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codeName="ThisWorkbook" hidePivotFieldList="1"/>
  <mc:AlternateContent xmlns:mc="http://schemas.openxmlformats.org/markup-compatibility/2006">
    <mc:Choice Requires="x15">
      <x15ac:absPath xmlns:x15ac="http://schemas.microsoft.com/office/spreadsheetml/2010/11/ac" url="https://braviumcombr.sharepoint.com/sites/Latam/Documentos Compartilhados/Latam - Equipo/Bravium Chile/2. Financiero/"/>
    </mc:Choice>
  </mc:AlternateContent>
  <xr:revisionPtr revIDLastSave="5772" documentId="8_{78857C8A-66F8-4ABC-A587-A8649EB13902}" xr6:coauthVersionLast="47" xr6:coauthVersionMax="47" xr10:uidLastSave="{8AFEED16-339C-4721-867D-7C9845CCA78C}"/>
  <bookViews>
    <workbookView xWindow="-28910" yWindow="540" windowWidth="29020" windowHeight="15700" firstSheet="1" activeTab="5" xr2:uid="{52BB7E57-D4AF-4DBE-A065-6A1254A2F360}"/>
  </bookViews>
  <sheets>
    <sheet name="ENERO 2026" sheetId="1" r:id="rId1"/>
    <sheet name="FEBRERO 2026" sheetId="5" r:id="rId2"/>
    <sheet name="MARZO 2026" sheetId="7" r:id="rId3"/>
    <sheet name="Rendiciones" sheetId="3" r:id="rId4"/>
    <sheet name="Libredte" sheetId="2" r:id="rId5"/>
    <sheet name="Indicador proveedor" sheetId="4" r:id="rId6"/>
    <sheet name="Banco Santander" sheetId="6" r:id="rId7"/>
  </sheets>
  <externalReferences>
    <externalReference r:id="rId8"/>
  </externalReferences>
  <definedNames>
    <definedName name="_xlnm._FilterDatabase" localSheetId="6" hidden="1">'Banco Santander'!$A$3:$G$3374</definedName>
    <definedName name="_xlnm._FilterDatabase" localSheetId="0" hidden="1">'ENERO 2026'!$A$1:$L$233</definedName>
    <definedName name="_xlnm._FilterDatabase" localSheetId="1" hidden="1">'FEBRERO 2026'!$A$1:$L$177</definedName>
    <definedName name="_xlnm._FilterDatabase" localSheetId="4" hidden="1">Libredte!$A$1:$P$6144</definedName>
    <definedName name="_xlnm._FilterDatabase" localSheetId="2" hidden="1">'MARZO 2026'!$A$1:$M$35</definedName>
  </definedNames>
  <calcPr calcId="191028"/>
  <pivotCaches>
    <pivotCache cacheId="33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4" l="1"/>
  <c r="M2" i="5" l="1"/>
  <c r="M3" i="5"/>
  <c r="N4985" i="2"/>
  <c r="L27" i="7" l="1"/>
  <c r="L28" i="7"/>
  <c r="L29" i="7"/>
  <c r="L30" i="7"/>
  <c r="L31" i="7"/>
  <c r="L32" i="7"/>
  <c r="L33" i="7"/>
  <c r="L34" i="7"/>
  <c r="L25" i="7"/>
  <c r="L26" i="7"/>
  <c r="L24" i="7"/>
  <c r="L6144" i="2"/>
  <c r="I6144" i="2"/>
  <c r="L6143" i="2"/>
  <c r="I6143" i="2"/>
  <c r="L6142" i="2"/>
  <c r="I6142" i="2"/>
  <c r="L6141" i="2"/>
  <c r="I6141" i="2"/>
  <c r="G6144" i="2"/>
  <c r="G6143" i="2"/>
  <c r="G6142" i="2"/>
  <c r="G6141" i="2"/>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AE266" i="4"/>
  <c r="AE267" i="4"/>
  <c r="AE268" i="4"/>
  <c r="AE269" i="4"/>
  <c r="AE270" i="4"/>
  <c r="AE271" i="4"/>
  <c r="AE272" i="4"/>
  <c r="AE273" i="4"/>
  <c r="AE274" i="4"/>
  <c r="AE275" i="4"/>
  <c r="AE276" i="4"/>
  <c r="AE277" i="4"/>
  <c r="AE278" i="4"/>
  <c r="AE279" i="4"/>
  <c r="AE280" i="4"/>
  <c r="AE281" i="4"/>
  <c r="AE282" i="4"/>
  <c r="AE283" i="4"/>
  <c r="AE284" i="4"/>
  <c r="AE285" i="4"/>
  <c r="AE286" i="4"/>
  <c r="AE287"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2" i="4"/>
  <c r="AE493" i="4"/>
  <c r="AE494" i="4"/>
  <c r="AE495" i="4"/>
  <c r="AE496" i="4"/>
  <c r="AE497" i="4"/>
  <c r="AE498" i="4"/>
  <c r="AE499" i="4"/>
  <c r="AE500" i="4"/>
  <c r="AE501" i="4"/>
  <c r="AE502" i="4"/>
  <c r="AE503" i="4"/>
  <c r="AE504" i="4"/>
  <c r="AE505" i="4"/>
  <c r="AE506" i="4"/>
  <c r="AE507" i="4"/>
  <c r="AE508" i="4"/>
  <c r="AE509" i="4"/>
  <c r="AE510" i="4"/>
  <c r="AE511" i="4"/>
  <c r="AE512" i="4"/>
  <c r="AE513" i="4"/>
  <c r="AE514" i="4"/>
  <c r="AE515" i="4"/>
  <c r="AE516" i="4"/>
  <c r="AE517" i="4"/>
  <c r="AE518" i="4"/>
  <c r="AE519" i="4"/>
  <c r="AE520" i="4"/>
  <c r="AE521" i="4"/>
  <c r="AE522" i="4"/>
  <c r="AE523" i="4"/>
  <c r="AE524" i="4"/>
  <c r="AE525" i="4"/>
  <c r="AE526" i="4"/>
  <c r="AE527" i="4"/>
  <c r="AE528" i="4"/>
  <c r="AE529" i="4"/>
  <c r="AE530" i="4"/>
  <c r="AE531" i="4"/>
  <c r="AE532" i="4"/>
  <c r="AE533" i="4"/>
  <c r="AE534" i="4"/>
  <c r="AE535" i="4"/>
  <c r="AE536" i="4"/>
  <c r="AE537" i="4"/>
  <c r="AE538" i="4"/>
  <c r="AE539" i="4"/>
  <c r="AE540" i="4"/>
  <c r="AE541" i="4"/>
  <c r="AE542" i="4"/>
  <c r="AE543" i="4"/>
  <c r="AE544" i="4"/>
  <c r="AE545" i="4"/>
  <c r="AE546" i="4"/>
  <c r="AE547" i="4"/>
  <c r="AE548" i="4"/>
  <c r="AE549" i="4"/>
  <c r="AE550" i="4"/>
  <c r="AE551" i="4"/>
  <c r="AE552" i="4"/>
  <c r="AE553" i="4"/>
  <c r="AE554" i="4"/>
  <c r="AE555" i="4"/>
  <c r="AE556" i="4"/>
  <c r="AE557" i="4"/>
  <c r="AE558" i="4"/>
  <c r="AE559" i="4"/>
  <c r="AE560" i="4"/>
  <c r="AE561" i="4"/>
  <c r="AE562" i="4"/>
  <c r="AE563" i="4"/>
  <c r="AE564" i="4"/>
  <c r="AE565" i="4"/>
  <c r="AE566" i="4"/>
  <c r="AE567" i="4"/>
  <c r="AE568" i="4"/>
  <c r="AE569" i="4"/>
  <c r="AE570" i="4"/>
  <c r="AE571" i="4"/>
  <c r="AE572" i="4"/>
  <c r="AE573" i="4"/>
  <c r="AE574" i="4"/>
  <c r="AE575" i="4"/>
  <c r="AE576" i="4"/>
  <c r="AE577" i="4"/>
  <c r="AE578" i="4"/>
  <c r="AE579" i="4"/>
  <c r="AE580" i="4"/>
  <c r="AE581" i="4"/>
  <c r="AE582" i="4"/>
  <c r="AE583" i="4"/>
  <c r="AE584" i="4"/>
  <c r="AE585" i="4"/>
  <c r="AE586" i="4"/>
  <c r="AE587" i="4"/>
  <c r="AE588" i="4"/>
  <c r="AE589" i="4"/>
  <c r="AE590" i="4"/>
  <c r="AE591" i="4"/>
  <c r="AE592" i="4"/>
  <c r="AE593" i="4"/>
  <c r="AE594" i="4"/>
  <c r="AE595" i="4"/>
  <c r="AE596" i="4"/>
  <c r="AE597" i="4"/>
  <c r="AE598" i="4"/>
  <c r="AE599" i="4"/>
  <c r="AE600" i="4"/>
  <c r="AE601" i="4"/>
  <c r="AE602" i="4"/>
  <c r="AE603" i="4"/>
  <c r="AE604" i="4"/>
  <c r="AE605" i="4"/>
  <c r="AE606" i="4"/>
  <c r="AE607" i="4"/>
  <c r="AE608" i="4"/>
  <c r="AE609" i="4"/>
  <c r="AE610" i="4"/>
  <c r="AE611" i="4"/>
  <c r="AE612" i="4"/>
  <c r="AE613" i="4"/>
  <c r="AE614" i="4"/>
  <c r="AE615" i="4"/>
  <c r="AE616" i="4"/>
  <c r="AE617" i="4"/>
  <c r="AE618" i="4"/>
  <c r="AE619" i="4"/>
  <c r="AE620" i="4"/>
  <c r="AE54" i="4"/>
  <c r="M5533" i="2"/>
  <c r="L3" i="7" l="1"/>
  <c r="L4" i="7"/>
  <c r="L5" i="7"/>
  <c r="L6" i="7"/>
  <c r="L7" i="7"/>
  <c r="L8" i="7"/>
  <c r="L9" i="7"/>
  <c r="L10" i="7"/>
  <c r="L11" i="7"/>
  <c r="L12" i="7"/>
  <c r="L13" i="7"/>
  <c r="L14" i="7"/>
  <c r="L15" i="7"/>
  <c r="L16" i="7"/>
  <c r="L17" i="7"/>
  <c r="L18" i="7"/>
  <c r="L19" i="7"/>
  <c r="L20" i="7"/>
  <c r="L21" i="7"/>
  <c r="L22" i="7"/>
  <c r="L23" i="7"/>
  <c r="G6137" i="2"/>
  <c r="I6137" i="2"/>
  <c r="L6137" i="2"/>
  <c r="G6138" i="2"/>
  <c r="I6138" i="2"/>
  <c r="L6138" i="2"/>
  <c r="G6139" i="2"/>
  <c r="I6139" i="2"/>
  <c r="L6139" i="2"/>
  <c r="G6140" i="2"/>
  <c r="I6140" i="2"/>
  <c r="L6140" i="2"/>
  <c r="G6136" i="2"/>
  <c r="L6136" i="2"/>
  <c r="I6136" i="2"/>
  <c r="M8" i="7" l="1"/>
  <c r="M18" i="7" s="1"/>
  <c r="L2" i="7"/>
  <c r="L175" i="5" l="1"/>
  <c r="L176" i="5"/>
  <c r="L177" i="5"/>
  <c r="L6051" i="2"/>
  <c r="L6052" i="2"/>
  <c r="L6053" i="2"/>
  <c r="L6054" i="2"/>
  <c r="L6055" i="2"/>
  <c r="L6057" i="2"/>
  <c r="L6058" i="2"/>
  <c r="L6056" i="2"/>
  <c r="L6061" i="2"/>
  <c r="L6062" i="2"/>
  <c r="L6064" i="2"/>
  <c r="L6069" i="2"/>
  <c r="L6070" i="2"/>
  <c r="L6071" i="2"/>
  <c r="L6072" i="2"/>
  <c r="L6073" i="2"/>
  <c r="L6075" i="2"/>
  <c r="L6074" i="2"/>
  <c r="L6076" i="2"/>
  <c r="L6077" i="2"/>
  <c r="L6078" i="2"/>
  <c r="L6079" i="2"/>
  <c r="L6080" i="2"/>
  <c r="L6081" i="2"/>
  <c r="L6082"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1" i="2"/>
  <c r="L6122" i="2"/>
  <c r="L6123" i="2"/>
  <c r="L6124" i="2"/>
  <c r="L6125" i="2"/>
  <c r="L6126" i="2"/>
  <c r="L6127" i="2"/>
  <c r="L6128" i="2"/>
  <c r="L6129" i="2"/>
  <c r="L6133" i="2"/>
  <c r="L6130" i="2"/>
  <c r="L6131" i="2"/>
  <c r="L6134" i="2"/>
  <c r="L6083" i="2"/>
  <c r="L6132" i="2"/>
  <c r="L6135" i="2"/>
  <c r="L6120" i="2"/>
  <c r="I6051" i="2"/>
  <c r="I6052" i="2"/>
  <c r="I6053" i="2"/>
  <c r="I6054" i="2"/>
  <c r="I6055" i="2"/>
  <c r="I6057" i="2"/>
  <c r="I6058" i="2"/>
  <c r="I6056" i="2"/>
  <c r="I6061" i="2"/>
  <c r="I6062" i="2"/>
  <c r="I6064" i="2"/>
  <c r="I6069" i="2"/>
  <c r="I6070" i="2"/>
  <c r="I6071" i="2"/>
  <c r="I6072" i="2"/>
  <c r="I6073" i="2"/>
  <c r="I6075" i="2"/>
  <c r="I6074" i="2"/>
  <c r="I6076" i="2"/>
  <c r="I6077" i="2"/>
  <c r="I6078" i="2"/>
  <c r="I6079" i="2"/>
  <c r="I6080" i="2"/>
  <c r="I6081" i="2"/>
  <c r="I6082"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1" i="2"/>
  <c r="I6122" i="2"/>
  <c r="I6123" i="2"/>
  <c r="I6124" i="2"/>
  <c r="I6125" i="2"/>
  <c r="I6126" i="2"/>
  <c r="I6127" i="2"/>
  <c r="I6128" i="2"/>
  <c r="I6129" i="2"/>
  <c r="I6133" i="2"/>
  <c r="I6130" i="2"/>
  <c r="I6131" i="2"/>
  <c r="I6134" i="2"/>
  <c r="I6083" i="2"/>
  <c r="I6132" i="2"/>
  <c r="I6135" i="2"/>
  <c r="I6120" i="2"/>
  <c r="G6051" i="2"/>
  <c r="G6052" i="2"/>
  <c r="G6053" i="2"/>
  <c r="G6054" i="2"/>
  <c r="G6055" i="2"/>
  <c r="G6057" i="2"/>
  <c r="G6058" i="2"/>
  <c r="G6056" i="2"/>
  <c r="G6061" i="2"/>
  <c r="G6062" i="2"/>
  <c r="G6064" i="2"/>
  <c r="G6069" i="2"/>
  <c r="G6070" i="2"/>
  <c r="G6071" i="2"/>
  <c r="G6072" i="2"/>
  <c r="G6073" i="2"/>
  <c r="G6075" i="2"/>
  <c r="G6074" i="2"/>
  <c r="G6076" i="2"/>
  <c r="G6077" i="2"/>
  <c r="G6078" i="2"/>
  <c r="G6079" i="2"/>
  <c r="G6080" i="2"/>
  <c r="G6081" i="2"/>
  <c r="G6082"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1" i="2"/>
  <c r="G6122" i="2"/>
  <c r="G6123" i="2"/>
  <c r="G6124" i="2"/>
  <c r="G6125" i="2"/>
  <c r="G6126" i="2"/>
  <c r="G6127" i="2"/>
  <c r="G6128" i="2"/>
  <c r="G6129" i="2"/>
  <c r="G6133" i="2"/>
  <c r="G6130" i="2"/>
  <c r="G6131" i="2"/>
  <c r="G6134" i="2"/>
  <c r="G6083" i="2"/>
  <c r="G6132" i="2"/>
  <c r="G6135" i="2"/>
  <c r="G6120" i="2"/>
  <c r="N134" i="5" l="1"/>
  <c r="N30" i="5"/>
  <c r="L165" i="5"/>
  <c r="L163" i="5"/>
  <c r="L159" i="5"/>
  <c r="L158" i="5"/>
  <c r="L157" i="5" l="1"/>
  <c r="L156" i="5"/>
  <c r="L164" i="5"/>
  <c r="L160" i="5"/>
  <c r="L161" i="5"/>
  <c r="L162" i="5"/>
  <c r="L166" i="5"/>
  <c r="L167" i="5"/>
  <c r="L168" i="5"/>
  <c r="L174" i="5"/>
  <c r="L169" i="5"/>
  <c r="L170" i="5"/>
  <c r="L171" i="5"/>
  <c r="L172" i="5"/>
  <c r="L173" i="5"/>
  <c r="F30" i="4" l="1"/>
  <c r="L150" i="5"/>
  <c r="L153" i="5"/>
  <c r="L154" i="5"/>
  <c r="L152" i="5"/>
  <c r="L155" i="5"/>
  <c r="L149" i="5"/>
  <c r="L148" i="5"/>
  <c r="L131" i="5"/>
  <c r="L139" i="5"/>
  <c r="L144" i="5"/>
  <c r="L147" i="5"/>
  <c r="L146" i="5"/>
  <c r="L136" i="5" l="1"/>
  <c r="L135" i="5"/>
  <c r="L137" i="5"/>
  <c r="L141" i="5"/>
  <c r="L140" i="5"/>
  <c r="L138" i="5"/>
  <c r="L145" i="5"/>
  <c r="L130" i="5" l="1"/>
  <c r="L133" i="5"/>
  <c r="L134" i="5"/>
  <c r="L87" i="5" l="1"/>
  <c r="L80" i="5"/>
  <c r="L79" i="5"/>
  <c r="L78" i="5"/>
  <c r="L84" i="5"/>
  <c r="L19" i="5"/>
  <c r="L20" i="5"/>
  <c r="L21" i="5"/>
  <c r="L22" i="5"/>
  <c r="L23" i="5"/>
  <c r="L24" i="5"/>
  <c r="L25" i="5"/>
  <c r="L26" i="5"/>
  <c r="L27" i="5"/>
  <c r="L28" i="5"/>
  <c r="L29" i="5"/>
  <c r="L30" i="5"/>
  <c r="L31" i="5"/>
  <c r="L32" i="5"/>
  <c r="L33" i="5"/>
  <c r="L34" i="5"/>
  <c r="L13" i="5"/>
  <c r="L12" i="5"/>
  <c r="L120" i="5" l="1"/>
  <c r="L121" i="5"/>
  <c r="L122" i="5"/>
  <c r="L123" i="5"/>
  <c r="L124" i="5"/>
  <c r="L125" i="5"/>
  <c r="L126" i="5"/>
  <c r="L127" i="5"/>
  <c r="L128" i="5"/>
  <c r="L129" i="5"/>
  <c r="L102" i="5"/>
  <c r="L103" i="5"/>
  <c r="L104" i="5"/>
  <c r="L105" i="5"/>
  <c r="L106" i="5"/>
  <c r="L107" i="5"/>
  <c r="L108" i="5"/>
  <c r="L109" i="5"/>
  <c r="L110" i="5"/>
  <c r="L111" i="5"/>
  <c r="L112" i="5"/>
  <c r="L113" i="5"/>
  <c r="L114" i="5"/>
  <c r="L115" i="5"/>
  <c r="L116" i="5"/>
  <c r="L117" i="5"/>
  <c r="L118" i="5"/>
  <c r="L119" i="5"/>
  <c r="L99" i="5"/>
  <c r="L100" i="5"/>
  <c r="L101" i="5"/>
  <c r="L81" i="5"/>
  <c r="L85" i="5"/>
  <c r="L82" i="5"/>
  <c r="L83" i="5"/>
  <c r="L77" i="5"/>
  <c r="L86" i="5"/>
  <c r="L89" i="5"/>
  <c r="L90" i="5"/>
  <c r="L91" i="5"/>
  <c r="L92" i="5"/>
  <c r="L88" i="5"/>
  <c r="L96" i="5"/>
  <c r="L93" i="5"/>
  <c r="L97" i="5"/>
  <c r="L95" i="5"/>
  <c r="L94" i="5"/>
  <c r="L98" i="5"/>
  <c r="L5999" i="2" l="1"/>
  <c r="L6004" i="2"/>
  <c r="L6005" i="2"/>
  <c r="L6000" i="2"/>
  <c r="L6001" i="2"/>
  <c r="L6002" i="2"/>
  <c r="L6003" i="2"/>
  <c r="L6008" i="2"/>
  <c r="L6018" i="2"/>
  <c r="L6015" i="2"/>
  <c r="L6019" i="2"/>
  <c r="L6016" i="2"/>
  <c r="L6017" i="2"/>
  <c r="L6020" i="2"/>
  <c r="L6023" i="2"/>
  <c r="L6024" i="2"/>
  <c r="L6025" i="2"/>
  <c r="L6029" i="2"/>
  <c r="L6031" i="2"/>
  <c r="L6030" i="2"/>
  <c r="L6037" i="2"/>
  <c r="L6035" i="2"/>
  <c r="L6036" i="2"/>
  <c r="L6038" i="2"/>
  <c r="L6039" i="2"/>
  <c r="L6045" i="2"/>
  <c r="L6046" i="2"/>
  <c r="L6047" i="2"/>
  <c r="L6048" i="2"/>
  <c r="L6049" i="2"/>
  <c r="L6050" i="2"/>
  <c r="L6059" i="2"/>
  <c r="L6060" i="2"/>
  <c r="L6063" i="2"/>
  <c r="L6065" i="2"/>
  <c r="L6066" i="2"/>
  <c r="L6067" i="2"/>
  <c r="L6068" i="2"/>
  <c r="I5999" i="2"/>
  <c r="I6004" i="2"/>
  <c r="I6005" i="2"/>
  <c r="I6000" i="2"/>
  <c r="I6001" i="2"/>
  <c r="I6002" i="2"/>
  <c r="I6003" i="2"/>
  <c r="I6008" i="2"/>
  <c r="I6018" i="2"/>
  <c r="I6015" i="2"/>
  <c r="I6019" i="2"/>
  <c r="I6016" i="2"/>
  <c r="I6017" i="2"/>
  <c r="I6020" i="2"/>
  <c r="I6023" i="2"/>
  <c r="I6024" i="2"/>
  <c r="I6025" i="2"/>
  <c r="I6029" i="2"/>
  <c r="I6031" i="2"/>
  <c r="I6030" i="2"/>
  <c r="I6037" i="2"/>
  <c r="I6035" i="2"/>
  <c r="I6036" i="2"/>
  <c r="I6038" i="2"/>
  <c r="I6039" i="2"/>
  <c r="I6045" i="2"/>
  <c r="I6046" i="2"/>
  <c r="I6047" i="2"/>
  <c r="I6048" i="2"/>
  <c r="I6049" i="2"/>
  <c r="I6050" i="2"/>
  <c r="I6059" i="2"/>
  <c r="I6060" i="2"/>
  <c r="I6063" i="2"/>
  <c r="I6065" i="2"/>
  <c r="I6066" i="2"/>
  <c r="I6067" i="2"/>
  <c r="I6068" i="2"/>
  <c r="G5999" i="2"/>
  <c r="G6004" i="2"/>
  <c r="G6005" i="2"/>
  <c r="G6000" i="2"/>
  <c r="G6001" i="2"/>
  <c r="G6002" i="2"/>
  <c r="G6003" i="2"/>
  <c r="G6008" i="2"/>
  <c r="G6018" i="2"/>
  <c r="G6015" i="2"/>
  <c r="G6019" i="2"/>
  <c r="G6016" i="2"/>
  <c r="G6017" i="2"/>
  <c r="G6020" i="2"/>
  <c r="G6023" i="2"/>
  <c r="G6024" i="2"/>
  <c r="G6025" i="2"/>
  <c r="G6029" i="2"/>
  <c r="G6031" i="2"/>
  <c r="G6030" i="2"/>
  <c r="G6037" i="2"/>
  <c r="G6035" i="2"/>
  <c r="G6036" i="2"/>
  <c r="G6038" i="2"/>
  <c r="G6039" i="2"/>
  <c r="G6045" i="2"/>
  <c r="G6046" i="2"/>
  <c r="G6047" i="2"/>
  <c r="G6048" i="2"/>
  <c r="G6049" i="2"/>
  <c r="G6050" i="2"/>
  <c r="G6059" i="2"/>
  <c r="G6060" i="2"/>
  <c r="G6063" i="2"/>
  <c r="G6065" i="2"/>
  <c r="G6066" i="2"/>
  <c r="G6067" i="2"/>
  <c r="G6068" i="2"/>
  <c r="L5980" i="2"/>
  <c r="L5981" i="2"/>
  <c r="L5982" i="2"/>
  <c r="L5986" i="2"/>
  <c r="L5987" i="2"/>
  <c r="L5990" i="2"/>
  <c r="L5991" i="2"/>
  <c r="L5992" i="2"/>
  <c r="L5993" i="2"/>
  <c r="L5994" i="2"/>
  <c r="L5995" i="2"/>
  <c r="L6014" i="2"/>
  <c r="L6026" i="2"/>
  <c r="L6027" i="2"/>
  <c r="L6028" i="2"/>
  <c r="L6032" i="2"/>
  <c r="L6034" i="2"/>
  <c r="L6033" i="2"/>
  <c r="L6040" i="2"/>
  <c r="L6043" i="2"/>
  <c r="L6041" i="2"/>
  <c r="L6044" i="2"/>
  <c r="L6042" i="2"/>
  <c r="I5980" i="2"/>
  <c r="I5981" i="2"/>
  <c r="I5982" i="2"/>
  <c r="I5986" i="2"/>
  <c r="I5987" i="2"/>
  <c r="I5990" i="2"/>
  <c r="I5991" i="2"/>
  <c r="I5992" i="2"/>
  <c r="I5993" i="2"/>
  <c r="I5994" i="2"/>
  <c r="I5995" i="2"/>
  <c r="I6014" i="2"/>
  <c r="I6026" i="2"/>
  <c r="I6027" i="2"/>
  <c r="I6028" i="2"/>
  <c r="I6032" i="2"/>
  <c r="I6034" i="2"/>
  <c r="I6033" i="2"/>
  <c r="I6040" i="2"/>
  <c r="I6043" i="2"/>
  <c r="I6041" i="2"/>
  <c r="I6044" i="2"/>
  <c r="I6042" i="2"/>
  <c r="G5980" i="2"/>
  <c r="G5981" i="2"/>
  <c r="G5982" i="2"/>
  <c r="G5986" i="2"/>
  <c r="G5987" i="2"/>
  <c r="G5990" i="2"/>
  <c r="G5991" i="2"/>
  <c r="G5992" i="2"/>
  <c r="G5993" i="2"/>
  <c r="G5994" i="2"/>
  <c r="G5995" i="2"/>
  <c r="G6014" i="2"/>
  <c r="G6026" i="2"/>
  <c r="G6027" i="2"/>
  <c r="G6028" i="2"/>
  <c r="G6032" i="2"/>
  <c r="G6034" i="2"/>
  <c r="G6033" i="2"/>
  <c r="G6040" i="2"/>
  <c r="G6043" i="2"/>
  <c r="G6041" i="2"/>
  <c r="G6044" i="2"/>
  <c r="G6042" i="2"/>
  <c r="L57" i="5"/>
  <c r="L58" i="5"/>
  <c r="L59" i="5"/>
  <c r="L60" i="5"/>
  <c r="L61" i="5"/>
  <c r="L62" i="5"/>
  <c r="L63" i="5"/>
  <c r="L64" i="5"/>
  <c r="L65" i="5"/>
  <c r="L66" i="5"/>
  <c r="L67" i="5"/>
  <c r="L68" i="5"/>
  <c r="L69" i="5"/>
  <c r="L70" i="5"/>
  <c r="L71" i="5"/>
  <c r="L72" i="5"/>
  <c r="L73" i="5"/>
  <c r="L74" i="5"/>
  <c r="L75" i="5"/>
  <c r="L76" i="5"/>
  <c r="L35" i="5" l="1"/>
  <c r="L36" i="5"/>
  <c r="L37" i="5"/>
  <c r="L38" i="5"/>
  <c r="L39" i="5"/>
  <c r="L40" i="5"/>
  <c r="L41" i="5"/>
  <c r="L42" i="5"/>
  <c r="L43" i="5"/>
  <c r="L44" i="5"/>
  <c r="L45" i="5"/>
  <c r="L46" i="5"/>
  <c r="L47" i="5"/>
  <c r="L48" i="5"/>
  <c r="L49" i="5"/>
  <c r="L50" i="5"/>
  <c r="L51" i="5"/>
  <c r="L52" i="5"/>
  <c r="L53" i="5"/>
  <c r="L54" i="5"/>
  <c r="L55" i="5"/>
  <c r="L56" i="5"/>
  <c r="L5773" i="2" l="1"/>
  <c r="L5965" i="2"/>
  <c r="L5966" i="2"/>
  <c r="L5967" i="2"/>
  <c r="L5968" i="2"/>
  <c r="L5969" i="2"/>
  <c r="L5970" i="2"/>
  <c r="L5971" i="2"/>
  <c r="L5972" i="2"/>
  <c r="L5973" i="2"/>
  <c r="L5974" i="2"/>
  <c r="L5996" i="2"/>
  <c r="L5997" i="2"/>
  <c r="L5998" i="2"/>
  <c r="L6006" i="2"/>
  <c r="L6007" i="2"/>
  <c r="L6009" i="2"/>
  <c r="L6010" i="2"/>
  <c r="L6011" i="2"/>
  <c r="L6012" i="2"/>
  <c r="L6013" i="2"/>
  <c r="L6021" i="2"/>
  <c r="L6022" i="2"/>
  <c r="I5773" i="2"/>
  <c r="I5965" i="2"/>
  <c r="I5966" i="2"/>
  <c r="I5967" i="2"/>
  <c r="I5968" i="2"/>
  <c r="I5969" i="2"/>
  <c r="I5970" i="2"/>
  <c r="I5971" i="2"/>
  <c r="I5972" i="2"/>
  <c r="I5973" i="2"/>
  <c r="I5974" i="2"/>
  <c r="I5996" i="2"/>
  <c r="I5997" i="2"/>
  <c r="I5998" i="2"/>
  <c r="I6006" i="2"/>
  <c r="I6007" i="2"/>
  <c r="I6009" i="2"/>
  <c r="I6010" i="2"/>
  <c r="I6011" i="2"/>
  <c r="I6012" i="2"/>
  <c r="I6013" i="2"/>
  <c r="I6021" i="2"/>
  <c r="I6022" i="2"/>
  <c r="G5773" i="2"/>
  <c r="G5965" i="2"/>
  <c r="G5966" i="2"/>
  <c r="G5967" i="2"/>
  <c r="G5968" i="2"/>
  <c r="G5969" i="2"/>
  <c r="G5970" i="2"/>
  <c r="G5971" i="2"/>
  <c r="G5972" i="2"/>
  <c r="G5973" i="2"/>
  <c r="G5974" i="2"/>
  <c r="G5996" i="2"/>
  <c r="G5997" i="2"/>
  <c r="G5998" i="2"/>
  <c r="G6006" i="2"/>
  <c r="G6007" i="2"/>
  <c r="G6009" i="2"/>
  <c r="G6010" i="2"/>
  <c r="G6011" i="2"/>
  <c r="G6012" i="2"/>
  <c r="G6013" i="2"/>
  <c r="G6021" i="2"/>
  <c r="G6022" i="2"/>
  <c r="L5" i="5"/>
  <c r="L7" i="5"/>
  <c r="L9" i="5"/>
  <c r="L8" i="5"/>
  <c r="L6" i="5"/>
  <c r="L11" i="5"/>
  <c r="L10" i="5"/>
  <c r="L14" i="5"/>
  <c r="L15" i="5"/>
  <c r="L16" i="5"/>
  <c r="L17" i="5"/>
  <c r="L18" i="5"/>
  <c r="L4" i="5"/>
  <c r="L5958" i="2"/>
  <c r="L5959" i="2"/>
  <c r="L5961" i="2"/>
  <c r="L5962" i="2"/>
  <c r="I5958" i="2"/>
  <c r="I5959" i="2"/>
  <c r="I5961" i="2"/>
  <c r="I5962" i="2"/>
  <c r="G5958" i="2"/>
  <c r="G5959" i="2"/>
  <c r="G5961" i="2"/>
  <c r="G5962" i="2"/>
  <c r="L233" i="1" l="1"/>
  <c r="L5950" i="2" l="1"/>
  <c r="L5951" i="2"/>
  <c r="L5952" i="2"/>
  <c r="L5953" i="2"/>
  <c r="L5988" i="2"/>
  <c r="L5989" i="2"/>
  <c r="I5950" i="2"/>
  <c r="I5951" i="2"/>
  <c r="I5952" i="2"/>
  <c r="I5953" i="2"/>
  <c r="I5988" i="2"/>
  <c r="I5989" i="2"/>
  <c r="G5950" i="2"/>
  <c r="G5951" i="2"/>
  <c r="G5952" i="2"/>
  <c r="G5953" i="2"/>
  <c r="G5988" i="2"/>
  <c r="G5989" i="2"/>
  <c r="L210" i="1"/>
  <c r="L209" i="1"/>
  <c r="L205" i="1"/>
  <c r="L204" i="1"/>
  <c r="L203" i="1"/>
  <c r="L202" i="1"/>
  <c r="L201" i="1"/>
  <c r="L146" i="1"/>
  <c r="L192" i="1"/>
  <c r="L225" i="1"/>
  <c r="L226" i="1"/>
  <c r="L227" i="1"/>
  <c r="L228" i="1"/>
  <c r="L229" i="1"/>
  <c r="L230" i="1"/>
  <c r="L231" i="1"/>
  <c r="L232" i="1"/>
  <c r="L5939" i="2"/>
  <c r="L5940" i="2"/>
  <c r="L5941" i="2"/>
  <c r="L5942" i="2"/>
  <c r="L5943" i="2"/>
  <c r="L5944" i="2"/>
  <c r="L5945" i="2"/>
  <c r="L5946" i="2"/>
  <c r="L5947" i="2"/>
  <c r="L5983" i="2"/>
  <c r="L5984" i="2"/>
  <c r="L5985" i="2"/>
  <c r="I5939" i="2"/>
  <c r="I5940" i="2"/>
  <c r="I5941" i="2"/>
  <c r="I5942" i="2"/>
  <c r="I5943" i="2"/>
  <c r="I5944" i="2"/>
  <c r="I5945" i="2"/>
  <c r="I5946" i="2"/>
  <c r="I5947" i="2"/>
  <c r="I5983" i="2"/>
  <c r="I5984" i="2"/>
  <c r="I5985" i="2"/>
  <c r="G5939" i="2"/>
  <c r="G5940" i="2"/>
  <c r="G5941" i="2"/>
  <c r="G5942" i="2"/>
  <c r="G5943" i="2"/>
  <c r="G5944" i="2"/>
  <c r="G5945" i="2"/>
  <c r="G5946" i="2"/>
  <c r="G5947" i="2"/>
  <c r="G5983" i="2"/>
  <c r="G5984" i="2"/>
  <c r="G5985" i="2"/>
  <c r="L5975" i="2"/>
  <c r="L200" i="1"/>
  <c r="L208" i="1"/>
  <c r="L211" i="1"/>
  <c r="L212" i="1"/>
  <c r="L213" i="1"/>
  <c r="L214" i="1"/>
  <c r="L215" i="1"/>
  <c r="L216" i="1"/>
  <c r="L217" i="1"/>
  <c r="L218" i="1"/>
  <c r="L219" i="1"/>
  <c r="L220" i="1"/>
  <c r="L222" i="1"/>
  <c r="L223" i="1"/>
  <c r="L224" i="1"/>
  <c r="F221" i="1"/>
  <c r="L221" i="1" s="1"/>
  <c r="L5930" i="2"/>
  <c r="L5931" i="2"/>
  <c r="L5938" i="2"/>
  <c r="L5963" i="2"/>
  <c r="L5964" i="2"/>
  <c r="L5976" i="2"/>
  <c r="L5977" i="2"/>
  <c r="L5978" i="2"/>
  <c r="L5979" i="2"/>
  <c r="I5930" i="2"/>
  <c r="I5931" i="2"/>
  <c r="I5938" i="2"/>
  <c r="I5963" i="2"/>
  <c r="I5964" i="2"/>
  <c r="I5975" i="2"/>
  <c r="I5976" i="2"/>
  <c r="I5977" i="2"/>
  <c r="I5978" i="2"/>
  <c r="I5979" i="2"/>
  <c r="G5930" i="2"/>
  <c r="G5931" i="2"/>
  <c r="G5938" i="2"/>
  <c r="G5963" i="2"/>
  <c r="G5964" i="2"/>
  <c r="G5975" i="2"/>
  <c r="G5976" i="2"/>
  <c r="G5977" i="2"/>
  <c r="G5978" i="2"/>
  <c r="G5979" i="2"/>
  <c r="L198" i="1"/>
  <c r="L206" i="1"/>
  <c r="L199" i="1"/>
  <c r="L207" i="1"/>
  <c r="L5909" i="2"/>
  <c r="L5915" i="2"/>
  <c r="L5916" i="2"/>
  <c r="L5920" i="2"/>
  <c r="L5921" i="2"/>
  <c r="L5922" i="2"/>
  <c r="L5923" i="2"/>
  <c r="L5924" i="2"/>
  <c r="L5925" i="2"/>
  <c r="L5960" i="2"/>
  <c r="I5909" i="2"/>
  <c r="I5915" i="2"/>
  <c r="I5916" i="2"/>
  <c r="I5920" i="2"/>
  <c r="I5921" i="2"/>
  <c r="I5922" i="2"/>
  <c r="I5923" i="2"/>
  <c r="I5924" i="2"/>
  <c r="I5925" i="2"/>
  <c r="I5960" i="2"/>
  <c r="G5909" i="2"/>
  <c r="G5915" i="2"/>
  <c r="G5916" i="2"/>
  <c r="G5920" i="2"/>
  <c r="G5921" i="2"/>
  <c r="G5922" i="2"/>
  <c r="G5923" i="2"/>
  <c r="G5924" i="2"/>
  <c r="G5925" i="2"/>
  <c r="G5960" i="2"/>
  <c r="J5918" i="2"/>
  <c r="K5918" i="2"/>
  <c r="K5897" i="2"/>
  <c r="J5658" i="2"/>
  <c r="K5658" i="2"/>
  <c r="K5648" i="2"/>
  <c r="J5648" i="2"/>
  <c r="F193" i="1"/>
  <c r="K5804" i="2" l="1"/>
  <c r="K5838" i="2"/>
  <c r="F195" i="1"/>
  <c r="L195" i="1" s="1"/>
  <c r="L193" i="1"/>
  <c r="L197" i="1"/>
  <c r="L164" i="1"/>
  <c r="L165" i="1"/>
  <c r="L166" i="1"/>
  <c r="L167" i="1"/>
  <c r="L168" i="1"/>
  <c r="L169" i="1"/>
  <c r="L170" i="1"/>
  <c r="L171" i="1"/>
  <c r="L172" i="1"/>
  <c r="L173" i="1"/>
  <c r="L174" i="1"/>
  <c r="L175" i="1"/>
  <c r="L176" i="1"/>
  <c r="L177" i="1"/>
  <c r="L178" i="1"/>
  <c r="L179" i="1"/>
  <c r="L180" i="1"/>
  <c r="L194" i="1"/>
  <c r="L181" i="1"/>
  <c r="L182" i="1"/>
  <c r="L183" i="1"/>
  <c r="L196" i="1"/>
  <c r="L184" i="1"/>
  <c r="L185" i="1"/>
  <c r="L186" i="1"/>
  <c r="L187" i="1"/>
  <c r="L188" i="1"/>
  <c r="L189" i="1"/>
  <c r="L190" i="1"/>
  <c r="L191" i="1"/>
  <c r="I5904" i="2" l="1"/>
  <c r="L5904" i="2"/>
  <c r="I5905" i="2"/>
  <c r="L5905" i="2"/>
  <c r="I5906" i="2"/>
  <c r="L5906" i="2"/>
  <c r="I5907" i="2"/>
  <c r="L5907" i="2"/>
  <c r="I5908" i="2"/>
  <c r="L5908" i="2"/>
  <c r="I5949" i="2"/>
  <c r="L5949" i="2"/>
  <c r="I5954" i="2"/>
  <c r="L5954" i="2"/>
  <c r="I5955" i="2"/>
  <c r="L5955" i="2"/>
  <c r="I5956" i="2"/>
  <c r="L5956" i="2"/>
  <c r="I5957" i="2"/>
  <c r="L5957" i="2"/>
  <c r="G5904" i="2"/>
  <c r="G5905" i="2"/>
  <c r="G5906" i="2"/>
  <c r="G5907" i="2"/>
  <c r="G5908" i="2"/>
  <c r="G5949" i="2"/>
  <c r="G5954" i="2"/>
  <c r="G5955" i="2"/>
  <c r="G5956" i="2"/>
  <c r="G5957" i="2"/>
  <c r="G5888" i="2" l="1"/>
  <c r="I5888" i="2"/>
  <c r="L5888" i="2"/>
  <c r="G5891" i="2"/>
  <c r="I5891" i="2"/>
  <c r="L5891" i="2"/>
  <c r="G5892" i="2"/>
  <c r="I5892" i="2"/>
  <c r="L5892" i="2"/>
  <c r="G5893" i="2"/>
  <c r="I5893" i="2"/>
  <c r="L5893" i="2"/>
  <c r="G5894" i="2"/>
  <c r="I5894" i="2"/>
  <c r="L5894" i="2"/>
  <c r="G5895" i="2"/>
  <c r="I5895" i="2"/>
  <c r="L5895" i="2"/>
  <c r="G5897" i="2"/>
  <c r="I5897" i="2"/>
  <c r="L5897" i="2"/>
  <c r="G5898" i="2"/>
  <c r="I5898" i="2"/>
  <c r="L5898" i="2"/>
  <c r="G5899" i="2"/>
  <c r="I5899" i="2"/>
  <c r="L5899" i="2"/>
  <c r="G5900" i="2"/>
  <c r="I5900" i="2"/>
  <c r="L5900" i="2"/>
  <c r="G5901" i="2"/>
  <c r="I5901" i="2"/>
  <c r="L5901" i="2"/>
  <c r="G5902" i="2"/>
  <c r="I5902" i="2"/>
  <c r="L5902" i="2"/>
  <c r="G5932" i="2"/>
  <c r="I5932" i="2"/>
  <c r="L5932" i="2"/>
  <c r="G5933" i="2"/>
  <c r="I5933" i="2"/>
  <c r="L5933" i="2"/>
  <c r="G5934" i="2"/>
  <c r="I5934" i="2"/>
  <c r="L5934" i="2"/>
  <c r="G5935" i="2"/>
  <c r="I5935" i="2"/>
  <c r="L5935" i="2"/>
  <c r="G5936" i="2"/>
  <c r="I5936" i="2"/>
  <c r="L5936" i="2"/>
  <c r="G5937" i="2"/>
  <c r="I5937" i="2"/>
  <c r="L5937" i="2"/>
  <c r="G5948" i="2"/>
  <c r="I5948" i="2"/>
  <c r="L5948" i="2"/>
  <c r="L162" i="1" l="1"/>
  <c r="L161" i="1"/>
  <c r="L156" i="1"/>
  <c r="L158" i="1"/>
  <c r="L159" i="1"/>
  <c r="L160" i="1"/>
  <c r="L157" i="1"/>
  <c r="L5919" i="2"/>
  <c r="L5927" i="2"/>
  <c r="L5928" i="2"/>
  <c r="L5929" i="2"/>
  <c r="I5919" i="2"/>
  <c r="I5927" i="2"/>
  <c r="I5928" i="2"/>
  <c r="I5929" i="2"/>
  <c r="G5919" i="2"/>
  <c r="G5927" i="2"/>
  <c r="G5928" i="2"/>
  <c r="G5929" i="2"/>
  <c r="L153" i="1"/>
  <c r="L149" i="1"/>
  <c r="L150" i="1"/>
  <c r="L151" i="1"/>
  <c r="L148" i="1"/>
  <c r="L152" i="1"/>
  <c r="L155" i="1"/>
  <c r="L154" i="1"/>
  <c r="L163" i="1"/>
  <c r="L142" i="1"/>
  <c r="L143" i="1"/>
  <c r="L144" i="1"/>
  <c r="L145" i="1"/>
  <c r="L129" i="1"/>
  <c r="L130" i="1"/>
  <c r="L131" i="1"/>
  <c r="L132" i="1"/>
  <c r="L133" i="1"/>
  <c r="L134" i="1"/>
  <c r="L135" i="1"/>
  <c r="L136" i="1"/>
  <c r="L137" i="1"/>
  <c r="L138" i="1"/>
  <c r="L139" i="1"/>
  <c r="L140" i="1"/>
  <c r="L141" i="1"/>
  <c r="L70" i="1"/>
  <c r="L68" i="1"/>
  <c r="L67" i="1"/>
  <c r="L9" i="1"/>
  <c r="L5873" i="2"/>
  <c r="L5874" i="2"/>
  <c r="L5875" i="2"/>
  <c r="L5876" i="2"/>
  <c r="L5877" i="2"/>
  <c r="L5878" i="2"/>
  <c r="L5879" i="2"/>
  <c r="L5882" i="2"/>
  <c r="L5883" i="2"/>
  <c r="L5884" i="2"/>
  <c r="L5885" i="2"/>
  <c r="L5886" i="2"/>
  <c r="L5887" i="2"/>
  <c r="L5917" i="2"/>
  <c r="L5918" i="2"/>
  <c r="L5926" i="2"/>
  <c r="I5873" i="2"/>
  <c r="I5874" i="2"/>
  <c r="I5875" i="2"/>
  <c r="I5876" i="2"/>
  <c r="I5877" i="2"/>
  <c r="I5878" i="2"/>
  <c r="I5879" i="2"/>
  <c r="I5882" i="2"/>
  <c r="I5883" i="2"/>
  <c r="I5884" i="2"/>
  <c r="I5885" i="2"/>
  <c r="I5886" i="2"/>
  <c r="I5887" i="2"/>
  <c r="I5917" i="2"/>
  <c r="I5918" i="2"/>
  <c r="I5926" i="2"/>
  <c r="G5873" i="2"/>
  <c r="G5874" i="2"/>
  <c r="G5875" i="2"/>
  <c r="G5876" i="2"/>
  <c r="G5877" i="2"/>
  <c r="G5878" i="2"/>
  <c r="G5879" i="2"/>
  <c r="G5882" i="2"/>
  <c r="G5883" i="2"/>
  <c r="G5884" i="2"/>
  <c r="G5885" i="2"/>
  <c r="G5886" i="2"/>
  <c r="G5887" i="2"/>
  <c r="G5917" i="2"/>
  <c r="G5918" i="2"/>
  <c r="G5926" i="2"/>
  <c r="G5834" i="2"/>
  <c r="I5834" i="2"/>
  <c r="L5834" i="2"/>
  <c r="G5836" i="2"/>
  <c r="I5836" i="2"/>
  <c r="L5836" i="2"/>
  <c r="G5838" i="2"/>
  <c r="I5838" i="2"/>
  <c r="L5838" i="2"/>
  <c r="G5839" i="2"/>
  <c r="I5839" i="2"/>
  <c r="L5839" i="2"/>
  <c r="G5840" i="2"/>
  <c r="I5840" i="2"/>
  <c r="L5840" i="2"/>
  <c r="G5841" i="2"/>
  <c r="I5841" i="2"/>
  <c r="L5841" i="2"/>
  <c r="G5842" i="2"/>
  <c r="I5842" i="2"/>
  <c r="L5842" i="2"/>
  <c r="G5843" i="2"/>
  <c r="I5843" i="2"/>
  <c r="L5843" i="2"/>
  <c r="G5844" i="2"/>
  <c r="I5844" i="2"/>
  <c r="L5844" i="2"/>
  <c r="G5845" i="2"/>
  <c r="I5845" i="2"/>
  <c r="L5845" i="2"/>
  <c r="G5846" i="2"/>
  <c r="I5846" i="2"/>
  <c r="L5846" i="2"/>
  <c r="G5847" i="2"/>
  <c r="I5847" i="2"/>
  <c r="L5847" i="2"/>
  <c r="G5849" i="2"/>
  <c r="I5849" i="2"/>
  <c r="L5849" i="2"/>
  <c r="G5850" i="2"/>
  <c r="I5850" i="2"/>
  <c r="L5850" i="2"/>
  <c r="G5851" i="2"/>
  <c r="I5851" i="2"/>
  <c r="L5851" i="2"/>
  <c r="G5852" i="2"/>
  <c r="I5852" i="2"/>
  <c r="L5852" i="2"/>
  <c r="G5857" i="2"/>
  <c r="I5857" i="2"/>
  <c r="L5857" i="2"/>
  <c r="G5858" i="2"/>
  <c r="I5858" i="2"/>
  <c r="L5858" i="2"/>
  <c r="G5859" i="2"/>
  <c r="I5859" i="2"/>
  <c r="L5859" i="2"/>
  <c r="G5860" i="2"/>
  <c r="I5860" i="2"/>
  <c r="L5860" i="2"/>
  <c r="G5861" i="2"/>
  <c r="I5861" i="2"/>
  <c r="L5861" i="2"/>
  <c r="G5862" i="2"/>
  <c r="I5862" i="2"/>
  <c r="L5862" i="2"/>
  <c r="G5863" i="2"/>
  <c r="I5863" i="2"/>
  <c r="L5863" i="2"/>
  <c r="G5864" i="2"/>
  <c r="I5864" i="2"/>
  <c r="L5864" i="2"/>
  <c r="G5865" i="2"/>
  <c r="I5865" i="2"/>
  <c r="L5865" i="2"/>
  <c r="G5866" i="2"/>
  <c r="I5866" i="2"/>
  <c r="L5866" i="2"/>
  <c r="G5867" i="2"/>
  <c r="I5867" i="2"/>
  <c r="L5867" i="2"/>
  <c r="G5868" i="2"/>
  <c r="I5868" i="2"/>
  <c r="L5868" i="2"/>
  <c r="G5881" i="2"/>
  <c r="I5881" i="2"/>
  <c r="L5881" i="2"/>
  <c r="G5889" i="2"/>
  <c r="I5889" i="2"/>
  <c r="L5889" i="2"/>
  <c r="G5890" i="2"/>
  <c r="I5890" i="2"/>
  <c r="L5890" i="2"/>
  <c r="G5896" i="2"/>
  <c r="I5896" i="2"/>
  <c r="L5896" i="2"/>
  <c r="G5903" i="2"/>
  <c r="I5903" i="2"/>
  <c r="L5903" i="2"/>
  <c r="G5910" i="2"/>
  <c r="I5910" i="2"/>
  <c r="L5910" i="2"/>
  <c r="G5911" i="2"/>
  <c r="I5911" i="2"/>
  <c r="L5911" i="2"/>
  <c r="G5912" i="2"/>
  <c r="I5912" i="2"/>
  <c r="L5912" i="2"/>
  <c r="G5913" i="2"/>
  <c r="I5913" i="2"/>
  <c r="L5913" i="2"/>
  <c r="G5914" i="2"/>
  <c r="I5914" i="2"/>
  <c r="L5914" i="2"/>
  <c r="L124" i="1"/>
  <c r="L125" i="1"/>
  <c r="L126" i="1"/>
  <c r="L127" i="1"/>
  <c r="L128" i="1"/>
  <c r="K98" i="1"/>
  <c r="I5872" i="2"/>
  <c r="L5872" i="2"/>
  <c r="I5880" i="2"/>
  <c r="L5880" i="2"/>
  <c r="G5872" i="2"/>
  <c r="G5880" i="2"/>
  <c r="K82" i="1" l="1"/>
  <c r="L82" i="1" s="1"/>
  <c r="L73" i="1"/>
  <c r="L72" i="1"/>
  <c r="L74" i="1"/>
  <c r="L75" i="1"/>
  <c r="L76" i="1"/>
  <c r="L77" i="1"/>
  <c r="L78" i="1"/>
  <c r="L79" i="1"/>
  <c r="L80" i="1"/>
  <c r="L81"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71" i="1"/>
  <c r="L5803" i="2" l="1"/>
  <c r="L5805" i="2"/>
  <c r="L5804" i="2"/>
  <c r="L5806" i="2"/>
  <c r="L5816" i="2"/>
  <c r="L5817" i="2"/>
  <c r="L5818" i="2"/>
  <c r="L5819" i="2"/>
  <c r="L5820" i="2"/>
  <c r="L5821" i="2"/>
  <c r="L5822" i="2"/>
  <c r="L5823" i="2"/>
  <c r="L5824" i="2"/>
  <c r="L5825" i="2"/>
  <c r="L5826" i="2"/>
  <c r="L5827" i="2"/>
  <c r="L5828" i="2"/>
  <c r="L5832" i="2"/>
  <c r="L5833" i="2"/>
  <c r="L5853" i="2"/>
  <c r="L5854" i="2"/>
  <c r="L5855" i="2"/>
  <c r="L5856" i="2"/>
  <c r="L5869" i="2"/>
  <c r="L5870" i="2"/>
  <c r="L5871" i="2"/>
  <c r="I5803" i="2"/>
  <c r="I5805" i="2"/>
  <c r="I5804" i="2"/>
  <c r="I5806" i="2"/>
  <c r="I5816" i="2"/>
  <c r="I5817" i="2"/>
  <c r="I5818" i="2"/>
  <c r="I5819" i="2"/>
  <c r="I5820" i="2"/>
  <c r="I5821" i="2"/>
  <c r="I5822" i="2"/>
  <c r="I5823" i="2"/>
  <c r="I5824" i="2"/>
  <c r="I5825" i="2"/>
  <c r="I5826" i="2"/>
  <c r="I5827" i="2"/>
  <c r="I5828" i="2"/>
  <c r="I5832" i="2"/>
  <c r="I5833" i="2"/>
  <c r="I5853" i="2"/>
  <c r="I5854" i="2"/>
  <c r="I5855" i="2"/>
  <c r="I5856" i="2"/>
  <c r="I5869" i="2"/>
  <c r="I5870" i="2"/>
  <c r="I5871" i="2"/>
  <c r="G5803" i="2"/>
  <c r="G5805" i="2"/>
  <c r="G5804" i="2"/>
  <c r="G5806" i="2"/>
  <c r="G5816" i="2"/>
  <c r="G5817" i="2"/>
  <c r="G5818" i="2"/>
  <c r="G5819" i="2"/>
  <c r="G5820" i="2"/>
  <c r="G5821" i="2"/>
  <c r="G5822" i="2"/>
  <c r="G5823" i="2"/>
  <c r="G5824" i="2"/>
  <c r="G5825" i="2"/>
  <c r="G5826" i="2"/>
  <c r="G5827" i="2"/>
  <c r="G5828" i="2"/>
  <c r="G5832" i="2"/>
  <c r="G5833" i="2"/>
  <c r="G5853" i="2"/>
  <c r="G5854" i="2"/>
  <c r="G5855" i="2"/>
  <c r="G5856" i="2"/>
  <c r="G5869" i="2"/>
  <c r="G5870" i="2"/>
  <c r="G5871" i="2"/>
  <c r="L66" i="1" l="1"/>
  <c r="L69" i="1"/>
  <c r="L65" i="1"/>
  <c r="F18" i="4"/>
  <c r="L62" i="1" l="1"/>
  <c r="L61" i="1"/>
  <c r="L63" i="1"/>
  <c r="L64" i="1"/>
  <c r="L10" i="1"/>
  <c r="L11" i="1"/>
  <c r="L14" i="1"/>
  <c r="L12" i="1"/>
  <c r="L13"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5797" i="2"/>
  <c r="L5799" i="2"/>
  <c r="L5798" i="2"/>
  <c r="L5800" i="2"/>
  <c r="L5848" i="2"/>
  <c r="I5797" i="2"/>
  <c r="I5799" i="2"/>
  <c r="I5798" i="2"/>
  <c r="I5800" i="2"/>
  <c r="I5848" i="2"/>
  <c r="G5797" i="2"/>
  <c r="G5799" i="2"/>
  <c r="G5798" i="2"/>
  <c r="G5800" i="2"/>
  <c r="G5848" i="2"/>
  <c r="I5647" i="2"/>
  <c r="L5647" i="2"/>
  <c r="I5771" i="2"/>
  <c r="L5771" i="2"/>
  <c r="I5772" i="2"/>
  <c r="L5772" i="2"/>
  <c r="I5779" i="2"/>
  <c r="L5779" i="2"/>
  <c r="I5781" i="2"/>
  <c r="L5781" i="2"/>
  <c r="I5780" i="2"/>
  <c r="L5780" i="2"/>
  <c r="I5782" i="2"/>
  <c r="L5782" i="2"/>
  <c r="I5783" i="2"/>
  <c r="L5783" i="2"/>
  <c r="I5784" i="2"/>
  <c r="L5784" i="2"/>
  <c r="I5785" i="2"/>
  <c r="L5785" i="2"/>
  <c r="I5790" i="2"/>
  <c r="L5790" i="2"/>
  <c r="I5789" i="2"/>
  <c r="L5789" i="2"/>
  <c r="I5791" i="2"/>
  <c r="L5791" i="2"/>
  <c r="I5792" i="2"/>
  <c r="L5792" i="2"/>
  <c r="I5793" i="2"/>
  <c r="L5793" i="2"/>
  <c r="I5807" i="2"/>
  <c r="L5807" i="2"/>
  <c r="I5808" i="2"/>
  <c r="L5808" i="2"/>
  <c r="I5815" i="2"/>
  <c r="L5815" i="2"/>
  <c r="I5809" i="2"/>
  <c r="L5809" i="2"/>
  <c r="I5810" i="2"/>
  <c r="L5810" i="2"/>
  <c r="I5811" i="2"/>
  <c r="L5811" i="2"/>
  <c r="I5812" i="2"/>
  <c r="L5812" i="2"/>
  <c r="I5813" i="2"/>
  <c r="L5813" i="2"/>
  <c r="I5814" i="2"/>
  <c r="L5814" i="2"/>
  <c r="I5829" i="2"/>
  <c r="L5829" i="2"/>
  <c r="I5830" i="2"/>
  <c r="L5830" i="2"/>
  <c r="I5831" i="2"/>
  <c r="L5831" i="2"/>
  <c r="I5835" i="2"/>
  <c r="L5835" i="2"/>
  <c r="I5837" i="2"/>
  <c r="L5837" i="2"/>
  <c r="G5647" i="2"/>
  <c r="G5771" i="2"/>
  <c r="G5772" i="2"/>
  <c r="G5779" i="2"/>
  <c r="G5781" i="2"/>
  <c r="G5780" i="2"/>
  <c r="G5782" i="2"/>
  <c r="G5783" i="2"/>
  <c r="G5784" i="2"/>
  <c r="G5785" i="2"/>
  <c r="G5790" i="2"/>
  <c r="G5789" i="2"/>
  <c r="G5791" i="2"/>
  <c r="G5792" i="2"/>
  <c r="G5793" i="2"/>
  <c r="G5807" i="2"/>
  <c r="G5808" i="2"/>
  <c r="G5815" i="2"/>
  <c r="G5809" i="2"/>
  <c r="G5810" i="2"/>
  <c r="G5811" i="2"/>
  <c r="G5812" i="2"/>
  <c r="G5813" i="2"/>
  <c r="G5814" i="2"/>
  <c r="G5829" i="2"/>
  <c r="G5830" i="2"/>
  <c r="G5831" i="2"/>
  <c r="G5835" i="2"/>
  <c r="G5837" i="2"/>
  <c r="F27" i="4"/>
  <c r="F26" i="4"/>
  <c r="F23" i="4"/>
  <c r="J34" i="3"/>
  <c r="L5802" i="2"/>
  <c r="I5802" i="2"/>
  <c r="G5802" i="2"/>
  <c r="L5801" i="2"/>
  <c r="I5801" i="2"/>
  <c r="G5801" i="2"/>
  <c r="L5796" i="2"/>
  <c r="I5796" i="2"/>
  <c r="G5796" i="2"/>
  <c r="L5795" i="2"/>
  <c r="I5795" i="2"/>
  <c r="G5795" i="2"/>
  <c r="L5794" i="2"/>
  <c r="I5794" i="2"/>
  <c r="G5794" i="2"/>
  <c r="L5788" i="2"/>
  <c r="I5788" i="2"/>
  <c r="G5788" i="2"/>
  <c r="L5787" i="2"/>
  <c r="I5787" i="2"/>
  <c r="G5787" i="2"/>
  <c r="L5786" i="2"/>
  <c r="I5786" i="2"/>
  <c r="G5786" i="2"/>
  <c r="L5777" i="2"/>
  <c r="I5777" i="2"/>
  <c r="G5777" i="2"/>
  <c r="L5776" i="2"/>
  <c r="I5776" i="2"/>
  <c r="G5776" i="2"/>
  <c r="L5775" i="2"/>
  <c r="I5775" i="2"/>
  <c r="G5775" i="2"/>
  <c r="L5774" i="2"/>
  <c r="I5774" i="2"/>
  <c r="G5774" i="2"/>
  <c r="L5778" i="2"/>
  <c r="I5778" i="2"/>
  <c r="G5778" i="2"/>
  <c r="L5770" i="2"/>
  <c r="I5770" i="2"/>
  <c r="G5770" i="2"/>
  <c r="L5769" i="2"/>
  <c r="I5769" i="2"/>
  <c r="G5769" i="2"/>
  <c r="L5768" i="2"/>
  <c r="I5768" i="2"/>
  <c r="G5768" i="2"/>
  <c r="L5767" i="2"/>
  <c r="I5767" i="2"/>
  <c r="G5767" i="2"/>
  <c r="L5766" i="2"/>
  <c r="I5766" i="2"/>
  <c r="G5766" i="2"/>
  <c r="L5765" i="2"/>
  <c r="I5765" i="2"/>
  <c r="G5765" i="2"/>
  <c r="L5764" i="2"/>
  <c r="I5764" i="2"/>
  <c r="G5764" i="2"/>
  <c r="L5763" i="2"/>
  <c r="I5763" i="2"/>
  <c r="G5763" i="2"/>
  <c r="L5762" i="2"/>
  <c r="I5762" i="2"/>
  <c r="G5762" i="2"/>
  <c r="L5761" i="2"/>
  <c r="I5761" i="2"/>
  <c r="G5761" i="2"/>
  <c r="L5760" i="2"/>
  <c r="I5760" i="2"/>
  <c r="G5760" i="2"/>
  <c r="L5759" i="2"/>
  <c r="I5759" i="2"/>
  <c r="G5759" i="2"/>
  <c r="L5758" i="2"/>
  <c r="I5758" i="2"/>
  <c r="G5758" i="2"/>
  <c r="L5757" i="2"/>
  <c r="I5757" i="2"/>
  <c r="G5757" i="2"/>
  <c r="L5756" i="2"/>
  <c r="I5756" i="2"/>
  <c r="G5756" i="2"/>
  <c r="L5755" i="2"/>
  <c r="I5755" i="2"/>
  <c r="G5755" i="2"/>
  <c r="L5754" i="2"/>
  <c r="I5754" i="2"/>
  <c r="G5754" i="2"/>
  <c r="L5753" i="2"/>
  <c r="I5753" i="2"/>
  <c r="G5753" i="2"/>
  <c r="L5752" i="2"/>
  <c r="I5752" i="2"/>
  <c r="G5752" i="2"/>
  <c r="L5751" i="2"/>
  <c r="I5751" i="2"/>
  <c r="G5751" i="2"/>
  <c r="L5750" i="2"/>
  <c r="I5750" i="2"/>
  <c r="G5750" i="2"/>
  <c r="L5749" i="2"/>
  <c r="I5749" i="2"/>
  <c r="G5749" i="2"/>
  <c r="L5748" i="2"/>
  <c r="I5748" i="2"/>
  <c r="G5748" i="2"/>
  <c r="L5747" i="2"/>
  <c r="I5747" i="2"/>
  <c r="G5747" i="2"/>
  <c r="L5746" i="2"/>
  <c r="I5746" i="2"/>
  <c r="G5746" i="2"/>
  <c r="L5745" i="2"/>
  <c r="I5745" i="2"/>
  <c r="G5745" i="2"/>
  <c r="L5744" i="2"/>
  <c r="I5744" i="2"/>
  <c r="G5744" i="2"/>
  <c r="L5743" i="2"/>
  <c r="I5743" i="2"/>
  <c r="G5743" i="2"/>
  <c r="L5742" i="2"/>
  <c r="I5742" i="2"/>
  <c r="G5742" i="2"/>
  <c r="L5741" i="2"/>
  <c r="I5741" i="2"/>
  <c r="G5741" i="2"/>
  <c r="L5740" i="2"/>
  <c r="I5740" i="2"/>
  <c r="G5740" i="2"/>
  <c r="L5739" i="2"/>
  <c r="I5739" i="2"/>
  <c r="G5739" i="2"/>
  <c r="L5738" i="2"/>
  <c r="I5738" i="2"/>
  <c r="G5738" i="2"/>
  <c r="L5737" i="2"/>
  <c r="I5737" i="2"/>
  <c r="G5737" i="2"/>
  <c r="L5736" i="2"/>
  <c r="I5736" i="2"/>
  <c r="G5736" i="2"/>
  <c r="L5735" i="2"/>
  <c r="I5735" i="2"/>
  <c r="G5735" i="2"/>
  <c r="L5734" i="2"/>
  <c r="I5734" i="2"/>
  <c r="G5734" i="2"/>
  <c r="L5733" i="2"/>
  <c r="I5733" i="2"/>
  <c r="G5733" i="2"/>
  <c r="L5732" i="2"/>
  <c r="I5732" i="2"/>
  <c r="G5732" i="2"/>
  <c r="L5731" i="2"/>
  <c r="I5731" i="2"/>
  <c r="G5731" i="2"/>
  <c r="L5730" i="2"/>
  <c r="I5730" i="2"/>
  <c r="G5730" i="2"/>
  <c r="L5729" i="2"/>
  <c r="I5729" i="2"/>
  <c r="G5729" i="2"/>
  <c r="L5728" i="2"/>
  <c r="I5728" i="2"/>
  <c r="G5728" i="2"/>
  <c r="L5727" i="2"/>
  <c r="I5727" i="2"/>
  <c r="G5727" i="2"/>
  <c r="L5726" i="2"/>
  <c r="I5726" i="2"/>
  <c r="G5726" i="2"/>
  <c r="L5725" i="2"/>
  <c r="I5725" i="2"/>
  <c r="G5725" i="2"/>
  <c r="L5724" i="2"/>
  <c r="I5724" i="2"/>
  <c r="G5724" i="2"/>
  <c r="L5723" i="2"/>
  <c r="I5723" i="2"/>
  <c r="G5723" i="2"/>
  <c r="L5722" i="2"/>
  <c r="I5722" i="2"/>
  <c r="G5722" i="2"/>
  <c r="L5721" i="2"/>
  <c r="I5721" i="2"/>
  <c r="G5721" i="2"/>
  <c r="L5720" i="2"/>
  <c r="I5720" i="2"/>
  <c r="G5720" i="2"/>
  <c r="L5719" i="2"/>
  <c r="I5719" i="2"/>
  <c r="G5719" i="2"/>
  <c r="L5718" i="2"/>
  <c r="I5718" i="2"/>
  <c r="G5718" i="2"/>
  <c r="L5717" i="2"/>
  <c r="I5717" i="2"/>
  <c r="G5717" i="2"/>
  <c r="L5716" i="2"/>
  <c r="I5716" i="2"/>
  <c r="G5716" i="2"/>
  <c r="L5715" i="2"/>
  <c r="I5715" i="2"/>
  <c r="G5715" i="2"/>
  <c r="L5714" i="2"/>
  <c r="I5714" i="2"/>
  <c r="G5714" i="2"/>
  <c r="L5713" i="2"/>
  <c r="I5713" i="2"/>
  <c r="G5713" i="2"/>
  <c r="L5712" i="2"/>
  <c r="I5712" i="2"/>
  <c r="G5712" i="2"/>
  <c r="L5711" i="2"/>
  <c r="I5711" i="2"/>
  <c r="G5711" i="2"/>
  <c r="L5710" i="2"/>
  <c r="I5710" i="2"/>
  <c r="G5710" i="2"/>
  <c r="L5709" i="2"/>
  <c r="I5709" i="2"/>
  <c r="G5709" i="2"/>
  <c r="L5708" i="2"/>
  <c r="I5708" i="2"/>
  <c r="G5708" i="2"/>
  <c r="L5707" i="2"/>
  <c r="I5707" i="2"/>
  <c r="G5707" i="2"/>
  <c r="L5706" i="2"/>
  <c r="I5706" i="2"/>
  <c r="G5706" i="2"/>
  <c r="L5705" i="2"/>
  <c r="I5705" i="2"/>
  <c r="G5705" i="2"/>
  <c r="L5704" i="2"/>
  <c r="I5704" i="2"/>
  <c r="G5704" i="2"/>
  <c r="L5703" i="2"/>
  <c r="I5703" i="2"/>
  <c r="G5703" i="2"/>
  <c r="L5702" i="2"/>
  <c r="I5702" i="2"/>
  <c r="G5702" i="2"/>
  <c r="L5701" i="2"/>
  <c r="I5701" i="2"/>
  <c r="G5701" i="2"/>
  <c r="L5700" i="2"/>
  <c r="I5700" i="2"/>
  <c r="G5700" i="2"/>
  <c r="L5699" i="2"/>
  <c r="I5699" i="2"/>
  <c r="G5699" i="2"/>
  <c r="L5698" i="2"/>
  <c r="I5698" i="2"/>
  <c r="G5698" i="2"/>
  <c r="L5697" i="2"/>
  <c r="I5697" i="2"/>
  <c r="G5697" i="2"/>
  <c r="L5696" i="2"/>
  <c r="I5696" i="2"/>
  <c r="G5696" i="2"/>
  <c r="L5695" i="2"/>
  <c r="I5695" i="2"/>
  <c r="G5695" i="2"/>
  <c r="L5694" i="2"/>
  <c r="I5694" i="2"/>
  <c r="G5694" i="2"/>
  <c r="L5693" i="2"/>
  <c r="I5693" i="2"/>
  <c r="G5693" i="2"/>
  <c r="L5692" i="2"/>
  <c r="I5692" i="2"/>
  <c r="G5692" i="2"/>
  <c r="L5691" i="2"/>
  <c r="I5691" i="2"/>
  <c r="G5691" i="2"/>
  <c r="L5690" i="2"/>
  <c r="I5690" i="2"/>
  <c r="G5690" i="2"/>
  <c r="L5689" i="2"/>
  <c r="I5689" i="2"/>
  <c r="G5689" i="2"/>
  <c r="L5688" i="2"/>
  <c r="I5688" i="2"/>
  <c r="G5688" i="2"/>
  <c r="L5687" i="2"/>
  <c r="I5687" i="2"/>
  <c r="G5687" i="2"/>
  <c r="L5686" i="2"/>
  <c r="I5686" i="2"/>
  <c r="G5686" i="2"/>
  <c r="L5685" i="2"/>
  <c r="I5685" i="2"/>
  <c r="G5685" i="2"/>
  <c r="L5684" i="2"/>
  <c r="I5684" i="2"/>
  <c r="G5684" i="2"/>
  <c r="L5683" i="2"/>
  <c r="I5683" i="2"/>
  <c r="G5683" i="2"/>
  <c r="L5682" i="2"/>
  <c r="I5682" i="2"/>
  <c r="G5682" i="2"/>
  <c r="L5681" i="2"/>
  <c r="I5681" i="2"/>
  <c r="G5681" i="2"/>
  <c r="L5680" i="2"/>
  <c r="I5680" i="2"/>
  <c r="G5680" i="2"/>
  <c r="L5679" i="2"/>
  <c r="I5679" i="2"/>
  <c r="G5679" i="2"/>
  <c r="L5678" i="2"/>
  <c r="I5678" i="2"/>
  <c r="G5678" i="2"/>
  <c r="L5677" i="2"/>
  <c r="I5677" i="2"/>
  <c r="G5677" i="2"/>
  <c r="L5676" i="2"/>
  <c r="I5676" i="2"/>
  <c r="G5676" i="2"/>
  <c r="L5675" i="2"/>
  <c r="I5675" i="2"/>
  <c r="G5675" i="2"/>
  <c r="L5674" i="2"/>
  <c r="I5674" i="2"/>
  <c r="G5674" i="2"/>
  <c r="L5673" i="2"/>
  <c r="I5673" i="2"/>
  <c r="G5673" i="2"/>
  <c r="L5672" i="2"/>
  <c r="I5672" i="2"/>
  <c r="G5672" i="2"/>
  <c r="L5671" i="2"/>
  <c r="I5671" i="2"/>
  <c r="G5671" i="2"/>
  <c r="L5670" i="2"/>
  <c r="I5670" i="2"/>
  <c r="G5670" i="2"/>
  <c r="L5669" i="2"/>
  <c r="I5669" i="2"/>
  <c r="G5669" i="2"/>
  <c r="L5668" i="2"/>
  <c r="I5668" i="2"/>
  <c r="G5668" i="2"/>
  <c r="L5667" i="2"/>
  <c r="I5667" i="2"/>
  <c r="G5667" i="2"/>
  <c r="L5666" i="2"/>
  <c r="I5666" i="2"/>
  <c r="G5666" i="2"/>
  <c r="L5665" i="2"/>
  <c r="I5665" i="2"/>
  <c r="G5665" i="2"/>
  <c r="L5664" i="2"/>
  <c r="I5664" i="2"/>
  <c r="G5664" i="2"/>
  <c r="L5663" i="2"/>
  <c r="I5663" i="2"/>
  <c r="G5663" i="2"/>
  <c r="L5662" i="2"/>
  <c r="I5662" i="2"/>
  <c r="G5662" i="2"/>
  <c r="L5661" i="2"/>
  <c r="I5661" i="2"/>
  <c r="G5661" i="2"/>
  <c r="L5660" i="2"/>
  <c r="I5660" i="2"/>
  <c r="G5660" i="2"/>
  <c r="L5659" i="2"/>
  <c r="I5659" i="2"/>
  <c r="G5659" i="2"/>
  <c r="L5658" i="2"/>
  <c r="I5658" i="2"/>
  <c r="G5658" i="2"/>
  <c r="L5657" i="2"/>
  <c r="I5657" i="2"/>
  <c r="G5657" i="2"/>
  <c r="L5656" i="2"/>
  <c r="I5656" i="2"/>
  <c r="G5656" i="2"/>
  <c r="L5655" i="2"/>
  <c r="I5655" i="2"/>
  <c r="G5655" i="2"/>
  <c r="L5654" i="2"/>
  <c r="I5654" i="2"/>
  <c r="G5654" i="2"/>
  <c r="L5653" i="2"/>
  <c r="I5653" i="2"/>
  <c r="G5653" i="2"/>
  <c r="L5652" i="2"/>
  <c r="I5652" i="2"/>
  <c r="G5652" i="2"/>
  <c r="L5651" i="2"/>
  <c r="I5651" i="2"/>
  <c r="G5651" i="2"/>
  <c r="L5650" i="2"/>
  <c r="I5650" i="2"/>
  <c r="G5650" i="2"/>
  <c r="L5649" i="2"/>
  <c r="I5649" i="2"/>
  <c r="G5649" i="2"/>
  <c r="L5648" i="2"/>
  <c r="I5648" i="2"/>
  <c r="G5648" i="2"/>
  <c r="L5646" i="2"/>
  <c r="I5646" i="2"/>
  <c r="G5646" i="2"/>
  <c r="L5645" i="2"/>
  <c r="I5645" i="2"/>
  <c r="G5645" i="2"/>
  <c r="L5644" i="2"/>
  <c r="I5644" i="2"/>
  <c r="G5644" i="2"/>
  <c r="L5643" i="2"/>
  <c r="I5643" i="2"/>
  <c r="G5643" i="2"/>
  <c r="L5642" i="2"/>
  <c r="I5642" i="2"/>
  <c r="G5642" i="2"/>
  <c r="L5641" i="2"/>
  <c r="I5641" i="2"/>
  <c r="G5641" i="2"/>
  <c r="L5640" i="2"/>
  <c r="I5640" i="2"/>
  <c r="G5640" i="2"/>
  <c r="L5639" i="2"/>
  <c r="I5639" i="2"/>
  <c r="G5639" i="2"/>
  <c r="L5638" i="2"/>
  <c r="I5638" i="2"/>
  <c r="G5638" i="2"/>
  <c r="L5637" i="2"/>
  <c r="I5637" i="2"/>
  <c r="G5637" i="2"/>
  <c r="L5636" i="2"/>
  <c r="I5636" i="2"/>
  <c r="G5636" i="2"/>
  <c r="L5635" i="2"/>
  <c r="I5635" i="2"/>
  <c r="G5635" i="2"/>
  <c r="L5634" i="2"/>
  <c r="I5634" i="2"/>
  <c r="G5634" i="2"/>
  <c r="L5633" i="2"/>
  <c r="I5633" i="2"/>
  <c r="G5633" i="2"/>
  <c r="L5632" i="2"/>
  <c r="I5632" i="2"/>
  <c r="G5632" i="2"/>
  <c r="L5631" i="2"/>
  <c r="I5631" i="2"/>
  <c r="G5631" i="2"/>
  <c r="L5630" i="2"/>
  <c r="I5630" i="2"/>
  <c r="G5630" i="2"/>
  <c r="L5629" i="2"/>
  <c r="I5629" i="2"/>
  <c r="G5629" i="2"/>
  <c r="L5628" i="2"/>
  <c r="I5628" i="2"/>
  <c r="G5628" i="2"/>
  <c r="L5627" i="2"/>
  <c r="I5627" i="2"/>
  <c r="G5627" i="2"/>
  <c r="L5626" i="2"/>
  <c r="I5626" i="2"/>
  <c r="G5626" i="2"/>
  <c r="L5625" i="2"/>
  <c r="I5625" i="2"/>
  <c r="G5625" i="2"/>
  <c r="L5624" i="2"/>
  <c r="I5624" i="2"/>
  <c r="G5624" i="2"/>
  <c r="L5623" i="2"/>
  <c r="I5623" i="2"/>
  <c r="G5623" i="2"/>
  <c r="L5622" i="2"/>
  <c r="I5622" i="2"/>
  <c r="G5622" i="2"/>
  <c r="L5621" i="2"/>
  <c r="I5621" i="2"/>
  <c r="G5621" i="2"/>
  <c r="L5620" i="2"/>
  <c r="I5620" i="2"/>
  <c r="G5620" i="2"/>
  <c r="L5619" i="2"/>
  <c r="I5619" i="2"/>
  <c r="G5619" i="2"/>
  <c r="L5618" i="2"/>
  <c r="I5618" i="2"/>
  <c r="G5618" i="2"/>
  <c r="L5617" i="2"/>
  <c r="I5617" i="2"/>
  <c r="G5617" i="2"/>
  <c r="L5616" i="2"/>
  <c r="I5616" i="2"/>
  <c r="G5616" i="2"/>
  <c r="L5615" i="2"/>
  <c r="I5615" i="2"/>
  <c r="G5615" i="2"/>
  <c r="L5614" i="2"/>
  <c r="I5614" i="2"/>
  <c r="G5614" i="2"/>
  <c r="L5613" i="2"/>
  <c r="I5613" i="2"/>
  <c r="G5613" i="2"/>
  <c r="L5612" i="2"/>
  <c r="I5612" i="2"/>
  <c r="G5612" i="2"/>
  <c r="L5611" i="2"/>
  <c r="I5611" i="2"/>
  <c r="G5611" i="2"/>
  <c r="L5610" i="2"/>
  <c r="I5610" i="2"/>
  <c r="G5610" i="2"/>
  <c r="L5609" i="2"/>
  <c r="I5609" i="2"/>
  <c r="G5609" i="2"/>
  <c r="L5608" i="2"/>
  <c r="I5608" i="2"/>
  <c r="G5608" i="2"/>
  <c r="L5607" i="2"/>
  <c r="I5607" i="2"/>
  <c r="G5607" i="2"/>
  <c r="L5606" i="2"/>
  <c r="I5606" i="2"/>
  <c r="G5606" i="2"/>
  <c r="L5605" i="2"/>
  <c r="I5605" i="2"/>
  <c r="G5605" i="2"/>
  <c r="L5604" i="2"/>
  <c r="I5604" i="2"/>
  <c r="G5604" i="2"/>
  <c r="L5603" i="2"/>
  <c r="I5603" i="2"/>
  <c r="G5603" i="2"/>
  <c r="L5602" i="2"/>
  <c r="I5602" i="2"/>
  <c r="G5602" i="2"/>
  <c r="L5601" i="2"/>
  <c r="I5601" i="2"/>
  <c r="G5601" i="2"/>
  <c r="L5600" i="2"/>
  <c r="I5600" i="2"/>
  <c r="G5600" i="2"/>
  <c r="L5599" i="2"/>
  <c r="I5599" i="2"/>
  <c r="G5599" i="2"/>
  <c r="L5598" i="2"/>
  <c r="I5598" i="2"/>
  <c r="G5598" i="2"/>
  <c r="L5597" i="2"/>
  <c r="I5597" i="2"/>
  <c r="G5597" i="2"/>
  <c r="L5596" i="2"/>
  <c r="I5596" i="2"/>
  <c r="G5596" i="2"/>
  <c r="L5595" i="2"/>
  <c r="I5595" i="2"/>
  <c r="G5595" i="2"/>
  <c r="L5594" i="2"/>
  <c r="I5594" i="2"/>
  <c r="G5594" i="2"/>
  <c r="L5593" i="2"/>
  <c r="I5593" i="2"/>
  <c r="G5593" i="2"/>
  <c r="L5592" i="2"/>
  <c r="I5592" i="2"/>
  <c r="G5592" i="2"/>
  <c r="L5591" i="2"/>
  <c r="I5591" i="2"/>
  <c r="G5591" i="2"/>
  <c r="L5590" i="2"/>
  <c r="I5590" i="2"/>
  <c r="G5590" i="2"/>
  <c r="L5589" i="2"/>
  <c r="I5589" i="2"/>
  <c r="G5589" i="2"/>
  <c r="L5588" i="2"/>
  <c r="I5588" i="2"/>
  <c r="G5588" i="2"/>
  <c r="L5587" i="2"/>
  <c r="I5587" i="2"/>
  <c r="G5587" i="2"/>
  <c r="L5586" i="2"/>
  <c r="I5586" i="2"/>
  <c r="G5586" i="2"/>
  <c r="L5585" i="2"/>
  <c r="I5585" i="2"/>
  <c r="G5585" i="2"/>
  <c r="L5584" i="2"/>
  <c r="I5584" i="2"/>
  <c r="G5584" i="2"/>
  <c r="L5583" i="2"/>
  <c r="I5583" i="2"/>
  <c r="G5583" i="2"/>
  <c r="L5582" i="2"/>
  <c r="I5582" i="2"/>
  <c r="G5582" i="2"/>
  <c r="L5581" i="2"/>
  <c r="I5581" i="2"/>
  <c r="G5581" i="2"/>
  <c r="L5580" i="2"/>
  <c r="I5580" i="2"/>
  <c r="G5580" i="2"/>
  <c r="L5579" i="2"/>
  <c r="I5579" i="2"/>
  <c r="G5579" i="2"/>
  <c r="L5578" i="2"/>
  <c r="I5578" i="2"/>
  <c r="G5578" i="2"/>
  <c r="L5577" i="2"/>
  <c r="I5577" i="2"/>
  <c r="G5577" i="2"/>
  <c r="L5576" i="2"/>
  <c r="I5576" i="2"/>
  <c r="G5576" i="2"/>
  <c r="L5575" i="2"/>
  <c r="I5575" i="2"/>
  <c r="G5575" i="2"/>
  <c r="L5574" i="2"/>
  <c r="I5574" i="2"/>
  <c r="G5574" i="2"/>
  <c r="L5573" i="2"/>
  <c r="I5573" i="2"/>
  <c r="G5573" i="2"/>
  <c r="L5572" i="2"/>
  <c r="I5572" i="2"/>
  <c r="G5572" i="2"/>
  <c r="L5571" i="2"/>
  <c r="I5571" i="2"/>
  <c r="G5571" i="2"/>
  <c r="L5570" i="2"/>
  <c r="I5570" i="2"/>
  <c r="G5570" i="2"/>
  <c r="L5569" i="2"/>
  <c r="I5569" i="2"/>
  <c r="G5569" i="2"/>
  <c r="L5568" i="2"/>
  <c r="I5568" i="2"/>
  <c r="G5568" i="2"/>
  <c r="L5567" i="2"/>
  <c r="I5567" i="2"/>
  <c r="G5567" i="2"/>
  <c r="L5566" i="2"/>
  <c r="I5566" i="2"/>
  <c r="G5566" i="2"/>
  <c r="L5565" i="2"/>
  <c r="I5565" i="2"/>
  <c r="G5565" i="2"/>
  <c r="L5564" i="2"/>
  <c r="I5564" i="2"/>
  <c r="G5564" i="2"/>
  <c r="L5563" i="2"/>
  <c r="I5563" i="2"/>
  <c r="G5563" i="2"/>
  <c r="L5562" i="2"/>
  <c r="I5562" i="2"/>
  <c r="G5562" i="2"/>
  <c r="L5561" i="2"/>
  <c r="I5561" i="2"/>
  <c r="G5561" i="2"/>
  <c r="L5560" i="2"/>
  <c r="I5560" i="2"/>
  <c r="G5560" i="2"/>
  <c r="L5559" i="2"/>
  <c r="I5559" i="2"/>
  <c r="G5559" i="2"/>
  <c r="L5558" i="2"/>
  <c r="I5558" i="2"/>
  <c r="G5558" i="2"/>
  <c r="L5557" i="2"/>
  <c r="I5557" i="2"/>
  <c r="G5557" i="2"/>
  <c r="L5556" i="2"/>
  <c r="I5556" i="2"/>
  <c r="G5556" i="2"/>
  <c r="L5555" i="2"/>
  <c r="I5555" i="2"/>
  <c r="G5555" i="2"/>
  <c r="L5554" i="2"/>
  <c r="I5554" i="2"/>
  <c r="G5554" i="2"/>
  <c r="L5553" i="2"/>
  <c r="I5553" i="2"/>
  <c r="G5553" i="2"/>
  <c r="L5552" i="2"/>
  <c r="I5552" i="2"/>
  <c r="G5552" i="2"/>
  <c r="L5551" i="2"/>
  <c r="I5551" i="2"/>
  <c r="G5551" i="2"/>
  <c r="L5550" i="2"/>
  <c r="I5550" i="2"/>
  <c r="G5550" i="2"/>
  <c r="L5549" i="2"/>
  <c r="I5549" i="2"/>
  <c r="G5549" i="2"/>
  <c r="K5548" i="2"/>
  <c r="L5548" i="2" s="1"/>
  <c r="I5548" i="2"/>
  <c r="G5548" i="2"/>
  <c r="L5547" i="2"/>
  <c r="I5547" i="2"/>
  <c r="G5547" i="2"/>
  <c r="L5546" i="2"/>
  <c r="I5546" i="2"/>
  <c r="G5546" i="2"/>
  <c r="L5545" i="2"/>
  <c r="I5545" i="2"/>
  <c r="G5545" i="2"/>
  <c r="L5544" i="2"/>
  <c r="I5544" i="2"/>
  <c r="G5544" i="2"/>
  <c r="L5543" i="2"/>
  <c r="I5543" i="2"/>
  <c r="G5543" i="2"/>
  <c r="L5542" i="2"/>
  <c r="I5542" i="2"/>
  <c r="G5542" i="2"/>
  <c r="L5541" i="2"/>
  <c r="I5541" i="2"/>
  <c r="G5541" i="2"/>
  <c r="L5540" i="2"/>
  <c r="I5540" i="2"/>
  <c r="G5540" i="2"/>
  <c r="L5539" i="2"/>
  <c r="I5539" i="2"/>
  <c r="G5539" i="2"/>
  <c r="L5538" i="2"/>
  <c r="I5538" i="2"/>
  <c r="G5538" i="2"/>
  <c r="L5537" i="2"/>
  <c r="I5537" i="2"/>
  <c r="G5537" i="2"/>
  <c r="L5536" i="2"/>
  <c r="I5536" i="2"/>
  <c r="G5536" i="2"/>
  <c r="L5535" i="2"/>
  <c r="I5535" i="2"/>
  <c r="G5535" i="2"/>
  <c r="L5534" i="2"/>
  <c r="I5534" i="2"/>
  <c r="G5534" i="2"/>
  <c r="K5533" i="2"/>
  <c r="L5533" i="2" s="1"/>
  <c r="I5533" i="2"/>
  <c r="G5533" i="2"/>
  <c r="L5532" i="2"/>
  <c r="I5532" i="2"/>
  <c r="G5532" i="2"/>
  <c r="L5531" i="2"/>
  <c r="I5531" i="2"/>
  <c r="G5531" i="2"/>
  <c r="L5530" i="2"/>
  <c r="I5530" i="2"/>
  <c r="G5530" i="2"/>
  <c r="L5529" i="2"/>
  <c r="I5529" i="2"/>
  <c r="G5529" i="2"/>
  <c r="L5528" i="2"/>
  <c r="I5528" i="2"/>
  <c r="G5528" i="2"/>
  <c r="L5527" i="2"/>
  <c r="I5527" i="2"/>
  <c r="G5527" i="2"/>
  <c r="L5526" i="2"/>
  <c r="I5526" i="2"/>
  <c r="G5526" i="2"/>
  <c r="L5525" i="2"/>
  <c r="I5525" i="2"/>
  <c r="G5525" i="2"/>
  <c r="L5524" i="2"/>
  <c r="I5524" i="2"/>
  <c r="G5524" i="2"/>
  <c r="L5523" i="2"/>
  <c r="I5523" i="2"/>
  <c r="G5523" i="2"/>
  <c r="L5522" i="2"/>
  <c r="I5522" i="2"/>
  <c r="G5522" i="2"/>
  <c r="L5521" i="2"/>
  <c r="I5521" i="2"/>
  <c r="G5521" i="2"/>
  <c r="L5520" i="2"/>
  <c r="I5520" i="2"/>
  <c r="G5520" i="2"/>
  <c r="L5519" i="2"/>
  <c r="I5519" i="2"/>
  <c r="G5519" i="2"/>
  <c r="L5518" i="2"/>
  <c r="I5518" i="2"/>
  <c r="G5518" i="2"/>
  <c r="L5517" i="2"/>
  <c r="I5517" i="2"/>
  <c r="G5517" i="2"/>
  <c r="L5516" i="2"/>
  <c r="I5516" i="2"/>
  <c r="G5516" i="2"/>
  <c r="L5515" i="2"/>
  <c r="I5515" i="2"/>
  <c r="G5515" i="2"/>
  <c r="L5514" i="2"/>
  <c r="I5514" i="2"/>
  <c r="G5514" i="2"/>
  <c r="L5513" i="2"/>
  <c r="I5513" i="2"/>
  <c r="G5513" i="2"/>
  <c r="L5512" i="2"/>
  <c r="I5512" i="2"/>
  <c r="G5512" i="2"/>
  <c r="L5511" i="2"/>
  <c r="I5511" i="2"/>
  <c r="G5511" i="2"/>
  <c r="L5510" i="2"/>
  <c r="I5510" i="2"/>
  <c r="G5510" i="2"/>
  <c r="L5509" i="2"/>
  <c r="I5509" i="2"/>
  <c r="G5509" i="2"/>
  <c r="L5508" i="2"/>
  <c r="I5508" i="2"/>
  <c r="G5508" i="2"/>
  <c r="L5507" i="2"/>
  <c r="I5507" i="2"/>
  <c r="G5507" i="2"/>
  <c r="L5506" i="2"/>
  <c r="I5506" i="2"/>
  <c r="G5506" i="2"/>
  <c r="L5505" i="2"/>
  <c r="I5505" i="2"/>
  <c r="G5505" i="2"/>
  <c r="L5504" i="2"/>
  <c r="I5504" i="2"/>
  <c r="G5504" i="2"/>
  <c r="L5503" i="2"/>
  <c r="I5503" i="2"/>
  <c r="G5503" i="2"/>
  <c r="L5502" i="2"/>
  <c r="I5502" i="2"/>
  <c r="G5502" i="2"/>
  <c r="L5501" i="2"/>
  <c r="I5501" i="2"/>
  <c r="G5501" i="2"/>
  <c r="L5500" i="2"/>
  <c r="I5500" i="2"/>
  <c r="G5500" i="2"/>
  <c r="L5499" i="2"/>
  <c r="I5499" i="2"/>
  <c r="G5499" i="2"/>
  <c r="L5498" i="2"/>
  <c r="I5498" i="2"/>
  <c r="G5498" i="2"/>
  <c r="L5497" i="2"/>
  <c r="I5497" i="2"/>
  <c r="G5497" i="2"/>
  <c r="L5496" i="2"/>
  <c r="I5496" i="2"/>
  <c r="G5496" i="2"/>
  <c r="L5495" i="2"/>
  <c r="I5495" i="2"/>
  <c r="G5495" i="2"/>
  <c r="L5494" i="2"/>
  <c r="I5494" i="2"/>
  <c r="G5494" i="2"/>
  <c r="L5493" i="2"/>
  <c r="I5493" i="2"/>
  <c r="G5493" i="2"/>
  <c r="L5492" i="2"/>
  <c r="I5492" i="2"/>
  <c r="G5492" i="2"/>
  <c r="L5491" i="2"/>
  <c r="I5491" i="2"/>
  <c r="G5491" i="2"/>
  <c r="L5490" i="2"/>
  <c r="I5490" i="2"/>
  <c r="G5490" i="2"/>
  <c r="L5489" i="2"/>
  <c r="I5489" i="2"/>
  <c r="G5489" i="2"/>
  <c r="L5488" i="2"/>
  <c r="I5488" i="2"/>
  <c r="G5488" i="2"/>
  <c r="L5487" i="2"/>
  <c r="I5487" i="2"/>
  <c r="G5487" i="2"/>
  <c r="L5486" i="2"/>
  <c r="I5486" i="2"/>
  <c r="G5486" i="2"/>
  <c r="L5485" i="2"/>
  <c r="I5485" i="2"/>
  <c r="G5485" i="2"/>
  <c r="L5484" i="2"/>
  <c r="I5484" i="2"/>
  <c r="G5484" i="2"/>
  <c r="L5483" i="2"/>
  <c r="I5483" i="2"/>
  <c r="G5483" i="2"/>
  <c r="L5482" i="2"/>
  <c r="I5482" i="2"/>
  <c r="G5482" i="2"/>
  <c r="L5481" i="2"/>
  <c r="I5481" i="2"/>
  <c r="G5481" i="2"/>
  <c r="L5480" i="2"/>
  <c r="I5480" i="2"/>
  <c r="G5480" i="2"/>
  <c r="L5479" i="2"/>
  <c r="I5479" i="2"/>
  <c r="G5479" i="2"/>
  <c r="L5478" i="2"/>
  <c r="I5478" i="2"/>
  <c r="G5478" i="2"/>
  <c r="L5477" i="2"/>
  <c r="I5477" i="2"/>
  <c r="G5477" i="2"/>
  <c r="L5476" i="2"/>
  <c r="I5476" i="2"/>
  <c r="G5476" i="2"/>
  <c r="L5475" i="2"/>
  <c r="I5475" i="2"/>
  <c r="G5475" i="2"/>
  <c r="L5474" i="2"/>
  <c r="I5474" i="2"/>
  <c r="G5474" i="2"/>
  <c r="L5473" i="2"/>
  <c r="I5473" i="2"/>
  <c r="G5473" i="2"/>
  <c r="L5472" i="2"/>
  <c r="I5472" i="2"/>
  <c r="G5472" i="2"/>
  <c r="L5471" i="2"/>
  <c r="I5471" i="2"/>
  <c r="G5471" i="2"/>
  <c r="L5470" i="2"/>
  <c r="I5470" i="2"/>
  <c r="G5470" i="2"/>
  <c r="L5469" i="2"/>
  <c r="I5469" i="2"/>
  <c r="G5469" i="2"/>
  <c r="L5468" i="2"/>
  <c r="I5468" i="2"/>
  <c r="G5468" i="2"/>
  <c r="L5467" i="2"/>
  <c r="I5467" i="2"/>
  <c r="G5467" i="2"/>
  <c r="L5466" i="2"/>
  <c r="I5466" i="2"/>
  <c r="G5466" i="2"/>
  <c r="L5465" i="2"/>
  <c r="I5465" i="2"/>
  <c r="G5465" i="2"/>
  <c r="L5464" i="2"/>
  <c r="I5464" i="2"/>
  <c r="G5464" i="2"/>
  <c r="L5463" i="2"/>
  <c r="I5463" i="2"/>
  <c r="G5463" i="2"/>
  <c r="L5462" i="2"/>
  <c r="I5462" i="2"/>
  <c r="G5462" i="2"/>
  <c r="L5461" i="2"/>
  <c r="I5461" i="2"/>
  <c r="G5461" i="2"/>
  <c r="L5460" i="2"/>
  <c r="I5460" i="2"/>
  <c r="G5460" i="2"/>
  <c r="L5459" i="2"/>
  <c r="I5459" i="2"/>
  <c r="G5459" i="2"/>
  <c r="L5458" i="2"/>
  <c r="I5458" i="2"/>
  <c r="G5458" i="2"/>
  <c r="L5457" i="2"/>
  <c r="I5457" i="2"/>
  <c r="G5457" i="2"/>
  <c r="L5456" i="2"/>
  <c r="I5456" i="2"/>
  <c r="G5456" i="2"/>
  <c r="L5455" i="2"/>
  <c r="I5455" i="2"/>
  <c r="G5455" i="2"/>
  <c r="L5454" i="2"/>
  <c r="I5454" i="2"/>
  <c r="G5454" i="2"/>
  <c r="L5453" i="2"/>
  <c r="I5453" i="2"/>
  <c r="G5453" i="2"/>
  <c r="L5452" i="2"/>
  <c r="I5452" i="2"/>
  <c r="G5452" i="2"/>
  <c r="L5451" i="2"/>
  <c r="I5451" i="2"/>
  <c r="G5451" i="2"/>
  <c r="L5450" i="2"/>
  <c r="I5450" i="2"/>
  <c r="G5450" i="2"/>
  <c r="L5449" i="2"/>
  <c r="I5449" i="2"/>
  <c r="G5449" i="2"/>
  <c r="L5448" i="2"/>
  <c r="I5448" i="2"/>
  <c r="G5448" i="2"/>
  <c r="L5447" i="2"/>
  <c r="I5447" i="2"/>
  <c r="G5447" i="2"/>
  <c r="L5446" i="2"/>
  <c r="I5446" i="2"/>
  <c r="G5446" i="2"/>
  <c r="L5445" i="2"/>
  <c r="I5445" i="2"/>
  <c r="G5445" i="2"/>
  <c r="L5444" i="2"/>
  <c r="I5444" i="2"/>
  <c r="G5444" i="2"/>
  <c r="L5443" i="2"/>
  <c r="I5443" i="2"/>
  <c r="G5443" i="2"/>
  <c r="L5442" i="2"/>
  <c r="I5442" i="2"/>
  <c r="G5442" i="2"/>
  <c r="L5441" i="2"/>
  <c r="I5441" i="2"/>
  <c r="G5441" i="2"/>
  <c r="L5440" i="2"/>
  <c r="I5440" i="2"/>
  <c r="G5440" i="2"/>
  <c r="L5439" i="2"/>
  <c r="I5439" i="2"/>
  <c r="G5439" i="2"/>
  <c r="L5438" i="2"/>
  <c r="I5438" i="2"/>
  <c r="G5438" i="2"/>
  <c r="L5437" i="2"/>
  <c r="I5437" i="2"/>
  <c r="G5437" i="2"/>
  <c r="L5436" i="2"/>
  <c r="I5436" i="2"/>
  <c r="G5436" i="2"/>
  <c r="L5435" i="2"/>
  <c r="I5435" i="2"/>
  <c r="G5435" i="2"/>
  <c r="M5434" i="2"/>
  <c r="L5434" i="2"/>
  <c r="I5434" i="2"/>
  <c r="G5434" i="2"/>
  <c r="L5433" i="2"/>
  <c r="I5433" i="2"/>
  <c r="G5433" i="2"/>
  <c r="L5432" i="2"/>
  <c r="I5432" i="2"/>
  <c r="G5432" i="2"/>
  <c r="L5431" i="2"/>
  <c r="I5431" i="2"/>
  <c r="G5431" i="2"/>
  <c r="L5430" i="2"/>
  <c r="I5430" i="2"/>
  <c r="G5430" i="2"/>
  <c r="L5429" i="2"/>
  <c r="I5429" i="2"/>
  <c r="G5429" i="2"/>
  <c r="L5428" i="2"/>
  <c r="I5428" i="2"/>
  <c r="G5428" i="2"/>
  <c r="L5427" i="2"/>
  <c r="I5427" i="2"/>
  <c r="G5427" i="2"/>
  <c r="L5426" i="2"/>
  <c r="I5426" i="2"/>
  <c r="G5426" i="2"/>
  <c r="L5425" i="2"/>
  <c r="I5425" i="2"/>
  <c r="G5425" i="2"/>
  <c r="L5424" i="2"/>
  <c r="I5424" i="2"/>
  <c r="G5424" i="2"/>
  <c r="L5423" i="2"/>
  <c r="I5423" i="2"/>
  <c r="G5423" i="2"/>
  <c r="L5422" i="2"/>
  <c r="I5422" i="2"/>
  <c r="G5422" i="2"/>
  <c r="L5421" i="2"/>
  <c r="I5421" i="2"/>
  <c r="G5421" i="2"/>
  <c r="L5420" i="2"/>
  <c r="I5420" i="2"/>
  <c r="G5420" i="2"/>
  <c r="L5419" i="2"/>
  <c r="I5419" i="2"/>
  <c r="G5419" i="2"/>
  <c r="L5418" i="2"/>
  <c r="I5418" i="2"/>
  <c r="G5418" i="2"/>
  <c r="L5417" i="2"/>
  <c r="I5417" i="2"/>
  <c r="G5417" i="2"/>
  <c r="L5416" i="2"/>
  <c r="I5416" i="2"/>
  <c r="G5416" i="2"/>
  <c r="L5415" i="2"/>
  <c r="I5415" i="2"/>
  <c r="G5415" i="2"/>
  <c r="L5414" i="2"/>
  <c r="I5414" i="2"/>
  <c r="G5414" i="2"/>
  <c r="L5413" i="2"/>
  <c r="I5413" i="2"/>
  <c r="G5413" i="2"/>
  <c r="L5412" i="2"/>
  <c r="I5412" i="2"/>
  <c r="G5412" i="2"/>
  <c r="L5411" i="2"/>
  <c r="I5411" i="2"/>
  <c r="G5411" i="2"/>
  <c r="L5410" i="2"/>
  <c r="I5410" i="2"/>
  <c r="G5410" i="2"/>
  <c r="L5409" i="2"/>
  <c r="I5409" i="2"/>
  <c r="G5409" i="2"/>
  <c r="L5408" i="2"/>
  <c r="I5408" i="2"/>
  <c r="G5408" i="2"/>
  <c r="L5407" i="2"/>
  <c r="I5407" i="2"/>
  <c r="G5407" i="2"/>
  <c r="L5406" i="2"/>
  <c r="I5406" i="2"/>
  <c r="G5406" i="2"/>
  <c r="L5405" i="2"/>
  <c r="I5405" i="2"/>
  <c r="G5405" i="2"/>
  <c r="L5404" i="2"/>
  <c r="I5404" i="2"/>
  <c r="G5404" i="2"/>
  <c r="L5403" i="2"/>
  <c r="I5403" i="2"/>
  <c r="G5403" i="2"/>
  <c r="L5402" i="2"/>
  <c r="I5402" i="2"/>
  <c r="G5402" i="2"/>
  <c r="L5401" i="2"/>
  <c r="I5401" i="2"/>
  <c r="G5401" i="2"/>
  <c r="L5400" i="2"/>
  <c r="I5400" i="2"/>
  <c r="G5400" i="2"/>
  <c r="L5399" i="2"/>
  <c r="I5399" i="2"/>
  <c r="G5399" i="2"/>
  <c r="L5398" i="2"/>
  <c r="I5398" i="2"/>
  <c r="G5398" i="2"/>
  <c r="L5397" i="2"/>
  <c r="I5397" i="2"/>
  <c r="G5397" i="2"/>
  <c r="L5396" i="2"/>
  <c r="I5396" i="2"/>
  <c r="G5396" i="2"/>
  <c r="L5395" i="2"/>
  <c r="I5395" i="2"/>
  <c r="G5395" i="2"/>
  <c r="L5394" i="2"/>
  <c r="I5394" i="2"/>
  <c r="G5394" i="2"/>
  <c r="L5393" i="2"/>
  <c r="I5393" i="2"/>
  <c r="G5393" i="2"/>
  <c r="L5392" i="2"/>
  <c r="I5392" i="2"/>
  <c r="G5392" i="2"/>
  <c r="L5391" i="2"/>
  <c r="I5391" i="2"/>
  <c r="G5391" i="2"/>
  <c r="L5390" i="2"/>
  <c r="I5390" i="2"/>
  <c r="G5390" i="2"/>
  <c r="L5389" i="2"/>
  <c r="I5389" i="2"/>
  <c r="G5389" i="2"/>
  <c r="L5388" i="2"/>
  <c r="I5388" i="2"/>
  <c r="G5388" i="2"/>
  <c r="L5387" i="2"/>
  <c r="I5387" i="2"/>
  <c r="G5387" i="2"/>
  <c r="L5386" i="2"/>
  <c r="I5386" i="2"/>
  <c r="G5386" i="2"/>
  <c r="L5385" i="2"/>
  <c r="I5385" i="2"/>
  <c r="G5385" i="2"/>
  <c r="L5384" i="2"/>
  <c r="I5384" i="2"/>
  <c r="G5384" i="2"/>
  <c r="L5383" i="2"/>
  <c r="I5383" i="2"/>
  <c r="G5383" i="2"/>
  <c r="L5382" i="2"/>
  <c r="I5382" i="2"/>
  <c r="G5382" i="2"/>
  <c r="L5381" i="2"/>
  <c r="I5381" i="2"/>
  <c r="G5381" i="2"/>
  <c r="L5380" i="2"/>
  <c r="I5380" i="2"/>
  <c r="G5380" i="2"/>
  <c r="L5379" i="2"/>
  <c r="I5379" i="2"/>
  <c r="G5379" i="2"/>
  <c r="L5378" i="2"/>
  <c r="I5378" i="2"/>
  <c r="G5378" i="2"/>
  <c r="L5377" i="2"/>
  <c r="I5377" i="2"/>
  <c r="G5377" i="2"/>
  <c r="L5376" i="2"/>
  <c r="I5376" i="2"/>
  <c r="G5376" i="2"/>
  <c r="L5375" i="2"/>
  <c r="I5375" i="2"/>
  <c r="G5375" i="2"/>
  <c r="L5374" i="2"/>
  <c r="I5374" i="2"/>
  <c r="G5374" i="2"/>
  <c r="L5373" i="2"/>
  <c r="I5373" i="2"/>
  <c r="G5373" i="2"/>
  <c r="L5372" i="2"/>
  <c r="I5372" i="2"/>
  <c r="G5372" i="2"/>
  <c r="L5371" i="2"/>
  <c r="I5371" i="2"/>
  <c r="G5371" i="2"/>
  <c r="L5370" i="2"/>
  <c r="I5370" i="2"/>
  <c r="G5370" i="2"/>
  <c r="L5369" i="2"/>
  <c r="I5369" i="2"/>
  <c r="G5369" i="2"/>
  <c r="L5368" i="2"/>
  <c r="I5368" i="2"/>
  <c r="G5368" i="2"/>
  <c r="L5367" i="2"/>
  <c r="I5367" i="2"/>
  <c r="G5367" i="2"/>
  <c r="L5366" i="2"/>
  <c r="I5366" i="2"/>
  <c r="G5366" i="2"/>
  <c r="L5365" i="2"/>
  <c r="I5365" i="2"/>
  <c r="G5365" i="2"/>
  <c r="L5364" i="2"/>
  <c r="I5364" i="2"/>
  <c r="G5364" i="2"/>
  <c r="L5363" i="2"/>
  <c r="I5363" i="2"/>
  <c r="G5363" i="2"/>
  <c r="L5362" i="2"/>
  <c r="I5362" i="2"/>
  <c r="G5362" i="2"/>
  <c r="L5361" i="2"/>
  <c r="I5361" i="2"/>
  <c r="G5361" i="2"/>
  <c r="L5360" i="2"/>
  <c r="I5360" i="2"/>
  <c r="G5360" i="2"/>
  <c r="L5359" i="2"/>
  <c r="I5359" i="2"/>
  <c r="G5359" i="2"/>
  <c r="L5358" i="2"/>
  <c r="I5358" i="2"/>
  <c r="G5358" i="2"/>
  <c r="L5357" i="2"/>
  <c r="I5357" i="2"/>
  <c r="G5357" i="2"/>
  <c r="L5356" i="2"/>
  <c r="I5356" i="2"/>
  <c r="G5356" i="2"/>
  <c r="L5355" i="2"/>
  <c r="I5355" i="2"/>
  <c r="G5355" i="2"/>
  <c r="L5354" i="2"/>
  <c r="I5354" i="2"/>
  <c r="G5354" i="2"/>
  <c r="L5353" i="2"/>
  <c r="I5353" i="2"/>
  <c r="G5353" i="2"/>
  <c r="L5352" i="2"/>
  <c r="I5352" i="2"/>
  <c r="G5352" i="2"/>
  <c r="L5351" i="2"/>
  <c r="I5351" i="2"/>
  <c r="G5351" i="2"/>
  <c r="L5350" i="2"/>
  <c r="I5350" i="2"/>
  <c r="G5350" i="2"/>
  <c r="L5349" i="2"/>
  <c r="I5349" i="2"/>
  <c r="G5349" i="2"/>
  <c r="L5348" i="2"/>
  <c r="I5348" i="2"/>
  <c r="G5348" i="2"/>
  <c r="L5347" i="2"/>
  <c r="I5347" i="2"/>
  <c r="G5347" i="2"/>
  <c r="L5346" i="2"/>
  <c r="I5346" i="2"/>
  <c r="G5346" i="2"/>
  <c r="L5345" i="2"/>
  <c r="I5345" i="2"/>
  <c r="G5345" i="2"/>
  <c r="L5344" i="2"/>
  <c r="I5344" i="2"/>
  <c r="G5344" i="2"/>
  <c r="L5343" i="2"/>
  <c r="I5343" i="2"/>
  <c r="G5343" i="2"/>
  <c r="L5342" i="2"/>
  <c r="I5342" i="2"/>
  <c r="G5342" i="2"/>
  <c r="L5341" i="2"/>
  <c r="I5341" i="2"/>
  <c r="G5341" i="2"/>
  <c r="L5340" i="2"/>
  <c r="I5340" i="2"/>
  <c r="G5340" i="2"/>
  <c r="L5339" i="2"/>
  <c r="I5339" i="2"/>
  <c r="G5339" i="2"/>
  <c r="L5338" i="2"/>
  <c r="I5338" i="2"/>
  <c r="G5338" i="2"/>
  <c r="L5337" i="2"/>
  <c r="I5337" i="2"/>
  <c r="G5337" i="2"/>
  <c r="L5336" i="2"/>
  <c r="I5336" i="2"/>
  <c r="G5336" i="2"/>
  <c r="L5335" i="2"/>
  <c r="I5335" i="2"/>
  <c r="G5335" i="2"/>
  <c r="L5334" i="2"/>
  <c r="I5334" i="2"/>
  <c r="G5334" i="2"/>
  <c r="L5333" i="2"/>
  <c r="I5333" i="2"/>
  <c r="G5333" i="2"/>
  <c r="L5332" i="2"/>
  <c r="I5332" i="2"/>
  <c r="G5332" i="2"/>
  <c r="L5331" i="2"/>
  <c r="I5331" i="2"/>
  <c r="G5331" i="2"/>
  <c r="L5330" i="2"/>
  <c r="I5330" i="2"/>
  <c r="G5330" i="2"/>
  <c r="L5329" i="2"/>
  <c r="I5329" i="2"/>
  <c r="G5329" i="2"/>
  <c r="L5328" i="2"/>
  <c r="I5328" i="2"/>
  <c r="G5328" i="2"/>
  <c r="L5327" i="2"/>
  <c r="I5327" i="2"/>
  <c r="G5327" i="2"/>
  <c r="L5326" i="2"/>
  <c r="I5326" i="2"/>
  <c r="G5326" i="2"/>
  <c r="L5325" i="2"/>
  <c r="I5325" i="2"/>
  <c r="G5325" i="2"/>
  <c r="L5324" i="2"/>
  <c r="I5324" i="2"/>
  <c r="G5324" i="2"/>
  <c r="L5323" i="2"/>
  <c r="I5323" i="2"/>
  <c r="G5323" i="2"/>
  <c r="L5322" i="2"/>
  <c r="I5322" i="2"/>
  <c r="G5322" i="2"/>
  <c r="L5321" i="2"/>
  <c r="I5321" i="2"/>
  <c r="G5321" i="2"/>
  <c r="L5320" i="2"/>
  <c r="I5320" i="2"/>
  <c r="G5320" i="2"/>
  <c r="L5319" i="2"/>
  <c r="I5319" i="2"/>
  <c r="G5319" i="2"/>
  <c r="L5318" i="2"/>
  <c r="I5318" i="2"/>
  <c r="G5318" i="2"/>
  <c r="L5317" i="2"/>
  <c r="I5317" i="2"/>
  <c r="G5317" i="2"/>
  <c r="L5316" i="2"/>
  <c r="I5316" i="2"/>
  <c r="G5316" i="2"/>
  <c r="L5315" i="2"/>
  <c r="I5315" i="2"/>
  <c r="G5315" i="2"/>
  <c r="L5314" i="2"/>
  <c r="I5314" i="2"/>
  <c r="G5314" i="2"/>
  <c r="L5313" i="2"/>
  <c r="I5313" i="2"/>
  <c r="G5313" i="2"/>
  <c r="L5312" i="2"/>
  <c r="I5312" i="2"/>
  <c r="G5312" i="2"/>
  <c r="L5311" i="2"/>
  <c r="I5311" i="2"/>
  <c r="G5311" i="2"/>
  <c r="L5310" i="2"/>
  <c r="I5310" i="2"/>
  <c r="G5310" i="2"/>
  <c r="L5309" i="2"/>
  <c r="I5309" i="2"/>
  <c r="G5309" i="2"/>
  <c r="L5308" i="2"/>
  <c r="I5308" i="2"/>
  <c r="G5308" i="2"/>
  <c r="L5307" i="2"/>
  <c r="I5307" i="2"/>
  <c r="G5307" i="2"/>
  <c r="L5306" i="2"/>
  <c r="I5306" i="2"/>
  <c r="G5306" i="2"/>
  <c r="L5305" i="2"/>
  <c r="I5305" i="2"/>
  <c r="G5305" i="2"/>
  <c r="L5304" i="2"/>
  <c r="I5304" i="2"/>
  <c r="G5304" i="2"/>
  <c r="L5303" i="2"/>
  <c r="I5303" i="2"/>
  <c r="G5303" i="2"/>
  <c r="L5302" i="2"/>
  <c r="I5302" i="2"/>
  <c r="G5302" i="2"/>
  <c r="L5301" i="2"/>
  <c r="I5301" i="2"/>
  <c r="G5301" i="2"/>
  <c r="L5300" i="2"/>
  <c r="I5300" i="2"/>
  <c r="G5300" i="2"/>
  <c r="L5299" i="2"/>
  <c r="I5299" i="2"/>
  <c r="G5299" i="2"/>
  <c r="L5298" i="2"/>
  <c r="I5298" i="2"/>
  <c r="G5298" i="2"/>
  <c r="L5297" i="2"/>
  <c r="I5297" i="2"/>
  <c r="G5297" i="2"/>
  <c r="L5296" i="2"/>
  <c r="I5296" i="2"/>
  <c r="G5296" i="2"/>
  <c r="L5295" i="2"/>
  <c r="I5295" i="2"/>
  <c r="G5295" i="2"/>
  <c r="L5294" i="2"/>
  <c r="I5294" i="2"/>
  <c r="G5294" i="2"/>
  <c r="L5293" i="2"/>
  <c r="I5293" i="2"/>
  <c r="G5293" i="2"/>
  <c r="L5292" i="2"/>
  <c r="I5292" i="2"/>
  <c r="G5292" i="2"/>
  <c r="L5291" i="2"/>
  <c r="I5291" i="2"/>
  <c r="G5291" i="2"/>
  <c r="L5290" i="2"/>
  <c r="I5290" i="2"/>
  <c r="G5290" i="2"/>
  <c r="L5289" i="2"/>
  <c r="I5289" i="2"/>
  <c r="G5289" i="2"/>
  <c r="L5288" i="2"/>
  <c r="I5288" i="2"/>
  <c r="G5288" i="2"/>
  <c r="L5287" i="2"/>
  <c r="I5287" i="2"/>
  <c r="G5287" i="2"/>
  <c r="L5286" i="2"/>
  <c r="I5286" i="2"/>
  <c r="G5286" i="2"/>
  <c r="L5285" i="2"/>
  <c r="I5285" i="2"/>
  <c r="G5285" i="2"/>
  <c r="L5284" i="2"/>
  <c r="I5284" i="2"/>
  <c r="G5284" i="2"/>
  <c r="L5283" i="2"/>
  <c r="I5283" i="2"/>
  <c r="G5283" i="2"/>
  <c r="L5282" i="2"/>
  <c r="I5282" i="2"/>
  <c r="G5282" i="2"/>
  <c r="L5281" i="2"/>
  <c r="I5281" i="2"/>
  <c r="G5281" i="2"/>
  <c r="L5280" i="2"/>
  <c r="I5280" i="2"/>
  <c r="G5280" i="2"/>
  <c r="L5279" i="2"/>
  <c r="I5279" i="2"/>
  <c r="G5279" i="2"/>
  <c r="L5278" i="2"/>
  <c r="I5278" i="2"/>
  <c r="G5278" i="2"/>
  <c r="L5277" i="2"/>
  <c r="I5277" i="2"/>
  <c r="G5277" i="2"/>
  <c r="K5276" i="2"/>
  <c r="L5276" i="2" s="1"/>
  <c r="I5276" i="2"/>
  <c r="G5276" i="2"/>
  <c r="L5275" i="2"/>
  <c r="I5275" i="2"/>
  <c r="G5275" i="2"/>
  <c r="L5274" i="2"/>
  <c r="I5274" i="2"/>
  <c r="G5274" i="2"/>
  <c r="L5273" i="2"/>
  <c r="I5273" i="2"/>
  <c r="G5273" i="2"/>
  <c r="L5272" i="2"/>
  <c r="I5272" i="2"/>
  <c r="G5272" i="2"/>
  <c r="L5271" i="2"/>
  <c r="I5271" i="2"/>
  <c r="G5271" i="2"/>
  <c r="L5270" i="2"/>
  <c r="I5270" i="2"/>
  <c r="G5270" i="2"/>
  <c r="L5269" i="2"/>
  <c r="I5269" i="2"/>
  <c r="G5269" i="2"/>
  <c r="L5268" i="2"/>
  <c r="I5268" i="2"/>
  <c r="G5268" i="2"/>
  <c r="L5267" i="2"/>
  <c r="I5267" i="2"/>
  <c r="G5267" i="2"/>
  <c r="L5266" i="2"/>
  <c r="I5266" i="2"/>
  <c r="G5266" i="2"/>
  <c r="L5265" i="2"/>
  <c r="I5265" i="2"/>
  <c r="G5265" i="2"/>
  <c r="L5264" i="2"/>
  <c r="I5264" i="2"/>
  <c r="G5264" i="2"/>
  <c r="L5263" i="2"/>
  <c r="I5263" i="2"/>
  <c r="G5263" i="2"/>
  <c r="L5262" i="2"/>
  <c r="I5262" i="2"/>
  <c r="G5262" i="2"/>
  <c r="L5261" i="2"/>
  <c r="I5261" i="2"/>
  <c r="G5261" i="2"/>
  <c r="L5260" i="2"/>
  <c r="I5260" i="2"/>
  <c r="G5260" i="2"/>
  <c r="L5259" i="2"/>
  <c r="I5259" i="2"/>
  <c r="G5259" i="2"/>
  <c r="L5258" i="2"/>
  <c r="I5258" i="2"/>
  <c r="G5258" i="2"/>
  <c r="L5257" i="2"/>
  <c r="I5257" i="2"/>
  <c r="G5257" i="2"/>
  <c r="L5256" i="2"/>
  <c r="I5256" i="2"/>
  <c r="G5256" i="2"/>
  <c r="L5255" i="2"/>
  <c r="I5255" i="2"/>
  <c r="G5255" i="2"/>
  <c r="L5254" i="2"/>
  <c r="I5254" i="2"/>
  <c r="G5254" i="2"/>
  <c r="L5253" i="2"/>
  <c r="I5253" i="2"/>
  <c r="G5253" i="2"/>
  <c r="L5252" i="2"/>
  <c r="I5252" i="2"/>
  <c r="G5252" i="2"/>
  <c r="L5251" i="2"/>
  <c r="I5251" i="2"/>
  <c r="G5251" i="2"/>
  <c r="L5250" i="2"/>
  <c r="I5250" i="2"/>
  <c r="G5250" i="2"/>
  <c r="L5249" i="2"/>
  <c r="I5249" i="2"/>
  <c r="G5249" i="2"/>
  <c r="L5248" i="2"/>
  <c r="I5248" i="2"/>
  <c r="G5248" i="2"/>
  <c r="L5247" i="2"/>
  <c r="I5247" i="2"/>
  <c r="G5247" i="2"/>
  <c r="L5246" i="2"/>
  <c r="I5246" i="2"/>
  <c r="G5246" i="2"/>
  <c r="L5245" i="2"/>
  <c r="I5245" i="2"/>
  <c r="G5245" i="2"/>
  <c r="L5244" i="2"/>
  <c r="I5244" i="2"/>
  <c r="G5244" i="2"/>
  <c r="L5243" i="2"/>
  <c r="I5243" i="2"/>
  <c r="G5243" i="2"/>
  <c r="L5242" i="2"/>
  <c r="I5242" i="2"/>
  <c r="G5242" i="2"/>
  <c r="L5241" i="2"/>
  <c r="I5241" i="2"/>
  <c r="G5241" i="2"/>
  <c r="L5240" i="2"/>
  <c r="I5240" i="2"/>
  <c r="G5240" i="2"/>
  <c r="L5239" i="2"/>
  <c r="I5239" i="2"/>
  <c r="G5239" i="2"/>
  <c r="L5238" i="2"/>
  <c r="I5238" i="2"/>
  <c r="G5238" i="2"/>
  <c r="L5237" i="2"/>
  <c r="I5237" i="2"/>
  <c r="G5237" i="2"/>
  <c r="L5236" i="2"/>
  <c r="I5236" i="2"/>
  <c r="G5236" i="2"/>
  <c r="L5235" i="2"/>
  <c r="I5235" i="2"/>
  <c r="G5235" i="2"/>
  <c r="L5234" i="2"/>
  <c r="I5234" i="2"/>
  <c r="G5234" i="2"/>
  <c r="L5233" i="2"/>
  <c r="I5233" i="2"/>
  <c r="G5233" i="2"/>
  <c r="L5232" i="2"/>
  <c r="I5232" i="2"/>
  <c r="G5232" i="2"/>
  <c r="L5231" i="2"/>
  <c r="I5231" i="2"/>
  <c r="G5231" i="2"/>
  <c r="L5230" i="2"/>
  <c r="I5230" i="2"/>
  <c r="G5230" i="2"/>
  <c r="L5229" i="2"/>
  <c r="I5229" i="2"/>
  <c r="G5229" i="2"/>
  <c r="L5228" i="2"/>
  <c r="I5228" i="2"/>
  <c r="G5228" i="2"/>
  <c r="L5227" i="2"/>
  <c r="I5227" i="2"/>
  <c r="G5227" i="2"/>
  <c r="L5226" i="2"/>
  <c r="I5226" i="2"/>
  <c r="G5226" i="2"/>
  <c r="L5225" i="2"/>
  <c r="I5225" i="2"/>
  <c r="G5225" i="2"/>
  <c r="L5224" i="2"/>
  <c r="I5224" i="2"/>
  <c r="G5224" i="2"/>
  <c r="L5223" i="2"/>
  <c r="I5223" i="2"/>
  <c r="G5223" i="2"/>
  <c r="L5222" i="2"/>
  <c r="I5222" i="2"/>
  <c r="G5222" i="2"/>
  <c r="L5221" i="2"/>
  <c r="I5221" i="2"/>
  <c r="G5221" i="2"/>
  <c r="L5220" i="2"/>
  <c r="I5220" i="2"/>
  <c r="G5220" i="2"/>
  <c r="L5219" i="2"/>
  <c r="I5219" i="2"/>
  <c r="G5219" i="2"/>
  <c r="L5218" i="2"/>
  <c r="I5218" i="2"/>
  <c r="G5218" i="2"/>
  <c r="L5217" i="2"/>
  <c r="I5217" i="2"/>
  <c r="G5217" i="2"/>
  <c r="L5216" i="2"/>
  <c r="I5216" i="2"/>
  <c r="G5216" i="2"/>
  <c r="L5215" i="2"/>
  <c r="I5215" i="2"/>
  <c r="G5215" i="2"/>
  <c r="L5214" i="2"/>
  <c r="I5214" i="2"/>
  <c r="G5214" i="2"/>
  <c r="L5213" i="2"/>
  <c r="I5213" i="2"/>
  <c r="G5213" i="2"/>
  <c r="L5212" i="2"/>
  <c r="I5212" i="2"/>
  <c r="G5212" i="2"/>
  <c r="L5211" i="2"/>
  <c r="I5211" i="2"/>
  <c r="G5211" i="2"/>
  <c r="L5210" i="2"/>
  <c r="I5210" i="2"/>
  <c r="G5210" i="2"/>
  <c r="L5209" i="2"/>
  <c r="I5209" i="2"/>
  <c r="G5209" i="2"/>
  <c r="L5208" i="2"/>
  <c r="I5208" i="2"/>
  <c r="G5208" i="2"/>
  <c r="L5207" i="2"/>
  <c r="I5207" i="2"/>
  <c r="G5207" i="2"/>
  <c r="L5206" i="2"/>
  <c r="I5206" i="2"/>
  <c r="G5206" i="2"/>
  <c r="L5205" i="2"/>
  <c r="I5205" i="2"/>
  <c r="G5205" i="2"/>
  <c r="L5204" i="2"/>
  <c r="I5204" i="2"/>
  <c r="G5204" i="2"/>
  <c r="L5203" i="2"/>
  <c r="I5203" i="2"/>
  <c r="G5203" i="2"/>
  <c r="L5202" i="2"/>
  <c r="I5202" i="2"/>
  <c r="G5202" i="2"/>
  <c r="L5201" i="2"/>
  <c r="I5201" i="2"/>
  <c r="G5201" i="2"/>
  <c r="L5200" i="2"/>
  <c r="I5200" i="2"/>
  <c r="G5200" i="2"/>
  <c r="L5199" i="2"/>
  <c r="I5199" i="2"/>
  <c r="G5199" i="2"/>
  <c r="L5198" i="2"/>
  <c r="I5198" i="2"/>
  <c r="G5198" i="2"/>
  <c r="L5197" i="2"/>
  <c r="I5197" i="2"/>
  <c r="G5197" i="2"/>
  <c r="L5196" i="2"/>
  <c r="I5196" i="2"/>
  <c r="G5196" i="2"/>
  <c r="L5195" i="2"/>
  <c r="I5195" i="2"/>
  <c r="G5195" i="2"/>
  <c r="L5194" i="2"/>
  <c r="I5194" i="2"/>
  <c r="G5194" i="2"/>
  <c r="L5193" i="2"/>
  <c r="I5193" i="2"/>
  <c r="G5193" i="2"/>
  <c r="L5192" i="2"/>
  <c r="I5192" i="2"/>
  <c r="G5192" i="2"/>
  <c r="L5191" i="2"/>
  <c r="I5191" i="2"/>
  <c r="G5191" i="2"/>
  <c r="L5190" i="2"/>
  <c r="I5190" i="2"/>
  <c r="G5190" i="2"/>
  <c r="L5189" i="2"/>
  <c r="I5189" i="2"/>
  <c r="G5189" i="2"/>
  <c r="L5188" i="2"/>
  <c r="I5188" i="2"/>
  <c r="G5188" i="2"/>
  <c r="L5187" i="2"/>
  <c r="I5187" i="2"/>
  <c r="G5187" i="2"/>
  <c r="L5186" i="2"/>
  <c r="I5186" i="2"/>
  <c r="G5186" i="2"/>
  <c r="L5185" i="2"/>
  <c r="I5185" i="2"/>
  <c r="G5185" i="2"/>
  <c r="L5184" i="2"/>
  <c r="I5184" i="2"/>
  <c r="G5184" i="2"/>
  <c r="L5183" i="2"/>
  <c r="I5183" i="2"/>
  <c r="G5183" i="2"/>
  <c r="L5182" i="2"/>
  <c r="I5182" i="2"/>
  <c r="G5182" i="2"/>
  <c r="L5181" i="2"/>
  <c r="I5181" i="2"/>
  <c r="G5181" i="2"/>
  <c r="L5180" i="2"/>
  <c r="I5180" i="2"/>
  <c r="G5180" i="2"/>
  <c r="L5179" i="2"/>
  <c r="I5179" i="2"/>
  <c r="G5179" i="2"/>
  <c r="L5178" i="2"/>
  <c r="I5178" i="2"/>
  <c r="G5178" i="2"/>
  <c r="L5177" i="2"/>
  <c r="I5177" i="2"/>
  <c r="G5177" i="2"/>
  <c r="L5176" i="2"/>
  <c r="I5176" i="2"/>
  <c r="G5176" i="2"/>
  <c r="L5175" i="2"/>
  <c r="I5175" i="2"/>
  <c r="G5175" i="2"/>
  <c r="L5174" i="2"/>
  <c r="I5174" i="2"/>
  <c r="G5174" i="2"/>
  <c r="L5173" i="2"/>
  <c r="I5173" i="2"/>
  <c r="G5173" i="2"/>
  <c r="L5172" i="2"/>
  <c r="I5172" i="2"/>
  <c r="G5172" i="2"/>
  <c r="L5171" i="2"/>
  <c r="I5171" i="2"/>
  <c r="G5171" i="2"/>
  <c r="L5170" i="2"/>
  <c r="I5170" i="2"/>
  <c r="G5170" i="2"/>
  <c r="L5169" i="2"/>
  <c r="I5169" i="2"/>
  <c r="G5169" i="2"/>
  <c r="L5168" i="2"/>
  <c r="I5168" i="2"/>
  <c r="G5168" i="2"/>
  <c r="L5167" i="2"/>
  <c r="I5167" i="2"/>
  <c r="G5167" i="2"/>
  <c r="L5166" i="2"/>
  <c r="I5166" i="2"/>
  <c r="G5166" i="2"/>
  <c r="L5165" i="2"/>
  <c r="I5165" i="2"/>
  <c r="G5165" i="2"/>
  <c r="L5164" i="2"/>
  <c r="I5164" i="2"/>
  <c r="G5164" i="2"/>
  <c r="L5163" i="2"/>
  <c r="I5163" i="2"/>
  <c r="G5163" i="2"/>
  <c r="L5162" i="2"/>
  <c r="I5162" i="2"/>
  <c r="G5162" i="2"/>
  <c r="L5161" i="2"/>
  <c r="I5161" i="2"/>
  <c r="G5161" i="2"/>
  <c r="L5160" i="2"/>
  <c r="I5160" i="2"/>
  <c r="G5160" i="2"/>
  <c r="L5159" i="2"/>
  <c r="I5159" i="2"/>
  <c r="G5159" i="2"/>
  <c r="L5158" i="2"/>
  <c r="I5158" i="2"/>
  <c r="G5158" i="2"/>
  <c r="L5157" i="2"/>
  <c r="I5157" i="2"/>
  <c r="G5157" i="2"/>
  <c r="L5156" i="2"/>
  <c r="I5156" i="2"/>
  <c r="G5156" i="2"/>
  <c r="L5155" i="2"/>
  <c r="I5155" i="2"/>
  <c r="G5155" i="2"/>
  <c r="L5154" i="2"/>
  <c r="I5154" i="2"/>
  <c r="G5154" i="2"/>
  <c r="L5153" i="2"/>
  <c r="I5153" i="2"/>
  <c r="G5153" i="2"/>
  <c r="L5152" i="2"/>
  <c r="I5152" i="2"/>
  <c r="G5152" i="2"/>
  <c r="L5151" i="2"/>
  <c r="I5151" i="2"/>
  <c r="G5151" i="2"/>
  <c r="L5150" i="2"/>
  <c r="I5150" i="2"/>
  <c r="G5150" i="2"/>
  <c r="L5149" i="2"/>
  <c r="I5149" i="2"/>
  <c r="G5149" i="2"/>
  <c r="L5148" i="2"/>
  <c r="I5148" i="2"/>
  <c r="G5148" i="2"/>
  <c r="L5147" i="2"/>
  <c r="I5147" i="2"/>
  <c r="G5147" i="2"/>
  <c r="L5146" i="2"/>
  <c r="I5146" i="2"/>
  <c r="G5146" i="2"/>
  <c r="L5145" i="2"/>
  <c r="I5145" i="2"/>
  <c r="G5145" i="2"/>
  <c r="L5144" i="2"/>
  <c r="I5144" i="2"/>
  <c r="G5144" i="2"/>
  <c r="L5143" i="2"/>
  <c r="I5143" i="2"/>
  <c r="G5143" i="2"/>
  <c r="L5142" i="2"/>
  <c r="I5142" i="2"/>
  <c r="G5142" i="2"/>
  <c r="L5141" i="2"/>
  <c r="I5141" i="2"/>
  <c r="G5141" i="2"/>
  <c r="L5140" i="2"/>
  <c r="I5140" i="2"/>
  <c r="G5140" i="2"/>
  <c r="L5139" i="2"/>
  <c r="I5139" i="2"/>
  <c r="G5139" i="2"/>
  <c r="L5138" i="2"/>
  <c r="I5138" i="2"/>
  <c r="G5138" i="2"/>
  <c r="L5137" i="2"/>
  <c r="I5137" i="2"/>
  <c r="G5137" i="2"/>
  <c r="L5136" i="2"/>
  <c r="I5136" i="2"/>
  <c r="G5136" i="2"/>
  <c r="L5135" i="2"/>
  <c r="I5135" i="2"/>
  <c r="G5135" i="2"/>
  <c r="L5134" i="2"/>
  <c r="I5134" i="2"/>
  <c r="G5134" i="2"/>
  <c r="L5133" i="2"/>
  <c r="I5133" i="2"/>
  <c r="G5133" i="2"/>
  <c r="L5132" i="2"/>
  <c r="I5132" i="2"/>
  <c r="G5132" i="2"/>
  <c r="L5131" i="2"/>
  <c r="I5131" i="2"/>
  <c r="G5131" i="2"/>
  <c r="L5130" i="2"/>
  <c r="I5130" i="2"/>
  <c r="G5130" i="2"/>
  <c r="L5129" i="2"/>
  <c r="I5129" i="2"/>
  <c r="G5129" i="2"/>
  <c r="L5128" i="2"/>
  <c r="I5128" i="2"/>
  <c r="G5128" i="2"/>
  <c r="L5127" i="2"/>
  <c r="I5127" i="2"/>
  <c r="G5127" i="2"/>
  <c r="L5126" i="2"/>
  <c r="I5126" i="2"/>
  <c r="G5126" i="2"/>
  <c r="L5125" i="2"/>
  <c r="I5125" i="2"/>
  <c r="G5125" i="2"/>
  <c r="L5124" i="2"/>
  <c r="I5124" i="2"/>
  <c r="G5124" i="2"/>
  <c r="L5123" i="2"/>
  <c r="I5123" i="2"/>
  <c r="G5123" i="2"/>
  <c r="L5122" i="2"/>
  <c r="I5122" i="2"/>
  <c r="G5122" i="2"/>
  <c r="L5121" i="2"/>
  <c r="I5121" i="2"/>
  <c r="G5121" i="2"/>
  <c r="L5120" i="2"/>
  <c r="I5120" i="2"/>
  <c r="G5120" i="2"/>
  <c r="L5119" i="2"/>
  <c r="I5119" i="2"/>
  <c r="G5119" i="2"/>
  <c r="L5118" i="2"/>
  <c r="I5118" i="2"/>
  <c r="G5118" i="2"/>
  <c r="L5117" i="2"/>
  <c r="I5117" i="2"/>
  <c r="G5117" i="2"/>
  <c r="L5116" i="2"/>
  <c r="I5116" i="2"/>
  <c r="G5116" i="2"/>
  <c r="L5115" i="2"/>
  <c r="I5115" i="2"/>
  <c r="G5115" i="2"/>
  <c r="L5114" i="2"/>
  <c r="I5114" i="2"/>
  <c r="G5114" i="2"/>
  <c r="L5113" i="2"/>
  <c r="I5113" i="2"/>
  <c r="G5113" i="2"/>
  <c r="L5112" i="2"/>
  <c r="I5112" i="2"/>
  <c r="G5112" i="2"/>
  <c r="L5111" i="2"/>
  <c r="I5111" i="2"/>
  <c r="G5111" i="2"/>
  <c r="L5110" i="2"/>
  <c r="I5110" i="2"/>
  <c r="G5110" i="2"/>
  <c r="L5109" i="2"/>
  <c r="I5109" i="2"/>
  <c r="G5109" i="2"/>
  <c r="L5108" i="2"/>
  <c r="I5108" i="2"/>
  <c r="G5108" i="2"/>
  <c r="L5107" i="2"/>
  <c r="I5107" i="2"/>
  <c r="G5107" i="2"/>
  <c r="L5106" i="2"/>
  <c r="I5106" i="2"/>
  <c r="G5106" i="2"/>
  <c r="L5105" i="2"/>
  <c r="I5105" i="2"/>
  <c r="G5105" i="2"/>
  <c r="L5104" i="2"/>
  <c r="I5104" i="2"/>
  <c r="G5104" i="2"/>
  <c r="L5103" i="2"/>
  <c r="I5103" i="2"/>
  <c r="G5103" i="2"/>
  <c r="L5102" i="2"/>
  <c r="I5102" i="2"/>
  <c r="G5102" i="2"/>
  <c r="L5101" i="2"/>
  <c r="I5101" i="2"/>
  <c r="G5101" i="2"/>
  <c r="L5100" i="2"/>
  <c r="I5100" i="2"/>
  <c r="G5100" i="2"/>
  <c r="L5099" i="2"/>
  <c r="I5099" i="2"/>
  <c r="G5099" i="2"/>
  <c r="L5098" i="2"/>
  <c r="I5098" i="2"/>
  <c r="G5098" i="2"/>
  <c r="L5097" i="2"/>
  <c r="I5097" i="2"/>
  <c r="G5097" i="2"/>
  <c r="L5096" i="2"/>
  <c r="I5096" i="2"/>
  <c r="G5096" i="2"/>
  <c r="L5095" i="2"/>
  <c r="I5095" i="2"/>
  <c r="G5095" i="2"/>
  <c r="L5094" i="2"/>
  <c r="I5094" i="2"/>
  <c r="G5094" i="2"/>
  <c r="L5093" i="2"/>
  <c r="I5093" i="2"/>
  <c r="G5093" i="2"/>
  <c r="L5092" i="2"/>
  <c r="I5092" i="2"/>
  <c r="G5092" i="2"/>
  <c r="L5091" i="2"/>
  <c r="I5091" i="2"/>
  <c r="G5091" i="2"/>
  <c r="L5090" i="2"/>
  <c r="I5090" i="2"/>
  <c r="G5090" i="2"/>
  <c r="L5089" i="2"/>
  <c r="I5089" i="2"/>
  <c r="G5089" i="2"/>
  <c r="L5088" i="2"/>
  <c r="I5088" i="2"/>
  <c r="G5088" i="2"/>
  <c r="L5087" i="2"/>
  <c r="I5087" i="2"/>
  <c r="G5087" i="2"/>
  <c r="L5086" i="2"/>
  <c r="I5086" i="2"/>
  <c r="G5086" i="2"/>
  <c r="L5085" i="2"/>
  <c r="I5085" i="2"/>
  <c r="G5085" i="2"/>
  <c r="L5084" i="2"/>
  <c r="I5084" i="2"/>
  <c r="G5084" i="2"/>
  <c r="L5083" i="2"/>
  <c r="I5083" i="2"/>
  <c r="G5083" i="2"/>
  <c r="L5082" i="2"/>
  <c r="I5082" i="2"/>
  <c r="G5082" i="2"/>
  <c r="L5081" i="2"/>
  <c r="I5081" i="2"/>
  <c r="G5081" i="2"/>
  <c r="L5080" i="2"/>
  <c r="I5080" i="2"/>
  <c r="G5080" i="2"/>
  <c r="L5079" i="2"/>
  <c r="I5079" i="2"/>
  <c r="G5079" i="2"/>
  <c r="L5078" i="2"/>
  <c r="I5078" i="2"/>
  <c r="G5078" i="2"/>
  <c r="L5077" i="2"/>
  <c r="I5077" i="2"/>
  <c r="G5077" i="2"/>
  <c r="L5076" i="2"/>
  <c r="I5076" i="2"/>
  <c r="G5076" i="2"/>
  <c r="L5075" i="2"/>
  <c r="I5075" i="2"/>
  <c r="G5075" i="2"/>
  <c r="L5074" i="2"/>
  <c r="I5074" i="2"/>
  <c r="G5074" i="2"/>
  <c r="L5073" i="2"/>
  <c r="I5073" i="2"/>
  <c r="G5073" i="2"/>
  <c r="L5072" i="2"/>
  <c r="I5072" i="2"/>
  <c r="G5072" i="2"/>
  <c r="L5071" i="2"/>
  <c r="I5071" i="2"/>
  <c r="G5071" i="2"/>
  <c r="L5070" i="2"/>
  <c r="I5070" i="2"/>
  <c r="G5070" i="2"/>
  <c r="L5069" i="2"/>
  <c r="I5069" i="2"/>
  <c r="G5069" i="2"/>
  <c r="L5068" i="2"/>
  <c r="I5068" i="2"/>
  <c r="G5068" i="2"/>
  <c r="L5067" i="2"/>
  <c r="I5067" i="2"/>
  <c r="G5067" i="2"/>
  <c r="L5066" i="2"/>
  <c r="I5066" i="2"/>
  <c r="G5066" i="2"/>
  <c r="L5065" i="2"/>
  <c r="I5065" i="2"/>
  <c r="G5065" i="2"/>
  <c r="L5064" i="2"/>
  <c r="I5064" i="2"/>
  <c r="G5064" i="2"/>
  <c r="K5063" i="2"/>
  <c r="L5063" i="2" s="1"/>
  <c r="I5063" i="2"/>
  <c r="G5063" i="2"/>
  <c r="L5062" i="2"/>
  <c r="I5062" i="2"/>
  <c r="G5062" i="2"/>
  <c r="L5061" i="2"/>
  <c r="I5061" i="2"/>
  <c r="G5061" i="2"/>
  <c r="L5060" i="2"/>
  <c r="I5060" i="2"/>
  <c r="G5060" i="2"/>
  <c r="L5059" i="2"/>
  <c r="I5059" i="2"/>
  <c r="G5059" i="2"/>
  <c r="L5058" i="2"/>
  <c r="I5058" i="2"/>
  <c r="G5058" i="2"/>
  <c r="L5057" i="2"/>
  <c r="I5057" i="2"/>
  <c r="G5057" i="2"/>
  <c r="L5056" i="2"/>
  <c r="I5056" i="2"/>
  <c r="G5056" i="2"/>
  <c r="L5055" i="2"/>
  <c r="I5055" i="2"/>
  <c r="G5055" i="2"/>
  <c r="L5054" i="2"/>
  <c r="I5054" i="2"/>
  <c r="G5054" i="2"/>
  <c r="L5053" i="2"/>
  <c r="I5053" i="2"/>
  <c r="G5053" i="2"/>
  <c r="L5052" i="2"/>
  <c r="I5052" i="2"/>
  <c r="G5052" i="2"/>
  <c r="L5051" i="2"/>
  <c r="I5051" i="2"/>
  <c r="G5051" i="2"/>
  <c r="L5050" i="2"/>
  <c r="I5050" i="2"/>
  <c r="G5050" i="2"/>
  <c r="L5049" i="2"/>
  <c r="I5049" i="2"/>
  <c r="G5049" i="2"/>
  <c r="L5048" i="2"/>
  <c r="I5048" i="2"/>
  <c r="G5048" i="2"/>
  <c r="L5047" i="2"/>
  <c r="I5047" i="2"/>
  <c r="G5047" i="2"/>
  <c r="L5046" i="2"/>
  <c r="I5046" i="2"/>
  <c r="G5046" i="2"/>
  <c r="L5045" i="2"/>
  <c r="I5045" i="2"/>
  <c r="G5045" i="2"/>
  <c r="L5044" i="2"/>
  <c r="I5044" i="2"/>
  <c r="G5044" i="2"/>
  <c r="L5043" i="2"/>
  <c r="I5043" i="2"/>
  <c r="G5043" i="2"/>
  <c r="L5042" i="2"/>
  <c r="I5042" i="2"/>
  <c r="G5042" i="2"/>
  <c r="L5041" i="2"/>
  <c r="I5041" i="2"/>
  <c r="G5041" i="2"/>
  <c r="L5040" i="2"/>
  <c r="I5040" i="2"/>
  <c r="G5040" i="2"/>
  <c r="L5039" i="2"/>
  <c r="I5039" i="2"/>
  <c r="G5039" i="2"/>
  <c r="L5038" i="2"/>
  <c r="I5038" i="2"/>
  <c r="G5038" i="2"/>
  <c r="L5037" i="2"/>
  <c r="I5037" i="2"/>
  <c r="G5037" i="2"/>
  <c r="L5036" i="2"/>
  <c r="I5036" i="2"/>
  <c r="G5036" i="2"/>
  <c r="L5035" i="2"/>
  <c r="I5035" i="2"/>
  <c r="G5035" i="2"/>
  <c r="L5034" i="2"/>
  <c r="I5034" i="2"/>
  <c r="G5034" i="2"/>
  <c r="L5033" i="2"/>
  <c r="I5033" i="2"/>
  <c r="G5033" i="2"/>
  <c r="L5032" i="2"/>
  <c r="I5032" i="2"/>
  <c r="G5032" i="2"/>
  <c r="L5031" i="2"/>
  <c r="I5031" i="2"/>
  <c r="G5031" i="2"/>
  <c r="L5030" i="2"/>
  <c r="I5030" i="2"/>
  <c r="G5030" i="2"/>
  <c r="L5029" i="2"/>
  <c r="I5029" i="2"/>
  <c r="G5029" i="2"/>
  <c r="L5028" i="2"/>
  <c r="I5028" i="2"/>
  <c r="G5028" i="2"/>
  <c r="L5027" i="2"/>
  <c r="I5027" i="2"/>
  <c r="G5027" i="2"/>
  <c r="L5026" i="2"/>
  <c r="I5026" i="2"/>
  <c r="G5026" i="2"/>
  <c r="L5025" i="2"/>
  <c r="I5025" i="2"/>
  <c r="G5025" i="2"/>
  <c r="L5024" i="2"/>
  <c r="I5024" i="2"/>
  <c r="G5024" i="2"/>
  <c r="L5023" i="2"/>
  <c r="I5023" i="2"/>
  <c r="G5023" i="2"/>
  <c r="L5022" i="2"/>
  <c r="I5022" i="2"/>
  <c r="G5022" i="2"/>
  <c r="L5021" i="2"/>
  <c r="I5021" i="2"/>
  <c r="G5021" i="2"/>
  <c r="L5020" i="2"/>
  <c r="I5020" i="2"/>
  <c r="G5020" i="2"/>
  <c r="L5019" i="2"/>
  <c r="I5019" i="2"/>
  <c r="G5019" i="2"/>
  <c r="L5018" i="2"/>
  <c r="I5018" i="2"/>
  <c r="G5018" i="2"/>
  <c r="L5017" i="2"/>
  <c r="I5017" i="2"/>
  <c r="G5017" i="2"/>
  <c r="L5016" i="2"/>
  <c r="I5016" i="2"/>
  <c r="G5016" i="2"/>
  <c r="L5015" i="2"/>
  <c r="I5015" i="2"/>
  <c r="G5015" i="2"/>
  <c r="K5014" i="2"/>
  <c r="L5014" i="2" s="1"/>
  <c r="I5014" i="2"/>
  <c r="G5014" i="2"/>
  <c r="L5013" i="2"/>
  <c r="I5013" i="2"/>
  <c r="G5013" i="2"/>
  <c r="L5012" i="2"/>
  <c r="I5012" i="2"/>
  <c r="G5012" i="2"/>
  <c r="L5011" i="2"/>
  <c r="I5011" i="2"/>
  <c r="G5011" i="2"/>
  <c r="L5010" i="2"/>
  <c r="I5010" i="2"/>
  <c r="G5010" i="2"/>
  <c r="L5009" i="2"/>
  <c r="I5009" i="2"/>
  <c r="G5009" i="2"/>
  <c r="L5008" i="2"/>
  <c r="I5008" i="2"/>
  <c r="G5008" i="2"/>
  <c r="L5007" i="2"/>
  <c r="I5007" i="2"/>
  <c r="G5007" i="2"/>
  <c r="L5006" i="2"/>
  <c r="I5006" i="2"/>
  <c r="G5006" i="2"/>
  <c r="L5005" i="2"/>
  <c r="I5005" i="2"/>
  <c r="G5005" i="2"/>
  <c r="I5004" i="2"/>
  <c r="G5004" i="2"/>
  <c r="I5003" i="2"/>
  <c r="G5003" i="2"/>
  <c r="L5002" i="2"/>
  <c r="I5002" i="2"/>
  <c r="G5002" i="2"/>
  <c r="L5001" i="2"/>
  <c r="I5001" i="2"/>
  <c r="G5001" i="2"/>
  <c r="L5000" i="2"/>
  <c r="I5000" i="2"/>
  <c r="G5000" i="2"/>
  <c r="L4999" i="2"/>
  <c r="I4999" i="2"/>
  <c r="G4999" i="2"/>
  <c r="L4998" i="2"/>
  <c r="I4998" i="2"/>
  <c r="G4998" i="2"/>
  <c r="L4997" i="2"/>
  <c r="I4997" i="2"/>
  <c r="G4997" i="2"/>
  <c r="L4996" i="2"/>
  <c r="I4996" i="2"/>
  <c r="G4996" i="2"/>
  <c r="L4995" i="2"/>
  <c r="I4995" i="2"/>
  <c r="G4995" i="2"/>
  <c r="L4994" i="2"/>
  <c r="I4994" i="2"/>
  <c r="G4994" i="2"/>
  <c r="L4993" i="2"/>
  <c r="I4993" i="2"/>
  <c r="G4993" i="2"/>
  <c r="L4992" i="2"/>
  <c r="K5003" i="2" s="1"/>
  <c r="L5003" i="2" s="1"/>
  <c r="K5004" i="2" s="1"/>
  <c r="L5004" i="2" s="1"/>
  <c r="I4992" i="2"/>
  <c r="G4992" i="2"/>
  <c r="L4991" i="2"/>
  <c r="I4991" i="2"/>
  <c r="G4991" i="2"/>
  <c r="L4990" i="2"/>
  <c r="I4990" i="2"/>
  <c r="G4990" i="2"/>
  <c r="L4989" i="2"/>
  <c r="I4989" i="2"/>
  <c r="G4989" i="2"/>
  <c r="L4988" i="2"/>
  <c r="I4988" i="2"/>
  <c r="G4988" i="2"/>
  <c r="L4987" i="2"/>
  <c r="I4987" i="2"/>
  <c r="G4987" i="2"/>
  <c r="L4986" i="2"/>
  <c r="I4986" i="2"/>
  <c r="G4986" i="2"/>
  <c r="L4985" i="2"/>
  <c r="I4985" i="2"/>
  <c r="G4985" i="2"/>
  <c r="L4984" i="2"/>
  <c r="I4984" i="2"/>
  <c r="G4984" i="2"/>
  <c r="L4983" i="2"/>
  <c r="I4983" i="2"/>
  <c r="G4983" i="2"/>
  <c r="L4982" i="2"/>
  <c r="I4982" i="2"/>
  <c r="G4982" i="2"/>
  <c r="L4981" i="2"/>
  <c r="I4981" i="2"/>
  <c r="G4981" i="2"/>
  <c r="L4980" i="2"/>
  <c r="I4980" i="2"/>
  <c r="G4980" i="2"/>
  <c r="L4979" i="2"/>
  <c r="I4979" i="2"/>
  <c r="G4979" i="2"/>
  <c r="L4978" i="2"/>
  <c r="I4978" i="2"/>
  <c r="G4978" i="2"/>
  <c r="L4977" i="2"/>
  <c r="I4977" i="2"/>
  <c r="G4977" i="2"/>
  <c r="L4976" i="2"/>
  <c r="I4976" i="2"/>
  <c r="G4976" i="2"/>
  <c r="L4975" i="2"/>
  <c r="I4975" i="2"/>
  <c r="G4975" i="2"/>
  <c r="L4974" i="2"/>
  <c r="I4974" i="2"/>
  <c r="G4974" i="2"/>
  <c r="L4973" i="2"/>
  <c r="I4973" i="2"/>
  <c r="G4973" i="2"/>
  <c r="L4972" i="2"/>
  <c r="I4972" i="2"/>
  <c r="G4972" i="2"/>
  <c r="L4971" i="2"/>
  <c r="I4971" i="2"/>
  <c r="G4971" i="2"/>
  <c r="L4970" i="2"/>
  <c r="I4970" i="2"/>
  <c r="G4970" i="2"/>
  <c r="L4969" i="2"/>
  <c r="I4969" i="2"/>
  <c r="G4969" i="2"/>
  <c r="L4968" i="2"/>
  <c r="I4968" i="2"/>
  <c r="G4968" i="2"/>
  <c r="L4967" i="2"/>
  <c r="I4967" i="2"/>
  <c r="G4967" i="2"/>
  <c r="L4966" i="2"/>
  <c r="I4966" i="2"/>
  <c r="G4966" i="2"/>
  <c r="L4965" i="2"/>
  <c r="I4965" i="2"/>
  <c r="G4965" i="2"/>
  <c r="L4964" i="2"/>
  <c r="I4964" i="2"/>
  <c r="G4964" i="2"/>
  <c r="L4963" i="2"/>
  <c r="I4963" i="2"/>
  <c r="G4963" i="2"/>
  <c r="L4962" i="2"/>
  <c r="I4962" i="2"/>
  <c r="G4962" i="2"/>
  <c r="L4961" i="2"/>
  <c r="I4961" i="2"/>
  <c r="G4961" i="2"/>
  <c r="L4960" i="2"/>
  <c r="I4960" i="2"/>
  <c r="G4960" i="2"/>
  <c r="L4959" i="2"/>
  <c r="I4959" i="2"/>
  <c r="G4959" i="2"/>
  <c r="L4958" i="2"/>
  <c r="I4958" i="2"/>
  <c r="G4958" i="2"/>
  <c r="L4957" i="2"/>
  <c r="I4957" i="2"/>
  <c r="G4957" i="2"/>
  <c r="L4956" i="2"/>
  <c r="I4956" i="2"/>
  <c r="G4956" i="2"/>
  <c r="L4955" i="2"/>
  <c r="I4955" i="2"/>
  <c r="G4955" i="2"/>
  <c r="L4954" i="2"/>
  <c r="I4954" i="2"/>
  <c r="G4954" i="2"/>
  <c r="L4953" i="2"/>
  <c r="I4953" i="2"/>
  <c r="G4953" i="2"/>
  <c r="L4952" i="2"/>
  <c r="I4952" i="2"/>
  <c r="G4952" i="2"/>
  <c r="L4951" i="2"/>
  <c r="I4951" i="2"/>
  <c r="G4951" i="2"/>
  <c r="L4950" i="2"/>
  <c r="I4950" i="2"/>
  <c r="G4950" i="2"/>
  <c r="L4949" i="2"/>
  <c r="I4949" i="2"/>
  <c r="G4949" i="2"/>
  <c r="L4948" i="2"/>
  <c r="I4948" i="2"/>
  <c r="G4948" i="2"/>
  <c r="L4947" i="2"/>
  <c r="I4947" i="2"/>
  <c r="G4947" i="2"/>
  <c r="L4946" i="2"/>
  <c r="I4946" i="2"/>
  <c r="G4946" i="2"/>
  <c r="L4945" i="2"/>
  <c r="I4945" i="2"/>
  <c r="G4945" i="2"/>
  <c r="L4944" i="2"/>
  <c r="I4944" i="2"/>
  <c r="G4944" i="2"/>
  <c r="L4943" i="2"/>
  <c r="I4943" i="2"/>
  <c r="G4943" i="2"/>
  <c r="L4942" i="2"/>
  <c r="I4942" i="2"/>
  <c r="G4942" i="2"/>
  <c r="L4941" i="2"/>
  <c r="I4941" i="2"/>
  <c r="G4941" i="2"/>
  <c r="L4940" i="2"/>
  <c r="I4940" i="2"/>
  <c r="G4940" i="2"/>
  <c r="L4939" i="2"/>
  <c r="I4939" i="2"/>
  <c r="G4939" i="2"/>
  <c r="L4938" i="2"/>
  <c r="I4938" i="2"/>
  <c r="G4938" i="2"/>
  <c r="L4937" i="2"/>
  <c r="I4937" i="2"/>
  <c r="G4937" i="2"/>
  <c r="L4936" i="2"/>
  <c r="I4936" i="2"/>
  <c r="G4936" i="2"/>
  <c r="L4935" i="2"/>
  <c r="I4935" i="2"/>
  <c r="G4935" i="2"/>
  <c r="L4934" i="2"/>
  <c r="I4934" i="2"/>
  <c r="G4934" i="2"/>
  <c r="L4933" i="2"/>
  <c r="I4933" i="2"/>
  <c r="G4933" i="2"/>
  <c r="L4932" i="2"/>
  <c r="I4932" i="2"/>
  <c r="G4932" i="2"/>
  <c r="L4931" i="2"/>
  <c r="I4931" i="2"/>
  <c r="G4931" i="2"/>
  <c r="L4930" i="2"/>
  <c r="I4930" i="2"/>
  <c r="G4930" i="2"/>
  <c r="L4929" i="2"/>
  <c r="I4929" i="2"/>
  <c r="G4929" i="2"/>
  <c r="L4928" i="2"/>
  <c r="I4928" i="2"/>
  <c r="G4928" i="2"/>
  <c r="L4927" i="2"/>
  <c r="I4927" i="2"/>
  <c r="G4927" i="2"/>
  <c r="L4926" i="2"/>
  <c r="I4926" i="2"/>
  <c r="G4926" i="2"/>
  <c r="L4925" i="2"/>
  <c r="I4925" i="2"/>
  <c r="G4925" i="2"/>
  <c r="L4924" i="2"/>
  <c r="I4924" i="2"/>
  <c r="G4924" i="2"/>
  <c r="L4923" i="2"/>
  <c r="I4923" i="2"/>
  <c r="G4923" i="2"/>
  <c r="L4922" i="2"/>
  <c r="I4922" i="2"/>
  <c r="G4922" i="2"/>
  <c r="L4921" i="2"/>
  <c r="I4921" i="2"/>
  <c r="G4921" i="2"/>
  <c r="L4920" i="2"/>
  <c r="I4920" i="2"/>
  <c r="G4920" i="2"/>
  <c r="L4919" i="2"/>
  <c r="I4919" i="2"/>
  <c r="G4919" i="2"/>
  <c r="L4918" i="2"/>
  <c r="I4918" i="2"/>
  <c r="G4918" i="2"/>
  <c r="L4917" i="2"/>
  <c r="I4917" i="2"/>
  <c r="G4917" i="2"/>
  <c r="L4916" i="2"/>
  <c r="I4916" i="2"/>
  <c r="G4916" i="2"/>
  <c r="L4915" i="2"/>
  <c r="I4915" i="2"/>
  <c r="G4915" i="2"/>
  <c r="L4914" i="2"/>
  <c r="I4914" i="2"/>
  <c r="G4914" i="2"/>
  <c r="L4913" i="2"/>
  <c r="I4913" i="2"/>
  <c r="G4913" i="2"/>
  <c r="L4912" i="2"/>
  <c r="I4912" i="2"/>
  <c r="G4912" i="2"/>
  <c r="L4911" i="2"/>
  <c r="I4911" i="2"/>
  <c r="G4911" i="2"/>
  <c r="L4910" i="2"/>
  <c r="I4910" i="2"/>
  <c r="G4910" i="2"/>
  <c r="L4909" i="2"/>
  <c r="I4909" i="2"/>
  <c r="G4909" i="2"/>
  <c r="L4908" i="2"/>
  <c r="I4908" i="2"/>
  <c r="G4908" i="2"/>
  <c r="L4907" i="2"/>
  <c r="I4907" i="2"/>
  <c r="G4907" i="2"/>
  <c r="L4906" i="2"/>
  <c r="I4906" i="2"/>
  <c r="G4906" i="2"/>
  <c r="L4905" i="2"/>
  <c r="I4905" i="2"/>
  <c r="G4905" i="2"/>
  <c r="L4904" i="2"/>
  <c r="I4904" i="2"/>
  <c r="G4904" i="2"/>
  <c r="L4903" i="2"/>
  <c r="I4903" i="2"/>
  <c r="G4903" i="2"/>
  <c r="L4902" i="2"/>
  <c r="I4902" i="2"/>
  <c r="G4902" i="2"/>
  <c r="L4901" i="2"/>
  <c r="I4901" i="2"/>
  <c r="G4901" i="2"/>
  <c r="L4900" i="2"/>
  <c r="I4900" i="2"/>
  <c r="G4900" i="2"/>
  <c r="L4899" i="2"/>
  <c r="I4899" i="2"/>
  <c r="G4899" i="2"/>
  <c r="L4898" i="2"/>
  <c r="I4898" i="2"/>
  <c r="G4898" i="2"/>
  <c r="L4897" i="2"/>
  <c r="I4897" i="2"/>
  <c r="G4897" i="2"/>
  <c r="L4896" i="2"/>
  <c r="I4896" i="2"/>
  <c r="G4896" i="2"/>
  <c r="L4895" i="2"/>
  <c r="I4895" i="2"/>
  <c r="G4895" i="2"/>
  <c r="L4894" i="2"/>
  <c r="I4894" i="2"/>
  <c r="G4894" i="2"/>
  <c r="L4893" i="2"/>
  <c r="I4893" i="2"/>
  <c r="G4893" i="2"/>
  <c r="L4892" i="2"/>
  <c r="I4892" i="2"/>
  <c r="G4892" i="2"/>
  <c r="L4891" i="2"/>
  <c r="I4891" i="2"/>
  <c r="G4891" i="2"/>
  <c r="L4890" i="2"/>
  <c r="I4890" i="2"/>
  <c r="G4890" i="2"/>
  <c r="L4889" i="2"/>
  <c r="I4889" i="2"/>
  <c r="G4889" i="2"/>
  <c r="L4888" i="2"/>
  <c r="I4888" i="2"/>
  <c r="G4888" i="2"/>
  <c r="L4887" i="2"/>
  <c r="I4887" i="2"/>
  <c r="G4887" i="2"/>
  <c r="L4886" i="2"/>
  <c r="I4886" i="2"/>
  <c r="G4886" i="2"/>
  <c r="L4885" i="2"/>
  <c r="I4885" i="2"/>
  <c r="G4885" i="2"/>
  <c r="L4884" i="2"/>
  <c r="I4884" i="2"/>
  <c r="G4884" i="2"/>
  <c r="L4883" i="2"/>
  <c r="I4883" i="2"/>
  <c r="G4883" i="2"/>
  <c r="L4882" i="2"/>
  <c r="I4882" i="2"/>
  <c r="G4882" i="2"/>
  <c r="L4881" i="2"/>
  <c r="I4881" i="2"/>
  <c r="G4881" i="2"/>
  <c r="L4880" i="2"/>
  <c r="I4880" i="2"/>
  <c r="G4880" i="2"/>
  <c r="L4879" i="2"/>
  <c r="I4879" i="2"/>
  <c r="G4879" i="2"/>
  <c r="L4878" i="2"/>
  <c r="I4878" i="2"/>
  <c r="G4878" i="2"/>
  <c r="L4877" i="2"/>
  <c r="I4877" i="2"/>
  <c r="G4877" i="2"/>
  <c r="L4876" i="2"/>
  <c r="I4876" i="2"/>
  <c r="G4876" i="2"/>
  <c r="L4875" i="2"/>
  <c r="I4875" i="2"/>
  <c r="G4875" i="2"/>
  <c r="L4874" i="2"/>
  <c r="I4874" i="2"/>
  <c r="G4874" i="2"/>
  <c r="L4873" i="2"/>
  <c r="I4873" i="2"/>
  <c r="G4873" i="2"/>
  <c r="L4872" i="2"/>
  <c r="I4872" i="2"/>
  <c r="G4872" i="2"/>
  <c r="L4871" i="2"/>
  <c r="I4871" i="2"/>
  <c r="G4871" i="2"/>
  <c r="L4870" i="2"/>
  <c r="I4870" i="2"/>
  <c r="G4870" i="2"/>
  <c r="L4869" i="2"/>
  <c r="I4869" i="2"/>
  <c r="G4869" i="2"/>
  <c r="L4868" i="2"/>
  <c r="I4868" i="2"/>
  <c r="G4868" i="2"/>
  <c r="L4867" i="2"/>
  <c r="I4867" i="2"/>
  <c r="G4867" i="2"/>
  <c r="L4866" i="2"/>
  <c r="I4866" i="2"/>
  <c r="G4866" i="2"/>
  <c r="L4865" i="2"/>
  <c r="I4865" i="2"/>
  <c r="G4865" i="2"/>
  <c r="L4864" i="2"/>
  <c r="I4864" i="2"/>
  <c r="G4864" i="2"/>
  <c r="L4863" i="2"/>
  <c r="I4863" i="2"/>
  <c r="G4863" i="2"/>
  <c r="L4862" i="2"/>
  <c r="I4862" i="2"/>
  <c r="G4862" i="2"/>
  <c r="L4861" i="2"/>
  <c r="I4861" i="2"/>
  <c r="G4861" i="2"/>
  <c r="L4860" i="2"/>
  <c r="I4860" i="2"/>
  <c r="G4860" i="2"/>
  <c r="L4859" i="2"/>
  <c r="I4859" i="2"/>
  <c r="G4859" i="2"/>
  <c r="L4858" i="2"/>
  <c r="I4858" i="2"/>
  <c r="G4858" i="2"/>
  <c r="L4857" i="2"/>
  <c r="I4857" i="2"/>
  <c r="G4857" i="2"/>
  <c r="L4856" i="2"/>
  <c r="I4856" i="2"/>
  <c r="G4856" i="2"/>
  <c r="L4855" i="2"/>
  <c r="I4855" i="2"/>
  <c r="G4855" i="2"/>
  <c r="L4854" i="2"/>
  <c r="I4854" i="2"/>
  <c r="G4854" i="2"/>
  <c r="L4853" i="2"/>
  <c r="I4853" i="2"/>
  <c r="G4853" i="2"/>
  <c r="L4852" i="2"/>
  <c r="I4852" i="2"/>
  <c r="G4852" i="2"/>
  <c r="L4851" i="2"/>
  <c r="I4851" i="2"/>
  <c r="G4851" i="2"/>
  <c r="L4850" i="2"/>
  <c r="I4850" i="2"/>
  <c r="G4850" i="2"/>
  <c r="L4849" i="2"/>
  <c r="I4849" i="2"/>
  <c r="G4849" i="2"/>
  <c r="L4848" i="2"/>
  <c r="I4848" i="2"/>
  <c r="G4848" i="2"/>
  <c r="L4847" i="2"/>
  <c r="I4847" i="2"/>
  <c r="G4847" i="2"/>
  <c r="L4846" i="2"/>
  <c r="I4846" i="2"/>
  <c r="G4846" i="2"/>
  <c r="L4845" i="2"/>
  <c r="I4845" i="2"/>
  <c r="G4845" i="2"/>
  <c r="L4844" i="2"/>
  <c r="I4844" i="2"/>
  <c r="G4844" i="2"/>
  <c r="L4843" i="2"/>
  <c r="I4843" i="2"/>
  <c r="G4843" i="2"/>
  <c r="L4842" i="2"/>
  <c r="I4842" i="2"/>
  <c r="G4842" i="2"/>
  <c r="L4841" i="2"/>
  <c r="I4841" i="2"/>
  <c r="G4841" i="2"/>
  <c r="L4840" i="2"/>
  <c r="I4840" i="2"/>
  <c r="G4840" i="2"/>
  <c r="L4839" i="2"/>
  <c r="I4839" i="2"/>
  <c r="G4839" i="2"/>
  <c r="L4838" i="2"/>
  <c r="I4838" i="2"/>
  <c r="G4838" i="2"/>
  <c r="L4837" i="2"/>
  <c r="I4837" i="2"/>
  <c r="G4837" i="2"/>
  <c r="L4836" i="2"/>
  <c r="I4836" i="2"/>
  <c r="G4836" i="2"/>
  <c r="L4835" i="2"/>
  <c r="I4835" i="2"/>
  <c r="G4835" i="2"/>
  <c r="L4834" i="2"/>
  <c r="I4834" i="2"/>
  <c r="G4834" i="2"/>
  <c r="L4833" i="2"/>
  <c r="I4833" i="2"/>
  <c r="G4833" i="2"/>
  <c r="L4832" i="2"/>
  <c r="I4832" i="2"/>
  <c r="G4832" i="2"/>
  <c r="L4831" i="2"/>
  <c r="I4831" i="2"/>
  <c r="G4831" i="2"/>
  <c r="L4830" i="2"/>
  <c r="I4830" i="2"/>
  <c r="G4830" i="2"/>
  <c r="L4829" i="2"/>
  <c r="I4829" i="2"/>
  <c r="G4829" i="2"/>
  <c r="L4828" i="2"/>
  <c r="I4828" i="2"/>
  <c r="G4828" i="2"/>
  <c r="L4827" i="2"/>
  <c r="I4827" i="2"/>
  <c r="G4827" i="2"/>
  <c r="L4826" i="2"/>
  <c r="I4826" i="2"/>
  <c r="G4826" i="2"/>
  <c r="L4825" i="2"/>
  <c r="I4825" i="2"/>
  <c r="G4825" i="2"/>
  <c r="L4824" i="2"/>
  <c r="I4824" i="2"/>
  <c r="G4824" i="2"/>
  <c r="L4823" i="2"/>
  <c r="I4823" i="2"/>
  <c r="G4823" i="2"/>
  <c r="L4822" i="2"/>
  <c r="I4822" i="2"/>
  <c r="G4822" i="2"/>
  <c r="L4821" i="2"/>
  <c r="I4821" i="2"/>
  <c r="G4821" i="2"/>
  <c r="L4820" i="2"/>
  <c r="I4820" i="2"/>
  <c r="G4820" i="2"/>
  <c r="L4819" i="2"/>
  <c r="I4819" i="2"/>
  <c r="G4819" i="2"/>
  <c r="L4818" i="2"/>
  <c r="I4818" i="2"/>
  <c r="G4818" i="2"/>
  <c r="L4817" i="2"/>
  <c r="I4817" i="2"/>
  <c r="G4817" i="2"/>
  <c r="L4816" i="2"/>
  <c r="I4816" i="2"/>
  <c r="G4816" i="2"/>
  <c r="L4815" i="2"/>
  <c r="I4815" i="2"/>
  <c r="G4815" i="2"/>
  <c r="L4814" i="2"/>
  <c r="I4814" i="2"/>
  <c r="G4814" i="2"/>
  <c r="L4813" i="2"/>
  <c r="I4813" i="2"/>
  <c r="G4813" i="2"/>
  <c r="L4812" i="2"/>
  <c r="I4812" i="2"/>
  <c r="G4812" i="2"/>
  <c r="L4811" i="2"/>
  <c r="I4811" i="2"/>
  <c r="G4811" i="2"/>
  <c r="L4810" i="2"/>
  <c r="I4810" i="2"/>
  <c r="G4810" i="2"/>
  <c r="L4809" i="2"/>
  <c r="I4809" i="2"/>
  <c r="G4809" i="2"/>
  <c r="L4808" i="2"/>
  <c r="I4808" i="2"/>
  <c r="G4808" i="2"/>
  <c r="L4807" i="2"/>
  <c r="I4807" i="2"/>
  <c r="G4807" i="2"/>
  <c r="L4806" i="2"/>
  <c r="I4806" i="2"/>
  <c r="G4806" i="2"/>
  <c r="L4805" i="2"/>
  <c r="I4805" i="2"/>
  <c r="G4805" i="2"/>
  <c r="L4804" i="2"/>
  <c r="I4804" i="2"/>
  <c r="G4804" i="2"/>
  <c r="L4803" i="2"/>
  <c r="I4803" i="2"/>
  <c r="G4803" i="2"/>
  <c r="L4802" i="2"/>
  <c r="I4802" i="2"/>
  <c r="G4802" i="2"/>
  <c r="L4801" i="2"/>
  <c r="I4801" i="2"/>
  <c r="G4801" i="2"/>
  <c r="L4800" i="2"/>
  <c r="I4800" i="2"/>
  <c r="G4800" i="2"/>
  <c r="L4799" i="2"/>
  <c r="I4799" i="2"/>
  <c r="G4799" i="2"/>
  <c r="K4798" i="2"/>
  <c r="L4798" i="2" s="1"/>
  <c r="I4798" i="2"/>
  <c r="G4798" i="2"/>
  <c r="L4797" i="2"/>
  <c r="I4797" i="2"/>
  <c r="G4797" i="2"/>
  <c r="L4796" i="2"/>
  <c r="I4796" i="2"/>
  <c r="G4796" i="2"/>
  <c r="L4795" i="2"/>
  <c r="I4795" i="2"/>
  <c r="G4795" i="2"/>
  <c r="L4794" i="2"/>
  <c r="I4794" i="2"/>
  <c r="G4794" i="2"/>
  <c r="L4793" i="2"/>
  <c r="I4793" i="2"/>
  <c r="G4793" i="2"/>
  <c r="L4792" i="2"/>
  <c r="I4792" i="2"/>
  <c r="G4792" i="2"/>
  <c r="L4791" i="2"/>
  <c r="I4791" i="2"/>
  <c r="G4791" i="2"/>
  <c r="L4790" i="2"/>
  <c r="I4790" i="2"/>
  <c r="G4790" i="2"/>
  <c r="L4789" i="2"/>
  <c r="I4789" i="2"/>
  <c r="G4789" i="2"/>
  <c r="L4788" i="2"/>
  <c r="I4788" i="2"/>
  <c r="G4788" i="2"/>
  <c r="L4787" i="2"/>
  <c r="I4787" i="2"/>
  <c r="G4787" i="2"/>
  <c r="L4786" i="2"/>
  <c r="I4786" i="2"/>
  <c r="G4786" i="2"/>
  <c r="L4785" i="2"/>
  <c r="I4785" i="2"/>
  <c r="G4785" i="2"/>
  <c r="L4784" i="2"/>
  <c r="I4784" i="2"/>
  <c r="G4784" i="2"/>
  <c r="L4783" i="2"/>
  <c r="I4783" i="2"/>
  <c r="G4783" i="2"/>
  <c r="L4782" i="2"/>
  <c r="I4782" i="2"/>
  <c r="G4782" i="2"/>
  <c r="L4781" i="2"/>
  <c r="I4781" i="2"/>
  <c r="G4781" i="2"/>
  <c r="L4780" i="2"/>
  <c r="I4780" i="2"/>
  <c r="G4780" i="2"/>
  <c r="L4779" i="2"/>
  <c r="I4779" i="2"/>
  <c r="G4779" i="2"/>
  <c r="L4778" i="2"/>
  <c r="I4778" i="2"/>
  <c r="G4778" i="2"/>
  <c r="L4777" i="2"/>
  <c r="I4777" i="2"/>
  <c r="G4777" i="2"/>
  <c r="L4776" i="2"/>
  <c r="I4776" i="2"/>
  <c r="G4776" i="2"/>
  <c r="L4775" i="2"/>
  <c r="I4775" i="2"/>
  <c r="G4775" i="2"/>
  <c r="L4774" i="2"/>
  <c r="I4774" i="2"/>
  <c r="G4774" i="2"/>
  <c r="L4773" i="2"/>
  <c r="I4773" i="2"/>
  <c r="G4773" i="2"/>
  <c r="L4772" i="2"/>
  <c r="I4772" i="2"/>
  <c r="G4772" i="2"/>
  <c r="L4771" i="2"/>
  <c r="I4771" i="2"/>
  <c r="G4771" i="2"/>
  <c r="L4770" i="2"/>
  <c r="I4770" i="2"/>
  <c r="G4770" i="2"/>
  <c r="L4769" i="2"/>
  <c r="I4769" i="2"/>
  <c r="G4769" i="2"/>
  <c r="L4768" i="2"/>
  <c r="I4768" i="2"/>
  <c r="G4768" i="2"/>
  <c r="L4767" i="2"/>
  <c r="I4767" i="2"/>
  <c r="G4767" i="2"/>
  <c r="L4766" i="2"/>
  <c r="I4766" i="2"/>
  <c r="G4766" i="2"/>
  <c r="L4765" i="2"/>
  <c r="I4765" i="2"/>
  <c r="G4765" i="2"/>
  <c r="L4764" i="2"/>
  <c r="I4764" i="2"/>
  <c r="G4764" i="2"/>
  <c r="L4763" i="2"/>
  <c r="I4763" i="2"/>
  <c r="G4763" i="2"/>
  <c r="L4762" i="2"/>
  <c r="I4762" i="2"/>
  <c r="G4762" i="2"/>
  <c r="L4761" i="2"/>
  <c r="I4761" i="2"/>
  <c r="G4761" i="2"/>
  <c r="L4760" i="2"/>
  <c r="I4760" i="2"/>
  <c r="G4760" i="2"/>
  <c r="L4759" i="2"/>
  <c r="I4759" i="2"/>
  <c r="G4759" i="2"/>
  <c r="L4758" i="2"/>
  <c r="I4758" i="2"/>
  <c r="G4758" i="2"/>
  <c r="L4757" i="2"/>
  <c r="I4757" i="2"/>
  <c r="G4757" i="2"/>
  <c r="L4756" i="2"/>
  <c r="I4756" i="2"/>
  <c r="G4756" i="2"/>
  <c r="L4755" i="2"/>
  <c r="I4755" i="2"/>
  <c r="G4755" i="2"/>
  <c r="L4754" i="2"/>
  <c r="I4754" i="2"/>
  <c r="G4754" i="2"/>
  <c r="L4753" i="2"/>
  <c r="I4753" i="2"/>
  <c r="G4753" i="2"/>
  <c r="L4752" i="2"/>
  <c r="I4752" i="2"/>
  <c r="G4752" i="2"/>
  <c r="L4751" i="2"/>
  <c r="I4751" i="2"/>
  <c r="G4751" i="2"/>
  <c r="L4750" i="2"/>
  <c r="I4750" i="2"/>
  <c r="G4750" i="2"/>
  <c r="L4749" i="2"/>
  <c r="I4749" i="2"/>
  <c r="G4749" i="2"/>
  <c r="L4748" i="2"/>
  <c r="I4748" i="2"/>
  <c r="G4748" i="2"/>
  <c r="L4747" i="2"/>
  <c r="I4747" i="2"/>
  <c r="G4747" i="2"/>
  <c r="L4746" i="2"/>
  <c r="I4746" i="2"/>
  <c r="G4746" i="2"/>
  <c r="L4745" i="2"/>
  <c r="I4745" i="2"/>
  <c r="G4745" i="2"/>
  <c r="L4744" i="2"/>
  <c r="I4744" i="2"/>
  <c r="G4744" i="2"/>
  <c r="L4743" i="2"/>
  <c r="I4743" i="2"/>
  <c r="G4743" i="2"/>
  <c r="L4742" i="2"/>
  <c r="I4742" i="2"/>
  <c r="G4742" i="2"/>
  <c r="L4741" i="2"/>
  <c r="I4741" i="2"/>
  <c r="G4741" i="2"/>
  <c r="L4740" i="2"/>
  <c r="I4740" i="2"/>
  <c r="G4740" i="2"/>
  <c r="L4739" i="2"/>
  <c r="I4739" i="2"/>
  <c r="G4739" i="2"/>
  <c r="L4738" i="2"/>
  <c r="I4738" i="2"/>
  <c r="G4738" i="2"/>
  <c r="L4737" i="2"/>
  <c r="I4737" i="2"/>
  <c r="G4737" i="2"/>
  <c r="L4736" i="2"/>
  <c r="I4736" i="2"/>
  <c r="G4736" i="2"/>
  <c r="L4735" i="2"/>
  <c r="I4735" i="2"/>
  <c r="G4735" i="2"/>
  <c r="L4734" i="2"/>
  <c r="I4734" i="2"/>
  <c r="G4734" i="2"/>
  <c r="L4733" i="2"/>
  <c r="I4733" i="2"/>
  <c r="G4733" i="2"/>
  <c r="L4732" i="2"/>
  <c r="I4732" i="2"/>
  <c r="G4732" i="2"/>
  <c r="L4731" i="2"/>
  <c r="I4731" i="2"/>
  <c r="G4731" i="2"/>
  <c r="L4730" i="2"/>
  <c r="I4730" i="2"/>
  <c r="G4730" i="2"/>
  <c r="L4729" i="2"/>
  <c r="I4729" i="2"/>
  <c r="G4729" i="2"/>
  <c r="L4728" i="2"/>
  <c r="I4728" i="2"/>
  <c r="G4728" i="2"/>
  <c r="L4727" i="2"/>
  <c r="I4727" i="2"/>
  <c r="G4727" i="2"/>
  <c r="L4726" i="2"/>
  <c r="I4726" i="2"/>
  <c r="G4726" i="2"/>
  <c r="L4725" i="2"/>
  <c r="I4725" i="2"/>
  <c r="G4725" i="2"/>
  <c r="L4724" i="2"/>
  <c r="I4724" i="2"/>
  <c r="G4724" i="2"/>
  <c r="L4723" i="2"/>
  <c r="I4723" i="2"/>
  <c r="G4723" i="2"/>
  <c r="L4722" i="2"/>
  <c r="I4722" i="2"/>
  <c r="G4722" i="2"/>
  <c r="L4721" i="2"/>
  <c r="I4721" i="2"/>
  <c r="G4721" i="2"/>
  <c r="L4720" i="2"/>
  <c r="I4720" i="2"/>
  <c r="G4720" i="2"/>
  <c r="L4719" i="2"/>
  <c r="I4719" i="2"/>
  <c r="G4719" i="2"/>
  <c r="L4718" i="2"/>
  <c r="I4718" i="2"/>
  <c r="G4718" i="2"/>
  <c r="L4717" i="2"/>
  <c r="I4717" i="2"/>
  <c r="G4717" i="2"/>
  <c r="L4716" i="2"/>
  <c r="I4716" i="2"/>
  <c r="G4716" i="2"/>
  <c r="L4715" i="2"/>
  <c r="I4715" i="2"/>
  <c r="G4715" i="2"/>
  <c r="L4714" i="2"/>
  <c r="I4714" i="2"/>
  <c r="G4714" i="2"/>
  <c r="L4713" i="2"/>
  <c r="I4713" i="2"/>
  <c r="G4713" i="2"/>
  <c r="L4712" i="2"/>
  <c r="I4712" i="2"/>
  <c r="G4712" i="2"/>
  <c r="L4711" i="2"/>
  <c r="I4711" i="2"/>
  <c r="G4711" i="2"/>
  <c r="L4710" i="2"/>
  <c r="I4710" i="2"/>
  <c r="G4710" i="2"/>
  <c r="L4709" i="2"/>
  <c r="I4709" i="2"/>
  <c r="G4709" i="2"/>
  <c r="L4708" i="2"/>
  <c r="I4708" i="2"/>
  <c r="G4708" i="2"/>
  <c r="L4707" i="2"/>
  <c r="I4707" i="2"/>
  <c r="G4707" i="2"/>
  <c r="L4706" i="2"/>
  <c r="I4706" i="2"/>
  <c r="G4706" i="2"/>
  <c r="L4705" i="2"/>
  <c r="I4705" i="2"/>
  <c r="G4705" i="2"/>
  <c r="L4704" i="2"/>
  <c r="I4704" i="2"/>
  <c r="G4704" i="2"/>
  <c r="L4703" i="2"/>
  <c r="I4703" i="2"/>
  <c r="G4703" i="2"/>
  <c r="L4702" i="2"/>
  <c r="I4702" i="2"/>
  <c r="G4702" i="2"/>
  <c r="L4701" i="2"/>
  <c r="I4701" i="2"/>
  <c r="G4701" i="2"/>
  <c r="L4700" i="2"/>
  <c r="I4700" i="2"/>
  <c r="G4700" i="2"/>
  <c r="L4699" i="2"/>
  <c r="I4699" i="2"/>
  <c r="G4699" i="2"/>
  <c r="L4698" i="2"/>
  <c r="I4698" i="2"/>
  <c r="G4698" i="2"/>
  <c r="L4697" i="2"/>
  <c r="I4697" i="2"/>
  <c r="G4697" i="2"/>
  <c r="L4696" i="2"/>
  <c r="I4696" i="2"/>
  <c r="G4696" i="2"/>
  <c r="L4695" i="2"/>
  <c r="I4695" i="2"/>
  <c r="G4695" i="2"/>
  <c r="L4694" i="2"/>
  <c r="I4694" i="2"/>
  <c r="G4694" i="2"/>
  <c r="L4693" i="2"/>
  <c r="I4693" i="2"/>
  <c r="G4693" i="2"/>
  <c r="L4692" i="2"/>
  <c r="I4692" i="2"/>
  <c r="G4692" i="2"/>
  <c r="L4691" i="2"/>
  <c r="I4691" i="2"/>
  <c r="G4691" i="2"/>
  <c r="L4690" i="2"/>
  <c r="I4690" i="2"/>
  <c r="G4690" i="2"/>
  <c r="L4689" i="2"/>
  <c r="I4689" i="2"/>
  <c r="G4689" i="2"/>
  <c r="L4688" i="2"/>
  <c r="I4688" i="2"/>
  <c r="G4688" i="2"/>
  <c r="L4687" i="2"/>
  <c r="I4687" i="2"/>
  <c r="G4687" i="2"/>
  <c r="L4686" i="2"/>
  <c r="I4686" i="2"/>
  <c r="G4686" i="2"/>
  <c r="L4685" i="2"/>
  <c r="I4685" i="2"/>
  <c r="G4685" i="2"/>
  <c r="L4684" i="2"/>
  <c r="I4684" i="2"/>
  <c r="G4684" i="2"/>
  <c r="L4683" i="2"/>
  <c r="I4683" i="2"/>
  <c r="G4683" i="2"/>
  <c r="L4682" i="2"/>
  <c r="I4682" i="2"/>
  <c r="G4682" i="2"/>
  <c r="L4681" i="2"/>
  <c r="I4681" i="2"/>
  <c r="G4681" i="2"/>
  <c r="L4680" i="2"/>
  <c r="I4680" i="2"/>
  <c r="G4680" i="2"/>
  <c r="L4679" i="2"/>
  <c r="I4679" i="2"/>
  <c r="G4679" i="2"/>
  <c r="L4678" i="2"/>
  <c r="I4678" i="2"/>
  <c r="G4678" i="2"/>
  <c r="L4677" i="2"/>
  <c r="I4677" i="2"/>
  <c r="G4677" i="2"/>
  <c r="L4676" i="2"/>
  <c r="I4676" i="2"/>
  <c r="G4676" i="2"/>
  <c r="L4675" i="2"/>
  <c r="I4675" i="2"/>
  <c r="G4675" i="2"/>
  <c r="L4674" i="2"/>
  <c r="I4674" i="2"/>
  <c r="G4674" i="2"/>
  <c r="L4673" i="2"/>
  <c r="I4673" i="2"/>
  <c r="G4673" i="2"/>
  <c r="L4672" i="2"/>
  <c r="I4672" i="2"/>
  <c r="G4672" i="2"/>
  <c r="L4671" i="2"/>
  <c r="I4671" i="2"/>
  <c r="G4671" i="2"/>
  <c r="L4670" i="2"/>
  <c r="I4670" i="2"/>
  <c r="G4670" i="2"/>
  <c r="L4669" i="2"/>
  <c r="I4669" i="2"/>
  <c r="G4669" i="2"/>
  <c r="L4668" i="2"/>
  <c r="I4668" i="2"/>
  <c r="G4668" i="2"/>
  <c r="L4667" i="2"/>
  <c r="I4667" i="2"/>
  <c r="G4667" i="2"/>
  <c r="L4666" i="2"/>
  <c r="I4666" i="2"/>
  <c r="G4666" i="2"/>
  <c r="L4665" i="2"/>
  <c r="I4665" i="2"/>
  <c r="G4665" i="2"/>
  <c r="L4664" i="2"/>
  <c r="I4664" i="2"/>
  <c r="G4664" i="2"/>
  <c r="L4663" i="2"/>
  <c r="I4663" i="2"/>
  <c r="G4663" i="2"/>
  <c r="L4662" i="2"/>
  <c r="I4662" i="2"/>
  <c r="G4662" i="2"/>
  <c r="L4661" i="2"/>
  <c r="I4661" i="2"/>
  <c r="G4661" i="2"/>
  <c r="L4660" i="2"/>
  <c r="I4660" i="2"/>
  <c r="G4660" i="2"/>
  <c r="L4659" i="2"/>
  <c r="I4659" i="2"/>
  <c r="G4659" i="2"/>
  <c r="L4658" i="2"/>
  <c r="I4658" i="2"/>
  <c r="G4658" i="2"/>
  <c r="L4657" i="2"/>
  <c r="I4657" i="2"/>
  <c r="G4657" i="2"/>
  <c r="L4656" i="2"/>
  <c r="I4656" i="2"/>
  <c r="G4656" i="2"/>
  <c r="L4655" i="2"/>
  <c r="I4655" i="2"/>
  <c r="G4655" i="2"/>
  <c r="L4654" i="2"/>
  <c r="I4654" i="2"/>
  <c r="G4654" i="2"/>
  <c r="L4653" i="2"/>
  <c r="I4653" i="2"/>
  <c r="G4653" i="2"/>
  <c r="L4652" i="2"/>
  <c r="I4652" i="2"/>
  <c r="G4652" i="2"/>
  <c r="L4651" i="2"/>
  <c r="I4651" i="2"/>
  <c r="G4651" i="2"/>
  <c r="L4650" i="2"/>
  <c r="I4650" i="2"/>
  <c r="G4650" i="2"/>
  <c r="L4649" i="2"/>
  <c r="I4649" i="2"/>
  <c r="G4649" i="2"/>
  <c r="L4648" i="2"/>
  <c r="I4648" i="2"/>
  <c r="G4648" i="2"/>
  <c r="L4647" i="2"/>
  <c r="I4647" i="2"/>
  <c r="G4647" i="2"/>
  <c r="L4646" i="2"/>
  <c r="I4646" i="2"/>
  <c r="G4646" i="2"/>
  <c r="L4645" i="2"/>
  <c r="I4645" i="2"/>
  <c r="G4645" i="2"/>
  <c r="L4644" i="2"/>
  <c r="I4644" i="2"/>
  <c r="G4644" i="2"/>
  <c r="L4643" i="2"/>
  <c r="I4643" i="2"/>
  <c r="G4643" i="2"/>
  <c r="L4642" i="2"/>
  <c r="I4642" i="2"/>
  <c r="G4642" i="2"/>
  <c r="L4641" i="2"/>
  <c r="I4641" i="2"/>
  <c r="G4641" i="2"/>
  <c r="L4640" i="2"/>
  <c r="I4640" i="2"/>
  <c r="G4640" i="2"/>
  <c r="L4639" i="2"/>
  <c r="I4639" i="2"/>
  <c r="G4639" i="2"/>
  <c r="L4638" i="2"/>
  <c r="I4638" i="2"/>
  <c r="G4638" i="2"/>
  <c r="L4637" i="2"/>
  <c r="I4637" i="2"/>
  <c r="G4637" i="2"/>
  <c r="L4636" i="2"/>
  <c r="I4636" i="2"/>
  <c r="G4636" i="2"/>
  <c r="L4635" i="2"/>
  <c r="I4635" i="2"/>
  <c r="G4635" i="2"/>
  <c r="L4634" i="2"/>
  <c r="I4634" i="2"/>
  <c r="G4634" i="2"/>
  <c r="L4633" i="2"/>
  <c r="I4633" i="2"/>
  <c r="G4633" i="2"/>
  <c r="L4632" i="2"/>
  <c r="I4632" i="2"/>
  <c r="G4632" i="2"/>
  <c r="L4631" i="2"/>
  <c r="I4631" i="2"/>
  <c r="G4631" i="2"/>
  <c r="L4630" i="2"/>
  <c r="I4630" i="2"/>
  <c r="G4630" i="2"/>
  <c r="L4629" i="2"/>
  <c r="I4629" i="2"/>
  <c r="G4629" i="2"/>
  <c r="K4628" i="2"/>
  <c r="L4628" i="2" s="1"/>
  <c r="I4628" i="2"/>
  <c r="G4628" i="2"/>
  <c r="L4627" i="2"/>
  <c r="I4627" i="2"/>
  <c r="G4627" i="2"/>
  <c r="L4626" i="2"/>
  <c r="I4626" i="2"/>
  <c r="G4626" i="2"/>
  <c r="L4625" i="2"/>
  <c r="I4625" i="2"/>
  <c r="G4625" i="2"/>
  <c r="L4624" i="2"/>
  <c r="I4624" i="2"/>
  <c r="G4624" i="2"/>
  <c r="L4623" i="2"/>
  <c r="I4623" i="2"/>
  <c r="G4623" i="2"/>
  <c r="L4622" i="2"/>
  <c r="I4622" i="2"/>
  <c r="G4622" i="2"/>
  <c r="L4621" i="2"/>
  <c r="I4621" i="2"/>
  <c r="G4621" i="2"/>
  <c r="L4620" i="2"/>
  <c r="I4620" i="2"/>
  <c r="G4620" i="2"/>
  <c r="L4619" i="2"/>
  <c r="I4619" i="2"/>
  <c r="G4619" i="2"/>
  <c r="L4618" i="2"/>
  <c r="I4618" i="2"/>
  <c r="G4618" i="2"/>
  <c r="L4617" i="2"/>
  <c r="I4617" i="2"/>
  <c r="G4617" i="2"/>
  <c r="L4616" i="2"/>
  <c r="I4616" i="2"/>
  <c r="G4616" i="2"/>
  <c r="L4615" i="2"/>
  <c r="I4615" i="2"/>
  <c r="G4615" i="2"/>
  <c r="L4614" i="2"/>
  <c r="I4614" i="2"/>
  <c r="G4614" i="2"/>
  <c r="L4613" i="2"/>
  <c r="I4613" i="2"/>
  <c r="G4613" i="2"/>
  <c r="L4612" i="2"/>
  <c r="I4612" i="2"/>
  <c r="G4612" i="2"/>
  <c r="L4611" i="2"/>
  <c r="I4611" i="2"/>
  <c r="G4611" i="2"/>
  <c r="L4610" i="2"/>
  <c r="I4610" i="2"/>
  <c r="G4610" i="2"/>
  <c r="L4609" i="2"/>
  <c r="I4609" i="2"/>
  <c r="G4609" i="2"/>
  <c r="L4608" i="2"/>
  <c r="I4608" i="2"/>
  <c r="G4608" i="2"/>
  <c r="L4607" i="2"/>
  <c r="I4607" i="2"/>
  <c r="G4607" i="2"/>
  <c r="L4606" i="2"/>
  <c r="I4606" i="2"/>
  <c r="G4606" i="2"/>
  <c r="L4605" i="2"/>
  <c r="I4605" i="2"/>
  <c r="G4605" i="2"/>
  <c r="L4604" i="2"/>
  <c r="I4604" i="2"/>
  <c r="G4604" i="2"/>
  <c r="L4603" i="2"/>
  <c r="I4603" i="2"/>
  <c r="G4603" i="2"/>
  <c r="L4602" i="2"/>
  <c r="I4602" i="2"/>
  <c r="G4602" i="2"/>
  <c r="K4601" i="2"/>
  <c r="L4601" i="2" s="1"/>
  <c r="I4601" i="2"/>
  <c r="G4601" i="2"/>
  <c r="L4600" i="2"/>
  <c r="I4600" i="2"/>
  <c r="G4600" i="2"/>
  <c r="L4599" i="2"/>
  <c r="I4599" i="2"/>
  <c r="G4599" i="2"/>
  <c r="L4598" i="2"/>
  <c r="I4598" i="2"/>
  <c r="G4598" i="2"/>
  <c r="L4597" i="2"/>
  <c r="I4597" i="2"/>
  <c r="G4597" i="2"/>
  <c r="L4596" i="2"/>
  <c r="I4596" i="2"/>
  <c r="G4596" i="2"/>
  <c r="L4595" i="2"/>
  <c r="I4595" i="2"/>
  <c r="G4595" i="2"/>
  <c r="L4594" i="2"/>
  <c r="I4594" i="2"/>
  <c r="G4594" i="2"/>
  <c r="L4593" i="2"/>
  <c r="I4593" i="2"/>
  <c r="G4593" i="2"/>
  <c r="L4592" i="2"/>
  <c r="I4592" i="2"/>
  <c r="G4592" i="2"/>
  <c r="L4591" i="2"/>
  <c r="I4591" i="2"/>
  <c r="G4591" i="2"/>
  <c r="L4590" i="2"/>
  <c r="I4590" i="2"/>
  <c r="G4590" i="2"/>
  <c r="L4589" i="2"/>
  <c r="I4589" i="2"/>
  <c r="G4589" i="2"/>
  <c r="L4588" i="2"/>
  <c r="I4588" i="2"/>
  <c r="G4588" i="2"/>
  <c r="L4587" i="2"/>
  <c r="I4587" i="2"/>
  <c r="G4587" i="2"/>
  <c r="L4586" i="2"/>
  <c r="I4586" i="2"/>
  <c r="G4586" i="2"/>
  <c r="L4585" i="2"/>
  <c r="I4585" i="2"/>
  <c r="G4585" i="2"/>
  <c r="L4584" i="2"/>
  <c r="I4584" i="2"/>
  <c r="G4584" i="2"/>
  <c r="L4583" i="2"/>
  <c r="I4583" i="2"/>
  <c r="G4583" i="2"/>
  <c r="L4582" i="2"/>
  <c r="I4582" i="2"/>
  <c r="G4582" i="2"/>
  <c r="L4581" i="2"/>
  <c r="I4581" i="2"/>
  <c r="G4581" i="2"/>
  <c r="L4580" i="2"/>
  <c r="I4580" i="2"/>
  <c r="G4580" i="2"/>
  <c r="L4579" i="2"/>
  <c r="I4579" i="2"/>
  <c r="G4579" i="2"/>
  <c r="L4578" i="2"/>
  <c r="I4578" i="2"/>
  <c r="G4578" i="2"/>
  <c r="L4577" i="2"/>
  <c r="I4577" i="2"/>
  <c r="G4577" i="2"/>
  <c r="L4576" i="2"/>
  <c r="I4576" i="2"/>
  <c r="G4576" i="2"/>
  <c r="L4575" i="2"/>
  <c r="I4575" i="2"/>
  <c r="G4575" i="2"/>
  <c r="L4574" i="2"/>
  <c r="I4574" i="2"/>
  <c r="G4574" i="2"/>
  <c r="L4573" i="2"/>
  <c r="I4573" i="2"/>
  <c r="G4573" i="2"/>
  <c r="L4572" i="2"/>
  <c r="I4572" i="2"/>
  <c r="G4572" i="2"/>
  <c r="L4571" i="2"/>
  <c r="I4571" i="2"/>
  <c r="G4571" i="2"/>
  <c r="L4570" i="2"/>
  <c r="I4570" i="2"/>
  <c r="G4570" i="2"/>
  <c r="L4569" i="2"/>
  <c r="I4569" i="2"/>
  <c r="G4569" i="2"/>
  <c r="L4568" i="2"/>
  <c r="I4568" i="2"/>
  <c r="G4568" i="2"/>
  <c r="L4567" i="2"/>
  <c r="I4567" i="2"/>
  <c r="G4567" i="2"/>
  <c r="L4566" i="2"/>
  <c r="I4566" i="2"/>
  <c r="G4566" i="2"/>
  <c r="L4565" i="2"/>
  <c r="I4565" i="2"/>
  <c r="G4565" i="2"/>
  <c r="L4564" i="2"/>
  <c r="I4564" i="2"/>
  <c r="G4564" i="2"/>
  <c r="L4563" i="2"/>
  <c r="I4563" i="2"/>
  <c r="G4563" i="2"/>
  <c r="L4562" i="2"/>
  <c r="I4562" i="2"/>
  <c r="G4562" i="2"/>
  <c r="K4561" i="2"/>
  <c r="L4561" i="2" s="1"/>
  <c r="I4561" i="2"/>
  <c r="G4561" i="2"/>
  <c r="L4560" i="2"/>
  <c r="I4560" i="2"/>
  <c r="G4560" i="2"/>
  <c r="L4559" i="2"/>
  <c r="I4559" i="2"/>
  <c r="G4559" i="2"/>
  <c r="L4558" i="2"/>
  <c r="I4558" i="2"/>
  <c r="G4558" i="2"/>
  <c r="L4557" i="2"/>
  <c r="I4557" i="2"/>
  <c r="G4557" i="2"/>
  <c r="L4556" i="2"/>
  <c r="I4556" i="2"/>
  <c r="G4556" i="2"/>
  <c r="L4555" i="2"/>
  <c r="I4555" i="2"/>
  <c r="G4555" i="2"/>
  <c r="L4554" i="2"/>
  <c r="I4554" i="2"/>
  <c r="G4554" i="2"/>
  <c r="L4553" i="2"/>
  <c r="I4553" i="2"/>
  <c r="G4553" i="2"/>
  <c r="L4552" i="2"/>
  <c r="I4552" i="2"/>
  <c r="G4552" i="2"/>
  <c r="L4551" i="2"/>
  <c r="I4551" i="2"/>
  <c r="G4551" i="2"/>
  <c r="L4550" i="2"/>
  <c r="I4550" i="2"/>
  <c r="G4550" i="2"/>
  <c r="L4549" i="2"/>
  <c r="I4549" i="2"/>
  <c r="G4549" i="2"/>
  <c r="L4548" i="2"/>
  <c r="I4548" i="2"/>
  <c r="G4548" i="2"/>
  <c r="L4547" i="2"/>
  <c r="I4547" i="2"/>
  <c r="G4547" i="2"/>
  <c r="L4546" i="2"/>
  <c r="I4546" i="2"/>
  <c r="G4546" i="2"/>
  <c r="L4545" i="2"/>
  <c r="I4545" i="2"/>
  <c r="G4545" i="2"/>
  <c r="L4544" i="2"/>
  <c r="I4544" i="2"/>
  <c r="G4544" i="2"/>
  <c r="L4543" i="2"/>
  <c r="I4543" i="2"/>
  <c r="G4543" i="2"/>
  <c r="L4542" i="2"/>
  <c r="I4542" i="2"/>
  <c r="G4542" i="2"/>
  <c r="L4541" i="2"/>
  <c r="I4541" i="2"/>
  <c r="G4541" i="2"/>
  <c r="L4540" i="2"/>
  <c r="I4540" i="2"/>
  <c r="G4540" i="2"/>
  <c r="L4539" i="2"/>
  <c r="I4539" i="2"/>
  <c r="G4539" i="2"/>
  <c r="L4538" i="2"/>
  <c r="I4538" i="2"/>
  <c r="G4538" i="2"/>
  <c r="L4537" i="2"/>
  <c r="I4537" i="2"/>
  <c r="G4537" i="2"/>
  <c r="L4536" i="2"/>
  <c r="I4536" i="2"/>
  <c r="G4536" i="2"/>
  <c r="L4535" i="2"/>
  <c r="I4535" i="2"/>
  <c r="G4535" i="2"/>
  <c r="L4534" i="2"/>
  <c r="I4534" i="2"/>
  <c r="G4534" i="2"/>
  <c r="L4533" i="2"/>
  <c r="I4533" i="2"/>
  <c r="G4533" i="2"/>
  <c r="L4532" i="2"/>
  <c r="I4532" i="2"/>
  <c r="G4532" i="2"/>
  <c r="L4531" i="2"/>
  <c r="I4531" i="2"/>
  <c r="G4531" i="2"/>
  <c r="L4530" i="2"/>
  <c r="I4530" i="2"/>
  <c r="G4530" i="2"/>
  <c r="L4529" i="2"/>
  <c r="I4529" i="2"/>
  <c r="G4529" i="2"/>
  <c r="L4528" i="2"/>
  <c r="I4528" i="2"/>
  <c r="G4528" i="2"/>
  <c r="L4527" i="2"/>
  <c r="I4527" i="2"/>
  <c r="G4527" i="2"/>
  <c r="L4526" i="2"/>
  <c r="I4526" i="2"/>
  <c r="G4526" i="2"/>
  <c r="L4525" i="2"/>
  <c r="I4525" i="2"/>
  <c r="G4525" i="2"/>
  <c r="L4524" i="2"/>
  <c r="I4524" i="2"/>
  <c r="G4524" i="2"/>
  <c r="K4523" i="2"/>
  <c r="L4523" i="2" s="1"/>
  <c r="I4523" i="2"/>
  <c r="G4523" i="2"/>
  <c r="L4522" i="2"/>
  <c r="I4522" i="2"/>
  <c r="G4522" i="2"/>
  <c r="L4521" i="2"/>
  <c r="I4521" i="2"/>
  <c r="G4521" i="2"/>
  <c r="L4520" i="2"/>
  <c r="I4520" i="2"/>
  <c r="G4520" i="2"/>
  <c r="L4519" i="2"/>
  <c r="I4519" i="2"/>
  <c r="G4519" i="2"/>
  <c r="L4518" i="2"/>
  <c r="I4518" i="2"/>
  <c r="G4518" i="2"/>
  <c r="L4517" i="2"/>
  <c r="I4517" i="2"/>
  <c r="G4517" i="2"/>
  <c r="L4516" i="2"/>
  <c r="I4516" i="2"/>
  <c r="G4516" i="2"/>
  <c r="L4515" i="2"/>
  <c r="I4515" i="2"/>
  <c r="G4515" i="2"/>
  <c r="L4514" i="2"/>
  <c r="I4514" i="2"/>
  <c r="G4514" i="2"/>
  <c r="L4513" i="2"/>
  <c r="I4513" i="2"/>
  <c r="G4513" i="2"/>
  <c r="K4512" i="2"/>
  <c r="L4512" i="2" s="1"/>
  <c r="I4512" i="2"/>
  <c r="G4512" i="2"/>
  <c r="L4511" i="2"/>
  <c r="I4511" i="2"/>
  <c r="G4511" i="2"/>
  <c r="L4510" i="2"/>
  <c r="I4510" i="2"/>
  <c r="G4510" i="2"/>
  <c r="L4509" i="2"/>
  <c r="I4509" i="2"/>
  <c r="G4509" i="2"/>
  <c r="L4508" i="2"/>
  <c r="I4508" i="2"/>
  <c r="G4508" i="2"/>
  <c r="L4507" i="2"/>
  <c r="I4507" i="2"/>
  <c r="G4507" i="2"/>
  <c r="L4506" i="2"/>
  <c r="I4506" i="2"/>
  <c r="G4506" i="2"/>
  <c r="L4505" i="2"/>
  <c r="I4505" i="2"/>
  <c r="G4505" i="2"/>
  <c r="L4504" i="2"/>
  <c r="I4504" i="2"/>
  <c r="G4504" i="2"/>
  <c r="L4503" i="2"/>
  <c r="I4503" i="2"/>
  <c r="G4503" i="2"/>
  <c r="L4502" i="2"/>
  <c r="I4502" i="2"/>
  <c r="G4502" i="2"/>
  <c r="L4501" i="2"/>
  <c r="I4501" i="2"/>
  <c r="G4501" i="2"/>
  <c r="L4500" i="2"/>
  <c r="I4500" i="2"/>
  <c r="G4500" i="2"/>
  <c r="L4499" i="2"/>
  <c r="I4499" i="2"/>
  <c r="G4499" i="2"/>
  <c r="K4498" i="2"/>
  <c r="L4498" i="2" s="1"/>
  <c r="I4498" i="2"/>
  <c r="G4498" i="2"/>
  <c r="L4497" i="2"/>
  <c r="I4497" i="2"/>
  <c r="G4497" i="2"/>
  <c r="L4496" i="2"/>
  <c r="I4496" i="2"/>
  <c r="G4496" i="2"/>
  <c r="L4495" i="2"/>
  <c r="I4495" i="2"/>
  <c r="G4495" i="2"/>
  <c r="L4494" i="2"/>
  <c r="I4494" i="2"/>
  <c r="G4494" i="2"/>
  <c r="L4493" i="2"/>
  <c r="I4493" i="2"/>
  <c r="G4493" i="2"/>
  <c r="L4492" i="2"/>
  <c r="I4492" i="2"/>
  <c r="G4492" i="2"/>
  <c r="L4491" i="2"/>
  <c r="I4491" i="2"/>
  <c r="G4491" i="2"/>
  <c r="L4490" i="2"/>
  <c r="I4490" i="2"/>
  <c r="G4490" i="2"/>
  <c r="L4489" i="2"/>
  <c r="I4489" i="2"/>
  <c r="G4489" i="2"/>
  <c r="L4488" i="2"/>
  <c r="I4488" i="2"/>
  <c r="G4488" i="2"/>
  <c r="L4487" i="2"/>
  <c r="I4487" i="2"/>
  <c r="G4487" i="2"/>
  <c r="L4486" i="2"/>
  <c r="I4486" i="2"/>
  <c r="G4486" i="2"/>
  <c r="L4485" i="2"/>
  <c r="I4485" i="2"/>
  <c r="G4485" i="2"/>
  <c r="L4484" i="2"/>
  <c r="I4484" i="2"/>
  <c r="G4484" i="2"/>
  <c r="L4483" i="2"/>
  <c r="I4483" i="2"/>
  <c r="G4483" i="2"/>
  <c r="L4482" i="2"/>
  <c r="I4482" i="2"/>
  <c r="G4482" i="2"/>
  <c r="L4481" i="2"/>
  <c r="I4481" i="2"/>
  <c r="G4481" i="2"/>
  <c r="L4480" i="2"/>
  <c r="I4480" i="2"/>
  <c r="G4480" i="2"/>
  <c r="L4479" i="2"/>
  <c r="I4479" i="2"/>
  <c r="G4479" i="2"/>
  <c r="L4478" i="2"/>
  <c r="I4478" i="2"/>
  <c r="G4478" i="2"/>
  <c r="L4477" i="2"/>
  <c r="I4477" i="2"/>
  <c r="G4477" i="2"/>
  <c r="L4476" i="2"/>
  <c r="I4476" i="2"/>
  <c r="G4476" i="2"/>
  <c r="L4475" i="2"/>
  <c r="I4475" i="2"/>
  <c r="G4475" i="2"/>
  <c r="L4474" i="2"/>
  <c r="I4474" i="2"/>
  <c r="G4474" i="2"/>
  <c r="L4473" i="2"/>
  <c r="I4473" i="2"/>
  <c r="G4473" i="2"/>
  <c r="L4472" i="2"/>
  <c r="I4472" i="2"/>
  <c r="G4472" i="2"/>
  <c r="L4471" i="2"/>
  <c r="I4471" i="2"/>
  <c r="G4471" i="2"/>
  <c r="L4470" i="2"/>
  <c r="I4470" i="2"/>
  <c r="G4470" i="2"/>
  <c r="L4469" i="2"/>
  <c r="I4469" i="2"/>
  <c r="G4469" i="2"/>
  <c r="L4468" i="2"/>
  <c r="I4468" i="2"/>
  <c r="G4468" i="2"/>
  <c r="L4467" i="2"/>
  <c r="I4467" i="2"/>
  <c r="G4467" i="2"/>
  <c r="L4466" i="2"/>
  <c r="I4466" i="2"/>
  <c r="G4466" i="2"/>
  <c r="L4465" i="2"/>
  <c r="I4465" i="2"/>
  <c r="G4465" i="2"/>
  <c r="L4464" i="2"/>
  <c r="I4464" i="2"/>
  <c r="G4464" i="2"/>
  <c r="L4463" i="2"/>
  <c r="I4463" i="2"/>
  <c r="G4463" i="2"/>
  <c r="L4462" i="2"/>
  <c r="I4462" i="2"/>
  <c r="G4462" i="2"/>
  <c r="L4461" i="2"/>
  <c r="I4461" i="2"/>
  <c r="G4461" i="2"/>
  <c r="L4460" i="2"/>
  <c r="I4460" i="2"/>
  <c r="G4460" i="2"/>
  <c r="L4459" i="2"/>
  <c r="I4459" i="2"/>
  <c r="G4459" i="2"/>
  <c r="L4458" i="2"/>
  <c r="I4458" i="2"/>
  <c r="O4458" i="2" s="1"/>
  <c r="P4458" i="2" s="1"/>
  <c r="G4458" i="2"/>
  <c r="L4457" i="2"/>
  <c r="I4457" i="2"/>
  <c r="O4457" i="2" s="1"/>
  <c r="P4457" i="2" s="1"/>
  <c r="G4457" i="2"/>
  <c r="L4456" i="2"/>
  <c r="I4456" i="2"/>
  <c r="G4456" i="2"/>
  <c r="L4455" i="2"/>
  <c r="I4455" i="2"/>
  <c r="G4455" i="2"/>
  <c r="L4454" i="2"/>
  <c r="I4454" i="2"/>
  <c r="G4454" i="2"/>
  <c r="L4453" i="2"/>
  <c r="I4453" i="2"/>
  <c r="G4453" i="2"/>
  <c r="L4452" i="2"/>
  <c r="I4452" i="2"/>
  <c r="G4452" i="2"/>
  <c r="L4451" i="2"/>
  <c r="I4451" i="2"/>
  <c r="G4451" i="2"/>
  <c r="L4450" i="2"/>
  <c r="I4450" i="2"/>
  <c r="G4450" i="2"/>
  <c r="L4449" i="2"/>
  <c r="I4449" i="2"/>
  <c r="G4449" i="2"/>
  <c r="L4448" i="2"/>
  <c r="I4448" i="2"/>
  <c r="G4448" i="2"/>
  <c r="L4447" i="2"/>
  <c r="I4447" i="2"/>
  <c r="G4447" i="2"/>
  <c r="L4446" i="2"/>
  <c r="I4446" i="2"/>
  <c r="O4446" i="2" s="1"/>
  <c r="P4446" i="2" s="1"/>
  <c r="G4446" i="2"/>
  <c r="L4445" i="2"/>
  <c r="I4445" i="2"/>
  <c r="G4445" i="2"/>
  <c r="L4444" i="2"/>
  <c r="I4444" i="2"/>
  <c r="G4444" i="2"/>
  <c r="L4443" i="2"/>
  <c r="I4443" i="2"/>
  <c r="G4443" i="2"/>
  <c r="L4442" i="2"/>
  <c r="I4442" i="2"/>
  <c r="G4442" i="2"/>
  <c r="L4441" i="2"/>
  <c r="I4441" i="2"/>
  <c r="G4441" i="2"/>
  <c r="L4440" i="2"/>
  <c r="I4440" i="2"/>
  <c r="G4440" i="2"/>
  <c r="L4439" i="2"/>
  <c r="I4439" i="2"/>
  <c r="O4439" i="2" s="1"/>
  <c r="P4439" i="2" s="1"/>
  <c r="G4439" i="2"/>
  <c r="L4438" i="2"/>
  <c r="I4438" i="2"/>
  <c r="O4438" i="2" s="1"/>
  <c r="P4438" i="2" s="1"/>
  <c r="G4438" i="2"/>
  <c r="L4437" i="2"/>
  <c r="I4437" i="2"/>
  <c r="O4437" i="2" s="1"/>
  <c r="P4437" i="2" s="1"/>
  <c r="G4437" i="2"/>
  <c r="L4436" i="2"/>
  <c r="I4436" i="2"/>
  <c r="G4436" i="2"/>
  <c r="L4435" i="2"/>
  <c r="I4435" i="2"/>
  <c r="G4435" i="2"/>
  <c r="L4434" i="2"/>
  <c r="I4434" i="2"/>
  <c r="G4434" i="2"/>
  <c r="L4433" i="2"/>
  <c r="I4433" i="2"/>
  <c r="G4433" i="2"/>
  <c r="L4432" i="2"/>
  <c r="I4432" i="2"/>
  <c r="G4432" i="2"/>
  <c r="L4431" i="2"/>
  <c r="I4431" i="2"/>
  <c r="G4431" i="2"/>
  <c r="L4430" i="2"/>
  <c r="I4430" i="2"/>
  <c r="G4430" i="2"/>
  <c r="L4429" i="2"/>
  <c r="I4429" i="2"/>
  <c r="O4429" i="2" s="1"/>
  <c r="P4429" i="2" s="1"/>
  <c r="G4429" i="2"/>
  <c r="L4428" i="2"/>
  <c r="I4428" i="2"/>
  <c r="G4428" i="2"/>
  <c r="L4427" i="2"/>
  <c r="I4427" i="2"/>
  <c r="G4427" i="2"/>
  <c r="L4426" i="2"/>
  <c r="I4426" i="2"/>
  <c r="O4426" i="2" s="1"/>
  <c r="P4426" i="2" s="1"/>
  <c r="G4426" i="2"/>
  <c r="L4425" i="2"/>
  <c r="I4425" i="2"/>
  <c r="O4425" i="2" s="1"/>
  <c r="P4425" i="2" s="1"/>
  <c r="G4425" i="2"/>
  <c r="L4424" i="2"/>
  <c r="I4424" i="2"/>
  <c r="G4424" i="2"/>
  <c r="L4423" i="2"/>
  <c r="I4423" i="2"/>
  <c r="G4423" i="2"/>
  <c r="L4422" i="2"/>
  <c r="I4422" i="2"/>
  <c r="O4422" i="2" s="1"/>
  <c r="P4422" i="2" s="1"/>
  <c r="G4422" i="2"/>
  <c r="L4421" i="2"/>
  <c r="I4421" i="2"/>
  <c r="G4421" i="2"/>
  <c r="L4420" i="2"/>
  <c r="I4420" i="2"/>
  <c r="G4420" i="2"/>
  <c r="L4419" i="2"/>
  <c r="I4419" i="2"/>
  <c r="G4419" i="2"/>
  <c r="L4418" i="2"/>
  <c r="I4418" i="2"/>
  <c r="G4418" i="2"/>
  <c r="L4417" i="2"/>
  <c r="I4417" i="2"/>
  <c r="G4417" i="2"/>
  <c r="L4416" i="2"/>
  <c r="I4416" i="2"/>
  <c r="G4416" i="2"/>
  <c r="L4415" i="2"/>
  <c r="I4415" i="2"/>
  <c r="O4415" i="2" s="1"/>
  <c r="P4415" i="2" s="1"/>
  <c r="G4415" i="2"/>
  <c r="L4414" i="2"/>
  <c r="I4414" i="2"/>
  <c r="O4414" i="2" s="1"/>
  <c r="P4414" i="2" s="1"/>
  <c r="G4414" i="2"/>
  <c r="L4413" i="2"/>
  <c r="I4413" i="2"/>
  <c r="G4413" i="2"/>
  <c r="L4412" i="2"/>
  <c r="I4412" i="2"/>
  <c r="G4412" i="2"/>
  <c r="L4411" i="2"/>
  <c r="I4411" i="2"/>
  <c r="G4411" i="2"/>
  <c r="L4410" i="2"/>
  <c r="I4410" i="2"/>
  <c r="O4410" i="2" s="1"/>
  <c r="P4410" i="2" s="1"/>
  <c r="G4410" i="2"/>
  <c r="L4409" i="2"/>
  <c r="I4409" i="2"/>
  <c r="G4409" i="2"/>
  <c r="L4408" i="2"/>
  <c r="I4408" i="2"/>
  <c r="G4408" i="2"/>
  <c r="L4407" i="2"/>
  <c r="I4407" i="2"/>
  <c r="O4407" i="2" s="1"/>
  <c r="P4407" i="2" s="1"/>
  <c r="G4407" i="2"/>
  <c r="L4406" i="2"/>
  <c r="I4406" i="2"/>
  <c r="G4406" i="2"/>
  <c r="L4405" i="2"/>
  <c r="I4405" i="2"/>
  <c r="G4405" i="2"/>
  <c r="L4404" i="2"/>
  <c r="I4404" i="2"/>
  <c r="G4404" i="2"/>
  <c r="L4403" i="2"/>
  <c r="I4403" i="2"/>
  <c r="G4403" i="2"/>
  <c r="L4402" i="2"/>
  <c r="I4402" i="2"/>
  <c r="O4402" i="2" s="1"/>
  <c r="P4402" i="2" s="1"/>
  <c r="G4402" i="2"/>
  <c r="L4401" i="2"/>
  <c r="I4401" i="2"/>
  <c r="G4401" i="2"/>
  <c r="L4400" i="2"/>
  <c r="I4400" i="2"/>
  <c r="G4400" i="2"/>
  <c r="L4399" i="2"/>
  <c r="I4399" i="2"/>
  <c r="G4399" i="2"/>
  <c r="L4398" i="2"/>
  <c r="I4398" i="2"/>
  <c r="G4398" i="2"/>
  <c r="L4397" i="2"/>
  <c r="I4397" i="2"/>
  <c r="G4397" i="2"/>
  <c r="L4396" i="2"/>
  <c r="I4396" i="2"/>
  <c r="G4396" i="2"/>
  <c r="L4395" i="2"/>
  <c r="I4395" i="2"/>
  <c r="G4395" i="2"/>
  <c r="L4394" i="2"/>
  <c r="I4394" i="2"/>
  <c r="G4394" i="2"/>
  <c r="L4393" i="2"/>
  <c r="I4393" i="2"/>
  <c r="G4393" i="2"/>
  <c r="L4392" i="2"/>
  <c r="I4392" i="2"/>
  <c r="O4392" i="2" s="1"/>
  <c r="P4392" i="2" s="1"/>
  <c r="G4392" i="2"/>
  <c r="L4391" i="2"/>
  <c r="I4391" i="2"/>
  <c r="G4391" i="2"/>
  <c r="L4390" i="2"/>
  <c r="I4390" i="2"/>
  <c r="O4390" i="2" s="1"/>
  <c r="P4390" i="2" s="1"/>
  <c r="G4390" i="2"/>
  <c r="L4389" i="2"/>
  <c r="I4389" i="2"/>
  <c r="O4389" i="2" s="1"/>
  <c r="P4389" i="2" s="1"/>
  <c r="G4389" i="2"/>
  <c r="L4388" i="2"/>
  <c r="I4388" i="2"/>
  <c r="O4388" i="2" s="1"/>
  <c r="P4388" i="2" s="1"/>
  <c r="G4388" i="2"/>
  <c r="L4387" i="2"/>
  <c r="I4387" i="2"/>
  <c r="O4387" i="2" s="1"/>
  <c r="P4387" i="2" s="1"/>
  <c r="G4387" i="2"/>
  <c r="L4386" i="2"/>
  <c r="I4386" i="2"/>
  <c r="O4386" i="2" s="1"/>
  <c r="P4386" i="2" s="1"/>
  <c r="G4386" i="2"/>
  <c r="L4385" i="2"/>
  <c r="I4385" i="2"/>
  <c r="O4385" i="2" s="1"/>
  <c r="P4385" i="2" s="1"/>
  <c r="G4385" i="2"/>
  <c r="L4384" i="2"/>
  <c r="I4384" i="2"/>
  <c r="O4384" i="2" s="1"/>
  <c r="P4384" i="2" s="1"/>
  <c r="G4384" i="2"/>
  <c r="L4383" i="2"/>
  <c r="I4383" i="2"/>
  <c r="O4383" i="2" s="1"/>
  <c r="P4383" i="2" s="1"/>
  <c r="G4383" i="2"/>
  <c r="L4382" i="2"/>
  <c r="I4382" i="2"/>
  <c r="O4382" i="2" s="1"/>
  <c r="P4382" i="2" s="1"/>
  <c r="G4382" i="2"/>
  <c r="L4381" i="2"/>
  <c r="I4381" i="2"/>
  <c r="O4381" i="2" s="1"/>
  <c r="P4381" i="2" s="1"/>
  <c r="G4381" i="2"/>
  <c r="L4380" i="2"/>
  <c r="I4380" i="2"/>
  <c r="O4380" i="2" s="1"/>
  <c r="P4380" i="2" s="1"/>
  <c r="G4380" i="2"/>
  <c r="L4379" i="2"/>
  <c r="I4379" i="2"/>
  <c r="O4379" i="2" s="1"/>
  <c r="P4379" i="2" s="1"/>
  <c r="G4379" i="2"/>
  <c r="L4378" i="2"/>
  <c r="I4378" i="2"/>
  <c r="O4378" i="2" s="1"/>
  <c r="P4378" i="2" s="1"/>
  <c r="G4378" i="2"/>
  <c r="L4377" i="2"/>
  <c r="I4377" i="2"/>
  <c r="O4377" i="2" s="1"/>
  <c r="P4377" i="2" s="1"/>
  <c r="G4377" i="2"/>
  <c r="L4376" i="2"/>
  <c r="I4376" i="2"/>
  <c r="O4376" i="2" s="1"/>
  <c r="P4376" i="2" s="1"/>
  <c r="G4376" i="2"/>
  <c r="L4375" i="2"/>
  <c r="I4375" i="2"/>
  <c r="O4375" i="2" s="1"/>
  <c r="P4375" i="2" s="1"/>
  <c r="G4375" i="2"/>
  <c r="L4374" i="2"/>
  <c r="I4374" i="2"/>
  <c r="O4374" i="2" s="1"/>
  <c r="P4374" i="2" s="1"/>
  <c r="G4374" i="2"/>
  <c r="L4373" i="2"/>
  <c r="I4373" i="2"/>
  <c r="O4373" i="2" s="1"/>
  <c r="P4373" i="2" s="1"/>
  <c r="G4373" i="2"/>
  <c r="L4372" i="2"/>
  <c r="I4372" i="2"/>
  <c r="O4372" i="2" s="1"/>
  <c r="P4372" i="2" s="1"/>
  <c r="G4372" i="2"/>
  <c r="L4371" i="2"/>
  <c r="I4371" i="2"/>
  <c r="O4371" i="2" s="1"/>
  <c r="P4371" i="2" s="1"/>
  <c r="G4371" i="2"/>
  <c r="L4370" i="2"/>
  <c r="I4370" i="2"/>
  <c r="O4370" i="2" s="1"/>
  <c r="P4370" i="2" s="1"/>
  <c r="G4370" i="2"/>
  <c r="L4369" i="2"/>
  <c r="I4369" i="2"/>
  <c r="O4369" i="2" s="1"/>
  <c r="P4369" i="2" s="1"/>
  <c r="G4369" i="2"/>
  <c r="L4368" i="2"/>
  <c r="I4368" i="2"/>
  <c r="O4368" i="2" s="1"/>
  <c r="P4368" i="2" s="1"/>
  <c r="G4368" i="2"/>
  <c r="L4367" i="2"/>
  <c r="I4367" i="2"/>
  <c r="O4367" i="2" s="1"/>
  <c r="P4367" i="2" s="1"/>
  <c r="G4367" i="2"/>
  <c r="L4366" i="2"/>
  <c r="I4366" i="2"/>
  <c r="O4366" i="2" s="1"/>
  <c r="P4366" i="2" s="1"/>
  <c r="G4366" i="2"/>
  <c r="L4365" i="2"/>
  <c r="I4365" i="2"/>
  <c r="O4365" i="2" s="1"/>
  <c r="P4365" i="2" s="1"/>
  <c r="G4365" i="2"/>
  <c r="L4364" i="2"/>
  <c r="I4364" i="2"/>
  <c r="O4364" i="2" s="1"/>
  <c r="P4364" i="2" s="1"/>
  <c r="G4364" i="2"/>
  <c r="L4363" i="2"/>
  <c r="I4363" i="2"/>
  <c r="O4363" i="2" s="1"/>
  <c r="P4363" i="2" s="1"/>
  <c r="G4363" i="2"/>
  <c r="L4362" i="2"/>
  <c r="I4362" i="2"/>
  <c r="O4362" i="2" s="1"/>
  <c r="P4362" i="2" s="1"/>
  <c r="G4362" i="2"/>
  <c r="L4361" i="2"/>
  <c r="I4361" i="2"/>
  <c r="O4361" i="2" s="1"/>
  <c r="P4361" i="2" s="1"/>
  <c r="G4361" i="2"/>
  <c r="L4360" i="2"/>
  <c r="I4360" i="2"/>
  <c r="O4360" i="2" s="1"/>
  <c r="P4360" i="2" s="1"/>
  <c r="G4360" i="2"/>
  <c r="L4359" i="2"/>
  <c r="I4359" i="2"/>
  <c r="O4359" i="2" s="1"/>
  <c r="P4359" i="2" s="1"/>
  <c r="G4359" i="2"/>
  <c r="L4358" i="2"/>
  <c r="I4358" i="2"/>
  <c r="O4358" i="2" s="1"/>
  <c r="P4358" i="2" s="1"/>
  <c r="G4358" i="2"/>
  <c r="L4357" i="2"/>
  <c r="I4357" i="2"/>
  <c r="O4357" i="2" s="1"/>
  <c r="P4357" i="2" s="1"/>
  <c r="G4357" i="2"/>
  <c r="L4356" i="2"/>
  <c r="I4356" i="2"/>
  <c r="O4356" i="2" s="1"/>
  <c r="P4356" i="2" s="1"/>
  <c r="G4356" i="2"/>
  <c r="L4355" i="2"/>
  <c r="I4355" i="2"/>
  <c r="O4355" i="2" s="1"/>
  <c r="P4355" i="2" s="1"/>
  <c r="G4355" i="2"/>
  <c r="L4354" i="2"/>
  <c r="I4354" i="2"/>
  <c r="O4354" i="2" s="1"/>
  <c r="P4354" i="2" s="1"/>
  <c r="G4354" i="2"/>
  <c r="L4353" i="2"/>
  <c r="I4353" i="2"/>
  <c r="O4353" i="2" s="1"/>
  <c r="P4353" i="2" s="1"/>
  <c r="G4353" i="2"/>
  <c r="L4352" i="2"/>
  <c r="I4352" i="2"/>
  <c r="O4352" i="2" s="1"/>
  <c r="P4352" i="2" s="1"/>
  <c r="G4352" i="2"/>
  <c r="L4351" i="2"/>
  <c r="I4351" i="2"/>
  <c r="O4351" i="2" s="1"/>
  <c r="P4351" i="2" s="1"/>
  <c r="G4351" i="2"/>
  <c r="L4350" i="2"/>
  <c r="I4350" i="2"/>
  <c r="O4350" i="2" s="1"/>
  <c r="P4350" i="2" s="1"/>
  <c r="G4350" i="2"/>
  <c r="L4349" i="2"/>
  <c r="I4349" i="2"/>
  <c r="O4349" i="2" s="1"/>
  <c r="P4349" i="2" s="1"/>
  <c r="G4349" i="2"/>
  <c r="L4348" i="2"/>
  <c r="I4348" i="2"/>
  <c r="O4348" i="2" s="1"/>
  <c r="P4348" i="2" s="1"/>
  <c r="G4348" i="2"/>
  <c r="L4347" i="2"/>
  <c r="I4347" i="2"/>
  <c r="O4347" i="2" s="1"/>
  <c r="P4347" i="2" s="1"/>
  <c r="G4347" i="2"/>
  <c r="L4346" i="2"/>
  <c r="I4346" i="2"/>
  <c r="O4346" i="2" s="1"/>
  <c r="P4346" i="2" s="1"/>
  <c r="G4346" i="2"/>
  <c r="L4345" i="2"/>
  <c r="I4345" i="2"/>
  <c r="O4345" i="2" s="1"/>
  <c r="P4345" i="2" s="1"/>
  <c r="G4345" i="2"/>
  <c r="L4344" i="2"/>
  <c r="I4344" i="2"/>
  <c r="O4344" i="2" s="1"/>
  <c r="P4344" i="2" s="1"/>
  <c r="G4344" i="2"/>
  <c r="L4343" i="2"/>
  <c r="I4343" i="2"/>
  <c r="O4343" i="2" s="1"/>
  <c r="P4343" i="2" s="1"/>
  <c r="G4343" i="2"/>
  <c r="L4342" i="2"/>
  <c r="I4342" i="2"/>
  <c r="O4342" i="2" s="1"/>
  <c r="P4342" i="2" s="1"/>
  <c r="G4342" i="2"/>
  <c r="L4341" i="2"/>
  <c r="I4341" i="2"/>
  <c r="O4341" i="2" s="1"/>
  <c r="P4341" i="2" s="1"/>
  <c r="G4341" i="2"/>
  <c r="L4340" i="2"/>
  <c r="I4340" i="2"/>
  <c r="O4340" i="2" s="1"/>
  <c r="P4340" i="2" s="1"/>
  <c r="G4340" i="2"/>
  <c r="L4339" i="2"/>
  <c r="I4339" i="2"/>
  <c r="O4339" i="2" s="1"/>
  <c r="P4339" i="2" s="1"/>
  <c r="G4339" i="2"/>
  <c r="L4338" i="2"/>
  <c r="I4338" i="2"/>
  <c r="O4338" i="2" s="1"/>
  <c r="P4338" i="2" s="1"/>
  <c r="G4338" i="2"/>
  <c r="L4337" i="2"/>
  <c r="I4337" i="2"/>
  <c r="O4337" i="2" s="1"/>
  <c r="P4337" i="2" s="1"/>
  <c r="G4337" i="2"/>
  <c r="L4336" i="2"/>
  <c r="I4336" i="2"/>
  <c r="O4336" i="2" s="1"/>
  <c r="P4336" i="2" s="1"/>
  <c r="G4336" i="2"/>
  <c r="L4335" i="2"/>
  <c r="I4335" i="2"/>
  <c r="O4335" i="2" s="1"/>
  <c r="P4335" i="2" s="1"/>
  <c r="G4335" i="2"/>
  <c r="L4334" i="2"/>
  <c r="I4334" i="2"/>
  <c r="O4334" i="2" s="1"/>
  <c r="P4334" i="2" s="1"/>
  <c r="G4334" i="2"/>
  <c r="L4333" i="2"/>
  <c r="I4333" i="2"/>
  <c r="O4333" i="2" s="1"/>
  <c r="P4333" i="2" s="1"/>
  <c r="G4333" i="2"/>
  <c r="L4332" i="2"/>
  <c r="I4332" i="2"/>
  <c r="O4332" i="2" s="1"/>
  <c r="P4332" i="2" s="1"/>
  <c r="G4332" i="2"/>
  <c r="L4331" i="2"/>
  <c r="I4331" i="2"/>
  <c r="O4331" i="2" s="1"/>
  <c r="P4331" i="2" s="1"/>
  <c r="G4331" i="2"/>
  <c r="L4330" i="2"/>
  <c r="I4330" i="2"/>
  <c r="O4330" i="2" s="1"/>
  <c r="P4330" i="2" s="1"/>
  <c r="G4330" i="2"/>
  <c r="L4329" i="2"/>
  <c r="I4329" i="2"/>
  <c r="O4329" i="2" s="1"/>
  <c r="P4329" i="2" s="1"/>
  <c r="G4329" i="2"/>
  <c r="K4328" i="2"/>
  <c r="L4328" i="2" s="1"/>
  <c r="I4328" i="2"/>
  <c r="O4328" i="2" s="1"/>
  <c r="P4328" i="2" s="1"/>
  <c r="G4328" i="2"/>
  <c r="L4327" i="2"/>
  <c r="I4327" i="2"/>
  <c r="O4327" i="2" s="1"/>
  <c r="P4327" i="2" s="1"/>
  <c r="G4327" i="2"/>
  <c r="L4326" i="2"/>
  <c r="I4326" i="2"/>
  <c r="O4326" i="2" s="1"/>
  <c r="P4326" i="2" s="1"/>
  <c r="G4326" i="2"/>
  <c r="L4325" i="2"/>
  <c r="I4325" i="2"/>
  <c r="O4325" i="2" s="1"/>
  <c r="P4325" i="2" s="1"/>
  <c r="G4325" i="2"/>
  <c r="L4324" i="2"/>
  <c r="I4324" i="2"/>
  <c r="O4324" i="2" s="1"/>
  <c r="P4324" i="2" s="1"/>
  <c r="G4324" i="2"/>
  <c r="L4323" i="2"/>
  <c r="I4323" i="2"/>
  <c r="O4323" i="2" s="1"/>
  <c r="P4323" i="2" s="1"/>
  <c r="G4323" i="2"/>
  <c r="L4322" i="2"/>
  <c r="I4322" i="2"/>
  <c r="O4322" i="2" s="1"/>
  <c r="P4322" i="2" s="1"/>
  <c r="G4322" i="2"/>
  <c r="L4321" i="2"/>
  <c r="I4321" i="2"/>
  <c r="O4321" i="2" s="1"/>
  <c r="P4321" i="2" s="1"/>
  <c r="G4321" i="2"/>
  <c r="L4320" i="2"/>
  <c r="I4320" i="2"/>
  <c r="O4320" i="2" s="1"/>
  <c r="P4320" i="2" s="1"/>
  <c r="G4320" i="2"/>
  <c r="L4319" i="2"/>
  <c r="I4319" i="2"/>
  <c r="O4319" i="2" s="1"/>
  <c r="P4319" i="2" s="1"/>
  <c r="G4319" i="2"/>
  <c r="L4318" i="2"/>
  <c r="I4318" i="2"/>
  <c r="O4318" i="2" s="1"/>
  <c r="P4318" i="2" s="1"/>
  <c r="G4318" i="2"/>
  <c r="L4317" i="2"/>
  <c r="I4317" i="2"/>
  <c r="O4317" i="2" s="1"/>
  <c r="P4317" i="2" s="1"/>
  <c r="G4317" i="2"/>
  <c r="L4316" i="2"/>
  <c r="I4316" i="2"/>
  <c r="O4316" i="2" s="1"/>
  <c r="P4316" i="2" s="1"/>
  <c r="G4316" i="2"/>
  <c r="L4315" i="2"/>
  <c r="I4315" i="2"/>
  <c r="O4315" i="2" s="1"/>
  <c r="P4315" i="2" s="1"/>
  <c r="G4315" i="2"/>
  <c r="L4314" i="2"/>
  <c r="I4314" i="2"/>
  <c r="O4314" i="2" s="1"/>
  <c r="P4314" i="2" s="1"/>
  <c r="G4314" i="2"/>
  <c r="L4313" i="2"/>
  <c r="I4313" i="2"/>
  <c r="O4313" i="2" s="1"/>
  <c r="P4313" i="2" s="1"/>
  <c r="G4313" i="2"/>
  <c r="L4312" i="2"/>
  <c r="I4312" i="2"/>
  <c r="O4312" i="2" s="1"/>
  <c r="P4312" i="2" s="1"/>
  <c r="G4312" i="2"/>
  <c r="L4311" i="2"/>
  <c r="I4311" i="2"/>
  <c r="O4311" i="2" s="1"/>
  <c r="P4311" i="2" s="1"/>
  <c r="G4311" i="2"/>
  <c r="L4310" i="2"/>
  <c r="I4310" i="2"/>
  <c r="O4310" i="2" s="1"/>
  <c r="P4310" i="2" s="1"/>
  <c r="G4310" i="2"/>
  <c r="L4309" i="2"/>
  <c r="I4309" i="2"/>
  <c r="O4309" i="2" s="1"/>
  <c r="P4309" i="2" s="1"/>
  <c r="G4309" i="2"/>
  <c r="L4308" i="2"/>
  <c r="I4308" i="2"/>
  <c r="O4308" i="2" s="1"/>
  <c r="P4308" i="2" s="1"/>
  <c r="G4308" i="2"/>
  <c r="L4307" i="2"/>
  <c r="I4307" i="2"/>
  <c r="O4307" i="2" s="1"/>
  <c r="P4307" i="2" s="1"/>
  <c r="G4307" i="2"/>
  <c r="L4306" i="2"/>
  <c r="I4306" i="2"/>
  <c r="O4306" i="2" s="1"/>
  <c r="P4306" i="2" s="1"/>
  <c r="G4306" i="2"/>
  <c r="L4305" i="2"/>
  <c r="I4305" i="2"/>
  <c r="O4305" i="2" s="1"/>
  <c r="P4305" i="2" s="1"/>
  <c r="G4305" i="2"/>
  <c r="L4304" i="2"/>
  <c r="I4304" i="2"/>
  <c r="O4304" i="2" s="1"/>
  <c r="P4304" i="2" s="1"/>
  <c r="G4304" i="2"/>
  <c r="L4303" i="2"/>
  <c r="I4303" i="2"/>
  <c r="O4303" i="2" s="1"/>
  <c r="P4303" i="2" s="1"/>
  <c r="G4303" i="2"/>
  <c r="L4302" i="2"/>
  <c r="I4302" i="2"/>
  <c r="O4302" i="2" s="1"/>
  <c r="P4302" i="2" s="1"/>
  <c r="G4302" i="2"/>
  <c r="L4301" i="2"/>
  <c r="I4301" i="2"/>
  <c r="O4301" i="2" s="1"/>
  <c r="P4301" i="2" s="1"/>
  <c r="G4301" i="2"/>
  <c r="L4300" i="2"/>
  <c r="I4300" i="2"/>
  <c r="O4300" i="2" s="1"/>
  <c r="P4300" i="2" s="1"/>
  <c r="G4300" i="2"/>
  <c r="L4299" i="2"/>
  <c r="I4299" i="2"/>
  <c r="O4299" i="2" s="1"/>
  <c r="P4299" i="2" s="1"/>
  <c r="G4299" i="2"/>
  <c r="L4298" i="2"/>
  <c r="I4298" i="2"/>
  <c r="O4298" i="2" s="1"/>
  <c r="P4298" i="2" s="1"/>
  <c r="G4298" i="2"/>
  <c r="L4297" i="2"/>
  <c r="I4297" i="2"/>
  <c r="O4297" i="2" s="1"/>
  <c r="P4297" i="2" s="1"/>
  <c r="G4297" i="2"/>
  <c r="L4296" i="2"/>
  <c r="I4296" i="2"/>
  <c r="O4296" i="2" s="1"/>
  <c r="P4296" i="2" s="1"/>
  <c r="G4296" i="2"/>
  <c r="L4295" i="2"/>
  <c r="I4295" i="2"/>
  <c r="O4295" i="2" s="1"/>
  <c r="P4295" i="2" s="1"/>
  <c r="G4295" i="2"/>
  <c r="L4294" i="2"/>
  <c r="I4294" i="2"/>
  <c r="O4294" i="2" s="1"/>
  <c r="P4294" i="2" s="1"/>
  <c r="G4294" i="2"/>
  <c r="L4293" i="2"/>
  <c r="I4293" i="2"/>
  <c r="O4293" i="2" s="1"/>
  <c r="P4293" i="2" s="1"/>
  <c r="G4293" i="2"/>
  <c r="L4292" i="2"/>
  <c r="I4292" i="2"/>
  <c r="O4292" i="2" s="1"/>
  <c r="P4292" i="2" s="1"/>
  <c r="G4292" i="2"/>
  <c r="L4291" i="2"/>
  <c r="I4291" i="2"/>
  <c r="O4291" i="2" s="1"/>
  <c r="P4291" i="2" s="1"/>
  <c r="G4291" i="2"/>
  <c r="L4290" i="2"/>
  <c r="I4290" i="2"/>
  <c r="O4290" i="2" s="1"/>
  <c r="P4290" i="2" s="1"/>
  <c r="G4290" i="2"/>
  <c r="L4289" i="2"/>
  <c r="I4289" i="2"/>
  <c r="O4289" i="2" s="1"/>
  <c r="P4289" i="2" s="1"/>
  <c r="G4289" i="2"/>
  <c r="L4288" i="2"/>
  <c r="I4288" i="2"/>
  <c r="O4288" i="2" s="1"/>
  <c r="P4288" i="2" s="1"/>
  <c r="G4288" i="2"/>
  <c r="L4287" i="2"/>
  <c r="I4287" i="2"/>
  <c r="O4287" i="2" s="1"/>
  <c r="P4287" i="2" s="1"/>
  <c r="G4287" i="2"/>
  <c r="L4286" i="2"/>
  <c r="I4286" i="2"/>
  <c r="O4286" i="2" s="1"/>
  <c r="P4286" i="2" s="1"/>
  <c r="G4286" i="2"/>
  <c r="L4285" i="2"/>
  <c r="I4285" i="2"/>
  <c r="O4285" i="2" s="1"/>
  <c r="P4285" i="2" s="1"/>
  <c r="G4285" i="2"/>
  <c r="L4284" i="2"/>
  <c r="I4284" i="2"/>
  <c r="O4284" i="2" s="1"/>
  <c r="P4284" i="2" s="1"/>
  <c r="G4284" i="2"/>
  <c r="L4283" i="2"/>
  <c r="I4283" i="2"/>
  <c r="O4283" i="2" s="1"/>
  <c r="P4283" i="2" s="1"/>
  <c r="G4283" i="2"/>
  <c r="L4282" i="2"/>
  <c r="I4282" i="2"/>
  <c r="O4282" i="2" s="1"/>
  <c r="P4282" i="2" s="1"/>
  <c r="G4282" i="2"/>
  <c r="L4281" i="2"/>
  <c r="I4281" i="2"/>
  <c r="O4281" i="2" s="1"/>
  <c r="P4281" i="2" s="1"/>
  <c r="G4281" i="2"/>
  <c r="L4280" i="2"/>
  <c r="I4280" i="2"/>
  <c r="O4280" i="2" s="1"/>
  <c r="P4280" i="2" s="1"/>
  <c r="G4280" i="2"/>
  <c r="L4279" i="2"/>
  <c r="I4279" i="2"/>
  <c r="O4279" i="2" s="1"/>
  <c r="P4279" i="2" s="1"/>
  <c r="G4279" i="2"/>
  <c r="L4278" i="2"/>
  <c r="I4278" i="2"/>
  <c r="O4278" i="2" s="1"/>
  <c r="P4278" i="2" s="1"/>
  <c r="G4278" i="2"/>
  <c r="L4277" i="2"/>
  <c r="I4277" i="2"/>
  <c r="O4277" i="2" s="1"/>
  <c r="P4277" i="2" s="1"/>
  <c r="G4277" i="2"/>
  <c r="L4276" i="2"/>
  <c r="I4276" i="2"/>
  <c r="O4276" i="2" s="1"/>
  <c r="P4276" i="2" s="1"/>
  <c r="G4276" i="2"/>
  <c r="L4275" i="2"/>
  <c r="I4275" i="2"/>
  <c r="O4275" i="2" s="1"/>
  <c r="P4275" i="2" s="1"/>
  <c r="G4275" i="2"/>
  <c r="L4274" i="2"/>
  <c r="I4274" i="2"/>
  <c r="O4274" i="2" s="1"/>
  <c r="P4274" i="2" s="1"/>
  <c r="G4274" i="2"/>
  <c r="L4273" i="2"/>
  <c r="I4273" i="2"/>
  <c r="O4273" i="2" s="1"/>
  <c r="P4273" i="2" s="1"/>
  <c r="G4273" i="2"/>
  <c r="L4272" i="2"/>
  <c r="I4272" i="2"/>
  <c r="O4272" i="2" s="1"/>
  <c r="P4272" i="2" s="1"/>
  <c r="G4272" i="2"/>
  <c r="L4271" i="2"/>
  <c r="I4271" i="2"/>
  <c r="O4271" i="2" s="1"/>
  <c r="P4271" i="2" s="1"/>
  <c r="G4271" i="2"/>
  <c r="L4270" i="2"/>
  <c r="I4270" i="2"/>
  <c r="O4270" i="2" s="1"/>
  <c r="P4270" i="2" s="1"/>
  <c r="G4270" i="2"/>
  <c r="L4269" i="2"/>
  <c r="I4269" i="2"/>
  <c r="O4269" i="2" s="1"/>
  <c r="P4269" i="2" s="1"/>
  <c r="G4269" i="2"/>
  <c r="L4268" i="2"/>
  <c r="I4268" i="2"/>
  <c r="O4268" i="2" s="1"/>
  <c r="P4268" i="2" s="1"/>
  <c r="G4268" i="2"/>
  <c r="L4267" i="2"/>
  <c r="I4267" i="2"/>
  <c r="O4267" i="2" s="1"/>
  <c r="P4267" i="2" s="1"/>
  <c r="G4267" i="2"/>
  <c r="L4266" i="2"/>
  <c r="I4266" i="2"/>
  <c r="O4266" i="2" s="1"/>
  <c r="P4266" i="2" s="1"/>
  <c r="G4266" i="2"/>
  <c r="L4265" i="2"/>
  <c r="I4265" i="2"/>
  <c r="O4265" i="2" s="1"/>
  <c r="P4265" i="2" s="1"/>
  <c r="G4265" i="2"/>
  <c r="L4264" i="2"/>
  <c r="I4264" i="2"/>
  <c r="O4264" i="2" s="1"/>
  <c r="P4264" i="2" s="1"/>
  <c r="G4264" i="2"/>
  <c r="L4263" i="2"/>
  <c r="I4263" i="2"/>
  <c r="O4263" i="2" s="1"/>
  <c r="P4263" i="2" s="1"/>
  <c r="G4263" i="2"/>
  <c r="L4262" i="2"/>
  <c r="I4262" i="2"/>
  <c r="O4262" i="2" s="1"/>
  <c r="P4262" i="2" s="1"/>
  <c r="G4262" i="2"/>
  <c r="L4261" i="2"/>
  <c r="I4261" i="2"/>
  <c r="O4261" i="2" s="1"/>
  <c r="P4261" i="2" s="1"/>
  <c r="G4261" i="2"/>
  <c r="L4260" i="2"/>
  <c r="I4260" i="2"/>
  <c r="O4260" i="2" s="1"/>
  <c r="P4260" i="2" s="1"/>
  <c r="G4260" i="2"/>
  <c r="L4259" i="2"/>
  <c r="I4259" i="2"/>
  <c r="O4259" i="2" s="1"/>
  <c r="P4259" i="2" s="1"/>
  <c r="G4259" i="2"/>
  <c r="L4258" i="2"/>
  <c r="I4258" i="2"/>
  <c r="O4258" i="2" s="1"/>
  <c r="P4258" i="2" s="1"/>
  <c r="G4258" i="2"/>
  <c r="L4257" i="2"/>
  <c r="I4257" i="2"/>
  <c r="O4257" i="2" s="1"/>
  <c r="P4257" i="2" s="1"/>
  <c r="G4257" i="2"/>
  <c r="L4256" i="2"/>
  <c r="I4256" i="2"/>
  <c r="O4256" i="2" s="1"/>
  <c r="P4256" i="2" s="1"/>
  <c r="G4256" i="2"/>
  <c r="L4255" i="2"/>
  <c r="I4255" i="2"/>
  <c r="O4255" i="2" s="1"/>
  <c r="P4255" i="2" s="1"/>
  <c r="G4255" i="2"/>
  <c r="L4254" i="2"/>
  <c r="I4254" i="2"/>
  <c r="O4254" i="2" s="1"/>
  <c r="P4254" i="2" s="1"/>
  <c r="G4254" i="2"/>
  <c r="L4253" i="2"/>
  <c r="I4253" i="2"/>
  <c r="O4253" i="2" s="1"/>
  <c r="P4253" i="2" s="1"/>
  <c r="G4253" i="2"/>
  <c r="L4252" i="2"/>
  <c r="I4252" i="2"/>
  <c r="O4252" i="2" s="1"/>
  <c r="P4252" i="2" s="1"/>
  <c r="G4252" i="2"/>
  <c r="L4251" i="2"/>
  <c r="I4251" i="2"/>
  <c r="O4251" i="2" s="1"/>
  <c r="P4251" i="2" s="1"/>
  <c r="G4251" i="2"/>
  <c r="L4250" i="2"/>
  <c r="I4250" i="2"/>
  <c r="O4250" i="2" s="1"/>
  <c r="P4250" i="2" s="1"/>
  <c r="G4250" i="2"/>
  <c r="L4249" i="2"/>
  <c r="I4249" i="2"/>
  <c r="O4249" i="2" s="1"/>
  <c r="P4249" i="2" s="1"/>
  <c r="G4249" i="2"/>
  <c r="L4248" i="2"/>
  <c r="I4248" i="2"/>
  <c r="O4248" i="2" s="1"/>
  <c r="P4248" i="2" s="1"/>
  <c r="G4248" i="2"/>
  <c r="L4247" i="2"/>
  <c r="I4247" i="2"/>
  <c r="O4247" i="2" s="1"/>
  <c r="P4247" i="2" s="1"/>
  <c r="G4247" i="2"/>
  <c r="L4246" i="2"/>
  <c r="I4246" i="2"/>
  <c r="O4246" i="2" s="1"/>
  <c r="P4246" i="2" s="1"/>
  <c r="G4246" i="2"/>
  <c r="L4245" i="2"/>
  <c r="I4245" i="2"/>
  <c r="O4245" i="2" s="1"/>
  <c r="P4245" i="2" s="1"/>
  <c r="G4245" i="2"/>
  <c r="L4244" i="2"/>
  <c r="I4244" i="2"/>
  <c r="O4244" i="2" s="1"/>
  <c r="P4244" i="2" s="1"/>
  <c r="G4244" i="2"/>
  <c r="L4243" i="2"/>
  <c r="I4243" i="2"/>
  <c r="O4243" i="2" s="1"/>
  <c r="P4243" i="2" s="1"/>
  <c r="G4243" i="2"/>
  <c r="L4242" i="2"/>
  <c r="I4242" i="2"/>
  <c r="O4242" i="2" s="1"/>
  <c r="P4242" i="2" s="1"/>
  <c r="G4242" i="2"/>
  <c r="L4241" i="2"/>
  <c r="I4241" i="2"/>
  <c r="O4241" i="2" s="1"/>
  <c r="P4241" i="2" s="1"/>
  <c r="G4241" i="2"/>
  <c r="L4240" i="2"/>
  <c r="I4240" i="2"/>
  <c r="O4240" i="2" s="1"/>
  <c r="P4240" i="2" s="1"/>
  <c r="G4240" i="2"/>
  <c r="L4239" i="2"/>
  <c r="I4239" i="2"/>
  <c r="O4239" i="2" s="1"/>
  <c r="P4239" i="2" s="1"/>
  <c r="G4239" i="2"/>
  <c r="L4238" i="2"/>
  <c r="I4238" i="2"/>
  <c r="O4238" i="2" s="1"/>
  <c r="P4238" i="2" s="1"/>
  <c r="G4238" i="2"/>
  <c r="L4237" i="2"/>
  <c r="I4237" i="2"/>
  <c r="O4237" i="2" s="1"/>
  <c r="P4237" i="2" s="1"/>
  <c r="G4237" i="2"/>
  <c r="L4236" i="2"/>
  <c r="I4236" i="2"/>
  <c r="O4236" i="2" s="1"/>
  <c r="P4236" i="2" s="1"/>
  <c r="G4236" i="2"/>
  <c r="L4235" i="2"/>
  <c r="I4235" i="2"/>
  <c r="O4235" i="2" s="1"/>
  <c r="P4235" i="2" s="1"/>
  <c r="G4235" i="2"/>
  <c r="L4234" i="2"/>
  <c r="I4234" i="2"/>
  <c r="O4234" i="2" s="1"/>
  <c r="P4234" i="2" s="1"/>
  <c r="G4234" i="2"/>
  <c r="L4233" i="2"/>
  <c r="I4233" i="2"/>
  <c r="O4233" i="2" s="1"/>
  <c r="P4233" i="2" s="1"/>
  <c r="G4233" i="2"/>
  <c r="L4232" i="2"/>
  <c r="I4232" i="2"/>
  <c r="O4232" i="2" s="1"/>
  <c r="P4232" i="2" s="1"/>
  <c r="G4232" i="2"/>
  <c r="L4231" i="2"/>
  <c r="I4231" i="2"/>
  <c r="O4231" i="2" s="1"/>
  <c r="P4231" i="2" s="1"/>
  <c r="G4231" i="2"/>
  <c r="L4230" i="2"/>
  <c r="I4230" i="2"/>
  <c r="O4230" i="2" s="1"/>
  <c r="P4230" i="2" s="1"/>
  <c r="G4230" i="2"/>
  <c r="L4229" i="2"/>
  <c r="I4229" i="2"/>
  <c r="O4229" i="2" s="1"/>
  <c r="P4229" i="2" s="1"/>
  <c r="G4229" i="2"/>
  <c r="L4228" i="2"/>
  <c r="I4228" i="2"/>
  <c r="O4228" i="2" s="1"/>
  <c r="P4228" i="2" s="1"/>
  <c r="G4228" i="2"/>
  <c r="L4227" i="2"/>
  <c r="I4227" i="2"/>
  <c r="O4227" i="2" s="1"/>
  <c r="P4227" i="2" s="1"/>
  <c r="G4227" i="2"/>
  <c r="L4226" i="2"/>
  <c r="I4226" i="2"/>
  <c r="O4226" i="2" s="1"/>
  <c r="P4226" i="2" s="1"/>
  <c r="G4226" i="2"/>
  <c r="L4225" i="2"/>
  <c r="I4225" i="2"/>
  <c r="O4225" i="2" s="1"/>
  <c r="P4225" i="2" s="1"/>
  <c r="G4225" i="2"/>
  <c r="L4224" i="2"/>
  <c r="I4224" i="2"/>
  <c r="O4224" i="2" s="1"/>
  <c r="P4224" i="2" s="1"/>
  <c r="G4224" i="2"/>
  <c r="L4223" i="2"/>
  <c r="I4223" i="2"/>
  <c r="O4223" i="2" s="1"/>
  <c r="P4223" i="2" s="1"/>
  <c r="G4223" i="2"/>
  <c r="L4222" i="2"/>
  <c r="I4222" i="2"/>
  <c r="O4222" i="2" s="1"/>
  <c r="P4222" i="2" s="1"/>
  <c r="G4222" i="2"/>
  <c r="L4221" i="2"/>
  <c r="I4221" i="2"/>
  <c r="O4221" i="2" s="1"/>
  <c r="P4221" i="2" s="1"/>
  <c r="G4221" i="2"/>
  <c r="L4220" i="2"/>
  <c r="I4220" i="2"/>
  <c r="O4220" i="2" s="1"/>
  <c r="P4220" i="2" s="1"/>
  <c r="G4220" i="2"/>
  <c r="L4219" i="2"/>
  <c r="I4219" i="2"/>
  <c r="O4219" i="2" s="1"/>
  <c r="P4219" i="2" s="1"/>
  <c r="G4219" i="2"/>
  <c r="L4218" i="2"/>
  <c r="I4218" i="2"/>
  <c r="O4218" i="2" s="1"/>
  <c r="P4218" i="2" s="1"/>
  <c r="G4218" i="2"/>
  <c r="L4217" i="2"/>
  <c r="I4217" i="2"/>
  <c r="O4217" i="2" s="1"/>
  <c r="P4217" i="2" s="1"/>
  <c r="G4217" i="2"/>
  <c r="L4216" i="2"/>
  <c r="I4216" i="2"/>
  <c r="O4216" i="2" s="1"/>
  <c r="P4216" i="2" s="1"/>
  <c r="G4216" i="2"/>
  <c r="L4215" i="2"/>
  <c r="I4215" i="2"/>
  <c r="O4215" i="2" s="1"/>
  <c r="P4215" i="2" s="1"/>
  <c r="G4215" i="2"/>
  <c r="L4214" i="2"/>
  <c r="I4214" i="2"/>
  <c r="O4214" i="2" s="1"/>
  <c r="P4214" i="2" s="1"/>
  <c r="G4214" i="2"/>
  <c r="L4213" i="2"/>
  <c r="I4213" i="2"/>
  <c r="O4213" i="2" s="1"/>
  <c r="P4213" i="2" s="1"/>
  <c r="G4213" i="2"/>
  <c r="L4212" i="2"/>
  <c r="I4212" i="2"/>
  <c r="O4212" i="2" s="1"/>
  <c r="P4212" i="2" s="1"/>
  <c r="G4212" i="2"/>
  <c r="L4211" i="2"/>
  <c r="I4211" i="2"/>
  <c r="O4211" i="2" s="1"/>
  <c r="P4211" i="2" s="1"/>
  <c r="G4211" i="2"/>
  <c r="L4210" i="2"/>
  <c r="I4210" i="2"/>
  <c r="O4210" i="2" s="1"/>
  <c r="P4210" i="2" s="1"/>
  <c r="G4210" i="2"/>
  <c r="L4209" i="2"/>
  <c r="I4209" i="2"/>
  <c r="O4209" i="2" s="1"/>
  <c r="P4209" i="2" s="1"/>
  <c r="G4209" i="2"/>
  <c r="L4208" i="2"/>
  <c r="I4208" i="2"/>
  <c r="O4208" i="2" s="1"/>
  <c r="P4208" i="2" s="1"/>
  <c r="G4208" i="2"/>
  <c r="L4207" i="2"/>
  <c r="I4207" i="2"/>
  <c r="O4207" i="2" s="1"/>
  <c r="P4207" i="2" s="1"/>
  <c r="G4207" i="2"/>
  <c r="L4206" i="2"/>
  <c r="I4206" i="2"/>
  <c r="O4206" i="2" s="1"/>
  <c r="P4206" i="2" s="1"/>
  <c r="G4206" i="2"/>
  <c r="L4205" i="2"/>
  <c r="I4205" i="2"/>
  <c r="O4205" i="2" s="1"/>
  <c r="P4205" i="2" s="1"/>
  <c r="G4205" i="2"/>
  <c r="L4204" i="2"/>
  <c r="I4204" i="2"/>
  <c r="O4204" i="2" s="1"/>
  <c r="P4204" i="2" s="1"/>
  <c r="G4204" i="2"/>
  <c r="L4203" i="2"/>
  <c r="I4203" i="2"/>
  <c r="O4203" i="2" s="1"/>
  <c r="P4203" i="2" s="1"/>
  <c r="G4203" i="2"/>
  <c r="L4202" i="2"/>
  <c r="I4202" i="2"/>
  <c r="O4202" i="2" s="1"/>
  <c r="P4202" i="2" s="1"/>
  <c r="G4202" i="2"/>
  <c r="L4201" i="2"/>
  <c r="I4201" i="2"/>
  <c r="O4201" i="2" s="1"/>
  <c r="P4201" i="2" s="1"/>
  <c r="G4201" i="2"/>
  <c r="L4200" i="2"/>
  <c r="I4200" i="2"/>
  <c r="O4200" i="2" s="1"/>
  <c r="P4200" i="2" s="1"/>
  <c r="G4200" i="2"/>
  <c r="L4199" i="2"/>
  <c r="I4199" i="2"/>
  <c r="O4199" i="2" s="1"/>
  <c r="P4199" i="2" s="1"/>
  <c r="G4199" i="2"/>
  <c r="L4198" i="2"/>
  <c r="I4198" i="2"/>
  <c r="O4198" i="2" s="1"/>
  <c r="P4198" i="2" s="1"/>
  <c r="G4198" i="2"/>
  <c r="L4197" i="2"/>
  <c r="I4197" i="2"/>
  <c r="O4197" i="2" s="1"/>
  <c r="P4197" i="2" s="1"/>
  <c r="G4197" i="2"/>
  <c r="L4196" i="2"/>
  <c r="I4196" i="2"/>
  <c r="O4196" i="2" s="1"/>
  <c r="P4196" i="2" s="1"/>
  <c r="G4196" i="2"/>
  <c r="L4195" i="2"/>
  <c r="I4195" i="2"/>
  <c r="O4195" i="2" s="1"/>
  <c r="P4195" i="2" s="1"/>
  <c r="G4195" i="2"/>
  <c r="L4194" i="2"/>
  <c r="I4194" i="2"/>
  <c r="O4194" i="2" s="1"/>
  <c r="P4194" i="2" s="1"/>
  <c r="G4194" i="2"/>
  <c r="L4193" i="2"/>
  <c r="I4193" i="2"/>
  <c r="O4193" i="2" s="1"/>
  <c r="P4193" i="2" s="1"/>
  <c r="G4193" i="2"/>
  <c r="L4192" i="2"/>
  <c r="I4192" i="2"/>
  <c r="O4192" i="2" s="1"/>
  <c r="P4192" i="2" s="1"/>
  <c r="G4192" i="2"/>
  <c r="L4191" i="2"/>
  <c r="I4191" i="2"/>
  <c r="O4191" i="2" s="1"/>
  <c r="P4191" i="2" s="1"/>
  <c r="G4191" i="2"/>
  <c r="L4190" i="2"/>
  <c r="I4190" i="2"/>
  <c r="O4190" i="2" s="1"/>
  <c r="P4190" i="2" s="1"/>
  <c r="G4190" i="2"/>
  <c r="L4189" i="2"/>
  <c r="I4189" i="2"/>
  <c r="O4189" i="2" s="1"/>
  <c r="P4189" i="2" s="1"/>
  <c r="G4189" i="2"/>
  <c r="L4188" i="2"/>
  <c r="I4188" i="2"/>
  <c r="O4188" i="2" s="1"/>
  <c r="P4188" i="2" s="1"/>
  <c r="G4188" i="2"/>
  <c r="L4187" i="2"/>
  <c r="I4187" i="2"/>
  <c r="O4187" i="2" s="1"/>
  <c r="P4187" i="2" s="1"/>
  <c r="G4187" i="2"/>
  <c r="L4186" i="2"/>
  <c r="I4186" i="2"/>
  <c r="O4186" i="2" s="1"/>
  <c r="P4186" i="2" s="1"/>
  <c r="G4186" i="2"/>
  <c r="L4185" i="2"/>
  <c r="I4185" i="2"/>
  <c r="O4185" i="2" s="1"/>
  <c r="P4185" i="2" s="1"/>
  <c r="G4185" i="2"/>
  <c r="L4184" i="2"/>
  <c r="I4184" i="2"/>
  <c r="O4184" i="2" s="1"/>
  <c r="P4184" i="2" s="1"/>
  <c r="G4184" i="2"/>
  <c r="L4183" i="2"/>
  <c r="I4183" i="2"/>
  <c r="O4183" i="2" s="1"/>
  <c r="P4183" i="2" s="1"/>
  <c r="G4183" i="2"/>
  <c r="L4182" i="2"/>
  <c r="I4182" i="2"/>
  <c r="O4182" i="2" s="1"/>
  <c r="P4182" i="2" s="1"/>
  <c r="G4182" i="2"/>
  <c r="L4181" i="2"/>
  <c r="I4181" i="2"/>
  <c r="O4181" i="2" s="1"/>
  <c r="P4181" i="2" s="1"/>
  <c r="G4181" i="2"/>
  <c r="L4180" i="2"/>
  <c r="I4180" i="2"/>
  <c r="O4180" i="2" s="1"/>
  <c r="P4180" i="2" s="1"/>
  <c r="G4180" i="2"/>
  <c r="L4179" i="2"/>
  <c r="I4179" i="2"/>
  <c r="O4179" i="2" s="1"/>
  <c r="P4179" i="2" s="1"/>
  <c r="G4179" i="2"/>
  <c r="K4178" i="2"/>
  <c r="L4178" i="2" s="1"/>
  <c r="I4178" i="2"/>
  <c r="O4178" i="2" s="1"/>
  <c r="P4178" i="2" s="1"/>
  <c r="G4178" i="2"/>
  <c r="L4177" i="2"/>
  <c r="I4177" i="2"/>
  <c r="O4177" i="2" s="1"/>
  <c r="P4177" i="2" s="1"/>
  <c r="G4177" i="2"/>
  <c r="L4176" i="2"/>
  <c r="I4176" i="2"/>
  <c r="O4176" i="2" s="1"/>
  <c r="P4176" i="2" s="1"/>
  <c r="G4176" i="2"/>
  <c r="K4175" i="2"/>
  <c r="L4175" i="2" s="1"/>
  <c r="I4175" i="2"/>
  <c r="O4175" i="2" s="1"/>
  <c r="P4175" i="2" s="1"/>
  <c r="G4175" i="2"/>
  <c r="L4174" i="2"/>
  <c r="I4174" i="2"/>
  <c r="O4174" i="2" s="1"/>
  <c r="P4174" i="2" s="1"/>
  <c r="G4174" i="2"/>
  <c r="L4173" i="2"/>
  <c r="I4173" i="2"/>
  <c r="O4173" i="2" s="1"/>
  <c r="P4173" i="2" s="1"/>
  <c r="G4173" i="2"/>
  <c r="K4172" i="2"/>
  <c r="L4172" i="2" s="1"/>
  <c r="I4172" i="2"/>
  <c r="O4172" i="2" s="1"/>
  <c r="P4172" i="2" s="1"/>
  <c r="G4172" i="2"/>
  <c r="K4171" i="2"/>
  <c r="L4171" i="2" s="1"/>
  <c r="I4171" i="2"/>
  <c r="O4171" i="2" s="1"/>
  <c r="P4171" i="2" s="1"/>
  <c r="G4171" i="2"/>
  <c r="K4170" i="2"/>
  <c r="L4170" i="2" s="1"/>
  <c r="I4170" i="2"/>
  <c r="O4170" i="2" s="1"/>
  <c r="P4170" i="2" s="1"/>
  <c r="G4170" i="2"/>
  <c r="K4169" i="2"/>
  <c r="L4169" i="2" s="1"/>
  <c r="I4169" i="2"/>
  <c r="O4169" i="2" s="1"/>
  <c r="P4169" i="2" s="1"/>
  <c r="G4169" i="2"/>
  <c r="L4168" i="2"/>
  <c r="I4168" i="2"/>
  <c r="O4168" i="2" s="1"/>
  <c r="P4168" i="2" s="1"/>
  <c r="G4168" i="2"/>
  <c r="K4167" i="2"/>
  <c r="L4167" i="2" s="1"/>
  <c r="I4167" i="2"/>
  <c r="O4167" i="2" s="1"/>
  <c r="P4167" i="2" s="1"/>
  <c r="G4167" i="2"/>
  <c r="K4166" i="2"/>
  <c r="L4166" i="2" s="1"/>
  <c r="I4166" i="2"/>
  <c r="O4166" i="2" s="1"/>
  <c r="P4166" i="2" s="1"/>
  <c r="G4166" i="2"/>
  <c r="K4165" i="2"/>
  <c r="L4165" i="2" s="1"/>
  <c r="I4165" i="2"/>
  <c r="O4165" i="2" s="1"/>
  <c r="P4165" i="2" s="1"/>
  <c r="G4165" i="2"/>
  <c r="L4164" i="2"/>
  <c r="I4164" i="2"/>
  <c r="O4164" i="2" s="1"/>
  <c r="P4164" i="2" s="1"/>
  <c r="G4164" i="2"/>
  <c r="L4163" i="2"/>
  <c r="I4163" i="2"/>
  <c r="O4163" i="2" s="1"/>
  <c r="P4163" i="2" s="1"/>
  <c r="G4163" i="2"/>
  <c r="K4162" i="2"/>
  <c r="L4162" i="2" s="1"/>
  <c r="I4162" i="2"/>
  <c r="O4162" i="2" s="1"/>
  <c r="P4162" i="2" s="1"/>
  <c r="G4162" i="2"/>
  <c r="K4161" i="2"/>
  <c r="L4161" i="2" s="1"/>
  <c r="I4161" i="2"/>
  <c r="O4161" i="2" s="1"/>
  <c r="P4161" i="2" s="1"/>
  <c r="G4161" i="2"/>
  <c r="K4160" i="2"/>
  <c r="L4160" i="2" s="1"/>
  <c r="I4160" i="2"/>
  <c r="O4160" i="2" s="1"/>
  <c r="P4160" i="2" s="1"/>
  <c r="G4160" i="2"/>
  <c r="L4159" i="2"/>
  <c r="I4159" i="2"/>
  <c r="O4159" i="2" s="1"/>
  <c r="P4159" i="2" s="1"/>
  <c r="G4159" i="2"/>
  <c r="L4158" i="2"/>
  <c r="I4158" i="2"/>
  <c r="O4158" i="2" s="1"/>
  <c r="P4158" i="2" s="1"/>
  <c r="G4158" i="2"/>
  <c r="L4157" i="2"/>
  <c r="I4157" i="2"/>
  <c r="O4157" i="2" s="1"/>
  <c r="P4157" i="2" s="1"/>
  <c r="G4157" i="2"/>
  <c r="L4156" i="2"/>
  <c r="I4156" i="2"/>
  <c r="O4156" i="2" s="1"/>
  <c r="P4156" i="2" s="1"/>
  <c r="G4156" i="2"/>
  <c r="L4155" i="2"/>
  <c r="I4155" i="2"/>
  <c r="O4155" i="2" s="1"/>
  <c r="P4155" i="2" s="1"/>
  <c r="G4155" i="2"/>
  <c r="K4154" i="2"/>
  <c r="L4154" i="2" s="1"/>
  <c r="I4154" i="2"/>
  <c r="O4154" i="2" s="1"/>
  <c r="P4154" i="2" s="1"/>
  <c r="G4154" i="2"/>
  <c r="L4153" i="2"/>
  <c r="I4153" i="2"/>
  <c r="O4153" i="2" s="1"/>
  <c r="P4153" i="2" s="1"/>
  <c r="G4153" i="2"/>
  <c r="L4152" i="2"/>
  <c r="I4152" i="2"/>
  <c r="O4152" i="2" s="1"/>
  <c r="P4152" i="2" s="1"/>
  <c r="G4152" i="2"/>
  <c r="L4151" i="2"/>
  <c r="I4151" i="2"/>
  <c r="O4151" i="2" s="1"/>
  <c r="P4151" i="2" s="1"/>
  <c r="G4151" i="2"/>
  <c r="I4150" i="2"/>
  <c r="O4150" i="2" s="1"/>
  <c r="P4150" i="2" s="1"/>
  <c r="G4150" i="2"/>
  <c r="L4149" i="2"/>
  <c r="I4149" i="2"/>
  <c r="O4149" i="2" s="1"/>
  <c r="P4149" i="2" s="1"/>
  <c r="G4149" i="2"/>
  <c r="L4148" i="2"/>
  <c r="I4148" i="2"/>
  <c r="O4148" i="2" s="1"/>
  <c r="P4148" i="2" s="1"/>
  <c r="G4148" i="2"/>
  <c r="L4147" i="2"/>
  <c r="I4147" i="2"/>
  <c r="O4147" i="2" s="1"/>
  <c r="P4147" i="2" s="1"/>
  <c r="G4147" i="2"/>
  <c r="L4146" i="2"/>
  <c r="I4146" i="2"/>
  <c r="O4146" i="2" s="1"/>
  <c r="P4146" i="2" s="1"/>
  <c r="G4146" i="2"/>
  <c r="L4145" i="2"/>
  <c r="I4145" i="2"/>
  <c r="O4145" i="2" s="1"/>
  <c r="P4145" i="2" s="1"/>
  <c r="G4145" i="2"/>
  <c r="L4144" i="2"/>
  <c r="I4144" i="2"/>
  <c r="O4144" i="2" s="1"/>
  <c r="P4144" i="2" s="1"/>
  <c r="G4144" i="2"/>
  <c r="L4143" i="2"/>
  <c r="I4143" i="2"/>
  <c r="O4143" i="2" s="1"/>
  <c r="P4143" i="2" s="1"/>
  <c r="G4143" i="2"/>
  <c r="L4142" i="2"/>
  <c r="I4142" i="2"/>
  <c r="O4142" i="2" s="1"/>
  <c r="P4142" i="2" s="1"/>
  <c r="G4142" i="2"/>
  <c r="L4141" i="2"/>
  <c r="I4141" i="2"/>
  <c r="O4141" i="2" s="1"/>
  <c r="P4141" i="2" s="1"/>
  <c r="G4141" i="2"/>
  <c r="L4140" i="2"/>
  <c r="I4140" i="2"/>
  <c r="O4140" i="2" s="1"/>
  <c r="P4140" i="2" s="1"/>
  <c r="G4140" i="2"/>
  <c r="L4139" i="2"/>
  <c r="I4139" i="2"/>
  <c r="O4139" i="2" s="1"/>
  <c r="P4139" i="2" s="1"/>
  <c r="G4139" i="2"/>
  <c r="L4138" i="2"/>
  <c r="I4138" i="2"/>
  <c r="O4138" i="2" s="1"/>
  <c r="P4138" i="2" s="1"/>
  <c r="G4138" i="2"/>
  <c r="L4137" i="2"/>
  <c r="I4137" i="2"/>
  <c r="O4137" i="2" s="1"/>
  <c r="P4137" i="2" s="1"/>
  <c r="G4137" i="2"/>
  <c r="L4136" i="2"/>
  <c r="I4136" i="2"/>
  <c r="O4136" i="2" s="1"/>
  <c r="P4136" i="2" s="1"/>
  <c r="G4136" i="2"/>
  <c r="L4135" i="2"/>
  <c r="I4135" i="2"/>
  <c r="O4135" i="2" s="1"/>
  <c r="P4135" i="2" s="1"/>
  <c r="G4135" i="2"/>
  <c r="L4134" i="2"/>
  <c r="I4134" i="2"/>
  <c r="O4134" i="2" s="1"/>
  <c r="P4134" i="2" s="1"/>
  <c r="G4134" i="2"/>
  <c r="L4133" i="2"/>
  <c r="I4133" i="2"/>
  <c r="O4133" i="2" s="1"/>
  <c r="P4133" i="2" s="1"/>
  <c r="G4133" i="2"/>
  <c r="L4132" i="2"/>
  <c r="I4132" i="2"/>
  <c r="O4132" i="2" s="1"/>
  <c r="P4132" i="2" s="1"/>
  <c r="G4132" i="2"/>
  <c r="L4131" i="2"/>
  <c r="I4131" i="2"/>
  <c r="O4131" i="2" s="1"/>
  <c r="P4131" i="2" s="1"/>
  <c r="G4131" i="2"/>
  <c r="L4130" i="2"/>
  <c r="I4130" i="2"/>
  <c r="O4130" i="2" s="1"/>
  <c r="P4130" i="2" s="1"/>
  <c r="G4130" i="2"/>
  <c r="L4129" i="2"/>
  <c r="I4129" i="2"/>
  <c r="O4129" i="2" s="1"/>
  <c r="P4129" i="2" s="1"/>
  <c r="G4129" i="2"/>
  <c r="L4128" i="2"/>
  <c r="I4128" i="2"/>
  <c r="O4128" i="2" s="1"/>
  <c r="P4128" i="2" s="1"/>
  <c r="G4128" i="2"/>
  <c r="L4127" i="2"/>
  <c r="I4127" i="2"/>
  <c r="O4127" i="2" s="1"/>
  <c r="P4127" i="2" s="1"/>
  <c r="G4127" i="2"/>
  <c r="L4126" i="2"/>
  <c r="I4126" i="2"/>
  <c r="O4126" i="2" s="1"/>
  <c r="P4126" i="2" s="1"/>
  <c r="G4126" i="2"/>
  <c r="L4125" i="2"/>
  <c r="I4125" i="2"/>
  <c r="O4125" i="2" s="1"/>
  <c r="P4125" i="2" s="1"/>
  <c r="G4125" i="2"/>
  <c r="L4124" i="2"/>
  <c r="I4124" i="2"/>
  <c r="O4124" i="2" s="1"/>
  <c r="P4124" i="2" s="1"/>
  <c r="G4124" i="2"/>
  <c r="L4123" i="2"/>
  <c r="I4123" i="2"/>
  <c r="O4123" i="2" s="1"/>
  <c r="P4123" i="2" s="1"/>
  <c r="G4123" i="2"/>
  <c r="L4122" i="2"/>
  <c r="I4122" i="2"/>
  <c r="O4122" i="2" s="1"/>
  <c r="P4122" i="2" s="1"/>
  <c r="G4122" i="2"/>
  <c r="L4121" i="2"/>
  <c r="I4121" i="2"/>
  <c r="O4121" i="2" s="1"/>
  <c r="P4121" i="2" s="1"/>
  <c r="G4121" i="2"/>
  <c r="L4120" i="2"/>
  <c r="I4120" i="2"/>
  <c r="O4120" i="2" s="1"/>
  <c r="P4120" i="2" s="1"/>
  <c r="G4120" i="2"/>
  <c r="L4119" i="2"/>
  <c r="I4119" i="2"/>
  <c r="O4119" i="2" s="1"/>
  <c r="P4119" i="2" s="1"/>
  <c r="G4119" i="2"/>
  <c r="L4118" i="2"/>
  <c r="I4118" i="2"/>
  <c r="O4118" i="2" s="1"/>
  <c r="P4118" i="2" s="1"/>
  <c r="G4118" i="2"/>
  <c r="L4117" i="2"/>
  <c r="I4117" i="2"/>
  <c r="O4117" i="2" s="1"/>
  <c r="P4117" i="2" s="1"/>
  <c r="G4117" i="2"/>
  <c r="L4116" i="2"/>
  <c r="I4116" i="2"/>
  <c r="O4116" i="2" s="1"/>
  <c r="P4116" i="2" s="1"/>
  <c r="G4116" i="2"/>
  <c r="L4115" i="2"/>
  <c r="I4115" i="2"/>
  <c r="O4115" i="2" s="1"/>
  <c r="P4115" i="2" s="1"/>
  <c r="G4115" i="2"/>
  <c r="L4114" i="2"/>
  <c r="I4114" i="2"/>
  <c r="O4114" i="2" s="1"/>
  <c r="P4114" i="2" s="1"/>
  <c r="G4114" i="2"/>
  <c r="L4113" i="2"/>
  <c r="I4113" i="2"/>
  <c r="O4113" i="2" s="1"/>
  <c r="P4113" i="2" s="1"/>
  <c r="G4113" i="2"/>
  <c r="L4112" i="2"/>
  <c r="I4112" i="2"/>
  <c r="O4112" i="2" s="1"/>
  <c r="P4112" i="2" s="1"/>
  <c r="G4112" i="2"/>
  <c r="L4111" i="2"/>
  <c r="I4111" i="2"/>
  <c r="O4111" i="2" s="1"/>
  <c r="P4111" i="2" s="1"/>
  <c r="G4111" i="2"/>
  <c r="L4110" i="2"/>
  <c r="I4110" i="2"/>
  <c r="O4110" i="2" s="1"/>
  <c r="P4110" i="2" s="1"/>
  <c r="G4110" i="2"/>
  <c r="L4109" i="2"/>
  <c r="I4109" i="2"/>
  <c r="O4109" i="2" s="1"/>
  <c r="P4109" i="2" s="1"/>
  <c r="G4109" i="2"/>
  <c r="L4108" i="2"/>
  <c r="I4108" i="2"/>
  <c r="O4108" i="2" s="1"/>
  <c r="P4108" i="2" s="1"/>
  <c r="G4108" i="2"/>
  <c r="L4107" i="2"/>
  <c r="I4107" i="2"/>
  <c r="O4107" i="2" s="1"/>
  <c r="P4107" i="2" s="1"/>
  <c r="G4107" i="2"/>
  <c r="L4106" i="2"/>
  <c r="I4106" i="2"/>
  <c r="O4106" i="2" s="1"/>
  <c r="P4106" i="2" s="1"/>
  <c r="G4106" i="2"/>
  <c r="L4105" i="2"/>
  <c r="I4105" i="2"/>
  <c r="O4105" i="2" s="1"/>
  <c r="P4105" i="2" s="1"/>
  <c r="G4105" i="2"/>
  <c r="L4104" i="2"/>
  <c r="I4104" i="2"/>
  <c r="O4104" i="2" s="1"/>
  <c r="P4104" i="2" s="1"/>
  <c r="G4104" i="2"/>
  <c r="L4103" i="2"/>
  <c r="I4103" i="2"/>
  <c r="O4103" i="2" s="1"/>
  <c r="P4103" i="2" s="1"/>
  <c r="G4103" i="2"/>
  <c r="L4102" i="2"/>
  <c r="I4102" i="2"/>
  <c r="O4102" i="2" s="1"/>
  <c r="P4102" i="2" s="1"/>
  <c r="G4102" i="2"/>
  <c r="L4101" i="2"/>
  <c r="I4101" i="2"/>
  <c r="O4101" i="2" s="1"/>
  <c r="P4101" i="2" s="1"/>
  <c r="G4101" i="2"/>
  <c r="L4100" i="2"/>
  <c r="I4100" i="2"/>
  <c r="O4100" i="2" s="1"/>
  <c r="P4100" i="2" s="1"/>
  <c r="G4100" i="2"/>
  <c r="L4099" i="2"/>
  <c r="I4099" i="2"/>
  <c r="O4099" i="2" s="1"/>
  <c r="P4099" i="2" s="1"/>
  <c r="G4099" i="2"/>
  <c r="L4098" i="2"/>
  <c r="I4098" i="2"/>
  <c r="O4098" i="2" s="1"/>
  <c r="P4098" i="2" s="1"/>
  <c r="G4098" i="2"/>
  <c r="L4097" i="2"/>
  <c r="I4097" i="2"/>
  <c r="O4097" i="2" s="1"/>
  <c r="P4097" i="2" s="1"/>
  <c r="G4097" i="2"/>
  <c r="L4096" i="2"/>
  <c r="I4096" i="2"/>
  <c r="O4096" i="2" s="1"/>
  <c r="P4096" i="2" s="1"/>
  <c r="G4096" i="2"/>
  <c r="L4095" i="2"/>
  <c r="I4095" i="2"/>
  <c r="O4095" i="2" s="1"/>
  <c r="P4095" i="2" s="1"/>
  <c r="G4095" i="2"/>
  <c r="L4094" i="2"/>
  <c r="I4094" i="2"/>
  <c r="O4094" i="2" s="1"/>
  <c r="P4094" i="2" s="1"/>
  <c r="G4094" i="2"/>
  <c r="L4093" i="2"/>
  <c r="I4093" i="2"/>
  <c r="O4093" i="2" s="1"/>
  <c r="P4093" i="2" s="1"/>
  <c r="G4093" i="2"/>
  <c r="L4092" i="2"/>
  <c r="I4092" i="2"/>
  <c r="O4092" i="2" s="1"/>
  <c r="P4092" i="2" s="1"/>
  <c r="G4092" i="2"/>
  <c r="L4091" i="2"/>
  <c r="I4091" i="2"/>
  <c r="O4091" i="2" s="1"/>
  <c r="P4091" i="2" s="1"/>
  <c r="G4091" i="2"/>
  <c r="L4090" i="2"/>
  <c r="I4090" i="2"/>
  <c r="O4090" i="2" s="1"/>
  <c r="P4090" i="2" s="1"/>
  <c r="G4090" i="2"/>
  <c r="L4089" i="2"/>
  <c r="I4089" i="2"/>
  <c r="O4089" i="2" s="1"/>
  <c r="P4089" i="2" s="1"/>
  <c r="G4089" i="2"/>
  <c r="L4088" i="2"/>
  <c r="I4088" i="2"/>
  <c r="O4088" i="2" s="1"/>
  <c r="P4088" i="2" s="1"/>
  <c r="G4088" i="2"/>
  <c r="L4087" i="2"/>
  <c r="I4087" i="2"/>
  <c r="O4087" i="2" s="1"/>
  <c r="P4087" i="2" s="1"/>
  <c r="G4087" i="2"/>
  <c r="L4086" i="2"/>
  <c r="I4086" i="2"/>
  <c r="O4086" i="2" s="1"/>
  <c r="P4086" i="2" s="1"/>
  <c r="G4086" i="2"/>
  <c r="L4085" i="2"/>
  <c r="I4085" i="2"/>
  <c r="O4085" i="2" s="1"/>
  <c r="P4085" i="2" s="1"/>
  <c r="G4085" i="2"/>
  <c r="L4084" i="2"/>
  <c r="I4084" i="2"/>
  <c r="O4084" i="2" s="1"/>
  <c r="P4084" i="2" s="1"/>
  <c r="G4084" i="2"/>
  <c r="L4083" i="2"/>
  <c r="I4083" i="2"/>
  <c r="O4083" i="2" s="1"/>
  <c r="P4083" i="2" s="1"/>
  <c r="G4083" i="2"/>
  <c r="L4082" i="2"/>
  <c r="I4082" i="2"/>
  <c r="O4082" i="2" s="1"/>
  <c r="P4082" i="2" s="1"/>
  <c r="G4082" i="2"/>
  <c r="L4081" i="2"/>
  <c r="I4081" i="2"/>
  <c r="O4081" i="2" s="1"/>
  <c r="P4081" i="2" s="1"/>
  <c r="G4081" i="2"/>
  <c r="L4080" i="2"/>
  <c r="I4080" i="2"/>
  <c r="O4080" i="2" s="1"/>
  <c r="P4080" i="2" s="1"/>
  <c r="G4080" i="2"/>
  <c r="L4079" i="2"/>
  <c r="K4150" i="2" s="1"/>
  <c r="L4150" i="2" s="1"/>
  <c r="I4079" i="2"/>
  <c r="O4079" i="2" s="1"/>
  <c r="P4079" i="2" s="1"/>
  <c r="G4079" i="2"/>
  <c r="L4078" i="2"/>
  <c r="I4078" i="2"/>
  <c r="O4078" i="2" s="1"/>
  <c r="P4078" i="2" s="1"/>
  <c r="G4078" i="2"/>
  <c r="L4077" i="2"/>
  <c r="I4077" i="2"/>
  <c r="O4077" i="2" s="1"/>
  <c r="P4077" i="2" s="1"/>
  <c r="G4077" i="2"/>
  <c r="L4076" i="2"/>
  <c r="I4076" i="2"/>
  <c r="O4076" i="2" s="1"/>
  <c r="P4076" i="2" s="1"/>
  <c r="G4076" i="2"/>
  <c r="L4075" i="2"/>
  <c r="I4075" i="2"/>
  <c r="O4075" i="2" s="1"/>
  <c r="P4075" i="2" s="1"/>
  <c r="G4075" i="2"/>
  <c r="L4074" i="2"/>
  <c r="I4074" i="2"/>
  <c r="O4074" i="2" s="1"/>
  <c r="P4074" i="2" s="1"/>
  <c r="G4074" i="2"/>
  <c r="L4073" i="2"/>
  <c r="I4073" i="2"/>
  <c r="O4073" i="2" s="1"/>
  <c r="P4073" i="2" s="1"/>
  <c r="G4073" i="2"/>
  <c r="I4072" i="2"/>
  <c r="O4072" i="2" s="1"/>
  <c r="P4072" i="2" s="1"/>
  <c r="G4072" i="2"/>
  <c r="I4071" i="2"/>
  <c r="O4071" i="2" s="1"/>
  <c r="P4071" i="2" s="1"/>
  <c r="G4071" i="2"/>
  <c r="L4070" i="2"/>
  <c r="I4070" i="2"/>
  <c r="O4070" i="2" s="1"/>
  <c r="P4070" i="2" s="1"/>
  <c r="G4070" i="2"/>
  <c r="L4069" i="2"/>
  <c r="I4069" i="2"/>
  <c r="O4069" i="2" s="1"/>
  <c r="P4069" i="2" s="1"/>
  <c r="G4069" i="2"/>
  <c r="L4068" i="2"/>
  <c r="I4068" i="2"/>
  <c r="O4068" i="2" s="1"/>
  <c r="P4068" i="2" s="1"/>
  <c r="G4068" i="2"/>
  <c r="L4067" i="2"/>
  <c r="I4067" i="2"/>
  <c r="O4067" i="2" s="1"/>
  <c r="P4067" i="2" s="1"/>
  <c r="G4067" i="2"/>
  <c r="L4066" i="2"/>
  <c r="I4066" i="2"/>
  <c r="O4066" i="2" s="1"/>
  <c r="P4066" i="2" s="1"/>
  <c r="G4066" i="2"/>
  <c r="L4065" i="2"/>
  <c r="I4065" i="2"/>
  <c r="O4065" i="2" s="1"/>
  <c r="P4065" i="2" s="1"/>
  <c r="G4065" i="2"/>
  <c r="L4064" i="2"/>
  <c r="I4064" i="2"/>
  <c r="O4064" i="2" s="1"/>
  <c r="P4064" i="2" s="1"/>
  <c r="G4064" i="2"/>
  <c r="L4063" i="2"/>
  <c r="I4063" i="2"/>
  <c r="O4063" i="2" s="1"/>
  <c r="P4063" i="2" s="1"/>
  <c r="G4063" i="2"/>
  <c r="L4062" i="2"/>
  <c r="I4062" i="2"/>
  <c r="O4062" i="2" s="1"/>
  <c r="P4062" i="2" s="1"/>
  <c r="G4062" i="2"/>
  <c r="L4061" i="2"/>
  <c r="I4061" i="2"/>
  <c r="O4061" i="2" s="1"/>
  <c r="P4061" i="2" s="1"/>
  <c r="G4061" i="2"/>
  <c r="L4060" i="2"/>
  <c r="I4060" i="2"/>
  <c r="O4060" i="2" s="1"/>
  <c r="P4060" i="2" s="1"/>
  <c r="G4060" i="2"/>
  <c r="L4059" i="2"/>
  <c r="I4059" i="2"/>
  <c r="O4059" i="2" s="1"/>
  <c r="P4059" i="2" s="1"/>
  <c r="G4059" i="2"/>
  <c r="L4058" i="2"/>
  <c r="I4058" i="2"/>
  <c r="O4058" i="2" s="1"/>
  <c r="P4058" i="2" s="1"/>
  <c r="G4058" i="2"/>
  <c r="L4057" i="2"/>
  <c r="I4057" i="2"/>
  <c r="O4057" i="2" s="1"/>
  <c r="P4057" i="2" s="1"/>
  <c r="G4057" i="2"/>
  <c r="L4056" i="2"/>
  <c r="I4056" i="2"/>
  <c r="O4056" i="2" s="1"/>
  <c r="P4056" i="2" s="1"/>
  <c r="G4056" i="2"/>
  <c r="L4055" i="2"/>
  <c r="I4055" i="2"/>
  <c r="O4055" i="2" s="1"/>
  <c r="P4055" i="2" s="1"/>
  <c r="G4055" i="2"/>
  <c r="L4054" i="2"/>
  <c r="I4054" i="2"/>
  <c r="O4054" i="2" s="1"/>
  <c r="P4054" i="2" s="1"/>
  <c r="G4054" i="2"/>
  <c r="L4053" i="2"/>
  <c r="I4053" i="2"/>
  <c r="O4053" i="2" s="1"/>
  <c r="P4053" i="2" s="1"/>
  <c r="G4053" i="2"/>
  <c r="L4052" i="2"/>
  <c r="I4052" i="2"/>
  <c r="O4052" i="2" s="1"/>
  <c r="P4052" i="2" s="1"/>
  <c r="G4052" i="2"/>
  <c r="L4051" i="2"/>
  <c r="I4051" i="2"/>
  <c r="O4051" i="2" s="1"/>
  <c r="P4051" i="2" s="1"/>
  <c r="G4051" i="2"/>
  <c r="L4050" i="2"/>
  <c r="I4050" i="2"/>
  <c r="O4050" i="2" s="1"/>
  <c r="P4050" i="2" s="1"/>
  <c r="G4050" i="2"/>
  <c r="L4049" i="2"/>
  <c r="I4049" i="2"/>
  <c r="O4049" i="2" s="1"/>
  <c r="P4049" i="2" s="1"/>
  <c r="G4049" i="2"/>
  <c r="K4048" i="2"/>
  <c r="L4048" i="2" s="1"/>
  <c r="I4048" i="2"/>
  <c r="O4048" i="2" s="1"/>
  <c r="P4048" i="2" s="1"/>
  <c r="G4048" i="2"/>
  <c r="L4047" i="2"/>
  <c r="I4047" i="2"/>
  <c r="O4047" i="2" s="1"/>
  <c r="P4047" i="2" s="1"/>
  <c r="G4047" i="2"/>
  <c r="L4046" i="2"/>
  <c r="I4046" i="2"/>
  <c r="O4046" i="2" s="1"/>
  <c r="P4046" i="2" s="1"/>
  <c r="G4046" i="2"/>
  <c r="L4045" i="2"/>
  <c r="I4045" i="2"/>
  <c r="O4045" i="2" s="1"/>
  <c r="P4045" i="2" s="1"/>
  <c r="G4045" i="2"/>
  <c r="L4044" i="2"/>
  <c r="I4044" i="2"/>
  <c r="O4044" i="2" s="1"/>
  <c r="P4044" i="2" s="1"/>
  <c r="G4044" i="2"/>
  <c r="L4043" i="2"/>
  <c r="I4043" i="2"/>
  <c r="O4043" i="2" s="1"/>
  <c r="P4043" i="2" s="1"/>
  <c r="G4043" i="2"/>
  <c r="K4042" i="2"/>
  <c r="L4042" i="2" s="1"/>
  <c r="I4042" i="2"/>
  <c r="O4042" i="2" s="1"/>
  <c r="P4042" i="2" s="1"/>
  <c r="G4042" i="2"/>
  <c r="L4041" i="2"/>
  <c r="I4041" i="2"/>
  <c r="O4041" i="2" s="1"/>
  <c r="P4041" i="2" s="1"/>
  <c r="G4041" i="2"/>
  <c r="L4040" i="2"/>
  <c r="I4040" i="2"/>
  <c r="O4040" i="2" s="1"/>
  <c r="P4040" i="2" s="1"/>
  <c r="G4040" i="2"/>
  <c r="L4039" i="2"/>
  <c r="I4039" i="2"/>
  <c r="O4039" i="2" s="1"/>
  <c r="P4039" i="2" s="1"/>
  <c r="G4039" i="2"/>
  <c r="L4038" i="2"/>
  <c r="I4038" i="2"/>
  <c r="O4038" i="2" s="1"/>
  <c r="P4038" i="2" s="1"/>
  <c r="G4038" i="2"/>
  <c r="L4037" i="2"/>
  <c r="I4037" i="2"/>
  <c r="O4037" i="2" s="1"/>
  <c r="P4037" i="2" s="1"/>
  <c r="G4037" i="2"/>
  <c r="L4036" i="2"/>
  <c r="I4036" i="2"/>
  <c r="O4036" i="2" s="1"/>
  <c r="P4036" i="2" s="1"/>
  <c r="G4036" i="2"/>
  <c r="L4035" i="2"/>
  <c r="I4035" i="2"/>
  <c r="O4035" i="2" s="1"/>
  <c r="P4035" i="2" s="1"/>
  <c r="G4035" i="2"/>
  <c r="L4034" i="2"/>
  <c r="I4034" i="2"/>
  <c r="O4034" i="2" s="1"/>
  <c r="P4034" i="2" s="1"/>
  <c r="G4034" i="2"/>
  <c r="L4033" i="2"/>
  <c r="I4033" i="2"/>
  <c r="O4033" i="2" s="1"/>
  <c r="P4033" i="2" s="1"/>
  <c r="G4033" i="2"/>
  <c r="L4032" i="2"/>
  <c r="I4032" i="2"/>
  <c r="O4032" i="2" s="1"/>
  <c r="P4032" i="2" s="1"/>
  <c r="G4032" i="2"/>
  <c r="L4031" i="2"/>
  <c r="I4031" i="2"/>
  <c r="O4031" i="2" s="1"/>
  <c r="P4031" i="2" s="1"/>
  <c r="G4031" i="2"/>
  <c r="L4030" i="2"/>
  <c r="I4030" i="2"/>
  <c r="O4030" i="2" s="1"/>
  <c r="P4030" i="2" s="1"/>
  <c r="G4030" i="2"/>
  <c r="L4029" i="2"/>
  <c r="I4029" i="2"/>
  <c r="O4029" i="2" s="1"/>
  <c r="P4029" i="2" s="1"/>
  <c r="G4029" i="2"/>
  <c r="L4028" i="2"/>
  <c r="I4028" i="2"/>
  <c r="O4028" i="2" s="1"/>
  <c r="P4028" i="2" s="1"/>
  <c r="G4028" i="2"/>
  <c r="L4027" i="2"/>
  <c r="I4027" i="2"/>
  <c r="O4027" i="2" s="1"/>
  <c r="P4027" i="2" s="1"/>
  <c r="G4027" i="2"/>
  <c r="L4026" i="2"/>
  <c r="I4026" i="2"/>
  <c r="O4026" i="2" s="1"/>
  <c r="P4026" i="2" s="1"/>
  <c r="G4026" i="2"/>
  <c r="L4025" i="2"/>
  <c r="I4025" i="2"/>
  <c r="O4025" i="2" s="1"/>
  <c r="P4025" i="2" s="1"/>
  <c r="G4025" i="2"/>
  <c r="L4024" i="2"/>
  <c r="I4024" i="2"/>
  <c r="O4024" i="2" s="1"/>
  <c r="P4024" i="2" s="1"/>
  <c r="G4024" i="2"/>
  <c r="L4023" i="2"/>
  <c r="I4023" i="2"/>
  <c r="O4023" i="2" s="1"/>
  <c r="P4023" i="2" s="1"/>
  <c r="G4023" i="2"/>
  <c r="L4022" i="2"/>
  <c r="I4022" i="2"/>
  <c r="O4022" i="2" s="1"/>
  <c r="P4022" i="2" s="1"/>
  <c r="G4022" i="2"/>
  <c r="L4021" i="2"/>
  <c r="I4021" i="2"/>
  <c r="O4021" i="2" s="1"/>
  <c r="P4021" i="2" s="1"/>
  <c r="G4021" i="2"/>
  <c r="K4020" i="2"/>
  <c r="L4020" i="2" s="1"/>
  <c r="I4020" i="2"/>
  <c r="O4020" i="2" s="1"/>
  <c r="P4020" i="2" s="1"/>
  <c r="G4020" i="2"/>
  <c r="L4019" i="2"/>
  <c r="I4019" i="2"/>
  <c r="O4019" i="2" s="1"/>
  <c r="P4019" i="2" s="1"/>
  <c r="G4019" i="2"/>
  <c r="L4018" i="2"/>
  <c r="I4018" i="2"/>
  <c r="O4018" i="2" s="1"/>
  <c r="P4018" i="2" s="1"/>
  <c r="G4018" i="2"/>
  <c r="L4017" i="2"/>
  <c r="I4017" i="2"/>
  <c r="O4017" i="2" s="1"/>
  <c r="P4017" i="2" s="1"/>
  <c r="G4017" i="2"/>
  <c r="L4016" i="2"/>
  <c r="I4016" i="2"/>
  <c r="O4016" i="2" s="1"/>
  <c r="P4016" i="2" s="1"/>
  <c r="G4016" i="2"/>
  <c r="L4015" i="2"/>
  <c r="I4015" i="2"/>
  <c r="O4015" i="2" s="1"/>
  <c r="P4015" i="2" s="1"/>
  <c r="G4015" i="2"/>
  <c r="L4014" i="2"/>
  <c r="I4014" i="2"/>
  <c r="O4014" i="2" s="1"/>
  <c r="P4014" i="2" s="1"/>
  <c r="G4014" i="2"/>
  <c r="L4013" i="2"/>
  <c r="I4013" i="2"/>
  <c r="O4013" i="2" s="1"/>
  <c r="P4013" i="2" s="1"/>
  <c r="G4013" i="2"/>
  <c r="L4012" i="2"/>
  <c r="I4012" i="2"/>
  <c r="O4012" i="2" s="1"/>
  <c r="P4012" i="2" s="1"/>
  <c r="G4012" i="2"/>
  <c r="L4011" i="2"/>
  <c r="I4011" i="2"/>
  <c r="O4011" i="2" s="1"/>
  <c r="P4011" i="2" s="1"/>
  <c r="G4011" i="2"/>
  <c r="L4010" i="2"/>
  <c r="I4010" i="2"/>
  <c r="O4010" i="2" s="1"/>
  <c r="P4010" i="2" s="1"/>
  <c r="G4010" i="2"/>
  <c r="K4009" i="2"/>
  <c r="L4009" i="2" s="1"/>
  <c r="I4009" i="2"/>
  <c r="O4009" i="2" s="1"/>
  <c r="P4009" i="2" s="1"/>
  <c r="G4009" i="2"/>
  <c r="K4008" i="2"/>
  <c r="L4008" i="2" s="1"/>
  <c r="I4008" i="2"/>
  <c r="O4008" i="2" s="1"/>
  <c r="P4008" i="2" s="1"/>
  <c r="G4008" i="2"/>
  <c r="L4007" i="2"/>
  <c r="I4007" i="2"/>
  <c r="O4007" i="2" s="1"/>
  <c r="P4007" i="2" s="1"/>
  <c r="G4007" i="2"/>
  <c r="L4006" i="2"/>
  <c r="I4006" i="2"/>
  <c r="O4006" i="2" s="1"/>
  <c r="P4006" i="2" s="1"/>
  <c r="G4006" i="2"/>
  <c r="L4005" i="2"/>
  <c r="I4005" i="2"/>
  <c r="O4005" i="2" s="1"/>
  <c r="P4005" i="2" s="1"/>
  <c r="G4005" i="2"/>
  <c r="L4004" i="2"/>
  <c r="I4004" i="2"/>
  <c r="O4004" i="2" s="1"/>
  <c r="P4004" i="2" s="1"/>
  <c r="G4004" i="2"/>
  <c r="L4003" i="2"/>
  <c r="I4003" i="2"/>
  <c r="O4003" i="2" s="1"/>
  <c r="P4003" i="2" s="1"/>
  <c r="G4003" i="2"/>
  <c r="L4002" i="2"/>
  <c r="I4002" i="2"/>
  <c r="O4002" i="2" s="1"/>
  <c r="P4002" i="2" s="1"/>
  <c r="G4002" i="2"/>
  <c r="L4001" i="2"/>
  <c r="I4001" i="2"/>
  <c r="O4001" i="2" s="1"/>
  <c r="P4001" i="2" s="1"/>
  <c r="G4001" i="2"/>
  <c r="L4000" i="2"/>
  <c r="I4000" i="2"/>
  <c r="O4000" i="2" s="1"/>
  <c r="P4000" i="2" s="1"/>
  <c r="G4000" i="2"/>
  <c r="L3999" i="2"/>
  <c r="I3999" i="2"/>
  <c r="O3999" i="2" s="1"/>
  <c r="P3999" i="2" s="1"/>
  <c r="G3999" i="2"/>
  <c r="L3998" i="2"/>
  <c r="I3998" i="2"/>
  <c r="O3998" i="2" s="1"/>
  <c r="P3998" i="2" s="1"/>
  <c r="G3998" i="2"/>
  <c r="L3997" i="2"/>
  <c r="I3997" i="2"/>
  <c r="O3997" i="2" s="1"/>
  <c r="P3997" i="2" s="1"/>
  <c r="G3997" i="2"/>
  <c r="K3996" i="2"/>
  <c r="L3996" i="2" s="1"/>
  <c r="I3996" i="2"/>
  <c r="O3996" i="2" s="1"/>
  <c r="P3996" i="2" s="1"/>
  <c r="G3996" i="2"/>
  <c r="L3995" i="2"/>
  <c r="I3995" i="2"/>
  <c r="O3995" i="2" s="1"/>
  <c r="P3995" i="2" s="1"/>
  <c r="G3995" i="2"/>
  <c r="L3994" i="2"/>
  <c r="I3994" i="2"/>
  <c r="O3994" i="2" s="1"/>
  <c r="P3994" i="2" s="1"/>
  <c r="G3994" i="2"/>
  <c r="G3993" i="2"/>
  <c r="E3993" i="2"/>
  <c r="I3993" i="2" s="1"/>
  <c r="O3993" i="2" s="1"/>
  <c r="P3993" i="2" s="1"/>
  <c r="L3992" i="2"/>
  <c r="I3992" i="2"/>
  <c r="O3992" i="2" s="1"/>
  <c r="P3992" i="2" s="1"/>
  <c r="G3992" i="2"/>
  <c r="L3991" i="2"/>
  <c r="I3991" i="2"/>
  <c r="O3991" i="2" s="1"/>
  <c r="P3991" i="2" s="1"/>
  <c r="G3991" i="2"/>
  <c r="L3990" i="2"/>
  <c r="I3990" i="2"/>
  <c r="O3990" i="2" s="1"/>
  <c r="P3990" i="2" s="1"/>
  <c r="G3990" i="2"/>
  <c r="L3989" i="2"/>
  <c r="K4072" i="2" s="1"/>
  <c r="L4072" i="2" s="1"/>
  <c r="I3989" i="2"/>
  <c r="O3989" i="2" s="1"/>
  <c r="P3989" i="2" s="1"/>
  <c r="G3989" i="2"/>
  <c r="L3988" i="2"/>
  <c r="I3988" i="2"/>
  <c r="O3988" i="2" s="1"/>
  <c r="P3988" i="2" s="1"/>
  <c r="G3988" i="2"/>
  <c r="L3987" i="2"/>
  <c r="I3987" i="2"/>
  <c r="O3987" i="2" s="1"/>
  <c r="P3987" i="2" s="1"/>
  <c r="G3987" i="2"/>
  <c r="L3986" i="2"/>
  <c r="I3986" i="2"/>
  <c r="O3986" i="2" s="1"/>
  <c r="P3986" i="2" s="1"/>
  <c r="G3986" i="2"/>
  <c r="L3985" i="2"/>
  <c r="I3985" i="2"/>
  <c r="O3985" i="2" s="1"/>
  <c r="P3985" i="2" s="1"/>
  <c r="G3985" i="2"/>
  <c r="L3984" i="2"/>
  <c r="I3984" i="2"/>
  <c r="O3984" i="2" s="1"/>
  <c r="P3984" i="2" s="1"/>
  <c r="G3984" i="2"/>
  <c r="L3983" i="2"/>
  <c r="I3983" i="2"/>
  <c r="O3983" i="2" s="1"/>
  <c r="P3983" i="2" s="1"/>
  <c r="G3983" i="2"/>
  <c r="L3982" i="2"/>
  <c r="I3982" i="2"/>
  <c r="O3982" i="2" s="1"/>
  <c r="P3982" i="2" s="1"/>
  <c r="G3982" i="2"/>
  <c r="L3981" i="2"/>
  <c r="I3981" i="2"/>
  <c r="O3981" i="2" s="1"/>
  <c r="P3981" i="2" s="1"/>
  <c r="G3981" i="2"/>
  <c r="L3980" i="2"/>
  <c r="I3980" i="2"/>
  <c r="O3980" i="2" s="1"/>
  <c r="P3980" i="2" s="1"/>
  <c r="G3980" i="2"/>
  <c r="L3979" i="2"/>
  <c r="I3979" i="2"/>
  <c r="O3979" i="2" s="1"/>
  <c r="P3979" i="2" s="1"/>
  <c r="G3979" i="2"/>
  <c r="L3978" i="2"/>
  <c r="I3978" i="2"/>
  <c r="O3978" i="2" s="1"/>
  <c r="P3978" i="2" s="1"/>
  <c r="G3978" i="2"/>
  <c r="L3977" i="2"/>
  <c r="I3977" i="2"/>
  <c r="O3977" i="2" s="1"/>
  <c r="P3977" i="2" s="1"/>
  <c r="G3977" i="2"/>
  <c r="L3976" i="2"/>
  <c r="I3976" i="2"/>
  <c r="O3976" i="2" s="1"/>
  <c r="P3976" i="2" s="1"/>
  <c r="G3976" i="2"/>
  <c r="L3975" i="2"/>
  <c r="I3975" i="2"/>
  <c r="O3975" i="2" s="1"/>
  <c r="P3975" i="2" s="1"/>
  <c r="G3975" i="2"/>
  <c r="L3974" i="2"/>
  <c r="I3974" i="2"/>
  <c r="O3974" i="2" s="1"/>
  <c r="P3974" i="2" s="1"/>
  <c r="G3974" i="2"/>
  <c r="L3973" i="2"/>
  <c r="I3973" i="2"/>
  <c r="O3973" i="2" s="1"/>
  <c r="P3973" i="2" s="1"/>
  <c r="G3973" i="2"/>
  <c r="L3972" i="2"/>
  <c r="I3972" i="2"/>
  <c r="O3972" i="2" s="1"/>
  <c r="P3972" i="2" s="1"/>
  <c r="G3972" i="2"/>
  <c r="L3971" i="2"/>
  <c r="I3971" i="2"/>
  <c r="O3971" i="2" s="1"/>
  <c r="P3971" i="2" s="1"/>
  <c r="G3971" i="2"/>
  <c r="L3970" i="2"/>
  <c r="I3970" i="2"/>
  <c r="O3970" i="2" s="1"/>
  <c r="P3970" i="2" s="1"/>
  <c r="G3970" i="2"/>
  <c r="L3969" i="2"/>
  <c r="I3969" i="2"/>
  <c r="O3969" i="2" s="1"/>
  <c r="P3969" i="2" s="1"/>
  <c r="G3969" i="2"/>
  <c r="L3968" i="2"/>
  <c r="I3968" i="2"/>
  <c r="O3968" i="2" s="1"/>
  <c r="P3968" i="2" s="1"/>
  <c r="G3968" i="2"/>
  <c r="K3967" i="2"/>
  <c r="L3967" i="2" s="1"/>
  <c r="I3967" i="2"/>
  <c r="O3967" i="2" s="1"/>
  <c r="P3967" i="2" s="1"/>
  <c r="G3967" i="2"/>
  <c r="L3966" i="2"/>
  <c r="I3966" i="2"/>
  <c r="O3966" i="2" s="1"/>
  <c r="P3966" i="2" s="1"/>
  <c r="G3966" i="2"/>
  <c r="L3965" i="2"/>
  <c r="I3965" i="2"/>
  <c r="O3965" i="2" s="1"/>
  <c r="P3965" i="2" s="1"/>
  <c r="G3965" i="2"/>
  <c r="L3964" i="2"/>
  <c r="I3964" i="2"/>
  <c r="O3964" i="2" s="1"/>
  <c r="P3964" i="2" s="1"/>
  <c r="G3964" i="2"/>
  <c r="L3963" i="2"/>
  <c r="I3963" i="2"/>
  <c r="O3963" i="2" s="1"/>
  <c r="P3963" i="2" s="1"/>
  <c r="G3963" i="2"/>
  <c r="L3962" i="2"/>
  <c r="I3962" i="2"/>
  <c r="O3962" i="2" s="1"/>
  <c r="P3962" i="2" s="1"/>
  <c r="G3962" i="2"/>
  <c r="K3961" i="2"/>
  <c r="L3961" i="2" s="1"/>
  <c r="I3961" i="2"/>
  <c r="O3961" i="2" s="1"/>
  <c r="P3961" i="2" s="1"/>
  <c r="G3961" i="2"/>
  <c r="L3960" i="2"/>
  <c r="I3960" i="2"/>
  <c r="O3960" i="2" s="1"/>
  <c r="P3960" i="2" s="1"/>
  <c r="G3960" i="2"/>
  <c r="K3959" i="2"/>
  <c r="L3959" i="2" s="1"/>
  <c r="I3959" i="2"/>
  <c r="O3959" i="2" s="1"/>
  <c r="P3959" i="2" s="1"/>
  <c r="G3959" i="2"/>
  <c r="K3958" i="2"/>
  <c r="L3958" i="2" s="1"/>
  <c r="I3958" i="2"/>
  <c r="O3958" i="2" s="1"/>
  <c r="P3958" i="2" s="1"/>
  <c r="G3958" i="2"/>
  <c r="L3957" i="2"/>
  <c r="I3957" i="2"/>
  <c r="O3957" i="2" s="1"/>
  <c r="P3957" i="2" s="1"/>
  <c r="G3957" i="2"/>
  <c r="K3956" i="2"/>
  <c r="L3956" i="2" s="1"/>
  <c r="I3956" i="2"/>
  <c r="O3956" i="2" s="1"/>
  <c r="P3956" i="2" s="1"/>
  <c r="G3956" i="2"/>
  <c r="L3955" i="2"/>
  <c r="I3955" i="2"/>
  <c r="O3955" i="2" s="1"/>
  <c r="P3955" i="2" s="1"/>
  <c r="G3955" i="2"/>
  <c r="K3954" i="2"/>
  <c r="L3954" i="2" s="1"/>
  <c r="I3954" i="2"/>
  <c r="O3954" i="2" s="1"/>
  <c r="P3954" i="2" s="1"/>
  <c r="G3954" i="2"/>
  <c r="L3953" i="2"/>
  <c r="I3953" i="2"/>
  <c r="O3953" i="2" s="1"/>
  <c r="P3953" i="2" s="1"/>
  <c r="G3953" i="2"/>
  <c r="K3952" i="2"/>
  <c r="L3952" i="2" s="1"/>
  <c r="I3952" i="2"/>
  <c r="O3952" i="2" s="1"/>
  <c r="P3952" i="2" s="1"/>
  <c r="G3952" i="2"/>
  <c r="K3951" i="2"/>
  <c r="L3951" i="2" s="1"/>
  <c r="I3951" i="2"/>
  <c r="O3951" i="2" s="1"/>
  <c r="P3951" i="2" s="1"/>
  <c r="G3951" i="2"/>
  <c r="K3950" i="2"/>
  <c r="L3950" i="2" s="1"/>
  <c r="I3950" i="2"/>
  <c r="O3950" i="2" s="1"/>
  <c r="P3950" i="2" s="1"/>
  <c r="G3950" i="2"/>
  <c r="L3949" i="2"/>
  <c r="I3949" i="2"/>
  <c r="O3949" i="2" s="1"/>
  <c r="P3949" i="2" s="1"/>
  <c r="G3949" i="2"/>
  <c r="K3948" i="2"/>
  <c r="L3948" i="2" s="1"/>
  <c r="J3948" i="2"/>
  <c r="I3948" i="2"/>
  <c r="O3948" i="2" s="1"/>
  <c r="G3948" i="2"/>
  <c r="K3947" i="2"/>
  <c r="L3947" i="2" s="1"/>
  <c r="I3947" i="2"/>
  <c r="O3947" i="2" s="1"/>
  <c r="P3947" i="2" s="1"/>
  <c r="G3947" i="2"/>
  <c r="K3946" i="2"/>
  <c r="L3946" i="2" s="1"/>
  <c r="I3946" i="2"/>
  <c r="O3946" i="2" s="1"/>
  <c r="P3946" i="2" s="1"/>
  <c r="G3946" i="2"/>
  <c r="K3945" i="2"/>
  <c r="L3945" i="2" s="1"/>
  <c r="I3945" i="2"/>
  <c r="O3945" i="2" s="1"/>
  <c r="P3945" i="2" s="1"/>
  <c r="G3945" i="2"/>
  <c r="L3944" i="2"/>
  <c r="I3944" i="2"/>
  <c r="O3944" i="2" s="1"/>
  <c r="P3944" i="2" s="1"/>
  <c r="G3944" i="2"/>
  <c r="L3943" i="2"/>
  <c r="I3943" i="2"/>
  <c r="O3943" i="2" s="1"/>
  <c r="P3943" i="2" s="1"/>
  <c r="G3943" i="2"/>
  <c r="L3942" i="2"/>
  <c r="I3942" i="2"/>
  <c r="O3942" i="2" s="1"/>
  <c r="P3942" i="2" s="1"/>
  <c r="G3942" i="2"/>
  <c r="K3941" i="2"/>
  <c r="L3941" i="2" s="1"/>
  <c r="I3941" i="2"/>
  <c r="O3941" i="2" s="1"/>
  <c r="P3941" i="2" s="1"/>
  <c r="G3941" i="2"/>
  <c r="L3940" i="2"/>
  <c r="I3940" i="2"/>
  <c r="O3940" i="2" s="1"/>
  <c r="P3940" i="2" s="1"/>
  <c r="G3940" i="2"/>
  <c r="L3939" i="2"/>
  <c r="I3939" i="2"/>
  <c r="O3939" i="2" s="1"/>
  <c r="P3939" i="2" s="1"/>
  <c r="G3939" i="2"/>
  <c r="L3938" i="2"/>
  <c r="I3938" i="2"/>
  <c r="O3938" i="2" s="1"/>
  <c r="P3938" i="2" s="1"/>
  <c r="G3938" i="2"/>
  <c r="K3937" i="2"/>
  <c r="L3937" i="2" s="1"/>
  <c r="J3937" i="2"/>
  <c r="I3937" i="2"/>
  <c r="O3937" i="2" s="1"/>
  <c r="G3937" i="2"/>
  <c r="K3936" i="2"/>
  <c r="L3936" i="2" s="1"/>
  <c r="I3936" i="2"/>
  <c r="O3936" i="2" s="1"/>
  <c r="P3936" i="2" s="1"/>
  <c r="G3936" i="2"/>
  <c r="K3935" i="2"/>
  <c r="L3935" i="2" s="1"/>
  <c r="I3935" i="2"/>
  <c r="O3935" i="2" s="1"/>
  <c r="P3935" i="2" s="1"/>
  <c r="G3935" i="2"/>
  <c r="K3934" i="2"/>
  <c r="L3934" i="2" s="1"/>
  <c r="I3934" i="2"/>
  <c r="O3934" i="2" s="1"/>
  <c r="P3934" i="2" s="1"/>
  <c r="G3934" i="2"/>
  <c r="K3933" i="2"/>
  <c r="L3933" i="2" s="1"/>
  <c r="J3933" i="2"/>
  <c r="I3933" i="2"/>
  <c r="O3933" i="2" s="1"/>
  <c r="G3933" i="2"/>
  <c r="K3932" i="2"/>
  <c r="L3932" i="2" s="1"/>
  <c r="J3932" i="2"/>
  <c r="I3932" i="2"/>
  <c r="O3932" i="2" s="1"/>
  <c r="G3932" i="2"/>
  <c r="K3931" i="2"/>
  <c r="L3931" i="2" s="1"/>
  <c r="J3931" i="2"/>
  <c r="I3931" i="2"/>
  <c r="O3931" i="2" s="1"/>
  <c r="G3931" i="2"/>
  <c r="K3930" i="2"/>
  <c r="L3930" i="2" s="1"/>
  <c r="I3930" i="2"/>
  <c r="O3930" i="2" s="1"/>
  <c r="P3930" i="2" s="1"/>
  <c r="G3930" i="2"/>
  <c r="L3929" i="2"/>
  <c r="I3929" i="2"/>
  <c r="O3929" i="2" s="1"/>
  <c r="P3929" i="2" s="1"/>
  <c r="G3929" i="2"/>
  <c r="K3928" i="2"/>
  <c r="L3928" i="2" s="1"/>
  <c r="J3928" i="2"/>
  <c r="I3928" i="2"/>
  <c r="O3928" i="2" s="1"/>
  <c r="G3928" i="2"/>
  <c r="L3927" i="2"/>
  <c r="I3927" i="2"/>
  <c r="O3927" i="2" s="1"/>
  <c r="P3927" i="2" s="1"/>
  <c r="G3927" i="2"/>
  <c r="L3926" i="2"/>
  <c r="I3926" i="2"/>
  <c r="O3926" i="2" s="1"/>
  <c r="P3926" i="2" s="1"/>
  <c r="G3926" i="2"/>
  <c r="L3925" i="2"/>
  <c r="I3925" i="2"/>
  <c r="O3925" i="2" s="1"/>
  <c r="P3925" i="2" s="1"/>
  <c r="G3925" i="2"/>
  <c r="K3924" i="2"/>
  <c r="L3924" i="2" s="1"/>
  <c r="I3924" i="2"/>
  <c r="O3924" i="2" s="1"/>
  <c r="P3924" i="2" s="1"/>
  <c r="G3924" i="2"/>
  <c r="L3923" i="2"/>
  <c r="I3923" i="2"/>
  <c r="O3923" i="2" s="1"/>
  <c r="P3923" i="2" s="1"/>
  <c r="G3923" i="2"/>
  <c r="K3922" i="2"/>
  <c r="L3922" i="2" s="1"/>
  <c r="I3922" i="2"/>
  <c r="O3922" i="2" s="1"/>
  <c r="P3922" i="2" s="1"/>
  <c r="G3922" i="2"/>
  <c r="K3921" i="2"/>
  <c r="L3921" i="2" s="1"/>
  <c r="I3921" i="2"/>
  <c r="O3921" i="2" s="1"/>
  <c r="P3921" i="2" s="1"/>
  <c r="G3921" i="2"/>
  <c r="L3920" i="2"/>
  <c r="I3920" i="2"/>
  <c r="O3920" i="2" s="1"/>
  <c r="P3920" i="2" s="1"/>
  <c r="G3920" i="2"/>
  <c r="K3919" i="2"/>
  <c r="L3919" i="2" s="1"/>
  <c r="J3919" i="2"/>
  <c r="I3919" i="2"/>
  <c r="O3919" i="2" s="1"/>
  <c r="G3919" i="2"/>
  <c r="K3918" i="2"/>
  <c r="L3918" i="2" s="1"/>
  <c r="I3918" i="2"/>
  <c r="O3918" i="2" s="1"/>
  <c r="P3918" i="2" s="1"/>
  <c r="G3918" i="2"/>
  <c r="K3917" i="2"/>
  <c r="L3917" i="2" s="1"/>
  <c r="I3917" i="2"/>
  <c r="O3917" i="2" s="1"/>
  <c r="P3917" i="2" s="1"/>
  <c r="G3917" i="2"/>
  <c r="L3916" i="2"/>
  <c r="I3916" i="2"/>
  <c r="O3916" i="2" s="1"/>
  <c r="P3916" i="2" s="1"/>
  <c r="G3916" i="2"/>
  <c r="K3915" i="2"/>
  <c r="M4199" i="2" s="1"/>
  <c r="M4129" i="2" s="1"/>
  <c r="I3915" i="2"/>
  <c r="O3915" i="2" s="1"/>
  <c r="P3915" i="2" s="1"/>
  <c r="G3915" i="2"/>
  <c r="K3914" i="2"/>
  <c r="L3914" i="2" s="1"/>
  <c r="I3914" i="2"/>
  <c r="O3914" i="2" s="1"/>
  <c r="P3914" i="2" s="1"/>
  <c r="G3914" i="2"/>
  <c r="K3913" i="2"/>
  <c r="L3913" i="2" s="1"/>
  <c r="I3913" i="2"/>
  <c r="O3913" i="2" s="1"/>
  <c r="P3913" i="2" s="1"/>
  <c r="G3913" i="2"/>
  <c r="K3912" i="2"/>
  <c r="L3912" i="2" s="1"/>
  <c r="I3912" i="2"/>
  <c r="O3912" i="2" s="1"/>
  <c r="P3912" i="2" s="1"/>
  <c r="G3912" i="2"/>
  <c r="L3911" i="2"/>
  <c r="I3911" i="2"/>
  <c r="O3911" i="2" s="1"/>
  <c r="P3911" i="2" s="1"/>
  <c r="G3911" i="2"/>
  <c r="L3910" i="2"/>
  <c r="I3910" i="2"/>
  <c r="O3910" i="2" s="1"/>
  <c r="P3910" i="2" s="1"/>
  <c r="G3910" i="2"/>
  <c r="K3909" i="2"/>
  <c r="L3909" i="2" s="1"/>
  <c r="I3909" i="2"/>
  <c r="O3909" i="2" s="1"/>
  <c r="P3909" i="2" s="1"/>
  <c r="G3909" i="2"/>
  <c r="K3908" i="2"/>
  <c r="L3908" i="2" s="1"/>
  <c r="I3908" i="2"/>
  <c r="O3908" i="2" s="1"/>
  <c r="P3908" i="2" s="1"/>
  <c r="G3908" i="2"/>
  <c r="K3907" i="2"/>
  <c r="L3907" i="2" s="1"/>
  <c r="I3907" i="2"/>
  <c r="O3907" i="2" s="1"/>
  <c r="P3907" i="2" s="1"/>
  <c r="G3907" i="2"/>
  <c r="K3906" i="2"/>
  <c r="L3906" i="2" s="1"/>
  <c r="I3906" i="2"/>
  <c r="O3906" i="2" s="1"/>
  <c r="P3906" i="2" s="1"/>
  <c r="G3906" i="2"/>
  <c r="K3905" i="2"/>
  <c r="L3905" i="2" s="1"/>
  <c r="I3905" i="2"/>
  <c r="O3905" i="2" s="1"/>
  <c r="P3905" i="2" s="1"/>
  <c r="G3905" i="2"/>
  <c r="K3904" i="2"/>
  <c r="L3904" i="2" s="1"/>
  <c r="I3904" i="2"/>
  <c r="O3904" i="2" s="1"/>
  <c r="P3904" i="2" s="1"/>
  <c r="G3904" i="2"/>
  <c r="L3903" i="2"/>
  <c r="I3903" i="2"/>
  <c r="O3903" i="2" s="1"/>
  <c r="P3903" i="2" s="1"/>
  <c r="G3903" i="2"/>
  <c r="L3902" i="2"/>
  <c r="I3902" i="2"/>
  <c r="O3902" i="2" s="1"/>
  <c r="P3902" i="2" s="1"/>
  <c r="G3902" i="2"/>
  <c r="L3901" i="2"/>
  <c r="I3901" i="2"/>
  <c r="O3901" i="2" s="1"/>
  <c r="P3901" i="2" s="1"/>
  <c r="G3901" i="2"/>
  <c r="L3900" i="2"/>
  <c r="I3900" i="2"/>
  <c r="O3900" i="2" s="1"/>
  <c r="P3900" i="2" s="1"/>
  <c r="G3900" i="2"/>
  <c r="L3899" i="2"/>
  <c r="I3899" i="2"/>
  <c r="O3899" i="2" s="1"/>
  <c r="P3899" i="2" s="1"/>
  <c r="G3899" i="2"/>
  <c r="K3898" i="2"/>
  <c r="L3898" i="2" s="1"/>
  <c r="I3898" i="2"/>
  <c r="O3898" i="2" s="1"/>
  <c r="P3898" i="2" s="1"/>
  <c r="G3898" i="2"/>
  <c r="K3897" i="2"/>
  <c r="L3897" i="2" s="1"/>
  <c r="I3897" i="2"/>
  <c r="O3897" i="2" s="1"/>
  <c r="P3897" i="2" s="1"/>
  <c r="G3897" i="2"/>
  <c r="K3896" i="2"/>
  <c r="L3896" i="2" s="1"/>
  <c r="I3896" i="2"/>
  <c r="O3896" i="2" s="1"/>
  <c r="P3896" i="2" s="1"/>
  <c r="G3896" i="2"/>
  <c r="K3895" i="2"/>
  <c r="L3895" i="2" s="1"/>
  <c r="I3895" i="2"/>
  <c r="O3895" i="2" s="1"/>
  <c r="P3895" i="2" s="1"/>
  <c r="G3895" i="2"/>
  <c r="K3894" i="2"/>
  <c r="L3894" i="2" s="1"/>
  <c r="I3894" i="2"/>
  <c r="O3894" i="2" s="1"/>
  <c r="P3894" i="2" s="1"/>
  <c r="G3894" i="2"/>
  <c r="K3893" i="2"/>
  <c r="L3893" i="2" s="1"/>
  <c r="I3893" i="2"/>
  <c r="O3893" i="2" s="1"/>
  <c r="P3893" i="2" s="1"/>
  <c r="G3893" i="2"/>
  <c r="L3892" i="2"/>
  <c r="I3892" i="2"/>
  <c r="O3892" i="2" s="1"/>
  <c r="P3892" i="2" s="1"/>
  <c r="G3892" i="2"/>
  <c r="L3891" i="2"/>
  <c r="I3891" i="2"/>
  <c r="O3891" i="2" s="1"/>
  <c r="P3891" i="2" s="1"/>
  <c r="G3891" i="2"/>
  <c r="K3890" i="2"/>
  <c r="L3890" i="2" s="1"/>
  <c r="I3890" i="2"/>
  <c r="O3890" i="2" s="1"/>
  <c r="P3890" i="2" s="1"/>
  <c r="G3890" i="2"/>
  <c r="L3889" i="2"/>
  <c r="I3889" i="2"/>
  <c r="O3889" i="2" s="1"/>
  <c r="P3889" i="2" s="1"/>
  <c r="G3889" i="2"/>
  <c r="L3888" i="2"/>
  <c r="I3888" i="2"/>
  <c r="O3888" i="2" s="1"/>
  <c r="P3888" i="2" s="1"/>
  <c r="G3888" i="2"/>
  <c r="L3887" i="2"/>
  <c r="I3887" i="2"/>
  <c r="O3887" i="2" s="1"/>
  <c r="P3887" i="2" s="1"/>
  <c r="G3887" i="2"/>
  <c r="L3886" i="2"/>
  <c r="I3886" i="2"/>
  <c r="O3886" i="2" s="1"/>
  <c r="P3886" i="2" s="1"/>
  <c r="G3886" i="2"/>
  <c r="L3885" i="2"/>
  <c r="I3885" i="2"/>
  <c r="O3885" i="2" s="1"/>
  <c r="P3885" i="2" s="1"/>
  <c r="G3885" i="2"/>
  <c r="K3884" i="2"/>
  <c r="L3884" i="2" s="1"/>
  <c r="I3884" i="2"/>
  <c r="O3884" i="2" s="1"/>
  <c r="P3884" i="2" s="1"/>
  <c r="G3884" i="2"/>
  <c r="K3883" i="2"/>
  <c r="L3883" i="2" s="1"/>
  <c r="I3883" i="2"/>
  <c r="O3883" i="2" s="1"/>
  <c r="P3883" i="2" s="1"/>
  <c r="G3883" i="2"/>
  <c r="K3882" i="2"/>
  <c r="L3882" i="2" s="1"/>
  <c r="I3882" i="2"/>
  <c r="O3882" i="2" s="1"/>
  <c r="P3882" i="2" s="1"/>
  <c r="G3882" i="2"/>
  <c r="L3881" i="2"/>
  <c r="I3881" i="2"/>
  <c r="O3881" i="2" s="1"/>
  <c r="P3881" i="2" s="1"/>
  <c r="G3881" i="2"/>
  <c r="K3880" i="2"/>
  <c r="L3880" i="2" s="1"/>
  <c r="I3880" i="2"/>
  <c r="O3880" i="2" s="1"/>
  <c r="P3880" i="2" s="1"/>
  <c r="G3880" i="2"/>
  <c r="L3879" i="2"/>
  <c r="I3879" i="2"/>
  <c r="O3879" i="2" s="1"/>
  <c r="P3879" i="2" s="1"/>
  <c r="G3879" i="2"/>
  <c r="L3878" i="2"/>
  <c r="I3878" i="2"/>
  <c r="O3878" i="2" s="1"/>
  <c r="P3878" i="2" s="1"/>
  <c r="G3878" i="2"/>
  <c r="L3877" i="2"/>
  <c r="I3877" i="2"/>
  <c r="O3877" i="2" s="1"/>
  <c r="P3877" i="2" s="1"/>
  <c r="G3877" i="2"/>
  <c r="K3876" i="2"/>
  <c r="L3876" i="2" s="1"/>
  <c r="I3876" i="2"/>
  <c r="O3876" i="2" s="1"/>
  <c r="P3876" i="2" s="1"/>
  <c r="G3876" i="2"/>
  <c r="L3875" i="2"/>
  <c r="I3875" i="2"/>
  <c r="O3875" i="2" s="1"/>
  <c r="P3875" i="2" s="1"/>
  <c r="G3875" i="2"/>
  <c r="L3874" i="2"/>
  <c r="I3874" i="2"/>
  <c r="O3874" i="2" s="1"/>
  <c r="P3874" i="2" s="1"/>
  <c r="G3874" i="2"/>
  <c r="L3873" i="2"/>
  <c r="I3873" i="2"/>
  <c r="O3873" i="2" s="1"/>
  <c r="P3873" i="2" s="1"/>
  <c r="G3873" i="2"/>
  <c r="L3872" i="2"/>
  <c r="I3872" i="2"/>
  <c r="O3872" i="2" s="1"/>
  <c r="P3872" i="2" s="1"/>
  <c r="G3872" i="2"/>
  <c r="K3871" i="2"/>
  <c r="L3871" i="2" s="1"/>
  <c r="I3871" i="2"/>
  <c r="O3871" i="2" s="1"/>
  <c r="P3871" i="2" s="1"/>
  <c r="G3871" i="2"/>
  <c r="L3870" i="2"/>
  <c r="I3870" i="2"/>
  <c r="O3870" i="2" s="1"/>
  <c r="P3870" i="2" s="1"/>
  <c r="G3870" i="2"/>
  <c r="L3869" i="2"/>
  <c r="I3869" i="2"/>
  <c r="O3869" i="2" s="1"/>
  <c r="P3869" i="2" s="1"/>
  <c r="G3869" i="2"/>
  <c r="L3868" i="2"/>
  <c r="I3868" i="2"/>
  <c r="O3868" i="2" s="1"/>
  <c r="P3868" i="2" s="1"/>
  <c r="G3868" i="2"/>
  <c r="L3867" i="2"/>
  <c r="I3867" i="2"/>
  <c r="O3867" i="2" s="1"/>
  <c r="P3867" i="2" s="1"/>
  <c r="G3867" i="2"/>
  <c r="L3866" i="2"/>
  <c r="I3866" i="2"/>
  <c r="O3866" i="2" s="1"/>
  <c r="P3866" i="2" s="1"/>
  <c r="G3866" i="2"/>
  <c r="L3865" i="2"/>
  <c r="I3865" i="2"/>
  <c r="O3865" i="2" s="1"/>
  <c r="P3865" i="2" s="1"/>
  <c r="G3865" i="2"/>
  <c r="L3864" i="2"/>
  <c r="I3864" i="2"/>
  <c r="O3864" i="2" s="1"/>
  <c r="P3864" i="2" s="1"/>
  <c r="G3864" i="2"/>
  <c r="L3863" i="2"/>
  <c r="I3863" i="2"/>
  <c r="O3863" i="2" s="1"/>
  <c r="P3863" i="2" s="1"/>
  <c r="G3863" i="2"/>
  <c r="K3862" i="2"/>
  <c r="L3862" i="2" s="1"/>
  <c r="I3862" i="2"/>
  <c r="O3862" i="2" s="1"/>
  <c r="P3862" i="2" s="1"/>
  <c r="G3862" i="2"/>
  <c r="L3861" i="2"/>
  <c r="I3861" i="2"/>
  <c r="O3861" i="2" s="1"/>
  <c r="P3861" i="2" s="1"/>
  <c r="G3861" i="2"/>
  <c r="L3860" i="2"/>
  <c r="I3860" i="2"/>
  <c r="O3860" i="2" s="1"/>
  <c r="P3860" i="2" s="1"/>
  <c r="G3860" i="2"/>
  <c r="L3859" i="2"/>
  <c r="I3859" i="2"/>
  <c r="O3859" i="2" s="1"/>
  <c r="P3859" i="2" s="1"/>
  <c r="G3859" i="2"/>
  <c r="K3858" i="2"/>
  <c r="L3858" i="2" s="1"/>
  <c r="I3858" i="2"/>
  <c r="O3858" i="2" s="1"/>
  <c r="P3858" i="2" s="1"/>
  <c r="G3858" i="2"/>
  <c r="K3857" i="2"/>
  <c r="L3857" i="2" s="1"/>
  <c r="I3857" i="2"/>
  <c r="O3857" i="2" s="1"/>
  <c r="P3857" i="2" s="1"/>
  <c r="G3857" i="2"/>
  <c r="L3856" i="2"/>
  <c r="I3856" i="2"/>
  <c r="O3856" i="2" s="1"/>
  <c r="P3856" i="2" s="1"/>
  <c r="G3856" i="2"/>
  <c r="L3855" i="2"/>
  <c r="I3855" i="2"/>
  <c r="O3855" i="2" s="1"/>
  <c r="P3855" i="2" s="1"/>
  <c r="G3855" i="2"/>
  <c r="L3854" i="2"/>
  <c r="I3854" i="2"/>
  <c r="O3854" i="2" s="1"/>
  <c r="P3854" i="2" s="1"/>
  <c r="G3854" i="2"/>
  <c r="L3853" i="2"/>
  <c r="I3853" i="2"/>
  <c r="O3853" i="2" s="1"/>
  <c r="P3853" i="2" s="1"/>
  <c r="G3853" i="2"/>
  <c r="L3852" i="2"/>
  <c r="I3852" i="2"/>
  <c r="O3852" i="2" s="1"/>
  <c r="P3852" i="2" s="1"/>
  <c r="G3852" i="2"/>
  <c r="L3851" i="2"/>
  <c r="I3851" i="2"/>
  <c r="O3851" i="2" s="1"/>
  <c r="P3851" i="2" s="1"/>
  <c r="G3851" i="2"/>
  <c r="L3850" i="2"/>
  <c r="I3850" i="2"/>
  <c r="O3850" i="2" s="1"/>
  <c r="P3850" i="2" s="1"/>
  <c r="G3850" i="2"/>
  <c r="L3849" i="2"/>
  <c r="I3849" i="2"/>
  <c r="O3849" i="2" s="1"/>
  <c r="P3849" i="2" s="1"/>
  <c r="G3849" i="2"/>
  <c r="L3848" i="2"/>
  <c r="I3848" i="2"/>
  <c r="O3848" i="2" s="1"/>
  <c r="P3848" i="2" s="1"/>
  <c r="G3848" i="2"/>
  <c r="L3847" i="2"/>
  <c r="I3847" i="2"/>
  <c r="O3847" i="2" s="1"/>
  <c r="P3847" i="2" s="1"/>
  <c r="G3847" i="2"/>
  <c r="K3846" i="2"/>
  <c r="L3846" i="2" s="1"/>
  <c r="I3846" i="2"/>
  <c r="O3846" i="2" s="1"/>
  <c r="P3846" i="2" s="1"/>
  <c r="G3846" i="2"/>
  <c r="L3845" i="2"/>
  <c r="I3845" i="2"/>
  <c r="O3845" i="2" s="1"/>
  <c r="P3845" i="2" s="1"/>
  <c r="G3845" i="2"/>
  <c r="L3844" i="2"/>
  <c r="I3844" i="2"/>
  <c r="O3844" i="2" s="1"/>
  <c r="P3844" i="2" s="1"/>
  <c r="G3844" i="2"/>
  <c r="L3843" i="2"/>
  <c r="I3843" i="2"/>
  <c r="O3843" i="2" s="1"/>
  <c r="P3843" i="2" s="1"/>
  <c r="G3843" i="2"/>
  <c r="L3842" i="2"/>
  <c r="I3842" i="2"/>
  <c r="O3842" i="2" s="1"/>
  <c r="P3842" i="2" s="1"/>
  <c r="G3842" i="2"/>
  <c r="L3841" i="2"/>
  <c r="I3841" i="2"/>
  <c r="O3841" i="2" s="1"/>
  <c r="P3841" i="2" s="1"/>
  <c r="G3841" i="2"/>
  <c r="L3840" i="2"/>
  <c r="I3840" i="2"/>
  <c r="O3840" i="2" s="1"/>
  <c r="P3840" i="2" s="1"/>
  <c r="G3840" i="2"/>
  <c r="L3839" i="2"/>
  <c r="I3839" i="2"/>
  <c r="O3839" i="2" s="1"/>
  <c r="P3839" i="2" s="1"/>
  <c r="G3839" i="2"/>
  <c r="L3838" i="2"/>
  <c r="I3838" i="2"/>
  <c r="O3838" i="2" s="1"/>
  <c r="P3838" i="2" s="1"/>
  <c r="G3838" i="2"/>
  <c r="L3837" i="2"/>
  <c r="I3837" i="2"/>
  <c r="O3837" i="2" s="1"/>
  <c r="P3837" i="2" s="1"/>
  <c r="G3837" i="2"/>
  <c r="L3836" i="2"/>
  <c r="I3836" i="2"/>
  <c r="O3836" i="2" s="1"/>
  <c r="P3836" i="2" s="1"/>
  <c r="G3836" i="2"/>
  <c r="L3835" i="2"/>
  <c r="I3835" i="2"/>
  <c r="O3835" i="2" s="1"/>
  <c r="P3835" i="2" s="1"/>
  <c r="G3835" i="2"/>
  <c r="L3834" i="2"/>
  <c r="I3834" i="2"/>
  <c r="O3834" i="2" s="1"/>
  <c r="P3834" i="2" s="1"/>
  <c r="G3834" i="2"/>
  <c r="L3833" i="2"/>
  <c r="I3833" i="2"/>
  <c r="O3833" i="2" s="1"/>
  <c r="P3833" i="2" s="1"/>
  <c r="G3833" i="2"/>
  <c r="L3832" i="2"/>
  <c r="I3832" i="2"/>
  <c r="O3832" i="2" s="1"/>
  <c r="P3832" i="2" s="1"/>
  <c r="G3832" i="2"/>
  <c r="L3831" i="2"/>
  <c r="I3831" i="2"/>
  <c r="O3831" i="2" s="1"/>
  <c r="P3831" i="2" s="1"/>
  <c r="G3831" i="2"/>
  <c r="L3830" i="2"/>
  <c r="I3830" i="2"/>
  <c r="O3830" i="2" s="1"/>
  <c r="P3830" i="2" s="1"/>
  <c r="G3830" i="2"/>
  <c r="L3829" i="2"/>
  <c r="I3829" i="2"/>
  <c r="O3829" i="2" s="1"/>
  <c r="P3829" i="2" s="1"/>
  <c r="G3829" i="2"/>
  <c r="K3828" i="2"/>
  <c r="L3828" i="2" s="1"/>
  <c r="I3828" i="2"/>
  <c r="O3828" i="2" s="1"/>
  <c r="P3828" i="2" s="1"/>
  <c r="G3828" i="2"/>
  <c r="L3827" i="2"/>
  <c r="I3827" i="2"/>
  <c r="O3827" i="2" s="1"/>
  <c r="P3827" i="2" s="1"/>
  <c r="G3827" i="2"/>
  <c r="L3826" i="2"/>
  <c r="I3826" i="2"/>
  <c r="O3826" i="2" s="1"/>
  <c r="P3826" i="2" s="1"/>
  <c r="G3826" i="2"/>
  <c r="L3825" i="2"/>
  <c r="I3825" i="2"/>
  <c r="O3825" i="2" s="1"/>
  <c r="P3825" i="2" s="1"/>
  <c r="G3825" i="2"/>
  <c r="K3824" i="2"/>
  <c r="L3824" i="2" s="1"/>
  <c r="I3824" i="2"/>
  <c r="O3824" i="2" s="1"/>
  <c r="P3824" i="2" s="1"/>
  <c r="G3824" i="2"/>
  <c r="L3823" i="2"/>
  <c r="I3823" i="2"/>
  <c r="O3823" i="2" s="1"/>
  <c r="P3823" i="2" s="1"/>
  <c r="G3823" i="2"/>
  <c r="L3822" i="2"/>
  <c r="I3822" i="2"/>
  <c r="O3822" i="2" s="1"/>
  <c r="P3822" i="2" s="1"/>
  <c r="G3822" i="2"/>
  <c r="K3821" i="2"/>
  <c r="L3821" i="2" s="1"/>
  <c r="I3821" i="2"/>
  <c r="O3821" i="2" s="1"/>
  <c r="P3821" i="2" s="1"/>
  <c r="G3821" i="2"/>
  <c r="L3820" i="2"/>
  <c r="I3820" i="2"/>
  <c r="O3820" i="2" s="1"/>
  <c r="P3820" i="2" s="1"/>
  <c r="G3820" i="2"/>
  <c r="L3819" i="2"/>
  <c r="I3819" i="2"/>
  <c r="O3819" i="2" s="1"/>
  <c r="P3819" i="2" s="1"/>
  <c r="G3819" i="2"/>
  <c r="L3818" i="2"/>
  <c r="I3818" i="2"/>
  <c r="O3818" i="2" s="1"/>
  <c r="P3818" i="2" s="1"/>
  <c r="G3818" i="2"/>
  <c r="L3817" i="2"/>
  <c r="I3817" i="2"/>
  <c r="O3817" i="2" s="1"/>
  <c r="P3817" i="2" s="1"/>
  <c r="G3817" i="2"/>
  <c r="L3816" i="2"/>
  <c r="I3816" i="2"/>
  <c r="O3816" i="2" s="1"/>
  <c r="P3816" i="2" s="1"/>
  <c r="G3816" i="2"/>
  <c r="L3815" i="2"/>
  <c r="I3815" i="2"/>
  <c r="O3815" i="2" s="1"/>
  <c r="P3815" i="2" s="1"/>
  <c r="G3815" i="2"/>
  <c r="L3814" i="2"/>
  <c r="I3814" i="2"/>
  <c r="O3814" i="2" s="1"/>
  <c r="P3814" i="2" s="1"/>
  <c r="G3814" i="2"/>
  <c r="L3813" i="2"/>
  <c r="I3813" i="2"/>
  <c r="O3813" i="2" s="1"/>
  <c r="P3813" i="2" s="1"/>
  <c r="G3813" i="2"/>
  <c r="L3812" i="2"/>
  <c r="I3812" i="2"/>
  <c r="O3812" i="2" s="1"/>
  <c r="P3812" i="2" s="1"/>
  <c r="G3812" i="2"/>
  <c r="L3811" i="2"/>
  <c r="I3811" i="2"/>
  <c r="O3811" i="2" s="1"/>
  <c r="P3811" i="2" s="1"/>
  <c r="G3811" i="2"/>
  <c r="L3810" i="2"/>
  <c r="I3810" i="2"/>
  <c r="O3810" i="2" s="1"/>
  <c r="P3810" i="2" s="1"/>
  <c r="G3810" i="2"/>
  <c r="L3809" i="2"/>
  <c r="I3809" i="2"/>
  <c r="O3809" i="2" s="1"/>
  <c r="P3809" i="2" s="1"/>
  <c r="G3809" i="2"/>
  <c r="L3808" i="2"/>
  <c r="I3808" i="2"/>
  <c r="O3808" i="2" s="1"/>
  <c r="P3808" i="2" s="1"/>
  <c r="G3808" i="2"/>
  <c r="K3807" i="2"/>
  <c r="L3807" i="2" s="1"/>
  <c r="I3807" i="2"/>
  <c r="O3807" i="2" s="1"/>
  <c r="P3807" i="2" s="1"/>
  <c r="G3807" i="2"/>
  <c r="K3806" i="2"/>
  <c r="L3806" i="2" s="1"/>
  <c r="I3806" i="2"/>
  <c r="O3806" i="2" s="1"/>
  <c r="P3806" i="2" s="1"/>
  <c r="G3806" i="2"/>
  <c r="K3805" i="2"/>
  <c r="L3805" i="2" s="1"/>
  <c r="I3805" i="2"/>
  <c r="O3805" i="2" s="1"/>
  <c r="P3805" i="2" s="1"/>
  <c r="G3805" i="2"/>
  <c r="K3804" i="2"/>
  <c r="L3804" i="2" s="1"/>
  <c r="I3804" i="2"/>
  <c r="O3804" i="2" s="1"/>
  <c r="P3804" i="2" s="1"/>
  <c r="G3804" i="2"/>
  <c r="K3803" i="2"/>
  <c r="L3803" i="2" s="1"/>
  <c r="I3803" i="2"/>
  <c r="O3803" i="2" s="1"/>
  <c r="P3803" i="2" s="1"/>
  <c r="G3803" i="2"/>
  <c r="L3802" i="2"/>
  <c r="I3802" i="2"/>
  <c r="O3802" i="2" s="1"/>
  <c r="P3802" i="2" s="1"/>
  <c r="G3802" i="2"/>
  <c r="L3801" i="2"/>
  <c r="I3801" i="2"/>
  <c r="O3801" i="2" s="1"/>
  <c r="P3801" i="2" s="1"/>
  <c r="G3801" i="2"/>
  <c r="K3800" i="2"/>
  <c r="L3800" i="2" s="1"/>
  <c r="I3800" i="2"/>
  <c r="O3800" i="2" s="1"/>
  <c r="P3800" i="2" s="1"/>
  <c r="G3800" i="2"/>
  <c r="L3799" i="2"/>
  <c r="I3799" i="2"/>
  <c r="O3799" i="2" s="1"/>
  <c r="P3799" i="2" s="1"/>
  <c r="G3799" i="2"/>
  <c r="K3798" i="2"/>
  <c r="L3798" i="2" s="1"/>
  <c r="I3798" i="2"/>
  <c r="O3798" i="2" s="1"/>
  <c r="P3798" i="2" s="1"/>
  <c r="G3798" i="2"/>
  <c r="K3797" i="2"/>
  <c r="L3797" i="2" s="1"/>
  <c r="I3797" i="2"/>
  <c r="O3797" i="2" s="1"/>
  <c r="P3797" i="2" s="1"/>
  <c r="G3797" i="2"/>
  <c r="L3796" i="2"/>
  <c r="I3796" i="2"/>
  <c r="O3796" i="2" s="1"/>
  <c r="P3796" i="2" s="1"/>
  <c r="G3796" i="2"/>
  <c r="L3795" i="2"/>
  <c r="I3795" i="2"/>
  <c r="O3795" i="2" s="1"/>
  <c r="P3795" i="2" s="1"/>
  <c r="G3795" i="2"/>
  <c r="K3794" i="2"/>
  <c r="L3794" i="2" s="1"/>
  <c r="I3794" i="2"/>
  <c r="O3794" i="2" s="1"/>
  <c r="P3794" i="2" s="1"/>
  <c r="G3794" i="2"/>
  <c r="L3793" i="2"/>
  <c r="I3793" i="2"/>
  <c r="O3793" i="2" s="1"/>
  <c r="P3793" i="2" s="1"/>
  <c r="G3793" i="2"/>
  <c r="K3792" i="2"/>
  <c r="L3792" i="2" s="1"/>
  <c r="I3792" i="2"/>
  <c r="O3792" i="2" s="1"/>
  <c r="P3792" i="2" s="1"/>
  <c r="G3792" i="2"/>
  <c r="L3791" i="2"/>
  <c r="I3791" i="2"/>
  <c r="O3791" i="2" s="1"/>
  <c r="P3791" i="2" s="1"/>
  <c r="G3791" i="2"/>
  <c r="L3790" i="2"/>
  <c r="I3790" i="2"/>
  <c r="O3790" i="2" s="1"/>
  <c r="P3790" i="2" s="1"/>
  <c r="G3790" i="2"/>
  <c r="K3789" i="2"/>
  <c r="L3789" i="2" s="1"/>
  <c r="I3789" i="2"/>
  <c r="O3789" i="2" s="1"/>
  <c r="P3789" i="2" s="1"/>
  <c r="G3789" i="2"/>
  <c r="K3788" i="2"/>
  <c r="L3788" i="2" s="1"/>
  <c r="I3788" i="2"/>
  <c r="O3788" i="2" s="1"/>
  <c r="P3788" i="2" s="1"/>
  <c r="G3788" i="2"/>
  <c r="L3787" i="2"/>
  <c r="I3787" i="2"/>
  <c r="O3787" i="2" s="1"/>
  <c r="P3787" i="2" s="1"/>
  <c r="G3787" i="2"/>
  <c r="L3786" i="2"/>
  <c r="I3786" i="2"/>
  <c r="O3786" i="2" s="1"/>
  <c r="P3786" i="2" s="1"/>
  <c r="G3786" i="2"/>
  <c r="K3785" i="2"/>
  <c r="L3785" i="2" s="1"/>
  <c r="I3785" i="2"/>
  <c r="O3785" i="2" s="1"/>
  <c r="P3785" i="2" s="1"/>
  <c r="G3785" i="2"/>
  <c r="L3784" i="2"/>
  <c r="I3784" i="2"/>
  <c r="O3784" i="2" s="1"/>
  <c r="P3784" i="2" s="1"/>
  <c r="G3784" i="2"/>
  <c r="K3783" i="2"/>
  <c r="L3783" i="2" s="1"/>
  <c r="I3783" i="2"/>
  <c r="O3783" i="2" s="1"/>
  <c r="P3783" i="2" s="1"/>
  <c r="G3783" i="2"/>
  <c r="L3782" i="2"/>
  <c r="I3782" i="2"/>
  <c r="O3782" i="2" s="1"/>
  <c r="P3782" i="2" s="1"/>
  <c r="G3782" i="2"/>
  <c r="L3781" i="2"/>
  <c r="I3781" i="2"/>
  <c r="O3781" i="2" s="1"/>
  <c r="P3781" i="2" s="1"/>
  <c r="G3781" i="2"/>
  <c r="L3780" i="2"/>
  <c r="I3780" i="2"/>
  <c r="O3780" i="2" s="1"/>
  <c r="P3780" i="2" s="1"/>
  <c r="G3780" i="2"/>
  <c r="K3779" i="2"/>
  <c r="L3779" i="2" s="1"/>
  <c r="I3779" i="2"/>
  <c r="O3779" i="2" s="1"/>
  <c r="P3779" i="2" s="1"/>
  <c r="G3779" i="2"/>
  <c r="K3778" i="2"/>
  <c r="L3778" i="2" s="1"/>
  <c r="I3778" i="2"/>
  <c r="O3778" i="2" s="1"/>
  <c r="P3778" i="2" s="1"/>
  <c r="G3778" i="2"/>
  <c r="K3777" i="2"/>
  <c r="L3777" i="2" s="1"/>
  <c r="I3777" i="2"/>
  <c r="O3777" i="2" s="1"/>
  <c r="P3777" i="2" s="1"/>
  <c r="G3777" i="2"/>
  <c r="K3776" i="2"/>
  <c r="L3776" i="2" s="1"/>
  <c r="I3776" i="2"/>
  <c r="O3776" i="2" s="1"/>
  <c r="P3776" i="2" s="1"/>
  <c r="G3776" i="2"/>
  <c r="L3775" i="2"/>
  <c r="I3775" i="2"/>
  <c r="O3775" i="2" s="1"/>
  <c r="P3775" i="2" s="1"/>
  <c r="G3775" i="2"/>
  <c r="K3774" i="2"/>
  <c r="L3774" i="2" s="1"/>
  <c r="I3774" i="2"/>
  <c r="O3774" i="2" s="1"/>
  <c r="P3774" i="2" s="1"/>
  <c r="G3774" i="2"/>
  <c r="L3773" i="2"/>
  <c r="I3773" i="2"/>
  <c r="O3773" i="2" s="1"/>
  <c r="P3773" i="2" s="1"/>
  <c r="G3773" i="2"/>
  <c r="L3772" i="2"/>
  <c r="I3772" i="2"/>
  <c r="O3772" i="2" s="1"/>
  <c r="P3772" i="2" s="1"/>
  <c r="G3772" i="2"/>
  <c r="L3771" i="2"/>
  <c r="I3771" i="2"/>
  <c r="O3771" i="2" s="1"/>
  <c r="P3771" i="2" s="1"/>
  <c r="G3771" i="2"/>
  <c r="K3770" i="2"/>
  <c r="L3770" i="2" s="1"/>
  <c r="I3770" i="2"/>
  <c r="O3770" i="2" s="1"/>
  <c r="P3770" i="2" s="1"/>
  <c r="G3770" i="2"/>
  <c r="K3769" i="2"/>
  <c r="L3769" i="2" s="1"/>
  <c r="I3769" i="2"/>
  <c r="O3769" i="2" s="1"/>
  <c r="P3769" i="2" s="1"/>
  <c r="G3769" i="2"/>
  <c r="K3768" i="2"/>
  <c r="L3768" i="2" s="1"/>
  <c r="I3768" i="2"/>
  <c r="O3768" i="2" s="1"/>
  <c r="P3768" i="2" s="1"/>
  <c r="G3768" i="2"/>
  <c r="K3767" i="2"/>
  <c r="L3767" i="2" s="1"/>
  <c r="I3767" i="2"/>
  <c r="O3767" i="2" s="1"/>
  <c r="P3767" i="2" s="1"/>
  <c r="G3767" i="2"/>
  <c r="K3766" i="2"/>
  <c r="L3766" i="2" s="1"/>
  <c r="I3766" i="2"/>
  <c r="O3766" i="2" s="1"/>
  <c r="P3766" i="2" s="1"/>
  <c r="G3766" i="2"/>
  <c r="L3765" i="2"/>
  <c r="I3765" i="2"/>
  <c r="O3765" i="2" s="1"/>
  <c r="P3765" i="2" s="1"/>
  <c r="G3765" i="2"/>
  <c r="L3764" i="2"/>
  <c r="I3764" i="2"/>
  <c r="O3764" i="2" s="1"/>
  <c r="P3764" i="2" s="1"/>
  <c r="G3764" i="2"/>
  <c r="K3763" i="2"/>
  <c r="L3763" i="2" s="1"/>
  <c r="I3763" i="2"/>
  <c r="O3763" i="2" s="1"/>
  <c r="P3763" i="2" s="1"/>
  <c r="G3763" i="2"/>
  <c r="L3762" i="2"/>
  <c r="I3762" i="2"/>
  <c r="O3762" i="2" s="1"/>
  <c r="P3762" i="2" s="1"/>
  <c r="G3762" i="2"/>
  <c r="L3761" i="2"/>
  <c r="I3761" i="2"/>
  <c r="O3761" i="2" s="1"/>
  <c r="P3761" i="2" s="1"/>
  <c r="G3761" i="2"/>
  <c r="L3760" i="2"/>
  <c r="I3760" i="2"/>
  <c r="O3760" i="2" s="1"/>
  <c r="P3760" i="2" s="1"/>
  <c r="G3760" i="2"/>
  <c r="L3759" i="2"/>
  <c r="I3759" i="2"/>
  <c r="O3759" i="2" s="1"/>
  <c r="P3759" i="2" s="1"/>
  <c r="G3759" i="2"/>
  <c r="L3758" i="2"/>
  <c r="I3758" i="2"/>
  <c r="O3758" i="2" s="1"/>
  <c r="P3758" i="2" s="1"/>
  <c r="G3758" i="2"/>
  <c r="K3757" i="2"/>
  <c r="L3757" i="2" s="1"/>
  <c r="I3757" i="2"/>
  <c r="O3757" i="2" s="1"/>
  <c r="P3757" i="2" s="1"/>
  <c r="G3757" i="2"/>
  <c r="L3756" i="2"/>
  <c r="I3756" i="2"/>
  <c r="O3756" i="2" s="1"/>
  <c r="P3756" i="2" s="1"/>
  <c r="G3756" i="2"/>
  <c r="K3755" i="2"/>
  <c r="L3755" i="2" s="1"/>
  <c r="I3755" i="2"/>
  <c r="O3755" i="2" s="1"/>
  <c r="P3755" i="2" s="1"/>
  <c r="G3755" i="2"/>
  <c r="K3754" i="2"/>
  <c r="L3754" i="2" s="1"/>
  <c r="I3754" i="2"/>
  <c r="O3754" i="2" s="1"/>
  <c r="P3754" i="2" s="1"/>
  <c r="G3754" i="2"/>
  <c r="K3753" i="2"/>
  <c r="L3753" i="2" s="1"/>
  <c r="I3753" i="2"/>
  <c r="O3753" i="2" s="1"/>
  <c r="P3753" i="2" s="1"/>
  <c r="G3753" i="2"/>
  <c r="K3752" i="2"/>
  <c r="L3752" i="2" s="1"/>
  <c r="I3752" i="2"/>
  <c r="O3752" i="2" s="1"/>
  <c r="P3752" i="2" s="1"/>
  <c r="G3752" i="2"/>
  <c r="K3751" i="2"/>
  <c r="L3751" i="2" s="1"/>
  <c r="I3751" i="2"/>
  <c r="O3751" i="2" s="1"/>
  <c r="P3751" i="2" s="1"/>
  <c r="G3751" i="2"/>
  <c r="L3750" i="2"/>
  <c r="I3750" i="2"/>
  <c r="O3750" i="2" s="1"/>
  <c r="P3750" i="2" s="1"/>
  <c r="G3750" i="2"/>
  <c r="L3749" i="2"/>
  <c r="I3749" i="2"/>
  <c r="O3749" i="2" s="1"/>
  <c r="P3749" i="2" s="1"/>
  <c r="G3749" i="2"/>
  <c r="K3748" i="2"/>
  <c r="L3748" i="2" s="1"/>
  <c r="I3748" i="2"/>
  <c r="O3748" i="2" s="1"/>
  <c r="P3748" i="2" s="1"/>
  <c r="G3748" i="2"/>
  <c r="K3747" i="2"/>
  <c r="L3747" i="2" s="1"/>
  <c r="I3747" i="2"/>
  <c r="O3747" i="2" s="1"/>
  <c r="P3747" i="2" s="1"/>
  <c r="G3747" i="2"/>
  <c r="L3746" i="2"/>
  <c r="I3746" i="2"/>
  <c r="O3746" i="2" s="1"/>
  <c r="P3746" i="2" s="1"/>
  <c r="G3746" i="2"/>
  <c r="K3745" i="2"/>
  <c r="L3745" i="2" s="1"/>
  <c r="I3745" i="2"/>
  <c r="O3745" i="2" s="1"/>
  <c r="P3745" i="2" s="1"/>
  <c r="G3745" i="2"/>
  <c r="L3744" i="2"/>
  <c r="I3744" i="2"/>
  <c r="O3744" i="2" s="1"/>
  <c r="P3744" i="2" s="1"/>
  <c r="G3744" i="2"/>
  <c r="L3743" i="2"/>
  <c r="I3743" i="2"/>
  <c r="O3743" i="2" s="1"/>
  <c r="P3743" i="2" s="1"/>
  <c r="G3743" i="2"/>
  <c r="L3742" i="2"/>
  <c r="I3742" i="2"/>
  <c r="O3742" i="2" s="1"/>
  <c r="P3742" i="2" s="1"/>
  <c r="G3742" i="2"/>
  <c r="K3741" i="2"/>
  <c r="L3741" i="2" s="1"/>
  <c r="I3741" i="2"/>
  <c r="O3741" i="2" s="1"/>
  <c r="P3741" i="2" s="1"/>
  <c r="G3741" i="2"/>
  <c r="K3740" i="2"/>
  <c r="L3740" i="2" s="1"/>
  <c r="I3740" i="2"/>
  <c r="O3740" i="2" s="1"/>
  <c r="P3740" i="2" s="1"/>
  <c r="G3740" i="2"/>
  <c r="K3739" i="2"/>
  <c r="L3739" i="2" s="1"/>
  <c r="I3739" i="2"/>
  <c r="O3739" i="2" s="1"/>
  <c r="P3739" i="2" s="1"/>
  <c r="G3739" i="2"/>
  <c r="L3738" i="2"/>
  <c r="I3738" i="2"/>
  <c r="O3738" i="2" s="1"/>
  <c r="P3738" i="2" s="1"/>
  <c r="G3738" i="2"/>
  <c r="L3737" i="2"/>
  <c r="I3737" i="2"/>
  <c r="O3737" i="2" s="1"/>
  <c r="P3737" i="2" s="1"/>
  <c r="G3737" i="2"/>
  <c r="L3736" i="2"/>
  <c r="I3736" i="2"/>
  <c r="O3736" i="2" s="1"/>
  <c r="P3736" i="2" s="1"/>
  <c r="G3736" i="2"/>
  <c r="L3735" i="2"/>
  <c r="I3735" i="2"/>
  <c r="O3735" i="2" s="1"/>
  <c r="P3735" i="2" s="1"/>
  <c r="G3735" i="2"/>
  <c r="L3734" i="2"/>
  <c r="I3734" i="2"/>
  <c r="O3734" i="2" s="1"/>
  <c r="P3734" i="2" s="1"/>
  <c r="G3734" i="2"/>
  <c r="L3733" i="2"/>
  <c r="I3733" i="2"/>
  <c r="O3733" i="2" s="1"/>
  <c r="P3733" i="2" s="1"/>
  <c r="G3733" i="2"/>
  <c r="L3732" i="2"/>
  <c r="I3732" i="2"/>
  <c r="O3732" i="2" s="1"/>
  <c r="P3732" i="2" s="1"/>
  <c r="G3732" i="2"/>
  <c r="L3731" i="2"/>
  <c r="I3731" i="2"/>
  <c r="O3731" i="2" s="1"/>
  <c r="P3731" i="2" s="1"/>
  <c r="G3731" i="2"/>
  <c r="L3730" i="2"/>
  <c r="I3730" i="2"/>
  <c r="O3730" i="2" s="1"/>
  <c r="P3730" i="2" s="1"/>
  <c r="G3730" i="2"/>
  <c r="L3729" i="2"/>
  <c r="I3729" i="2"/>
  <c r="O3729" i="2" s="1"/>
  <c r="P3729" i="2" s="1"/>
  <c r="G3729" i="2"/>
  <c r="L3728" i="2"/>
  <c r="I3728" i="2"/>
  <c r="O3728" i="2" s="1"/>
  <c r="P3728" i="2" s="1"/>
  <c r="G3728" i="2"/>
  <c r="L3727" i="2"/>
  <c r="I3727" i="2"/>
  <c r="O3727" i="2" s="1"/>
  <c r="P3727" i="2" s="1"/>
  <c r="G3727" i="2"/>
  <c r="L3726" i="2"/>
  <c r="I3726" i="2"/>
  <c r="O3726" i="2" s="1"/>
  <c r="P3726" i="2" s="1"/>
  <c r="G3726" i="2"/>
  <c r="L3725" i="2"/>
  <c r="I3725" i="2"/>
  <c r="O3725" i="2" s="1"/>
  <c r="P3725" i="2" s="1"/>
  <c r="G3725" i="2"/>
  <c r="K3724" i="2"/>
  <c r="L3724" i="2" s="1"/>
  <c r="I3724" i="2"/>
  <c r="O3724" i="2" s="1"/>
  <c r="P3724" i="2" s="1"/>
  <c r="G3724" i="2"/>
  <c r="K3723" i="2"/>
  <c r="L3723" i="2" s="1"/>
  <c r="I3723" i="2"/>
  <c r="O3723" i="2" s="1"/>
  <c r="P3723" i="2" s="1"/>
  <c r="G3723" i="2"/>
  <c r="K3722" i="2"/>
  <c r="L3722" i="2" s="1"/>
  <c r="I3722" i="2"/>
  <c r="O3722" i="2" s="1"/>
  <c r="P3722" i="2" s="1"/>
  <c r="G3722" i="2"/>
  <c r="K3721" i="2"/>
  <c r="L3721" i="2" s="1"/>
  <c r="I3721" i="2"/>
  <c r="O3721" i="2" s="1"/>
  <c r="P3721" i="2" s="1"/>
  <c r="G3721" i="2"/>
  <c r="K3720" i="2"/>
  <c r="L3720" i="2" s="1"/>
  <c r="I3720" i="2"/>
  <c r="O3720" i="2" s="1"/>
  <c r="P3720" i="2" s="1"/>
  <c r="G3720" i="2"/>
  <c r="L3719" i="2"/>
  <c r="I3719" i="2"/>
  <c r="O3719" i="2" s="1"/>
  <c r="P3719" i="2" s="1"/>
  <c r="G3719" i="2"/>
  <c r="K3718" i="2"/>
  <c r="L3718" i="2" s="1"/>
  <c r="I3718" i="2"/>
  <c r="O3718" i="2" s="1"/>
  <c r="P3718" i="2" s="1"/>
  <c r="G3718" i="2"/>
  <c r="L3717" i="2"/>
  <c r="I3717" i="2"/>
  <c r="O3717" i="2" s="1"/>
  <c r="P3717" i="2" s="1"/>
  <c r="G3717" i="2"/>
  <c r="L3716" i="2"/>
  <c r="I3716" i="2"/>
  <c r="O3716" i="2" s="1"/>
  <c r="P3716" i="2" s="1"/>
  <c r="G3716" i="2"/>
  <c r="L3715" i="2"/>
  <c r="I3715" i="2"/>
  <c r="O3715" i="2" s="1"/>
  <c r="P3715" i="2" s="1"/>
  <c r="G3715" i="2"/>
  <c r="L3714" i="2"/>
  <c r="I3714" i="2"/>
  <c r="O3714" i="2" s="1"/>
  <c r="P3714" i="2" s="1"/>
  <c r="G3714" i="2"/>
  <c r="L3713" i="2"/>
  <c r="I3713" i="2"/>
  <c r="O3713" i="2" s="1"/>
  <c r="P3713" i="2" s="1"/>
  <c r="G3713" i="2"/>
  <c r="L3712" i="2"/>
  <c r="I3712" i="2"/>
  <c r="O3712" i="2" s="1"/>
  <c r="P3712" i="2" s="1"/>
  <c r="G3712" i="2"/>
  <c r="L3711" i="2"/>
  <c r="I3711" i="2"/>
  <c r="O3711" i="2" s="1"/>
  <c r="P3711" i="2" s="1"/>
  <c r="G3711" i="2"/>
  <c r="L3710" i="2"/>
  <c r="I3710" i="2"/>
  <c r="O3710" i="2" s="1"/>
  <c r="P3710" i="2" s="1"/>
  <c r="G3710" i="2"/>
  <c r="L3709" i="2"/>
  <c r="I3709" i="2"/>
  <c r="O3709" i="2" s="1"/>
  <c r="P3709" i="2" s="1"/>
  <c r="G3709" i="2"/>
  <c r="K3708" i="2"/>
  <c r="L3708" i="2" s="1"/>
  <c r="I3708" i="2"/>
  <c r="O3708" i="2" s="1"/>
  <c r="G3708" i="2"/>
  <c r="J3708" i="2" s="1"/>
  <c r="L3707" i="2"/>
  <c r="I3707" i="2"/>
  <c r="O3707" i="2" s="1"/>
  <c r="P3707" i="2" s="1"/>
  <c r="G3707" i="2"/>
  <c r="K3706" i="2"/>
  <c r="L3706" i="2" s="1"/>
  <c r="I3706" i="2"/>
  <c r="O3706" i="2" s="1"/>
  <c r="P3706" i="2" s="1"/>
  <c r="G3706" i="2"/>
  <c r="L3705" i="2"/>
  <c r="I3705" i="2"/>
  <c r="O3705" i="2" s="1"/>
  <c r="P3705" i="2" s="1"/>
  <c r="G3705" i="2"/>
  <c r="L3704" i="2"/>
  <c r="I3704" i="2"/>
  <c r="O3704" i="2" s="1"/>
  <c r="P3704" i="2" s="1"/>
  <c r="G3704" i="2"/>
  <c r="L3703" i="2"/>
  <c r="I3703" i="2"/>
  <c r="O3703" i="2" s="1"/>
  <c r="P3703" i="2" s="1"/>
  <c r="G3703" i="2"/>
  <c r="L3702" i="2"/>
  <c r="I3702" i="2"/>
  <c r="O3702" i="2" s="1"/>
  <c r="P3702" i="2" s="1"/>
  <c r="G3702" i="2"/>
  <c r="L3701" i="2"/>
  <c r="I3701" i="2"/>
  <c r="O3701" i="2" s="1"/>
  <c r="P3701" i="2" s="1"/>
  <c r="G3701" i="2"/>
  <c r="L3700" i="2"/>
  <c r="I3700" i="2"/>
  <c r="O3700" i="2" s="1"/>
  <c r="P3700" i="2" s="1"/>
  <c r="G3700" i="2"/>
  <c r="L3699" i="2"/>
  <c r="I3699" i="2"/>
  <c r="O3699" i="2" s="1"/>
  <c r="P3699" i="2" s="1"/>
  <c r="G3699" i="2"/>
  <c r="L3698" i="2"/>
  <c r="I3698" i="2"/>
  <c r="O3698" i="2" s="1"/>
  <c r="P3698" i="2" s="1"/>
  <c r="G3698" i="2"/>
  <c r="L3697" i="2"/>
  <c r="I3697" i="2"/>
  <c r="O3697" i="2" s="1"/>
  <c r="P3697" i="2" s="1"/>
  <c r="G3697" i="2"/>
  <c r="K3696" i="2"/>
  <c r="L3696" i="2" s="1"/>
  <c r="I3696" i="2"/>
  <c r="O3696" i="2" s="1"/>
  <c r="P3696" i="2" s="1"/>
  <c r="G3696" i="2"/>
  <c r="L3695" i="2"/>
  <c r="I3695" i="2"/>
  <c r="O3695" i="2" s="1"/>
  <c r="P3695" i="2" s="1"/>
  <c r="G3695" i="2"/>
  <c r="L3694" i="2"/>
  <c r="I3694" i="2"/>
  <c r="O3694" i="2" s="1"/>
  <c r="P3694" i="2" s="1"/>
  <c r="G3694" i="2"/>
  <c r="K3693" i="2"/>
  <c r="L3693" i="2" s="1"/>
  <c r="I3693" i="2"/>
  <c r="O3693" i="2" s="1"/>
  <c r="P3693" i="2" s="1"/>
  <c r="G3693" i="2"/>
  <c r="L3692" i="2"/>
  <c r="I3692" i="2"/>
  <c r="O3692" i="2" s="1"/>
  <c r="P3692" i="2" s="1"/>
  <c r="G3692" i="2"/>
  <c r="L3691" i="2"/>
  <c r="I3691" i="2"/>
  <c r="O3691" i="2" s="1"/>
  <c r="P3691" i="2" s="1"/>
  <c r="G3691" i="2"/>
  <c r="L3690" i="2"/>
  <c r="I3690" i="2"/>
  <c r="O3690" i="2" s="1"/>
  <c r="P3690" i="2" s="1"/>
  <c r="G3690" i="2"/>
  <c r="K3689" i="2"/>
  <c r="L3689" i="2" s="1"/>
  <c r="I3689" i="2"/>
  <c r="O3689" i="2" s="1"/>
  <c r="P3689" i="2" s="1"/>
  <c r="G3689" i="2"/>
  <c r="L3688" i="2"/>
  <c r="I3688" i="2"/>
  <c r="O3688" i="2" s="1"/>
  <c r="P3688" i="2" s="1"/>
  <c r="G3688" i="2"/>
  <c r="L3687" i="2"/>
  <c r="I3687" i="2"/>
  <c r="O3687" i="2" s="1"/>
  <c r="P3687" i="2" s="1"/>
  <c r="G3687" i="2"/>
  <c r="L3686" i="2"/>
  <c r="I3686" i="2"/>
  <c r="O3686" i="2" s="1"/>
  <c r="P3686" i="2" s="1"/>
  <c r="G3686" i="2"/>
  <c r="L3685" i="2"/>
  <c r="I3685" i="2"/>
  <c r="O3685" i="2" s="1"/>
  <c r="P3685" i="2" s="1"/>
  <c r="G3685" i="2"/>
  <c r="L3684" i="2"/>
  <c r="I3684" i="2"/>
  <c r="O3684" i="2" s="1"/>
  <c r="P3684" i="2" s="1"/>
  <c r="G3684" i="2"/>
  <c r="K3683" i="2"/>
  <c r="L3683" i="2" s="1"/>
  <c r="I3683" i="2"/>
  <c r="O3683" i="2" s="1"/>
  <c r="P3683" i="2" s="1"/>
  <c r="G3683" i="2"/>
  <c r="L3682" i="2"/>
  <c r="I3682" i="2"/>
  <c r="O3682" i="2" s="1"/>
  <c r="P3682" i="2" s="1"/>
  <c r="G3682" i="2"/>
  <c r="K3681" i="2"/>
  <c r="L3681" i="2" s="1"/>
  <c r="I3681" i="2"/>
  <c r="O3681" i="2" s="1"/>
  <c r="P3681" i="2" s="1"/>
  <c r="G3681" i="2"/>
  <c r="L3680" i="2"/>
  <c r="I3680" i="2"/>
  <c r="O3680" i="2" s="1"/>
  <c r="P3680" i="2" s="1"/>
  <c r="G3680" i="2"/>
  <c r="L3679" i="2"/>
  <c r="I3679" i="2"/>
  <c r="O3679" i="2" s="1"/>
  <c r="P3679" i="2" s="1"/>
  <c r="G3679" i="2"/>
  <c r="L3678" i="2"/>
  <c r="I3678" i="2"/>
  <c r="O3678" i="2" s="1"/>
  <c r="P3678" i="2" s="1"/>
  <c r="G3678" i="2"/>
  <c r="L3677" i="2"/>
  <c r="I3677" i="2"/>
  <c r="O3677" i="2" s="1"/>
  <c r="P3677" i="2" s="1"/>
  <c r="G3677" i="2"/>
  <c r="L3676" i="2"/>
  <c r="I3676" i="2"/>
  <c r="O3676" i="2" s="1"/>
  <c r="P3676" i="2" s="1"/>
  <c r="G3676" i="2"/>
  <c r="L3675" i="2"/>
  <c r="I3675" i="2"/>
  <c r="O3675" i="2" s="1"/>
  <c r="P3675" i="2" s="1"/>
  <c r="G3675" i="2"/>
  <c r="K3674" i="2"/>
  <c r="L3674" i="2" s="1"/>
  <c r="I3674" i="2"/>
  <c r="O3674" i="2" s="1"/>
  <c r="P3674" i="2" s="1"/>
  <c r="G3674" i="2"/>
  <c r="I3673" i="2"/>
  <c r="O3673" i="2" s="1"/>
  <c r="P3673" i="2" s="1"/>
  <c r="G3673" i="2"/>
  <c r="L3672" i="2"/>
  <c r="I3672" i="2"/>
  <c r="O3672" i="2" s="1"/>
  <c r="P3672" i="2" s="1"/>
  <c r="G3672" i="2"/>
  <c r="L3671" i="2"/>
  <c r="I3671" i="2"/>
  <c r="O3671" i="2" s="1"/>
  <c r="P3671" i="2" s="1"/>
  <c r="G3671" i="2"/>
  <c r="L3670" i="2"/>
  <c r="I3670" i="2"/>
  <c r="O3670" i="2" s="1"/>
  <c r="P3670" i="2" s="1"/>
  <c r="G3670" i="2"/>
  <c r="L3669" i="2"/>
  <c r="I3669" i="2"/>
  <c r="O3669" i="2" s="1"/>
  <c r="P3669" i="2" s="1"/>
  <c r="G3669" i="2"/>
  <c r="L3668" i="2"/>
  <c r="I3668" i="2"/>
  <c r="O3668" i="2" s="1"/>
  <c r="P3668" i="2" s="1"/>
  <c r="G3668" i="2"/>
  <c r="L3667" i="2"/>
  <c r="I3667" i="2"/>
  <c r="O3667" i="2" s="1"/>
  <c r="P3667" i="2" s="1"/>
  <c r="G3667" i="2"/>
  <c r="L3666" i="2"/>
  <c r="I3666" i="2"/>
  <c r="O3666" i="2" s="1"/>
  <c r="P3666" i="2" s="1"/>
  <c r="G3666" i="2"/>
  <c r="L3665" i="2"/>
  <c r="I3665" i="2"/>
  <c r="O3665" i="2" s="1"/>
  <c r="P3665" i="2" s="1"/>
  <c r="G3665" i="2"/>
  <c r="L3664" i="2"/>
  <c r="I3664" i="2"/>
  <c r="O3664" i="2" s="1"/>
  <c r="P3664" i="2" s="1"/>
  <c r="G3664" i="2"/>
  <c r="L3663" i="2"/>
  <c r="I3663" i="2"/>
  <c r="O3663" i="2" s="1"/>
  <c r="P3663" i="2" s="1"/>
  <c r="G3663" i="2"/>
  <c r="L3662" i="2"/>
  <c r="I3662" i="2"/>
  <c r="O3662" i="2" s="1"/>
  <c r="P3662" i="2" s="1"/>
  <c r="G3662" i="2"/>
  <c r="L3661" i="2"/>
  <c r="I3661" i="2"/>
  <c r="O3661" i="2" s="1"/>
  <c r="P3661" i="2" s="1"/>
  <c r="G3661" i="2"/>
  <c r="L3660" i="2"/>
  <c r="I3660" i="2"/>
  <c r="O3660" i="2" s="1"/>
  <c r="P3660" i="2" s="1"/>
  <c r="G3660" i="2"/>
  <c r="L3659" i="2"/>
  <c r="I3659" i="2"/>
  <c r="O3659" i="2" s="1"/>
  <c r="P3659" i="2" s="1"/>
  <c r="G3659" i="2"/>
  <c r="L3658" i="2"/>
  <c r="I3658" i="2"/>
  <c r="O3658" i="2" s="1"/>
  <c r="P3658" i="2" s="1"/>
  <c r="G3658" i="2"/>
  <c r="L3657" i="2"/>
  <c r="I3657" i="2"/>
  <c r="O3657" i="2" s="1"/>
  <c r="P3657" i="2" s="1"/>
  <c r="G3657" i="2"/>
  <c r="L3656" i="2"/>
  <c r="I3656" i="2"/>
  <c r="O3656" i="2" s="1"/>
  <c r="P3656" i="2" s="1"/>
  <c r="G3656" i="2"/>
  <c r="K3655" i="2"/>
  <c r="L3655" i="2" s="1"/>
  <c r="I3655" i="2"/>
  <c r="O3655" i="2" s="1"/>
  <c r="G3655" i="2"/>
  <c r="J3655" i="2" s="1"/>
  <c r="L3654" i="2"/>
  <c r="I3654" i="2"/>
  <c r="O3654" i="2" s="1"/>
  <c r="P3654" i="2" s="1"/>
  <c r="G3654" i="2"/>
  <c r="L3653" i="2"/>
  <c r="I3653" i="2"/>
  <c r="O3653" i="2" s="1"/>
  <c r="P3653" i="2" s="1"/>
  <c r="G3653" i="2"/>
  <c r="L3652" i="2"/>
  <c r="I3652" i="2"/>
  <c r="O3652" i="2" s="1"/>
  <c r="P3652" i="2" s="1"/>
  <c r="G3652" i="2"/>
  <c r="L3651" i="2"/>
  <c r="I3651" i="2"/>
  <c r="O3651" i="2" s="1"/>
  <c r="P3651" i="2" s="1"/>
  <c r="G3651" i="2"/>
  <c r="L3650" i="2"/>
  <c r="I3650" i="2"/>
  <c r="O3650" i="2" s="1"/>
  <c r="P3650" i="2" s="1"/>
  <c r="G3650" i="2"/>
  <c r="L3649" i="2"/>
  <c r="I3649" i="2"/>
  <c r="O3649" i="2" s="1"/>
  <c r="P3649" i="2" s="1"/>
  <c r="G3649" i="2"/>
  <c r="L3648" i="2"/>
  <c r="I3648" i="2"/>
  <c r="O3648" i="2" s="1"/>
  <c r="P3648" i="2" s="1"/>
  <c r="G3648" i="2"/>
  <c r="L3647" i="2"/>
  <c r="I3647" i="2"/>
  <c r="O3647" i="2" s="1"/>
  <c r="P3647" i="2" s="1"/>
  <c r="G3647" i="2"/>
  <c r="L3646" i="2"/>
  <c r="I3646" i="2"/>
  <c r="O3646" i="2" s="1"/>
  <c r="P3646" i="2" s="1"/>
  <c r="G3646" i="2"/>
  <c r="L3645" i="2"/>
  <c r="I3645" i="2"/>
  <c r="O3645" i="2" s="1"/>
  <c r="P3645" i="2" s="1"/>
  <c r="G3645" i="2"/>
  <c r="K3644" i="2"/>
  <c r="L3644" i="2" s="1"/>
  <c r="I3644" i="2"/>
  <c r="O3644" i="2" s="1"/>
  <c r="P3644" i="2" s="1"/>
  <c r="G3644" i="2"/>
  <c r="L3643" i="2"/>
  <c r="I3643" i="2"/>
  <c r="O3643" i="2" s="1"/>
  <c r="P3643" i="2" s="1"/>
  <c r="G3643" i="2"/>
  <c r="L3642" i="2"/>
  <c r="I3642" i="2"/>
  <c r="O3642" i="2" s="1"/>
  <c r="P3642" i="2" s="1"/>
  <c r="G3642" i="2"/>
  <c r="K3641" i="2"/>
  <c r="L3641" i="2" s="1"/>
  <c r="I3641" i="2"/>
  <c r="O3641" i="2" s="1"/>
  <c r="P3641" i="2" s="1"/>
  <c r="G3641" i="2"/>
  <c r="L3640" i="2"/>
  <c r="I3640" i="2"/>
  <c r="O3640" i="2" s="1"/>
  <c r="P3640" i="2" s="1"/>
  <c r="G3640" i="2"/>
  <c r="L3639" i="2"/>
  <c r="I3639" i="2"/>
  <c r="O3639" i="2" s="1"/>
  <c r="P3639" i="2" s="1"/>
  <c r="G3639" i="2"/>
  <c r="L3638" i="2"/>
  <c r="I3638" i="2"/>
  <c r="O3638" i="2" s="1"/>
  <c r="P3638" i="2" s="1"/>
  <c r="G3638" i="2"/>
  <c r="L3637" i="2"/>
  <c r="I3637" i="2"/>
  <c r="O3637" i="2" s="1"/>
  <c r="P3637" i="2" s="1"/>
  <c r="G3637" i="2"/>
  <c r="L3636" i="2"/>
  <c r="I3636" i="2"/>
  <c r="O3636" i="2" s="1"/>
  <c r="P3636" i="2" s="1"/>
  <c r="G3636" i="2"/>
  <c r="L3635" i="2"/>
  <c r="I3635" i="2"/>
  <c r="O3635" i="2" s="1"/>
  <c r="P3635" i="2" s="1"/>
  <c r="G3635" i="2"/>
  <c r="K3634" i="2"/>
  <c r="L3634" i="2" s="1"/>
  <c r="I3634" i="2"/>
  <c r="O3634" i="2" s="1"/>
  <c r="P3634" i="2" s="1"/>
  <c r="G3634" i="2"/>
  <c r="K3633" i="2"/>
  <c r="L3633" i="2" s="1"/>
  <c r="I3633" i="2"/>
  <c r="O3633" i="2" s="1"/>
  <c r="P3633" i="2" s="1"/>
  <c r="G3633" i="2"/>
  <c r="K3632" i="2"/>
  <c r="L3632" i="2" s="1"/>
  <c r="I3632" i="2"/>
  <c r="O3632" i="2" s="1"/>
  <c r="P3632" i="2" s="1"/>
  <c r="G3632" i="2"/>
  <c r="K3631" i="2"/>
  <c r="L3631" i="2" s="1"/>
  <c r="J3631" i="2"/>
  <c r="I3631" i="2"/>
  <c r="O3631" i="2" s="1"/>
  <c r="G3631" i="2"/>
  <c r="L3630" i="2"/>
  <c r="I3630" i="2"/>
  <c r="O3630" i="2" s="1"/>
  <c r="P3630" i="2" s="1"/>
  <c r="G3630" i="2"/>
  <c r="L3629" i="2"/>
  <c r="I3629" i="2"/>
  <c r="O3629" i="2" s="1"/>
  <c r="P3629" i="2" s="1"/>
  <c r="G3629" i="2"/>
  <c r="L3628" i="2"/>
  <c r="I3628" i="2"/>
  <c r="O3628" i="2" s="1"/>
  <c r="P3628" i="2" s="1"/>
  <c r="G3628" i="2"/>
  <c r="L3627" i="2"/>
  <c r="I3627" i="2"/>
  <c r="O3627" i="2" s="1"/>
  <c r="P3627" i="2" s="1"/>
  <c r="G3627" i="2"/>
  <c r="K3626" i="2"/>
  <c r="L3626" i="2" s="1"/>
  <c r="I3626" i="2"/>
  <c r="O3626" i="2" s="1"/>
  <c r="G3626" i="2"/>
  <c r="J3626" i="2" s="1"/>
  <c r="K3625" i="2"/>
  <c r="L3625" i="2" s="1"/>
  <c r="I3625" i="2"/>
  <c r="O3625" i="2" s="1"/>
  <c r="G3625" i="2"/>
  <c r="J3625" i="2" s="1"/>
  <c r="L3624" i="2"/>
  <c r="I3624" i="2"/>
  <c r="O3624" i="2" s="1"/>
  <c r="P3624" i="2" s="1"/>
  <c r="G3624" i="2"/>
  <c r="L3623" i="2"/>
  <c r="I3623" i="2"/>
  <c r="O3623" i="2" s="1"/>
  <c r="P3623" i="2" s="1"/>
  <c r="G3623" i="2"/>
  <c r="L3622" i="2"/>
  <c r="I3622" i="2"/>
  <c r="O3622" i="2" s="1"/>
  <c r="P3622" i="2" s="1"/>
  <c r="G3622" i="2"/>
  <c r="L3621" i="2"/>
  <c r="I3621" i="2"/>
  <c r="O3621" i="2" s="1"/>
  <c r="P3621" i="2" s="1"/>
  <c r="G3621" i="2"/>
  <c r="L3620" i="2"/>
  <c r="I3620" i="2"/>
  <c r="O3620" i="2" s="1"/>
  <c r="P3620" i="2" s="1"/>
  <c r="G3620" i="2"/>
  <c r="L3619" i="2"/>
  <c r="I3619" i="2"/>
  <c r="O3619" i="2" s="1"/>
  <c r="P3619" i="2" s="1"/>
  <c r="G3619" i="2"/>
  <c r="L3618" i="2"/>
  <c r="I3618" i="2"/>
  <c r="O3618" i="2" s="1"/>
  <c r="P3618" i="2" s="1"/>
  <c r="G3618" i="2"/>
  <c r="L3617" i="2"/>
  <c r="I3617" i="2"/>
  <c r="O3617" i="2" s="1"/>
  <c r="P3617" i="2" s="1"/>
  <c r="G3617" i="2"/>
  <c r="L3616" i="2"/>
  <c r="I3616" i="2"/>
  <c r="O3616" i="2" s="1"/>
  <c r="P3616" i="2" s="1"/>
  <c r="G3616" i="2"/>
  <c r="L3615" i="2"/>
  <c r="I3615" i="2"/>
  <c r="O3615" i="2" s="1"/>
  <c r="P3615" i="2" s="1"/>
  <c r="G3615" i="2"/>
  <c r="L3614" i="2"/>
  <c r="I3614" i="2"/>
  <c r="O3614" i="2" s="1"/>
  <c r="P3614" i="2" s="1"/>
  <c r="G3614" i="2"/>
  <c r="L3613" i="2"/>
  <c r="I3613" i="2"/>
  <c r="O3613" i="2" s="1"/>
  <c r="P3613" i="2" s="1"/>
  <c r="G3613" i="2"/>
  <c r="L3612" i="2"/>
  <c r="I3612" i="2"/>
  <c r="O3612" i="2" s="1"/>
  <c r="P3612" i="2" s="1"/>
  <c r="G3612" i="2"/>
  <c r="L3611" i="2"/>
  <c r="I3611" i="2"/>
  <c r="O3611" i="2" s="1"/>
  <c r="P3611" i="2" s="1"/>
  <c r="G3611" i="2"/>
  <c r="L3610" i="2"/>
  <c r="I3610" i="2"/>
  <c r="O3610" i="2" s="1"/>
  <c r="P3610" i="2" s="1"/>
  <c r="G3610" i="2"/>
  <c r="L3609" i="2"/>
  <c r="I3609" i="2"/>
  <c r="O3609" i="2" s="1"/>
  <c r="P3609" i="2" s="1"/>
  <c r="G3609" i="2"/>
  <c r="L3608" i="2"/>
  <c r="I3608" i="2"/>
  <c r="O3608" i="2" s="1"/>
  <c r="P3608" i="2" s="1"/>
  <c r="G3608" i="2"/>
  <c r="L3607" i="2"/>
  <c r="I3607" i="2"/>
  <c r="O3607" i="2" s="1"/>
  <c r="P3607" i="2" s="1"/>
  <c r="G3607" i="2"/>
  <c r="L3606" i="2"/>
  <c r="I3606" i="2"/>
  <c r="O3606" i="2" s="1"/>
  <c r="P3606" i="2" s="1"/>
  <c r="G3606" i="2"/>
  <c r="L3605" i="2"/>
  <c r="I3605" i="2"/>
  <c r="O3605" i="2" s="1"/>
  <c r="P3605" i="2" s="1"/>
  <c r="G3605" i="2"/>
  <c r="L3604" i="2"/>
  <c r="I3604" i="2"/>
  <c r="O3604" i="2" s="1"/>
  <c r="P3604" i="2" s="1"/>
  <c r="G3604" i="2"/>
  <c r="L3603" i="2"/>
  <c r="I3603" i="2"/>
  <c r="O3603" i="2" s="1"/>
  <c r="P3603" i="2" s="1"/>
  <c r="G3603" i="2"/>
  <c r="L3602" i="2"/>
  <c r="I3602" i="2"/>
  <c r="O3602" i="2" s="1"/>
  <c r="P3602" i="2" s="1"/>
  <c r="G3602" i="2"/>
  <c r="L3601" i="2"/>
  <c r="I3601" i="2"/>
  <c r="O3601" i="2" s="1"/>
  <c r="P3601" i="2" s="1"/>
  <c r="G3601" i="2"/>
  <c r="L3600" i="2"/>
  <c r="I3600" i="2"/>
  <c r="O3600" i="2" s="1"/>
  <c r="P3600" i="2" s="1"/>
  <c r="G3600" i="2"/>
  <c r="K3599" i="2"/>
  <c r="L3599" i="2" s="1"/>
  <c r="I3599" i="2"/>
  <c r="O3599" i="2" s="1"/>
  <c r="P3599" i="2" s="1"/>
  <c r="G3599" i="2"/>
  <c r="L3598" i="2"/>
  <c r="I3598" i="2"/>
  <c r="O3598" i="2" s="1"/>
  <c r="P3598" i="2" s="1"/>
  <c r="G3598" i="2"/>
  <c r="K3597" i="2"/>
  <c r="L3597" i="2" s="1"/>
  <c r="I3597" i="2"/>
  <c r="O3597" i="2" s="1"/>
  <c r="G3597" i="2"/>
  <c r="J3597" i="2" s="1"/>
  <c r="L3596" i="2"/>
  <c r="I3596" i="2"/>
  <c r="O3596" i="2" s="1"/>
  <c r="P3596" i="2" s="1"/>
  <c r="G3596" i="2"/>
  <c r="L3595" i="2"/>
  <c r="I3595" i="2"/>
  <c r="O3595" i="2" s="1"/>
  <c r="P3595" i="2" s="1"/>
  <c r="G3595" i="2"/>
  <c r="L3594" i="2"/>
  <c r="I3594" i="2"/>
  <c r="O3594" i="2" s="1"/>
  <c r="P3594" i="2" s="1"/>
  <c r="G3594" i="2"/>
  <c r="L3593" i="2"/>
  <c r="I3593" i="2"/>
  <c r="O3593" i="2" s="1"/>
  <c r="P3593" i="2" s="1"/>
  <c r="G3593" i="2"/>
  <c r="L3592" i="2"/>
  <c r="I3592" i="2"/>
  <c r="O3592" i="2" s="1"/>
  <c r="P3592" i="2" s="1"/>
  <c r="G3592" i="2"/>
  <c r="L3591" i="2"/>
  <c r="I3591" i="2"/>
  <c r="O3591" i="2" s="1"/>
  <c r="P3591" i="2" s="1"/>
  <c r="G3591" i="2"/>
  <c r="L3590" i="2"/>
  <c r="I3590" i="2"/>
  <c r="O3590" i="2" s="1"/>
  <c r="P3590" i="2" s="1"/>
  <c r="G3590" i="2"/>
  <c r="L3589" i="2"/>
  <c r="I3589" i="2"/>
  <c r="O3589" i="2" s="1"/>
  <c r="P3589" i="2" s="1"/>
  <c r="G3589" i="2"/>
  <c r="L3588" i="2"/>
  <c r="I3588" i="2"/>
  <c r="O3588" i="2" s="1"/>
  <c r="P3588" i="2" s="1"/>
  <c r="G3588" i="2"/>
  <c r="L3587" i="2"/>
  <c r="I3587" i="2"/>
  <c r="O3587" i="2" s="1"/>
  <c r="P3587" i="2" s="1"/>
  <c r="G3587" i="2"/>
  <c r="L3586" i="2"/>
  <c r="I3586" i="2"/>
  <c r="O3586" i="2" s="1"/>
  <c r="P3586" i="2" s="1"/>
  <c r="G3586" i="2"/>
  <c r="L3585" i="2"/>
  <c r="I3585" i="2"/>
  <c r="O3585" i="2" s="1"/>
  <c r="P3585" i="2" s="1"/>
  <c r="G3585" i="2"/>
  <c r="L3584" i="2"/>
  <c r="I3584" i="2"/>
  <c r="O3584" i="2" s="1"/>
  <c r="P3584" i="2" s="1"/>
  <c r="G3584" i="2"/>
  <c r="I3583" i="2"/>
  <c r="O3583" i="2" s="1"/>
  <c r="P3583" i="2" s="1"/>
  <c r="G3583" i="2"/>
  <c r="L3582" i="2"/>
  <c r="I3582" i="2"/>
  <c r="O3582" i="2" s="1"/>
  <c r="P3582" i="2" s="1"/>
  <c r="G3582" i="2"/>
  <c r="L3581" i="2"/>
  <c r="I3581" i="2"/>
  <c r="O3581" i="2" s="1"/>
  <c r="P3581" i="2" s="1"/>
  <c r="G3581" i="2"/>
  <c r="L3580" i="2"/>
  <c r="I3580" i="2"/>
  <c r="O3580" i="2" s="1"/>
  <c r="P3580" i="2" s="1"/>
  <c r="G3580" i="2"/>
  <c r="L3579" i="2"/>
  <c r="I3579" i="2"/>
  <c r="O3579" i="2" s="1"/>
  <c r="P3579" i="2" s="1"/>
  <c r="G3579" i="2"/>
  <c r="L3578" i="2"/>
  <c r="I3578" i="2"/>
  <c r="O3578" i="2" s="1"/>
  <c r="P3578" i="2" s="1"/>
  <c r="G3578" i="2"/>
  <c r="L3577" i="2"/>
  <c r="I3577" i="2"/>
  <c r="O3577" i="2" s="1"/>
  <c r="P3577" i="2" s="1"/>
  <c r="G3577" i="2"/>
  <c r="L3576" i="2"/>
  <c r="I3576" i="2"/>
  <c r="O3576" i="2" s="1"/>
  <c r="P3576" i="2" s="1"/>
  <c r="G3576" i="2"/>
  <c r="L3575" i="2"/>
  <c r="I3575" i="2"/>
  <c r="O3575" i="2" s="1"/>
  <c r="P3575" i="2" s="1"/>
  <c r="G3575" i="2"/>
  <c r="L3574" i="2"/>
  <c r="I3574" i="2"/>
  <c r="O3574" i="2" s="1"/>
  <c r="P3574" i="2" s="1"/>
  <c r="G3574" i="2"/>
  <c r="L3573" i="2"/>
  <c r="I3573" i="2"/>
  <c r="O3573" i="2" s="1"/>
  <c r="P3573" i="2" s="1"/>
  <c r="G3573" i="2"/>
  <c r="L3572" i="2"/>
  <c r="I3572" i="2"/>
  <c r="O3572" i="2" s="1"/>
  <c r="P3572" i="2" s="1"/>
  <c r="G3572" i="2"/>
  <c r="L3571" i="2"/>
  <c r="I3571" i="2"/>
  <c r="O3571" i="2" s="1"/>
  <c r="P3571" i="2" s="1"/>
  <c r="G3571" i="2"/>
  <c r="L3570" i="2"/>
  <c r="I3570" i="2"/>
  <c r="O3570" i="2" s="1"/>
  <c r="P3570" i="2" s="1"/>
  <c r="G3570" i="2"/>
  <c r="L3569" i="2"/>
  <c r="I3569" i="2"/>
  <c r="O3569" i="2" s="1"/>
  <c r="P3569" i="2" s="1"/>
  <c r="G3569" i="2"/>
  <c r="L3568" i="2"/>
  <c r="I3568" i="2"/>
  <c r="O3568" i="2" s="1"/>
  <c r="P3568" i="2" s="1"/>
  <c r="G3568" i="2"/>
  <c r="L3567" i="2"/>
  <c r="I3567" i="2"/>
  <c r="O3567" i="2" s="1"/>
  <c r="P3567" i="2" s="1"/>
  <c r="G3567" i="2"/>
  <c r="L3566" i="2"/>
  <c r="I3566" i="2"/>
  <c r="O3566" i="2" s="1"/>
  <c r="P3566" i="2" s="1"/>
  <c r="G3566" i="2"/>
  <c r="L3565" i="2"/>
  <c r="I3565" i="2"/>
  <c r="O3565" i="2" s="1"/>
  <c r="P3565" i="2" s="1"/>
  <c r="G3565" i="2"/>
  <c r="L3564" i="2"/>
  <c r="I3564" i="2"/>
  <c r="O3564" i="2" s="1"/>
  <c r="P3564" i="2" s="1"/>
  <c r="G3564" i="2"/>
  <c r="L3563" i="2"/>
  <c r="I3563" i="2"/>
  <c r="O3563" i="2" s="1"/>
  <c r="P3563" i="2" s="1"/>
  <c r="G3563" i="2"/>
  <c r="N3562" i="2"/>
  <c r="I3562" i="2"/>
  <c r="O3562" i="2" s="1"/>
  <c r="P3562" i="2" s="1"/>
  <c r="G3562" i="2"/>
  <c r="L3561" i="2"/>
  <c r="I3561" i="2"/>
  <c r="O3561" i="2" s="1"/>
  <c r="P3561" i="2" s="1"/>
  <c r="G3561" i="2"/>
  <c r="L3560" i="2"/>
  <c r="I3560" i="2"/>
  <c r="O3560" i="2" s="1"/>
  <c r="P3560" i="2" s="1"/>
  <c r="G3560" i="2"/>
  <c r="L3559" i="2"/>
  <c r="I3559" i="2"/>
  <c r="O3559" i="2" s="1"/>
  <c r="P3559" i="2" s="1"/>
  <c r="G3559" i="2"/>
  <c r="K3558" i="2"/>
  <c r="L3558" i="2" s="1"/>
  <c r="I3558" i="2"/>
  <c r="O3558" i="2" s="1"/>
  <c r="P3558" i="2" s="1"/>
  <c r="G3558" i="2"/>
  <c r="L3557" i="2"/>
  <c r="I3557" i="2"/>
  <c r="O3557" i="2" s="1"/>
  <c r="P3557" i="2" s="1"/>
  <c r="G3557" i="2"/>
  <c r="L3556" i="2"/>
  <c r="I3556" i="2"/>
  <c r="O3556" i="2" s="1"/>
  <c r="P3556" i="2" s="1"/>
  <c r="G3556" i="2"/>
  <c r="L3555" i="2"/>
  <c r="I3555" i="2"/>
  <c r="O3555" i="2" s="1"/>
  <c r="P3555" i="2" s="1"/>
  <c r="G3555" i="2"/>
  <c r="L3554" i="2"/>
  <c r="I3554" i="2"/>
  <c r="O3554" i="2" s="1"/>
  <c r="P3554" i="2" s="1"/>
  <c r="G3554" i="2"/>
  <c r="L3553" i="2"/>
  <c r="I3553" i="2"/>
  <c r="O3553" i="2" s="1"/>
  <c r="P3553" i="2" s="1"/>
  <c r="G3553" i="2"/>
  <c r="K3552" i="2"/>
  <c r="L3552" i="2" s="1"/>
  <c r="I3552" i="2"/>
  <c r="O3552" i="2" s="1"/>
  <c r="G3552" i="2"/>
  <c r="J3552" i="2" s="1"/>
  <c r="L3551" i="2"/>
  <c r="I3551" i="2"/>
  <c r="O3551" i="2" s="1"/>
  <c r="P3551" i="2" s="1"/>
  <c r="G3551" i="2"/>
  <c r="L3550" i="2"/>
  <c r="I3550" i="2"/>
  <c r="O3550" i="2" s="1"/>
  <c r="P3550" i="2" s="1"/>
  <c r="G3550" i="2"/>
  <c r="L3549" i="2"/>
  <c r="I3549" i="2"/>
  <c r="O3549" i="2" s="1"/>
  <c r="P3549" i="2" s="1"/>
  <c r="G3549" i="2"/>
  <c r="L3548" i="2"/>
  <c r="I3548" i="2"/>
  <c r="O3548" i="2" s="1"/>
  <c r="P3548" i="2" s="1"/>
  <c r="G3548" i="2"/>
  <c r="L3547" i="2"/>
  <c r="I3547" i="2"/>
  <c r="O3547" i="2" s="1"/>
  <c r="P3547" i="2" s="1"/>
  <c r="G3547" i="2"/>
  <c r="L3546" i="2"/>
  <c r="I3546" i="2"/>
  <c r="O3546" i="2" s="1"/>
  <c r="P3546" i="2" s="1"/>
  <c r="G3546" i="2"/>
  <c r="L3545" i="2"/>
  <c r="I3545" i="2"/>
  <c r="O3545" i="2" s="1"/>
  <c r="P3545" i="2" s="1"/>
  <c r="G3545" i="2"/>
  <c r="L3544" i="2"/>
  <c r="I3544" i="2"/>
  <c r="O3544" i="2" s="1"/>
  <c r="P3544" i="2" s="1"/>
  <c r="G3544" i="2"/>
  <c r="L3543" i="2"/>
  <c r="I3543" i="2"/>
  <c r="O3543" i="2" s="1"/>
  <c r="P3543" i="2" s="1"/>
  <c r="G3543" i="2"/>
  <c r="L3542" i="2"/>
  <c r="I3542" i="2"/>
  <c r="O3542" i="2" s="1"/>
  <c r="P3542" i="2" s="1"/>
  <c r="G3542" i="2"/>
  <c r="L3541" i="2"/>
  <c r="I3541" i="2"/>
  <c r="O3541" i="2" s="1"/>
  <c r="P3541" i="2" s="1"/>
  <c r="G3541" i="2"/>
  <c r="L3540" i="2"/>
  <c r="I3540" i="2"/>
  <c r="O3540" i="2" s="1"/>
  <c r="P3540" i="2" s="1"/>
  <c r="G3540" i="2"/>
  <c r="L3539" i="2"/>
  <c r="I3539" i="2"/>
  <c r="O3539" i="2" s="1"/>
  <c r="P3539" i="2" s="1"/>
  <c r="G3539" i="2"/>
  <c r="L3538" i="2"/>
  <c r="I3538" i="2"/>
  <c r="O3538" i="2" s="1"/>
  <c r="P3538" i="2" s="1"/>
  <c r="G3538" i="2"/>
  <c r="L3537" i="2"/>
  <c r="I3537" i="2"/>
  <c r="O3537" i="2" s="1"/>
  <c r="P3537" i="2" s="1"/>
  <c r="G3537" i="2"/>
  <c r="L3536" i="2"/>
  <c r="I3536" i="2"/>
  <c r="O3536" i="2" s="1"/>
  <c r="P3536" i="2" s="1"/>
  <c r="G3536" i="2"/>
  <c r="L3535" i="2"/>
  <c r="I3535" i="2"/>
  <c r="O3535" i="2" s="1"/>
  <c r="P3535" i="2" s="1"/>
  <c r="G3535" i="2"/>
  <c r="L3534" i="2"/>
  <c r="I3534" i="2"/>
  <c r="O3534" i="2" s="1"/>
  <c r="P3534" i="2" s="1"/>
  <c r="G3534" i="2"/>
  <c r="L3533" i="2"/>
  <c r="I3533" i="2"/>
  <c r="O3533" i="2" s="1"/>
  <c r="P3533" i="2" s="1"/>
  <c r="G3533" i="2"/>
  <c r="K3532" i="2"/>
  <c r="L3532" i="2" s="1"/>
  <c r="I3532" i="2"/>
  <c r="O3532" i="2" s="1"/>
  <c r="P3532" i="2" s="1"/>
  <c r="G3532" i="2"/>
  <c r="L3531" i="2"/>
  <c r="I3531" i="2"/>
  <c r="O3531" i="2" s="1"/>
  <c r="P3531" i="2" s="1"/>
  <c r="G3531" i="2"/>
  <c r="L3530" i="2"/>
  <c r="I3530" i="2"/>
  <c r="O3530" i="2" s="1"/>
  <c r="P3530" i="2" s="1"/>
  <c r="G3530" i="2"/>
  <c r="L3529" i="2"/>
  <c r="I3529" i="2"/>
  <c r="O3529" i="2" s="1"/>
  <c r="P3529" i="2" s="1"/>
  <c r="G3529" i="2"/>
  <c r="L3528" i="2"/>
  <c r="I3528" i="2"/>
  <c r="O3528" i="2" s="1"/>
  <c r="P3528" i="2" s="1"/>
  <c r="G3528" i="2"/>
  <c r="L3527" i="2"/>
  <c r="I3527" i="2"/>
  <c r="O3527" i="2" s="1"/>
  <c r="P3527" i="2" s="1"/>
  <c r="G3527" i="2"/>
  <c r="L3526" i="2"/>
  <c r="I3526" i="2"/>
  <c r="O3526" i="2" s="1"/>
  <c r="P3526" i="2" s="1"/>
  <c r="G3526" i="2"/>
  <c r="L3525" i="2"/>
  <c r="I3525" i="2"/>
  <c r="O3525" i="2" s="1"/>
  <c r="P3525" i="2" s="1"/>
  <c r="G3525" i="2"/>
  <c r="L3524" i="2"/>
  <c r="I3524" i="2"/>
  <c r="O3524" i="2" s="1"/>
  <c r="P3524" i="2" s="1"/>
  <c r="G3524" i="2"/>
  <c r="L3523" i="2"/>
  <c r="I3523" i="2"/>
  <c r="O3523" i="2" s="1"/>
  <c r="P3523" i="2" s="1"/>
  <c r="G3523" i="2"/>
  <c r="L3522" i="2"/>
  <c r="I3522" i="2"/>
  <c r="O3522" i="2" s="1"/>
  <c r="P3522" i="2" s="1"/>
  <c r="G3522" i="2"/>
  <c r="L3521" i="2"/>
  <c r="I3521" i="2"/>
  <c r="O3521" i="2" s="1"/>
  <c r="P3521" i="2" s="1"/>
  <c r="G3521" i="2"/>
  <c r="L3520" i="2"/>
  <c r="I3520" i="2"/>
  <c r="O3520" i="2" s="1"/>
  <c r="P3520" i="2" s="1"/>
  <c r="G3520" i="2"/>
  <c r="L3519" i="2"/>
  <c r="I3519" i="2"/>
  <c r="O3519" i="2" s="1"/>
  <c r="P3519" i="2" s="1"/>
  <c r="G3519" i="2"/>
  <c r="L3518" i="2"/>
  <c r="I3518" i="2"/>
  <c r="O3518" i="2" s="1"/>
  <c r="P3518" i="2" s="1"/>
  <c r="G3518" i="2"/>
  <c r="L3517" i="2"/>
  <c r="I3517" i="2"/>
  <c r="O3517" i="2" s="1"/>
  <c r="P3517" i="2" s="1"/>
  <c r="G3517" i="2"/>
  <c r="L3516" i="2"/>
  <c r="I3516" i="2"/>
  <c r="O3516" i="2" s="1"/>
  <c r="P3516" i="2" s="1"/>
  <c r="G3516" i="2"/>
  <c r="L3515" i="2"/>
  <c r="I3515" i="2"/>
  <c r="O3515" i="2" s="1"/>
  <c r="P3515" i="2" s="1"/>
  <c r="G3515" i="2"/>
  <c r="L3514" i="2"/>
  <c r="I3514" i="2"/>
  <c r="O3514" i="2" s="1"/>
  <c r="P3514" i="2" s="1"/>
  <c r="G3514" i="2"/>
  <c r="L3513" i="2"/>
  <c r="I3513" i="2"/>
  <c r="O3513" i="2" s="1"/>
  <c r="P3513" i="2" s="1"/>
  <c r="G3513" i="2"/>
  <c r="L3512" i="2"/>
  <c r="I3512" i="2"/>
  <c r="O3512" i="2" s="1"/>
  <c r="P3512" i="2" s="1"/>
  <c r="G3512" i="2"/>
  <c r="L3511" i="2"/>
  <c r="I3511" i="2"/>
  <c r="O3511" i="2" s="1"/>
  <c r="P3511" i="2" s="1"/>
  <c r="G3511" i="2"/>
  <c r="L3510" i="2"/>
  <c r="I3510" i="2"/>
  <c r="O3510" i="2" s="1"/>
  <c r="P3510" i="2" s="1"/>
  <c r="G3510" i="2"/>
  <c r="L3509" i="2"/>
  <c r="I3509" i="2"/>
  <c r="O3509" i="2" s="1"/>
  <c r="P3509" i="2" s="1"/>
  <c r="G3509" i="2"/>
  <c r="L3508" i="2"/>
  <c r="I3508" i="2"/>
  <c r="O3508" i="2" s="1"/>
  <c r="P3508" i="2" s="1"/>
  <c r="G3508" i="2"/>
  <c r="K3507" i="2"/>
  <c r="L3507" i="2" s="1"/>
  <c r="I3507" i="2"/>
  <c r="O3507" i="2" s="1"/>
  <c r="G3507" i="2"/>
  <c r="J3507" i="2" s="1"/>
  <c r="L3506" i="2"/>
  <c r="I3506" i="2"/>
  <c r="O3506" i="2" s="1"/>
  <c r="P3506" i="2" s="1"/>
  <c r="G3506" i="2"/>
  <c r="L3505" i="2"/>
  <c r="I3505" i="2"/>
  <c r="O3505" i="2" s="1"/>
  <c r="P3505" i="2" s="1"/>
  <c r="G3505" i="2"/>
  <c r="L3504" i="2"/>
  <c r="I3504" i="2"/>
  <c r="O3504" i="2" s="1"/>
  <c r="P3504" i="2" s="1"/>
  <c r="G3504" i="2"/>
  <c r="L3503" i="2"/>
  <c r="I3503" i="2"/>
  <c r="O3503" i="2" s="1"/>
  <c r="P3503" i="2" s="1"/>
  <c r="G3503" i="2"/>
  <c r="L3502" i="2"/>
  <c r="I3502" i="2"/>
  <c r="O3502" i="2" s="1"/>
  <c r="P3502" i="2" s="1"/>
  <c r="G3502" i="2"/>
  <c r="L3501" i="2"/>
  <c r="I3501" i="2"/>
  <c r="O3501" i="2" s="1"/>
  <c r="P3501" i="2" s="1"/>
  <c r="G3501" i="2"/>
  <c r="L3500" i="2"/>
  <c r="I3500" i="2"/>
  <c r="O3500" i="2" s="1"/>
  <c r="P3500" i="2" s="1"/>
  <c r="G3500" i="2"/>
  <c r="L3499" i="2"/>
  <c r="I3499" i="2"/>
  <c r="O3499" i="2" s="1"/>
  <c r="P3499" i="2" s="1"/>
  <c r="G3499" i="2"/>
  <c r="L3498" i="2"/>
  <c r="I3498" i="2"/>
  <c r="O3498" i="2" s="1"/>
  <c r="P3498" i="2" s="1"/>
  <c r="G3498" i="2"/>
  <c r="L3497" i="2"/>
  <c r="I3497" i="2"/>
  <c r="O3497" i="2" s="1"/>
  <c r="P3497" i="2" s="1"/>
  <c r="G3497" i="2"/>
  <c r="L3496" i="2"/>
  <c r="I3496" i="2"/>
  <c r="O3496" i="2" s="1"/>
  <c r="P3496" i="2" s="1"/>
  <c r="G3496" i="2"/>
  <c r="L3495" i="2"/>
  <c r="I3495" i="2"/>
  <c r="O3495" i="2" s="1"/>
  <c r="P3495" i="2" s="1"/>
  <c r="G3495" i="2"/>
  <c r="L3494" i="2"/>
  <c r="I3494" i="2"/>
  <c r="O3494" i="2" s="1"/>
  <c r="P3494" i="2" s="1"/>
  <c r="G3494" i="2"/>
  <c r="L3493" i="2"/>
  <c r="I3493" i="2"/>
  <c r="O3493" i="2" s="1"/>
  <c r="P3493" i="2" s="1"/>
  <c r="G3493" i="2"/>
  <c r="L3492" i="2"/>
  <c r="I3492" i="2"/>
  <c r="O3492" i="2" s="1"/>
  <c r="P3492" i="2" s="1"/>
  <c r="G3492" i="2"/>
  <c r="L3491" i="2"/>
  <c r="I3491" i="2"/>
  <c r="O3491" i="2" s="1"/>
  <c r="P3491" i="2" s="1"/>
  <c r="G3491" i="2"/>
  <c r="L3490" i="2"/>
  <c r="I3490" i="2"/>
  <c r="O3490" i="2" s="1"/>
  <c r="P3490" i="2" s="1"/>
  <c r="G3490" i="2"/>
  <c r="L3489" i="2"/>
  <c r="I3489" i="2"/>
  <c r="O3489" i="2" s="1"/>
  <c r="P3489" i="2" s="1"/>
  <c r="G3489" i="2"/>
  <c r="L3488" i="2"/>
  <c r="I3488" i="2"/>
  <c r="O3488" i="2" s="1"/>
  <c r="P3488" i="2" s="1"/>
  <c r="G3488" i="2"/>
  <c r="L3487" i="2"/>
  <c r="I3487" i="2"/>
  <c r="O3487" i="2" s="1"/>
  <c r="P3487" i="2" s="1"/>
  <c r="G3487" i="2"/>
  <c r="L3486" i="2"/>
  <c r="I3486" i="2"/>
  <c r="O3486" i="2" s="1"/>
  <c r="P3486" i="2" s="1"/>
  <c r="G3486" i="2"/>
  <c r="L3485" i="2"/>
  <c r="I3485" i="2"/>
  <c r="O3485" i="2" s="1"/>
  <c r="P3485" i="2" s="1"/>
  <c r="G3485" i="2"/>
  <c r="L3484" i="2"/>
  <c r="I3484" i="2"/>
  <c r="O3484" i="2" s="1"/>
  <c r="P3484" i="2" s="1"/>
  <c r="G3484" i="2"/>
  <c r="L3483" i="2"/>
  <c r="I3483" i="2"/>
  <c r="O3483" i="2" s="1"/>
  <c r="P3483" i="2" s="1"/>
  <c r="G3483" i="2"/>
  <c r="K3482" i="2"/>
  <c r="L3482" i="2" s="1"/>
  <c r="I3482" i="2"/>
  <c r="O3482" i="2" s="1"/>
  <c r="P3482" i="2" s="1"/>
  <c r="G3482" i="2"/>
  <c r="L3481" i="2"/>
  <c r="I3481" i="2"/>
  <c r="O3481" i="2" s="1"/>
  <c r="P3481" i="2" s="1"/>
  <c r="G3481" i="2"/>
  <c r="L3480" i="2"/>
  <c r="I3480" i="2"/>
  <c r="O3480" i="2" s="1"/>
  <c r="P3480" i="2" s="1"/>
  <c r="G3480" i="2"/>
  <c r="L3479" i="2"/>
  <c r="I3479" i="2"/>
  <c r="O3479" i="2" s="1"/>
  <c r="P3479" i="2" s="1"/>
  <c r="G3479" i="2"/>
  <c r="L3478" i="2"/>
  <c r="I3478" i="2"/>
  <c r="O3478" i="2" s="1"/>
  <c r="P3478" i="2" s="1"/>
  <c r="G3478" i="2"/>
  <c r="L3477" i="2"/>
  <c r="I3477" i="2"/>
  <c r="O3477" i="2" s="1"/>
  <c r="P3477" i="2" s="1"/>
  <c r="G3477" i="2"/>
  <c r="L3476" i="2"/>
  <c r="I3476" i="2"/>
  <c r="O3476" i="2" s="1"/>
  <c r="P3476" i="2" s="1"/>
  <c r="G3476" i="2"/>
  <c r="L3475" i="2"/>
  <c r="I3475" i="2"/>
  <c r="O3475" i="2" s="1"/>
  <c r="P3475" i="2" s="1"/>
  <c r="G3475" i="2"/>
  <c r="L3474" i="2"/>
  <c r="I3474" i="2"/>
  <c r="O3474" i="2" s="1"/>
  <c r="P3474" i="2" s="1"/>
  <c r="G3474" i="2"/>
  <c r="L3473" i="2"/>
  <c r="I3473" i="2"/>
  <c r="O3473" i="2" s="1"/>
  <c r="P3473" i="2" s="1"/>
  <c r="G3473" i="2"/>
  <c r="L3472" i="2"/>
  <c r="I3472" i="2"/>
  <c r="O3472" i="2" s="1"/>
  <c r="P3472" i="2" s="1"/>
  <c r="G3472" i="2"/>
  <c r="L3471" i="2"/>
  <c r="I3471" i="2"/>
  <c r="O3471" i="2" s="1"/>
  <c r="P3471" i="2" s="1"/>
  <c r="G3471" i="2"/>
  <c r="L3470" i="2"/>
  <c r="I3470" i="2"/>
  <c r="O3470" i="2" s="1"/>
  <c r="P3470" i="2" s="1"/>
  <c r="G3470" i="2"/>
  <c r="L3469" i="2"/>
  <c r="I3469" i="2"/>
  <c r="O3469" i="2" s="1"/>
  <c r="P3469" i="2" s="1"/>
  <c r="G3469" i="2"/>
  <c r="L3468" i="2"/>
  <c r="I3468" i="2"/>
  <c r="O3468" i="2" s="1"/>
  <c r="P3468" i="2" s="1"/>
  <c r="G3468" i="2"/>
  <c r="L3467" i="2"/>
  <c r="I3467" i="2"/>
  <c r="O3467" i="2" s="1"/>
  <c r="P3467" i="2" s="1"/>
  <c r="G3467" i="2"/>
  <c r="L3466" i="2"/>
  <c r="I3466" i="2"/>
  <c r="O3466" i="2" s="1"/>
  <c r="P3466" i="2" s="1"/>
  <c r="G3466" i="2"/>
  <c r="L3465" i="2"/>
  <c r="I3465" i="2"/>
  <c r="O3465" i="2" s="1"/>
  <c r="P3465" i="2" s="1"/>
  <c r="G3465" i="2"/>
  <c r="K3464" i="2"/>
  <c r="L3464" i="2" s="1"/>
  <c r="I3464" i="2"/>
  <c r="O3464" i="2" s="1"/>
  <c r="G3464" i="2"/>
  <c r="J3464" i="2" s="1"/>
  <c r="L3463" i="2"/>
  <c r="I3463" i="2"/>
  <c r="O3463" i="2" s="1"/>
  <c r="P3463" i="2" s="1"/>
  <c r="G3463" i="2"/>
  <c r="L3462" i="2"/>
  <c r="I3462" i="2"/>
  <c r="O3462" i="2" s="1"/>
  <c r="P3462" i="2" s="1"/>
  <c r="G3462" i="2"/>
  <c r="L3461" i="2"/>
  <c r="I3461" i="2"/>
  <c r="O3461" i="2" s="1"/>
  <c r="P3461" i="2" s="1"/>
  <c r="G3461" i="2"/>
  <c r="L3460" i="2"/>
  <c r="I3460" i="2"/>
  <c r="O3460" i="2" s="1"/>
  <c r="P3460" i="2" s="1"/>
  <c r="G3460" i="2"/>
  <c r="L3459" i="2"/>
  <c r="I3459" i="2"/>
  <c r="O3459" i="2" s="1"/>
  <c r="P3459" i="2" s="1"/>
  <c r="G3459" i="2"/>
  <c r="L3458" i="2"/>
  <c r="I3458" i="2"/>
  <c r="O3458" i="2" s="1"/>
  <c r="P3458" i="2" s="1"/>
  <c r="G3458" i="2"/>
  <c r="L3457" i="2"/>
  <c r="I3457" i="2"/>
  <c r="O3457" i="2" s="1"/>
  <c r="P3457" i="2" s="1"/>
  <c r="G3457" i="2"/>
  <c r="L3456" i="2"/>
  <c r="I3456" i="2"/>
  <c r="O3456" i="2" s="1"/>
  <c r="P3456" i="2" s="1"/>
  <c r="G3456" i="2"/>
  <c r="L3455" i="2"/>
  <c r="I3455" i="2"/>
  <c r="O3455" i="2" s="1"/>
  <c r="P3455" i="2" s="1"/>
  <c r="G3455" i="2"/>
  <c r="L3454" i="2"/>
  <c r="I3454" i="2"/>
  <c r="O3454" i="2" s="1"/>
  <c r="P3454" i="2" s="1"/>
  <c r="G3454" i="2"/>
  <c r="L3453" i="2"/>
  <c r="I3453" i="2"/>
  <c r="O3453" i="2" s="1"/>
  <c r="P3453" i="2" s="1"/>
  <c r="G3453" i="2"/>
  <c r="L3452" i="2"/>
  <c r="I3452" i="2"/>
  <c r="O3452" i="2" s="1"/>
  <c r="P3452" i="2" s="1"/>
  <c r="G3452" i="2"/>
  <c r="L3451" i="2"/>
  <c r="I3451" i="2"/>
  <c r="O3451" i="2" s="1"/>
  <c r="P3451" i="2" s="1"/>
  <c r="G3451" i="2"/>
  <c r="L3450" i="2"/>
  <c r="I3450" i="2"/>
  <c r="O3450" i="2" s="1"/>
  <c r="P3450" i="2" s="1"/>
  <c r="G3450" i="2"/>
  <c r="K3449" i="2"/>
  <c r="L3449" i="2" s="1"/>
  <c r="I3449" i="2"/>
  <c r="O3449" i="2" s="1"/>
  <c r="G3449" i="2"/>
  <c r="J3449" i="2" s="1"/>
  <c r="L3448" i="2"/>
  <c r="I3448" i="2"/>
  <c r="O3448" i="2" s="1"/>
  <c r="P3448" i="2" s="1"/>
  <c r="G3448" i="2"/>
  <c r="L3447" i="2"/>
  <c r="I3447" i="2"/>
  <c r="O3447" i="2" s="1"/>
  <c r="P3447" i="2" s="1"/>
  <c r="G3447" i="2"/>
  <c r="K3446" i="2"/>
  <c r="L3446" i="2" s="1"/>
  <c r="I3446" i="2"/>
  <c r="O3446" i="2" s="1"/>
  <c r="P3446" i="2" s="1"/>
  <c r="G3446" i="2"/>
  <c r="L3445" i="2"/>
  <c r="I3445" i="2"/>
  <c r="O3445" i="2" s="1"/>
  <c r="P3445" i="2" s="1"/>
  <c r="G3445" i="2"/>
  <c r="L3444" i="2"/>
  <c r="I3444" i="2"/>
  <c r="O3444" i="2" s="1"/>
  <c r="P3444" i="2" s="1"/>
  <c r="G3444" i="2"/>
  <c r="L3443" i="2"/>
  <c r="I3443" i="2"/>
  <c r="O3443" i="2" s="1"/>
  <c r="P3443" i="2" s="1"/>
  <c r="G3443" i="2"/>
  <c r="L3442" i="2"/>
  <c r="I3442" i="2"/>
  <c r="O3442" i="2" s="1"/>
  <c r="P3442" i="2" s="1"/>
  <c r="G3442" i="2"/>
  <c r="K3441" i="2"/>
  <c r="L3441" i="2" s="1"/>
  <c r="I3441" i="2"/>
  <c r="O3441" i="2" s="1"/>
  <c r="G3441" i="2"/>
  <c r="J3441" i="2" s="1"/>
  <c r="K3440" i="2"/>
  <c r="L3440" i="2" s="1"/>
  <c r="I3440" i="2"/>
  <c r="O3440" i="2" s="1"/>
  <c r="G3440" i="2"/>
  <c r="J3440" i="2" s="1"/>
  <c r="L3439" i="2"/>
  <c r="I3439" i="2"/>
  <c r="O3439" i="2" s="1"/>
  <c r="P3439" i="2" s="1"/>
  <c r="G3439" i="2"/>
  <c r="L3438" i="2"/>
  <c r="I3438" i="2"/>
  <c r="O3438" i="2" s="1"/>
  <c r="P3438" i="2" s="1"/>
  <c r="G3438" i="2"/>
  <c r="L3437" i="2"/>
  <c r="I3437" i="2"/>
  <c r="O3437" i="2" s="1"/>
  <c r="P3437" i="2" s="1"/>
  <c r="G3437" i="2"/>
  <c r="L3436" i="2"/>
  <c r="I3436" i="2"/>
  <c r="O3436" i="2" s="1"/>
  <c r="P3436" i="2" s="1"/>
  <c r="G3436" i="2"/>
  <c r="L3435" i="2"/>
  <c r="I3435" i="2"/>
  <c r="O3435" i="2" s="1"/>
  <c r="P3435" i="2" s="1"/>
  <c r="G3435" i="2"/>
  <c r="L3434" i="2"/>
  <c r="I3434" i="2"/>
  <c r="O3434" i="2" s="1"/>
  <c r="P3434" i="2" s="1"/>
  <c r="G3434" i="2"/>
  <c r="L3433" i="2"/>
  <c r="I3433" i="2"/>
  <c r="O3433" i="2" s="1"/>
  <c r="P3433" i="2" s="1"/>
  <c r="G3433" i="2"/>
  <c r="L3432" i="2"/>
  <c r="I3432" i="2"/>
  <c r="O3432" i="2" s="1"/>
  <c r="P3432" i="2" s="1"/>
  <c r="G3432" i="2"/>
  <c r="L3431" i="2"/>
  <c r="I3431" i="2"/>
  <c r="O3431" i="2" s="1"/>
  <c r="P3431" i="2" s="1"/>
  <c r="G3431" i="2"/>
  <c r="L3430" i="2"/>
  <c r="I3430" i="2"/>
  <c r="O3430" i="2" s="1"/>
  <c r="P3430" i="2" s="1"/>
  <c r="G3430" i="2"/>
  <c r="K3429" i="2"/>
  <c r="L3429" i="2" s="1"/>
  <c r="I3429" i="2"/>
  <c r="O3429" i="2" s="1"/>
  <c r="G3429" i="2"/>
  <c r="J3429" i="2" s="1"/>
  <c r="L3428" i="2"/>
  <c r="I3428" i="2"/>
  <c r="O3428" i="2" s="1"/>
  <c r="P3428" i="2" s="1"/>
  <c r="G3428" i="2"/>
  <c r="L3427" i="2"/>
  <c r="I3427" i="2"/>
  <c r="O3427" i="2" s="1"/>
  <c r="P3427" i="2" s="1"/>
  <c r="G3427" i="2"/>
  <c r="L3426" i="2"/>
  <c r="I3426" i="2"/>
  <c r="O3426" i="2" s="1"/>
  <c r="P3426" i="2" s="1"/>
  <c r="G3426" i="2"/>
  <c r="L3425" i="2"/>
  <c r="I3425" i="2"/>
  <c r="O3425" i="2" s="1"/>
  <c r="P3425" i="2" s="1"/>
  <c r="G3425" i="2"/>
  <c r="K3424" i="2"/>
  <c r="L3424" i="2" s="1"/>
  <c r="I3424" i="2"/>
  <c r="O3424" i="2" s="1"/>
  <c r="P3424" i="2" s="1"/>
  <c r="G3424" i="2"/>
  <c r="L3423" i="2"/>
  <c r="I3423" i="2"/>
  <c r="O3423" i="2" s="1"/>
  <c r="P3423" i="2" s="1"/>
  <c r="G3423" i="2"/>
  <c r="L3422" i="2"/>
  <c r="I3422" i="2"/>
  <c r="O3422" i="2" s="1"/>
  <c r="P3422" i="2" s="1"/>
  <c r="G3422" i="2"/>
  <c r="L3421" i="2"/>
  <c r="I3421" i="2"/>
  <c r="O3421" i="2" s="1"/>
  <c r="P3421" i="2" s="1"/>
  <c r="G3421" i="2"/>
  <c r="L3420" i="2"/>
  <c r="I3420" i="2"/>
  <c r="O3420" i="2" s="1"/>
  <c r="P3420" i="2" s="1"/>
  <c r="G3420" i="2"/>
  <c r="L3419" i="2"/>
  <c r="I3419" i="2"/>
  <c r="O3419" i="2" s="1"/>
  <c r="P3419" i="2" s="1"/>
  <c r="G3419" i="2"/>
  <c r="L3418" i="2"/>
  <c r="I3418" i="2"/>
  <c r="O3418" i="2" s="1"/>
  <c r="P3418" i="2" s="1"/>
  <c r="G3418" i="2"/>
  <c r="L3417" i="2"/>
  <c r="I3417" i="2"/>
  <c r="O3417" i="2" s="1"/>
  <c r="P3417" i="2" s="1"/>
  <c r="G3417" i="2"/>
  <c r="L3416" i="2"/>
  <c r="I3416" i="2"/>
  <c r="O3416" i="2" s="1"/>
  <c r="P3416" i="2" s="1"/>
  <c r="G3416" i="2"/>
  <c r="L3415" i="2"/>
  <c r="I3415" i="2"/>
  <c r="O3415" i="2" s="1"/>
  <c r="P3415" i="2" s="1"/>
  <c r="G3415" i="2"/>
  <c r="L3414" i="2"/>
  <c r="I3414" i="2"/>
  <c r="O3414" i="2" s="1"/>
  <c r="P3414" i="2" s="1"/>
  <c r="G3414" i="2"/>
  <c r="L3413" i="2"/>
  <c r="I3413" i="2"/>
  <c r="O3413" i="2" s="1"/>
  <c r="P3413" i="2" s="1"/>
  <c r="G3413" i="2"/>
  <c r="L3412" i="2"/>
  <c r="I3412" i="2"/>
  <c r="O3412" i="2" s="1"/>
  <c r="P3412" i="2" s="1"/>
  <c r="G3412" i="2"/>
  <c r="L3411" i="2"/>
  <c r="I3411" i="2"/>
  <c r="O3411" i="2" s="1"/>
  <c r="P3411" i="2" s="1"/>
  <c r="G3411" i="2"/>
  <c r="L3410" i="2"/>
  <c r="I3410" i="2"/>
  <c r="O3410" i="2" s="1"/>
  <c r="P3410" i="2" s="1"/>
  <c r="G3410" i="2"/>
  <c r="L3409" i="2"/>
  <c r="I3409" i="2"/>
  <c r="O3409" i="2" s="1"/>
  <c r="P3409" i="2" s="1"/>
  <c r="G3409" i="2"/>
  <c r="L3408" i="2"/>
  <c r="I3408" i="2"/>
  <c r="O3408" i="2" s="1"/>
  <c r="P3408" i="2" s="1"/>
  <c r="G3408" i="2"/>
  <c r="L3407" i="2"/>
  <c r="I3407" i="2"/>
  <c r="O3407" i="2" s="1"/>
  <c r="P3407" i="2" s="1"/>
  <c r="G3407" i="2"/>
  <c r="L3406" i="2"/>
  <c r="I3406" i="2"/>
  <c r="O3406" i="2" s="1"/>
  <c r="P3406" i="2" s="1"/>
  <c r="G3406" i="2"/>
  <c r="L3405" i="2"/>
  <c r="I3405" i="2"/>
  <c r="O3405" i="2" s="1"/>
  <c r="P3405" i="2" s="1"/>
  <c r="G3405" i="2"/>
  <c r="L3404" i="2"/>
  <c r="I3404" i="2"/>
  <c r="O3404" i="2" s="1"/>
  <c r="P3404" i="2" s="1"/>
  <c r="G3404" i="2"/>
  <c r="L3403" i="2"/>
  <c r="I3403" i="2"/>
  <c r="O3403" i="2" s="1"/>
  <c r="P3403" i="2" s="1"/>
  <c r="G3403" i="2"/>
  <c r="L3402" i="2"/>
  <c r="I3402" i="2"/>
  <c r="O3402" i="2" s="1"/>
  <c r="P3402" i="2" s="1"/>
  <c r="G3402" i="2"/>
  <c r="L3401" i="2"/>
  <c r="I3401" i="2"/>
  <c r="O3401" i="2" s="1"/>
  <c r="P3401" i="2" s="1"/>
  <c r="G3401" i="2"/>
  <c r="L3400" i="2"/>
  <c r="I3400" i="2"/>
  <c r="O3400" i="2" s="1"/>
  <c r="P3400" i="2" s="1"/>
  <c r="G3400" i="2"/>
  <c r="L3399" i="2"/>
  <c r="I3399" i="2"/>
  <c r="O3399" i="2" s="1"/>
  <c r="P3399" i="2" s="1"/>
  <c r="G3399" i="2"/>
  <c r="L3398" i="2"/>
  <c r="I3398" i="2"/>
  <c r="O3398" i="2" s="1"/>
  <c r="P3398" i="2" s="1"/>
  <c r="G3398" i="2"/>
  <c r="L3397" i="2"/>
  <c r="I3397" i="2"/>
  <c r="O3397" i="2" s="1"/>
  <c r="P3397" i="2" s="1"/>
  <c r="G3397" i="2"/>
  <c r="L3396" i="2"/>
  <c r="I3396" i="2"/>
  <c r="O3396" i="2" s="1"/>
  <c r="P3396" i="2" s="1"/>
  <c r="G3396" i="2"/>
  <c r="L3395" i="2"/>
  <c r="I3395" i="2"/>
  <c r="O3395" i="2" s="1"/>
  <c r="P3395" i="2" s="1"/>
  <c r="G3395" i="2"/>
  <c r="L3394" i="2"/>
  <c r="I3394" i="2"/>
  <c r="O3394" i="2" s="1"/>
  <c r="P3394" i="2" s="1"/>
  <c r="G3394" i="2"/>
  <c r="L3393" i="2"/>
  <c r="I3393" i="2"/>
  <c r="O3393" i="2" s="1"/>
  <c r="P3393" i="2" s="1"/>
  <c r="G3393" i="2"/>
  <c r="L3392" i="2"/>
  <c r="I3392" i="2"/>
  <c r="O3392" i="2" s="1"/>
  <c r="P3392" i="2" s="1"/>
  <c r="G3392" i="2"/>
  <c r="L3391" i="2"/>
  <c r="I3391" i="2"/>
  <c r="O3391" i="2" s="1"/>
  <c r="P3391" i="2" s="1"/>
  <c r="G3391" i="2"/>
  <c r="L3390" i="2"/>
  <c r="I3390" i="2"/>
  <c r="O3390" i="2" s="1"/>
  <c r="P3390" i="2" s="1"/>
  <c r="G3390" i="2"/>
  <c r="L3389" i="2"/>
  <c r="I3389" i="2"/>
  <c r="O3389" i="2" s="1"/>
  <c r="P3389" i="2" s="1"/>
  <c r="G3389" i="2"/>
  <c r="L3388" i="2"/>
  <c r="I3388" i="2"/>
  <c r="O3388" i="2" s="1"/>
  <c r="P3388" i="2" s="1"/>
  <c r="G3388" i="2"/>
  <c r="L3387" i="2"/>
  <c r="I3387" i="2"/>
  <c r="O3387" i="2" s="1"/>
  <c r="P3387" i="2" s="1"/>
  <c r="G3387" i="2"/>
  <c r="L3386" i="2"/>
  <c r="I3386" i="2"/>
  <c r="O3386" i="2" s="1"/>
  <c r="P3386" i="2" s="1"/>
  <c r="G3386" i="2"/>
  <c r="L3385" i="2"/>
  <c r="I3385" i="2"/>
  <c r="O3385" i="2" s="1"/>
  <c r="P3385" i="2" s="1"/>
  <c r="G3385" i="2"/>
  <c r="L3384" i="2"/>
  <c r="I3384" i="2"/>
  <c r="O3384" i="2" s="1"/>
  <c r="P3384" i="2" s="1"/>
  <c r="G3384" i="2"/>
  <c r="L3383" i="2"/>
  <c r="I3383" i="2"/>
  <c r="O3383" i="2" s="1"/>
  <c r="P3383" i="2" s="1"/>
  <c r="G3383" i="2"/>
  <c r="L3382" i="2"/>
  <c r="I3382" i="2"/>
  <c r="O3382" i="2" s="1"/>
  <c r="P3382" i="2" s="1"/>
  <c r="G3382" i="2"/>
  <c r="L3381" i="2"/>
  <c r="I3381" i="2"/>
  <c r="O3381" i="2" s="1"/>
  <c r="P3381" i="2" s="1"/>
  <c r="G3381" i="2"/>
  <c r="L3380" i="2"/>
  <c r="I3380" i="2"/>
  <c r="O3380" i="2" s="1"/>
  <c r="P3380" i="2" s="1"/>
  <c r="G3380" i="2"/>
  <c r="L3379" i="2"/>
  <c r="I3379" i="2"/>
  <c r="O3379" i="2" s="1"/>
  <c r="P3379" i="2" s="1"/>
  <c r="G3379" i="2"/>
  <c r="L3378" i="2"/>
  <c r="I3378" i="2"/>
  <c r="O3378" i="2" s="1"/>
  <c r="P3378" i="2" s="1"/>
  <c r="G3378" i="2"/>
  <c r="L3377" i="2"/>
  <c r="I3377" i="2"/>
  <c r="O3377" i="2" s="1"/>
  <c r="P3377" i="2" s="1"/>
  <c r="G3377" i="2"/>
  <c r="L3376" i="2"/>
  <c r="I3376" i="2"/>
  <c r="O3376" i="2" s="1"/>
  <c r="P3376" i="2" s="1"/>
  <c r="G3376" i="2"/>
  <c r="L3375" i="2"/>
  <c r="I3375" i="2"/>
  <c r="O3375" i="2" s="1"/>
  <c r="P3375" i="2" s="1"/>
  <c r="G3375" i="2"/>
  <c r="L3374" i="2"/>
  <c r="I3374" i="2"/>
  <c r="O3374" i="2" s="1"/>
  <c r="P3374" i="2" s="1"/>
  <c r="G3374" i="2"/>
  <c r="L3373" i="2"/>
  <c r="I3373" i="2"/>
  <c r="O3373" i="2" s="1"/>
  <c r="P3373" i="2" s="1"/>
  <c r="G3373" i="2"/>
  <c r="L3372" i="2"/>
  <c r="I3372" i="2"/>
  <c r="O3372" i="2" s="1"/>
  <c r="P3372" i="2" s="1"/>
  <c r="G3372" i="2"/>
  <c r="L3371" i="2"/>
  <c r="I3371" i="2"/>
  <c r="O3371" i="2" s="1"/>
  <c r="P3371" i="2" s="1"/>
  <c r="G3371" i="2"/>
  <c r="L3370" i="2"/>
  <c r="I3370" i="2"/>
  <c r="O3370" i="2" s="1"/>
  <c r="P3370" i="2" s="1"/>
  <c r="G3370" i="2"/>
  <c r="L3369" i="2"/>
  <c r="I3369" i="2"/>
  <c r="O3369" i="2" s="1"/>
  <c r="P3369" i="2" s="1"/>
  <c r="G3369" i="2"/>
  <c r="L3368" i="2"/>
  <c r="I3368" i="2"/>
  <c r="O3368" i="2" s="1"/>
  <c r="P3368" i="2" s="1"/>
  <c r="G3368" i="2"/>
  <c r="L3367" i="2"/>
  <c r="I3367" i="2"/>
  <c r="O3367" i="2" s="1"/>
  <c r="P3367" i="2" s="1"/>
  <c r="G3367" i="2"/>
  <c r="L3366" i="2"/>
  <c r="I3366" i="2"/>
  <c r="O3366" i="2" s="1"/>
  <c r="P3366" i="2" s="1"/>
  <c r="G3366" i="2"/>
  <c r="L3365" i="2"/>
  <c r="I3365" i="2"/>
  <c r="O3365" i="2" s="1"/>
  <c r="P3365" i="2" s="1"/>
  <c r="G3365" i="2"/>
  <c r="L3364" i="2"/>
  <c r="I3364" i="2"/>
  <c r="O3364" i="2" s="1"/>
  <c r="P3364" i="2" s="1"/>
  <c r="G3364" i="2"/>
  <c r="L3363" i="2"/>
  <c r="I3363" i="2"/>
  <c r="O3363" i="2" s="1"/>
  <c r="P3363" i="2" s="1"/>
  <c r="G3363" i="2"/>
  <c r="L3362" i="2"/>
  <c r="I3362" i="2"/>
  <c r="O3362" i="2" s="1"/>
  <c r="P3362" i="2" s="1"/>
  <c r="G3362" i="2"/>
  <c r="L3361" i="2"/>
  <c r="I3361" i="2"/>
  <c r="O3361" i="2" s="1"/>
  <c r="P3361" i="2" s="1"/>
  <c r="G3361" i="2"/>
  <c r="K3360" i="2"/>
  <c r="L3360" i="2" s="1"/>
  <c r="I3360" i="2"/>
  <c r="O3360" i="2" s="1"/>
  <c r="G3360" i="2"/>
  <c r="J3360" i="2" s="1"/>
  <c r="L3359" i="2"/>
  <c r="I3359" i="2"/>
  <c r="O3359" i="2" s="1"/>
  <c r="P3359" i="2" s="1"/>
  <c r="G3359" i="2"/>
  <c r="L3358" i="2"/>
  <c r="I3358" i="2"/>
  <c r="O3358" i="2" s="1"/>
  <c r="P3358" i="2" s="1"/>
  <c r="G3358" i="2"/>
  <c r="L3357" i="2"/>
  <c r="I3357" i="2"/>
  <c r="O3357" i="2" s="1"/>
  <c r="P3357" i="2" s="1"/>
  <c r="G3357" i="2"/>
  <c r="L3356" i="2"/>
  <c r="I3356" i="2"/>
  <c r="O3356" i="2" s="1"/>
  <c r="P3356" i="2" s="1"/>
  <c r="G3356" i="2"/>
  <c r="L3355" i="2"/>
  <c r="I3355" i="2"/>
  <c r="O3355" i="2" s="1"/>
  <c r="P3355" i="2" s="1"/>
  <c r="G3355" i="2"/>
  <c r="L3354" i="2"/>
  <c r="I3354" i="2"/>
  <c r="O3354" i="2" s="1"/>
  <c r="P3354" i="2" s="1"/>
  <c r="G3354" i="2"/>
  <c r="L3353" i="2"/>
  <c r="I3353" i="2"/>
  <c r="O3353" i="2" s="1"/>
  <c r="P3353" i="2" s="1"/>
  <c r="G3353" i="2"/>
  <c r="L3352" i="2"/>
  <c r="I3352" i="2"/>
  <c r="O3352" i="2" s="1"/>
  <c r="P3352" i="2" s="1"/>
  <c r="G3352" i="2"/>
  <c r="L3351" i="2"/>
  <c r="I3351" i="2"/>
  <c r="O3351" i="2" s="1"/>
  <c r="P3351" i="2" s="1"/>
  <c r="G3351" i="2"/>
  <c r="L3350" i="2"/>
  <c r="I3350" i="2"/>
  <c r="O3350" i="2" s="1"/>
  <c r="P3350" i="2" s="1"/>
  <c r="G3350" i="2"/>
  <c r="L3349" i="2"/>
  <c r="I3349" i="2"/>
  <c r="O3349" i="2" s="1"/>
  <c r="P3349" i="2" s="1"/>
  <c r="G3349" i="2"/>
  <c r="L3348" i="2"/>
  <c r="I3348" i="2"/>
  <c r="O3348" i="2" s="1"/>
  <c r="P3348" i="2" s="1"/>
  <c r="G3348" i="2"/>
  <c r="L3347" i="2"/>
  <c r="I3347" i="2"/>
  <c r="O3347" i="2" s="1"/>
  <c r="P3347" i="2" s="1"/>
  <c r="G3347" i="2"/>
  <c r="L3346" i="2"/>
  <c r="I3346" i="2"/>
  <c r="O3346" i="2" s="1"/>
  <c r="P3346" i="2" s="1"/>
  <c r="G3346" i="2"/>
  <c r="L3345" i="2"/>
  <c r="I3345" i="2"/>
  <c r="O3345" i="2" s="1"/>
  <c r="P3345" i="2" s="1"/>
  <c r="G3345" i="2"/>
  <c r="L3344" i="2"/>
  <c r="I3344" i="2"/>
  <c r="O3344" i="2" s="1"/>
  <c r="P3344" i="2" s="1"/>
  <c r="G3344" i="2"/>
  <c r="L3343" i="2"/>
  <c r="I3343" i="2"/>
  <c r="O3343" i="2" s="1"/>
  <c r="P3343" i="2" s="1"/>
  <c r="G3343" i="2"/>
  <c r="L3342" i="2"/>
  <c r="I3342" i="2"/>
  <c r="O3342" i="2" s="1"/>
  <c r="P3342" i="2" s="1"/>
  <c r="G3342" i="2"/>
  <c r="L3341" i="2"/>
  <c r="I3341" i="2"/>
  <c r="O3341" i="2" s="1"/>
  <c r="P3341" i="2" s="1"/>
  <c r="G3341" i="2"/>
  <c r="L3340" i="2"/>
  <c r="I3340" i="2"/>
  <c r="O3340" i="2" s="1"/>
  <c r="P3340" i="2" s="1"/>
  <c r="G3340" i="2"/>
  <c r="L3339" i="2"/>
  <c r="I3339" i="2"/>
  <c r="O3339" i="2" s="1"/>
  <c r="P3339" i="2" s="1"/>
  <c r="G3339" i="2"/>
  <c r="L3338" i="2"/>
  <c r="I3338" i="2"/>
  <c r="O3338" i="2" s="1"/>
  <c r="P3338" i="2" s="1"/>
  <c r="G3338" i="2"/>
  <c r="L3337" i="2"/>
  <c r="I3337" i="2"/>
  <c r="O3337" i="2" s="1"/>
  <c r="P3337" i="2" s="1"/>
  <c r="G3337" i="2"/>
  <c r="L3336" i="2"/>
  <c r="I3336" i="2"/>
  <c r="O3336" i="2" s="1"/>
  <c r="P3336" i="2" s="1"/>
  <c r="G3336" i="2"/>
  <c r="L3335" i="2"/>
  <c r="I3335" i="2"/>
  <c r="O3335" i="2" s="1"/>
  <c r="P3335" i="2" s="1"/>
  <c r="G3335" i="2"/>
  <c r="L3334" i="2"/>
  <c r="I3334" i="2"/>
  <c r="O3334" i="2" s="1"/>
  <c r="P3334" i="2" s="1"/>
  <c r="G3334" i="2"/>
  <c r="L3333" i="2"/>
  <c r="I3333" i="2"/>
  <c r="O3333" i="2" s="1"/>
  <c r="P3333" i="2" s="1"/>
  <c r="G3333" i="2"/>
  <c r="L3332" i="2"/>
  <c r="I3332" i="2"/>
  <c r="O3332" i="2" s="1"/>
  <c r="P3332" i="2" s="1"/>
  <c r="G3332" i="2"/>
  <c r="K3331" i="2"/>
  <c r="L3331" i="2" s="1"/>
  <c r="I3331" i="2"/>
  <c r="O3331" i="2" s="1"/>
  <c r="G3331" i="2"/>
  <c r="J3331" i="2" s="1"/>
  <c r="L3330" i="2"/>
  <c r="I3330" i="2"/>
  <c r="O3330" i="2" s="1"/>
  <c r="P3330" i="2" s="1"/>
  <c r="G3330" i="2"/>
  <c r="L3329" i="2"/>
  <c r="I3329" i="2"/>
  <c r="O3329" i="2" s="1"/>
  <c r="P3329" i="2" s="1"/>
  <c r="G3329" i="2"/>
  <c r="L3328" i="2"/>
  <c r="I3328" i="2"/>
  <c r="O3328" i="2" s="1"/>
  <c r="P3328" i="2" s="1"/>
  <c r="G3328" i="2"/>
  <c r="L3327" i="2"/>
  <c r="I3327" i="2"/>
  <c r="O3327" i="2" s="1"/>
  <c r="P3327" i="2" s="1"/>
  <c r="G3327" i="2"/>
  <c r="L3326" i="2"/>
  <c r="I3326" i="2"/>
  <c r="O3326" i="2" s="1"/>
  <c r="P3326" i="2" s="1"/>
  <c r="G3326" i="2"/>
  <c r="K3325" i="2"/>
  <c r="L3325" i="2" s="1"/>
  <c r="I3325" i="2"/>
  <c r="O3325" i="2" s="1"/>
  <c r="P3325" i="2" s="1"/>
  <c r="G3325" i="2"/>
  <c r="L3324" i="2"/>
  <c r="I3324" i="2"/>
  <c r="O3324" i="2" s="1"/>
  <c r="P3324" i="2" s="1"/>
  <c r="G3324" i="2"/>
  <c r="L3323" i="2"/>
  <c r="I3323" i="2"/>
  <c r="O3323" i="2" s="1"/>
  <c r="P3323" i="2" s="1"/>
  <c r="G3323" i="2"/>
  <c r="L3322" i="2"/>
  <c r="I3322" i="2"/>
  <c r="O3322" i="2" s="1"/>
  <c r="P3322" i="2" s="1"/>
  <c r="G3322" i="2"/>
  <c r="L3321" i="2"/>
  <c r="I3321" i="2"/>
  <c r="O3321" i="2" s="1"/>
  <c r="P3321" i="2" s="1"/>
  <c r="G3321" i="2"/>
  <c r="L3320" i="2"/>
  <c r="I3320" i="2"/>
  <c r="O3320" i="2" s="1"/>
  <c r="P3320" i="2" s="1"/>
  <c r="G3320" i="2"/>
  <c r="L3319" i="2"/>
  <c r="I3319" i="2"/>
  <c r="O3319" i="2" s="1"/>
  <c r="P3319" i="2" s="1"/>
  <c r="G3319" i="2"/>
  <c r="L3318" i="2"/>
  <c r="I3318" i="2"/>
  <c r="O3318" i="2" s="1"/>
  <c r="P3318" i="2" s="1"/>
  <c r="G3318" i="2"/>
  <c r="L3317" i="2"/>
  <c r="I3317" i="2"/>
  <c r="O3317" i="2" s="1"/>
  <c r="P3317" i="2" s="1"/>
  <c r="G3317" i="2"/>
  <c r="L3316" i="2"/>
  <c r="I3316" i="2"/>
  <c r="O3316" i="2" s="1"/>
  <c r="P3316" i="2" s="1"/>
  <c r="G3316" i="2"/>
  <c r="L3315" i="2"/>
  <c r="I3315" i="2"/>
  <c r="O3315" i="2" s="1"/>
  <c r="P3315" i="2" s="1"/>
  <c r="G3315" i="2"/>
  <c r="L3314" i="2"/>
  <c r="I3314" i="2"/>
  <c r="O3314" i="2" s="1"/>
  <c r="P3314" i="2" s="1"/>
  <c r="G3314" i="2"/>
  <c r="M3313" i="2"/>
  <c r="L3313" i="2"/>
  <c r="I3313" i="2"/>
  <c r="O3313" i="2" s="1"/>
  <c r="P3313" i="2" s="1"/>
  <c r="G3313" i="2"/>
  <c r="L3312" i="2"/>
  <c r="I3312" i="2"/>
  <c r="O3312" i="2" s="1"/>
  <c r="P3312" i="2" s="1"/>
  <c r="G3312" i="2"/>
  <c r="K3311" i="2"/>
  <c r="L3311" i="2" s="1"/>
  <c r="I3311" i="2"/>
  <c r="O3311" i="2" s="1"/>
  <c r="P3311" i="2" s="1"/>
  <c r="G3311" i="2"/>
  <c r="L3310" i="2"/>
  <c r="I3310" i="2"/>
  <c r="O3310" i="2" s="1"/>
  <c r="P3310" i="2" s="1"/>
  <c r="G3310" i="2"/>
  <c r="L3309" i="2"/>
  <c r="I3309" i="2"/>
  <c r="O3309" i="2" s="1"/>
  <c r="P3309" i="2" s="1"/>
  <c r="G3309" i="2"/>
  <c r="L3308" i="2"/>
  <c r="I3308" i="2"/>
  <c r="O3308" i="2" s="1"/>
  <c r="P3308" i="2" s="1"/>
  <c r="G3308" i="2"/>
  <c r="L3307" i="2"/>
  <c r="I3307" i="2"/>
  <c r="O3307" i="2" s="1"/>
  <c r="P3307" i="2" s="1"/>
  <c r="G3307" i="2"/>
  <c r="L3306" i="2"/>
  <c r="I3306" i="2"/>
  <c r="O3306" i="2" s="1"/>
  <c r="P3306" i="2" s="1"/>
  <c r="G3306" i="2"/>
  <c r="L3305" i="2"/>
  <c r="I3305" i="2"/>
  <c r="O3305" i="2" s="1"/>
  <c r="P3305" i="2" s="1"/>
  <c r="G3305" i="2"/>
  <c r="L3304" i="2"/>
  <c r="I3304" i="2"/>
  <c r="O3304" i="2" s="1"/>
  <c r="P3304" i="2" s="1"/>
  <c r="G3304" i="2"/>
  <c r="L3303" i="2"/>
  <c r="I3303" i="2"/>
  <c r="O3303" i="2" s="1"/>
  <c r="P3303" i="2" s="1"/>
  <c r="G3303" i="2"/>
  <c r="L3302" i="2"/>
  <c r="I3302" i="2"/>
  <c r="O3302" i="2" s="1"/>
  <c r="P3302" i="2" s="1"/>
  <c r="G3302" i="2"/>
  <c r="L3301" i="2"/>
  <c r="I3301" i="2"/>
  <c r="O3301" i="2" s="1"/>
  <c r="P3301" i="2" s="1"/>
  <c r="G3301" i="2"/>
  <c r="L3300" i="2"/>
  <c r="I3300" i="2"/>
  <c r="O3300" i="2" s="1"/>
  <c r="P3300" i="2" s="1"/>
  <c r="G3300" i="2"/>
  <c r="L3299" i="2"/>
  <c r="I3299" i="2"/>
  <c r="O3299" i="2" s="1"/>
  <c r="P3299" i="2" s="1"/>
  <c r="G3299" i="2"/>
  <c r="L3298" i="2"/>
  <c r="I3298" i="2"/>
  <c r="O3298" i="2" s="1"/>
  <c r="P3298" i="2" s="1"/>
  <c r="G3298" i="2"/>
  <c r="L3297" i="2"/>
  <c r="I3297" i="2"/>
  <c r="O3297" i="2" s="1"/>
  <c r="P3297" i="2" s="1"/>
  <c r="G3297" i="2"/>
  <c r="L3296" i="2"/>
  <c r="I3296" i="2"/>
  <c r="O3296" i="2" s="1"/>
  <c r="P3296" i="2" s="1"/>
  <c r="G3296" i="2"/>
  <c r="L3295" i="2"/>
  <c r="I3295" i="2"/>
  <c r="O3295" i="2" s="1"/>
  <c r="P3295" i="2" s="1"/>
  <c r="G3295" i="2"/>
  <c r="L3294" i="2"/>
  <c r="I3294" i="2"/>
  <c r="O3294" i="2" s="1"/>
  <c r="P3294" i="2" s="1"/>
  <c r="G3294" i="2"/>
  <c r="L3293" i="2"/>
  <c r="I3293" i="2"/>
  <c r="O3293" i="2" s="1"/>
  <c r="P3293" i="2" s="1"/>
  <c r="G3293" i="2"/>
  <c r="L3292" i="2"/>
  <c r="I3292" i="2"/>
  <c r="O3292" i="2" s="1"/>
  <c r="P3292" i="2" s="1"/>
  <c r="G3292" i="2"/>
  <c r="L3291" i="2"/>
  <c r="I3291" i="2"/>
  <c r="O3291" i="2" s="1"/>
  <c r="P3291" i="2" s="1"/>
  <c r="G3291" i="2"/>
  <c r="L3290" i="2"/>
  <c r="I3290" i="2"/>
  <c r="O3290" i="2" s="1"/>
  <c r="P3290" i="2" s="1"/>
  <c r="G3290" i="2"/>
  <c r="L3289" i="2"/>
  <c r="I3289" i="2"/>
  <c r="O3289" i="2" s="1"/>
  <c r="P3289" i="2" s="1"/>
  <c r="G3289" i="2"/>
  <c r="L3288" i="2"/>
  <c r="I3288" i="2"/>
  <c r="O3288" i="2" s="1"/>
  <c r="P3288" i="2" s="1"/>
  <c r="G3288" i="2"/>
  <c r="L3287" i="2"/>
  <c r="I3287" i="2"/>
  <c r="O3287" i="2" s="1"/>
  <c r="P3287" i="2" s="1"/>
  <c r="G3287" i="2"/>
  <c r="L3286" i="2"/>
  <c r="I3286" i="2"/>
  <c r="O3286" i="2" s="1"/>
  <c r="P3286" i="2" s="1"/>
  <c r="G3286" i="2"/>
  <c r="L3285" i="2"/>
  <c r="I3285" i="2"/>
  <c r="O3285" i="2" s="1"/>
  <c r="P3285" i="2" s="1"/>
  <c r="G3285" i="2"/>
  <c r="L3284" i="2"/>
  <c r="I3284" i="2"/>
  <c r="O3284" i="2" s="1"/>
  <c r="P3284" i="2" s="1"/>
  <c r="G3284" i="2"/>
  <c r="L3283" i="2"/>
  <c r="I3283" i="2"/>
  <c r="O3283" i="2" s="1"/>
  <c r="P3283" i="2" s="1"/>
  <c r="G3283" i="2"/>
  <c r="L3282" i="2"/>
  <c r="I3282" i="2"/>
  <c r="O3282" i="2" s="1"/>
  <c r="P3282" i="2" s="1"/>
  <c r="G3282" i="2"/>
  <c r="L3281" i="2"/>
  <c r="I3281" i="2"/>
  <c r="O3281" i="2" s="1"/>
  <c r="P3281" i="2" s="1"/>
  <c r="G3281" i="2"/>
  <c r="L3280" i="2"/>
  <c r="I3280" i="2"/>
  <c r="O3280" i="2" s="1"/>
  <c r="P3280" i="2" s="1"/>
  <c r="G3280" i="2"/>
  <c r="L3279" i="2"/>
  <c r="I3279" i="2"/>
  <c r="O3279" i="2" s="1"/>
  <c r="P3279" i="2" s="1"/>
  <c r="G3279" i="2"/>
  <c r="L3278" i="2"/>
  <c r="I3278" i="2"/>
  <c r="O3278" i="2" s="1"/>
  <c r="P3278" i="2" s="1"/>
  <c r="G3278" i="2"/>
  <c r="L3277" i="2"/>
  <c r="I3277" i="2"/>
  <c r="O3277" i="2" s="1"/>
  <c r="P3277" i="2" s="1"/>
  <c r="G3277" i="2"/>
  <c r="L3276" i="2"/>
  <c r="I3276" i="2"/>
  <c r="O3276" i="2" s="1"/>
  <c r="P3276" i="2" s="1"/>
  <c r="G3276" i="2"/>
  <c r="L3275" i="2"/>
  <c r="I3275" i="2"/>
  <c r="O3275" i="2" s="1"/>
  <c r="P3275" i="2" s="1"/>
  <c r="G3275" i="2"/>
  <c r="L3274" i="2"/>
  <c r="I3274" i="2"/>
  <c r="O3274" i="2" s="1"/>
  <c r="P3274" i="2" s="1"/>
  <c r="G3274" i="2"/>
  <c r="L3273" i="2"/>
  <c r="I3273" i="2"/>
  <c r="O3273" i="2" s="1"/>
  <c r="P3273" i="2" s="1"/>
  <c r="G3273" i="2"/>
  <c r="L3272" i="2"/>
  <c r="I3272" i="2"/>
  <c r="O3272" i="2" s="1"/>
  <c r="P3272" i="2" s="1"/>
  <c r="G3272" i="2"/>
  <c r="L3271" i="2"/>
  <c r="I3271" i="2"/>
  <c r="O3271" i="2" s="1"/>
  <c r="P3271" i="2" s="1"/>
  <c r="G3271" i="2"/>
  <c r="L3270" i="2"/>
  <c r="I3270" i="2"/>
  <c r="O3270" i="2" s="1"/>
  <c r="P3270" i="2" s="1"/>
  <c r="G3270" i="2"/>
  <c r="L3269" i="2"/>
  <c r="I3269" i="2"/>
  <c r="O3269" i="2" s="1"/>
  <c r="P3269" i="2" s="1"/>
  <c r="G3269" i="2"/>
  <c r="L3268" i="2"/>
  <c r="I3268" i="2"/>
  <c r="O3268" i="2" s="1"/>
  <c r="P3268" i="2" s="1"/>
  <c r="G3268" i="2"/>
  <c r="L3267" i="2"/>
  <c r="I3267" i="2"/>
  <c r="O3267" i="2" s="1"/>
  <c r="P3267" i="2" s="1"/>
  <c r="G3267" i="2"/>
  <c r="L3266" i="2"/>
  <c r="I3266" i="2"/>
  <c r="O3266" i="2" s="1"/>
  <c r="P3266" i="2" s="1"/>
  <c r="G3266" i="2"/>
  <c r="L3265" i="2"/>
  <c r="I3265" i="2"/>
  <c r="O3265" i="2" s="1"/>
  <c r="P3265" i="2" s="1"/>
  <c r="G3265" i="2"/>
  <c r="L3264" i="2"/>
  <c r="I3264" i="2"/>
  <c r="O3264" i="2" s="1"/>
  <c r="P3264" i="2" s="1"/>
  <c r="G3264" i="2"/>
  <c r="L3263" i="2"/>
  <c r="I3263" i="2"/>
  <c r="O3263" i="2" s="1"/>
  <c r="P3263" i="2" s="1"/>
  <c r="G3263" i="2"/>
  <c r="L3262" i="2"/>
  <c r="I3262" i="2"/>
  <c r="O3262" i="2" s="1"/>
  <c r="P3262" i="2" s="1"/>
  <c r="G3262" i="2"/>
  <c r="L3261" i="2"/>
  <c r="I3261" i="2"/>
  <c r="O3261" i="2" s="1"/>
  <c r="P3261" i="2" s="1"/>
  <c r="G3261" i="2"/>
  <c r="L3260" i="2"/>
  <c r="I3260" i="2"/>
  <c r="O3260" i="2" s="1"/>
  <c r="P3260" i="2" s="1"/>
  <c r="G3260" i="2"/>
  <c r="L3259" i="2"/>
  <c r="I3259" i="2"/>
  <c r="O3259" i="2" s="1"/>
  <c r="P3259" i="2" s="1"/>
  <c r="G3259" i="2"/>
  <c r="L3258" i="2"/>
  <c r="I3258" i="2"/>
  <c r="O3258" i="2" s="1"/>
  <c r="P3258" i="2" s="1"/>
  <c r="G3258" i="2"/>
  <c r="L3257" i="2"/>
  <c r="I3257" i="2"/>
  <c r="O3257" i="2" s="1"/>
  <c r="P3257" i="2" s="1"/>
  <c r="G3257" i="2"/>
  <c r="L3256" i="2"/>
  <c r="I3256" i="2"/>
  <c r="O3256" i="2" s="1"/>
  <c r="P3256" i="2" s="1"/>
  <c r="G3256" i="2"/>
  <c r="L3255" i="2"/>
  <c r="I3255" i="2"/>
  <c r="O3255" i="2" s="1"/>
  <c r="P3255" i="2" s="1"/>
  <c r="G3255" i="2"/>
  <c r="K3254" i="2"/>
  <c r="L3254" i="2" s="1"/>
  <c r="I3254" i="2"/>
  <c r="O3254" i="2" s="1"/>
  <c r="G3254" i="2"/>
  <c r="J3254" i="2" s="1"/>
  <c r="L3253" i="2"/>
  <c r="I3253" i="2"/>
  <c r="O3253" i="2" s="1"/>
  <c r="P3253" i="2" s="1"/>
  <c r="G3253" i="2"/>
  <c r="L3252" i="2"/>
  <c r="I3252" i="2"/>
  <c r="O3252" i="2" s="1"/>
  <c r="P3252" i="2" s="1"/>
  <c r="G3252" i="2"/>
  <c r="L3251" i="2"/>
  <c r="I3251" i="2"/>
  <c r="O3251" i="2" s="1"/>
  <c r="P3251" i="2" s="1"/>
  <c r="G3251" i="2"/>
  <c r="L3250" i="2"/>
  <c r="I3250" i="2"/>
  <c r="O3250" i="2" s="1"/>
  <c r="P3250" i="2" s="1"/>
  <c r="G3250" i="2"/>
  <c r="L3249" i="2"/>
  <c r="I3249" i="2"/>
  <c r="O3249" i="2" s="1"/>
  <c r="P3249" i="2" s="1"/>
  <c r="G3249" i="2"/>
  <c r="L3248" i="2"/>
  <c r="I3248" i="2"/>
  <c r="O3248" i="2" s="1"/>
  <c r="P3248" i="2" s="1"/>
  <c r="G3248" i="2"/>
  <c r="L3247" i="2"/>
  <c r="I3247" i="2"/>
  <c r="O3247" i="2" s="1"/>
  <c r="P3247" i="2" s="1"/>
  <c r="G3247" i="2"/>
  <c r="L3246" i="2"/>
  <c r="I3246" i="2"/>
  <c r="O3246" i="2" s="1"/>
  <c r="P3246" i="2" s="1"/>
  <c r="G3246" i="2"/>
  <c r="L3245" i="2"/>
  <c r="I3245" i="2"/>
  <c r="O3245" i="2" s="1"/>
  <c r="P3245" i="2" s="1"/>
  <c r="G3245" i="2"/>
  <c r="L3244" i="2"/>
  <c r="I3244" i="2"/>
  <c r="O3244" i="2" s="1"/>
  <c r="P3244" i="2" s="1"/>
  <c r="G3244" i="2"/>
  <c r="L3243" i="2"/>
  <c r="I3243" i="2"/>
  <c r="O3243" i="2" s="1"/>
  <c r="P3243" i="2" s="1"/>
  <c r="G3243" i="2"/>
  <c r="L3242" i="2"/>
  <c r="I3242" i="2"/>
  <c r="O3242" i="2" s="1"/>
  <c r="P3242" i="2" s="1"/>
  <c r="G3242" i="2"/>
  <c r="L3241" i="2"/>
  <c r="I3241" i="2"/>
  <c r="O3241" i="2" s="1"/>
  <c r="P3241" i="2" s="1"/>
  <c r="G3241" i="2"/>
  <c r="L3240" i="2"/>
  <c r="I3240" i="2"/>
  <c r="O3240" i="2" s="1"/>
  <c r="P3240" i="2" s="1"/>
  <c r="G3240" i="2"/>
  <c r="L3239" i="2"/>
  <c r="I3239" i="2"/>
  <c r="O3239" i="2" s="1"/>
  <c r="P3239" i="2" s="1"/>
  <c r="G3239" i="2"/>
  <c r="L3238" i="2"/>
  <c r="I3238" i="2"/>
  <c r="O3238" i="2" s="1"/>
  <c r="P3238" i="2" s="1"/>
  <c r="G3238" i="2"/>
  <c r="L3237" i="2"/>
  <c r="I3237" i="2"/>
  <c r="O3237" i="2" s="1"/>
  <c r="P3237" i="2" s="1"/>
  <c r="G3237" i="2"/>
  <c r="L3236" i="2"/>
  <c r="I3236" i="2"/>
  <c r="O3236" i="2" s="1"/>
  <c r="P3236" i="2" s="1"/>
  <c r="G3236" i="2"/>
  <c r="L3235" i="2"/>
  <c r="I3235" i="2"/>
  <c r="O3235" i="2" s="1"/>
  <c r="P3235" i="2" s="1"/>
  <c r="G3235" i="2"/>
  <c r="L3234" i="2"/>
  <c r="I3234" i="2"/>
  <c r="O3234" i="2" s="1"/>
  <c r="P3234" i="2" s="1"/>
  <c r="G3234" i="2"/>
  <c r="L3233" i="2"/>
  <c r="I3233" i="2"/>
  <c r="O3233" i="2" s="1"/>
  <c r="P3233" i="2" s="1"/>
  <c r="G3233" i="2"/>
  <c r="L3232" i="2"/>
  <c r="I3232" i="2"/>
  <c r="O3232" i="2" s="1"/>
  <c r="P3232" i="2" s="1"/>
  <c r="G3232" i="2"/>
  <c r="L3231" i="2"/>
  <c r="I3231" i="2"/>
  <c r="O3231" i="2" s="1"/>
  <c r="P3231" i="2" s="1"/>
  <c r="G3231" i="2"/>
  <c r="L3230" i="2"/>
  <c r="I3230" i="2"/>
  <c r="O3230" i="2" s="1"/>
  <c r="P3230" i="2" s="1"/>
  <c r="G3230" i="2"/>
  <c r="L3229" i="2"/>
  <c r="I3229" i="2"/>
  <c r="O3229" i="2" s="1"/>
  <c r="P3229" i="2" s="1"/>
  <c r="G3229" i="2"/>
  <c r="L3228" i="2"/>
  <c r="I3228" i="2"/>
  <c r="O3228" i="2" s="1"/>
  <c r="P3228" i="2" s="1"/>
  <c r="G3228" i="2"/>
  <c r="L3227" i="2"/>
  <c r="I3227" i="2"/>
  <c r="O3227" i="2" s="1"/>
  <c r="P3227" i="2" s="1"/>
  <c r="G3227" i="2"/>
  <c r="L3226" i="2"/>
  <c r="I3226" i="2"/>
  <c r="O3226" i="2" s="1"/>
  <c r="P3226" i="2" s="1"/>
  <c r="G3226" i="2"/>
  <c r="L3225" i="2"/>
  <c r="I3225" i="2"/>
  <c r="O3225" i="2" s="1"/>
  <c r="P3225" i="2" s="1"/>
  <c r="G3225" i="2"/>
  <c r="L3224" i="2"/>
  <c r="I3224" i="2"/>
  <c r="O3224" i="2" s="1"/>
  <c r="P3224" i="2" s="1"/>
  <c r="G3224" i="2"/>
  <c r="L3223" i="2"/>
  <c r="I3223" i="2"/>
  <c r="O3223" i="2" s="1"/>
  <c r="P3223" i="2" s="1"/>
  <c r="G3223" i="2"/>
  <c r="L3222" i="2"/>
  <c r="I3222" i="2"/>
  <c r="O3222" i="2" s="1"/>
  <c r="P3222" i="2" s="1"/>
  <c r="G3222" i="2"/>
  <c r="L3221" i="2"/>
  <c r="I3221" i="2"/>
  <c r="O3221" i="2" s="1"/>
  <c r="P3221" i="2" s="1"/>
  <c r="G3221" i="2"/>
  <c r="L3220" i="2"/>
  <c r="I3220" i="2"/>
  <c r="O3220" i="2" s="1"/>
  <c r="P3220" i="2" s="1"/>
  <c r="G3220" i="2"/>
  <c r="L3219" i="2"/>
  <c r="I3219" i="2"/>
  <c r="O3219" i="2" s="1"/>
  <c r="P3219" i="2" s="1"/>
  <c r="G3219" i="2"/>
  <c r="L3218" i="2"/>
  <c r="I3218" i="2"/>
  <c r="O3218" i="2" s="1"/>
  <c r="P3218" i="2" s="1"/>
  <c r="G3218" i="2"/>
  <c r="L3217" i="2"/>
  <c r="I3217" i="2"/>
  <c r="O3217" i="2" s="1"/>
  <c r="P3217" i="2" s="1"/>
  <c r="G3217" i="2"/>
  <c r="L3216" i="2"/>
  <c r="I3216" i="2"/>
  <c r="O3216" i="2" s="1"/>
  <c r="P3216" i="2" s="1"/>
  <c r="G3216" i="2"/>
  <c r="L3215" i="2"/>
  <c r="I3215" i="2"/>
  <c r="O3215" i="2" s="1"/>
  <c r="P3215" i="2" s="1"/>
  <c r="G3215" i="2"/>
  <c r="L3214" i="2"/>
  <c r="I3214" i="2"/>
  <c r="O3214" i="2" s="1"/>
  <c r="P3214" i="2" s="1"/>
  <c r="G3214" i="2"/>
  <c r="L3213" i="2"/>
  <c r="I3213" i="2"/>
  <c r="O3213" i="2" s="1"/>
  <c r="P3213" i="2" s="1"/>
  <c r="G3213" i="2"/>
  <c r="L3212" i="2"/>
  <c r="I3212" i="2"/>
  <c r="O3212" i="2" s="1"/>
  <c r="P3212" i="2" s="1"/>
  <c r="G3212" i="2"/>
  <c r="L3211" i="2"/>
  <c r="I3211" i="2"/>
  <c r="O3211" i="2" s="1"/>
  <c r="P3211" i="2" s="1"/>
  <c r="G3211" i="2"/>
  <c r="L3210" i="2"/>
  <c r="I3210" i="2"/>
  <c r="O3210" i="2" s="1"/>
  <c r="P3210" i="2" s="1"/>
  <c r="G3210" i="2"/>
  <c r="L3209" i="2"/>
  <c r="I3209" i="2"/>
  <c r="O3209" i="2" s="1"/>
  <c r="P3209" i="2" s="1"/>
  <c r="G3209" i="2"/>
  <c r="L3208" i="2"/>
  <c r="I3208" i="2"/>
  <c r="O3208" i="2" s="1"/>
  <c r="P3208" i="2" s="1"/>
  <c r="G3208" i="2"/>
  <c r="L3207" i="2"/>
  <c r="I3207" i="2"/>
  <c r="O3207" i="2" s="1"/>
  <c r="P3207" i="2" s="1"/>
  <c r="G3207" i="2"/>
  <c r="K3206" i="2"/>
  <c r="L3206" i="2" s="1"/>
  <c r="I3206" i="2"/>
  <c r="O3206" i="2" s="1"/>
  <c r="G3206" i="2"/>
  <c r="J3206" i="2" s="1"/>
  <c r="L3205" i="2"/>
  <c r="I3205" i="2"/>
  <c r="O3205" i="2" s="1"/>
  <c r="P3205" i="2" s="1"/>
  <c r="G3205" i="2"/>
  <c r="L3204" i="2"/>
  <c r="I3204" i="2"/>
  <c r="O3204" i="2" s="1"/>
  <c r="P3204" i="2" s="1"/>
  <c r="G3204" i="2"/>
  <c r="L3203" i="2"/>
  <c r="I3203" i="2"/>
  <c r="O3203" i="2" s="1"/>
  <c r="P3203" i="2" s="1"/>
  <c r="G3203" i="2"/>
  <c r="L3202" i="2"/>
  <c r="I3202" i="2"/>
  <c r="O3202" i="2" s="1"/>
  <c r="P3202" i="2" s="1"/>
  <c r="G3202" i="2"/>
  <c r="L3201" i="2"/>
  <c r="I3201" i="2"/>
  <c r="O3201" i="2" s="1"/>
  <c r="P3201" i="2" s="1"/>
  <c r="G3201" i="2"/>
  <c r="L3200" i="2"/>
  <c r="I3200" i="2"/>
  <c r="O3200" i="2" s="1"/>
  <c r="P3200" i="2" s="1"/>
  <c r="G3200" i="2"/>
  <c r="L3199" i="2"/>
  <c r="I3199" i="2"/>
  <c r="O3199" i="2" s="1"/>
  <c r="P3199" i="2" s="1"/>
  <c r="G3199" i="2"/>
  <c r="L3198" i="2"/>
  <c r="I3198" i="2"/>
  <c r="O3198" i="2" s="1"/>
  <c r="P3198" i="2" s="1"/>
  <c r="G3198" i="2"/>
  <c r="L3197" i="2"/>
  <c r="I3197" i="2"/>
  <c r="O3197" i="2" s="1"/>
  <c r="P3197" i="2" s="1"/>
  <c r="G3197" i="2"/>
  <c r="L3196" i="2"/>
  <c r="I3196" i="2"/>
  <c r="O3196" i="2" s="1"/>
  <c r="P3196" i="2" s="1"/>
  <c r="G3196" i="2"/>
  <c r="L3195" i="2"/>
  <c r="I3195" i="2"/>
  <c r="O3195" i="2" s="1"/>
  <c r="P3195" i="2" s="1"/>
  <c r="G3195" i="2"/>
  <c r="L3194" i="2"/>
  <c r="I3194" i="2"/>
  <c r="O3194" i="2" s="1"/>
  <c r="P3194" i="2" s="1"/>
  <c r="G3194" i="2"/>
  <c r="L3193" i="2"/>
  <c r="I3193" i="2"/>
  <c r="O3193" i="2" s="1"/>
  <c r="P3193" i="2" s="1"/>
  <c r="G3193" i="2"/>
  <c r="L3192" i="2"/>
  <c r="I3192" i="2"/>
  <c r="O3192" i="2" s="1"/>
  <c r="P3192" i="2" s="1"/>
  <c r="G3192" i="2"/>
  <c r="L3191" i="2"/>
  <c r="I3191" i="2"/>
  <c r="O3191" i="2" s="1"/>
  <c r="P3191" i="2" s="1"/>
  <c r="G3191" i="2"/>
  <c r="L3190" i="2"/>
  <c r="I3190" i="2"/>
  <c r="O3190" i="2" s="1"/>
  <c r="P3190" i="2" s="1"/>
  <c r="G3190" i="2"/>
  <c r="L3189" i="2"/>
  <c r="I3189" i="2"/>
  <c r="O3189" i="2" s="1"/>
  <c r="P3189" i="2" s="1"/>
  <c r="G3189" i="2"/>
  <c r="L3188" i="2"/>
  <c r="I3188" i="2"/>
  <c r="O3188" i="2" s="1"/>
  <c r="P3188" i="2" s="1"/>
  <c r="G3188" i="2"/>
  <c r="L3187" i="2"/>
  <c r="I3187" i="2"/>
  <c r="O3187" i="2" s="1"/>
  <c r="P3187" i="2" s="1"/>
  <c r="G3187" i="2"/>
  <c r="L3186" i="2"/>
  <c r="I3186" i="2"/>
  <c r="O3186" i="2" s="1"/>
  <c r="P3186" i="2" s="1"/>
  <c r="G3186" i="2"/>
  <c r="L3185" i="2"/>
  <c r="I3185" i="2"/>
  <c r="O3185" i="2" s="1"/>
  <c r="P3185" i="2" s="1"/>
  <c r="G3185" i="2"/>
  <c r="L3184" i="2"/>
  <c r="I3184" i="2"/>
  <c r="O3184" i="2" s="1"/>
  <c r="P3184" i="2" s="1"/>
  <c r="G3184" i="2"/>
  <c r="L3183" i="2"/>
  <c r="I3183" i="2"/>
  <c r="O3183" i="2" s="1"/>
  <c r="P3183" i="2" s="1"/>
  <c r="G3183" i="2"/>
  <c r="L3182" i="2"/>
  <c r="I3182" i="2"/>
  <c r="O3182" i="2" s="1"/>
  <c r="P3182" i="2" s="1"/>
  <c r="G3182" i="2"/>
  <c r="L3181" i="2"/>
  <c r="I3181" i="2"/>
  <c r="O3181" i="2" s="1"/>
  <c r="P3181" i="2" s="1"/>
  <c r="G3181" i="2"/>
  <c r="L3180" i="2"/>
  <c r="I3180" i="2"/>
  <c r="O3180" i="2" s="1"/>
  <c r="P3180" i="2" s="1"/>
  <c r="G3180" i="2"/>
  <c r="L3179" i="2"/>
  <c r="I3179" i="2"/>
  <c r="O3179" i="2" s="1"/>
  <c r="P3179" i="2" s="1"/>
  <c r="G3179" i="2"/>
  <c r="L3178" i="2"/>
  <c r="I3178" i="2"/>
  <c r="O3178" i="2" s="1"/>
  <c r="P3178" i="2" s="1"/>
  <c r="G3178" i="2"/>
  <c r="L3177" i="2"/>
  <c r="I3177" i="2"/>
  <c r="O3177" i="2" s="1"/>
  <c r="P3177" i="2" s="1"/>
  <c r="G3177" i="2"/>
  <c r="I3176" i="2"/>
  <c r="O3176" i="2" s="1"/>
  <c r="P3176" i="2" s="1"/>
  <c r="G3176" i="2"/>
  <c r="L3175" i="2"/>
  <c r="I3175" i="2"/>
  <c r="O3175" i="2" s="1"/>
  <c r="P3175" i="2" s="1"/>
  <c r="G3175" i="2"/>
  <c r="L3174" i="2"/>
  <c r="I3174" i="2"/>
  <c r="O3174" i="2" s="1"/>
  <c r="P3174" i="2" s="1"/>
  <c r="G3174" i="2"/>
  <c r="L3173" i="2"/>
  <c r="I3173" i="2"/>
  <c r="O3173" i="2" s="1"/>
  <c r="P3173" i="2" s="1"/>
  <c r="G3173" i="2"/>
  <c r="L3172" i="2"/>
  <c r="I3172" i="2"/>
  <c r="O3172" i="2" s="1"/>
  <c r="P3172" i="2" s="1"/>
  <c r="G3172" i="2"/>
  <c r="L3171" i="2"/>
  <c r="I3171" i="2"/>
  <c r="O3171" i="2" s="1"/>
  <c r="P3171" i="2" s="1"/>
  <c r="G3171" i="2"/>
  <c r="L3170" i="2"/>
  <c r="I3170" i="2"/>
  <c r="O3170" i="2" s="1"/>
  <c r="P3170" i="2" s="1"/>
  <c r="G3170" i="2"/>
  <c r="L3169" i="2"/>
  <c r="I3169" i="2"/>
  <c r="O3169" i="2" s="1"/>
  <c r="P3169" i="2" s="1"/>
  <c r="G3169" i="2"/>
  <c r="L3168" i="2"/>
  <c r="I3168" i="2"/>
  <c r="O3168" i="2" s="1"/>
  <c r="P3168" i="2" s="1"/>
  <c r="G3168" i="2"/>
  <c r="L3167" i="2"/>
  <c r="I3167" i="2"/>
  <c r="O3167" i="2" s="1"/>
  <c r="P3167" i="2" s="1"/>
  <c r="G3167" i="2"/>
  <c r="L3166" i="2"/>
  <c r="I3166" i="2"/>
  <c r="O3166" i="2" s="1"/>
  <c r="P3166" i="2" s="1"/>
  <c r="G3166" i="2"/>
  <c r="L3165" i="2"/>
  <c r="I3165" i="2"/>
  <c r="O3165" i="2" s="1"/>
  <c r="P3165" i="2" s="1"/>
  <c r="G3165" i="2"/>
  <c r="L3164" i="2"/>
  <c r="I3164" i="2"/>
  <c r="O3164" i="2" s="1"/>
  <c r="P3164" i="2" s="1"/>
  <c r="G3164" i="2"/>
  <c r="L3163" i="2"/>
  <c r="I3163" i="2"/>
  <c r="O3163" i="2" s="1"/>
  <c r="P3163" i="2" s="1"/>
  <c r="G3163" i="2"/>
  <c r="L3162" i="2"/>
  <c r="I3162" i="2"/>
  <c r="O3162" i="2" s="1"/>
  <c r="P3162" i="2" s="1"/>
  <c r="G3162" i="2"/>
  <c r="L3161" i="2"/>
  <c r="I3161" i="2"/>
  <c r="O3161" i="2" s="1"/>
  <c r="P3161" i="2" s="1"/>
  <c r="G3161" i="2"/>
  <c r="L3160" i="2"/>
  <c r="I3160" i="2"/>
  <c r="O3160" i="2" s="1"/>
  <c r="P3160" i="2" s="1"/>
  <c r="G3160" i="2"/>
  <c r="L3159" i="2"/>
  <c r="I3159" i="2"/>
  <c r="O3159" i="2" s="1"/>
  <c r="P3159" i="2" s="1"/>
  <c r="G3159" i="2"/>
  <c r="L3158" i="2"/>
  <c r="I3158" i="2"/>
  <c r="O3158" i="2" s="1"/>
  <c r="P3158" i="2" s="1"/>
  <c r="G3158" i="2"/>
  <c r="L3157" i="2"/>
  <c r="I3157" i="2"/>
  <c r="O3157" i="2" s="1"/>
  <c r="P3157" i="2" s="1"/>
  <c r="G3157" i="2"/>
  <c r="L3156" i="2"/>
  <c r="I3156" i="2"/>
  <c r="O3156" i="2" s="1"/>
  <c r="P3156" i="2" s="1"/>
  <c r="G3156" i="2"/>
  <c r="L3155" i="2"/>
  <c r="I3155" i="2"/>
  <c r="O3155" i="2" s="1"/>
  <c r="P3155" i="2" s="1"/>
  <c r="G3155" i="2"/>
  <c r="L3154" i="2"/>
  <c r="I3154" i="2"/>
  <c r="O3154" i="2" s="1"/>
  <c r="P3154" i="2" s="1"/>
  <c r="G3154" i="2"/>
  <c r="L3153" i="2"/>
  <c r="I3153" i="2"/>
  <c r="O3153" i="2" s="1"/>
  <c r="P3153" i="2" s="1"/>
  <c r="G3153" i="2"/>
  <c r="L3152" i="2"/>
  <c r="I3152" i="2"/>
  <c r="O3152" i="2" s="1"/>
  <c r="P3152" i="2" s="1"/>
  <c r="G3152" i="2"/>
  <c r="L3151" i="2"/>
  <c r="I3151" i="2"/>
  <c r="O3151" i="2" s="1"/>
  <c r="P3151" i="2" s="1"/>
  <c r="G3151" i="2"/>
  <c r="L3150" i="2"/>
  <c r="I3150" i="2"/>
  <c r="O3150" i="2" s="1"/>
  <c r="P3150" i="2" s="1"/>
  <c r="G3150" i="2"/>
  <c r="L3149" i="2"/>
  <c r="I3149" i="2"/>
  <c r="O3149" i="2" s="1"/>
  <c r="P3149" i="2" s="1"/>
  <c r="G3149" i="2"/>
  <c r="L3148" i="2"/>
  <c r="I3148" i="2"/>
  <c r="O3148" i="2" s="1"/>
  <c r="P3148" i="2" s="1"/>
  <c r="G3148" i="2"/>
  <c r="L3147" i="2"/>
  <c r="I3147" i="2"/>
  <c r="O3147" i="2" s="1"/>
  <c r="P3147" i="2" s="1"/>
  <c r="G3147" i="2"/>
  <c r="L3146" i="2"/>
  <c r="I3146" i="2"/>
  <c r="O3146" i="2" s="1"/>
  <c r="P3146" i="2" s="1"/>
  <c r="G3146" i="2"/>
  <c r="L3145" i="2"/>
  <c r="I3145" i="2"/>
  <c r="O3145" i="2" s="1"/>
  <c r="P3145" i="2" s="1"/>
  <c r="G3145" i="2"/>
  <c r="L3144" i="2"/>
  <c r="I3144" i="2"/>
  <c r="O3144" i="2" s="1"/>
  <c r="P3144" i="2" s="1"/>
  <c r="G3144" i="2"/>
  <c r="L3143" i="2"/>
  <c r="I3143" i="2"/>
  <c r="O3143" i="2" s="1"/>
  <c r="P3143" i="2" s="1"/>
  <c r="G3143" i="2"/>
  <c r="L3142" i="2"/>
  <c r="I3142" i="2"/>
  <c r="O3142" i="2" s="1"/>
  <c r="P3142" i="2" s="1"/>
  <c r="G3142" i="2"/>
  <c r="L3141" i="2"/>
  <c r="I3141" i="2"/>
  <c r="O3141" i="2" s="1"/>
  <c r="P3141" i="2" s="1"/>
  <c r="G3141" i="2"/>
  <c r="L3140" i="2"/>
  <c r="I3140" i="2"/>
  <c r="O3140" i="2" s="1"/>
  <c r="P3140" i="2" s="1"/>
  <c r="G3140" i="2"/>
  <c r="L3139" i="2"/>
  <c r="I3139" i="2"/>
  <c r="O3139" i="2" s="1"/>
  <c r="P3139" i="2" s="1"/>
  <c r="G3139" i="2"/>
  <c r="L3138" i="2"/>
  <c r="I3138" i="2"/>
  <c r="O3138" i="2" s="1"/>
  <c r="P3138" i="2" s="1"/>
  <c r="G3138" i="2"/>
  <c r="L3137" i="2"/>
  <c r="I3137" i="2"/>
  <c r="O3137" i="2" s="1"/>
  <c r="P3137" i="2" s="1"/>
  <c r="G3137" i="2"/>
  <c r="L3136" i="2"/>
  <c r="I3136" i="2"/>
  <c r="O3136" i="2" s="1"/>
  <c r="P3136" i="2" s="1"/>
  <c r="G3136" i="2"/>
  <c r="L3135" i="2"/>
  <c r="I3135" i="2"/>
  <c r="O3135" i="2" s="1"/>
  <c r="P3135" i="2" s="1"/>
  <c r="G3135" i="2"/>
  <c r="L3134" i="2"/>
  <c r="I3134" i="2"/>
  <c r="O3134" i="2" s="1"/>
  <c r="P3134" i="2" s="1"/>
  <c r="G3134" i="2"/>
  <c r="L3133" i="2"/>
  <c r="I3133" i="2"/>
  <c r="O3133" i="2" s="1"/>
  <c r="P3133" i="2" s="1"/>
  <c r="G3133" i="2"/>
  <c r="L3132" i="2"/>
  <c r="I3132" i="2"/>
  <c r="O3132" i="2" s="1"/>
  <c r="P3132" i="2" s="1"/>
  <c r="G3132" i="2"/>
  <c r="L3131" i="2"/>
  <c r="I3131" i="2"/>
  <c r="O3131" i="2" s="1"/>
  <c r="P3131" i="2" s="1"/>
  <c r="G3131" i="2"/>
  <c r="L3130" i="2"/>
  <c r="I3130" i="2"/>
  <c r="O3130" i="2" s="1"/>
  <c r="P3130" i="2" s="1"/>
  <c r="G3130" i="2"/>
  <c r="L3129" i="2"/>
  <c r="I3129" i="2"/>
  <c r="O3129" i="2" s="1"/>
  <c r="P3129" i="2" s="1"/>
  <c r="G3129" i="2"/>
  <c r="L3128" i="2"/>
  <c r="I3128" i="2"/>
  <c r="O3128" i="2" s="1"/>
  <c r="P3128" i="2" s="1"/>
  <c r="G3128" i="2"/>
  <c r="L3127" i="2"/>
  <c r="I3127" i="2"/>
  <c r="O3127" i="2" s="1"/>
  <c r="P3127" i="2" s="1"/>
  <c r="G3127" i="2"/>
  <c r="L3126" i="2"/>
  <c r="I3126" i="2"/>
  <c r="O3126" i="2" s="1"/>
  <c r="P3126" i="2" s="1"/>
  <c r="G3126" i="2"/>
  <c r="L3125" i="2"/>
  <c r="I3125" i="2"/>
  <c r="O3125" i="2" s="1"/>
  <c r="P3125" i="2" s="1"/>
  <c r="G3125" i="2"/>
  <c r="K3124" i="2"/>
  <c r="L3124" i="2" s="1"/>
  <c r="I3124" i="2"/>
  <c r="O3124" i="2" s="1"/>
  <c r="P3124" i="2" s="1"/>
  <c r="G3124" i="2"/>
  <c r="L3123" i="2"/>
  <c r="I3123" i="2"/>
  <c r="O3123" i="2" s="1"/>
  <c r="P3123" i="2" s="1"/>
  <c r="G3123" i="2"/>
  <c r="L3122" i="2"/>
  <c r="I3122" i="2"/>
  <c r="O3122" i="2" s="1"/>
  <c r="P3122" i="2" s="1"/>
  <c r="G3122" i="2"/>
  <c r="L3121" i="2"/>
  <c r="I3121" i="2"/>
  <c r="O3121" i="2" s="1"/>
  <c r="P3121" i="2" s="1"/>
  <c r="G3121" i="2"/>
  <c r="L3120" i="2"/>
  <c r="I3120" i="2"/>
  <c r="O3120" i="2" s="1"/>
  <c r="P3120" i="2" s="1"/>
  <c r="G3120" i="2"/>
  <c r="L3119" i="2"/>
  <c r="I3119" i="2"/>
  <c r="O3119" i="2" s="1"/>
  <c r="P3119" i="2" s="1"/>
  <c r="G3119" i="2"/>
  <c r="L3118" i="2"/>
  <c r="I3118" i="2"/>
  <c r="O3118" i="2" s="1"/>
  <c r="P3118" i="2" s="1"/>
  <c r="G3118" i="2"/>
  <c r="L3117" i="2"/>
  <c r="I3117" i="2"/>
  <c r="O3117" i="2" s="1"/>
  <c r="P3117" i="2" s="1"/>
  <c r="G3117" i="2"/>
  <c r="L3116" i="2"/>
  <c r="I3116" i="2"/>
  <c r="O3116" i="2" s="1"/>
  <c r="P3116" i="2" s="1"/>
  <c r="G3116" i="2"/>
  <c r="L3115" i="2"/>
  <c r="I3115" i="2"/>
  <c r="O3115" i="2" s="1"/>
  <c r="P3115" i="2" s="1"/>
  <c r="G3115" i="2"/>
  <c r="L3114" i="2"/>
  <c r="I3114" i="2"/>
  <c r="O3114" i="2" s="1"/>
  <c r="P3114" i="2" s="1"/>
  <c r="G3114" i="2"/>
  <c r="L3113" i="2"/>
  <c r="I3113" i="2"/>
  <c r="O3113" i="2" s="1"/>
  <c r="P3113" i="2" s="1"/>
  <c r="G3113" i="2"/>
  <c r="L3112" i="2"/>
  <c r="I3112" i="2"/>
  <c r="O3112" i="2" s="1"/>
  <c r="P3112" i="2" s="1"/>
  <c r="G3112" i="2"/>
  <c r="L3111" i="2"/>
  <c r="I3111" i="2"/>
  <c r="O3111" i="2" s="1"/>
  <c r="P3111" i="2" s="1"/>
  <c r="G3111" i="2"/>
  <c r="L3110" i="2"/>
  <c r="I3110" i="2"/>
  <c r="O3110" i="2" s="1"/>
  <c r="P3110" i="2" s="1"/>
  <c r="G3110" i="2"/>
  <c r="L3109" i="2"/>
  <c r="I3109" i="2"/>
  <c r="O3109" i="2" s="1"/>
  <c r="P3109" i="2" s="1"/>
  <c r="G3109" i="2"/>
  <c r="L3108" i="2"/>
  <c r="I3108" i="2"/>
  <c r="O3108" i="2" s="1"/>
  <c r="P3108" i="2" s="1"/>
  <c r="G3108" i="2"/>
  <c r="L3107" i="2"/>
  <c r="I3107" i="2"/>
  <c r="O3107" i="2" s="1"/>
  <c r="P3107" i="2" s="1"/>
  <c r="G3107" i="2"/>
  <c r="L3106" i="2"/>
  <c r="I3106" i="2"/>
  <c r="O3106" i="2" s="1"/>
  <c r="P3106" i="2" s="1"/>
  <c r="G3106" i="2"/>
  <c r="L3105" i="2"/>
  <c r="I3105" i="2"/>
  <c r="O3105" i="2" s="1"/>
  <c r="P3105" i="2" s="1"/>
  <c r="G3105" i="2"/>
  <c r="L3104" i="2"/>
  <c r="I3104" i="2"/>
  <c r="O3104" i="2" s="1"/>
  <c r="P3104" i="2" s="1"/>
  <c r="G3104" i="2"/>
  <c r="L3103" i="2"/>
  <c r="I3103" i="2"/>
  <c r="O3103" i="2" s="1"/>
  <c r="P3103" i="2" s="1"/>
  <c r="G3103" i="2"/>
  <c r="L3102" i="2"/>
  <c r="I3102" i="2"/>
  <c r="O3102" i="2" s="1"/>
  <c r="P3102" i="2" s="1"/>
  <c r="G3102" i="2"/>
  <c r="L3101" i="2"/>
  <c r="I3101" i="2"/>
  <c r="O3101" i="2" s="1"/>
  <c r="P3101" i="2" s="1"/>
  <c r="G3101" i="2"/>
  <c r="L3100" i="2"/>
  <c r="I3100" i="2"/>
  <c r="O3100" i="2" s="1"/>
  <c r="P3100" i="2" s="1"/>
  <c r="G3100" i="2"/>
  <c r="L3099" i="2"/>
  <c r="I3099" i="2"/>
  <c r="O3099" i="2" s="1"/>
  <c r="P3099" i="2" s="1"/>
  <c r="G3099" i="2"/>
  <c r="L3098" i="2"/>
  <c r="I3098" i="2"/>
  <c r="O3098" i="2" s="1"/>
  <c r="P3098" i="2" s="1"/>
  <c r="G3098" i="2"/>
  <c r="L3097" i="2"/>
  <c r="I3097" i="2"/>
  <c r="O3097" i="2" s="1"/>
  <c r="P3097" i="2" s="1"/>
  <c r="G3097" i="2"/>
  <c r="L3096" i="2"/>
  <c r="I3096" i="2"/>
  <c r="O3096" i="2" s="1"/>
  <c r="P3096" i="2" s="1"/>
  <c r="G3096" i="2"/>
  <c r="L3095" i="2"/>
  <c r="I3095" i="2"/>
  <c r="O3095" i="2" s="1"/>
  <c r="P3095" i="2" s="1"/>
  <c r="G3095" i="2"/>
  <c r="L3094" i="2"/>
  <c r="I3094" i="2"/>
  <c r="O3094" i="2" s="1"/>
  <c r="P3094" i="2" s="1"/>
  <c r="G3094" i="2"/>
  <c r="L3093" i="2"/>
  <c r="I3093" i="2"/>
  <c r="O3093" i="2" s="1"/>
  <c r="P3093" i="2" s="1"/>
  <c r="G3093" i="2"/>
  <c r="L3092" i="2"/>
  <c r="I3092" i="2"/>
  <c r="O3092" i="2" s="1"/>
  <c r="P3092" i="2" s="1"/>
  <c r="G3092" i="2"/>
  <c r="K3091" i="2"/>
  <c r="L3091" i="2" s="1"/>
  <c r="I3091" i="2"/>
  <c r="O3091" i="2" s="1"/>
  <c r="G3091" i="2"/>
  <c r="J3091" i="2" s="1"/>
  <c r="L3090" i="2"/>
  <c r="I3090" i="2"/>
  <c r="O3090" i="2" s="1"/>
  <c r="P3090" i="2" s="1"/>
  <c r="G3090" i="2"/>
  <c r="L3089" i="2"/>
  <c r="I3089" i="2"/>
  <c r="O3089" i="2" s="1"/>
  <c r="P3089" i="2" s="1"/>
  <c r="G3089" i="2"/>
  <c r="L3088" i="2"/>
  <c r="I3088" i="2"/>
  <c r="O3088" i="2" s="1"/>
  <c r="P3088" i="2" s="1"/>
  <c r="G3088" i="2"/>
  <c r="L3087" i="2"/>
  <c r="I3087" i="2"/>
  <c r="O3087" i="2" s="1"/>
  <c r="P3087" i="2" s="1"/>
  <c r="G3087" i="2"/>
  <c r="L3086" i="2"/>
  <c r="I3086" i="2"/>
  <c r="O3086" i="2" s="1"/>
  <c r="P3086" i="2" s="1"/>
  <c r="G3086" i="2"/>
  <c r="L3085" i="2"/>
  <c r="I3085" i="2"/>
  <c r="O3085" i="2" s="1"/>
  <c r="P3085" i="2" s="1"/>
  <c r="G3085" i="2"/>
  <c r="L3084" i="2"/>
  <c r="I3084" i="2"/>
  <c r="O3084" i="2" s="1"/>
  <c r="P3084" i="2" s="1"/>
  <c r="G3084" i="2"/>
  <c r="L3083" i="2"/>
  <c r="I3083" i="2"/>
  <c r="O3083" i="2" s="1"/>
  <c r="P3083" i="2" s="1"/>
  <c r="G3083" i="2"/>
  <c r="L3082" i="2"/>
  <c r="I3082" i="2"/>
  <c r="O3082" i="2" s="1"/>
  <c r="P3082" i="2" s="1"/>
  <c r="G3082" i="2"/>
  <c r="L3081" i="2"/>
  <c r="I3081" i="2"/>
  <c r="O3081" i="2" s="1"/>
  <c r="P3081" i="2" s="1"/>
  <c r="G3081" i="2"/>
  <c r="L3080" i="2"/>
  <c r="I3080" i="2"/>
  <c r="O3080" i="2" s="1"/>
  <c r="P3080" i="2" s="1"/>
  <c r="G3080" i="2"/>
  <c r="L3079" i="2"/>
  <c r="I3079" i="2"/>
  <c r="O3079" i="2" s="1"/>
  <c r="P3079" i="2" s="1"/>
  <c r="G3079" i="2"/>
  <c r="L3078" i="2"/>
  <c r="I3078" i="2"/>
  <c r="O3078" i="2" s="1"/>
  <c r="P3078" i="2" s="1"/>
  <c r="G3078" i="2"/>
  <c r="K3077" i="2"/>
  <c r="L3077" i="2" s="1"/>
  <c r="I3077" i="2"/>
  <c r="O3077" i="2" s="1"/>
  <c r="G3077" i="2"/>
  <c r="J3077" i="2" s="1"/>
  <c r="L3076" i="2"/>
  <c r="I3076" i="2"/>
  <c r="O3076" i="2" s="1"/>
  <c r="P3076" i="2" s="1"/>
  <c r="G3076" i="2"/>
  <c r="L3075" i="2"/>
  <c r="I3075" i="2"/>
  <c r="O3075" i="2" s="1"/>
  <c r="P3075" i="2" s="1"/>
  <c r="G3075" i="2"/>
  <c r="L3074" i="2"/>
  <c r="I3074" i="2"/>
  <c r="O3074" i="2" s="1"/>
  <c r="P3074" i="2" s="1"/>
  <c r="G3074" i="2"/>
  <c r="L3073" i="2"/>
  <c r="I3073" i="2"/>
  <c r="O3073" i="2" s="1"/>
  <c r="P3073" i="2" s="1"/>
  <c r="G3073" i="2"/>
  <c r="L3072" i="2"/>
  <c r="I3072" i="2"/>
  <c r="O3072" i="2" s="1"/>
  <c r="P3072" i="2" s="1"/>
  <c r="G3072" i="2"/>
  <c r="L3071" i="2"/>
  <c r="I3071" i="2"/>
  <c r="O3071" i="2" s="1"/>
  <c r="P3071" i="2" s="1"/>
  <c r="G3071" i="2"/>
  <c r="L3070" i="2"/>
  <c r="I3070" i="2"/>
  <c r="O3070" i="2" s="1"/>
  <c r="P3070" i="2" s="1"/>
  <c r="G3070" i="2"/>
  <c r="L3069" i="2"/>
  <c r="I3069" i="2"/>
  <c r="O3069" i="2" s="1"/>
  <c r="P3069" i="2" s="1"/>
  <c r="G3069" i="2"/>
  <c r="L3068" i="2"/>
  <c r="I3068" i="2"/>
  <c r="O3068" i="2" s="1"/>
  <c r="P3068" i="2" s="1"/>
  <c r="G3068" i="2"/>
  <c r="L3067" i="2"/>
  <c r="I3067" i="2"/>
  <c r="O3067" i="2" s="1"/>
  <c r="P3067" i="2" s="1"/>
  <c r="G3067" i="2"/>
  <c r="L3066" i="2"/>
  <c r="I3066" i="2"/>
  <c r="O3066" i="2" s="1"/>
  <c r="P3066" i="2" s="1"/>
  <c r="G3066" i="2"/>
  <c r="L3065" i="2"/>
  <c r="I3065" i="2"/>
  <c r="O3065" i="2" s="1"/>
  <c r="P3065" i="2" s="1"/>
  <c r="G3065" i="2"/>
  <c r="L3064" i="2"/>
  <c r="I3064" i="2"/>
  <c r="O3064" i="2" s="1"/>
  <c r="P3064" i="2" s="1"/>
  <c r="G3064" i="2"/>
  <c r="L3063" i="2"/>
  <c r="I3063" i="2"/>
  <c r="O3063" i="2" s="1"/>
  <c r="P3063" i="2" s="1"/>
  <c r="G3063" i="2"/>
  <c r="L3062" i="2"/>
  <c r="I3062" i="2"/>
  <c r="O3062" i="2" s="1"/>
  <c r="P3062" i="2" s="1"/>
  <c r="G3062" i="2"/>
  <c r="L3061" i="2"/>
  <c r="I3061" i="2"/>
  <c r="O3061" i="2" s="1"/>
  <c r="P3061" i="2" s="1"/>
  <c r="G3061" i="2"/>
  <c r="L3060" i="2"/>
  <c r="I3060" i="2"/>
  <c r="O3060" i="2" s="1"/>
  <c r="P3060" i="2" s="1"/>
  <c r="G3060" i="2"/>
  <c r="L3059" i="2"/>
  <c r="I3059" i="2"/>
  <c r="O3059" i="2" s="1"/>
  <c r="P3059" i="2" s="1"/>
  <c r="G3059" i="2"/>
  <c r="L3058" i="2"/>
  <c r="I3058" i="2"/>
  <c r="O3058" i="2" s="1"/>
  <c r="P3058" i="2" s="1"/>
  <c r="G3058" i="2"/>
  <c r="L3057" i="2"/>
  <c r="I3057" i="2"/>
  <c r="O3057" i="2" s="1"/>
  <c r="P3057" i="2" s="1"/>
  <c r="G3057" i="2"/>
  <c r="L3056" i="2"/>
  <c r="I3056" i="2"/>
  <c r="O3056" i="2" s="1"/>
  <c r="P3056" i="2" s="1"/>
  <c r="G3056" i="2"/>
  <c r="L3055" i="2"/>
  <c r="I3055" i="2"/>
  <c r="O3055" i="2" s="1"/>
  <c r="P3055" i="2" s="1"/>
  <c r="G3055" i="2"/>
  <c r="L3054" i="2"/>
  <c r="I3054" i="2"/>
  <c r="O3054" i="2" s="1"/>
  <c r="P3054" i="2" s="1"/>
  <c r="G3054" i="2"/>
  <c r="L3053" i="2"/>
  <c r="I3053" i="2"/>
  <c r="O3053" i="2" s="1"/>
  <c r="P3053" i="2" s="1"/>
  <c r="G3053" i="2"/>
  <c r="L3052" i="2"/>
  <c r="I3052" i="2"/>
  <c r="O3052" i="2" s="1"/>
  <c r="P3052" i="2" s="1"/>
  <c r="G3052" i="2"/>
  <c r="L3051" i="2"/>
  <c r="I3051" i="2"/>
  <c r="O3051" i="2" s="1"/>
  <c r="P3051" i="2" s="1"/>
  <c r="G3051" i="2"/>
  <c r="L3050" i="2"/>
  <c r="I3050" i="2"/>
  <c r="O3050" i="2" s="1"/>
  <c r="P3050" i="2" s="1"/>
  <c r="G3050" i="2"/>
  <c r="L3049" i="2"/>
  <c r="I3049" i="2"/>
  <c r="O3049" i="2" s="1"/>
  <c r="P3049" i="2" s="1"/>
  <c r="G3049" i="2"/>
  <c r="L3048" i="2"/>
  <c r="I3048" i="2"/>
  <c r="O3048" i="2" s="1"/>
  <c r="P3048" i="2" s="1"/>
  <c r="G3048" i="2"/>
  <c r="L3047" i="2"/>
  <c r="I3047" i="2"/>
  <c r="O3047" i="2" s="1"/>
  <c r="P3047" i="2" s="1"/>
  <c r="G3047" i="2"/>
  <c r="I3046" i="2"/>
  <c r="O3046" i="2" s="1"/>
  <c r="P3046" i="2" s="1"/>
  <c r="G3046" i="2"/>
  <c r="L3045" i="2"/>
  <c r="K3046" i="2" s="1"/>
  <c r="L3046" i="2" s="1"/>
  <c r="I3045" i="2"/>
  <c r="O3045" i="2" s="1"/>
  <c r="P3045" i="2" s="1"/>
  <c r="G3045" i="2"/>
  <c r="L3044" i="2"/>
  <c r="I3044" i="2"/>
  <c r="O3044" i="2" s="1"/>
  <c r="P3044" i="2" s="1"/>
  <c r="G3044" i="2"/>
  <c r="L3043" i="2"/>
  <c r="I3043" i="2"/>
  <c r="O3043" i="2" s="1"/>
  <c r="P3043" i="2" s="1"/>
  <c r="G3043" i="2"/>
  <c r="L3042" i="2"/>
  <c r="I3042" i="2"/>
  <c r="O3042" i="2" s="1"/>
  <c r="P3042" i="2" s="1"/>
  <c r="G3042" i="2"/>
  <c r="L3041" i="2"/>
  <c r="I3041" i="2"/>
  <c r="O3041" i="2" s="1"/>
  <c r="P3041" i="2" s="1"/>
  <c r="G3041" i="2"/>
  <c r="L3040" i="2"/>
  <c r="I3040" i="2"/>
  <c r="O3040" i="2" s="1"/>
  <c r="P3040" i="2" s="1"/>
  <c r="G3040" i="2"/>
  <c r="L3039" i="2"/>
  <c r="I3039" i="2"/>
  <c r="O3039" i="2" s="1"/>
  <c r="P3039" i="2" s="1"/>
  <c r="G3039" i="2"/>
  <c r="K3038" i="2"/>
  <c r="L3038" i="2" s="1"/>
  <c r="I3038" i="2"/>
  <c r="O3038" i="2" s="1"/>
  <c r="P3038" i="2" s="1"/>
  <c r="G3038" i="2"/>
  <c r="L3037" i="2"/>
  <c r="I3037" i="2"/>
  <c r="O3037" i="2" s="1"/>
  <c r="P3037" i="2" s="1"/>
  <c r="G3037" i="2"/>
  <c r="L3036" i="2"/>
  <c r="I3036" i="2"/>
  <c r="O3036" i="2" s="1"/>
  <c r="P3036" i="2" s="1"/>
  <c r="G3036" i="2"/>
  <c r="L3035" i="2"/>
  <c r="I3035" i="2"/>
  <c r="O3035" i="2" s="1"/>
  <c r="P3035" i="2" s="1"/>
  <c r="G3035" i="2"/>
  <c r="K3034" i="2"/>
  <c r="L3034" i="2" s="1"/>
  <c r="I3034" i="2"/>
  <c r="O3034" i="2" s="1"/>
  <c r="G3034" i="2"/>
  <c r="J3034" i="2" s="1"/>
  <c r="L3033" i="2"/>
  <c r="I3033" i="2"/>
  <c r="O3033" i="2" s="1"/>
  <c r="P3033" i="2" s="1"/>
  <c r="G3033" i="2"/>
  <c r="L3032" i="2"/>
  <c r="I3032" i="2"/>
  <c r="O3032" i="2" s="1"/>
  <c r="P3032" i="2" s="1"/>
  <c r="G3032" i="2"/>
  <c r="L3031" i="2"/>
  <c r="I3031" i="2"/>
  <c r="O3031" i="2" s="1"/>
  <c r="P3031" i="2" s="1"/>
  <c r="G3031" i="2"/>
  <c r="L3030" i="2"/>
  <c r="I3030" i="2"/>
  <c r="O3030" i="2" s="1"/>
  <c r="P3030" i="2" s="1"/>
  <c r="G3030" i="2"/>
  <c r="L3029" i="2"/>
  <c r="I3029" i="2"/>
  <c r="O3029" i="2" s="1"/>
  <c r="P3029" i="2" s="1"/>
  <c r="G3029" i="2"/>
  <c r="L3028" i="2"/>
  <c r="I3028" i="2"/>
  <c r="O3028" i="2" s="1"/>
  <c r="P3028" i="2" s="1"/>
  <c r="G3028" i="2"/>
  <c r="L3027" i="2"/>
  <c r="I3027" i="2"/>
  <c r="O3027" i="2" s="1"/>
  <c r="P3027" i="2" s="1"/>
  <c r="G3027" i="2"/>
  <c r="L3026" i="2"/>
  <c r="I3026" i="2"/>
  <c r="O3026" i="2" s="1"/>
  <c r="P3026" i="2" s="1"/>
  <c r="G3026" i="2"/>
  <c r="L3025" i="2"/>
  <c r="I3025" i="2"/>
  <c r="O3025" i="2" s="1"/>
  <c r="P3025" i="2" s="1"/>
  <c r="G3025" i="2"/>
  <c r="L3024" i="2"/>
  <c r="I3024" i="2"/>
  <c r="O3024" i="2" s="1"/>
  <c r="P3024" i="2" s="1"/>
  <c r="G3024" i="2"/>
  <c r="L3023" i="2"/>
  <c r="I3023" i="2"/>
  <c r="O3023" i="2" s="1"/>
  <c r="P3023" i="2" s="1"/>
  <c r="G3023" i="2"/>
  <c r="K3022" i="2"/>
  <c r="L3022" i="2" s="1"/>
  <c r="I3022" i="2"/>
  <c r="O3022" i="2" s="1"/>
  <c r="G3022" i="2"/>
  <c r="J3022" i="2" s="1"/>
  <c r="L3021" i="2"/>
  <c r="I3021" i="2"/>
  <c r="O3021" i="2" s="1"/>
  <c r="P3021" i="2" s="1"/>
  <c r="G3021" i="2"/>
  <c r="L3020" i="2"/>
  <c r="I3020" i="2"/>
  <c r="O3020" i="2" s="1"/>
  <c r="P3020" i="2" s="1"/>
  <c r="G3020" i="2"/>
  <c r="L3019" i="2"/>
  <c r="I3019" i="2"/>
  <c r="O3019" i="2" s="1"/>
  <c r="P3019" i="2" s="1"/>
  <c r="G3019" i="2"/>
  <c r="L3018" i="2"/>
  <c r="I3018" i="2"/>
  <c r="O3018" i="2" s="1"/>
  <c r="P3018" i="2" s="1"/>
  <c r="G3018" i="2"/>
  <c r="L3017" i="2"/>
  <c r="I3017" i="2"/>
  <c r="O3017" i="2" s="1"/>
  <c r="P3017" i="2" s="1"/>
  <c r="G3017" i="2"/>
  <c r="L3016" i="2"/>
  <c r="I3016" i="2"/>
  <c r="O3016" i="2" s="1"/>
  <c r="P3016" i="2" s="1"/>
  <c r="G3016" i="2"/>
  <c r="L3015" i="2"/>
  <c r="I3015" i="2"/>
  <c r="O3015" i="2" s="1"/>
  <c r="P3015" i="2" s="1"/>
  <c r="G3015" i="2"/>
  <c r="L3014" i="2"/>
  <c r="I3014" i="2"/>
  <c r="O3014" i="2" s="1"/>
  <c r="P3014" i="2" s="1"/>
  <c r="G3014" i="2"/>
  <c r="L3013" i="2"/>
  <c r="I3013" i="2"/>
  <c r="O3013" i="2" s="1"/>
  <c r="P3013" i="2" s="1"/>
  <c r="G3013" i="2"/>
  <c r="L3012" i="2"/>
  <c r="I3012" i="2"/>
  <c r="O3012" i="2" s="1"/>
  <c r="P3012" i="2" s="1"/>
  <c r="G3012" i="2"/>
  <c r="L3011" i="2"/>
  <c r="I3011" i="2"/>
  <c r="O3011" i="2" s="1"/>
  <c r="P3011" i="2" s="1"/>
  <c r="G3011" i="2"/>
  <c r="L3010" i="2"/>
  <c r="I3010" i="2"/>
  <c r="O3010" i="2" s="1"/>
  <c r="P3010" i="2" s="1"/>
  <c r="G3010" i="2"/>
  <c r="L3009" i="2"/>
  <c r="I3009" i="2"/>
  <c r="O3009" i="2" s="1"/>
  <c r="P3009" i="2" s="1"/>
  <c r="G3009" i="2"/>
  <c r="L3008" i="2"/>
  <c r="I3008" i="2"/>
  <c r="O3008" i="2" s="1"/>
  <c r="P3008" i="2" s="1"/>
  <c r="G3008" i="2"/>
  <c r="L3007" i="2"/>
  <c r="I3007" i="2"/>
  <c r="O3007" i="2" s="1"/>
  <c r="P3007" i="2" s="1"/>
  <c r="G3007" i="2"/>
  <c r="L3006" i="2"/>
  <c r="I3006" i="2"/>
  <c r="O3006" i="2" s="1"/>
  <c r="P3006" i="2" s="1"/>
  <c r="G3006" i="2"/>
  <c r="L3005" i="2"/>
  <c r="I3005" i="2"/>
  <c r="O3005" i="2" s="1"/>
  <c r="P3005" i="2" s="1"/>
  <c r="G3005" i="2"/>
  <c r="L3004" i="2"/>
  <c r="I3004" i="2"/>
  <c r="O3004" i="2" s="1"/>
  <c r="P3004" i="2" s="1"/>
  <c r="G3004" i="2"/>
  <c r="L3003" i="2"/>
  <c r="I3003" i="2"/>
  <c r="O3003" i="2" s="1"/>
  <c r="P3003" i="2" s="1"/>
  <c r="G3003" i="2"/>
  <c r="L3002" i="2"/>
  <c r="I3002" i="2"/>
  <c r="O3002" i="2" s="1"/>
  <c r="P3002" i="2" s="1"/>
  <c r="G3002" i="2"/>
  <c r="L3001" i="2"/>
  <c r="I3001" i="2"/>
  <c r="O3001" i="2" s="1"/>
  <c r="P3001" i="2" s="1"/>
  <c r="G3001" i="2"/>
  <c r="L3000" i="2"/>
  <c r="I3000" i="2"/>
  <c r="O3000" i="2" s="1"/>
  <c r="P3000" i="2" s="1"/>
  <c r="G3000" i="2"/>
  <c r="L2999" i="2"/>
  <c r="I2999" i="2"/>
  <c r="O2999" i="2" s="1"/>
  <c r="P2999" i="2" s="1"/>
  <c r="G2999" i="2"/>
  <c r="L2998" i="2"/>
  <c r="I2998" i="2"/>
  <c r="O2998" i="2" s="1"/>
  <c r="P2998" i="2" s="1"/>
  <c r="G2998" i="2"/>
  <c r="L2997" i="2"/>
  <c r="I2997" i="2"/>
  <c r="O2997" i="2" s="1"/>
  <c r="P2997" i="2" s="1"/>
  <c r="G2997" i="2"/>
  <c r="L2996" i="2"/>
  <c r="I2996" i="2"/>
  <c r="O2996" i="2" s="1"/>
  <c r="P2996" i="2" s="1"/>
  <c r="G2996" i="2"/>
  <c r="L2995" i="2"/>
  <c r="I2995" i="2"/>
  <c r="O2995" i="2" s="1"/>
  <c r="P2995" i="2" s="1"/>
  <c r="G2995" i="2"/>
  <c r="L2994" i="2"/>
  <c r="I2994" i="2"/>
  <c r="O2994" i="2" s="1"/>
  <c r="P2994" i="2" s="1"/>
  <c r="G2994" i="2"/>
  <c r="L2993" i="2"/>
  <c r="I2993" i="2"/>
  <c r="O2993" i="2" s="1"/>
  <c r="P2993" i="2" s="1"/>
  <c r="G2993" i="2"/>
  <c r="K2992" i="2"/>
  <c r="L2992" i="2" s="1"/>
  <c r="I2992" i="2"/>
  <c r="O2992" i="2" s="1"/>
  <c r="G2992" i="2"/>
  <c r="J2992" i="2" s="1"/>
  <c r="I2991" i="2"/>
  <c r="O2991" i="2" s="1"/>
  <c r="P2991" i="2" s="1"/>
  <c r="G2991" i="2"/>
  <c r="L2990" i="2"/>
  <c r="K2991" i="2" s="1"/>
  <c r="L2991" i="2" s="1"/>
  <c r="I2990" i="2"/>
  <c r="O2990" i="2" s="1"/>
  <c r="P2990" i="2" s="1"/>
  <c r="G2990" i="2"/>
  <c r="L2989" i="2"/>
  <c r="I2989" i="2"/>
  <c r="O2989" i="2" s="1"/>
  <c r="P2989" i="2" s="1"/>
  <c r="G2989" i="2"/>
  <c r="L2988" i="2"/>
  <c r="I2988" i="2"/>
  <c r="O2988" i="2" s="1"/>
  <c r="P2988" i="2" s="1"/>
  <c r="G2988" i="2"/>
  <c r="L2987" i="2"/>
  <c r="I2987" i="2"/>
  <c r="O2987" i="2" s="1"/>
  <c r="P2987" i="2" s="1"/>
  <c r="G2987" i="2"/>
  <c r="L2986" i="2"/>
  <c r="I2986" i="2"/>
  <c r="O2986" i="2" s="1"/>
  <c r="P2986" i="2" s="1"/>
  <c r="G2986" i="2"/>
  <c r="L2985" i="2"/>
  <c r="I2985" i="2"/>
  <c r="O2985" i="2" s="1"/>
  <c r="P2985" i="2" s="1"/>
  <c r="G2985" i="2"/>
  <c r="L2984" i="2"/>
  <c r="I2984" i="2"/>
  <c r="O2984" i="2" s="1"/>
  <c r="P2984" i="2" s="1"/>
  <c r="G2984" i="2"/>
  <c r="L2983" i="2"/>
  <c r="I2983" i="2"/>
  <c r="O2983" i="2" s="1"/>
  <c r="P2983" i="2" s="1"/>
  <c r="G2983" i="2"/>
  <c r="L2982" i="2"/>
  <c r="I2982" i="2"/>
  <c r="O2982" i="2" s="1"/>
  <c r="P2982" i="2" s="1"/>
  <c r="G2982" i="2"/>
  <c r="L2981" i="2"/>
  <c r="G2981" i="2"/>
  <c r="C2981" i="2" a="1"/>
  <c r="C2981" i="2" s="1"/>
  <c r="I2981" i="2" s="1"/>
  <c r="O2981" i="2" s="1"/>
  <c r="P2981" i="2" s="1"/>
  <c r="L2980" i="2"/>
  <c r="I2980" i="2"/>
  <c r="O2980" i="2" s="1"/>
  <c r="P2980" i="2" s="1"/>
  <c r="G2980" i="2"/>
  <c r="L2979" i="2"/>
  <c r="I2979" i="2"/>
  <c r="O2979" i="2" s="1"/>
  <c r="P2979" i="2" s="1"/>
  <c r="G2979" i="2"/>
  <c r="L2978" i="2"/>
  <c r="I2978" i="2"/>
  <c r="O2978" i="2" s="1"/>
  <c r="P2978" i="2" s="1"/>
  <c r="G2978" i="2"/>
  <c r="L2977" i="2"/>
  <c r="I2977" i="2"/>
  <c r="O2977" i="2" s="1"/>
  <c r="P2977" i="2" s="1"/>
  <c r="G2977" i="2"/>
  <c r="L2976" i="2"/>
  <c r="I2976" i="2"/>
  <c r="O2976" i="2" s="1"/>
  <c r="P2976" i="2" s="1"/>
  <c r="G2976" i="2"/>
  <c r="L2975" i="2"/>
  <c r="I2975" i="2"/>
  <c r="O2975" i="2" s="1"/>
  <c r="P2975" i="2" s="1"/>
  <c r="G2975" i="2"/>
  <c r="L2974" i="2"/>
  <c r="I2974" i="2"/>
  <c r="O2974" i="2" s="1"/>
  <c r="P2974" i="2" s="1"/>
  <c r="G2974" i="2"/>
  <c r="L2973" i="2"/>
  <c r="I2973" i="2"/>
  <c r="O2973" i="2" s="1"/>
  <c r="P2973" i="2" s="1"/>
  <c r="G2973" i="2"/>
  <c r="L2972" i="2"/>
  <c r="I2972" i="2"/>
  <c r="O2972" i="2" s="1"/>
  <c r="P2972" i="2" s="1"/>
  <c r="G2972" i="2"/>
  <c r="L2971" i="2"/>
  <c r="I2971" i="2"/>
  <c r="O2971" i="2" s="1"/>
  <c r="P2971" i="2" s="1"/>
  <c r="G2971" i="2"/>
  <c r="L2970" i="2"/>
  <c r="I2970" i="2"/>
  <c r="O2970" i="2" s="1"/>
  <c r="P2970" i="2" s="1"/>
  <c r="G2970" i="2"/>
  <c r="L2969" i="2"/>
  <c r="I2969" i="2"/>
  <c r="O2969" i="2" s="1"/>
  <c r="P2969" i="2" s="1"/>
  <c r="G2969" i="2"/>
  <c r="L2968" i="2"/>
  <c r="I2968" i="2"/>
  <c r="O2968" i="2" s="1"/>
  <c r="P2968" i="2" s="1"/>
  <c r="G2968" i="2"/>
  <c r="L2967" i="2"/>
  <c r="I2967" i="2"/>
  <c r="O2967" i="2" s="1"/>
  <c r="P2967" i="2" s="1"/>
  <c r="G2967" i="2"/>
  <c r="L2966" i="2"/>
  <c r="I2966" i="2"/>
  <c r="O2966" i="2" s="1"/>
  <c r="P2966" i="2" s="1"/>
  <c r="G2966" i="2"/>
  <c r="L2965" i="2"/>
  <c r="I2965" i="2"/>
  <c r="O2965" i="2" s="1"/>
  <c r="P2965" i="2" s="1"/>
  <c r="G2965" i="2"/>
  <c r="L2964" i="2"/>
  <c r="I2964" i="2"/>
  <c r="O2964" i="2" s="1"/>
  <c r="P2964" i="2" s="1"/>
  <c r="G2964" i="2"/>
  <c r="L2963" i="2"/>
  <c r="I2963" i="2"/>
  <c r="O2963" i="2" s="1"/>
  <c r="P2963" i="2" s="1"/>
  <c r="G2963" i="2"/>
  <c r="L2962" i="2"/>
  <c r="I2962" i="2"/>
  <c r="O2962" i="2" s="1"/>
  <c r="P2962" i="2" s="1"/>
  <c r="G2962" i="2"/>
  <c r="L2961" i="2"/>
  <c r="I2961" i="2"/>
  <c r="O2961" i="2" s="1"/>
  <c r="P2961" i="2" s="1"/>
  <c r="G2961" i="2"/>
  <c r="L2960" i="2"/>
  <c r="I2960" i="2"/>
  <c r="O2960" i="2" s="1"/>
  <c r="P2960" i="2" s="1"/>
  <c r="G2960" i="2"/>
  <c r="L2959" i="2"/>
  <c r="I2959" i="2"/>
  <c r="O2959" i="2" s="1"/>
  <c r="P2959" i="2" s="1"/>
  <c r="G2959" i="2"/>
  <c r="L2958" i="2"/>
  <c r="I2958" i="2"/>
  <c r="O2958" i="2" s="1"/>
  <c r="P2958" i="2" s="1"/>
  <c r="G2958" i="2"/>
  <c r="L2957" i="2"/>
  <c r="I2957" i="2"/>
  <c r="O2957" i="2" s="1"/>
  <c r="P2957" i="2" s="1"/>
  <c r="G2957" i="2"/>
  <c r="L2956" i="2"/>
  <c r="I2956" i="2"/>
  <c r="O2956" i="2" s="1"/>
  <c r="P2956" i="2" s="1"/>
  <c r="G2956" i="2"/>
  <c r="L2955" i="2"/>
  <c r="I2955" i="2"/>
  <c r="O2955" i="2" s="1"/>
  <c r="P2955" i="2" s="1"/>
  <c r="G2955" i="2"/>
  <c r="L2954" i="2"/>
  <c r="I2954" i="2"/>
  <c r="O2954" i="2" s="1"/>
  <c r="P2954" i="2" s="1"/>
  <c r="G2954" i="2"/>
  <c r="L2953" i="2"/>
  <c r="I2953" i="2"/>
  <c r="O2953" i="2" s="1"/>
  <c r="P2953" i="2" s="1"/>
  <c r="G2953" i="2"/>
  <c r="L2952" i="2"/>
  <c r="I2952" i="2"/>
  <c r="O2952" i="2" s="1"/>
  <c r="P2952" i="2" s="1"/>
  <c r="G2952" i="2"/>
  <c r="L2951" i="2"/>
  <c r="I2951" i="2"/>
  <c r="O2951" i="2" s="1"/>
  <c r="P2951" i="2" s="1"/>
  <c r="G2951" i="2"/>
  <c r="L2950" i="2"/>
  <c r="I2950" i="2"/>
  <c r="O2950" i="2" s="1"/>
  <c r="P2950" i="2" s="1"/>
  <c r="G2950" i="2"/>
  <c r="L2949" i="2"/>
  <c r="I2949" i="2"/>
  <c r="O2949" i="2" s="1"/>
  <c r="P2949" i="2" s="1"/>
  <c r="G2949" i="2"/>
  <c r="L2948" i="2"/>
  <c r="I2948" i="2"/>
  <c r="O2948" i="2" s="1"/>
  <c r="P2948" i="2" s="1"/>
  <c r="G2948" i="2"/>
  <c r="L2947" i="2"/>
  <c r="I2947" i="2"/>
  <c r="O2947" i="2" s="1"/>
  <c r="P2947" i="2" s="1"/>
  <c r="G2947" i="2"/>
  <c r="L2946" i="2"/>
  <c r="I2946" i="2"/>
  <c r="O2946" i="2" s="1"/>
  <c r="P2946" i="2" s="1"/>
  <c r="G2946" i="2"/>
  <c r="L2945" i="2"/>
  <c r="I2945" i="2"/>
  <c r="O2945" i="2" s="1"/>
  <c r="P2945" i="2" s="1"/>
  <c r="G2945" i="2"/>
  <c r="L2944" i="2"/>
  <c r="I2944" i="2"/>
  <c r="O2944" i="2" s="1"/>
  <c r="P2944" i="2" s="1"/>
  <c r="G2944" i="2"/>
  <c r="L2943" i="2"/>
  <c r="I2943" i="2"/>
  <c r="O2943" i="2" s="1"/>
  <c r="P2943" i="2" s="1"/>
  <c r="G2943" i="2"/>
  <c r="L2942" i="2"/>
  <c r="I2942" i="2"/>
  <c r="O2942" i="2" s="1"/>
  <c r="P2942" i="2" s="1"/>
  <c r="G2942" i="2"/>
  <c r="L2941" i="2"/>
  <c r="I2941" i="2"/>
  <c r="O2941" i="2" s="1"/>
  <c r="P2941" i="2" s="1"/>
  <c r="G2941" i="2"/>
  <c r="L2940" i="2"/>
  <c r="I2940" i="2"/>
  <c r="O2940" i="2" s="1"/>
  <c r="P2940" i="2" s="1"/>
  <c r="G2940" i="2"/>
  <c r="L2939" i="2"/>
  <c r="I2939" i="2"/>
  <c r="O2939" i="2" s="1"/>
  <c r="P2939" i="2" s="1"/>
  <c r="G2939" i="2"/>
  <c r="L2938" i="2"/>
  <c r="I2938" i="2"/>
  <c r="O2938" i="2" s="1"/>
  <c r="P2938" i="2" s="1"/>
  <c r="G2938" i="2"/>
  <c r="L2937" i="2"/>
  <c r="I2937" i="2"/>
  <c r="O2937" i="2" s="1"/>
  <c r="P2937" i="2" s="1"/>
  <c r="G2937" i="2"/>
  <c r="L2936" i="2"/>
  <c r="I2936" i="2"/>
  <c r="O2936" i="2" s="1"/>
  <c r="P2936" i="2" s="1"/>
  <c r="G2936" i="2"/>
  <c r="L2935" i="2"/>
  <c r="I2935" i="2"/>
  <c r="O2935" i="2" s="1"/>
  <c r="P2935" i="2" s="1"/>
  <c r="G2935" i="2"/>
  <c r="L2934" i="2"/>
  <c r="I2934" i="2"/>
  <c r="O2934" i="2" s="1"/>
  <c r="P2934" i="2" s="1"/>
  <c r="G2934" i="2"/>
  <c r="L2933" i="2"/>
  <c r="I2933" i="2"/>
  <c r="O2933" i="2" s="1"/>
  <c r="P2933" i="2" s="1"/>
  <c r="G2933" i="2"/>
  <c r="L2932" i="2"/>
  <c r="I2932" i="2"/>
  <c r="O2932" i="2" s="1"/>
  <c r="P2932" i="2" s="1"/>
  <c r="G2932" i="2"/>
  <c r="L2931" i="2"/>
  <c r="I2931" i="2"/>
  <c r="O2931" i="2" s="1"/>
  <c r="P2931" i="2" s="1"/>
  <c r="G2931" i="2"/>
  <c r="L2930" i="2"/>
  <c r="I2930" i="2"/>
  <c r="O2930" i="2" s="1"/>
  <c r="P2930" i="2" s="1"/>
  <c r="G2930" i="2"/>
  <c r="L2929" i="2"/>
  <c r="I2929" i="2"/>
  <c r="O2929" i="2" s="1"/>
  <c r="P2929" i="2" s="1"/>
  <c r="G2929" i="2"/>
  <c r="L2928" i="2"/>
  <c r="I2928" i="2"/>
  <c r="O2928" i="2" s="1"/>
  <c r="P2928" i="2" s="1"/>
  <c r="G2928" i="2"/>
  <c r="L2927" i="2"/>
  <c r="I2927" i="2"/>
  <c r="O2927" i="2" s="1"/>
  <c r="P2927" i="2" s="1"/>
  <c r="G2927" i="2"/>
  <c r="L2926" i="2"/>
  <c r="I2926" i="2"/>
  <c r="O2926" i="2" s="1"/>
  <c r="P2926" i="2" s="1"/>
  <c r="G2926" i="2"/>
  <c r="L2925" i="2"/>
  <c r="I2925" i="2"/>
  <c r="O2925" i="2" s="1"/>
  <c r="P2925" i="2" s="1"/>
  <c r="G2925" i="2"/>
  <c r="L2924" i="2"/>
  <c r="I2924" i="2"/>
  <c r="O2924" i="2" s="1"/>
  <c r="P2924" i="2" s="1"/>
  <c r="G2924" i="2"/>
  <c r="L2923" i="2"/>
  <c r="I2923" i="2"/>
  <c r="O2923" i="2" s="1"/>
  <c r="P2923" i="2" s="1"/>
  <c r="G2923" i="2"/>
  <c r="L2922" i="2"/>
  <c r="I2922" i="2"/>
  <c r="O2922" i="2" s="1"/>
  <c r="P2922" i="2" s="1"/>
  <c r="G2922" i="2"/>
  <c r="L2921" i="2"/>
  <c r="I2921" i="2"/>
  <c r="O2921" i="2" s="1"/>
  <c r="P2921" i="2" s="1"/>
  <c r="G2921" i="2"/>
  <c r="L2920" i="2"/>
  <c r="I2920" i="2"/>
  <c r="O2920" i="2" s="1"/>
  <c r="P2920" i="2" s="1"/>
  <c r="G2920" i="2"/>
  <c r="L2919" i="2"/>
  <c r="I2919" i="2"/>
  <c r="O2919" i="2" s="1"/>
  <c r="P2919" i="2" s="1"/>
  <c r="G2919" i="2"/>
  <c r="L2918" i="2"/>
  <c r="I2918" i="2"/>
  <c r="O2918" i="2" s="1"/>
  <c r="P2918" i="2" s="1"/>
  <c r="G2918" i="2"/>
  <c r="L2917" i="2"/>
  <c r="I2917" i="2"/>
  <c r="O2917" i="2" s="1"/>
  <c r="P2917" i="2" s="1"/>
  <c r="G2917" i="2"/>
  <c r="L2916" i="2"/>
  <c r="I2916" i="2"/>
  <c r="O2916" i="2" s="1"/>
  <c r="P2916" i="2" s="1"/>
  <c r="G2916" i="2"/>
  <c r="L2915" i="2"/>
  <c r="I2915" i="2"/>
  <c r="O2915" i="2" s="1"/>
  <c r="P2915" i="2" s="1"/>
  <c r="G2915" i="2"/>
  <c r="L2914" i="2"/>
  <c r="I2914" i="2"/>
  <c r="O2914" i="2" s="1"/>
  <c r="P2914" i="2" s="1"/>
  <c r="G2914" i="2"/>
  <c r="L2913" i="2"/>
  <c r="I2913" i="2"/>
  <c r="O2913" i="2" s="1"/>
  <c r="P2913" i="2" s="1"/>
  <c r="G2913" i="2"/>
  <c r="L2912" i="2"/>
  <c r="I2912" i="2"/>
  <c r="O2912" i="2" s="1"/>
  <c r="P2912" i="2" s="1"/>
  <c r="G2912" i="2"/>
  <c r="L2911" i="2"/>
  <c r="I2911" i="2"/>
  <c r="O2911" i="2" s="1"/>
  <c r="P2911" i="2" s="1"/>
  <c r="G2911" i="2"/>
  <c r="L2910" i="2"/>
  <c r="I2910" i="2"/>
  <c r="O2910" i="2" s="1"/>
  <c r="P2910" i="2" s="1"/>
  <c r="G2910" i="2"/>
  <c r="L2909" i="2"/>
  <c r="I2909" i="2"/>
  <c r="O2909" i="2" s="1"/>
  <c r="P2909" i="2" s="1"/>
  <c r="G2909" i="2"/>
  <c r="K2908" i="2"/>
  <c r="L2908" i="2" s="1"/>
  <c r="I2908" i="2"/>
  <c r="O2908" i="2" s="1"/>
  <c r="G2908" i="2"/>
  <c r="J2908" i="2" s="1"/>
  <c r="L2907" i="2"/>
  <c r="I2907" i="2"/>
  <c r="O2907" i="2" s="1"/>
  <c r="P2907" i="2" s="1"/>
  <c r="G2907" i="2"/>
  <c r="L2906" i="2"/>
  <c r="I2906" i="2"/>
  <c r="O2906" i="2" s="1"/>
  <c r="P2906" i="2" s="1"/>
  <c r="G2906" i="2"/>
  <c r="L2905" i="2"/>
  <c r="I2905" i="2"/>
  <c r="O2905" i="2" s="1"/>
  <c r="P2905" i="2" s="1"/>
  <c r="G2905" i="2"/>
  <c r="L2904" i="2"/>
  <c r="I2904" i="2"/>
  <c r="O2904" i="2" s="1"/>
  <c r="P2904" i="2" s="1"/>
  <c r="G2904" i="2"/>
  <c r="L2903" i="2"/>
  <c r="I2903" i="2"/>
  <c r="O2903" i="2" s="1"/>
  <c r="P2903" i="2" s="1"/>
  <c r="G2903" i="2"/>
  <c r="L2902" i="2"/>
  <c r="I2902" i="2"/>
  <c r="O2902" i="2" s="1"/>
  <c r="P2902" i="2" s="1"/>
  <c r="G2902" i="2"/>
  <c r="L2901" i="2"/>
  <c r="I2901" i="2"/>
  <c r="O2901" i="2" s="1"/>
  <c r="P2901" i="2" s="1"/>
  <c r="G2901" i="2"/>
  <c r="L2900" i="2"/>
  <c r="I2900" i="2"/>
  <c r="O2900" i="2" s="1"/>
  <c r="P2900" i="2" s="1"/>
  <c r="G2900" i="2"/>
  <c r="L2899" i="2"/>
  <c r="I2899" i="2"/>
  <c r="O2899" i="2" s="1"/>
  <c r="P2899" i="2" s="1"/>
  <c r="G2899" i="2"/>
  <c r="L2898" i="2"/>
  <c r="I2898" i="2"/>
  <c r="O2898" i="2" s="1"/>
  <c r="P2898" i="2" s="1"/>
  <c r="G2898" i="2"/>
  <c r="L2897" i="2"/>
  <c r="I2897" i="2"/>
  <c r="O2897" i="2" s="1"/>
  <c r="P2897" i="2" s="1"/>
  <c r="G2897" i="2"/>
  <c r="L2896" i="2"/>
  <c r="I2896" i="2"/>
  <c r="O2896" i="2" s="1"/>
  <c r="P2896" i="2" s="1"/>
  <c r="G2896" i="2"/>
  <c r="L2895" i="2"/>
  <c r="I2895" i="2"/>
  <c r="O2895" i="2" s="1"/>
  <c r="P2895" i="2" s="1"/>
  <c r="G2895" i="2"/>
  <c r="L2894" i="2"/>
  <c r="I2894" i="2"/>
  <c r="O2894" i="2" s="1"/>
  <c r="P2894" i="2" s="1"/>
  <c r="G2894" i="2"/>
  <c r="L2893" i="2"/>
  <c r="I2893" i="2"/>
  <c r="O2893" i="2" s="1"/>
  <c r="P2893" i="2" s="1"/>
  <c r="G2893" i="2"/>
  <c r="L2892" i="2"/>
  <c r="I2892" i="2"/>
  <c r="O2892" i="2" s="1"/>
  <c r="P2892" i="2" s="1"/>
  <c r="G2892" i="2"/>
  <c r="L2891" i="2"/>
  <c r="I2891" i="2"/>
  <c r="O2891" i="2" s="1"/>
  <c r="P2891" i="2" s="1"/>
  <c r="G2891" i="2"/>
  <c r="L2890" i="2"/>
  <c r="I2890" i="2"/>
  <c r="O2890" i="2" s="1"/>
  <c r="P2890" i="2" s="1"/>
  <c r="G2890" i="2"/>
  <c r="L2889" i="2"/>
  <c r="I2889" i="2"/>
  <c r="O2889" i="2" s="1"/>
  <c r="P2889" i="2" s="1"/>
  <c r="G2889" i="2"/>
  <c r="L2888" i="2"/>
  <c r="I2888" i="2"/>
  <c r="O2888" i="2" s="1"/>
  <c r="P2888" i="2" s="1"/>
  <c r="G2888" i="2"/>
  <c r="L2887" i="2"/>
  <c r="I2887" i="2"/>
  <c r="O2887" i="2" s="1"/>
  <c r="P2887" i="2" s="1"/>
  <c r="G2887" i="2"/>
  <c r="L2886" i="2"/>
  <c r="I2886" i="2"/>
  <c r="O2886" i="2" s="1"/>
  <c r="P2886" i="2" s="1"/>
  <c r="G2886" i="2"/>
  <c r="L2885" i="2"/>
  <c r="I2885" i="2"/>
  <c r="O2885" i="2" s="1"/>
  <c r="P2885" i="2" s="1"/>
  <c r="G2885" i="2"/>
  <c r="L2884" i="2"/>
  <c r="I2884" i="2"/>
  <c r="O2884" i="2" s="1"/>
  <c r="P2884" i="2" s="1"/>
  <c r="G2884" i="2"/>
  <c r="L2883" i="2"/>
  <c r="I2883" i="2"/>
  <c r="O2883" i="2" s="1"/>
  <c r="P2883" i="2" s="1"/>
  <c r="G2883" i="2"/>
  <c r="L2882" i="2"/>
  <c r="I2882" i="2"/>
  <c r="O2882" i="2" s="1"/>
  <c r="P2882" i="2" s="1"/>
  <c r="G2882" i="2"/>
  <c r="L2881" i="2"/>
  <c r="I2881" i="2"/>
  <c r="O2881" i="2" s="1"/>
  <c r="P2881" i="2" s="1"/>
  <c r="G2881" i="2"/>
  <c r="L2880" i="2"/>
  <c r="I2880" i="2"/>
  <c r="O2880" i="2" s="1"/>
  <c r="P2880" i="2" s="1"/>
  <c r="G2880" i="2"/>
  <c r="L2879" i="2"/>
  <c r="I2879" i="2"/>
  <c r="O2879" i="2" s="1"/>
  <c r="P2879" i="2" s="1"/>
  <c r="G2879" i="2"/>
  <c r="L2878" i="2"/>
  <c r="I2878" i="2"/>
  <c r="O2878" i="2" s="1"/>
  <c r="P2878" i="2" s="1"/>
  <c r="G2878" i="2"/>
  <c r="L2877" i="2"/>
  <c r="I2877" i="2"/>
  <c r="O2877" i="2" s="1"/>
  <c r="P2877" i="2" s="1"/>
  <c r="G2877" i="2"/>
  <c r="L2876" i="2"/>
  <c r="I2876" i="2"/>
  <c r="O2876" i="2" s="1"/>
  <c r="P2876" i="2" s="1"/>
  <c r="G2876" i="2"/>
  <c r="L2875" i="2"/>
  <c r="I2875" i="2"/>
  <c r="O2875" i="2" s="1"/>
  <c r="P2875" i="2" s="1"/>
  <c r="G2875" i="2"/>
  <c r="L2874" i="2"/>
  <c r="I2874" i="2"/>
  <c r="O2874" i="2" s="1"/>
  <c r="P2874" i="2" s="1"/>
  <c r="G2874" i="2"/>
  <c r="L2873" i="2"/>
  <c r="I2873" i="2"/>
  <c r="O2873" i="2" s="1"/>
  <c r="P2873" i="2" s="1"/>
  <c r="G2873" i="2"/>
  <c r="L2872" i="2"/>
  <c r="I2872" i="2"/>
  <c r="O2872" i="2" s="1"/>
  <c r="P2872" i="2" s="1"/>
  <c r="G2872" i="2"/>
  <c r="L2871" i="2"/>
  <c r="I2871" i="2"/>
  <c r="O2871" i="2" s="1"/>
  <c r="P2871" i="2" s="1"/>
  <c r="G2871" i="2"/>
  <c r="L2870" i="2"/>
  <c r="I2870" i="2"/>
  <c r="O2870" i="2" s="1"/>
  <c r="P2870" i="2" s="1"/>
  <c r="G2870" i="2"/>
  <c r="L2869" i="2"/>
  <c r="I2869" i="2"/>
  <c r="O2869" i="2" s="1"/>
  <c r="P2869" i="2" s="1"/>
  <c r="G2869" i="2"/>
  <c r="L2868" i="2"/>
  <c r="I2868" i="2"/>
  <c r="O2868" i="2" s="1"/>
  <c r="P2868" i="2" s="1"/>
  <c r="G2868" i="2"/>
  <c r="L2867" i="2"/>
  <c r="I2867" i="2"/>
  <c r="O2867" i="2" s="1"/>
  <c r="P2867" i="2" s="1"/>
  <c r="G2867" i="2"/>
  <c r="L2866" i="2"/>
  <c r="I2866" i="2"/>
  <c r="O2866" i="2" s="1"/>
  <c r="P2866" i="2" s="1"/>
  <c r="G2866" i="2"/>
  <c r="L2865" i="2"/>
  <c r="I2865" i="2"/>
  <c r="O2865" i="2" s="1"/>
  <c r="P2865" i="2" s="1"/>
  <c r="G2865" i="2"/>
  <c r="L2864" i="2"/>
  <c r="I2864" i="2"/>
  <c r="O2864" i="2" s="1"/>
  <c r="P2864" i="2" s="1"/>
  <c r="G2864" i="2"/>
  <c r="L2863" i="2"/>
  <c r="I2863" i="2"/>
  <c r="O2863" i="2" s="1"/>
  <c r="P2863" i="2" s="1"/>
  <c r="G2863" i="2"/>
  <c r="L2862" i="2"/>
  <c r="I2862" i="2"/>
  <c r="O2862" i="2" s="1"/>
  <c r="P2862" i="2" s="1"/>
  <c r="G2862" i="2"/>
  <c r="L2861" i="2"/>
  <c r="I2861" i="2"/>
  <c r="O2861" i="2" s="1"/>
  <c r="P2861" i="2" s="1"/>
  <c r="G2861" i="2"/>
  <c r="L2860" i="2"/>
  <c r="I2860" i="2"/>
  <c r="O2860" i="2" s="1"/>
  <c r="P2860" i="2" s="1"/>
  <c r="G2860" i="2"/>
  <c r="K2859" i="2"/>
  <c r="L2859" i="2" s="1"/>
  <c r="I2859" i="2"/>
  <c r="O2859" i="2" s="1"/>
  <c r="G2859" i="2"/>
  <c r="J2859" i="2" s="1"/>
  <c r="K2858" i="2"/>
  <c r="L2858" i="2" s="1"/>
  <c r="I2858" i="2"/>
  <c r="O2858" i="2" s="1"/>
  <c r="P2858" i="2" s="1"/>
  <c r="G2858" i="2"/>
  <c r="L2857" i="2"/>
  <c r="I2857" i="2"/>
  <c r="O2857" i="2" s="1"/>
  <c r="P2857" i="2" s="1"/>
  <c r="G2857" i="2"/>
  <c r="L2856" i="2"/>
  <c r="I2856" i="2"/>
  <c r="O2856" i="2" s="1"/>
  <c r="P2856" i="2" s="1"/>
  <c r="G2856" i="2"/>
  <c r="L2855" i="2"/>
  <c r="I2855" i="2"/>
  <c r="O2855" i="2" s="1"/>
  <c r="P2855" i="2" s="1"/>
  <c r="G2855" i="2"/>
  <c r="L2854" i="2"/>
  <c r="I2854" i="2"/>
  <c r="O2854" i="2" s="1"/>
  <c r="P2854" i="2" s="1"/>
  <c r="G2854" i="2"/>
  <c r="L2853" i="2"/>
  <c r="I2853" i="2"/>
  <c r="O2853" i="2" s="1"/>
  <c r="P2853" i="2" s="1"/>
  <c r="G2853" i="2"/>
  <c r="L2852" i="2"/>
  <c r="I2852" i="2"/>
  <c r="O2852" i="2" s="1"/>
  <c r="P2852" i="2" s="1"/>
  <c r="G2852" i="2"/>
  <c r="L2851" i="2"/>
  <c r="I2851" i="2"/>
  <c r="O2851" i="2" s="1"/>
  <c r="P2851" i="2" s="1"/>
  <c r="G2851" i="2"/>
  <c r="L2850" i="2"/>
  <c r="I2850" i="2"/>
  <c r="O2850" i="2" s="1"/>
  <c r="P2850" i="2" s="1"/>
  <c r="G2850" i="2"/>
  <c r="L2849" i="2"/>
  <c r="I2849" i="2"/>
  <c r="O2849" i="2" s="1"/>
  <c r="P2849" i="2" s="1"/>
  <c r="G2849" i="2"/>
  <c r="L2848" i="2"/>
  <c r="I2848" i="2"/>
  <c r="O2848" i="2" s="1"/>
  <c r="P2848" i="2" s="1"/>
  <c r="G2848" i="2"/>
  <c r="L2847" i="2"/>
  <c r="I2847" i="2"/>
  <c r="O2847" i="2" s="1"/>
  <c r="P2847" i="2" s="1"/>
  <c r="G2847" i="2"/>
  <c r="L2846" i="2"/>
  <c r="I2846" i="2"/>
  <c r="O2846" i="2" s="1"/>
  <c r="P2846" i="2" s="1"/>
  <c r="G2846" i="2"/>
  <c r="K2845" i="2"/>
  <c r="L2845" i="2" s="1"/>
  <c r="I2845" i="2"/>
  <c r="O2845" i="2" s="1"/>
  <c r="G2845" i="2"/>
  <c r="J2845" i="2" s="1"/>
  <c r="L2844" i="2"/>
  <c r="I2844" i="2"/>
  <c r="O2844" i="2" s="1"/>
  <c r="P2844" i="2" s="1"/>
  <c r="G2844" i="2"/>
  <c r="L2843" i="2"/>
  <c r="I2843" i="2"/>
  <c r="O2843" i="2" s="1"/>
  <c r="P2843" i="2" s="1"/>
  <c r="G2843" i="2"/>
  <c r="L2842" i="2"/>
  <c r="I2842" i="2"/>
  <c r="O2842" i="2" s="1"/>
  <c r="P2842" i="2" s="1"/>
  <c r="G2842" i="2"/>
  <c r="L2841" i="2"/>
  <c r="I2841" i="2"/>
  <c r="O2841" i="2" s="1"/>
  <c r="P2841" i="2" s="1"/>
  <c r="G2841" i="2"/>
  <c r="L2840" i="2"/>
  <c r="I2840" i="2"/>
  <c r="O2840" i="2" s="1"/>
  <c r="P2840" i="2" s="1"/>
  <c r="G2840" i="2"/>
  <c r="L2839" i="2"/>
  <c r="I2839" i="2"/>
  <c r="O2839" i="2" s="1"/>
  <c r="P2839" i="2" s="1"/>
  <c r="G2839" i="2"/>
  <c r="L2838" i="2"/>
  <c r="I2838" i="2"/>
  <c r="O2838" i="2" s="1"/>
  <c r="P2838" i="2" s="1"/>
  <c r="G2838" i="2"/>
  <c r="L2837" i="2"/>
  <c r="I2837" i="2"/>
  <c r="O2837" i="2" s="1"/>
  <c r="P2837" i="2" s="1"/>
  <c r="G2837" i="2"/>
  <c r="L2836" i="2"/>
  <c r="I2836" i="2"/>
  <c r="O2836" i="2" s="1"/>
  <c r="P2836" i="2" s="1"/>
  <c r="G2836" i="2"/>
  <c r="L2835" i="2"/>
  <c r="I2835" i="2"/>
  <c r="O2835" i="2" s="1"/>
  <c r="P2835" i="2" s="1"/>
  <c r="G2835" i="2"/>
  <c r="L2834" i="2"/>
  <c r="I2834" i="2"/>
  <c r="O2834" i="2" s="1"/>
  <c r="P2834" i="2" s="1"/>
  <c r="G2834" i="2"/>
  <c r="L2833" i="2"/>
  <c r="I2833" i="2"/>
  <c r="O2833" i="2" s="1"/>
  <c r="P2833" i="2" s="1"/>
  <c r="G2833" i="2"/>
  <c r="L2832" i="2"/>
  <c r="I2832" i="2"/>
  <c r="O2832" i="2" s="1"/>
  <c r="P2832" i="2" s="1"/>
  <c r="G2832" i="2"/>
  <c r="L2831" i="2"/>
  <c r="I2831" i="2"/>
  <c r="O2831" i="2" s="1"/>
  <c r="P2831" i="2" s="1"/>
  <c r="G2831" i="2"/>
  <c r="L2830" i="2"/>
  <c r="I2830" i="2"/>
  <c r="O2830" i="2" s="1"/>
  <c r="P2830" i="2" s="1"/>
  <c r="G2830" i="2"/>
  <c r="L2829" i="2"/>
  <c r="I2829" i="2"/>
  <c r="O2829" i="2" s="1"/>
  <c r="P2829" i="2" s="1"/>
  <c r="G2829" i="2"/>
  <c r="L2828" i="2"/>
  <c r="I2828" i="2"/>
  <c r="O2828" i="2" s="1"/>
  <c r="P2828" i="2" s="1"/>
  <c r="G2828" i="2"/>
  <c r="L2827" i="2"/>
  <c r="I2827" i="2"/>
  <c r="O2827" i="2" s="1"/>
  <c r="P2827" i="2" s="1"/>
  <c r="G2827" i="2"/>
  <c r="L2826" i="2"/>
  <c r="I2826" i="2"/>
  <c r="O2826" i="2" s="1"/>
  <c r="P2826" i="2" s="1"/>
  <c r="G2826" i="2"/>
  <c r="L2825" i="2"/>
  <c r="I2825" i="2"/>
  <c r="O2825" i="2" s="1"/>
  <c r="P2825" i="2" s="1"/>
  <c r="G2825" i="2"/>
  <c r="L2824" i="2"/>
  <c r="I2824" i="2"/>
  <c r="O2824" i="2" s="1"/>
  <c r="P2824" i="2" s="1"/>
  <c r="G2824" i="2"/>
  <c r="L2823" i="2"/>
  <c r="I2823" i="2"/>
  <c r="O2823" i="2" s="1"/>
  <c r="P2823" i="2" s="1"/>
  <c r="G2823" i="2"/>
  <c r="L2822" i="2"/>
  <c r="I2822" i="2"/>
  <c r="O2822" i="2" s="1"/>
  <c r="P2822" i="2" s="1"/>
  <c r="G2822" i="2"/>
  <c r="L2821" i="2"/>
  <c r="I2821" i="2"/>
  <c r="O2821" i="2" s="1"/>
  <c r="P2821" i="2" s="1"/>
  <c r="G2821" i="2"/>
  <c r="L2820" i="2"/>
  <c r="I2820" i="2"/>
  <c r="O2820" i="2" s="1"/>
  <c r="P2820" i="2" s="1"/>
  <c r="G2820" i="2"/>
  <c r="L2819" i="2"/>
  <c r="I2819" i="2"/>
  <c r="O2819" i="2" s="1"/>
  <c r="P2819" i="2" s="1"/>
  <c r="G2819" i="2"/>
  <c r="L2818" i="2"/>
  <c r="I2818" i="2"/>
  <c r="O2818" i="2" s="1"/>
  <c r="P2818" i="2" s="1"/>
  <c r="G2818" i="2"/>
  <c r="L2817" i="2"/>
  <c r="I2817" i="2"/>
  <c r="O2817" i="2" s="1"/>
  <c r="P2817" i="2" s="1"/>
  <c r="G2817" i="2"/>
  <c r="L2816" i="2"/>
  <c r="I2816" i="2"/>
  <c r="O2816" i="2" s="1"/>
  <c r="P2816" i="2" s="1"/>
  <c r="G2816" i="2"/>
  <c r="L2815" i="2"/>
  <c r="I2815" i="2"/>
  <c r="O2815" i="2" s="1"/>
  <c r="P2815" i="2" s="1"/>
  <c r="G2815" i="2"/>
  <c r="L2814" i="2"/>
  <c r="I2814" i="2"/>
  <c r="O2814" i="2" s="1"/>
  <c r="P2814" i="2" s="1"/>
  <c r="G2814" i="2"/>
  <c r="L2813" i="2"/>
  <c r="I2813" i="2"/>
  <c r="O2813" i="2" s="1"/>
  <c r="P2813" i="2" s="1"/>
  <c r="G2813" i="2"/>
  <c r="L2812" i="2"/>
  <c r="I2812" i="2"/>
  <c r="O2812" i="2" s="1"/>
  <c r="P2812" i="2" s="1"/>
  <c r="G2812" i="2"/>
  <c r="L2811" i="2"/>
  <c r="I2811" i="2"/>
  <c r="O2811" i="2" s="1"/>
  <c r="P2811" i="2" s="1"/>
  <c r="G2811" i="2"/>
  <c r="L2810" i="2"/>
  <c r="I2810" i="2"/>
  <c r="O2810" i="2" s="1"/>
  <c r="P2810" i="2" s="1"/>
  <c r="G2810" i="2"/>
  <c r="L2809" i="2"/>
  <c r="I2809" i="2"/>
  <c r="O2809" i="2" s="1"/>
  <c r="P2809" i="2" s="1"/>
  <c r="G2809" i="2"/>
  <c r="L2808" i="2"/>
  <c r="I2808" i="2"/>
  <c r="O2808" i="2" s="1"/>
  <c r="P2808" i="2" s="1"/>
  <c r="G2808" i="2"/>
  <c r="L2807" i="2"/>
  <c r="I2807" i="2"/>
  <c r="O2807" i="2" s="1"/>
  <c r="P2807" i="2" s="1"/>
  <c r="G2807" i="2"/>
  <c r="L2806" i="2"/>
  <c r="I2806" i="2"/>
  <c r="O2806" i="2" s="1"/>
  <c r="P2806" i="2" s="1"/>
  <c r="G2806" i="2"/>
  <c r="L2805" i="2"/>
  <c r="I2805" i="2"/>
  <c r="O2805" i="2" s="1"/>
  <c r="P2805" i="2" s="1"/>
  <c r="G2805" i="2"/>
  <c r="L2804" i="2"/>
  <c r="I2804" i="2"/>
  <c r="O2804" i="2" s="1"/>
  <c r="P2804" i="2" s="1"/>
  <c r="G2804" i="2"/>
  <c r="L2803" i="2"/>
  <c r="I2803" i="2"/>
  <c r="O2803" i="2" s="1"/>
  <c r="P2803" i="2" s="1"/>
  <c r="G2803" i="2"/>
  <c r="L2802" i="2"/>
  <c r="I2802" i="2"/>
  <c r="O2802" i="2" s="1"/>
  <c r="P2802" i="2" s="1"/>
  <c r="G2802" i="2"/>
  <c r="L2801" i="2"/>
  <c r="I2801" i="2"/>
  <c r="O2801" i="2" s="1"/>
  <c r="P2801" i="2" s="1"/>
  <c r="G2801" i="2"/>
  <c r="L2800" i="2"/>
  <c r="I2800" i="2"/>
  <c r="O2800" i="2" s="1"/>
  <c r="P2800" i="2" s="1"/>
  <c r="G2800" i="2"/>
  <c r="L2799" i="2"/>
  <c r="I2799" i="2"/>
  <c r="O2799" i="2" s="1"/>
  <c r="P2799" i="2" s="1"/>
  <c r="G2799" i="2"/>
  <c r="L2798" i="2"/>
  <c r="I2798" i="2"/>
  <c r="O2798" i="2" s="1"/>
  <c r="P2798" i="2" s="1"/>
  <c r="G2798" i="2"/>
  <c r="L2797" i="2"/>
  <c r="I2797" i="2"/>
  <c r="O2797" i="2" s="1"/>
  <c r="P2797" i="2" s="1"/>
  <c r="G2797" i="2"/>
  <c r="L2796" i="2"/>
  <c r="I2796" i="2"/>
  <c r="O2796" i="2" s="1"/>
  <c r="P2796" i="2" s="1"/>
  <c r="G2796" i="2"/>
  <c r="L2795" i="2"/>
  <c r="I2795" i="2"/>
  <c r="O2795" i="2" s="1"/>
  <c r="P2795" i="2" s="1"/>
  <c r="G2795" i="2"/>
  <c r="L2794" i="2"/>
  <c r="I2794" i="2"/>
  <c r="O2794" i="2" s="1"/>
  <c r="P2794" i="2" s="1"/>
  <c r="G2794" i="2"/>
  <c r="L2793" i="2"/>
  <c r="I2793" i="2"/>
  <c r="O2793" i="2" s="1"/>
  <c r="P2793" i="2" s="1"/>
  <c r="G2793" i="2"/>
  <c r="L2792" i="2"/>
  <c r="I2792" i="2"/>
  <c r="O2792" i="2" s="1"/>
  <c r="P2792" i="2" s="1"/>
  <c r="G2792" i="2"/>
  <c r="L2791" i="2"/>
  <c r="I2791" i="2"/>
  <c r="O2791" i="2" s="1"/>
  <c r="P2791" i="2" s="1"/>
  <c r="G2791" i="2"/>
  <c r="L2790" i="2"/>
  <c r="I2790" i="2"/>
  <c r="O2790" i="2" s="1"/>
  <c r="P2790" i="2" s="1"/>
  <c r="G2790" i="2"/>
  <c r="L2789" i="2"/>
  <c r="I2789" i="2"/>
  <c r="O2789" i="2" s="1"/>
  <c r="P2789" i="2" s="1"/>
  <c r="G2789" i="2"/>
  <c r="L2788" i="2"/>
  <c r="I2788" i="2"/>
  <c r="O2788" i="2" s="1"/>
  <c r="P2788" i="2" s="1"/>
  <c r="G2788" i="2"/>
  <c r="L2787" i="2"/>
  <c r="I2787" i="2"/>
  <c r="O2787" i="2" s="1"/>
  <c r="P2787" i="2" s="1"/>
  <c r="G2787" i="2"/>
  <c r="L2786" i="2"/>
  <c r="I2786" i="2"/>
  <c r="O2786" i="2" s="1"/>
  <c r="P2786" i="2" s="1"/>
  <c r="G2786" i="2"/>
  <c r="L2785" i="2"/>
  <c r="I2785" i="2"/>
  <c r="O2785" i="2" s="1"/>
  <c r="P2785" i="2" s="1"/>
  <c r="G2785" i="2"/>
  <c r="L2784" i="2"/>
  <c r="I2784" i="2"/>
  <c r="O2784" i="2" s="1"/>
  <c r="P2784" i="2" s="1"/>
  <c r="G2784" i="2"/>
  <c r="L2783" i="2"/>
  <c r="I2783" i="2"/>
  <c r="O2783" i="2" s="1"/>
  <c r="P2783" i="2" s="1"/>
  <c r="G2783" i="2"/>
  <c r="I2782" i="2"/>
  <c r="O2782" i="2" s="1"/>
  <c r="P2782" i="2" s="1"/>
  <c r="G2782" i="2"/>
  <c r="I2781" i="2"/>
  <c r="O2781" i="2" s="1"/>
  <c r="P2781" i="2" s="1"/>
  <c r="G2781" i="2"/>
  <c r="L2780" i="2"/>
  <c r="I2780" i="2"/>
  <c r="O2780" i="2" s="1"/>
  <c r="P2780" i="2" s="1"/>
  <c r="G2780" i="2"/>
  <c r="L2779" i="2"/>
  <c r="K2781" i="2" s="1"/>
  <c r="L2781" i="2" s="1"/>
  <c r="K2782" i="2" s="1"/>
  <c r="L2782" i="2" s="1"/>
  <c r="I2779" i="2"/>
  <c r="O2779" i="2" s="1"/>
  <c r="P2779" i="2" s="1"/>
  <c r="G2779" i="2"/>
  <c r="L2778" i="2"/>
  <c r="I2778" i="2"/>
  <c r="O2778" i="2" s="1"/>
  <c r="P2778" i="2" s="1"/>
  <c r="G2778" i="2"/>
  <c r="L2777" i="2"/>
  <c r="I2777" i="2"/>
  <c r="O2777" i="2" s="1"/>
  <c r="P2777" i="2" s="1"/>
  <c r="G2777" i="2"/>
  <c r="L2776" i="2"/>
  <c r="I2776" i="2"/>
  <c r="O2776" i="2" s="1"/>
  <c r="P2776" i="2" s="1"/>
  <c r="G2776" i="2"/>
  <c r="L2775" i="2"/>
  <c r="I2775" i="2"/>
  <c r="O2775" i="2" s="1"/>
  <c r="P2775" i="2" s="1"/>
  <c r="G2775" i="2"/>
  <c r="K2774" i="2"/>
  <c r="L2774" i="2" s="1"/>
  <c r="I2774" i="2"/>
  <c r="O2774" i="2" s="1"/>
  <c r="G2774" i="2"/>
  <c r="J2774" i="2" s="1"/>
  <c r="L2773" i="2"/>
  <c r="I2773" i="2"/>
  <c r="O2773" i="2" s="1"/>
  <c r="P2773" i="2" s="1"/>
  <c r="G2773" i="2"/>
  <c r="L2772" i="2"/>
  <c r="I2772" i="2"/>
  <c r="O2772" i="2" s="1"/>
  <c r="P2772" i="2" s="1"/>
  <c r="G2772" i="2"/>
  <c r="L2771" i="2"/>
  <c r="I2771" i="2"/>
  <c r="O2771" i="2" s="1"/>
  <c r="P2771" i="2" s="1"/>
  <c r="G2771" i="2"/>
  <c r="L2770" i="2"/>
  <c r="I2770" i="2"/>
  <c r="O2770" i="2" s="1"/>
  <c r="P2770" i="2" s="1"/>
  <c r="G2770" i="2"/>
  <c r="L2769" i="2"/>
  <c r="I2769" i="2"/>
  <c r="O2769" i="2" s="1"/>
  <c r="P2769" i="2" s="1"/>
  <c r="G2769" i="2"/>
  <c r="L2768" i="2"/>
  <c r="I2768" i="2"/>
  <c r="O2768" i="2" s="1"/>
  <c r="P2768" i="2" s="1"/>
  <c r="G2768" i="2"/>
  <c r="L2767" i="2"/>
  <c r="I2767" i="2"/>
  <c r="O2767" i="2" s="1"/>
  <c r="P2767" i="2" s="1"/>
  <c r="G2767" i="2"/>
  <c r="L2766" i="2"/>
  <c r="I2766" i="2"/>
  <c r="O2766" i="2" s="1"/>
  <c r="P2766" i="2" s="1"/>
  <c r="G2766" i="2"/>
  <c r="L2765" i="2"/>
  <c r="I2765" i="2"/>
  <c r="O2765" i="2" s="1"/>
  <c r="P2765" i="2" s="1"/>
  <c r="G2765" i="2"/>
  <c r="L2764" i="2"/>
  <c r="I2764" i="2"/>
  <c r="O2764" i="2" s="1"/>
  <c r="P2764" i="2" s="1"/>
  <c r="G2764" i="2"/>
  <c r="L2763" i="2"/>
  <c r="I2763" i="2"/>
  <c r="O2763" i="2" s="1"/>
  <c r="P2763" i="2" s="1"/>
  <c r="G2763" i="2"/>
  <c r="L2762" i="2"/>
  <c r="I2762" i="2"/>
  <c r="O2762" i="2" s="1"/>
  <c r="P2762" i="2" s="1"/>
  <c r="G2762" i="2"/>
  <c r="L2761" i="2"/>
  <c r="I2761" i="2"/>
  <c r="O2761" i="2" s="1"/>
  <c r="P2761" i="2" s="1"/>
  <c r="G2761" i="2"/>
  <c r="L2760" i="2"/>
  <c r="I2760" i="2"/>
  <c r="O2760" i="2" s="1"/>
  <c r="P2760" i="2" s="1"/>
  <c r="G2760" i="2"/>
  <c r="L2759" i="2"/>
  <c r="I2759" i="2"/>
  <c r="O2759" i="2" s="1"/>
  <c r="P2759" i="2" s="1"/>
  <c r="G2759" i="2"/>
  <c r="L2758" i="2"/>
  <c r="I2758" i="2"/>
  <c r="O2758" i="2" s="1"/>
  <c r="P2758" i="2" s="1"/>
  <c r="G2758" i="2"/>
  <c r="L2757" i="2"/>
  <c r="I2757" i="2"/>
  <c r="O2757" i="2" s="1"/>
  <c r="P2757" i="2" s="1"/>
  <c r="G2757" i="2"/>
  <c r="L2756" i="2"/>
  <c r="I2756" i="2"/>
  <c r="O2756" i="2" s="1"/>
  <c r="P2756" i="2" s="1"/>
  <c r="G2756" i="2"/>
  <c r="L2755" i="2"/>
  <c r="I2755" i="2"/>
  <c r="O2755" i="2" s="1"/>
  <c r="P2755" i="2" s="1"/>
  <c r="G2755" i="2"/>
  <c r="L2754" i="2"/>
  <c r="I2754" i="2"/>
  <c r="O2754" i="2" s="1"/>
  <c r="P2754" i="2" s="1"/>
  <c r="G2754" i="2"/>
  <c r="L2753" i="2"/>
  <c r="I2753" i="2"/>
  <c r="O2753" i="2" s="1"/>
  <c r="P2753" i="2" s="1"/>
  <c r="G2753" i="2"/>
  <c r="L2752" i="2"/>
  <c r="I2752" i="2"/>
  <c r="O2752" i="2" s="1"/>
  <c r="P2752" i="2" s="1"/>
  <c r="G2752" i="2"/>
  <c r="L2751" i="2"/>
  <c r="I2751" i="2"/>
  <c r="O2751" i="2" s="1"/>
  <c r="P2751" i="2" s="1"/>
  <c r="G2751" i="2"/>
  <c r="L2750" i="2"/>
  <c r="I2750" i="2"/>
  <c r="O2750" i="2" s="1"/>
  <c r="P2750" i="2" s="1"/>
  <c r="G2750" i="2"/>
  <c r="L2749" i="2"/>
  <c r="I2749" i="2"/>
  <c r="O2749" i="2" s="1"/>
  <c r="P2749" i="2" s="1"/>
  <c r="G2749" i="2"/>
  <c r="L2748" i="2"/>
  <c r="I2748" i="2"/>
  <c r="O2748" i="2" s="1"/>
  <c r="P2748" i="2" s="1"/>
  <c r="G2748" i="2"/>
  <c r="L2747" i="2"/>
  <c r="I2747" i="2"/>
  <c r="O2747" i="2" s="1"/>
  <c r="P2747" i="2" s="1"/>
  <c r="G2747" i="2"/>
  <c r="I2746" i="2"/>
  <c r="O2746" i="2" s="1"/>
  <c r="P2746" i="2" s="1"/>
  <c r="G2746" i="2"/>
  <c r="I2745" i="2"/>
  <c r="O2745" i="2" s="1"/>
  <c r="P2745" i="2" s="1"/>
  <c r="G2745" i="2"/>
  <c r="L2744" i="2"/>
  <c r="I2744" i="2"/>
  <c r="O2744" i="2" s="1"/>
  <c r="P2744" i="2" s="1"/>
  <c r="G2744" i="2"/>
  <c r="L2743" i="2"/>
  <c r="I2743" i="2"/>
  <c r="O2743" i="2" s="1"/>
  <c r="P2743" i="2" s="1"/>
  <c r="G2743" i="2"/>
  <c r="L2742" i="2"/>
  <c r="I2742" i="2"/>
  <c r="O2742" i="2" s="1"/>
  <c r="P2742" i="2" s="1"/>
  <c r="G2742" i="2"/>
  <c r="L2741" i="2"/>
  <c r="I2741" i="2"/>
  <c r="O2741" i="2" s="1"/>
  <c r="P2741" i="2" s="1"/>
  <c r="G2741" i="2"/>
  <c r="L2740" i="2"/>
  <c r="K2745" i="2" s="1"/>
  <c r="L2745" i="2" s="1"/>
  <c r="K2746" i="2" s="1"/>
  <c r="L2746" i="2" s="1"/>
  <c r="I2740" i="2"/>
  <c r="O2740" i="2" s="1"/>
  <c r="P2740" i="2" s="1"/>
  <c r="G2740" i="2"/>
  <c r="I2739" i="2"/>
  <c r="O2739" i="2" s="1"/>
  <c r="P2739" i="2" s="1"/>
  <c r="G2739" i="2"/>
  <c r="L2738" i="2"/>
  <c r="K2739" i="2" s="1"/>
  <c r="L2739" i="2" s="1"/>
  <c r="I2738" i="2"/>
  <c r="O2738" i="2" s="1"/>
  <c r="P2738" i="2" s="1"/>
  <c r="G2738" i="2"/>
  <c r="L2737" i="2"/>
  <c r="I2737" i="2"/>
  <c r="O2737" i="2" s="1"/>
  <c r="P2737" i="2" s="1"/>
  <c r="G2737" i="2"/>
  <c r="L2736" i="2"/>
  <c r="I2736" i="2"/>
  <c r="O2736" i="2" s="1"/>
  <c r="P2736" i="2" s="1"/>
  <c r="G2736" i="2"/>
  <c r="L2735" i="2"/>
  <c r="I2735" i="2"/>
  <c r="O2735" i="2" s="1"/>
  <c r="P2735" i="2" s="1"/>
  <c r="G2735" i="2"/>
  <c r="L2734" i="2"/>
  <c r="I2734" i="2"/>
  <c r="O2734" i="2" s="1"/>
  <c r="P2734" i="2" s="1"/>
  <c r="G2734" i="2"/>
  <c r="L2733" i="2"/>
  <c r="I2733" i="2"/>
  <c r="O2733" i="2" s="1"/>
  <c r="P2733" i="2" s="1"/>
  <c r="G2733" i="2"/>
  <c r="L2732" i="2"/>
  <c r="I2732" i="2"/>
  <c r="O2732" i="2" s="1"/>
  <c r="P2732" i="2" s="1"/>
  <c r="G2732" i="2"/>
  <c r="L2731" i="2"/>
  <c r="I2731" i="2"/>
  <c r="O2731" i="2" s="1"/>
  <c r="P2731" i="2" s="1"/>
  <c r="G2731" i="2"/>
  <c r="L2730" i="2"/>
  <c r="I2730" i="2"/>
  <c r="O2730" i="2" s="1"/>
  <c r="P2730" i="2" s="1"/>
  <c r="G2730" i="2"/>
  <c r="L2729" i="2"/>
  <c r="I2729" i="2"/>
  <c r="O2729" i="2" s="1"/>
  <c r="P2729" i="2" s="1"/>
  <c r="G2729" i="2"/>
  <c r="L2728" i="2"/>
  <c r="I2728" i="2"/>
  <c r="O2728" i="2" s="1"/>
  <c r="P2728" i="2" s="1"/>
  <c r="G2728" i="2"/>
  <c r="L2727" i="2"/>
  <c r="I2727" i="2"/>
  <c r="O2727" i="2" s="1"/>
  <c r="P2727" i="2" s="1"/>
  <c r="G2727" i="2"/>
  <c r="I2726" i="2"/>
  <c r="O2726" i="2" s="1"/>
  <c r="P2726" i="2" s="1"/>
  <c r="G2726" i="2"/>
  <c r="L2725" i="2"/>
  <c r="I2725" i="2"/>
  <c r="O2725" i="2" s="1"/>
  <c r="P2725" i="2" s="1"/>
  <c r="G2725" i="2"/>
  <c r="L2724" i="2"/>
  <c r="I2724" i="2"/>
  <c r="O2724" i="2" s="1"/>
  <c r="P2724" i="2" s="1"/>
  <c r="G2724" i="2"/>
  <c r="L2723" i="2"/>
  <c r="I2723" i="2"/>
  <c r="O2723" i="2" s="1"/>
  <c r="P2723" i="2" s="1"/>
  <c r="G2723" i="2"/>
  <c r="L2722" i="2"/>
  <c r="I2722" i="2"/>
  <c r="O2722" i="2" s="1"/>
  <c r="P2722" i="2" s="1"/>
  <c r="G2722" i="2"/>
  <c r="L2721" i="2"/>
  <c r="I2721" i="2"/>
  <c r="O2721" i="2" s="1"/>
  <c r="P2721" i="2" s="1"/>
  <c r="G2721" i="2"/>
  <c r="L2720" i="2"/>
  <c r="I2720" i="2"/>
  <c r="O2720" i="2" s="1"/>
  <c r="P2720" i="2" s="1"/>
  <c r="G2720" i="2"/>
  <c r="L2719" i="2"/>
  <c r="I2719" i="2"/>
  <c r="O2719" i="2" s="1"/>
  <c r="P2719" i="2" s="1"/>
  <c r="G2719" i="2"/>
  <c r="L2718" i="2"/>
  <c r="I2718" i="2"/>
  <c r="O2718" i="2" s="1"/>
  <c r="P2718" i="2" s="1"/>
  <c r="G2718" i="2"/>
  <c r="L2717" i="2"/>
  <c r="I2717" i="2"/>
  <c r="O2717" i="2" s="1"/>
  <c r="P2717" i="2" s="1"/>
  <c r="G2717" i="2"/>
  <c r="L2716" i="2"/>
  <c r="I2716" i="2"/>
  <c r="O2716" i="2" s="1"/>
  <c r="P2716" i="2" s="1"/>
  <c r="G2716" i="2"/>
  <c r="L2715" i="2"/>
  <c r="I2715" i="2"/>
  <c r="O2715" i="2" s="1"/>
  <c r="P2715" i="2" s="1"/>
  <c r="G2715" i="2"/>
  <c r="L2714" i="2"/>
  <c r="I2714" i="2"/>
  <c r="O2714" i="2" s="1"/>
  <c r="P2714" i="2" s="1"/>
  <c r="G2714" i="2"/>
  <c r="L2713" i="2"/>
  <c r="I2713" i="2"/>
  <c r="O2713" i="2" s="1"/>
  <c r="P2713" i="2" s="1"/>
  <c r="G2713" i="2"/>
  <c r="L2712" i="2"/>
  <c r="I2712" i="2"/>
  <c r="O2712" i="2" s="1"/>
  <c r="P2712" i="2" s="1"/>
  <c r="G2712" i="2"/>
  <c r="L2711" i="2"/>
  <c r="I2711" i="2"/>
  <c r="O2711" i="2" s="1"/>
  <c r="P2711" i="2" s="1"/>
  <c r="G2711" i="2"/>
  <c r="I2710" i="2"/>
  <c r="O2710" i="2" s="1"/>
  <c r="P2710" i="2" s="1"/>
  <c r="G2710" i="2"/>
  <c r="L2709" i="2"/>
  <c r="I2709" i="2"/>
  <c r="O2709" i="2" s="1"/>
  <c r="P2709" i="2" s="1"/>
  <c r="G2709" i="2"/>
  <c r="L2708" i="2"/>
  <c r="I2708" i="2"/>
  <c r="O2708" i="2" s="1"/>
  <c r="P2708" i="2" s="1"/>
  <c r="G2708" i="2"/>
  <c r="L2707" i="2"/>
  <c r="I2707" i="2"/>
  <c r="O2707" i="2" s="1"/>
  <c r="P2707" i="2" s="1"/>
  <c r="G2707" i="2"/>
  <c r="L2706" i="2"/>
  <c r="I2706" i="2"/>
  <c r="O2706" i="2" s="1"/>
  <c r="P2706" i="2" s="1"/>
  <c r="G2706" i="2"/>
  <c r="L2705" i="2"/>
  <c r="I2705" i="2"/>
  <c r="O2705" i="2" s="1"/>
  <c r="P2705" i="2" s="1"/>
  <c r="G2705" i="2"/>
  <c r="L2704" i="2"/>
  <c r="I2704" i="2"/>
  <c r="O2704" i="2" s="1"/>
  <c r="P2704" i="2" s="1"/>
  <c r="G2704" i="2"/>
  <c r="L2703" i="2"/>
  <c r="I2703" i="2"/>
  <c r="O2703" i="2" s="1"/>
  <c r="P2703" i="2" s="1"/>
  <c r="G2703" i="2"/>
  <c r="L2702" i="2"/>
  <c r="I2702" i="2"/>
  <c r="O2702" i="2" s="1"/>
  <c r="P2702" i="2" s="1"/>
  <c r="G2702" i="2"/>
  <c r="L2701" i="2"/>
  <c r="I2701" i="2"/>
  <c r="O2701" i="2" s="1"/>
  <c r="P2701" i="2" s="1"/>
  <c r="G2701" i="2"/>
  <c r="L2700" i="2"/>
  <c r="I2700" i="2"/>
  <c r="O2700" i="2" s="1"/>
  <c r="P2700" i="2" s="1"/>
  <c r="G2700" i="2"/>
  <c r="L2699" i="2"/>
  <c r="I2699" i="2"/>
  <c r="O2699" i="2" s="1"/>
  <c r="P2699" i="2" s="1"/>
  <c r="G2699" i="2"/>
  <c r="L2698" i="2"/>
  <c r="I2698" i="2"/>
  <c r="O2698" i="2" s="1"/>
  <c r="P2698" i="2" s="1"/>
  <c r="G2698" i="2"/>
  <c r="L2697" i="2"/>
  <c r="I2697" i="2"/>
  <c r="O2697" i="2" s="1"/>
  <c r="P2697" i="2" s="1"/>
  <c r="G2697" i="2"/>
  <c r="K2696" i="2"/>
  <c r="L2696" i="2" s="1"/>
  <c r="I2696" i="2"/>
  <c r="O2696" i="2" s="1"/>
  <c r="G2696" i="2"/>
  <c r="J2696" i="2" s="1"/>
  <c r="L2695" i="2"/>
  <c r="I2695" i="2"/>
  <c r="O2695" i="2" s="1"/>
  <c r="P2695" i="2" s="1"/>
  <c r="G2695" i="2"/>
  <c r="L2694" i="2"/>
  <c r="I2694" i="2"/>
  <c r="O2694" i="2" s="1"/>
  <c r="P2694" i="2" s="1"/>
  <c r="G2694" i="2"/>
  <c r="L2693" i="2"/>
  <c r="I2693" i="2"/>
  <c r="O2693" i="2" s="1"/>
  <c r="P2693" i="2" s="1"/>
  <c r="G2693" i="2"/>
  <c r="L2692" i="2"/>
  <c r="I2692" i="2"/>
  <c r="O2692" i="2" s="1"/>
  <c r="P2692" i="2" s="1"/>
  <c r="G2692" i="2"/>
  <c r="L2691" i="2"/>
  <c r="I2691" i="2"/>
  <c r="O2691" i="2" s="1"/>
  <c r="P2691" i="2" s="1"/>
  <c r="G2691" i="2"/>
  <c r="L2690" i="2"/>
  <c r="I2690" i="2"/>
  <c r="O2690" i="2" s="1"/>
  <c r="P2690" i="2" s="1"/>
  <c r="G2690" i="2"/>
  <c r="K2689" i="2"/>
  <c r="L2689" i="2" s="1"/>
  <c r="I2689" i="2"/>
  <c r="O2689" i="2" s="1"/>
  <c r="P2689" i="2" s="1"/>
  <c r="G2689" i="2"/>
  <c r="L2688" i="2"/>
  <c r="I2688" i="2"/>
  <c r="O2688" i="2" s="1"/>
  <c r="P2688" i="2" s="1"/>
  <c r="G2688" i="2"/>
  <c r="L2687" i="2"/>
  <c r="I2687" i="2"/>
  <c r="O2687" i="2" s="1"/>
  <c r="P2687" i="2" s="1"/>
  <c r="G2687" i="2"/>
  <c r="L2686" i="2"/>
  <c r="I2686" i="2"/>
  <c r="O2686" i="2" s="1"/>
  <c r="P2686" i="2" s="1"/>
  <c r="G2686" i="2"/>
  <c r="L2685" i="2"/>
  <c r="I2685" i="2"/>
  <c r="O2685" i="2" s="1"/>
  <c r="P2685" i="2" s="1"/>
  <c r="G2685" i="2"/>
  <c r="L2684" i="2"/>
  <c r="I2684" i="2"/>
  <c r="O2684" i="2" s="1"/>
  <c r="P2684" i="2" s="1"/>
  <c r="G2684" i="2"/>
  <c r="L2683" i="2"/>
  <c r="I2683" i="2"/>
  <c r="O2683" i="2" s="1"/>
  <c r="P2683" i="2" s="1"/>
  <c r="G2683" i="2"/>
  <c r="L2682" i="2"/>
  <c r="I2682" i="2"/>
  <c r="O2682" i="2" s="1"/>
  <c r="P2682" i="2" s="1"/>
  <c r="G2682" i="2"/>
  <c r="L2681" i="2"/>
  <c r="I2681" i="2"/>
  <c r="O2681" i="2" s="1"/>
  <c r="P2681" i="2" s="1"/>
  <c r="G2681" i="2"/>
  <c r="L2680" i="2"/>
  <c r="I2680" i="2"/>
  <c r="O2680" i="2" s="1"/>
  <c r="P2680" i="2" s="1"/>
  <c r="G2680" i="2"/>
  <c r="K2679" i="2"/>
  <c r="L2679" i="2" s="1"/>
  <c r="I2679" i="2"/>
  <c r="O2679" i="2" s="1"/>
  <c r="G2679" i="2"/>
  <c r="J2679" i="2" s="1"/>
  <c r="L2678" i="2"/>
  <c r="I2678" i="2"/>
  <c r="O2678" i="2" s="1"/>
  <c r="P2678" i="2" s="1"/>
  <c r="G2678" i="2"/>
  <c r="L2677" i="2"/>
  <c r="I2677" i="2"/>
  <c r="O2677" i="2" s="1"/>
  <c r="P2677" i="2" s="1"/>
  <c r="G2677" i="2"/>
  <c r="L2676" i="2"/>
  <c r="I2676" i="2"/>
  <c r="O2676" i="2" s="1"/>
  <c r="P2676" i="2" s="1"/>
  <c r="G2676" i="2"/>
  <c r="L2675" i="2"/>
  <c r="I2675" i="2"/>
  <c r="O2675" i="2" s="1"/>
  <c r="P2675" i="2" s="1"/>
  <c r="G2675" i="2"/>
  <c r="L2674" i="2"/>
  <c r="I2674" i="2"/>
  <c r="O2674" i="2" s="1"/>
  <c r="P2674" i="2" s="1"/>
  <c r="G2674" i="2"/>
  <c r="L2673" i="2"/>
  <c r="I2673" i="2"/>
  <c r="O2673" i="2" s="1"/>
  <c r="P2673" i="2" s="1"/>
  <c r="G2673" i="2"/>
  <c r="L2672" i="2"/>
  <c r="I2672" i="2"/>
  <c r="O2672" i="2" s="1"/>
  <c r="P2672" i="2" s="1"/>
  <c r="G2672" i="2"/>
  <c r="L2671" i="2"/>
  <c r="I2671" i="2"/>
  <c r="O2671" i="2" s="1"/>
  <c r="P2671" i="2" s="1"/>
  <c r="G2671" i="2"/>
  <c r="L2670" i="2"/>
  <c r="I2670" i="2"/>
  <c r="O2670" i="2" s="1"/>
  <c r="P2670" i="2" s="1"/>
  <c r="G2670" i="2"/>
  <c r="L2669" i="2"/>
  <c r="I2669" i="2"/>
  <c r="O2669" i="2" s="1"/>
  <c r="P2669" i="2" s="1"/>
  <c r="G2669" i="2"/>
  <c r="L2668" i="2"/>
  <c r="I2668" i="2"/>
  <c r="O2668" i="2" s="1"/>
  <c r="P2668" i="2" s="1"/>
  <c r="G2668" i="2"/>
  <c r="L2667" i="2"/>
  <c r="K2710" i="2" s="1"/>
  <c r="L2710" i="2" s="1"/>
  <c r="I2667" i="2"/>
  <c r="O2667" i="2" s="1"/>
  <c r="P2667" i="2" s="1"/>
  <c r="G2667" i="2"/>
  <c r="L2666" i="2"/>
  <c r="I2666" i="2"/>
  <c r="O2666" i="2" s="1"/>
  <c r="P2666" i="2" s="1"/>
  <c r="G2666" i="2"/>
  <c r="I2665" i="2"/>
  <c r="O2665" i="2" s="1"/>
  <c r="P2665" i="2" s="1"/>
  <c r="G2665" i="2"/>
  <c r="L2664" i="2"/>
  <c r="I2664" i="2"/>
  <c r="O2664" i="2" s="1"/>
  <c r="P2664" i="2" s="1"/>
  <c r="G2664" i="2"/>
  <c r="L2663" i="2"/>
  <c r="I2663" i="2"/>
  <c r="O2663" i="2" s="1"/>
  <c r="P2663" i="2" s="1"/>
  <c r="G2663" i="2"/>
  <c r="L2662" i="2"/>
  <c r="I2662" i="2"/>
  <c r="O2662" i="2" s="1"/>
  <c r="P2662" i="2" s="1"/>
  <c r="G2662" i="2"/>
  <c r="I2661" i="2"/>
  <c r="O2661" i="2" s="1"/>
  <c r="P2661" i="2" s="1"/>
  <c r="G2661" i="2"/>
  <c r="L2660" i="2"/>
  <c r="I2660" i="2"/>
  <c r="O2660" i="2" s="1"/>
  <c r="P2660" i="2" s="1"/>
  <c r="G2660" i="2"/>
  <c r="L2659" i="2"/>
  <c r="I2659" i="2"/>
  <c r="O2659" i="2" s="1"/>
  <c r="P2659" i="2" s="1"/>
  <c r="G2659" i="2"/>
  <c r="L2658" i="2"/>
  <c r="K2661" i="2" s="1"/>
  <c r="L2661" i="2" s="1"/>
  <c r="I2658" i="2"/>
  <c r="O2658" i="2" s="1"/>
  <c r="P2658" i="2" s="1"/>
  <c r="G2658" i="2"/>
  <c r="L2657" i="2"/>
  <c r="I2657" i="2"/>
  <c r="O2657" i="2" s="1"/>
  <c r="P2657" i="2" s="1"/>
  <c r="G2657" i="2"/>
  <c r="L2656" i="2"/>
  <c r="I2656" i="2"/>
  <c r="O2656" i="2" s="1"/>
  <c r="P2656" i="2" s="1"/>
  <c r="G2656" i="2"/>
  <c r="L2655" i="2"/>
  <c r="I2655" i="2"/>
  <c r="O2655" i="2" s="1"/>
  <c r="P2655" i="2" s="1"/>
  <c r="G2655" i="2"/>
  <c r="L2654" i="2"/>
  <c r="I2654" i="2"/>
  <c r="O2654" i="2" s="1"/>
  <c r="P2654" i="2" s="1"/>
  <c r="G2654" i="2"/>
  <c r="L2653" i="2"/>
  <c r="I2653" i="2"/>
  <c r="O2653" i="2" s="1"/>
  <c r="P2653" i="2" s="1"/>
  <c r="G2653" i="2"/>
  <c r="L2652" i="2"/>
  <c r="K2665" i="2" s="1"/>
  <c r="L2665" i="2" s="1"/>
  <c r="I2652" i="2"/>
  <c r="O2652" i="2" s="1"/>
  <c r="P2652" i="2" s="1"/>
  <c r="G2652" i="2"/>
  <c r="L2651" i="2"/>
  <c r="I2651" i="2"/>
  <c r="O2651" i="2" s="1"/>
  <c r="P2651" i="2" s="1"/>
  <c r="G2651" i="2"/>
  <c r="L2650" i="2"/>
  <c r="I2650" i="2"/>
  <c r="O2650" i="2" s="1"/>
  <c r="P2650" i="2" s="1"/>
  <c r="G2650" i="2"/>
  <c r="L2649" i="2"/>
  <c r="I2649" i="2"/>
  <c r="O2649" i="2" s="1"/>
  <c r="P2649" i="2" s="1"/>
  <c r="G2649" i="2"/>
  <c r="L2648" i="2"/>
  <c r="I2648" i="2"/>
  <c r="O2648" i="2" s="1"/>
  <c r="P2648" i="2" s="1"/>
  <c r="G2648" i="2"/>
  <c r="L2647" i="2"/>
  <c r="I2647" i="2"/>
  <c r="O2647" i="2" s="1"/>
  <c r="P2647" i="2" s="1"/>
  <c r="G2647" i="2"/>
  <c r="L2646" i="2"/>
  <c r="I2646" i="2"/>
  <c r="O2646" i="2" s="1"/>
  <c r="P2646" i="2" s="1"/>
  <c r="G2646" i="2"/>
  <c r="L2645" i="2"/>
  <c r="I2645" i="2"/>
  <c r="O2645" i="2" s="1"/>
  <c r="P2645" i="2" s="1"/>
  <c r="G2645" i="2"/>
  <c r="L2644" i="2"/>
  <c r="I2644" i="2"/>
  <c r="O2644" i="2" s="1"/>
  <c r="P2644" i="2" s="1"/>
  <c r="G2644" i="2"/>
  <c r="L2643" i="2"/>
  <c r="I2643" i="2"/>
  <c r="O2643" i="2" s="1"/>
  <c r="P2643" i="2" s="1"/>
  <c r="G2643" i="2"/>
  <c r="L2642" i="2"/>
  <c r="I2642" i="2"/>
  <c r="O2642" i="2" s="1"/>
  <c r="P2642" i="2" s="1"/>
  <c r="G2642" i="2"/>
  <c r="L2641" i="2"/>
  <c r="I2641" i="2"/>
  <c r="O2641" i="2" s="1"/>
  <c r="P2641" i="2" s="1"/>
  <c r="G2641" i="2"/>
  <c r="L2640" i="2"/>
  <c r="I2640" i="2"/>
  <c r="O2640" i="2" s="1"/>
  <c r="P2640" i="2" s="1"/>
  <c r="G2640" i="2"/>
  <c r="L2639" i="2"/>
  <c r="I2639" i="2"/>
  <c r="O2639" i="2" s="1"/>
  <c r="P2639" i="2" s="1"/>
  <c r="G2639" i="2"/>
  <c r="L2638" i="2"/>
  <c r="I2638" i="2"/>
  <c r="O2638" i="2" s="1"/>
  <c r="P2638" i="2" s="1"/>
  <c r="G2638" i="2"/>
  <c r="L2637" i="2"/>
  <c r="I2637" i="2"/>
  <c r="O2637" i="2" s="1"/>
  <c r="P2637" i="2" s="1"/>
  <c r="G2637" i="2"/>
  <c r="K2636" i="2"/>
  <c r="L2636" i="2" s="1"/>
  <c r="I2636" i="2"/>
  <c r="O2636" i="2" s="1"/>
  <c r="G2636" i="2"/>
  <c r="J2636" i="2" s="1"/>
  <c r="L2635" i="2"/>
  <c r="I2635" i="2"/>
  <c r="O2635" i="2" s="1"/>
  <c r="P2635" i="2" s="1"/>
  <c r="G2635" i="2"/>
  <c r="L2634" i="2"/>
  <c r="I2634" i="2"/>
  <c r="O2634" i="2" s="1"/>
  <c r="P2634" i="2" s="1"/>
  <c r="G2634" i="2"/>
  <c r="L2633" i="2"/>
  <c r="I2633" i="2"/>
  <c r="O2633" i="2" s="1"/>
  <c r="P2633" i="2" s="1"/>
  <c r="G2633" i="2"/>
  <c r="L2632" i="2"/>
  <c r="I2632" i="2"/>
  <c r="O2632" i="2" s="1"/>
  <c r="P2632" i="2" s="1"/>
  <c r="G2632" i="2"/>
  <c r="L2631" i="2"/>
  <c r="I2631" i="2"/>
  <c r="O2631" i="2" s="1"/>
  <c r="P2631" i="2" s="1"/>
  <c r="G2631" i="2"/>
  <c r="L2630" i="2"/>
  <c r="I2630" i="2"/>
  <c r="O2630" i="2" s="1"/>
  <c r="P2630" i="2" s="1"/>
  <c r="G2630" i="2"/>
  <c r="L2629" i="2"/>
  <c r="I2629" i="2"/>
  <c r="O2629" i="2" s="1"/>
  <c r="P2629" i="2" s="1"/>
  <c r="G2629" i="2"/>
  <c r="L2628" i="2"/>
  <c r="I2628" i="2"/>
  <c r="O2628" i="2" s="1"/>
  <c r="P2628" i="2" s="1"/>
  <c r="G2628" i="2"/>
  <c r="L2627" i="2"/>
  <c r="K2726" i="2" s="1"/>
  <c r="L2726" i="2" s="1"/>
  <c r="I2627" i="2"/>
  <c r="O2627" i="2" s="1"/>
  <c r="P2627" i="2" s="1"/>
  <c r="G2627" i="2"/>
  <c r="L2626" i="2"/>
  <c r="I2626" i="2"/>
  <c r="O2626" i="2" s="1"/>
  <c r="P2626" i="2" s="1"/>
  <c r="G2626" i="2"/>
  <c r="L2625" i="2"/>
  <c r="I2625" i="2"/>
  <c r="O2625" i="2" s="1"/>
  <c r="P2625" i="2" s="1"/>
  <c r="G2625" i="2"/>
  <c r="L2624" i="2"/>
  <c r="I2624" i="2"/>
  <c r="O2624" i="2" s="1"/>
  <c r="P2624" i="2" s="1"/>
  <c r="G2624" i="2"/>
  <c r="L2623" i="2"/>
  <c r="I2623" i="2"/>
  <c r="O2623" i="2" s="1"/>
  <c r="P2623" i="2" s="1"/>
  <c r="G2623" i="2"/>
  <c r="L2622" i="2"/>
  <c r="I2622" i="2"/>
  <c r="O2622" i="2" s="1"/>
  <c r="P2622" i="2" s="1"/>
  <c r="G2622" i="2"/>
  <c r="L2621" i="2"/>
  <c r="I2621" i="2"/>
  <c r="O2621" i="2" s="1"/>
  <c r="P2621" i="2" s="1"/>
  <c r="G2621" i="2"/>
  <c r="L2620" i="2"/>
  <c r="I2620" i="2"/>
  <c r="O2620" i="2" s="1"/>
  <c r="P2620" i="2" s="1"/>
  <c r="G2620" i="2"/>
  <c r="L2619" i="2"/>
  <c r="I2619" i="2"/>
  <c r="O2619" i="2" s="1"/>
  <c r="P2619" i="2" s="1"/>
  <c r="G2619" i="2"/>
  <c r="L2618" i="2"/>
  <c r="I2618" i="2"/>
  <c r="O2618" i="2" s="1"/>
  <c r="P2618" i="2" s="1"/>
  <c r="G2618" i="2"/>
  <c r="K2617" i="2"/>
  <c r="L2617" i="2" s="1"/>
  <c r="I2617" i="2"/>
  <c r="O2617" i="2" s="1"/>
  <c r="G2617" i="2"/>
  <c r="J2617" i="2" s="1"/>
  <c r="L2616" i="2"/>
  <c r="I2616" i="2"/>
  <c r="O2616" i="2" s="1"/>
  <c r="P2616" i="2" s="1"/>
  <c r="G2616" i="2"/>
  <c r="L2615" i="2"/>
  <c r="I2615" i="2"/>
  <c r="O2615" i="2" s="1"/>
  <c r="P2615" i="2" s="1"/>
  <c r="G2615" i="2"/>
  <c r="L2614" i="2"/>
  <c r="I2614" i="2"/>
  <c r="O2614" i="2" s="1"/>
  <c r="P2614" i="2" s="1"/>
  <c r="G2614" i="2"/>
  <c r="L2613" i="2"/>
  <c r="I2613" i="2"/>
  <c r="O2613" i="2" s="1"/>
  <c r="P2613" i="2" s="1"/>
  <c r="G2613" i="2"/>
  <c r="L2612" i="2"/>
  <c r="I2612" i="2"/>
  <c r="O2612" i="2" s="1"/>
  <c r="P2612" i="2" s="1"/>
  <c r="G2612" i="2"/>
  <c r="L2611" i="2"/>
  <c r="I2611" i="2"/>
  <c r="O2611" i="2" s="1"/>
  <c r="P2611" i="2" s="1"/>
  <c r="G2611" i="2"/>
  <c r="L2610" i="2"/>
  <c r="I2610" i="2"/>
  <c r="O2610" i="2" s="1"/>
  <c r="P2610" i="2" s="1"/>
  <c r="G2610" i="2"/>
  <c r="L2609" i="2"/>
  <c r="I2609" i="2"/>
  <c r="O2609" i="2" s="1"/>
  <c r="P2609" i="2" s="1"/>
  <c r="G2609" i="2"/>
  <c r="L2608" i="2"/>
  <c r="I2608" i="2"/>
  <c r="O2608" i="2" s="1"/>
  <c r="P2608" i="2" s="1"/>
  <c r="G2608" i="2"/>
  <c r="L2607" i="2"/>
  <c r="I2607" i="2"/>
  <c r="O2607" i="2" s="1"/>
  <c r="P2607" i="2" s="1"/>
  <c r="G2607" i="2"/>
  <c r="L2606" i="2"/>
  <c r="I2606" i="2"/>
  <c r="O2606" i="2" s="1"/>
  <c r="P2606" i="2" s="1"/>
  <c r="G2606" i="2"/>
  <c r="L2605" i="2"/>
  <c r="I2605" i="2"/>
  <c r="O2605" i="2" s="1"/>
  <c r="P2605" i="2" s="1"/>
  <c r="G2605" i="2"/>
  <c r="L2604" i="2"/>
  <c r="I2604" i="2"/>
  <c r="O2604" i="2" s="1"/>
  <c r="P2604" i="2" s="1"/>
  <c r="G2604" i="2"/>
  <c r="L2603" i="2"/>
  <c r="I2603" i="2"/>
  <c r="O2603" i="2" s="1"/>
  <c r="P2603" i="2" s="1"/>
  <c r="G2603" i="2"/>
  <c r="L2602" i="2"/>
  <c r="I2602" i="2"/>
  <c r="O2602" i="2" s="1"/>
  <c r="P2602" i="2" s="1"/>
  <c r="G2602" i="2"/>
  <c r="L2601" i="2"/>
  <c r="I2601" i="2"/>
  <c r="O2601" i="2" s="1"/>
  <c r="P2601" i="2" s="1"/>
  <c r="G2601" i="2"/>
  <c r="L2600" i="2"/>
  <c r="I2600" i="2"/>
  <c r="O2600" i="2" s="1"/>
  <c r="P2600" i="2" s="1"/>
  <c r="G2600" i="2"/>
  <c r="L2599" i="2"/>
  <c r="I2599" i="2"/>
  <c r="O2599" i="2" s="1"/>
  <c r="P2599" i="2" s="1"/>
  <c r="G2599" i="2"/>
  <c r="L2598" i="2"/>
  <c r="I2598" i="2"/>
  <c r="O2598" i="2" s="1"/>
  <c r="P2598" i="2" s="1"/>
  <c r="G2598" i="2"/>
  <c r="L2597" i="2"/>
  <c r="I2597" i="2"/>
  <c r="O2597" i="2" s="1"/>
  <c r="P2597" i="2" s="1"/>
  <c r="G2597" i="2"/>
  <c r="I2596" i="2"/>
  <c r="O2596" i="2" s="1"/>
  <c r="P2596" i="2" s="1"/>
  <c r="G2596" i="2"/>
  <c r="L2595" i="2"/>
  <c r="K2596" i="2" s="1"/>
  <c r="L2596" i="2" s="1"/>
  <c r="I2595" i="2"/>
  <c r="O2595" i="2" s="1"/>
  <c r="P2595" i="2" s="1"/>
  <c r="G2595" i="2"/>
  <c r="L2594" i="2"/>
  <c r="I2594" i="2"/>
  <c r="O2594" i="2" s="1"/>
  <c r="P2594" i="2" s="1"/>
  <c r="G2594" i="2"/>
  <c r="L2593" i="2"/>
  <c r="I2593" i="2"/>
  <c r="O2593" i="2" s="1"/>
  <c r="P2593" i="2" s="1"/>
  <c r="G2593" i="2"/>
  <c r="L2592" i="2"/>
  <c r="I2592" i="2"/>
  <c r="O2592" i="2" s="1"/>
  <c r="P2592" i="2" s="1"/>
  <c r="G2592" i="2"/>
  <c r="L2591" i="2"/>
  <c r="I2591" i="2"/>
  <c r="O2591" i="2" s="1"/>
  <c r="P2591" i="2" s="1"/>
  <c r="G2591" i="2"/>
  <c r="L2590" i="2"/>
  <c r="I2590" i="2"/>
  <c r="O2590" i="2" s="1"/>
  <c r="P2590" i="2" s="1"/>
  <c r="G2590" i="2"/>
  <c r="L2589" i="2"/>
  <c r="I2589" i="2"/>
  <c r="O2589" i="2" s="1"/>
  <c r="P2589" i="2" s="1"/>
  <c r="G2589" i="2"/>
  <c r="L2588" i="2"/>
  <c r="I2588" i="2"/>
  <c r="O2588" i="2" s="1"/>
  <c r="P2588" i="2" s="1"/>
  <c r="G2588" i="2"/>
  <c r="L2587" i="2"/>
  <c r="I2587" i="2"/>
  <c r="O2587" i="2" s="1"/>
  <c r="P2587" i="2" s="1"/>
  <c r="G2587" i="2"/>
  <c r="L2586" i="2"/>
  <c r="I2586" i="2"/>
  <c r="O2586" i="2" s="1"/>
  <c r="P2586" i="2" s="1"/>
  <c r="G2586" i="2"/>
  <c r="L2585" i="2"/>
  <c r="I2585" i="2"/>
  <c r="O2585" i="2" s="1"/>
  <c r="P2585" i="2" s="1"/>
  <c r="G2585" i="2"/>
  <c r="L2584" i="2"/>
  <c r="I2584" i="2"/>
  <c r="O2584" i="2" s="1"/>
  <c r="P2584" i="2" s="1"/>
  <c r="G2584" i="2"/>
  <c r="L2583" i="2"/>
  <c r="I2583" i="2"/>
  <c r="O2583" i="2" s="1"/>
  <c r="P2583" i="2" s="1"/>
  <c r="G2583" i="2"/>
  <c r="L2582" i="2"/>
  <c r="I2582" i="2"/>
  <c r="O2582" i="2" s="1"/>
  <c r="P2582" i="2" s="1"/>
  <c r="G2582" i="2"/>
  <c r="L2581" i="2"/>
  <c r="I2581" i="2"/>
  <c r="O2581" i="2" s="1"/>
  <c r="P2581" i="2" s="1"/>
  <c r="G2581" i="2"/>
  <c r="L2580" i="2"/>
  <c r="I2580" i="2"/>
  <c r="O2580" i="2" s="1"/>
  <c r="P2580" i="2" s="1"/>
  <c r="G2580" i="2"/>
  <c r="L2579" i="2"/>
  <c r="I2579" i="2"/>
  <c r="O2579" i="2" s="1"/>
  <c r="P2579" i="2" s="1"/>
  <c r="G2579" i="2"/>
  <c r="L2578" i="2"/>
  <c r="I2578" i="2"/>
  <c r="O2578" i="2" s="1"/>
  <c r="P2578" i="2" s="1"/>
  <c r="G2578" i="2"/>
  <c r="L2577" i="2"/>
  <c r="I2577" i="2"/>
  <c r="O2577" i="2" s="1"/>
  <c r="P2577" i="2" s="1"/>
  <c r="G2577" i="2"/>
  <c r="L2576" i="2"/>
  <c r="I2576" i="2"/>
  <c r="O2576" i="2" s="1"/>
  <c r="P2576" i="2" s="1"/>
  <c r="G2576" i="2"/>
  <c r="L2575" i="2"/>
  <c r="I2575" i="2"/>
  <c r="O2575" i="2" s="1"/>
  <c r="P2575" i="2" s="1"/>
  <c r="G2575" i="2"/>
  <c r="L2574" i="2"/>
  <c r="I2574" i="2"/>
  <c r="O2574" i="2" s="1"/>
  <c r="P2574" i="2" s="1"/>
  <c r="G2574" i="2"/>
  <c r="L2573" i="2"/>
  <c r="I2573" i="2"/>
  <c r="O2573" i="2" s="1"/>
  <c r="P2573" i="2" s="1"/>
  <c r="G2573" i="2"/>
  <c r="L2572" i="2"/>
  <c r="I2572" i="2"/>
  <c r="O2572" i="2" s="1"/>
  <c r="P2572" i="2" s="1"/>
  <c r="G2572" i="2"/>
  <c r="L2571" i="2"/>
  <c r="I2571" i="2"/>
  <c r="O2571" i="2" s="1"/>
  <c r="P2571" i="2" s="1"/>
  <c r="G2571" i="2"/>
  <c r="L2570" i="2"/>
  <c r="I2570" i="2"/>
  <c r="O2570" i="2" s="1"/>
  <c r="P2570" i="2" s="1"/>
  <c r="G2570" i="2"/>
  <c r="L2569" i="2"/>
  <c r="I2569" i="2"/>
  <c r="O2569" i="2" s="1"/>
  <c r="P2569" i="2" s="1"/>
  <c r="G2569" i="2"/>
  <c r="L2568" i="2"/>
  <c r="I2568" i="2"/>
  <c r="O2568" i="2" s="1"/>
  <c r="P2568" i="2" s="1"/>
  <c r="G2568" i="2"/>
  <c r="I2567" i="2"/>
  <c r="O2567" i="2" s="1"/>
  <c r="P2567" i="2" s="1"/>
  <c r="G2567" i="2"/>
  <c r="L2566" i="2"/>
  <c r="I2566" i="2"/>
  <c r="O2566" i="2" s="1"/>
  <c r="P2566" i="2" s="1"/>
  <c r="G2566" i="2"/>
  <c r="L2565" i="2"/>
  <c r="I2565" i="2"/>
  <c r="O2565" i="2" s="1"/>
  <c r="P2565" i="2" s="1"/>
  <c r="G2565" i="2"/>
  <c r="L2564" i="2"/>
  <c r="I2564" i="2"/>
  <c r="O2564" i="2" s="1"/>
  <c r="P2564" i="2" s="1"/>
  <c r="G2564" i="2"/>
  <c r="I2563" i="2"/>
  <c r="O2563" i="2" s="1"/>
  <c r="P2563" i="2" s="1"/>
  <c r="G2563" i="2"/>
  <c r="L2562" i="2"/>
  <c r="I2562" i="2"/>
  <c r="O2562" i="2" s="1"/>
  <c r="P2562" i="2" s="1"/>
  <c r="G2562" i="2"/>
  <c r="L2561" i="2"/>
  <c r="I2561" i="2"/>
  <c r="O2561" i="2" s="1"/>
  <c r="P2561" i="2" s="1"/>
  <c r="G2561" i="2"/>
  <c r="L2560" i="2"/>
  <c r="I2560" i="2"/>
  <c r="O2560" i="2" s="1"/>
  <c r="P2560" i="2" s="1"/>
  <c r="G2560" i="2"/>
  <c r="L2559" i="2"/>
  <c r="I2559" i="2"/>
  <c r="O2559" i="2" s="1"/>
  <c r="P2559" i="2" s="1"/>
  <c r="G2559" i="2"/>
  <c r="L2558" i="2"/>
  <c r="I2558" i="2"/>
  <c r="O2558" i="2" s="1"/>
  <c r="P2558" i="2" s="1"/>
  <c r="G2558" i="2"/>
  <c r="L2557" i="2"/>
  <c r="I2557" i="2"/>
  <c r="O2557" i="2" s="1"/>
  <c r="P2557" i="2" s="1"/>
  <c r="G2557" i="2"/>
  <c r="L2556" i="2"/>
  <c r="I2556" i="2"/>
  <c r="O2556" i="2" s="1"/>
  <c r="P2556" i="2" s="1"/>
  <c r="G2556" i="2"/>
  <c r="L2555" i="2"/>
  <c r="I2555" i="2"/>
  <c r="O2555" i="2" s="1"/>
  <c r="P2555" i="2" s="1"/>
  <c r="G2555" i="2"/>
  <c r="L2554" i="2"/>
  <c r="I2554" i="2"/>
  <c r="O2554" i="2" s="1"/>
  <c r="P2554" i="2" s="1"/>
  <c r="G2554" i="2"/>
  <c r="L2553" i="2"/>
  <c r="I2553" i="2"/>
  <c r="O2553" i="2" s="1"/>
  <c r="P2553" i="2" s="1"/>
  <c r="G2553" i="2"/>
  <c r="L2552" i="2"/>
  <c r="I2552" i="2"/>
  <c r="O2552" i="2" s="1"/>
  <c r="P2552" i="2" s="1"/>
  <c r="G2552" i="2"/>
  <c r="L2551" i="2"/>
  <c r="I2551" i="2"/>
  <c r="O2551" i="2" s="1"/>
  <c r="P2551" i="2" s="1"/>
  <c r="G2551" i="2"/>
  <c r="L2550" i="2"/>
  <c r="I2550" i="2"/>
  <c r="O2550" i="2" s="1"/>
  <c r="P2550" i="2" s="1"/>
  <c r="G2550" i="2"/>
  <c r="K2549" i="2"/>
  <c r="L2549" i="2" s="1"/>
  <c r="I2549" i="2"/>
  <c r="O2549" i="2" s="1"/>
  <c r="G2549" i="2"/>
  <c r="J2549" i="2" s="1"/>
  <c r="L2548" i="2"/>
  <c r="I2548" i="2"/>
  <c r="O2548" i="2" s="1"/>
  <c r="P2548" i="2" s="1"/>
  <c r="G2548" i="2"/>
  <c r="L2547" i="2"/>
  <c r="K2563" i="2" s="1"/>
  <c r="L2563" i="2" s="1"/>
  <c r="I2547" i="2"/>
  <c r="O2547" i="2" s="1"/>
  <c r="P2547" i="2" s="1"/>
  <c r="G2547" i="2"/>
  <c r="L2546" i="2"/>
  <c r="K2567" i="2" s="1"/>
  <c r="L2567" i="2" s="1"/>
  <c r="I2546" i="2"/>
  <c r="O2546" i="2" s="1"/>
  <c r="P2546" i="2" s="1"/>
  <c r="G2546" i="2"/>
  <c r="L2545" i="2"/>
  <c r="I2545" i="2"/>
  <c r="O2545" i="2" s="1"/>
  <c r="P2545" i="2" s="1"/>
  <c r="G2545" i="2"/>
  <c r="L2544" i="2"/>
  <c r="I2544" i="2"/>
  <c r="O2544" i="2" s="1"/>
  <c r="P2544" i="2" s="1"/>
  <c r="G2544" i="2"/>
  <c r="L2543" i="2"/>
  <c r="I2543" i="2"/>
  <c r="O2543" i="2" s="1"/>
  <c r="P2543" i="2" s="1"/>
  <c r="G2543" i="2"/>
  <c r="L2542" i="2"/>
  <c r="I2542" i="2"/>
  <c r="O2542" i="2" s="1"/>
  <c r="P2542" i="2" s="1"/>
  <c r="G2542" i="2"/>
  <c r="L2541" i="2"/>
  <c r="I2541" i="2"/>
  <c r="O2541" i="2" s="1"/>
  <c r="P2541" i="2" s="1"/>
  <c r="G2541" i="2"/>
  <c r="L2540" i="2"/>
  <c r="I2540" i="2"/>
  <c r="O2540" i="2" s="1"/>
  <c r="P2540" i="2" s="1"/>
  <c r="G2540" i="2"/>
  <c r="L2539" i="2"/>
  <c r="I2539" i="2"/>
  <c r="O2539" i="2" s="1"/>
  <c r="P2539" i="2" s="1"/>
  <c r="G2539" i="2"/>
  <c r="L2538" i="2"/>
  <c r="I2538" i="2"/>
  <c r="O2538" i="2" s="1"/>
  <c r="P2538" i="2" s="1"/>
  <c r="G2538" i="2"/>
  <c r="K2537" i="2"/>
  <c r="L2537" i="2" s="1"/>
  <c r="I2537" i="2"/>
  <c r="O2537" i="2" s="1"/>
  <c r="G2537" i="2"/>
  <c r="J2537" i="2" s="1"/>
  <c r="L2536" i="2"/>
  <c r="I2536" i="2"/>
  <c r="O2536" i="2" s="1"/>
  <c r="P2536" i="2" s="1"/>
  <c r="G2536" i="2"/>
  <c r="L2535" i="2"/>
  <c r="I2535" i="2"/>
  <c r="O2535" i="2" s="1"/>
  <c r="P2535" i="2" s="1"/>
  <c r="G2535" i="2"/>
  <c r="L2534" i="2"/>
  <c r="I2534" i="2"/>
  <c r="O2534" i="2" s="1"/>
  <c r="P2534" i="2" s="1"/>
  <c r="G2534" i="2"/>
  <c r="L2533" i="2"/>
  <c r="I2533" i="2"/>
  <c r="O2533" i="2" s="1"/>
  <c r="P2533" i="2" s="1"/>
  <c r="G2533" i="2"/>
  <c r="L2532" i="2"/>
  <c r="I2532" i="2"/>
  <c r="O2532" i="2" s="1"/>
  <c r="P2532" i="2" s="1"/>
  <c r="G2532" i="2"/>
  <c r="L2531" i="2"/>
  <c r="I2531" i="2"/>
  <c r="O2531" i="2" s="1"/>
  <c r="P2531" i="2" s="1"/>
  <c r="G2531" i="2"/>
  <c r="L2530" i="2"/>
  <c r="I2530" i="2"/>
  <c r="O2530" i="2" s="1"/>
  <c r="P2530" i="2" s="1"/>
  <c r="G2530" i="2"/>
  <c r="K2529" i="2"/>
  <c r="L2529" i="2" s="1"/>
  <c r="I2529" i="2"/>
  <c r="O2529" i="2" s="1"/>
  <c r="G2529" i="2"/>
  <c r="J2529" i="2" s="1"/>
  <c r="L2528" i="2"/>
  <c r="I2528" i="2"/>
  <c r="O2528" i="2" s="1"/>
  <c r="P2528" i="2" s="1"/>
  <c r="G2528" i="2"/>
  <c r="L2527" i="2"/>
  <c r="I2527" i="2"/>
  <c r="O2527" i="2" s="1"/>
  <c r="P2527" i="2" s="1"/>
  <c r="G2527" i="2"/>
  <c r="L2526" i="2"/>
  <c r="I2526" i="2"/>
  <c r="O2526" i="2" s="1"/>
  <c r="P2526" i="2" s="1"/>
  <c r="G2526" i="2"/>
  <c r="L2525" i="2"/>
  <c r="I2525" i="2"/>
  <c r="O2525" i="2" s="1"/>
  <c r="P2525" i="2" s="1"/>
  <c r="G2525" i="2"/>
  <c r="L2524" i="2"/>
  <c r="I2524" i="2"/>
  <c r="O2524" i="2" s="1"/>
  <c r="P2524" i="2" s="1"/>
  <c r="G2524" i="2"/>
  <c r="L2523" i="2"/>
  <c r="I2523" i="2"/>
  <c r="O2523" i="2" s="1"/>
  <c r="P2523" i="2" s="1"/>
  <c r="G2523" i="2"/>
  <c r="L2522" i="2"/>
  <c r="I2522" i="2"/>
  <c r="O2522" i="2" s="1"/>
  <c r="P2522" i="2" s="1"/>
  <c r="G2522" i="2"/>
  <c r="L2521" i="2"/>
  <c r="I2521" i="2"/>
  <c r="O2521" i="2" s="1"/>
  <c r="P2521" i="2" s="1"/>
  <c r="G2521" i="2"/>
  <c r="L2520" i="2"/>
  <c r="I2520" i="2"/>
  <c r="O2520" i="2" s="1"/>
  <c r="P2520" i="2" s="1"/>
  <c r="G2520" i="2"/>
  <c r="L2519" i="2"/>
  <c r="I2519" i="2"/>
  <c r="O2519" i="2" s="1"/>
  <c r="P2519" i="2" s="1"/>
  <c r="G2519" i="2"/>
  <c r="L2518" i="2"/>
  <c r="I2518" i="2"/>
  <c r="O2518" i="2" s="1"/>
  <c r="P2518" i="2" s="1"/>
  <c r="G2518" i="2"/>
  <c r="L2517" i="2"/>
  <c r="I2517" i="2"/>
  <c r="O2517" i="2" s="1"/>
  <c r="P2517" i="2" s="1"/>
  <c r="G2517" i="2"/>
  <c r="L2516" i="2"/>
  <c r="I2516" i="2"/>
  <c r="O2516" i="2" s="1"/>
  <c r="P2516" i="2" s="1"/>
  <c r="G2516" i="2"/>
  <c r="L2515" i="2"/>
  <c r="I2515" i="2"/>
  <c r="O2515" i="2" s="1"/>
  <c r="P2515" i="2" s="1"/>
  <c r="G2515" i="2"/>
  <c r="L2514" i="2"/>
  <c r="I2514" i="2"/>
  <c r="O2514" i="2" s="1"/>
  <c r="P2514" i="2" s="1"/>
  <c r="G2514" i="2"/>
  <c r="L2513" i="2"/>
  <c r="I2513" i="2"/>
  <c r="O2513" i="2" s="1"/>
  <c r="P2513" i="2" s="1"/>
  <c r="G2513" i="2"/>
  <c r="L2512" i="2"/>
  <c r="I2512" i="2"/>
  <c r="O2512" i="2" s="1"/>
  <c r="P2512" i="2" s="1"/>
  <c r="G2512" i="2"/>
  <c r="L2511" i="2"/>
  <c r="I2511" i="2"/>
  <c r="O2511" i="2" s="1"/>
  <c r="P2511" i="2" s="1"/>
  <c r="G2511" i="2"/>
  <c r="L2510" i="2"/>
  <c r="I2510" i="2"/>
  <c r="O2510" i="2" s="1"/>
  <c r="P2510" i="2" s="1"/>
  <c r="G2510" i="2"/>
  <c r="L2509" i="2"/>
  <c r="I2509" i="2"/>
  <c r="O2509" i="2" s="1"/>
  <c r="P2509" i="2" s="1"/>
  <c r="G2509" i="2"/>
  <c r="L2508" i="2"/>
  <c r="I2508" i="2"/>
  <c r="O2508" i="2" s="1"/>
  <c r="P2508" i="2" s="1"/>
  <c r="G2508" i="2"/>
  <c r="L2507" i="2"/>
  <c r="I2507" i="2"/>
  <c r="O2507" i="2" s="1"/>
  <c r="P2507" i="2" s="1"/>
  <c r="G2507" i="2"/>
  <c r="L2506" i="2"/>
  <c r="I2506" i="2"/>
  <c r="O2506" i="2" s="1"/>
  <c r="P2506" i="2" s="1"/>
  <c r="G2506" i="2"/>
  <c r="L2505" i="2"/>
  <c r="L2503" i="2" s="1"/>
  <c r="I2505" i="2"/>
  <c r="O2505" i="2" s="1"/>
  <c r="P2505" i="2" s="1"/>
  <c r="G2505" i="2"/>
  <c r="L2504" i="2"/>
  <c r="I2504" i="2"/>
  <c r="O2504" i="2" s="1"/>
  <c r="P2504" i="2" s="1"/>
  <c r="G2504" i="2"/>
  <c r="I2503" i="2"/>
  <c r="O2503" i="2" s="1"/>
  <c r="P2503" i="2" s="1"/>
  <c r="G2503" i="2"/>
  <c r="L2502" i="2"/>
  <c r="I2502" i="2"/>
  <c r="O2502" i="2" s="1"/>
  <c r="P2502" i="2" s="1"/>
  <c r="G2502" i="2"/>
  <c r="K2501" i="2"/>
  <c r="L2501" i="2" s="1"/>
  <c r="I2501" i="2"/>
  <c r="O2501" i="2" s="1"/>
  <c r="G2501" i="2"/>
  <c r="J2501" i="2" s="1"/>
  <c r="L2500" i="2"/>
  <c r="I2500" i="2"/>
  <c r="O2500" i="2" s="1"/>
  <c r="P2500" i="2" s="1"/>
  <c r="G2500" i="2"/>
  <c r="L2499" i="2"/>
  <c r="I2499" i="2"/>
  <c r="O2499" i="2" s="1"/>
  <c r="P2499" i="2" s="1"/>
  <c r="G2499" i="2"/>
  <c r="L2498" i="2"/>
  <c r="I2498" i="2"/>
  <c r="O2498" i="2" s="1"/>
  <c r="P2498" i="2" s="1"/>
  <c r="G2498" i="2"/>
  <c r="L2497" i="2"/>
  <c r="I2497" i="2"/>
  <c r="O2497" i="2" s="1"/>
  <c r="P2497" i="2" s="1"/>
  <c r="G2497" i="2"/>
  <c r="L2496" i="2"/>
  <c r="I2496" i="2"/>
  <c r="O2496" i="2" s="1"/>
  <c r="P2496" i="2" s="1"/>
  <c r="G2496" i="2"/>
  <c r="L2495" i="2"/>
  <c r="I2495" i="2"/>
  <c r="O2495" i="2" s="1"/>
  <c r="P2495" i="2" s="1"/>
  <c r="G2495" i="2"/>
  <c r="L2494" i="2"/>
  <c r="I2494" i="2"/>
  <c r="O2494" i="2" s="1"/>
  <c r="P2494" i="2" s="1"/>
  <c r="G2494" i="2"/>
  <c r="L2493" i="2"/>
  <c r="I2493" i="2"/>
  <c r="O2493" i="2" s="1"/>
  <c r="P2493" i="2" s="1"/>
  <c r="G2493" i="2"/>
  <c r="L2492" i="2"/>
  <c r="I2492" i="2"/>
  <c r="O2492" i="2" s="1"/>
  <c r="P2492" i="2" s="1"/>
  <c r="G2492" i="2"/>
  <c r="L2491" i="2"/>
  <c r="I2491" i="2"/>
  <c r="O2491" i="2" s="1"/>
  <c r="P2491" i="2" s="1"/>
  <c r="G2491" i="2"/>
  <c r="L2490" i="2"/>
  <c r="I2490" i="2"/>
  <c r="O2490" i="2" s="1"/>
  <c r="P2490" i="2" s="1"/>
  <c r="G2490" i="2"/>
  <c r="L2489" i="2"/>
  <c r="I2489" i="2"/>
  <c r="O2489" i="2" s="1"/>
  <c r="P2489" i="2" s="1"/>
  <c r="G2489" i="2"/>
  <c r="L2488" i="2"/>
  <c r="I2488" i="2"/>
  <c r="O2488" i="2" s="1"/>
  <c r="P2488" i="2" s="1"/>
  <c r="G2488" i="2"/>
  <c r="L2487" i="2"/>
  <c r="I2487" i="2"/>
  <c r="O2487" i="2" s="1"/>
  <c r="P2487" i="2" s="1"/>
  <c r="G2487" i="2"/>
  <c r="L2486" i="2"/>
  <c r="I2486" i="2"/>
  <c r="O2486" i="2" s="1"/>
  <c r="P2486" i="2" s="1"/>
  <c r="G2486" i="2"/>
  <c r="L2485" i="2"/>
  <c r="I2485" i="2"/>
  <c r="O2485" i="2" s="1"/>
  <c r="P2485" i="2" s="1"/>
  <c r="G2485" i="2"/>
  <c r="L2484" i="2"/>
  <c r="I2484" i="2"/>
  <c r="O2484" i="2" s="1"/>
  <c r="P2484" i="2" s="1"/>
  <c r="G2484" i="2"/>
  <c r="L2483" i="2"/>
  <c r="I2483" i="2"/>
  <c r="O2483" i="2" s="1"/>
  <c r="P2483" i="2" s="1"/>
  <c r="G2483" i="2"/>
  <c r="L2482" i="2"/>
  <c r="I2482" i="2"/>
  <c r="O2482" i="2" s="1"/>
  <c r="P2482" i="2" s="1"/>
  <c r="G2482" i="2"/>
  <c r="L2481" i="2"/>
  <c r="I2481" i="2"/>
  <c r="O2481" i="2" s="1"/>
  <c r="P2481" i="2" s="1"/>
  <c r="G2481" i="2"/>
  <c r="K2480" i="2"/>
  <c r="L2480" i="2" s="1"/>
  <c r="I2480" i="2"/>
  <c r="O2480" i="2" s="1"/>
  <c r="G2480" i="2"/>
  <c r="J2480" i="2" s="1"/>
  <c r="L2479" i="2"/>
  <c r="I2479" i="2"/>
  <c r="O2479" i="2" s="1"/>
  <c r="P2479" i="2" s="1"/>
  <c r="G2479" i="2"/>
  <c r="L2478" i="2"/>
  <c r="I2478" i="2"/>
  <c r="O2478" i="2" s="1"/>
  <c r="P2478" i="2" s="1"/>
  <c r="G2478" i="2"/>
  <c r="L2477" i="2"/>
  <c r="I2477" i="2"/>
  <c r="O2477" i="2" s="1"/>
  <c r="P2477" i="2" s="1"/>
  <c r="G2477" i="2"/>
  <c r="L2476" i="2"/>
  <c r="I2476" i="2"/>
  <c r="O2476" i="2" s="1"/>
  <c r="P2476" i="2" s="1"/>
  <c r="G2476" i="2"/>
  <c r="L2475" i="2"/>
  <c r="I2475" i="2"/>
  <c r="O2475" i="2" s="1"/>
  <c r="P2475" i="2" s="1"/>
  <c r="G2475" i="2"/>
  <c r="L2474" i="2"/>
  <c r="I2474" i="2"/>
  <c r="O2474" i="2" s="1"/>
  <c r="P2474" i="2" s="1"/>
  <c r="G2474" i="2"/>
  <c r="L2473" i="2"/>
  <c r="I2473" i="2"/>
  <c r="O2473" i="2" s="1"/>
  <c r="P2473" i="2" s="1"/>
  <c r="G2473" i="2"/>
  <c r="L2472" i="2"/>
  <c r="I2472" i="2"/>
  <c r="O2472" i="2" s="1"/>
  <c r="P2472" i="2" s="1"/>
  <c r="G2472" i="2"/>
  <c r="L2471" i="2"/>
  <c r="I2471" i="2"/>
  <c r="O2471" i="2" s="1"/>
  <c r="P2471" i="2" s="1"/>
  <c r="G2471" i="2"/>
  <c r="I2470" i="2"/>
  <c r="O2470" i="2" s="1"/>
  <c r="P2470" i="2" s="1"/>
  <c r="G2470" i="2"/>
  <c r="L2469" i="2"/>
  <c r="I2469" i="2"/>
  <c r="O2469" i="2" s="1"/>
  <c r="P2469" i="2" s="1"/>
  <c r="G2469" i="2"/>
  <c r="L2468" i="2"/>
  <c r="I2468" i="2"/>
  <c r="O2468" i="2" s="1"/>
  <c r="P2468" i="2" s="1"/>
  <c r="G2468" i="2"/>
  <c r="K2467" i="2"/>
  <c r="L2467" i="2" s="1"/>
  <c r="I2467" i="2"/>
  <c r="O2467" i="2" s="1"/>
  <c r="G2467" i="2"/>
  <c r="J2467" i="2" s="1"/>
  <c r="L2466" i="2"/>
  <c r="I2466" i="2"/>
  <c r="O2466" i="2" s="1"/>
  <c r="P2466" i="2" s="1"/>
  <c r="G2466" i="2"/>
  <c r="L2465" i="2"/>
  <c r="I2465" i="2"/>
  <c r="O2465" i="2" s="1"/>
  <c r="P2465" i="2" s="1"/>
  <c r="G2465" i="2"/>
  <c r="L2464" i="2"/>
  <c r="I2464" i="2"/>
  <c r="O2464" i="2" s="1"/>
  <c r="P2464" i="2" s="1"/>
  <c r="G2464" i="2"/>
  <c r="L2463" i="2"/>
  <c r="I2463" i="2"/>
  <c r="O2463" i="2" s="1"/>
  <c r="P2463" i="2" s="1"/>
  <c r="G2463" i="2"/>
  <c r="L2462" i="2"/>
  <c r="I2462" i="2"/>
  <c r="O2462" i="2" s="1"/>
  <c r="P2462" i="2" s="1"/>
  <c r="G2462" i="2"/>
  <c r="L2461" i="2"/>
  <c r="I2461" i="2"/>
  <c r="O2461" i="2" s="1"/>
  <c r="P2461" i="2" s="1"/>
  <c r="G2461" i="2"/>
  <c r="L2460" i="2"/>
  <c r="I2460" i="2"/>
  <c r="O2460" i="2" s="1"/>
  <c r="P2460" i="2" s="1"/>
  <c r="G2460" i="2"/>
  <c r="L2459" i="2"/>
  <c r="I2459" i="2"/>
  <c r="O2459" i="2" s="1"/>
  <c r="P2459" i="2" s="1"/>
  <c r="G2459" i="2"/>
  <c r="L2458" i="2"/>
  <c r="I2458" i="2"/>
  <c r="O2458" i="2" s="1"/>
  <c r="P2458" i="2" s="1"/>
  <c r="G2458" i="2"/>
  <c r="L2457" i="2"/>
  <c r="I2457" i="2"/>
  <c r="O2457" i="2" s="1"/>
  <c r="P2457" i="2" s="1"/>
  <c r="G2457" i="2"/>
  <c r="L2456" i="2"/>
  <c r="I2456" i="2"/>
  <c r="O2456" i="2" s="1"/>
  <c r="P2456" i="2" s="1"/>
  <c r="G2456" i="2"/>
  <c r="I2455" i="2"/>
  <c r="O2455" i="2" s="1"/>
  <c r="P2455" i="2" s="1"/>
  <c r="G2455" i="2"/>
  <c r="L2454" i="2"/>
  <c r="I2454" i="2"/>
  <c r="O2454" i="2" s="1"/>
  <c r="P2454" i="2" s="1"/>
  <c r="G2454" i="2"/>
  <c r="L2453" i="2"/>
  <c r="K2470" i="2" s="1"/>
  <c r="L2470" i="2" s="1"/>
  <c r="I2453" i="2"/>
  <c r="O2453" i="2" s="1"/>
  <c r="P2453" i="2" s="1"/>
  <c r="G2453" i="2"/>
  <c r="L2452" i="2"/>
  <c r="I2452" i="2"/>
  <c r="O2452" i="2" s="1"/>
  <c r="P2452" i="2" s="1"/>
  <c r="G2452" i="2"/>
  <c r="L2451" i="2"/>
  <c r="I2451" i="2"/>
  <c r="O2451" i="2" s="1"/>
  <c r="P2451" i="2" s="1"/>
  <c r="G2451" i="2"/>
  <c r="L2450" i="2"/>
  <c r="I2450" i="2"/>
  <c r="O2450" i="2" s="1"/>
  <c r="P2450" i="2" s="1"/>
  <c r="G2450" i="2"/>
  <c r="L2449" i="2"/>
  <c r="I2449" i="2"/>
  <c r="O2449" i="2" s="1"/>
  <c r="P2449" i="2" s="1"/>
  <c r="G2449" i="2"/>
  <c r="L2448" i="2"/>
  <c r="I2448" i="2"/>
  <c r="O2448" i="2" s="1"/>
  <c r="P2448" i="2" s="1"/>
  <c r="G2448" i="2"/>
  <c r="L2447" i="2"/>
  <c r="I2447" i="2"/>
  <c r="O2447" i="2" s="1"/>
  <c r="P2447" i="2" s="1"/>
  <c r="G2447" i="2"/>
  <c r="L2446" i="2"/>
  <c r="I2446" i="2"/>
  <c r="O2446" i="2" s="1"/>
  <c r="P2446" i="2" s="1"/>
  <c r="G2446" i="2"/>
  <c r="L2445" i="2"/>
  <c r="I2445" i="2"/>
  <c r="O2445" i="2" s="1"/>
  <c r="P2445" i="2" s="1"/>
  <c r="G2445" i="2"/>
  <c r="L2444" i="2"/>
  <c r="K2455" i="2" s="1"/>
  <c r="L2455" i="2" s="1"/>
  <c r="I2444" i="2"/>
  <c r="O2444" i="2" s="1"/>
  <c r="P2444" i="2" s="1"/>
  <c r="G2444" i="2"/>
  <c r="L2443" i="2"/>
  <c r="I2443" i="2"/>
  <c r="O2443" i="2" s="1"/>
  <c r="P2443" i="2" s="1"/>
  <c r="G2443" i="2"/>
  <c r="K2442" i="2"/>
  <c r="L2442" i="2" s="1"/>
  <c r="I2442" i="2"/>
  <c r="O2442" i="2" s="1"/>
  <c r="G2442" i="2"/>
  <c r="J2442" i="2" s="1"/>
  <c r="L2441" i="2"/>
  <c r="I2441" i="2"/>
  <c r="O2441" i="2" s="1"/>
  <c r="P2441" i="2" s="1"/>
  <c r="G2441" i="2"/>
  <c r="I2440" i="2"/>
  <c r="O2440" i="2" s="1"/>
  <c r="P2440" i="2" s="1"/>
  <c r="G2440" i="2"/>
  <c r="L2439" i="2"/>
  <c r="K2440" i="2" s="1"/>
  <c r="L2440" i="2" s="1"/>
  <c r="I2439" i="2"/>
  <c r="O2439" i="2" s="1"/>
  <c r="P2439" i="2" s="1"/>
  <c r="G2439" i="2"/>
  <c r="L2438" i="2"/>
  <c r="I2438" i="2"/>
  <c r="O2438" i="2" s="1"/>
  <c r="P2438" i="2" s="1"/>
  <c r="G2438" i="2"/>
  <c r="L2437" i="2"/>
  <c r="I2437" i="2"/>
  <c r="O2437" i="2" s="1"/>
  <c r="P2437" i="2" s="1"/>
  <c r="G2437" i="2"/>
  <c r="L2436" i="2"/>
  <c r="I2436" i="2"/>
  <c r="O2436" i="2" s="1"/>
  <c r="P2436" i="2" s="1"/>
  <c r="G2436" i="2"/>
  <c r="L2435" i="2"/>
  <c r="I2435" i="2"/>
  <c r="O2435" i="2" s="1"/>
  <c r="P2435" i="2" s="1"/>
  <c r="G2435" i="2"/>
  <c r="L2434" i="2"/>
  <c r="I2434" i="2"/>
  <c r="O2434" i="2" s="1"/>
  <c r="P2434" i="2" s="1"/>
  <c r="G2434" i="2"/>
  <c r="L2433" i="2"/>
  <c r="I2433" i="2"/>
  <c r="O2433" i="2" s="1"/>
  <c r="P2433" i="2" s="1"/>
  <c r="G2433" i="2"/>
  <c r="L2432" i="2"/>
  <c r="I2432" i="2"/>
  <c r="O2432" i="2" s="1"/>
  <c r="P2432" i="2" s="1"/>
  <c r="G2432" i="2"/>
  <c r="L2431" i="2"/>
  <c r="I2431" i="2"/>
  <c r="O2431" i="2" s="1"/>
  <c r="P2431" i="2" s="1"/>
  <c r="G2431" i="2"/>
  <c r="L2430" i="2"/>
  <c r="I2430" i="2"/>
  <c r="O2430" i="2" s="1"/>
  <c r="P2430" i="2" s="1"/>
  <c r="G2430" i="2"/>
  <c r="L2429" i="2"/>
  <c r="I2429" i="2"/>
  <c r="O2429" i="2" s="1"/>
  <c r="P2429" i="2" s="1"/>
  <c r="G2429" i="2"/>
  <c r="L2428" i="2"/>
  <c r="I2428" i="2"/>
  <c r="O2428" i="2" s="1"/>
  <c r="P2428" i="2" s="1"/>
  <c r="G2428" i="2"/>
  <c r="L2427" i="2"/>
  <c r="I2427" i="2"/>
  <c r="O2427" i="2" s="1"/>
  <c r="P2427" i="2" s="1"/>
  <c r="G2427" i="2"/>
  <c r="L2426" i="2"/>
  <c r="I2426" i="2"/>
  <c r="O2426" i="2" s="1"/>
  <c r="P2426" i="2" s="1"/>
  <c r="G2426" i="2"/>
  <c r="L2425" i="2"/>
  <c r="I2425" i="2"/>
  <c r="O2425" i="2" s="1"/>
  <c r="P2425" i="2" s="1"/>
  <c r="G2425" i="2"/>
  <c r="L2424" i="2"/>
  <c r="I2424" i="2"/>
  <c r="O2424" i="2" s="1"/>
  <c r="P2424" i="2" s="1"/>
  <c r="G2424" i="2"/>
  <c r="L2423" i="2"/>
  <c r="I2423" i="2"/>
  <c r="O2423" i="2" s="1"/>
  <c r="P2423" i="2" s="1"/>
  <c r="G2423" i="2"/>
  <c r="L2422" i="2"/>
  <c r="I2422" i="2"/>
  <c r="O2422" i="2" s="1"/>
  <c r="P2422" i="2" s="1"/>
  <c r="G2422" i="2"/>
  <c r="L2421" i="2"/>
  <c r="I2421" i="2"/>
  <c r="O2421" i="2" s="1"/>
  <c r="P2421" i="2" s="1"/>
  <c r="G2421" i="2"/>
  <c r="L2420" i="2"/>
  <c r="I2420" i="2"/>
  <c r="O2420" i="2" s="1"/>
  <c r="P2420" i="2" s="1"/>
  <c r="G2420" i="2"/>
  <c r="L2419" i="2"/>
  <c r="I2419" i="2"/>
  <c r="O2419" i="2" s="1"/>
  <c r="P2419" i="2" s="1"/>
  <c r="G2419" i="2"/>
  <c r="L2418" i="2"/>
  <c r="I2418" i="2"/>
  <c r="O2418" i="2" s="1"/>
  <c r="P2418" i="2" s="1"/>
  <c r="G2418" i="2"/>
  <c r="L2417" i="2"/>
  <c r="I2417" i="2"/>
  <c r="O2417" i="2" s="1"/>
  <c r="P2417" i="2" s="1"/>
  <c r="G2417" i="2"/>
  <c r="L2416" i="2"/>
  <c r="I2416" i="2"/>
  <c r="O2416" i="2" s="1"/>
  <c r="P2416" i="2" s="1"/>
  <c r="G2416" i="2"/>
  <c r="L2415" i="2"/>
  <c r="I2415" i="2"/>
  <c r="O2415" i="2" s="1"/>
  <c r="P2415" i="2" s="1"/>
  <c r="G2415" i="2"/>
  <c r="L2414" i="2"/>
  <c r="I2414" i="2"/>
  <c r="O2414" i="2" s="1"/>
  <c r="P2414" i="2" s="1"/>
  <c r="G2414" i="2"/>
  <c r="L2413" i="2"/>
  <c r="I2413" i="2"/>
  <c r="O2413" i="2" s="1"/>
  <c r="P2413" i="2" s="1"/>
  <c r="G2413" i="2"/>
  <c r="L2412" i="2"/>
  <c r="I2412" i="2"/>
  <c r="O2412" i="2" s="1"/>
  <c r="P2412" i="2" s="1"/>
  <c r="G2412" i="2"/>
  <c r="L2411" i="2"/>
  <c r="I2411" i="2"/>
  <c r="O2411" i="2" s="1"/>
  <c r="P2411" i="2" s="1"/>
  <c r="G2411" i="2"/>
  <c r="L2410" i="2"/>
  <c r="I2410" i="2"/>
  <c r="O2410" i="2" s="1"/>
  <c r="P2410" i="2" s="1"/>
  <c r="G2410" i="2"/>
  <c r="L2409" i="2"/>
  <c r="I2409" i="2"/>
  <c r="O2409" i="2" s="1"/>
  <c r="P2409" i="2" s="1"/>
  <c r="G2409" i="2"/>
  <c r="L2408" i="2"/>
  <c r="I2408" i="2"/>
  <c r="O2408" i="2" s="1"/>
  <c r="P2408" i="2" s="1"/>
  <c r="G2408" i="2"/>
  <c r="L2407" i="2"/>
  <c r="I2407" i="2"/>
  <c r="O2407" i="2" s="1"/>
  <c r="P2407" i="2" s="1"/>
  <c r="G2407" i="2"/>
  <c r="L2406" i="2"/>
  <c r="I2406" i="2"/>
  <c r="O2406" i="2" s="1"/>
  <c r="P2406" i="2" s="1"/>
  <c r="G2406" i="2"/>
  <c r="L2405" i="2"/>
  <c r="I2405" i="2"/>
  <c r="O2405" i="2" s="1"/>
  <c r="P2405" i="2" s="1"/>
  <c r="G2405" i="2"/>
  <c r="L2404" i="2"/>
  <c r="I2404" i="2"/>
  <c r="O2404" i="2" s="1"/>
  <c r="P2404" i="2" s="1"/>
  <c r="G2404" i="2"/>
  <c r="L2403" i="2"/>
  <c r="I2403" i="2"/>
  <c r="O2403" i="2" s="1"/>
  <c r="P2403" i="2" s="1"/>
  <c r="G2403" i="2"/>
  <c r="L2402" i="2"/>
  <c r="I2402" i="2"/>
  <c r="O2402" i="2" s="1"/>
  <c r="P2402" i="2" s="1"/>
  <c r="G2402" i="2"/>
  <c r="L2401" i="2"/>
  <c r="I2401" i="2"/>
  <c r="O2401" i="2" s="1"/>
  <c r="P2401" i="2" s="1"/>
  <c r="G2401" i="2"/>
  <c r="L2400" i="2"/>
  <c r="I2400" i="2"/>
  <c r="O2400" i="2" s="1"/>
  <c r="P2400" i="2" s="1"/>
  <c r="G2400" i="2"/>
  <c r="L2399" i="2"/>
  <c r="I2399" i="2"/>
  <c r="O2399" i="2" s="1"/>
  <c r="P2399" i="2" s="1"/>
  <c r="G2399" i="2"/>
  <c r="L2398" i="2"/>
  <c r="I2398" i="2"/>
  <c r="O2398" i="2" s="1"/>
  <c r="P2398" i="2" s="1"/>
  <c r="G2398" i="2"/>
  <c r="L2397" i="2"/>
  <c r="I2397" i="2"/>
  <c r="O2397" i="2" s="1"/>
  <c r="P2397" i="2" s="1"/>
  <c r="G2397" i="2"/>
  <c r="L2396" i="2"/>
  <c r="I2396" i="2"/>
  <c r="O2396" i="2" s="1"/>
  <c r="P2396" i="2" s="1"/>
  <c r="G2396" i="2"/>
  <c r="L2395" i="2"/>
  <c r="I2395" i="2"/>
  <c r="O2395" i="2" s="1"/>
  <c r="P2395" i="2" s="1"/>
  <c r="G2395" i="2"/>
  <c r="L2394" i="2"/>
  <c r="I2394" i="2"/>
  <c r="O2394" i="2" s="1"/>
  <c r="P2394" i="2" s="1"/>
  <c r="G2394" i="2"/>
  <c r="L2393" i="2"/>
  <c r="I2393" i="2"/>
  <c r="O2393" i="2" s="1"/>
  <c r="P2393" i="2" s="1"/>
  <c r="G2393" i="2"/>
  <c r="L2392" i="2"/>
  <c r="I2392" i="2"/>
  <c r="O2392" i="2" s="1"/>
  <c r="P2392" i="2" s="1"/>
  <c r="G2392" i="2"/>
  <c r="L2391" i="2"/>
  <c r="I2391" i="2"/>
  <c r="O2391" i="2" s="1"/>
  <c r="P2391" i="2" s="1"/>
  <c r="G2391" i="2"/>
  <c r="L2390" i="2"/>
  <c r="I2390" i="2"/>
  <c r="O2390" i="2" s="1"/>
  <c r="P2390" i="2" s="1"/>
  <c r="G2390" i="2"/>
  <c r="L2389" i="2"/>
  <c r="I2389" i="2"/>
  <c r="O2389" i="2" s="1"/>
  <c r="P2389" i="2" s="1"/>
  <c r="G2389" i="2"/>
  <c r="L2388" i="2"/>
  <c r="I2388" i="2"/>
  <c r="O2388" i="2" s="1"/>
  <c r="P2388" i="2" s="1"/>
  <c r="G2388" i="2"/>
  <c r="L2387" i="2"/>
  <c r="I2387" i="2"/>
  <c r="O2387" i="2" s="1"/>
  <c r="P2387" i="2" s="1"/>
  <c r="G2387" i="2"/>
  <c r="L2386" i="2"/>
  <c r="I2386" i="2"/>
  <c r="O2386" i="2" s="1"/>
  <c r="P2386" i="2" s="1"/>
  <c r="G2386" i="2"/>
  <c r="L2385" i="2"/>
  <c r="I2385" i="2"/>
  <c r="O2385" i="2" s="1"/>
  <c r="P2385" i="2" s="1"/>
  <c r="G2385" i="2"/>
  <c r="L2384" i="2"/>
  <c r="I2384" i="2"/>
  <c r="O2384" i="2" s="1"/>
  <c r="P2384" i="2" s="1"/>
  <c r="G2384" i="2"/>
  <c r="L2383" i="2"/>
  <c r="I2383" i="2"/>
  <c r="O2383" i="2" s="1"/>
  <c r="P2383" i="2" s="1"/>
  <c r="G2383" i="2"/>
  <c r="L2382" i="2"/>
  <c r="I2382" i="2"/>
  <c r="O2382" i="2" s="1"/>
  <c r="P2382" i="2" s="1"/>
  <c r="G2382" i="2"/>
  <c r="K2381" i="2"/>
  <c r="L2381" i="2" s="1"/>
  <c r="I2381" i="2"/>
  <c r="O2381" i="2" s="1"/>
  <c r="G2381" i="2"/>
  <c r="J2381" i="2" s="1"/>
  <c r="L2380" i="2"/>
  <c r="I2380" i="2"/>
  <c r="O2380" i="2" s="1"/>
  <c r="P2380" i="2" s="1"/>
  <c r="G2380" i="2"/>
  <c r="L2379" i="2"/>
  <c r="I2379" i="2"/>
  <c r="O2379" i="2" s="1"/>
  <c r="P2379" i="2" s="1"/>
  <c r="G2379" i="2"/>
  <c r="L2378" i="2"/>
  <c r="I2378" i="2"/>
  <c r="O2378" i="2" s="1"/>
  <c r="P2378" i="2" s="1"/>
  <c r="G2378" i="2"/>
  <c r="L2377" i="2"/>
  <c r="I2377" i="2"/>
  <c r="O2377" i="2" s="1"/>
  <c r="P2377" i="2" s="1"/>
  <c r="G2377" i="2"/>
  <c r="L2376" i="2"/>
  <c r="I2376" i="2"/>
  <c r="O2376" i="2" s="1"/>
  <c r="P2376" i="2" s="1"/>
  <c r="G2376" i="2"/>
  <c r="L2375" i="2"/>
  <c r="I2375" i="2"/>
  <c r="O2375" i="2" s="1"/>
  <c r="P2375" i="2" s="1"/>
  <c r="G2375" i="2"/>
  <c r="K2374" i="2"/>
  <c r="L2374" i="2" s="1"/>
  <c r="I2374" i="2"/>
  <c r="O2374" i="2" s="1"/>
  <c r="G2374" i="2"/>
  <c r="J2374" i="2" s="1"/>
  <c r="L2373" i="2"/>
  <c r="I2373" i="2"/>
  <c r="O2373" i="2" s="1"/>
  <c r="P2373" i="2" s="1"/>
  <c r="G2373" i="2"/>
  <c r="L2372" i="2"/>
  <c r="I2372" i="2"/>
  <c r="O2372" i="2" s="1"/>
  <c r="P2372" i="2" s="1"/>
  <c r="G2372" i="2"/>
  <c r="L2371" i="2"/>
  <c r="I2371" i="2"/>
  <c r="O2371" i="2" s="1"/>
  <c r="P2371" i="2" s="1"/>
  <c r="G2371" i="2"/>
  <c r="L2370" i="2"/>
  <c r="I2370" i="2"/>
  <c r="O2370" i="2" s="1"/>
  <c r="P2370" i="2" s="1"/>
  <c r="G2370" i="2"/>
  <c r="L2369" i="2"/>
  <c r="I2369" i="2"/>
  <c r="O2369" i="2" s="1"/>
  <c r="P2369" i="2" s="1"/>
  <c r="G2369" i="2"/>
  <c r="L2368" i="2"/>
  <c r="I2368" i="2"/>
  <c r="O2368" i="2" s="1"/>
  <c r="P2368" i="2" s="1"/>
  <c r="G2368" i="2"/>
  <c r="L2367" i="2"/>
  <c r="I2367" i="2"/>
  <c r="O2367" i="2" s="1"/>
  <c r="P2367" i="2" s="1"/>
  <c r="G2367" i="2"/>
  <c r="L2366" i="2"/>
  <c r="I2366" i="2"/>
  <c r="O2366" i="2" s="1"/>
  <c r="P2366" i="2" s="1"/>
  <c r="G2366" i="2"/>
  <c r="L2365" i="2"/>
  <c r="I2365" i="2"/>
  <c r="O2365" i="2" s="1"/>
  <c r="P2365" i="2" s="1"/>
  <c r="G2365" i="2"/>
  <c r="L2364" i="2"/>
  <c r="I2364" i="2"/>
  <c r="O2364" i="2" s="1"/>
  <c r="P2364" i="2" s="1"/>
  <c r="G2364" i="2"/>
  <c r="L2363" i="2"/>
  <c r="I2363" i="2"/>
  <c r="O2363" i="2" s="1"/>
  <c r="P2363" i="2" s="1"/>
  <c r="G2363" i="2"/>
  <c r="L2362" i="2"/>
  <c r="I2362" i="2"/>
  <c r="O2362" i="2" s="1"/>
  <c r="P2362" i="2" s="1"/>
  <c r="G2362" i="2"/>
  <c r="L2361" i="2"/>
  <c r="I2361" i="2"/>
  <c r="O2361" i="2" s="1"/>
  <c r="P2361" i="2" s="1"/>
  <c r="G2361" i="2"/>
  <c r="L2360" i="2"/>
  <c r="I2360" i="2"/>
  <c r="O2360" i="2" s="1"/>
  <c r="P2360" i="2" s="1"/>
  <c r="G2360" i="2"/>
  <c r="L2359" i="2"/>
  <c r="I2359" i="2"/>
  <c r="O2359" i="2" s="1"/>
  <c r="P2359" i="2" s="1"/>
  <c r="G2359" i="2"/>
  <c r="L2358" i="2"/>
  <c r="I2358" i="2"/>
  <c r="O2358" i="2" s="1"/>
  <c r="P2358" i="2" s="1"/>
  <c r="G2358" i="2"/>
  <c r="L2357" i="2"/>
  <c r="I2357" i="2"/>
  <c r="O2357" i="2" s="1"/>
  <c r="P2357" i="2" s="1"/>
  <c r="G2357" i="2"/>
  <c r="L2356" i="2"/>
  <c r="I2356" i="2"/>
  <c r="O2356" i="2" s="1"/>
  <c r="P2356" i="2" s="1"/>
  <c r="G2356" i="2"/>
  <c r="L2355" i="2"/>
  <c r="I2355" i="2"/>
  <c r="O2355" i="2" s="1"/>
  <c r="P2355" i="2" s="1"/>
  <c r="G2355" i="2"/>
  <c r="L2354" i="2"/>
  <c r="I2354" i="2"/>
  <c r="O2354" i="2" s="1"/>
  <c r="P2354" i="2" s="1"/>
  <c r="G2354" i="2"/>
  <c r="L2353" i="2"/>
  <c r="I2353" i="2"/>
  <c r="O2353" i="2" s="1"/>
  <c r="P2353" i="2" s="1"/>
  <c r="G2353" i="2"/>
  <c r="L2352" i="2"/>
  <c r="I2352" i="2"/>
  <c r="O2352" i="2" s="1"/>
  <c r="P2352" i="2" s="1"/>
  <c r="G2352" i="2"/>
  <c r="L2351" i="2"/>
  <c r="I2351" i="2"/>
  <c r="O2351" i="2" s="1"/>
  <c r="P2351" i="2" s="1"/>
  <c r="G2351" i="2"/>
  <c r="L2350" i="2"/>
  <c r="I2350" i="2"/>
  <c r="O2350" i="2" s="1"/>
  <c r="P2350" i="2" s="1"/>
  <c r="G2350" i="2"/>
  <c r="L2349" i="2"/>
  <c r="I2349" i="2"/>
  <c r="O2349" i="2" s="1"/>
  <c r="P2349" i="2" s="1"/>
  <c r="G2349" i="2"/>
  <c r="K2348" i="2"/>
  <c r="L2348" i="2" s="1"/>
  <c r="I2348" i="2"/>
  <c r="O2348" i="2" s="1"/>
  <c r="G2348" i="2"/>
  <c r="J2348" i="2" s="1"/>
  <c r="L2347" i="2"/>
  <c r="I2347" i="2"/>
  <c r="O2347" i="2" s="1"/>
  <c r="P2347" i="2" s="1"/>
  <c r="G2347" i="2"/>
  <c r="L2346" i="2"/>
  <c r="I2346" i="2"/>
  <c r="O2346" i="2" s="1"/>
  <c r="P2346" i="2" s="1"/>
  <c r="G2346" i="2"/>
  <c r="L2345" i="2"/>
  <c r="I2345" i="2"/>
  <c r="O2345" i="2" s="1"/>
  <c r="P2345" i="2" s="1"/>
  <c r="G2345" i="2"/>
  <c r="L2344" i="2"/>
  <c r="I2344" i="2"/>
  <c r="O2344" i="2" s="1"/>
  <c r="P2344" i="2" s="1"/>
  <c r="G2344" i="2"/>
  <c r="L2343" i="2"/>
  <c r="I2343" i="2"/>
  <c r="O2343" i="2" s="1"/>
  <c r="P2343" i="2" s="1"/>
  <c r="G2343" i="2"/>
  <c r="L2342" i="2"/>
  <c r="I2342" i="2"/>
  <c r="O2342" i="2" s="1"/>
  <c r="P2342" i="2" s="1"/>
  <c r="G2342" i="2"/>
  <c r="K2341" i="2"/>
  <c r="L2341" i="2" s="1"/>
  <c r="I2341" i="2"/>
  <c r="O2341" i="2" s="1"/>
  <c r="G2341" i="2"/>
  <c r="J2341" i="2" s="1"/>
  <c r="L2340" i="2"/>
  <c r="I2340" i="2"/>
  <c r="O2340" i="2" s="1"/>
  <c r="P2340" i="2" s="1"/>
  <c r="G2340" i="2"/>
  <c r="L2339" i="2"/>
  <c r="I2339" i="2"/>
  <c r="O2339" i="2" s="1"/>
  <c r="P2339" i="2" s="1"/>
  <c r="G2339" i="2"/>
  <c r="L2338" i="2"/>
  <c r="I2338" i="2"/>
  <c r="O2338" i="2" s="1"/>
  <c r="P2338" i="2" s="1"/>
  <c r="G2338" i="2"/>
  <c r="L2337" i="2"/>
  <c r="I2337" i="2"/>
  <c r="O2337" i="2" s="1"/>
  <c r="P2337" i="2" s="1"/>
  <c r="G2337" i="2"/>
  <c r="L2336" i="2"/>
  <c r="I2336" i="2"/>
  <c r="O2336" i="2" s="1"/>
  <c r="P2336" i="2" s="1"/>
  <c r="G2336" i="2"/>
  <c r="L2335" i="2"/>
  <c r="I2335" i="2"/>
  <c r="O2335" i="2" s="1"/>
  <c r="P2335" i="2" s="1"/>
  <c r="G2335" i="2"/>
  <c r="L2334" i="2"/>
  <c r="I2334" i="2"/>
  <c r="O2334" i="2" s="1"/>
  <c r="P2334" i="2" s="1"/>
  <c r="G2334" i="2"/>
  <c r="L2333" i="2"/>
  <c r="I2333" i="2"/>
  <c r="O2333" i="2" s="1"/>
  <c r="P2333" i="2" s="1"/>
  <c r="G2333" i="2"/>
  <c r="L2332" i="2"/>
  <c r="I2332" i="2"/>
  <c r="O2332" i="2" s="1"/>
  <c r="P2332" i="2" s="1"/>
  <c r="G2332" i="2"/>
  <c r="L2331" i="2"/>
  <c r="I2331" i="2"/>
  <c r="O2331" i="2" s="1"/>
  <c r="P2331" i="2" s="1"/>
  <c r="G2331" i="2"/>
  <c r="L2330" i="2"/>
  <c r="I2330" i="2"/>
  <c r="O2330" i="2" s="1"/>
  <c r="P2330" i="2" s="1"/>
  <c r="G2330" i="2"/>
  <c r="L2329" i="2"/>
  <c r="I2329" i="2"/>
  <c r="O2329" i="2" s="1"/>
  <c r="P2329" i="2" s="1"/>
  <c r="G2329" i="2"/>
  <c r="L2328" i="2"/>
  <c r="I2328" i="2"/>
  <c r="O2328" i="2" s="1"/>
  <c r="P2328" i="2" s="1"/>
  <c r="G2328" i="2"/>
  <c r="L2327" i="2"/>
  <c r="I2327" i="2"/>
  <c r="O2327" i="2" s="1"/>
  <c r="P2327" i="2" s="1"/>
  <c r="G2327" i="2"/>
  <c r="L2326" i="2"/>
  <c r="I2326" i="2"/>
  <c r="O2326" i="2" s="1"/>
  <c r="P2326" i="2" s="1"/>
  <c r="G2326" i="2"/>
  <c r="L2325" i="2"/>
  <c r="I2325" i="2"/>
  <c r="O2325" i="2" s="1"/>
  <c r="P2325" i="2" s="1"/>
  <c r="G2325" i="2"/>
  <c r="L2324" i="2"/>
  <c r="I2324" i="2"/>
  <c r="O2324" i="2" s="1"/>
  <c r="P2324" i="2" s="1"/>
  <c r="G2324" i="2"/>
  <c r="L2323" i="2"/>
  <c r="I2323" i="2"/>
  <c r="O2323" i="2" s="1"/>
  <c r="P2323" i="2" s="1"/>
  <c r="G2323" i="2"/>
  <c r="L2322" i="2"/>
  <c r="I2322" i="2"/>
  <c r="O2322" i="2" s="1"/>
  <c r="P2322" i="2" s="1"/>
  <c r="G2322" i="2"/>
  <c r="L2321" i="2"/>
  <c r="I2321" i="2"/>
  <c r="O2321" i="2" s="1"/>
  <c r="P2321" i="2" s="1"/>
  <c r="G2321" i="2"/>
  <c r="L2320" i="2"/>
  <c r="I2320" i="2"/>
  <c r="O2320" i="2" s="1"/>
  <c r="P2320" i="2" s="1"/>
  <c r="G2320" i="2"/>
  <c r="L2319" i="2"/>
  <c r="I2319" i="2"/>
  <c r="O2319" i="2" s="1"/>
  <c r="P2319" i="2" s="1"/>
  <c r="G2319" i="2"/>
  <c r="L2318" i="2"/>
  <c r="I2318" i="2"/>
  <c r="O2318" i="2" s="1"/>
  <c r="P2318" i="2" s="1"/>
  <c r="G2318" i="2"/>
  <c r="L2317" i="2"/>
  <c r="I2317" i="2"/>
  <c r="O2317" i="2" s="1"/>
  <c r="P2317" i="2" s="1"/>
  <c r="G2317" i="2"/>
  <c r="L2316" i="2"/>
  <c r="I2316" i="2"/>
  <c r="O2316" i="2" s="1"/>
  <c r="P2316" i="2" s="1"/>
  <c r="G2316" i="2"/>
  <c r="L2315" i="2"/>
  <c r="I2315" i="2"/>
  <c r="O2315" i="2" s="1"/>
  <c r="P2315" i="2" s="1"/>
  <c r="G2315" i="2"/>
  <c r="L2314" i="2"/>
  <c r="I2314" i="2"/>
  <c r="O2314" i="2" s="1"/>
  <c r="P2314" i="2" s="1"/>
  <c r="G2314" i="2"/>
  <c r="L2313" i="2"/>
  <c r="I2313" i="2"/>
  <c r="O2313" i="2" s="1"/>
  <c r="P2313" i="2" s="1"/>
  <c r="G2313" i="2"/>
  <c r="L2312" i="2"/>
  <c r="I2312" i="2"/>
  <c r="O2312" i="2" s="1"/>
  <c r="P2312" i="2" s="1"/>
  <c r="G2312" i="2"/>
  <c r="L2311" i="2"/>
  <c r="I2311" i="2"/>
  <c r="O2311" i="2" s="1"/>
  <c r="P2311" i="2" s="1"/>
  <c r="G2311" i="2"/>
  <c r="L2310" i="2"/>
  <c r="I2310" i="2"/>
  <c r="O2310" i="2" s="1"/>
  <c r="P2310" i="2" s="1"/>
  <c r="G2310" i="2"/>
  <c r="L2309" i="2"/>
  <c r="I2309" i="2"/>
  <c r="O2309" i="2" s="1"/>
  <c r="P2309" i="2" s="1"/>
  <c r="G2309" i="2"/>
  <c r="L2308" i="2"/>
  <c r="I2308" i="2"/>
  <c r="O2308" i="2" s="1"/>
  <c r="P2308" i="2" s="1"/>
  <c r="G2308" i="2"/>
  <c r="L2307" i="2"/>
  <c r="I2307" i="2"/>
  <c r="O2307" i="2" s="1"/>
  <c r="P2307" i="2" s="1"/>
  <c r="G2307" i="2"/>
  <c r="L2306" i="2"/>
  <c r="I2306" i="2"/>
  <c r="O2306" i="2" s="1"/>
  <c r="P2306" i="2" s="1"/>
  <c r="G2306" i="2"/>
  <c r="L2305" i="2"/>
  <c r="I2305" i="2"/>
  <c r="O2305" i="2" s="1"/>
  <c r="P2305" i="2" s="1"/>
  <c r="G2305" i="2"/>
  <c r="L2304" i="2"/>
  <c r="I2304" i="2"/>
  <c r="O2304" i="2" s="1"/>
  <c r="P2304" i="2" s="1"/>
  <c r="G2304" i="2"/>
  <c r="L2303" i="2"/>
  <c r="I2303" i="2"/>
  <c r="O2303" i="2" s="1"/>
  <c r="P2303" i="2" s="1"/>
  <c r="G2303" i="2"/>
  <c r="L2302" i="2"/>
  <c r="I2302" i="2"/>
  <c r="O2302" i="2" s="1"/>
  <c r="P2302" i="2" s="1"/>
  <c r="G2302" i="2"/>
  <c r="L2301" i="2"/>
  <c r="I2301" i="2"/>
  <c r="O2301" i="2" s="1"/>
  <c r="P2301" i="2" s="1"/>
  <c r="G2301" i="2"/>
  <c r="L2300" i="2"/>
  <c r="I2300" i="2"/>
  <c r="O2300" i="2" s="1"/>
  <c r="P2300" i="2" s="1"/>
  <c r="G2300" i="2"/>
  <c r="L2299" i="2"/>
  <c r="I2299" i="2"/>
  <c r="O2299" i="2" s="1"/>
  <c r="P2299" i="2" s="1"/>
  <c r="G2299" i="2"/>
  <c r="L2298" i="2"/>
  <c r="I2298" i="2"/>
  <c r="O2298" i="2" s="1"/>
  <c r="P2298" i="2" s="1"/>
  <c r="G2298" i="2"/>
  <c r="L2297" i="2"/>
  <c r="I2297" i="2"/>
  <c r="O2297" i="2" s="1"/>
  <c r="P2297" i="2" s="1"/>
  <c r="G2297" i="2"/>
  <c r="L2296" i="2"/>
  <c r="I2296" i="2"/>
  <c r="O2296" i="2" s="1"/>
  <c r="P2296" i="2" s="1"/>
  <c r="G2296" i="2"/>
  <c r="L2295" i="2"/>
  <c r="I2295" i="2"/>
  <c r="O2295" i="2" s="1"/>
  <c r="P2295" i="2" s="1"/>
  <c r="G2295" i="2"/>
  <c r="L2294" i="2"/>
  <c r="I2294" i="2"/>
  <c r="O2294" i="2" s="1"/>
  <c r="P2294" i="2" s="1"/>
  <c r="G2294" i="2"/>
  <c r="L2293" i="2"/>
  <c r="I2293" i="2"/>
  <c r="O2293" i="2" s="1"/>
  <c r="P2293" i="2" s="1"/>
  <c r="G2293" i="2"/>
  <c r="K2292" i="2"/>
  <c r="L2292" i="2" s="1"/>
  <c r="I2292" i="2"/>
  <c r="O2292" i="2" s="1"/>
  <c r="G2292" i="2"/>
  <c r="J2292" i="2" s="1"/>
  <c r="L2291" i="2"/>
  <c r="I2291" i="2"/>
  <c r="O2291" i="2" s="1"/>
  <c r="P2291" i="2" s="1"/>
  <c r="G2291" i="2"/>
  <c r="L2290" i="2"/>
  <c r="I2290" i="2"/>
  <c r="O2290" i="2" s="1"/>
  <c r="P2290" i="2" s="1"/>
  <c r="G2290" i="2"/>
  <c r="L2289" i="2"/>
  <c r="I2289" i="2"/>
  <c r="O2289" i="2" s="1"/>
  <c r="P2289" i="2" s="1"/>
  <c r="G2289" i="2"/>
  <c r="L2288" i="2"/>
  <c r="I2288" i="2"/>
  <c r="O2288" i="2" s="1"/>
  <c r="P2288" i="2" s="1"/>
  <c r="G2288" i="2"/>
  <c r="L2287" i="2"/>
  <c r="I2287" i="2"/>
  <c r="O2287" i="2" s="1"/>
  <c r="P2287" i="2" s="1"/>
  <c r="G2287" i="2"/>
  <c r="L2286" i="2"/>
  <c r="I2286" i="2"/>
  <c r="O2286" i="2" s="1"/>
  <c r="P2286" i="2" s="1"/>
  <c r="G2286" i="2"/>
  <c r="L2285" i="2"/>
  <c r="I2285" i="2"/>
  <c r="O2285" i="2" s="1"/>
  <c r="P2285" i="2" s="1"/>
  <c r="G2285" i="2"/>
  <c r="K2284" i="2"/>
  <c r="L2284" i="2" s="1"/>
  <c r="I2284" i="2"/>
  <c r="O2284" i="2" s="1"/>
  <c r="G2284" i="2"/>
  <c r="J2284" i="2" s="1"/>
  <c r="L2283" i="2"/>
  <c r="I2283" i="2"/>
  <c r="O2283" i="2" s="1"/>
  <c r="P2283" i="2" s="1"/>
  <c r="G2283" i="2"/>
  <c r="L2282" i="2"/>
  <c r="I2282" i="2"/>
  <c r="O2282" i="2" s="1"/>
  <c r="P2282" i="2" s="1"/>
  <c r="G2282" i="2"/>
  <c r="L2281" i="2"/>
  <c r="I2281" i="2"/>
  <c r="O2281" i="2" s="1"/>
  <c r="P2281" i="2" s="1"/>
  <c r="G2281" i="2"/>
  <c r="L2280" i="2"/>
  <c r="I2280" i="2"/>
  <c r="O2280" i="2" s="1"/>
  <c r="P2280" i="2" s="1"/>
  <c r="G2280" i="2"/>
  <c r="L2279" i="2"/>
  <c r="I2279" i="2"/>
  <c r="O2279" i="2" s="1"/>
  <c r="P2279" i="2" s="1"/>
  <c r="G2279" i="2"/>
  <c r="L2278" i="2"/>
  <c r="I2278" i="2"/>
  <c r="O2278" i="2" s="1"/>
  <c r="P2278" i="2" s="1"/>
  <c r="G2278" i="2"/>
  <c r="L2277" i="2"/>
  <c r="I2277" i="2"/>
  <c r="O2277" i="2" s="1"/>
  <c r="P2277" i="2" s="1"/>
  <c r="G2277" i="2"/>
  <c r="L2276" i="2"/>
  <c r="I2276" i="2"/>
  <c r="O2276" i="2" s="1"/>
  <c r="P2276" i="2" s="1"/>
  <c r="G2276" i="2"/>
  <c r="L2275" i="2"/>
  <c r="I2275" i="2"/>
  <c r="O2275" i="2" s="1"/>
  <c r="P2275" i="2" s="1"/>
  <c r="G2275" i="2"/>
  <c r="L2274" i="2"/>
  <c r="I2274" i="2"/>
  <c r="O2274" i="2" s="1"/>
  <c r="P2274" i="2" s="1"/>
  <c r="G2274" i="2"/>
  <c r="L2273" i="2"/>
  <c r="I2273" i="2"/>
  <c r="O2273" i="2" s="1"/>
  <c r="P2273" i="2" s="1"/>
  <c r="G2273" i="2"/>
  <c r="L2272" i="2"/>
  <c r="I2272" i="2"/>
  <c r="O2272" i="2" s="1"/>
  <c r="P2272" i="2" s="1"/>
  <c r="G2272" i="2"/>
  <c r="L2271" i="2"/>
  <c r="I2271" i="2"/>
  <c r="O2271" i="2" s="1"/>
  <c r="P2271" i="2" s="1"/>
  <c r="G2271" i="2"/>
  <c r="L2270" i="2"/>
  <c r="I2270" i="2"/>
  <c r="O2270" i="2" s="1"/>
  <c r="P2270" i="2" s="1"/>
  <c r="G2270" i="2"/>
  <c r="L2269" i="2"/>
  <c r="I2269" i="2"/>
  <c r="O2269" i="2" s="1"/>
  <c r="P2269" i="2" s="1"/>
  <c r="G2269" i="2"/>
  <c r="L2268" i="2"/>
  <c r="I2268" i="2"/>
  <c r="O2268" i="2" s="1"/>
  <c r="P2268" i="2" s="1"/>
  <c r="G2268" i="2"/>
  <c r="L2267" i="2"/>
  <c r="I2267" i="2"/>
  <c r="O2267" i="2" s="1"/>
  <c r="P2267" i="2" s="1"/>
  <c r="G2267" i="2"/>
  <c r="L2266" i="2"/>
  <c r="I2266" i="2"/>
  <c r="O2266" i="2" s="1"/>
  <c r="P2266" i="2" s="1"/>
  <c r="G2266" i="2"/>
  <c r="L2265" i="2"/>
  <c r="I2265" i="2"/>
  <c r="O2265" i="2" s="1"/>
  <c r="P2265" i="2" s="1"/>
  <c r="G2265" i="2"/>
  <c r="L2264" i="2"/>
  <c r="I2264" i="2"/>
  <c r="O2264" i="2" s="1"/>
  <c r="P2264" i="2" s="1"/>
  <c r="G2264" i="2"/>
  <c r="L2263" i="2"/>
  <c r="I2263" i="2"/>
  <c r="O2263" i="2" s="1"/>
  <c r="P2263" i="2" s="1"/>
  <c r="G2263" i="2"/>
  <c r="L2262" i="2"/>
  <c r="I2262" i="2"/>
  <c r="O2262" i="2" s="1"/>
  <c r="P2262" i="2" s="1"/>
  <c r="G2262" i="2"/>
  <c r="L2261" i="2"/>
  <c r="I2261" i="2"/>
  <c r="O2261" i="2" s="1"/>
  <c r="P2261" i="2" s="1"/>
  <c r="G2261" i="2"/>
  <c r="L2260" i="2"/>
  <c r="I2260" i="2"/>
  <c r="O2260" i="2" s="1"/>
  <c r="P2260" i="2" s="1"/>
  <c r="G2260" i="2"/>
  <c r="L2259" i="2"/>
  <c r="I2259" i="2"/>
  <c r="O2259" i="2" s="1"/>
  <c r="P2259" i="2" s="1"/>
  <c r="G2259" i="2"/>
  <c r="L2258" i="2"/>
  <c r="I2258" i="2"/>
  <c r="O2258" i="2" s="1"/>
  <c r="P2258" i="2" s="1"/>
  <c r="G2258" i="2"/>
  <c r="L2257" i="2"/>
  <c r="I2257" i="2"/>
  <c r="O2257" i="2" s="1"/>
  <c r="P2257" i="2" s="1"/>
  <c r="G2257" i="2"/>
  <c r="L2256" i="2"/>
  <c r="I2256" i="2"/>
  <c r="O2256" i="2" s="1"/>
  <c r="P2256" i="2" s="1"/>
  <c r="G2256" i="2"/>
  <c r="L2255" i="2"/>
  <c r="I2255" i="2"/>
  <c r="O2255" i="2" s="1"/>
  <c r="P2255" i="2" s="1"/>
  <c r="G2255" i="2"/>
  <c r="L2254" i="2"/>
  <c r="I2254" i="2"/>
  <c r="O2254" i="2" s="1"/>
  <c r="P2254" i="2" s="1"/>
  <c r="G2254" i="2"/>
  <c r="K2253" i="2"/>
  <c r="L2253" i="2" s="1"/>
  <c r="I2253" i="2"/>
  <c r="O2253" i="2" s="1"/>
  <c r="G2253" i="2"/>
  <c r="J2253" i="2" s="1"/>
  <c r="L2252" i="2"/>
  <c r="I2252" i="2"/>
  <c r="O2252" i="2" s="1"/>
  <c r="P2252" i="2" s="1"/>
  <c r="G2252" i="2"/>
  <c r="L2251" i="2"/>
  <c r="I2251" i="2"/>
  <c r="O2251" i="2" s="1"/>
  <c r="P2251" i="2" s="1"/>
  <c r="G2251" i="2"/>
  <c r="L2250" i="2"/>
  <c r="I2250" i="2"/>
  <c r="O2250" i="2" s="1"/>
  <c r="P2250" i="2" s="1"/>
  <c r="G2250" i="2"/>
  <c r="L2249" i="2"/>
  <c r="I2249" i="2"/>
  <c r="O2249" i="2" s="1"/>
  <c r="P2249" i="2" s="1"/>
  <c r="G2249" i="2"/>
  <c r="L2248" i="2"/>
  <c r="I2248" i="2"/>
  <c r="O2248" i="2" s="1"/>
  <c r="P2248" i="2" s="1"/>
  <c r="G2248" i="2"/>
  <c r="L2247" i="2"/>
  <c r="I2247" i="2"/>
  <c r="O2247" i="2" s="1"/>
  <c r="P2247" i="2" s="1"/>
  <c r="G2247" i="2"/>
  <c r="L2246" i="2"/>
  <c r="I2246" i="2"/>
  <c r="O2246" i="2" s="1"/>
  <c r="P2246" i="2" s="1"/>
  <c r="G2246" i="2"/>
  <c r="L2245" i="2"/>
  <c r="I2245" i="2"/>
  <c r="O2245" i="2" s="1"/>
  <c r="P2245" i="2" s="1"/>
  <c r="G2245" i="2"/>
  <c r="L2244" i="2"/>
  <c r="I2244" i="2"/>
  <c r="O2244" i="2" s="1"/>
  <c r="P2244" i="2" s="1"/>
  <c r="G2244" i="2"/>
  <c r="L2243" i="2"/>
  <c r="I2243" i="2"/>
  <c r="O2243" i="2" s="1"/>
  <c r="P2243" i="2" s="1"/>
  <c r="G2243" i="2"/>
  <c r="L2242" i="2"/>
  <c r="I2242" i="2"/>
  <c r="O2242" i="2" s="1"/>
  <c r="P2242" i="2" s="1"/>
  <c r="G2242" i="2"/>
  <c r="L2241" i="2"/>
  <c r="I2241" i="2"/>
  <c r="O2241" i="2" s="1"/>
  <c r="P2241" i="2" s="1"/>
  <c r="G2241" i="2"/>
  <c r="L2240" i="2"/>
  <c r="I2240" i="2"/>
  <c r="O2240" i="2" s="1"/>
  <c r="P2240" i="2" s="1"/>
  <c r="G2240" i="2"/>
  <c r="L2239" i="2"/>
  <c r="I2239" i="2"/>
  <c r="O2239" i="2" s="1"/>
  <c r="P2239" i="2" s="1"/>
  <c r="G2239" i="2"/>
  <c r="L2238" i="2"/>
  <c r="I2238" i="2"/>
  <c r="O2238" i="2" s="1"/>
  <c r="P2238" i="2" s="1"/>
  <c r="G2238" i="2"/>
  <c r="L2237" i="2"/>
  <c r="I2237" i="2"/>
  <c r="O2237" i="2" s="1"/>
  <c r="P2237" i="2" s="1"/>
  <c r="G2237" i="2"/>
  <c r="L2236" i="2"/>
  <c r="I2236" i="2"/>
  <c r="O2236" i="2" s="1"/>
  <c r="P2236" i="2" s="1"/>
  <c r="G2236" i="2"/>
  <c r="L2235" i="2"/>
  <c r="I2235" i="2"/>
  <c r="O2235" i="2" s="1"/>
  <c r="P2235" i="2" s="1"/>
  <c r="G2235" i="2"/>
  <c r="L2234" i="2"/>
  <c r="I2234" i="2"/>
  <c r="O2234" i="2" s="1"/>
  <c r="P2234" i="2" s="1"/>
  <c r="G2234" i="2"/>
  <c r="L2233" i="2"/>
  <c r="I2233" i="2"/>
  <c r="O2233" i="2" s="1"/>
  <c r="P2233" i="2" s="1"/>
  <c r="G2233" i="2"/>
  <c r="L2232" i="2"/>
  <c r="I2232" i="2"/>
  <c r="O2232" i="2" s="1"/>
  <c r="P2232" i="2" s="1"/>
  <c r="G2232" i="2"/>
  <c r="L2231" i="2"/>
  <c r="I2231" i="2"/>
  <c r="O2231" i="2" s="1"/>
  <c r="P2231" i="2" s="1"/>
  <c r="G2231" i="2"/>
  <c r="L2230" i="2"/>
  <c r="I2230" i="2"/>
  <c r="O2230" i="2" s="1"/>
  <c r="P2230" i="2" s="1"/>
  <c r="G2230" i="2"/>
  <c r="L2229" i="2"/>
  <c r="I2229" i="2"/>
  <c r="O2229" i="2" s="1"/>
  <c r="P2229" i="2" s="1"/>
  <c r="G2229" i="2"/>
  <c r="L2228" i="2"/>
  <c r="I2228" i="2"/>
  <c r="O2228" i="2" s="1"/>
  <c r="P2228" i="2" s="1"/>
  <c r="G2228" i="2"/>
  <c r="L2227" i="2"/>
  <c r="I2227" i="2"/>
  <c r="O2227" i="2" s="1"/>
  <c r="P2227" i="2" s="1"/>
  <c r="G2227" i="2"/>
  <c r="L2226" i="2"/>
  <c r="I2226" i="2"/>
  <c r="O2226" i="2" s="1"/>
  <c r="P2226" i="2" s="1"/>
  <c r="G2226" i="2"/>
  <c r="L2225" i="2"/>
  <c r="I2225" i="2"/>
  <c r="O2225" i="2" s="1"/>
  <c r="P2225" i="2" s="1"/>
  <c r="G2225" i="2"/>
  <c r="L2224" i="2"/>
  <c r="I2224" i="2"/>
  <c r="O2224" i="2" s="1"/>
  <c r="P2224" i="2" s="1"/>
  <c r="G2224" i="2"/>
  <c r="L2223" i="2"/>
  <c r="I2223" i="2"/>
  <c r="O2223" i="2" s="1"/>
  <c r="P2223" i="2" s="1"/>
  <c r="G2223" i="2"/>
  <c r="L2222" i="2"/>
  <c r="I2222" i="2"/>
  <c r="O2222" i="2" s="1"/>
  <c r="P2222" i="2" s="1"/>
  <c r="G2222" i="2"/>
  <c r="L2221" i="2"/>
  <c r="I2221" i="2"/>
  <c r="O2221" i="2" s="1"/>
  <c r="P2221" i="2" s="1"/>
  <c r="G2221" i="2"/>
  <c r="L2220" i="2"/>
  <c r="I2220" i="2"/>
  <c r="O2220" i="2" s="1"/>
  <c r="P2220" i="2" s="1"/>
  <c r="G2220" i="2"/>
  <c r="L2219" i="2"/>
  <c r="I2219" i="2"/>
  <c r="O2219" i="2" s="1"/>
  <c r="P2219" i="2" s="1"/>
  <c r="G2219" i="2"/>
  <c r="L2218" i="2"/>
  <c r="I2218" i="2"/>
  <c r="O2218" i="2" s="1"/>
  <c r="P2218" i="2" s="1"/>
  <c r="G2218" i="2"/>
  <c r="L2217" i="2"/>
  <c r="I2217" i="2"/>
  <c r="O2217" i="2" s="1"/>
  <c r="P2217" i="2" s="1"/>
  <c r="G2217" i="2"/>
  <c r="L2216" i="2"/>
  <c r="I2216" i="2"/>
  <c r="O2216" i="2" s="1"/>
  <c r="P2216" i="2" s="1"/>
  <c r="G2216" i="2"/>
  <c r="L2215" i="2"/>
  <c r="I2215" i="2"/>
  <c r="O2215" i="2" s="1"/>
  <c r="P2215" i="2" s="1"/>
  <c r="G2215" i="2"/>
  <c r="L2214" i="2"/>
  <c r="I2214" i="2"/>
  <c r="O2214" i="2" s="1"/>
  <c r="P2214" i="2" s="1"/>
  <c r="G2214" i="2"/>
  <c r="L2213" i="2"/>
  <c r="I2213" i="2"/>
  <c r="O2213" i="2" s="1"/>
  <c r="P2213" i="2" s="1"/>
  <c r="G2213" i="2"/>
  <c r="K2212" i="2"/>
  <c r="L2212" i="2" s="1"/>
  <c r="I2212" i="2"/>
  <c r="O2212" i="2" s="1"/>
  <c r="G2212" i="2"/>
  <c r="J2212" i="2" s="1"/>
  <c r="L2211" i="2"/>
  <c r="I2211" i="2"/>
  <c r="O2211" i="2" s="1"/>
  <c r="P2211" i="2" s="1"/>
  <c r="G2211" i="2"/>
  <c r="L2210" i="2"/>
  <c r="I2210" i="2"/>
  <c r="O2210" i="2" s="1"/>
  <c r="P2210" i="2" s="1"/>
  <c r="G2210" i="2"/>
  <c r="L2209" i="2"/>
  <c r="I2209" i="2"/>
  <c r="O2209" i="2" s="1"/>
  <c r="P2209" i="2" s="1"/>
  <c r="G2209" i="2"/>
  <c r="L2208" i="2"/>
  <c r="I2208" i="2"/>
  <c r="O2208" i="2" s="1"/>
  <c r="P2208" i="2" s="1"/>
  <c r="G2208" i="2"/>
  <c r="L2207" i="2"/>
  <c r="I2207" i="2"/>
  <c r="O2207" i="2" s="1"/>
  <c r="P2207" i="2" s="1"/>
  <c r="G2207" i="2"/>
  <c r="L2206" i="2"/>
  <c r="I2206" i="2"/>
  <c r="O2206" i="2" s="1"/>
  <c r="P2206" i="2" s="1"/>
  <c r="G2206" i="2"/>
  <c r="L2205" i="2"/>
  <c r="I2205" i="2"/>
  <c r="O2205" i="2" s="1"/>
  <c r="P2205" i="2" s="1"/>
  <c r="G2205" i="2"/>
  <c r="L2204" i="2"/>
  <c r="I2204" i="2"/>
  <c r="O2204" i="2" s="1"/>
  <c r="P2204" i="2" s="1"/>
  <c r="G2204" i="2"/>
  <c r="L2203" i="2"/>
  <c r="I2203" i="2"/>
  <c r="O2203" i="2" s="1"/>
  <c r="P2203" i="2" s="1"/>
  <c r="G2203" i="2"/>
  <c r="L2202" i="2"/>
  <c r="I2202" i="2"/>
  <c r="O2202" i="2" s="1"/>
  <c r="P2202" i="2" s="1"/>
  <c r="G2202" i="2"/>
  <c r="L2201" i="2"/>
  <c r="I2201" i="2"/>
  <c r="O2201" i="2" s="1"/>
  <c r="P2201" i="2" s="1"/>
  <c r="G2201" i="2"/>
  <c r="L2200" i="2"/>
  <c r="I2200" i="2"/>
  <c r="O2200" i="2" s="1"/>
  <c r="P2200" i="2" s="1"/>
  <c r="G2200" i="2"/>
  <c r="L2199" i="2"/>
  <c r="I2199" i="2"/>
  <c r="O2199" i="2" s="1"/>
  <c r="P2199" i="2" s="1"/>
  <c r="G2199" i="2"/>
  <c r="L2198" i="2"/>
  <c r="I2198" i="2"/>
  <c r="O2198" i="2" s="1"/>
  <c r="P2198" i="2" s="1"/>
  <c r="G2198" i="2"/>
  <c r="L2197" i="2"/>
  <c r="I2197" i="2"/>
  <c r="O2197" i="2" s="1"/>
  <c r="P2197" i="2" s="1"/>
  <c r="G2197" i="2"/>
  <c r="L2196" i="2"/>
  <c r="I2196" i="2"/>
  <c r="O2196" i="2" s="1"/>
  <c r="P2196" i="2" s="1"/>
  <c r="G2196" i="2"/>
  <c r="L2195" i="2"/>
  <c r="I2195" i="2"/>
  <c r="O2195" i="2" s="1"/>
  <c r="P2195" i="2" s="1"/>
  <c r="G2195" i="2"/>
  <c r="L2194" i="2"/>
  <c r="I2194" i="2"/>
  <c r="O2194" i="2" s="1"/>
  <c r="P2194" i="2" s="1"/>
  <c r="G2194" i="2"/>
  <c r="L2193" i="2"/>
  <c r="I2193" i="2"/>
  <c r="O2193" i="2" s="1"/>
  <c r="P2193" i="2" s="1"/>
  <c r="G2193" i="2"/>
  <c r="L2192" i="2"/>
  <c r="I2192" i="2"/>
  <c r="O2192" i="2" s="1"/>
  <c r="P2192" i="2" s="1"/>
  <c r="G2192" i="2"/>
  <c r="L2191" i="2"/>
  <c r="I2191" i="2"/>
  <c r="O2191" i="2" s="1"/>
  <c r="P2191" i="2" s="1"/>
  <c r="G2191" i="2"/>
  <c r="L2190" i="2"/>
  <c r="I2190" i="2"/>
  <c r="O2190" i="2" s="1"/>
  <c r="P2190" i="2" s="1"/>
  <c r="G2190" i="2"/>
  <c r="L2189" i="2"/>
  <c r="I2189" i="2"/>
  <c r="O2189" i="2" s="1"/>
  <c r="P2189" i="2" s="1"/>
  <c r="G2189" i="2"/>
  <c r="L2188" i="2"/>
  <c r="I2188" i="2"/>
  <c r="O2188" i="2" s="1"/>
  <c r="P2188" i="2" s="1"/>
  <c r="G2188" i="2"/>
  <c r="L2187" i="2"/>
  <c r="I2187" i="2"/>
  <c r="O2187" i="2" s="1"/>
  <c r="P2187" i="2" s="1"/>
  <c r="G2187" i="2"/>
  <c r="L2186" i="2"/>
  <c r="I2186" i="2"/>
  <c r="O2186" i="2" s="1"/>
  <c r="P2186" i="2" s="1"/>
  <c r="G2186" i="2"/>
  <c r="L2185" i="2"/>
  <c r="I2185" i="2"/>
  <c r="O2185" i="2" s="1"/>
  <c r="P2185" i="2" s="1"/>
  <c r="G2185" i="2"/>
  <c r="L2184" i="2"/>
  <c r="I2184" i="2"/>
  <c r="O2184" i="2" s="1"/>
  <c r="P2184" i="2" s="1"/>
  <c r="G2184" i="2"/>
  <c r="L2183" i="2"/>
  <c r="I2183" i="2"/>
  <c r="O2183" i="2" s="1"/>
  <c r="P2183" i="2" s="1"/>
  <c r="G2183" i="2"/>
  <c r="L2182" i="2"/>
  <c r="I2182" i="2"/>
  <c r="O2182" i="2" s="1"/>
  <c r="P2182" i="2" s="1"/>
  <c r="G2182" i="2"/>
  <c r="L2181" i="2"/>
  <c r="I2181" i="2"/>
  <c r="O2181" i="2" s="1"/>
  <c r="P2181" i="2" s="1"/>
  <c r="G2181" i="2"/>
  <c r="L2180" i="2"/>
  <c r="I2180" i="2"/>
  <c r="O2180" i="2" s="1"/>
  <c r="P2180" i="2" s="1"/>
  <c r="G2180" i="2"/>
  <c r="L2179" i="2"/>
  <c r="I2179" i="2"/>
  <c r="O2179" i="2" s="1"/>
  <c r="P2179" i="2" s="1"/>
  <c r="G2179" i="2"/>
  <c r="K2178" i="2"/>
  <c r="L2178" i="2" s="1"/>
  <c r="I2178" i="2"/>
  <c r="O2178" i="2" s="1"/>
  <c r="P2178" i="2" s="1"/>
  <c r="G2178" i="2"/>
  <c r="L2177" i="2"/>
  <c r="I2177" i="2"/>
  <c r="O2177" i="2" s="1"/>
  <c r="P2177" i="2" s="1"/>
  <c r="G2177" i="2"/>
  <c r="L2176" i="2"/>
  <c r="I2176" i="2"/>
  <c r="O2176" i="2" s="1"/>
  <c r="P2176" i="2" s="1"/>
  <c r="G2176" i="2"/>
  <c r="K2175" i="2"/>
  <c r="L2175" i="2" s="1"/>
  <c r="I2175" i="2"/>
  <c r="O2175" i="2" s="1"/>
  <c r="G2175" i="2"/>
  <c r="J2175" i="2" s="1"/>
  <c r="L2174" i="2"/>
  <c r="I2174" i="2"/>
  <c r="O2174" i="2" s="1"/>
  <c r="P2174" i="2" s="1"/>
  <c r="G2174" i="2"/>
  <c r="L2173" i="2"/>
  <c r="I2173" i="2"/>
  <c r="O2173" i="2" s="1"/>
  <c r="P2173" i="2" s="1"/>
  <c r="G2173" i="2"/>
  <c r="L2172" i="2"/>
  <c r="I2172" i="2"/>
  <c r="O2172" i="2" s="1"/>
  <c r="P2172" i="2" s="1"/>
  <c r="G2172" i="2"/>
  <c r="L2171" i="2"/>
  <c r="I2171" i="2"/>
  <c r="O2171" i="2" s="1"/>
  <c r="P2171" i="2" s="1"/>
  <c r="G2171" i="2"/>
  <c r="L2170" i="2"/>
  <c r="I2170" i="2"/>
  <c r="O2170" i="2" s="1"/>
  <c r="P2170" i="2" s="1"/>
  <c r="G2170" i="2"/>
  <c r="L2169" i="2"/>
  <c r="I2169" i="2"/>
  <c r="O2169" i="2" s="1"/>
  <c r="P2169" i="2" s="1"/>
  <c r="G2169" i="2"/>
  <c r="L2168" i="2"/>
  <c r="I2168" i="2"/>
  <c r="O2168" i="2" s="1"/>
  <c r="P2168" i="2" s="1"/>
  <c r="G2168" i="2"/>
  <c r="K2167" i="2"/>
  <c r="L2167" i="2" s="1"/>
  <c r="I2167" i="2"/>
  <c r="O2167" i="2" s="1"/>
  <c r="G2167" i="2"/>
  <c r="J2167" i="2" s="1"/>
  <c r="L2166" i="2"/>
  <c r="I2166" i="2"/>
  <c r="O2166" i="2" s="1"/>
  <c r="P2166" i="2" s="1"/>
  <c r="G2166" i="2"/>
  <c r="L2165" i="2"/>
  <c r="I2165" i="2"/>
  <c r="O2165" i="2" s="1"/>
  <c r="P2165" i="2" s="1"/>
  <c r="G2165" i="2"/>
  <c r="L2164" i="2"/>
  <c r="I2164" i="2"/>
  <c r="O2164" i="2" s="1"/>
  <c r="P2164" i="2" s="1"/>
  <c r="G2164" i="2"/>
  <c r="L2163" i="2"/>
  <c r="I2163" i="2"/>
  <c r="O2163" i="2" s="1"/>
  <c r="P2163" i="2" s="1"/>
  <c r="G2163" i="2"/>
  <c r="L2162" i="2"/>
  <c r="I2162" i="2"/>
  <c r="O2162" i="2" s="1"/>
  <c r="P2162" i="2" s="1"/>
  <c r="G2162" i="2"/>
  <c r="L2161" i="2"/>
  <c r="I2161" i="2"/>
  <c r="O2161" i="2" s="1"/>
  <c r="P2161" i="2" s="1"/>
  <c r="G2161" i="2"/>
  <c r="L2160" i="2"/>
  <c r="I2160" i="2"/>
  <c r="O2160" i="2" s="1"/>
  <c r="P2160" i="2" s="1"/>
  <c r="G2160" i="2"/>
  <c r="L2159" i="2"/>
  <c r="I2159" i="2"/>
  <c r="O2159" i="2" s="1"/>
  <c r="P2159" i="2" s="1"/>
  <c r="G2159" i="2"/>
  <c r="L2158" i="2"/>
  <c r="I2158" i="2"/>
  <c r="O2158" i="2" s="1"/>
  <c r="P2158" i="2" s="1"/>
  <c r="G2158" i="2"/>
  <c r="L2157" i="2"/>
  <c r="I2157" i="2"/>
  <c r="O2157" i="2" s="1"/>
  <c r="P2157" i="2" s="1"/>
  <c r="G2157" i="2"/>
  <c r="K2156" i="2"/>
  <c r="L2156" i="2" s="1"/>
  <c r="I2156" i="2"/>
  <c r="O2156" i="2" s="1"/>
  <c r="G2156" i="2"/>
  <c r="J2156" i="2" s="1"/>
  <c r="L2155" i="2"/>
  <c r="I2155" i="2"/>
  <c r="O2155" i="2" s="1"/>
  <c r="P2155" i="2" s="1"/>
  <c r="G2155" i="2"/>
  <c r="L2154" i="2"/>
  <c r="I2154" i="2"/>
  <c r="O2154" i="2" s="1"/>
  <c r="P2154" i="2" s="1"/>
  <c r="G2154" i="2"/>
  <c r="L2153" i="2"/>
  <c r="I2153" i="2"/>
  <c r="O2153" i="2" s="1"/>
  <c r="P2153" i="2" s="1"/>
  <c r="G2153" i="2"/>
  <c r="L2152" i="2"/>
  <c r="I2152" i="2"/>
  <c r="O2152" i="2" s="1"/>
  <c r="P2152" i="2" s="1"/>
  <c r="G2152" i="2"/>
  <c r="L2151" i="2"/>
  <c r="I2151" i="2"/>
  <c r="O2151" i="2" s="1"/>
  <c r="P2151" i="2" s="1"/>
  <c r="G2151" i="2"/>
  <c r="L2150" i="2"/>
  <c r="I2150" i="2"/>
  <c r="O2150" i="2" s="1"/>
  <c r="P2150" i="2" s="1"/>
  <c r="G2150" i="2"/>
  <c r="L2149" i="2"/>
  <c r="I2149" i="2"/>
  <c r="O2149" i="2" s="1"/>
  <c r="P2149" i="2" s="1"/>
  <c r="G2149" i="2"/>
  <c r="L2148" i="2"/>
  <c r="I2148" i="2"/>
  <c r="O2148" i="2" s="1"/>
  <c r="P2148" i="2" s="1"/>
  <c r="G2148" i="2"/>
  <c r="K2147" i="2"/>
  <c r="L2147" i="2" s="1"/>
  <c r="I2147" i="2"/>
  <c r="O2147" i="2" s="1"/>
  <c r="G2147" i="2"/>
  <c r="J2147" i="2" s="1"/>
  <c r="L2146" i="2"/>
  <c r="I2146" i="2"/>
  <c r="O2146" i="2" s="1"/>
  <c r="P2146" i="2" s="1"/>
  <c r="G2146" i="2"/>
  <c r="L2145" i="2"/>
  <c r="I2145" i="2"/>
  <c r="O2145" i="2" s="1"/>
  <c r="P2145" i="2" s="1"/>
  <c r="G2145" i="2"/>
  <c r="L2144" i="2"/>
  <c r="I2144" i="2"/>
  <c r="O2144" i="2" s="1"/>
  <c r="P2144" i="2" s="1"/>
  <c r="G2144" i="2"/>
  <c r="L2143" i="2"/>
  <c r="I2143" i="2"/>
  <c r="O2143" i="2" s="1"/>
  <c r="P2143" i="2" s="1"/>
  <c r="G2143" i="2"/>
  <c r="L2142" i="2"/>
  <c r="I2142" i="2"/>
  <c r="O2142" i="2" s="1"/>
  <c r="P2142" i="2" s="1"/>
  <c r="G2142" i="2"/>
  <c r="L2141" i="2"/>
  <c r="I2141" i="2"/>
  <c r="O2141" i="2" s="1"/>
  <c r="P2141" i="2" s="1"/>
  <c r="G2141" i="2"/>
  <c r="L2140" i="2"/>
  <c r="I2140" i="2"/>
  <c r="O2140" i="2" s="1"/>
  <c r="P2140" i="2" s="1"/>
  <c r="G2140" i="2"/>
  <c r="L2139" i="2"/>
  <c r="I2139" i="2"/>
  <c r="O2139" i="2" s="1"/>
  <c r="P2139" i="2" s="1"/>
  <c r="G2139" i="2"/>
  <c r="L2138" i="2"/>
  <c r="I2138" i="2"/>
  <c r="O2138" i="2" s="1"/>
  <c r="P2138" i="2" s="1"/>
  <c r="G2138" i="2"/>
  <c r="L2137" i="2"/>
  <c r="I2137" i="2"/>
  <c r="O2137" i="2" s="1"/>
  <c r="P2137" i="2" s="1"/>
  <c r="G2137" i="2"/>
  <c r="L2136" i="2"/>
  <c r="I2136" i="2"/>
  <c r="O2136" i="2" s="1"/>
  <c r="P2136" i="2" s="1"/>
  <c r="G2136" i="2"/>
  <c r="L2135" i="2"/>
  <c r="I2135" i="2"/>
  <c r="O2135" i="2" s="1"/>
  <c r="P2135" i="2" s="1"/>
  <c r="G2135" i="2"/>
  <c r="L2134" i="2"/>
  <c r="I2134" i="2"/>
  <c r="O2134" i="2" s="1"/>
  <c r="P2134" i="2" s="1"/>
  <c r="G2134" i="2"/>
  <c r="L2133" i="2"/>
  <c r="I2133" i="2"/>
  <c r="O2133" i="2" s="1"/>
  <c r="P2133" i="2" s="1"/>
  <c r="G2133" i="2"/>
  <c r="K2132" i="2"/>
  <c r="L2132" i="2" s="1"/>
  <c r="I2132" i="2"/>
  <c r="O2132" i="2" s="1"/>
  <c r="G2132" i="2"/>
  <c r="J2132" i="2" s="1"/>
  <c r="L2131" i="2"/>
  <c r="I2131" i="2"/>
  <c r="O2131" i="2" s="1"/>
  <c r="P2131" i="2" s="1"/>
  <c r="G2131" i="2"/>
  <c r="L2130" i="2"/>
  <c r="I2130" i="2"/>
  <c r="O2130" i="2" s="1"/>
  <c r="P2130" i="2" s="1"/>
  <c r="G2130" i="2"/>
  <c r="L2129" i="2"/>
  <c r="I2129" i="2"/>
  <c r="O2129" i="2" s="1"/>
  <c r="P2129" i="2" s="1"/>
  <c r="G2129" i="2"/>
  <c r="L2128" i="2"/>
  <c r="I2128" i="2"/>
  <c r="O2128" i="2" s="1"/>
  <c r="P2128" i="2" s="1"/>
  <c r="G2128" i="2"/>
  <c r="L2127" i="2"/>
  <c r="I2127" i="2"/>
  <c r="O2127" i="2" s="1"/>
  <c r="P2127" i="2" s="1"/>
  <c r="G2127" i="2"/>
  <c r="L2126" i="2"/>
  <c r="I2126" i="2"/>
  <c r="O2126" i="2" s="1"/>
  <c r="P2126" i="2" s="1"/>
  <c r="G2126" i="2"/>
  <c r="L2125" i="2"/>
  <c r="I2125" i="2"/>
  <c r="O2125" i="2" s="1"/>
  <c r="P2125" i="2" s="1"/>
  <c r="G2125" i="2"/>
  <c r="L2124" i="2"/>
  <c r="I2124" i="2"/>
  <c r="O2124" i="2" s="1"/>
  <c r="P2124" i="2" s="1"/>
  <c r="G2124" i="2"/>
  <c r="I2123" i="2"/>
  <c r="O2123" i="2" s="1"/>
  <c r="P2123" i="2" s="1"/>
  <c r="G2123" i="2"/>
  <c r="L2122" i="2"/>
  <c r="I2122" i="2"/>
  <c r="O2122" i="2" s="1"/>
  <c r="P2122" i="2" s="1"/>
  <c r="G2122" i="2"/>
  <c r="L2121" i="2"/>
  <c r="I2121" i="2"/>
  <c r="O2121" i="2" s="1"/>
  <c r="P2121" i="2" s="1"/>
  <c r="G2121" i="2"/>
  <c r="L2120" i="2"/>
  <c r="I2120" i="2"/>
  <c r="O2120" i="2" s="1"/>
  <c r="P2120" i="2" s="1"/>
  <c r="G2120" i="2"/>
  <c r="L2119" i="2"/>
  <c r="I2119" i="2"/>
  <c r="O2119" i="2" s="1"/>
  <c r="P2119" i="2" s="1"/>
  <c r="G2119" i="2"/>
  <c r="L2118" i="2"/>
  <c r="I2118" i="2"/>
  <c r="O2118" i="2" s="1"/>
  <c r="P2118" i="2" s="1"/>
  <c r="G2118" i="2"/>
  <c r="L2117" i="2"/>
  <c r="I2117" i="2"/>
  <c r="O2117" i="2" s="1"/>
  <c r="P2117" i="2" s="1"/>
  <c r="G2117" i="2"/>
  <c r="L2116" i="2"/>
  <c r="I2116" i="2"/>
  <c r="O2116" i="2" s="1"/>
  <c r="P2116" i="2" s="1"/>
  <c r="G2116" i="2"/>
  <c r="K2115" i="2"/>
  <c r="L2115" i="2" s="1"/>
  <c r="I2115" i="2"/>
  <c r="O2115" i="2" s="1"/>
  <c r="G2115" i="2"/>
  <c r="J2115" i="2" s="1"/>
  <c r="L2114" i="2"/>
  <c r="I2114" i="2"/>
  <c r="O2114" i="2" s="1"/>
  <c r="P2114" i="2" s="1"/>
  <c r="G2114" i="2"/>
  <c r="L2113" i="2"/>
  <c r="I2113" i="2"/>
  <c r="O2113" i="2" s="1"/>
  <c r="P2113" i="2" s="1"/>
  <c r="G2113" i="2"/>
  <c r="L2112" i="2"/>
  <c r="I2112" i="2"/>
  <c r="O2112" i="2" s="1"/>
  <c r="P2112" i="2" s="1"/>
  <c r="G2112" i="2"/>
  <c r="L2111" i="2"/>
  <c r="I2111" i="2"/>
  <c r="O2111" i="2" s="1"/>
  <c r="P2111" i="2" s="1"/>
  <c r="G2111" i="2"/>
  <c r="L2110" i="2"/>
  <c r="I2110" i="2"/>
  <c r="O2110" i="2" s="1"/>
  <c r="P2110" i="2" s="1"/>
  <c r="G2110" i="2"/>
  <c r="L2109" i="2"/>
  <c r="I2109" i="2"/>
  <c r="O2109" i="2" s="1"/>
  <c r="P2109" i="2" s="1"/>
  <c r="G2109" i="2"/>
  <c r="L2108" i="2"/>
  <c r="I2108" i="2"/>
  <c r="O2108" i="2" s="1"/>
  <c r="P2108" i="2" s="1"/>
  <c r="G2108" i="2"/>
  <c r="L2107" i="2"/>
  <c r="I2107" i="2"/>
  <c r="O2107" i="2" s="1"/>
  <c r="P2107" i="2" s="1"/>
  <c r="G2107" i="2"/>
  <c r="L2106" i="2"/>
  <c r="I2106" i="2"/>
  <c r="O2106" i="2" s="1"/>
  <c r="P2106" i="2" s="1"/>
  <c r="G2106" i="2"/>
  <c r="L2105" i="2"/>
  <c r="I2105" i="2"/>
  <c r="O2105" i="2" s="1"/>
  <c r="P2105" i="2" s="1"/>
  <c r="G2105" i="2"/>
  <c r="L2104" i="2"/>
  <c r="I2104" i="2"/>
  <c r="O2104" i="2" s="1"/>
  <c r="P2104" i="2" s="1"/>
  <c r="G2104" i="2"/>
  <c r="L2103" i="2"/>
  <c r="I2103" i="2"/>
  <c r="O2103" i="2" s="1"/>
  <c r="P2103" i="2" s="1"/>
  <c r="G2103" i="2"/>
  <c r="L2102" i="2"/>
  <c r="I2102" i="2"/>
  <c r="O2102" i="2" s="1"/>
  <c r="P2102" i="2" s="1"/>
  <c r="G2102" i="2"/>
  <c r="L2101" i="2"/>
  <c r="I2101" i="2"/>
  <c r="O2101" i="2" s="1"/>
  <c r="P2101" i="2" s="1"/>
  <c r="G2101" i="2"/>
  <c r="L2100" i="2"/>
  <c r="I2100" i="2"/>
  <c r="O2100" i="2" s="1"/>
  <c r="P2100" i="2" s="1"/>
  <c r="G2100" i="2"/>
  <c r="L2099" i="2"/>
  <c r="I2099" i="2"/>
  <c r="O2099" i="2" s="1"/>
  <c r="P2099" i="2" s="1"/>
  <c r="G2099" i="2"/>
  <c r="L2098" i="2"/>
  <c r="I2098" i="2"/>
  <c r="O2098" i="2" s="1"/>
  <c r="P2098" i="2" s="1"/>
  <c r="G2098" i="2"/>
  <c r="L2097" i="2"/>
  <c r="I2097" i="2"/>
  <c r="O2097" i="2" s="1"/>
  <c r="P2097" i="2" s="1"/>
  <c r="G2097" i="2"/>
  <c r="L2096" i="2"/>
  <c r="I2096" i="2"/>
  <c r="O2096" i="2" s="1"/>
  <c r="P2096" i="2" s="1"/>
  <c r="G2096" i="2"/>
  <c r="L2095" i="2"/>
  <c r="I2095" i="2"/>
  <c r="O2095" i="2" s="1"/>
  <c r="P2095" i="2" s="1"/>
  <c r="G2095" i="2"/>
  <c r="L2094" i="2"/>
  <c r="I2094" i="2"/>
  <c r="O2094" i="2" s="1"/>
  <c r="P2094" i="2" s="1"/>
  <c r="G2094" i="2"/>
  <c r="L2093" i="2"/>
  <c r="I2093" i="2"/>
  <c r="O2093" i="2" s="1"/>
  <c r="P2093" i="2" s="1"/>
  <c r="G2093" i="2"/>
  <c r="L2092" i="2"/>
  <c r="I2092" i="2"/>
  <c r="O2092" i="2" s="1"/>
  <c r="P2092" i="2" s="1"/>
  <c r="G2092" i="2"/>
  <c r="L2091" i="2"/>
  <c r="I2091" i="2"/>
  <c r="O2091" i="2" s="1"/>
  <c r="P2091" i="2" s="1"/>
  <c r="G2091" i="2"/>
  <c r="L2090" i="2"/>
  <c r="I2090" i="2"/>
  <c r="O2090" i="2" s="1"/>
  <c r="P2090" i="2" s="1"/>
  <c r="G2090" i="2"/>
  <c r="L2089" i="2"/>
  <c r="I2089" i="2"/>
  <c r="O2089" i="2" s="1"/>
  <c r="P2089" i="2" s="1"/>
  <c r="G2089" i="2"/>
  <c r="L2088" i="2"/>
  <c r="I2088" i="2"/>
  <c r="O2088" i="2" s="1"/>
  <c r="P2088" i="2" s="1"/>
  <c r="G2088" i="2"/>
  <c r="L2087" i="2"/>
  <c r="I2087" i="2"/>
  <c r="O2087" i="2" s="1"/>
  <c r="P2087" i="2" s="1"/>
  <c r="G2087" i="2"/>
  <c r="L2086" i="2"/>
  <c r="I2086" i="2"/>
  <c r="O2086" i="2" s="1"/>
  <c r="P2086" i="2" s="1"/>
  <c r="G2086" i="2"/>
  <c r="L2085" i="2"/>
  <c r="I2085" i="2"/>
  <c r="O2085" i="2" s="1"/>
  <c r="P2085" i="2" s="1"/>
  <c r="G2085" i="2"/>
  <c r="L2084" i="2"/>
  <c r="I2084" i="2"/>
  <c r="O2084" i="2" s="1"/>
  <c r="P2084" i="2" s="1"/>
  <c r="G2084" i="2"/>
  <c r="L2083" i="2"/>
  <c r="I2083" i="2"/>
  <c r="O2083" i="2" s="1"/>
  <c r="P2083" i="2" s="1"/>
  <c r="G2083" i="2"/>
  <c r="L2082" i="2"/>
  <c r="I2082" i="2"/>
  <c r="O2082" i="2" s="1"/>
  <c r="P2082" i="2" s="1"/>
  <c r="G2082" i="2"/>
  <c r="L2081" i="2"/>
  <c r="I2081" i="2"/>
  <c r="O2081" i="2" s="1"/>
  <c r="P2081" i="2" s="1"/>
  <c r="G2081" i="2"/>
  <c r="K2080" i="2"/>
  <c r="L2080" i="2" s="1"/>
  <c r="I2080" i="2"/>
  <c r="O2080" i="2" s="1"/>
  <c r="G2080" i="2"/>
  <c r="J2080" i="2" s="1"/>
  <c r="L2079" i="2"/>
  <c r="I2079" i="2"/>
  <c r="O2079" i="2" s="1"/>
  <c r="P2079" i="2" s="1"/>
  <c r="G2079" i="2"/>
  <c r="L2078" i="2"/>
  <c r="I2078" i="2"/>
  <c r="O2078" i="2" s="1"/>
  <c r="P2078" i="2" s="1"/>
  <c r="G2078" i="2"/>
  <c r="L2077" i="2"/>
  <c r="I2077" i="2"/>
  <c r="O2077" i="2" s="1"/>
  <c r="P2077" i="2" s="1"/>
  <c r="G2077" i="2"/>
  <c r="L2076" i="2"/>
  <c r="I2076" i="2"/>
  <c r="O2076" i="2" s="1"/>
  <c r="P2076" i="2" s="1"/>
  <c r="G2076" i="2"/>
  <c r="L2075" i="2"/>
  <c r="I2075" i="2"/>
  <c r="O2075" i="2" s="1"/>
  <c r="P2075" i="2" s="1"/>
  <c r="G2075" i="2"/>
  <c r="K2074" i="2"/>
  <c r="L2074" i="2" s="1"/>
  <c r="I2074" i="2"/>
  <c r="O2074" i="2" s="1"/>
  <c r="G2074" i="2"/>
  <c r="J2074" i="2" s="1"/>
  <c r="K2073" i="2"/>
  <c r="L2073" i="2" s="1"/>
  <c r="I2073" i="2"/>
  <c r="O2073" i="2" s="1"/>
  <c r="G2073" i="2"/>
  <c r="J2073" i="2" s="1"/>
  <c r="L2072" i="2"/>
  <c r="I2072" i="2"/>
  <c r="O2072" i="2" s="1"/>
  <c r="P2072" i="2" s="1"/>
  <c r="G2072" i="2"/>
  <c r="L2071" i="2"/>
  <c r="I2071" i="2"/>
  <c r="O2071" i="2" s="1"/>
  <c r="P2071" i="2" s="1"/>
  <c r="G2071" i="2"/>
  <c r="L2070" i="2"/>
  <c r="I2070" i="2"/>
  <c r="O2070" i="2" s="1"/>
  <c r="P2070" i="2" s="1"/>
  <c r="G2070" i="2"/>
  <c r="L2069" i="2"/>
  <c r="I2069" i="2"/>
  <c r="O2069" i="2" s="1"/>
  <c r="P2069" i="2" s="1"/>
  <c r="G2069" i="2"/>
  <c r="L2068" i="2"/>
  <c r="I2068" i="2"/>
  <c r="O2068" i="2" s="1"/>
  <c r="P2068" i="2" s="1"/>
  <c r="G2068" i="2"/>
  <c r="L2067" i="2"/>
  <c r="I2067" i="2"/>
  <c r="O2067" i="2" s="1"/>
  <c r="P2067" i="2" s="1"/>
  <c r="G2067" i="2"/>
  <c r="L2066" i="2"/>
  <c r="I2066" i="2"/>
  <c r="O2066" i="2" s="1"/>
  <c r="P2066" i="2" s="1"/>
  <c r="G2066" i="2"/>
  <c r="L2065" i="2"/>
  <c r="I2065" i="2"/>
  <c r="O2065" i="2" s="1"/>
  <c r="P2065" i="2" s="1"/>
  <c r="G2065" i="2"/>
  <c r="L2064" i="2"/>
  <c r="I2064" i="2"/>
  <c r="O2064" i="2" s="1"/>
  <c r="P2064" i="2" s="1"/>
  <c r="G2064" i="2"/>
  <c r="L2063" i="2"/>
  <c r="I2063" i="2"/>
  <c r="O2063" i="2" s="1"/>
  <c r="P2063" i="2" s="1"/>
  <c r="G2063" i="2"/>
  <c r="L2062" i="2"/>
  <c r="I2062" i="2"/>
  <c r="O2062" i="2" s="1"/>
  <c r="P2062" i="2" s="1"/>
  <c r="G2062" i="2"/>
  <c r="L2061" i="2"/>
  <c r="I2061" i="2"/>
  <c r="O2061" i="2" s="1"/>
  <c r="P2061" i="2" s="1"/>
  <c r="G2061" i="2"/>
  <c r="L2060" i="2"/>
  <c r="I2060" i="2"/>
  <c r="O2060" i="2" s="1"/>
  <c r="P2060" i="2" s="1"/>
  <c r="G2060" i="2"/>
  <c r="L2059" i="2"/>
  <c r="I2059" i="2"/>
  <c r="O2059" i="2" s="1"/>
  <c r="P2059" i="2" s="1"/>
  <c r="G2059" i="2"/>
  <c r="L2058" i="2"/>
  <c r="I2058" i="2"/>
  <c r="O2058" i="2" s="1"/>
  <c r="P2058" i="2" s="1"/>
  <c r="G2058" i="2"/>
  <c r="L2057" i="2"/>
  <c r="I2057" i="2"/>
  <c r="O2057" i="2" s="1"/>
  <c r="P2057" i="2" s="1"/>
  <c r="G2057" i="2"/>
  <c r="L2056" i="2"/>
  <c r="I2056" i="2"/>
  <c r="O2056" i="2" s="1"/>
  <c r="P2056" i="2" s="1"/>
  <c r="G2056" i="2"/>
  <c r="L2055" i="2"/>
  <c r="I2055" i="2"/>
  <c r="O2055" i="2" s="1"/>
  <c r="P2055" i="2" s="1"/>
  <c r="G2055" i="2"/>
  <c r="L2054" i="2"/>
  <c r="I2054" i="2"/>
  <c r="O2054" i="2" s="1"/>
  <c r="P2054" i="2" s="1"/>
  <c r="G2054" i="2"/>
  <c r="L2053" i="2"/>
  <c r="I2053" i="2"/>
  <c r="O2053" i="2" s="1"/>
  <c r="P2053" i="2" s="1"/>
  <c r="G2053" i="2"/>
  <c r="L2052" i="2"/>
  <c r="I2052" i="2"/>
  <c r="O2052" i="2" s="1"/>
  <c r="P2052" i="2" s="1"/>
  <c r="G2052" i="2"/>
  <c r="L2051" i="2"/>
  <c r="I2051" i="2"/>
  <c r="O2051" i="2" s="1"/>
  <c r="P2051" i="2" s="1"/>
  <c r="G2051" i="2"/>
  <c r="L2050" i="2"/>
  <c r="I2050" i="2"/>
  <c r="O2050" i="2" s="1"/>
  <c r="P2050" i="2" s="1"/>
  <c r="G2050" i="2"/>
  <c r="L2049" i="2"/>
  <c r="I2049" i="2"/>
  <c r="O2049" i="2" s="1"/>
  <c r="P2049" i="2" s="1"/>
  <c r="G2049" i="2"/>
  <c r="L2048" i="2"/>
  <c r="I2048" i="2"/>
  <c r="O2048" i="2" s="1"/>
  <c r="P2048" i="2" s="1"/>
  <c r="G2048" i="2"/>
  <c r="L2047" i="2"/>
  <c r="I2047" i="2"/>
  <c r="O2047" i="2" s="1"/>
  <c r="P2047" i="2" s="1"/>
  <c r="G2047" i="2"/>
  <c r="L2046" i="2"/>
  <c r="I2046" i="2"/>
  <c r="O2046" i="2" s="1"/>
  <c r="P2046" i="2" s="1"/>
  <c r="G2046" i="2"/>
  <c r="L2045" i="2"/>
  <c r="I2045" i="2"/>
  <c r="O2045" i="2" s="1"/>
  <c r="P2045" i="2" s="1"/>
  <c r="G2045" i="2"/>
  <c r="L2044" i="2"/>
  <c r="I2044" i="2"/>
  <c r="O2044" i="2" s="1"/>
  <c r="P2044" i="2" s="1"/>
  <c r="G2044" i="2"/>
  <c r="L2043" i="2"/>
  <c r="I2043" i="2"/>
  <c r="O2043" i="2" s="1"/>
  <c r="P2043" i="2" s="1"/>
  <c r="G2043" i="2"/>
  <c r="L2042" i="2"/>
  <c r="I2042" i="2"/>
  <c r="O2042" i="2" s="1"/>
  <c r="P2042" i="2" s="1"/>
  <c r="G2042" i="2"/>
  <c r="L2041" i="2"/>
  <c r="I2041" i="2"/>
  <c r="O2041" i="2" s="1"/>
  <c r="P2041" i="2" s="1"/>
  <c r="G2041" i="2"/>
  <c r="L2040" i="2"/>
  <c r="I2040" i="2"/>
  <c r="O2040" i="2" s="1"/>
  <c r="P2040" i="2" s="1"/>
  <c r="G2040" i="2"/>
  <c r="L2039" i="2"/>
  <c r="I2039" i="2"/>
  <c r="O2039" i="2" s="1"/>
  <c r="P2039" i="2" s="1"/>
  <c r="G2039" i="2"/>
  <c r="L2038" i="2"/>
  <c r="I2038" i="2"/>
  <c r="O2038" i="2" s="1"/>
  <c r="P2038" i="2" s="1"/>
  <c r="G2038" i="2"/>
  <c r="L2037" i="2"/>
  <c r="I2037" i="2"/>
  <c r="O2037" i="2" s="1"/>
  <c r="P2037" i="2" s="1"/>
  <c r="G2037" i="2"/>
  <c r="L2036" i="2"/>
  <c r="I2036" i="2"/>
  <c r="O2036" i="2" s="1"/>
  <c r="P2036" i="2" s="1"/>
  <c r="G2036" i="2"/>
  <c r="L2035" i="2"/>
  <c r="I2035" i="2"/>
  <c r="O2035" i="2" s="1"/>
  <c r="P2035" i="2" s="1"/>
  <c r="G2035" i="2"/>
  <c r="L2034" i="2"/>
  <c r="I2034" i="2"/>
  <c r="O2034" i="2" s="1"/>
  <c r="P2034" i="2" s="1"/>
  <c r="G2034" i="2"/>
  <c r="K2033" i="2"/>
  <c r="L2033" i="2" s="1"/>
  <c r="I2033" i="2"/>
  <c r="O2033" i="2" s="1"/>
  <c r="G2033" i="2"/>
  <c r="J2033" i="2" s="1"/>
  <c r="L2032" i="2"/>
  <c r="I2032" i="2"/>
  <c r="O2032" i="2" s="1"/>
  <c r="P2032" i="2" s="1"/>
  <c r="G2032" i="2"/>
  <c r="L2031" i="2"/>
  <c r="I2031" i="2"/>
  <c r="O2031" i="2" s="1"/>
  <c r="P2031" i="2" s="1"/>
  <c r="G2031" i="2"/>
  <c r="L2030" i="2"/>
  <c r="I2030" i="2"/>
  <c r="O2030" i="2" s="1"/>
  <c r="P2030" i="2" s="1"/>
  <c r="G2030" i="2"/>
  <c r="L2029" i="2"/>
  <c r="I2029" i="2"/>
  <c r="O2029" i="2" s="1"/>
  <c r="P2029" i="2" s="1"/>
  <c r="G2029" i="2"/>
  <c r="L2028" i="2"/>
  <c r="I2028" i="2"/>
  <c r="O2028" i="2" s="1"/>
  <c r="P2028" i="2" s="1"/>
  <c r="G2028" i="2"/>
  <c r="L2027" i="2"/>
  <c r="I2027" i="2"/>
  <c r="O2027" i="2" s="1"/>
  <c r="P2027" i="2" s="1"/>
  <c r="G2027" i="2"/>
  <c r="L2026" i="2"/>
  <c r="I2026" i="2"/>
  <c r="O2026" i="2" s="1"/>
  <c r="P2026" i="2" s="1"/>
  <c r="G2026" i="2"/>
  <c r="L2025" i="2"/>
  <c r="I2025" i="2"/>
  <c r="O2025" i="2" s="1"/>
  <c r="P2025" i="2" s="1"/>
  <c r="G2025" i="2"/>
  <c r="L2024" i="2"/>
  <c r="I2024" i="2"/>
  <c r="O2024" i="2" s="1"/>
  <c r="P2024" i="2" s="1"/>
  <c r="G2024" i="2"/>
  <c r="L2023" i="2"/>
  <c r="I2023" i="2"/>
  <c r="O2023" i="2" s="1"/>
  <c r="P2023" i="2" s="1"/>
  <c r="G2023" i="2"/>
  <c r="L2022" i="2"/>
  <c r="I2022" i="2"/>
  <c r="O2022" i="2" s="1"/>
  <c r="P2022" i="2" s="1"/>
  <c r="G2022" i="2"/>
  <c r="L2021" i="2"/>
  <c r="I2021" i="2"/>
  <c r="O2021" i="2" s="1"/>
  <c r="P2021" i="2" s="1"/>
  <c r="G2021" i="2"/>
  <c r="L2020" i="2"/>
  <c r="I2020" i="2"/>
  <c r="O2020" i="2" s="1"/>
  <c r="P2020" i="2" s="1"/>
  <c r="G2020" i="2"/>
  <c r="L2019" i="2"/>
  <c r="I2019" i="2"/>
  <c r="O2019" i="2" s="1"/>
  <c r="P2019" i="2" s="1"/>
  <c r="G2019" i="2"/>
  <c r="L2018" i="2"/>
  <c r="I2018" i="2"/>
  <c r="O2018" i="2" s="1"/>
  <c r="P2018" i="2" s="1"/>
  <c r="G2018" i="2"/>
  <c r="L2017" i="2"/>
  <c r="I2017" i="2"/>
  <c r="O2017" i="2" s="1"/>
  <c r="P2017" i="2" s="1"/>
  <c r="G2017" i="2"/>
  <c r="L2016" i="2"/>
  <c r="I2016" i="2"/>
  <c r="O2016" i="2" s="1"/>
  <c r="P2016" i="2" s="1"/>
  <c r="G2016" i="2"/>
  <c r="L2015" i="2"/>
  <c r="I2015" i="2"/>
  <c r="O2015" i="2" s="1"/>
  <c r="P2015" i="2" s="1"/>
  <c r="G2015" i="2"/>
  <c r="L2014" i="2"/>
  <c r="I2014" i="2"/>
  <c r="O2014" i="2" s="1"/>
  <c r="P2014" i="2" s="1"/>
  <c r="G2014" i="2"/>
  <c r="L2013" i="2"/>
  <c r="I2013" i="2"/>
  <c r="O2013" i="2" s="1"/>
  <c r="P2013" i="2" s="1"/>
  <c r="G2013" i="2"/>
  <c r="L2012" i="2"/>
  <c r="I2012" i="2"/>
  <c r="O2012" i="2" s="1"/>
  <c r="P2012" i="2" s="1"/>
  <c r="G2012" i="2"/>
  <c r="K2011" i="2"/>
  <c r="L2011" i="2" s="1"/>
  <c r="I2011" i="2"/>
  <c r="O2011" i="2" s="1"/>
  <c r="G2011" i="2"/>
  <c r="J2011" i="2" s="1"/>
  <c r="L2010" i="2"/>
  <c r="I2010" i="2"/>
  <c r="O2010" i="2" s="1"/>
  <c r="P2010" i="2" s="1"/>
  <c r="G2010" i="2"/>
  <c r="L2009" i="2"/>
  <c r="I2009" i="2"/>
  <c r="O2009" i="2" s="1"/>
  <c r="P2009" i="2" s="1"/>
  <c r="G2009" i="2"/>
  <c r="L2008" i="2"/>
  <c r="I2008" i="2"/>
  <c r="O2008" i="2" s="1"/>
  <c r="P2008" i="2" s="1"/>
  <c r="G2008" i="2"/>
  <c r="L2007" i="2"/>
  <c r="I2007" i="2"/>
  <c r="O2007" i="2" s="1"/>
  <c r="P2007" i="2" s="1"/>
  <c r="G2007" i="2"/>
  <c r="L2006" i="2"/>
  <c r="I2006" i="2"/>
  <c r="O2006" i="2" s="1"/>
  <c r="P2006" i="2" s="1"/>
  <c r="G2006" i="2"/>
  <c r="L2005" i="2"/>
  <c r="I2005" i="2"/>
  <c r="O2005" i="2" s="1"/>
  <c r="P2005" i="2" s="1"/>
  <c r="G2005" i="2"/>
  <c r="L2004" i="2"/>
  <c r="I2004" i="2"/>
  <c r="O2004" i="2" s="1"/>
  <c r="P2004" i="2" s="1"/>
  <c r="G2004" i="2"/>
  <c r="L2003" i="2"/>
  <c r="I2003" i="2"/>
  <c r="O2003" i="2" s="1"/>
  <c r="P2003" i="2" s="1"/>
  <c r="G2003" i="2"/>
  <c r="L2002" i="2"/>
  <c r="I2002" i="2"/>
  <c r="O2002" i="2" s="1"/>
  <c r="P2002" i="2" s="1"/>
  <c r="G2002" i="2"/>
  <c r="L2001" i="2"/>
  <c r="I2001" i="2"/>
  <c r="O2001" i="2" s="1"/>
  <c r="P2001" i="2" s="1"/>
  <c r="G2001" i="2"/>
  <c r="L2000" i="2"/>
  <c r="I2000" i="2"/>
  <c r="O2000" i="2" s="1"/>
  <c r="P2000" i="2" s="1"/>
  <c r="G2000" i="2"/>
  <c r="L1999" i="2"/>
  <c r="I1999" i="2"/>
  <c r="O1999" i="2" s="1"/>
  <c r="P1999" i="2" s="1"/>
  <c r="G1999" i="2"/>
  <c r="L1998" i="2"/>
  <c r="I1998" i="2"/>
  <c r="O1998" i="2" s="1"/>
  <c r="P1998" i="2" s="1"/>
  <c r="G1998" i="2"/>
  <c r="L1997" i="2"/>
  <c r="I1997" i="2"/>
  <c r="O1997" i="2" s="1"/>
  <c r="P1997" i="2" s="1"/>
  <c r="G1997" i="2"/>
  <c r="L1996" i="2"/>
  <c r="I1996" i="2"/>
  <c r="O1996" i="2" s="1"/>
  <c r="P1996" i="2" s="1"/>
  <c r="G1996" i="2"/>
  <c r="L1995" i="2"/>
  <c r="I1995" i="2"/>
  <c r="O1995" i="2" s="1"/>
  <c r="P1995" i="2" s="1"/>
  <c r="G1995" i="2"/>
  <c r="L1994" i="2"/>
  <c r="I1994" i="2"/>
  <c r="O1994" i="2" s="1"/>
  <c r="P1994" i="2" s="1"/>
  <c r="G1994" i="2"/>
  <c r="L1993" i="2"/>
  <c r="I1993" i="2"/>
  <c r="O1993" i="2" s="1"/>
  <c r="P1993" i="2" s="1"/>
  <c r="G1993" i="2"/>
  <c r="L1992" i="2"/>
  <c r="I1992" i="2"/>
  <c r="O1992" i="2" s="1"/>
  <c r="P1992" i="2" s="1"/>
  <c r="G1992" i="2"/>
  <c r="L1991" i="2"/>
  <c r="I1991" i="2"/>
  <c r="O1991" i="2" s="1"/>
  <c r="P1991" i="2" s="1"/>
  <c r="G1991" i="2"/>
  <c r="L1990" i="2"/>
  <c r="I1990" i="2"/>
  <c r="O1990" i="2" s="1"/>
  <c r="P1990" i="2" s="1"/>
  <c r="G1990" i="2"/>
  <c r="K1989" i="2"/>
  <c r="L1989" i="2" s="1"/>
  <c r="I1989" i="2"/>
  <c r="O1989" i="2" s="1"/>
  <c r="G1989" i="2"/>
  <c r="J1989" i="2" s="1"/>
  <c r="L1988" i="2"/>
  <c r="I1988" i="2"/>
  <c r="O1988" i="2" s="1"/>
  <c r="P1988" i="2" s="1"/>
  <c r="G1988" i="2"/>
  <c r="L1987" i="2"/>
  <c r="I1987" i="2"/>
  <c r="O1987" i="2" s="1"/>
  <c r="P1987" i="2" s="1"/>
  <c r="G1987" i="2"/>
  <c r="L1986" i="2"/>
  <c r="I1986" i="2"/>
  <c r="O1986" i="2" s="1"/>
  <c r="P1986" i="2" s="1"/>
  <c r="G1986" i="2"/>
  <c r="L1985" i="2"/>
  <c r="I1985" i="2"/>
  <c r="O1985" i="2" s="1"/>
  <c r="P1985" i="2" s="1"/>
  <c r="G1985" i="2"/>
  <c r="L1984" i="2"/>
  <c r="I1984" i="2"/>
  <c r="O1984" i="2" s="1"/>
  <c r="P1984" i="2" s="1"/>
  <c r="G1984" i="2"/>
  <c r="L1983" i="2"/>
  <c r="I1983" i="2"/>
  <c r="O1983" i="2" s="1"/>
  <c r="P1983" i="2" s="1"/>
  <c r="G1983" i="2"/>
  <c r="L1982" i="2"/>
  <c r="I1982" i="2"/>
  <c r="O1982" i="2" s="1"/>
  <c r="P1982" i="2" s="1"/>
  <c r="G1982" i="2"/>
  <c r="L1981" i="2"/>
  <c r="I1981" i="2"/>
  <c r="O1981" i="2" s="1"/>
  <c r="P1981" i="2" s="1"/>
  <c r="G1981" i="2"/>
  <c r="L1980" i="2"/>
  <c r="I1980" i="2"/>
  <c r="O1980" i="2" s="1"/>
  <c r="P1980" i="2" s="1"/>
  <c r="G1980" i="2"/>
  <c r="L1979" i="2"/>
  <c r="I1979" i="2"/>
  <c r="O1979" i="2" s="1"/>
  <c r="P1979" i="2" s="1"/>
  <c r="G1979" i="2"/>
  <c r="L1978" i="2"/>
  <c r="I1978" i="2"/>
  <c r="O1978" i="2" s="1"/>
  <c r="P1978" i="2" s="1"/>
  <c r="G1978" i="2"/>
  <c r="L1977" i="2"/>
  <c r="I1977" i="2"/>
  <c r="O1977" i="2" s="1"/>
  <c r="P1977" i="2" s="1"/>
  <c r="G1977" i="2"/>
  <c r="L1976" i="2"/>
  <c r="I1976" i="2"/>
  <c r="O1976" i="2" s="1"/>
  <c r="P1976" i="2" s="1"/>
  <c r="G1976" i="2"/>
  <c r="L1975" i="2"/>
  <c r="I1975" i="2"/>
  <c r="O1975" i="2" s="1"/>
  <c r="P1975" i="2" s="1"/>
  <c r="G1975" i="2"/>
  <c r="L1974" i="2"/>
  <c r="I1974" i="2"/>
  <c r="O1974" i="2" s="1"/>
  <c r="P1974" i="2" s="1"/>
  <c r="G1974" i="2"/>
  <c r="L1973" i="2"/>
  <c r="I1973" i="2"/>
  <c r="O1973" i="2" s="1"/>
  <c r="P1973" i="2" s="1"/>
  <c r="G1973" i="2"/>
  <c r="L1972" i="2"/>
  <c r="I1972" i="2"/>
  <c r="O1972" i="2" s="1"/>
  <c r="P1972" i="2" s="1"/>
  <c r="G1972" i="2"/>
  <c r="L1971" i="2"/>
  <c r="I1971" i="2"/>
  <c r="O1971" i="2" s="1"/>
  <c r="P1971" i="2" s="1"/>
  <c r="G1971" i="2"/>
  <c r="L1970" i="2"/>
  <c r="I1970" i="2"/>
  <c r="O1970" i="2" s="1"/>
  <c r="P1970" i="2" s="1"/>
  <c r="G1970" i="2"/>
  <c r="L1969" i="2"/>
  <c r="I1969" i="2"/>
  <c r="O1969" i="2" s="1"/>
  <c r="P1969" i="2" s="1"/>
  <c r="G1969" i="2"/>
  <c r="L1968" i="2"/>
  <c r="I1968" i="2"/>
  <c r="O1968" i="2" s="1"/>
  <c r="P1968" i="2" s="1"/>
  <c r="G1968" i="2"/>
  <c r="L1967" i="2"/>
  <c r="I1967" i="2"/>
  <c r="O1967" i="2" s="1"/>
  <c r="P1967" i="2" s="1"/>
  <c r="G1967" i="2"/>
  <c r="L1966" i="2"/>
  <c r="I1966" i="2"/>
  <c r="O1966" i="2" s="1"/>
  <c r="P1966" i="2" s="1"/>
  <c r="G1966" i="2"/>
  <c r="L1965" i="2"/>
  <c r="I1965" i="2"/>
  <c r="O1965" i="2" s="1"/>
  <c r="P1965" i="2" s="1"/>
  <c r="G1965" i="2"/>
  <c r="L1964" i="2"/>
  <c r="I1964" i="2"/>
  <c r="O1964" i="2" s="1"/>
  <c r="P1964" i="2" s="1"/>
  <c r="G1964" i="2"/>
  <c r="L1963" i="2"/>
  <c r="I1963" i="2"/>
  <c r="O1963" i="2" s="1"/>
  <c r="P1963" i="2" s="1"/>
  <c r="G1963" i="2"/>
  <c r="L1962" i="2"/>
  <c r="I1962" i="2"/>
  <c r="O1962" i="2" s="1"/>
  <c r="P1962" i="2" s="1"/>
  <c r="G1962" i="2"/>
  <c r="L1961" i="2"/>
  <c r="I1961" i="2"/>
  <c r="O1961" i="2" s="1"/>
  <c r="P1961" i="2" s="1"/>
  <c r="G1961" i="2"/>
  <c r="L1960" i="2"/>
  <c r="I1960" i="2"/>
  <c r="O1960" i="2" s="1"/>
  <c r="P1960" i="2" s="1"/>
  <c r="G1960" i="2"/>
  <c r="L1959" i="2"/>
  <c r="I1959" i="2"/>
  <c r="O1959" i="2" s="1"/>
  <c r="P1959" i="2" s="1"/>
  <c r="G1959" i="2"/>
  <c r="L1958" i="2"/>
  <c r="I1958" i="2"/>
  <c r="O1958" i="2" s="1"/>
  <c r="P1958" i="2" s="1"/>
  <c r="G1958" i="2"/>
  <c r="L1957" i="2"/>
  <c r="I1957" i="2"/>
  <c r="O1957" i="2" s="1"/>
  <c r="P1957" i="2" s="1"/>
  <c r="G1957" i="2"/>
  <c r="L1956" i="2"/>
  <c r="I1956" i="2"/>
  <c r="O1956" i="2" s="1"/>
  <c r="P1956" i="2" s="1"/>
  <c r="G1956" i="2"/>
  <c r="L1955" i="2"/>
  <c r="I1955" i="2"/>
  <c r="O1955" i="2" s="1"/>
  <c r="P1955" i="2" s="1"/>
  <c r="G1955" i="2"/>
  <c r="L1954" i="2"/>
  <c r="I1954" i="2"/>
  <c r="O1954" i="2" s="1"/>
  <c r="P1954" i="2" s="1"/>
  <c r="G1954" i="2"/>
  <c r="L1953" i="2"/>
  <c r="I1953" i="2"/>
  <c r="O1953" i="2" s="1"/>
  <c r="P1953" i="2" s="1"/>
  <c r="G1953" i="2"/>
  <c r="L1952" i="2"/>
  <c r="I1952" i="2"/>
  <c r="O1952" i="2" s="1"/>
  <c r="P1952" i="2" s="1"/>
  <c r="G1952" i="2"/>
  <c r="L1951" i="2"/>
  <c r="I1951" i="2"/>
  <c r="O1951" i="2" s="1"/>
  <c r="P1951" i="2" s="1"/>
  <c r="G1951" i="2"/>
  <c r="L1950" i="2"/>
  <c r="I1950" i="2"/>
  <c r="O1950" i="2" s="1"/>
  <c r="P1950" i="2" s="1"/>
  <c r="G1950" i="2"/>
  <c r="L1949" i="2"/>
  <c r="I1949" i="2"/>
  <c r="O1949" i="2" s="1"/>
  <c r="P1949" i="2" s="1"/>
  <c r="G1949" i="2"/>
  <c r="L1948" i="2"/>
  <c r="I1948" i="2"/>
  <c r="O1948" i="2" s="1"/>
  <c r="P1948" i="2" s="1"/>
  <c r="G1948" i="2"/>
  <c r="L1947" i="2"/>
  <c r="I1947" i="2"/>
  <c r="O1947" i="2" s="1"/>
  <c r="P1947" i="2" s="1"/>
  <c r="G1947" i="2"/>
  <c r="L1946" i="2"/>
  <c r="I1946" i="2"/>
  <c r="O1946" i="2" s="1"/>
  <c r="P1946" i="2" s="1"/>
  <c r="G1946" i="2"/>
  <c r="L1945" i="2"/>
  <c r="I1945" i="2"/>
  <c r="O1945" i="2" s="1"/>
  <c r="P1945" i="2" s="1"/>
  <c r="G1945" i="2"/>
  <c r="L1944" i="2"/>
  <c r="I1944" i="2"/>
  <c r="O1944" i="2" s="1"/>
  <c r="P1944" i="2" s="1"/>
  <c r="G1944" i="2"/>
  <c r="L1943" i="2"/>
  <c r="I1943" i="2"/>
  <c r="O1943" i="2" s="1"/>
  <c r="P1943" i="2" s="1"/>
  <c r="G1943" i="2"/>
  <c r="L1942" i="2"/>
  <c r="I1942" i="2"/>
  <c r="O1942" i="2" s="1"/>
  <c r="P1942" i="2" s="1"/>
  <c r="G1942" i="2"/>
  <c r="L1941" i="2"/>
  <c r="I1941" i="2"/>
  <c r="O1941" i="2" s="1"/>
  <c r="P1941" i="2" s="1"/>
  <c r="G1941" i="2"/>
  <c r="L1940" i="2"/>
  <c r="I1940" i="2"/>
  <c r="O1940" i="2" s="1"/>
  <c r="P1940" i="2" s="1"/>
  <c r="G1940" i="2"/>
  <c r="K1939" i="2"/>
  <c r="L1939" i="2" s="1"/>
  <c r="I1939" i="2"/>
  <c r="O1939" i="2" s="1"/>
  <c r="P1939" i="2" s="1"/>
  <c r="G1939" i="2"/>
  <c r="L1938" i="2"/>
  <c r="I1938" i="2"/>
  <c r="O1938" i="2" s="1"/>
  <c r="P1938" i="2" s="1"/>
  <c r="G1938" i="2"/>
  <c r="L1937" i="2"/>
  <c r="I1937" i="2"/>
  <c r="O1937" i="2" s="1"/>
  <c r="P1937" i="2" s="1"/>
  <c r="G1937" i="2"/>
  <c r="K1936" i="2"/>
  <c r="L1936" i="2" s="1"/>
  <c r="I1936" i="2"/>
  <c r="O1936" i="2" s="1"/>
  <c r="G1936" i="2"/>
  <c r="J1936" i="2" s="1"/>
  <c r="L1935" i="2"/>
  <c r="I1935" i="2"/>
  <c r="O1935" i="2" s="1"/>
  <c r="P1935" i="2" s="1"/>
  <c r="G1935" i="2"/>
  <c r="L1934" i="2"/>
  <c r="I1934" i="2"/>
  <c r="O1934" i="2" s="1"/>
  <c r="P1934" i="2" s="1"/>
  <c r="G1934" i="2"/>
  <c r="L1933" i="2"/>
  <c r="I1933" i="2"/>
  <c r="O1933" i="2" s="1"/>
  <c r="P1933" i="2" s="1"/>
  <c r="G1933" i="2"/>
  <c r="K1932" i="2"/>
  <c r="L1932" i="2" s="1"/>
  <c r="I1932" i="2"/>
  <c r="O1932" i="2" s="1"/>
  <c r="G1932" i="2"/>
  <c r="J1932" i="2" s="1"/>
  <c r="L1931" i="2"/>
  <c r="I1931" i="2"/>
  <c r="O1931" i="2" s="1"/>
  <c r="P1931" i="2" s="1"/>
  <c r="G1931" i="2"/>
  <c r="L1930" i="2"/>
  <c r="I1930" i="2"/>
  <c r="O1930" i="2" s="1"/>
  <c r="P1930" i="2" s="1"/>
  <c r="G1930" i="2"/>
  <c r="L1929" i="2"/>
  <c r="I1929" i="2"/>
  <c r="O1929" i="2" s="1"/>
  <c r="P1929" i="2" s="1"/>
  <c r="G1929" i="2"/>
  <c r="L1928" i="2"/>
  <c r="I1928" i="2"/>
  <c r="O1928" i="2" s="1"/>
  <c r="P1928" i="2" s="1"/>
  <c r="G1928" i="2"/>
  <c r="L1927" i="2"/>
  <c r="I1927" i="2"/>
  <c r="O1927" i="2" s="1"/>
  <c r="P1927" i="2" s="1"/>
  <c r="G1927" i="2"/>
  <c r="L1926" i="2"/>
  <c r="I1926" i="2"/>
  <c r="O1926" i="2" s="1"/>
  <c r="P1926" i="2" s="1"/>
  <c r="G1926" i="2"/>
  <c r="L1925" i="2"/>
  <c r="I1925" i="2"/>
  <c r="O1925" i="2" s="1"/>
  <c r="P1925" i="2" s="1"/>
  <c r="G1925" i="2"/>
  <c r="L1924" i="2"/>
  <c r="I1924" i="2"/>
  <c r="O1924" i="2" s="1"/>
  <c r="P1924" i="2" s="1"/>
  <c r="G1924" i="2"/>
  <c r="L1923" i="2"/>
  <c r="I1923" i="2"/>
  <c r="O1923" i="2" s="1"/>
  <c r="P1923" i="2" s="1"/>
  <c r="G1923" i="2"/>
  <c r="L1922" i="2"/>
  <c r="I1922" i="2"/>
  <c r="O1922" i="2" s="1"/>
  <c r="P1922" i="2" s="1"/>
  <c r="G1922" i="2"/>
  <c r="L1921" i="2"/>
  <c r="I1921" i="2"/>
  <c r="O1921" i="2" s="1"/>
  <c r="P1921" i="2" s="1"/>
  <c r="G1921" i="2"/>
  <c r="L1920" i="2"/>
  <c r="I1920" i="2"/>
  <c r="O1920" i="2" s="1"/>
  <c r="P1920" i="2" s="1"/>
  <c r="G1920" i="2"/>
  <c r="L1919" i="2"/>
  <c r="I1919" i="2"/>
  <c r="O1919" i="2" s="1"/>
  <c r="P1919" i="2" s="1"/>
  <c r="G1919" i="2"/>
  <c r="L1918" i="2"/>
  <c r="I1918" i="2"/>
  <c r="O1918" i="2" s="1"/>
  <c r="P1918" i="2" s="1"/>
  <c r="G1918" i="2"/>
  <c r="K1917" i="2"/>
  <c r="L1917" i="2" s="1"/>
  <c r="I1917" i="2"/>
  <c r="O1917" i="2" s="1"/>
  <c r="G1917" i="2"/>
  <c r="J1917" i="2" s="1"/>
  <c r="L1916" i="2"/>
  <c r="I1916" i="2"/>
  <c r="O1916" i="2" s="1"/>
  <c r="P1916" i="2" s="1"/>
  <c r="G1916" i="2"/>
  <c r="L1915" i="2"/>
  <c r="I1915" i="2"/>
  <c r="O1915" i="2" s="1"/>
  <c r="P1915" i="2" s="1"/>
  <c r="G1915" i="2"/>
  <c r="L1914" i="2"/>
  <c r="I1914" i="2"/>
  <c r="O1914" i="2" s="1"/>
  <c r="P1914" i="2" s="1"/>
  <c r="G1914" i="2"/>
  <c r="L1913" i="2"/>
  <c r="I1913" i="2"/>
  <c r="O1913" i="2" s="1"/>
  <c r="P1913" i="2" s="1"/>
  <c r="G1913" i="2"/>
  <c r="L1912" i="2"/>
  <c r="I1912" i="2"/>
  <c r="O1912" i="2" s="1"/>
  <c r="P1912" i="2" s="1"/>
  <c r="G1912" i="2"/>
  <c r="L1911" i="2"/>
  <c r="I1911" i="2"/>
  <c r="O1911" i="2" s="1"/>
  <c r="P1911" i="2" s="1"/>
  <c r="G1911" i="2"/>
  <c r="L1910" i="2"/>
  <c r="I1910" i="2"/>
  <c r="O1910" i="2" s="1"/>
  <c r="P1910" i="2" s="1"/>
  <c r="G1910" i="2"/>
  <c r="L1909" i="2"/>
  <c r="I1909" i="2"/>
  <c r="O1909" i="2" s="1"/>
  <c r="P1909" i="2" s="1"/>
  <c r="G1909" i="2"/>
  <c r="L1908" i="2"/>
  <c r="I1908" i="2"/>
  <c r="O1908" i="2" s="1"/>
  <c r="P1908" i="2" s="1"/>
  <c r="G1908" i="2"/>
  <c r="L1907" i="2"/>
  <c r="I1907" i="2"/>
  <c r="O1907" i="2" s="1"/>
  <c r="P1907" i="2" s="1"/>
  <c r="G1907" i="2"/>
  <c r="L1906" i="2"/>
  <c r="I1906" i="2"/>
  <c r="O1906" i="2" s="1"/>
  <c r="P1906" i="2" s="1"/>
  <c r="G1906" i="2"/>
  <c r="L1905" i="2"/>
  <c r="I1905" i="2"/>
  <c r="O1905" i="2" s="1"/>
  <c r="P1905" i="2" s="1"/>
  <c r="G1905" i="2"/>
  <c r="L1904" i="2"/>
  <c r="I1904" i="2"/>
  <c r="O1904" i="2" s="1"/>
  <c r="P1904" i="2" s="1"/>
  <c r="G1904" i="2"/>
  <c r="L1903" i="2"/>
  <c r="I1903" i="2"/>
  <c r="O1903" i="2" s="1"/>
  <c r="P1903" i="2" s="1"/>
  <c r="G1903" i="2"/>
  <c r="L1902" i="2"/>
  <c r="I1902" i="2"/>
  <c r="O1902" i="2" s="1"/>
  <c r="P1902" i="2" s="1"/>
  <c r="G1902" i="2"/>
  <c r="L1901" i="2"/>
  <c r="I1901" i="2"/>
  <c r="O1901" i="2" s="1"/>
  <c r="P1901" i="2" s="1"/>
  <c r="G1901" i="2"/>
  <c r="L1900" i="2"/>
  <c r="I1900" i="2"/>
  <c r="O1900" i="2" s="1"/>
  <c r="P1900" i="2" s="1"/>
  <c r="G1900" i="2"/>
  <c r="L1899" i="2"/>
  <c r="I1899" i="2"/>
  <c r="O1899" i="2" s="1"/>
  <c r="P1899" i="2" s="1"/>
  <c r="G1899" i="2"/>
  <c r="L1898" i="2"/>
  <c r="I1898" i="2"/>
  <c r="O1898" i="2" s="1"/>
  <c r="P1898" i="2" s="1"/>
  <c r="G1898" i="2"/>
  <c r="L1897" i="2"/>
  <c r="I1897" i="2"/>
  <c r="O1897" i="2" s="1"/>
  <c r="P1897" i="2" s="1"/>
  <c r="G1897" i="2"/>
  <c r="L1896" i="2"/>
  <c r="I1896" i="2"/>
  <c r="O1896" i="2" s="1"/>
  <c r="P1896" i="2" s="1"/>
  <c r="G1896" i="2"/>
  <c r="L1895" i="2"/>
  <c r="I1895" i="2"/>
  <c r="O1895" i="2" s="1"/>
  <c r="P1895" i="2" s="1"/>
  <c r="G1895" i="2"/>
  <c r="K1894" i="2"/>
  <c r="L1894" i="2" s="1"/>
  <c r="I1894" i="2"/>
  <c r="O1894" i="2" s="1"/>
  <c r="G1894" i="2"/>
  <c r="J1894" i="2" s="1"/>
  <c r="L1893" i="2"/>
  <c r="I1893" i="2"/>
  <c r="O1893" i="2" s="1"/>
  <c r="P1893" i="2" s="1"/>
  <c r="G1893" i="2"/>
  <c r="L1892" i="2"/>
  <c r="I1892" i="2"/>
  <c r="O1892" i="2" s="1"/>
  <c r="P1892" i="2" s="1"/>
  <c r="G1892" i="2"/>
  <c r="L1891" i="2"/>
  <c r="I1891" i="2"/>
  <c r="O1891" i="2" s="1"/>
  <c r="P1891" i="2" s="1"/>
  <c r="G1891" i="2"/>
  <c r="L1890" i="2"/>
  <c r="I1890" i="2"/>
  <c r="O1890" i="2" s="1"/>
  <c r="P1890" i="2" s="1"/>
  <c r="G1890" i="2"/>
  <c r="L1889" i="2"/>
  <c r="I1889" i="2"/>
  <c r="O1889" i="2" s="1"/>
  <c r="P1889" i="2" s="1"/>
  <c r="G1889" i="2"/>
  <c r="L1888" i="2"/>
  <c r="I1888" i="2"/>
  <c r="O1888" i="2" s="1"/>
  <c r="P1888" i="2" s="1"/>
  <c r="G1888" i="2"/>
  <c r="L1887" i="2"/>
  <c r="I1887" i="2"/>
  <c r="O1887" i="2" s="1"/>
  <c r="P1887" i="2" s="1"/>
  <c r="G1887" i="2"/>
  <c r="L1886" i="2"/>
  <c r="I1886" i="2"/>
  <c r="O1886" i="2" s="1"/>
  <c r="P1886" i="2" s="1"/>
  <c r="G1886" i="2"/>
  <c r="L1885" i="2"/>
  <c r="I1885" i="2"/>
  <c r="O1885" i="2" s="1"/>
  <c r="P1885" i="2" s="1"/>
  <c r="G1885" i="2"/>
  <c r="L1884" i="2"/>
  <c r="I1884" i="2"/>
  <c r="O1884" i="2" s="1"/>
  <c r="P1884" i="2" s="1"/>
  <c r="G1884" i="2"/>
  <c r="L1883" i="2"/>
  <c r="I1883" i="2"/>
  <c r="O1883" i="2" s="1"/>
  <c r="P1883" i="2" s="1"/>
  <c r="G1883" i="2"/>
  <c r="L1882" i="2"/>
  <c r="I1882" i="2"/>
  <c r="O1882" i="2" s="1"/>
  <c r="P1882" i="2" s="1"/>
  <c r="G1882" i="2"/>
  <c r="L1881" i="2"/>
  <c r="I1881" i="2"/>
  <c r="O1881" i="2" s="1"/>
  <c r="P1881" i="2" s="1"/>
  <c r="G1881" i="2"/>
  <c r="L1880" i="2"/>
  <c r="I1880" i="2"/>
  <c r="O1880" i="2" s="1"/>
  <c r="P1880" i="2" s="1"/>
  <c r="G1880" i="2"/>
  <c r="L1879" i="2"/>
  <c r="I1879" i="2"/>
  <c r="O1879" i="2" s="1"/>
  <c r="P1879" i="2" s="1"/>
  <c r="G1879" i="2"/>
  <c r="L1878" i="2"/>
  <c r="I1878" i="2"/>
  <c r="O1878" i="2" s="1"/>
  <c r="P1878" i="2" s="1"/>
  <c r="G1878" i="2"/>
  <c r="L1877" i="2"/>
  <c r="I1877" i="2"/>
  <c r="O1877" i="2" s="1"/>
  <c r="P1877" i="2" s="1"/>
  <c r="G1877" i="2"/>
  <c r="L1876" i="2"/>
  <c r="I1876" i="2"/>
  <c r="O1876" i="2" s="1"/>
  <c r="P1876" i="2" s="1"/>
  <c r="G1876" i="2"/>
  <c r="L1875" i="2"/>
  <c r="I1875" i="2"/>
  <c r="O1875" i="2" s="1"/>
  <c r="P1875" i="2" s="1"/>
  <c r="G1875" i="2"/>
  <c r="L1874" i="2"/>
  <c r="I1874" i="2"/>
  <c r="O1874" i="2" s="1"/>
  <c r="P1874" i="2" s="1"/>
  <c r="G1874" i="2"/>
  <c r="L1873" i="2"/>
  <c r="I1873" i="2"/>
  <c r="O1873" i="2" s="1"/>
  <c r="P1873" i="2" s="1"/>
  <c r="G1873" i="2"/>
  <c r="L1872" i="2"/>
  <c r="I1872" i="2"/>
  <c r="O1872" i="2" s="1"/>
  <c r="P1872" i="2" s="1"/>
  <c r="G1872" i="2"/>
  <c r="L1871" i="2"/>
  <c r="I1871" i="2"/>
  <c r="O1871" i="2" s="1"/>
  <c r="P1871" i="2" s="1"/>
  <c r="G1871" i="2"/>
  <c r="L1870" i="2"/>
  <c r="I1870" i="2"/>
  <c r="O1870" i="2" s="1"/>
  <c r="P1870" i="2" s="1"/>
  <c r="G1870" i="2"/>
  <c r="L1869" i="2"/>
  <c r="I1869" i="2"/>
  <c r="O1869" i="2" s="1"/>
  <c r="P1869" i="2" s="1"/>
  <c r="G1869" i="2"/>
  <c r="L1868" i="2"/>
  <c r="I1868" i="2"/>
  <c r="O1868" i="2" s="1"/>
  <c r="P1868" i="2" s="1"/>
  <c r="G1868" i="2"/>
  <c r="L1867" i="2"/>
  <c r="I1867" i="2"/>
  <c r="O1867" i="2" s="1"/>
  <c r="P1867" i="2" s="1"/>
  <c r="G1867" i="2"/>
  <c r="L1866" i="2"/>
  <c r="I1866" i="2"/>
  <c r="O1866" i="2" s="1"/>
  <c r="P1866" i="2" s="1"/>
  <c r="G1866" i="2"/>
  <c r="L1865" i="2"/>
  <c r="I1865" i="2"/>
  <c r="O1865" i="2" s="1"/>
  <c r="P1865" i="2" s="1"/>
  <c r="G1865" i="2"/>
  <c r="L1864" i="2"/>
  <c r="I1864" i="2"/>
  <c r="O1864" i="2" s="1"/>
  <c r="P1864" i="2" s="1"/>
  <c r="G1864" i="2"/>
  <c r="L1863" i="2"/>
  <c r="I1863" i="2"/>
  <c r="O1863" i="2" s="1"/>
  <c r="P1863" i="2" s="1"/>
  <c r="G1863" i="2"/>
  <c r="L1862" i="2"/>
  <c r="I1862" i="2"/>
  <c r="O1862" i="2" s="1"/>
  <c r="P1862" i="2" s="1"/>
  <c r="G1862" i="2"/>
  <c r="L1861" i="2"/>
  <c r="I1861" i="2"/>
  <c r="O1861" i="2" s="1"/>
  <c r="P1861" i="2" s="1"/>
  <c r="G1861" i="2"/>
  <c r="L1860" i="2"/>
  <c r="I1860" i="2"/>
  <c r="O1860" i="2" s="1"/>
  <c r="P1860" i="2" s="1"/>
  <c r="G1860" i="2"/>
  <c r="L1859" i="2"/>
  <c r="I1859" i="2"/>
  <c r="O1859" i="2" s="1"/>
  <c r="P1859" i="2" s="1"/>
  <c r="G1859" i="2"/>
  <c r="L1858" i="2"/>
  <c r="I1858" i="2"/>
  <c r="O1858" i="2" s="1"/>
  <c r="P1858" i="2" s="1"/>
  <c r="G1858" i="2"/>
  <c r="L1857" i="2"/>
  <c r="I1857" i="2"/>
  <c r="O1857" i="2" s="1"/>
  <c r="P1857" i="2" s="1"/>
  <c r="G1857" i="2"/>
  <c r="L1856" i="2"/>
  <c r="I1856" i="2"/>
  <c r="O1856" i="2" s="1"/>
  <c r="P1856" i="2" s="1"/>
  <c r="G1856" i="2"/>
  <c r="L1855" i="2"/>
  <c r="I1855" i="2"/>
  <c r="O1855" i="2" s="1"/>
  <c r="P1855" i="2" s="1"/>
  <c r="G1855" i="2"/>
  <c r="L1854" i="2"/>
  <c r="I1854" i="2"/>
  <c r="O1854" i="2" s="1"/>
  <c r="P1854" i="2" s="1"/>
  <c r="G1854" i="2"/>
  <c r="L1853" i="2"/>
  <c r="I1853" i="2"/>
  <c r="O1853" i="2" s="1"/>
  <c r="P1853" i="2" s="1"/>
  <c r="G1853" i="2"/>
  <c r="L1852" i="2"/>
  <c r="I1852" i="2"/>
  <c r="O1852" i="2" s="1"/>
  <c r="P1852" i="2" s="1"/>
  <c r="G1852" i="2"/>
  <c r="K1851" i="2"/>
  <c r="L1851" i="2" s="1"/>
  <c r="I1851" i="2"/>
  <c r="O1851" i="2" s="1"/>
  <c r="G1851" i="2"/>
  <c r="J1851" i="2" s="1"/>
  <c r="L1850" i="2"/>
  <c r="I1850" i="2"/>
  <c r="O1850" i="2" s="1"/>
  <c r="P1850" i="2" s="1"/>
  <c r="G1850" i="2"/>
  <c r="L1849" i="2"/>
  <c r="I1849" i="2"/>
  <c r="O1849" i="2" s="1"/>
  <c r="P1849" i="2" s="1"/>
  <c r="G1849" i="2"/>
  <c r="L1848" i="2"/>
  <c r="I1848" i="2"/>
  <c r="O1848" i="2" s="1"/>
  <c r="P1848" i="2" s="1"/>
  <c r="G1848" i="2"/>
  <c r="L1847" i="2"/>
  <c r="I1847" i="2"/>
  <c r="O1847" i="2" s="1"/>
  <c r="P1847" i="2" s="1"/>
  <c r="G1847" i="2"/>
  <c r="L1846" i="2"/>
  <c r="I1846" i="2"/>
  <c r="O1846" i="2" s="1"/>
  <c r="P1846" i="2" s="1"/>
  <c r="G1846" i="2"/>
  <c r="L1845" i="2"/>
  <c r="I1845" i="2"/>
  <c r="O1845" i="2" s="1"/>
  <c r="P1845" i="2" s="1"/>
  <c r="G1845" i="2"/>
  <c r="L1844" i="2"/>
  <c r="I1844" i="2"/>
  <c r="O1844" i="2" s="1"/>
  <c r="P1844" i="2" s="1"/>
  <c r="G1844" i="2"/>
  <c r="L1843" i="2"/>
  <c r="I1843" i="2"/>
  <c r="O1843" i="2" s="1"/>
  <c r="P1843" i="2" s="1"/>
  <c r="G1843" i="2"/>
  <c r="L1842" i="2"/>
  <c r="I1842" i="2"/>
  <c r="O1842" i="2" s="1"/>
  <c r="P1842" i="2" s="1"/>
  <c r="G1842" i="2"/>
  <c r="L1841" i="2"/>
  <c r="I1841" i="2"/>
  <c r="O1841" i="2" s="1"/>
  <c r="P1841" i="2" s="1"/>
  <c r="G1841" i="2"/>
  <c r="L1840" i="2"/>
  <c r="I1840" i="2"/>
  <c r="O1840" i="2" s="1"/>
  <c r="P1840" i="2" s="1"/>
  <c r="G1840" i="2"/>
  <c r="L1839" i="2"/>
  <c r="I1839" i="2"/>
  <c r="O1839" i="2" s="1"/>
  <c r="P1839" i="2" s="1"/>
  <c r="G1839" i="2"/>
  <c r="L1838" i="2"/>
  <c r="I1838" i="2"/>
  <c r="O1838" i="2" s="1"/>
  <c r="P1838" i="2" s="1"/>
  <c r="G1838" i="2"/>
  <c r="L1837" i="2"/>
  <c r="I1837" i="2"/>
  <c r="O1837" i="2" s="1"/>
  <c r="P1837" i="2" s="1"/>
  <c r="G1837" i="2"/>
  <c r="L1836" i="2"/>
  <c r="I1836" i="2"/>
  <c r="O1836" i="2" s="1"/>
  <c r="P1836" i="2" s="1"/>
  <c r="G1836" i="2"/>
  <c r="L1835" i="2"/>
  <c r="I1835" i="2"/>
  <c r="O1835" i="2" s="1"/>
  <c r="P1835" i="2" s="1"/>
  <c r="G1835" i="2"/>
  <c r="L1834" i="2"/>
  <c r="I1834" i="2"/>
  <c r="O1834" i="2" s="1"/>
  <c r="P1834" i="2" s="1"/>
  <c r="G1834" i="2"/>
  <c r="K1833" i="2"/>
  <c r="L1833" i="2" s="1"/>
  <c r="I1833" i="2"/>
  <c r="O1833" i="2" s="1"/>
  <c r="G1833" i="2"/>
  <c r="J1833" i="2" s="1"/>
  <c r="L1832" i="2"/>
  <c r="I1832" i="2"/>
  <c r="O1832" i="2" s="1"/>
  <c r="P1832" i="2" s="1"/>
  <c r="G1832" i="2"/>
  <c r="L1831" i="2"/>
  <c r="I1831" i="2"/>
  <c r="O1831" i="2" s="1"/>
  <c r="P1831" i="2" s="1"/>
  <c r="G1831" i="2"/>
  <c r="L1830" i="2"/>
  <c r="I1830" i="2"/>
  <c r="O1830" i="2" s="1"/>
  <c r="P1830" i="2" s="1"/>
  <c r="G1830" i="2"/>
  <c r="L1829" i="2"/>
  <c r="I1829" i="2"/>
  <c r="O1829" i="2" s="1"/>
  <c r="P1829" i="2" s="1"/>
  <c r="G1829" i="2"/>
  <c r="L1828" i="2"/>
  <c r="I1828" i="2"/>
  <c r="O1828" i="2" s="1"/>
  <c r="P1828" i="2" s="1"/>
  <c r="G1828" i="2"/>
  <c r="L1827" i="2"/>
  <c r="I1827" i="2"/>
  <c r="O1827" i="2" s="1"/>
  <c r="P1827" i="2" s="1"/>
  <c r="G1827" i="2"/>
  <c r="L1826" i="2"/>
  <c r="I1826" i="2"/>
  <c r="O1826" i="2" s="1"/>
  <c r="P1826" i="2" s="1"/>
  <c r="G1826" i="2"/>
  <c r="L1825" i="2"/>
  <c r="I1825" i="2"/>
  <c r="O1825" i="2" s="1"/>
  <c r="P1825" i="2" s="1"/>
  <c r="G1825" i="2"/>
  <c r="L1824" i="2"/>
  <c r="I1824" i="2"/>
  <c r="O1824" i="2" s="1"/>
  <c r="P1824" i="2" s="1"/>
  <c r="G1824" i="2"/>
  <c r="L1823" i="2"/>
  <c r="I1823" i="2"/>
  <c r="O1823" i="2" s="1"/>
  <c r="P1823" i="2" s="1"/>
  <c r="G1823" i="2"/>
  <c r="L1822" i="2"/>
  <c r="I1822" i="2"/>
  <c r="O1822" i="2" s="1"/>
  <c r="P1822" i="2" s="1"/>
  <c r="G1822" i="2"/>
  <c r="L1821" i="2"/>
  <c r="I1821" i="2"/>
  <c r="O1821" i="2" s="1"/>
  <c r="P1821" i="2" s="1"/>
  <c r="G1821" i="2"/>
  <c r="L1820" i="2"/>
  <c r="I1820" i="2"/>
  <c r="O1820" i="2" s="1"/>
  <c r="P1820" i="2" s="1"/>
  <c r="G1820" i="2"/>
  <c r="L1819" i="2"/>
  <c r="I1819" i="2"/>
  <c r="O1819" i="2" s="1"/>
  <c r="P1819" i="2" s="1"/>
  <c r="G1819" i="2"/>
  <c r="L1818" i="2"/>
  <c r="I1818" i="2"/>
  <c r="O1818" i="2" s="1"/>
  <c r="P1818" i="2" s="1"/>
  <c r="G1818" i="2"/>
  <c r="L1817" i="2"/>
  <c r="I1817" i="2"/>
  <c r="O1817" i="2" s="1"/>
  <c r="P1817" i="2" s="1"/>
  <c r="G1817" i="2"/>
  <c r="L1816" i="2"/>
  <c r="I1816" i="2"/>
  <c r="O1816" i="2" s="1"/>
  <c r="P1816" i="2" s="1"/>
  <c r="G1816" i="2"/>
  <c r="L1815" i="2"/>
  <c r="I1815" i="2"/>
  <c r="O1815" i="2" s="1"/>
  <c r="P1815" i="2" s="1"/>
  <c r="G1815" i="2"/>
  <c r="L1814" i="2"/>
  <c r="I1814" i="2"/>
  <c r="O1814" i="2" s="1"/>
  <c r="P1814" i="2" s="1"/>
  <c r="G1814" i="2"/>
  <c r="L1813" i="2"/>
  <c r="I1813" i="2"/>
  <c r="O1813" i="2" s="1"/>
  <c r="P1813" i="2" s="1"/>
  <c r="G1813" i="2"/>
  <c r="L1812" i="2"/>
  <c r="I1812" i="2"/>
  <c r="O1812" i="2" s="1"/>
  <c r="P1812" i="2" s="1"/>
  <c r="G1812" i="2"/>
  <c r="L1811" i="2"/>
  <c r="I1811" i="2"/>
  <c r="O1811" i="2" s="1"/>
  <c r="P1811" i="2" s="1"/>
  <c r="G1811" i="2"/>
  <c r="L1810" i="2"/>
  <c r="I1810" i="2"/>
  <c r="O1810" i="2" s="1"/>
  <c r="P1810" i="2" s="1"/>
  <c r="G1810" i="2"/>
  <c r="L1809" i="2"/>
  <c r="I1809" i="2"/>
  <c r="O1809" i="2" s="1"/>
  <c r="P1809" i="2" s="1"/>
  <c r="G1809" i="2"/>
  <c r="L1808" i="2"/>
  <c r="I1808" i="2"/>
  <c r="O1808" i="2" s="1"/>
  <c r="P1808" i="2" s="1"/>
  <c r="G1808" i="2"/>
  <c r="L1807" i="2"/>
  <c r="I1807" i="2"/>
  <c r="O1807" i="2" s="1"/>
  <c r="P1807" i="2" s="1"/>
  <c r="G1807" i="2"/>
  <c r="L1806" i="2"/>
  <c r="I1806" i="2"/>
  <c r="O1806" i="2" s="1"/>
  <c r="P1806" i="2" s="1"/>
  <c r="G1806" i="2"/>
  <c r="L1805" i="2"/>
  <c r="I1805" i="2"/>
  <c r="O1805" i="2" s="1"/>
  <c r="P1805" i="2" s="1"/>
  <c r="G1805" i="2"/>
  <c r="L1804" i="2"/>
  <c r="I1804" i="2"/>
  <c r="O1804" i="2" s="1"/>
  <c r="P1804" i="2" s="1"/>
  <c r="G1804" i="2"/>
  <c r="L1803" i="2"/>
  <c r="I1803" i="2"/>
  <c r="O1803" i="2" s="1"/>
  <c r="P1803" i="2" s="1"/>
  <c r="G1803" i="2"/>
  <c r="L1802" i="2"/>
  <c r="I1802" i="2"/>
  <c r="O1802" i="2" s="1"/>
  <c r="P1802" i="2" s="1"/>
  <c r="G1802" i="2"/>
  <c r="L1801" i="2"/>
  <c r="I1801" i="2"/>
  <c r="O1801" i="2" s="1"/>
  <c r="P1801" i="2" s="1"/>
  <c r="G1801" i="2"/>
  <c r="L1800" i="2"/>
  <c r="I1800" i="2"/>
  <c r="O1800" i="2" s="1"/>
  <c r="P1800" i="2" s="1"/>
  <c r="G1800" i="2"/>
  <c r="L1799" i="2"/>
  <c r="I1799" i="2"/>
  <c r="O1799" i="2" s="1"/>
  <c r="P1799" i="2" s="1"/>
  <c r="G1799" i="2"/>
  <c r="L1798" i="2"/>
  <c r="I1798" i="2"/>
  <c r="O1798" i="2" s="1"/>
  <c r="P1798" i="2" s="1"/>
  <c r="G1798" i="2"/>
  <c r="L1797" i="2"/>
  <c r="I1797" i="2"/>
  <c r="O1797" i="2" s="1"/>
  <c r="P1797" i="2" s="1"/>
  <c r="G1797" i="2"/>
  <c r="L1796" i="2"/>
  <c r="I1796" i="2"/>
  <c r="O1796" i="2" s="1"/>
  <c r="P1796" i="2" s="1"/>
  <c r="G1796" i="2"/>
  <c r="L1795" i="2"/>
  <c r="I1795" i="2"/>
  <c r="O1795" i="2" s="1"/>
  <c r="P1795" i="2" s="1"/>
  <c r="G1795" i="2"/>
  <c r="L1794" i="2"/>
  <c r="I1794" i="2"/>
  <c r="O1794" i="2" s="1"/>
  <c r="P1794" i="2" s="1"/>
  <c r="G1794" i="2"/>
  <c r="L1793" i="2"/>
  <c r="I1793" i="2"/>
  <c r="O1793" i="2" s="1"/>
  <c r="P1793" i="2" s="1"/>
  <c r="G1793" i="2"/>
  <c r="L1792" i="2"/>
  <c r="I1792" i="2"/>
  <c r="O1792" i="2" s="1"/>
  <c r="P1792" i="2" s="1"/>
  <c r="G1792" i="2"/>
  <c r="K1791" i="2"/>
  <c r="L1791" i="2" s="1"/>
  <c r="I1791" i="2"/>
  <c r="O1791" i="2" s="1"/>
  <c r="G1791" i="2"/>
  <c r="J1791" i="2" s="1"/>
  <c r="L1790" i="2"/>
  <c r="I1790" i="2"/>
  <c r="O1790" i="2" s="1"/>
  <c r="P1790" i="2" s="1"/>
  <c r="G1790" i="2"/>
  <c r="L1789" i="2"/>
  <c r="I1789" i="2"/>
  <c r="O1789" i="2" s="1"/>
  <c r="P1789" i="2" s="1"/>
  <c r="G1789" i="2"/>
  <c r="L1788" i="2"/>
  <c r="I1788" i="2"/>
  <c r="O1788" i="2" s="1"/>
  <c r="P1788" i="2" s="1"/>
  <c r="G1788" i="2"/>
  <c r="L1787" i="2"/>
  <c r="I1787" i="2"/>
  <c r="O1787" i="2" s="1"/>
  <c r="P1787" i="2" s="1"/>
  <c r="G1787" i="2"/>
  <c r="L1786" i="2"/>
  <c r="I1786" i="2"/>
  <c r="O1786" i="2" s="1"/>
  <c r="P1786" i="2" s="1"/>
  <c r="G1786" i="2"/>
  <c r="L1785" i="2"/>
  <c r="I1785" i="2"/>
  <c r="O1785" i="2" s="1"/>
  <c r="P1785" i="2" s="1"/>
  <c r="G1785" i="2"/>
  <c r="L1784" i="2"/>
  <c r="I1784" i="2"/>
  <c r="O1784" i="2" s="1"/>
  <c r="P1784" i="2" s="1"/>
  <c r="G1784" i="2"/>
  <c r="L1783" i="2"/>
  <c r="I1783" i="2"/>
  <c r="O1783" i="2" s="1"/>
  <c r="P1783" i="2" s="1"/>
  <c r="G1783" i="2"/>
  <c r="L1782" i="2"/>
  <c r="I1782" i="2"/>
  <c r="O1782" i="2" s="1"/>
  <c r="P1782" i="2" s="1"/>
  <c r="G1782" i="2"/>
  <c r="L1781" i="2"/>
  <c r="I1781" i="2"/>
  <c r="O1781" i="2" s="1"/>
  <c r="P1781" i="2" s="1"/>
  <c r="G1781" i="2"/>
  <c r="L1780" i="2"/>
  <c r="I1780" i="2"/>
  <c r="O1780" i="2" s="1"/>
  <c r="P1780" i="2" s="1"/>
  <c r="G1780" i="2"/>
  <c r="L1779" i="2"/>
  <c r="I1779" i="2"/>
  <c r="O1779" i="2" s="1"/>
  <c r="P1779" i="2" s="1"/>
  <c r="G1779" i="2"/>
  <c r="L1778" i="2"/>
  <c r="I1778" i="2"/>
  <c r="O1778" i="2" s="1"/>
  <c r="P1778" i="2" s="1"/>
  <c r="G1778" i="2"/>
  <c r="L1777" i="2"/>
  <c r="I1777" i="2"/>
  <c r="O1777" i="2" s="1"/>
  <c r="P1777" i="2" s="1"/>
  <c r="G1777" i="2"/>
  <c r="L1776" i="2"/>
  <c r="I1776" i="2"/>
  <c r="O1776" i="2" s="1"/>
  <c r="P1776" i="2" s="1"/>
  <c r="G1776" i="2"/>
  <c r="L1775" i="2"/>
  <c r="I1775" i="2"/>
  <c r="O1775" i="2" s="1"/>
  <c r="P1775" i="2" s="1"/>
  <c r="G1775" i="2"/>
  <c r="L1774" i="2"/>
  <c r="I1774" i="2"/>
  <c r="O1774" i="2" s="1"/>
  <c r="P1774" i="2" s="1"/>
  <c r="G1774" i="2"/>
  <c r="L1773" i="2"/>
  <c r="I1773" i="2"/>
  <c r="O1773" i="2" s="1"/>
  <c r="P1773" i="2" s="1"/>
  <c r="G1773" i="2"/>
  <c r="L1772" i="2"/>
  <c r="I1772" i="2"/>
  <c r="O1772" i="2" s="1"/>
  <c r="P1772" i="2" s="1"/>
  <c r="G1772" i="2"/>
  <c r="L1771" i="2"/>
  <c r="I1771" i="2"/>
  <c r="O1771" i="2" s="1"/>
  <c r="P1771" i="2" s="1"/>
  <c r="G1771" i="2"/>
  <c r="L1770" i="2"/>
  <c r="I1770" i="2"/>
  <c r="O1770" i="2" s="1"/>
  <c r="P1770" i="2" s="1"/>
  <c r="G1770" i="2"/>
  <c r="L1769" i="2"/>
  <c r="I1769" i="2"/>
  <c r="O1769" i="2" s="1"/>
  <c r="P1769" i="2" s="1"/>
  <c r="G1769" i="2"/>
  <c r="L1768" i="2"/>
  <c r="I1768" i="2"/>
  <c r="O1768" i="2" s="1"/>
  <c r="P1768" i="2" s="1"/>
  <c r="G1768" i="2"/>
  <c r="L1767" i="2"/>
  <c r="I1767" i="2"/>
  <c r="O1767" i="2" s="1"/>
  <c r="P1767" i="2" s="1"/>
  <c r="G1767" i="2"/>
  <c r="L1766" i="2"/>
  <c r="I1766" i="2"/>
  <c r="O1766" i="2" s="1"/>
  <c r="P1766" i="2" s="1"/>
  <c r="G1766" i="2"/>
  <c r="L1765" i="2"/>
  <c r="I1765" i="2"/>
  <c r="O1765" i="2" s="1"/>
  <c r="P1765" i="2" s="1"/>
  <c r="G1765" i="2"/>
  <c r="L1764" i="2"/>
  <c r="I1764" i="2"/>
  <c r="O1764" i="2" s="1"/>
  <c r="P1764" i="2" s="1"/>
  <c r="G1764" i="2"/>
  <c r="L1763" i="2"/>
  <c r="I1763" i="2"/>
  <c r="O1763" i="2" s="1"/>
  <c r="P1763" i="2" s="1"/>
  <c r="G1763" i="2"/>
  <c r="L1762" i="2"/>
  <c r="I1762" i="2"/>
  <c r="O1762" i="2" s="1"/>
  <c r="P1762" i="2" s="1"/>
  <c r="G1762" i="2"/>
  <c r="L1761" i="2"/>
  <c r="I1761" i="2"/>
  <c r="O1761" i="2" s="1"/>
  <c r="P1761" i="2" s="1"/>
  <c r="G1761" i="2"/>
  <c r="L1760" i="2"/>
  <c r="I1760" i="2"/>
  <c r="O1760" i="2" s="1"/>
  <c r="P1760" i="2" s="1"/>
  <c r="G1760" i="2"/>
  <c r="L1759" i="2"/>
  <c r="I1759" i="2"/>
  <c r="O1759" i="2" s="1"/>
  <c r="P1759" i="2" s="1"/>
  <c r="G1759" i="2"/>
  <c r="L1758" i="2"/>
  <c r="I1758" i="2"/>
  <c r="O1758" i="2" s="1"/>
  <c r="P1758" i="2" s="1"/>
  <c r="G1758" i="2"/>
  <c r="L1757" i="2"/>
  <c r="I1757" i="2"/>
  <c r="O1757" i="2" s="1"/>
  <c r="P1757" i="2" s="1"/>
  <c r="G1757" i="2"/>
  <c r="L1756" i="2"/>
  <c r="I1756" i="2"/>
  <c r="O1756" i="2" s="1"/>
  <c r="P1756" i="2" s="1"/>
  <c r="G1756" i="2"/>
  <c r="L1755" i="2"/>
  <c r="I1755" i="2"/>
  <c r="O1755" i="2" s="1"/>
  <c r="P1755" i="2" s="1"/>
  <c r="G1755" i="2"/>
  <c r="L1754" i="2"/>
  <c r="I1754" i="2"/>
  <c r="O1754" i="2" s="1"/>
  <c r="P1754" i="2" s="1"/>
  <c r="G1754" i="2"/>
  <c r="L1753" i="2"/>
  <c r="I1753" i="2"/>
  <c r="O1753" i="2" s="1"/>
  <c r="P1753" i="2" s="1"/>
  <c r="G1753" i="2"/>
  <c r="L1752" i="2"/>
  <c r="I1752" i="2"/>
  <c r="O1752" i="2" s="1"/>
  <c r="P1752" i="2" s="1"/>
  <c r="G1752" i="2"/>
  <c r="L1751" i="2"/>
  <c r="I1751" i="2"/>
  <c r="O1751" i="2" s="1"/>
  <c r="P1751" i="2" s="1"/>
  <c r="G1751" i="2"/>
  <c r="L1750" i="2"/>
  <c r="I1750" i="2"/>
  <c r="O1750" i="2" s="1"/>
  <c r="P1750" i="2" s="1"/>
  <c r="G1750" i="2"/>
  <c r="L1749" i="2"/>
  <c r="I1749" i="2"/>
  <c r="O1749" i="2" s="1"/>
  <c r="P1749" i="2" s="1"/>
  <c r="G1749" i="2"/>
  <c r="L1748" i="2"/>
  <c r="I1748" i="2"/>
  <c r="O1748" i="2" s="1"/>
  <c r="P1748" i="2" s="1"/>
  <c r="G1748" i="2"/>
  <c r="L1747" i="2"/>
  <c r="I1747" i="2"/>
  <c r="O1747" i="2" s="1"/>
  <c r="P1747" i="2" s="1"/>
  <c r="G1747" i="2"/>
  <c r="L1746" i="2"/>
  <c r="I1746" i="2"/>
  <c r="O1746" i="2" s="1"/>
  <c r="P1746" i="2" s="1"/>
  <c r="G1746" i="2"/>
  <c r="L1745" i="2"/>
  <c r="I1745" i="2"/>
  <c r="O1745" i="2" s="1"/>
  <c r="P1745" i="2" s="1"/>
  <c r="G1745" i="2"/>
  <c r="L1744" i="2"/>
  <c r="I1744" i="2"/>
  <c r="O1744" i="2" s="1"/>
  <c r="P1744" i="2" s="1"/>
  <c r="G1744" i="2"/>
  <c r="L1743" i="2"/>
  <c r="I1743" i="2"/>
  <c r="O1743" i="2" s="1"/>
  <c r="P1743" i="2" s="1"/>
  <c r="G1743" i="2"/>
  <c r="L1742" i="2"/>
  <c r="I1742" i="2"/>
  <c r="O1742" i="2" s="1"/>
  <c r="P1742" i="2" s="1"/>
  <c r="G1742" i="2"/>
  <c r="L1741" i="2"/>
  <c r="I1741" i="2"/>
  <c r="O1741" i="2" s="1"/>
  <c r="P1741" i="2" s="1"/>
  <c r="G1741" i="2"/>
  <c r="L1740" i="2"/>
  <c r="I1740" i="2"/>
  <c r="O1740" i="2" s="1"/>
  <c r="P1740" i="2" s="1"/>
  <c r="G1740" i="2"/>
  <c r="L1739" i="2"/>
  <c r="I1739" i="2"/>
  <c r="O1739" i="2" s="1"/>
  <c r="P1739" i="2" s="1"/>
  <c r="G1739" i="2"/>
  <c r="K1738" i="2"/>
  <c r="L1738" i="2" s="1"/>
  <c r="I1738" i="2"/>
  <c r="O1738" i="2" s="1"/>
  <c r="G1738" i="2"/>
  <c r="J1738" i="2" s="1"/>
  <c r="L1737" i="2"/>
  <c r="I1737" i="2"/>
  <c r="O1737" i="2" s="1"/>
  <c r="P1737" i="2" s="1"/>
  <c r="G1737" i="2"/>
  <c r="L1736" i="2"/>
  <c r="I1736" i="2"/>
  <c r="O1736" i="2" s="1"/>
  <c r="P1736" i="2" s="1"/>
  <c r="G1736" i="2"/>
  <c r="K1735" i="2"/>
  <c r="L1735" i="2" s="1"/>
  <c r="I1735" i="2"/>
  <c r="O1735" i="2" s="1"/>
  <c r="G1735" i="2"/>
  <c r="J1735" i="2" s="1"/>
  <c r="L1734" i="2"/>
  <c r="I1734" i="2"/>
  <c r="O1734" i="2" s="1"/>
  <c r="P1734" i="2" s="1"/>
  <c r="G1734" i="2"/>
  <c r="L1733" i="2"/>
  <c r="I1733" i="2"/>
  <c r="O1733" i="2" s="1"/>
  <c r="P1733" i="2" s="1"/>
  <c r="G1733" i="2"/>
  <c r="L1732" i="2"/>
  <c r="I1732" i="2"/>
  <c r="O1732" i="2" s="1"/>
  <c r="P1732" i="2" s="1"/>
  <c r="G1732" i="2"/>
  <c r="L1731" i="2"/>
  <c r="I1731" i="2"/>
  <c r="O1731" i="2" s="1"/>
  <c r="P1731" i="2" s="1"/>
  <c r="G1731" i="2"/>
  <c r="L1730" i="2"/>
  <c r="I1730" i="2"/>
  <c r="O1730" i="2" s="1"/>
  <c r="P1730" i="2" s="1"/>
  <c r="G1730" i="2"/>
  <c r="L1729" i="2"/>
  <c r="I1729" i="2"/>
  <c r="O1729" i="2" s="1"/>
  <c r="P1729" i="2" s="1"/>
  <c r="G1729" i="2"/>
  <c r="L1728" i="2"/>
  <c r="I1728" i="2"/>
  <c r="O1728" i="2" s="1"/>
  <c r="P1728" i="2" s="1"/>
  <c r="G1728" i="2"/>
  <c r="L1727" i="2"/>
  <c r="I1727" i="2"/>
  <c r="O1727" i="2" s="1"/>
  <c r="P1727" i="2" s="1"/>
  <c r="G1727" i="2"/>
  <c r="L1726" i="2"/>
  <c r="I1726" i="2"/>
  <c r="O1726" i="2" s="1"/>
  <c r="P1726" i="2" s="1"/>
  <c r="G1726" i="2"/>
  <c r="L1725" i="2"/>
  <c r="I1725" i="2"/>
  <c r="O1725" i="2" s="1"/>
  <c r="P1725" i="2" s="1"/>
  <c r="G1725" i="2"/>
  <c r="L1724" i="2"/>
  <c r="I1724" i="2"/>
  <c r="O1724" i="2" s="1"/>
  <c r="P1724" i="2" s="1"/>
  <c r="G1724" i="2"/>
  <c r="L1723" i="2"/>
  <c r="I1723" i="2"/>
  <c r="O1723" i="2" s="1"/>
  <c r="P1723" i="2" s="1"/>
  <c r="G1723" i="2"/>
  <c r="L1722" i="2"/>
  <c r="I1722" i="2"/>
  <c r="O1722" i="2" s="1"/>
  <c r="P1722" i="2" s="1"/>
  <c r="G1722" i="2"/>
  <c r="L1721" i="2"/>
  <c r="I1721" i="2"/>
  <c r="O1721" i="2" s="1"/>
  <c r="P1721" i="2" s="1"/>
  <c r="G1721" i="2"/>
  <c r="L1720" i="2"/>
  <c r="I1720" i="2"/>
  <c r="O1720" i="2" s="1"/>
  <c r="P1720" i="2" s="1"/>
  <c r="G1720" i="2"/>
  <c r="L1719" i="2"/>
  <c r="I1719" i="2"/>
  <c r="O1719" i="2" s="1"/>
  <c r="P1719" i="2" s="1"/>
  <c r="G1719" i="2"/>
  <c r="L1718" i="2"/>
  <c r="I1718" i="2"/>
  <c r="O1718" i="2" s="1"/>
  <c r="P1718" i="2" s="1"/>
  <c r="G1718" i="2"/>
  <c r="L1717" i="2"/>
  <c r="I1717" i="2"/>
  <c r="O1717" i="2" s="1"/>
  <c r="P1717" i="2" s="1"/>
  <c r="G1717" i="2"/>
  <c r="L1716" i="2"/>
  <c r="I1716" i="2"/>
  <c r="O1716" i="2" s="1"/>
  <c r="P1716" i="2" s="1"/>
  <c r="G1716" i="2"/>
  <c r="L1715" i="2"/>
  <c r="I1715" i="2"/>
  <c r="O1715" i="2" s="1"/>
  <c r="P1715" i="2" s="1"/>
  <c r="G1715" i="2"/>
  <c r="L1714" i="2"/>
  <c r="I1714" i="2"/>
  <c r="O1714" i="2" s="1"/>
  <c r="P1714" i="2" s="1"/>
  <c r="G1714" i="2"/>
  <c r="L1713" i="2"/>
  <c r="I1713" i="2"/>
  <c r="O1713" i="2" s="1"/>
  <c r="P1713" i="2" s="1"/>
  <c r="G1713" i="2"/>
  <c r="L1712" i="2"/>
  <c r="I1712" i="2"/>
  <c r="O1712" i="2" s="1"/>
  <c r="P1712" i="2" s="1"/>
  <c r="G1712" i="2"/>
  <c r="L1711" i="2"/>
  <c r="I1711" i="2"/>
  <c r="O1711" i="2" s="1"/>
  <c r="P1711" i="2" s="1"/>
  <c r="G1711" i="2"/>
  <c r="L1710" i="2"/>
  <c r="I1710" i="2"/>
  <c r="O1710" i="2" s="1"/>
  <c r="P1710" i="2" s="1"/>
  <c r="G1710" i="2"/>
  <c r="L1709" i="2"/>
  <c r="I1709" i="2"/>
  <c r="O1709" i="2" s="1"/>
  <c r="P1709" i="2" s="1"/>
  <c r="G1709" i="2"/>
  <c r="L1708" i="2"/>
  <c r="I1708" i="2"/>
  <c r="O1708" i="2" s="1"/>
  <c r="P1708" i="2" s="1"/>
  <c r="G1708" i="2"/>
  <c r="L1707" i="2"/>
  <c r="I1707" i="2"/>
  <c r="O1707" i="2" s="1"/>
  <c r="P1707" i="2" s="1"/>
  <c r="G1707" i="2"/>
  <c r="L1706" i="2"/>
  <c r="I1706" i="2"/>
  <c r="O1706" i="2" s="1"/>
  <c r="P1706" i="2" s="1"/>
  <c r="G1706" i="2"/>
  <c r="L1705" i="2"/>
  <c r="I1705" i="2"/>
  <c r="O1705" i="2" s="1"/>
  <c r="P1705" i="2" s="1"/>
  <c r="G1705" i="2"/>
  <c r="L1704" i="2"/>
  <c r="I1704" i="2"/>
  <c r="O1704" i="2" s="1"/>
  <c r="P1704" i="2" s="1"/>
  <c r="G1704" i="2"/>
  <c r="L1703" i="2"/>
  <c r="I1703" i="2"/>
  <c r="O1703" i="2" s="1"/>
  <c r="P1703" i="2" s="1"/>
  <c r="G1703" i="2"/>
  <c r="L1702" i="2"/>
  <c r="I1702" i="2"/>
  <c r="O1702" i="2" s="1"/>
  <c r="P1702" i="2" s="1"/>
  <c r="G1702" i="2"/>
  <c r="K1701" i="2"/>
  <c r="L1701" i="2" s="1"/>
  <c r="I1701" i="2"/>
  <c r="O1701" i="2" s="1"/>
  <c r="G1701" i="2"/>
  <c r="J1701" i="2" s="1"/>
  <c r="L1700" i="2"/>
  <c r="I1700" i="2"/>
  <c r="O1700" i="2" s="1"/>
  <c r="P1700" i="2" s="1"/>
  <c r="G1700" i="2"/>
  <c r="L1699" i="2"/>
  <c r="I1699" i="2"/>
  <c r="O1699" i="2" s="1"/>
  <c r="P1699" i="2" s="1"/>
  <c r="G1699" i="2"/>
  <c r="L1698" i="2"/>
  <c r="I1698" i="2"/>
  <c r="O1698" i="2" s="1"/>
  <c r="P1698" i="2" s="1"/>
  <c r="G1698" i="2"/>
  <c r="L1697" i="2"/>
  <c r="I1697" i="2"/>
  <c r="O1697" i="2" s="1"/>
  <c r="P1697" i="2" s="1"/>
  <c r="G1697" i="2"/>
  <c r="L1696" i="2"/>
  <c r="I1696" i="2"/>
  <c r="O1696" i="2" s="1"/>
  <c r="P1696" i="2" s="1"/>
  <c r="G1696" i="2"/>
  <c r="L1695" i="2"/>
  <c r="I1695" i="2"/>
  <c r="O1695" i="2" s="1"/>
  <c r="P1695" i="2" s="1"/>
  <c r="G1695" i="2"/>
  <c r="L1694" i="2"/>
  <c r="I1694" i="2"/>
  <c r="O1694" i="2" s="1"/>
  <c r="P1694" i="2" s="1"/>
  <c r="G1694" i="2"/>
  <c r="L1693" i="2"/>
  <c r="I1693" i="2"/>
  <c r="O1693" i="2" s="1"/>
  <c r="P1693" i="2" s="1"/>
  <c r="G1693" i="2"/>
  <c r="L1692" i="2"/>
  <c r="I1692" i="2"/>
  <c r="O1692" i="2" s="1"/>
  <c r="P1692" i="2" s="1"/>
  <c r="G1692" i="2"/>
  <c r="L1691" i="2"/>
  <c r="I1691" i="2"/>
  <c r="O1691" i="2" s="1"/>
  <c r="P1691" i="2" s="1"/>
  <c r="G1691" i="2"/>
  <c r="L1690" i="2"/>
  <c r="I1690" i="2"/>
  <c r="O1690" i="2" s="1"/>
  <c r="P1690" i="2" s="1"/>
  <c r="G1690" i="2"/>
  <c r="L1689" i="2"/>
  <c r="I1689" i="2"/>
  <c r="O1689" i="2" s="1"/>
  <c r="P1689" i="2" s="1"/>
  <c r="G1689" i="2"/>
  <c r="L1688" i="2"/>
  <c r="I1688" i="2"/>
  <c r="O1688" i="2" s="1"/>
  <c r="P1688" i="2" s="1"/>
  <c r="G1688" i="2"/>
  <c r="L1687" i="2"/>
  <c r="I1687" i="2"/>
  <c r="O1687" i="2" s="1"/>
  <c r="P1687" i="2" s="1"/>
  <c r="G1687" i="2"/>
  <c r="L1686" i="2"/>
  <c r="I1686" i="2"/>
  <c r="O1686" i="2" s="1"/>
  <c r="P1686" i="2" s="1"/>
  <c r="G1686" i="2"/>
  <c r="L1685" i="2"/>
  <c r="I1685" i="2"/>
  <c r="O1685" i="2" s="1"/>
  <c r="P1685" i="2" s="1"/>
  <c r="G1685" i="2"/>
  <c r="L1684" i="2"/>
  <c r="I1684" i="2"/>
  <c r="O1684" i="2" s="1"/>
  <c r="P1684" i="2" s="1"/>
  <c r="G1684" i="2"/>
  <c r="L1683" i="2"/>
  <c r="I1683" i="2"/>
  <c r="O1683" i="2" s="1"/>
  <c r="P1683" i="2" s="1"/>
  <c r="G1683" i="2"/>
  <c r="L1682" i="2"/>
  <c r="I1682" i="2"/>
  <c r="O1682" i="2" s="1"/>
  <c r="P1682" i="2" s="1"/>
  <c r="G1682" i="2"/>
  <c r="L1681" i="2"/>
  <c r="I1681" i="2"/>
  <c r="O1681" i="2" s="1"/>
  <c r="P1681" i="2" s="1"/>
  <c r="G1681" i="2"/>
  <c r="L1680" i="2"/>
  <c r="I1680" i="2"/>
  <c r="O1680" i="2" s="1"/>
  <c r="P1680" i="2" s="1"/>
  <c r="G1680" i="2"/>
  <c r="L1679" i="2"/>
  <c r="I1679" i="2"/>
  <c r="O1679" i="2" s="1"/>
  <c r="P1679" i="2" s="1"/>
  <c r="G1679" i="2"/>
  <c r="L1678" i="2"/>
  <c r="I1678" i="2"/>
  <c r="O1678" i="2" s="1"/>
  <c r="P1678" i="2" s="1"/>
  <c r="G1678" i="2"/>
  <c r="L1677" i="2"/>
  <c r="I1677" i="2"/>
  <c r="O1677" i="2" s="1"/>
  <c r="P1677" i="2" s="1"/>
  <c r="G1677" i="2"/>
  <c r="L1676" i="2"/>
  <c r="I1676" i="2"/>
  <c r="O1676" i="2" s="1"/>
  <c r="P1676" i="2" s="1"/>
  <c r="G1676" i="2"/>
  <c r="L1675" i="2"/>
  <c r="I1675" i="2"/>
  <c r="O1675" i="2" s="1"/>
  <c r="P1675" i="2" s="1"/>
  <c r="G1675" i="2"/>
  <c r="L1674" i="2"/>
  <c r="I1674" i="2"/>
  <c r="O1674" i="2" s="1"/>
  <c r="P1674" i="2" s="1"/>
  <c r="G1674" i="2"/>
  <c r="L1673" i="2"/>
  <c r="I1673" i="2"/>
  <c r="O1673" i="2" s="1"/>
  <c r="P1673" i="2" s="1"/>
  <c r="G1673" i="2"/>
  <c r="L1672" i="2"/>
  <c r="I1672" i="2"/>
  <c r="O1672" i="2" s="1"/>
  <c r="P1672" i="2" s="1"/>
  <c r="G1672" i="2"/>
  <c r="L1671" i="2"/>
  <c r="I1671" i="2"/>
  <c r="O1671" i="2" s="1"/>
  <c r="P1671" i="2" s="1"/>
  <c r="G1671" i="2"/>
  <c r="K1670" i="2"/>
  <c r="L1670" i="2" s="1"/>
  <c r="I1670" i="2"/>
  <c r="O1670" i="2" s="1"/>
  <c r="G1670" i="2"/>
  <c r="J1670" i="2" s="1"/>
  <c r="L1669" i="2"/>
  <c r="I1669" i="2"/>
  <c r="O1669" i="2" s="1"/>
  <c r="P1669" i="2" s="1"/>
  <c r="G1669" i="2"/>
  <c r="L1668" i="2"/>
  <c r="I1668" i="2"/>
  <c r="O1668" i="2" s="1"/>
  <c r="P1668" i="2" s="1"/>
  <c r="G1668" i="2"/>
  <c r="L1667" i="2"/>
  <c r="I1667" i="2"/>
  <c r="O1667" i="2" s="1"/>
  <c r="P1667" i="2" s="1"/>
  <c r="G1667" i="2"/>
  <c r="K1666" i="2"/>
  <c r="L1666" i="2" s="1"/>
  <c r="I1666" i="2"/>
  <c r="O1666" i="2" s="1"/>
  <c r="G1666" i="2"/>
  <c r="J1666" i="2" s="1"/>
  <c r="L1665" i="2"/>
  <c r="I1665" i="2"/>
  <c r="O1665" i="2" s="1"/>
  <c r="P1665" i="2" s="1"/>
  <c r="G1665" i="2"/>
  <c r="L1664" i="2"/>
  <c r="I1664" i="2"/>
  <c r="O1664" i="2" s="1"/>
  <c r="P1664" i="2" s="1"/>
  <c r="G1664" i="2"/>
  <c r="L1663" i="2"/>
  <c r="I1663" i="2"/>
  <c r="O1663" i="2" s="1"/>
  <c r="P1663" i="2" s="1"/>
  <c r="G1663" i="2"/>
  <c r="L1662" i="2"/>
  <c r="I1662" i="2"/>
  <c r="O1662" i="2" s="1"/>
  <c r="P1662" i="2" s="1"/>
  <c r="G1662" i="2"/>
  <c r="L1661" i="2"/>
  <c r="I1661" i="2"/>
  <c r="O1661" i="2" s="1"/>
  <c r="P1661" i="2" s="1"/>
  <c r="G1661" i="2"/>
  <c r="L1660" i="2"/>
  <c r="I1660" i="2"/>
  <c r="O1660" i="2" s="1"/>
  <c r="P1660" i="2" s="1"/>
  <c r="G1660" i="2"/>
  <c r="L1659" i="2"/>
  <c r="I1659" i="2"/>
  <c r="O1659" i="2" s="1"/>
  <c r="P1659" i="2" s="1"/>
  <c r="G1659" i="2"/>
  <c r="L1658" i="2"/>
  <c r="I1658" i="2"/>
  <c r="O1658" i="2" s="1"/>
  <c r="P1658" i="2" s="1"/>
  <c r="G1658" i="2"/>
  <c r="L1657" i="2"/>
  <c r="I1657" i="2"/>
  <c r="O1657" i="2" s="1"/>
  <c r="P1657" i="2" s="1"/>
  <c r="G1657" i="2"/>
  <c r="L1656" i="2"/>
  <c r="I1656" i="2"/>
  <c r="O1656" i="2" s="1"/>
  <c r="P1656" i="2" s="1"/>
  <c r="G1656" i="2"/>
  <c r="L1655" i="2"/>
  <c r="I1655" i="2"/>
  <c r="O1655" i="2" s="1"/>
  <c r="P1655" i="2" s="1"/>
  <c r="G1655" i="2"/>
  <c r="L1654" i="2"/>
  <c r="I1654" i="2"/>
  <c r="O1654" i="2" s="1"/>
  <c r="P1654" i="2" s="1"/>
  <c r="G1654" i="2"/>
  <c r="L1653" i="2"/>
  <c r="I1653" i="2"/>
  <c r="O1653" i="2" s="1"/>
  <c r="P1653" i="2" s="1"/>
  <c r="G1653" i="2"/>
  <c r="L1652" i="2"/>
  <c r="I1652" i="2"/>
  <c r="O1652" i="2" s="1"/>
  <c r="P1652" i="2" s="1"/>
  <c r="G1652" i="2"/>
  <c r="L1651" i="2"/>
  <c r="I1651" i="2"/>
  <c r="O1651" i="2" s="1"/>
  <c r="P1651" i="2" s="1"/>
  <c r="G1651" i="2"/>
  <c r="L1650" i="2"/>
  <c r="I1650" i="2"/>
  <c r="O1650" i="2" s="1"/>
  <c r="P1650" i="2" s="1"/>
  <c r="G1650" i="2"/>
  <c r="L1649" i="2"/>
  <c r="I1649" i="2"/>
  <c r="O1649" i="2" s="1"/>
  <c r="P1649" i="2" s="1"/>
  <c r="G1649" i="2"/>
  <c r="L1648" i="2"/>
  <c r="I1648" i="2"/>
  <c r="O1648" i="2" s="1"/>
  <c r="P1648" i="2" s="1"/>
  <c r="G1648" i="2"/>
  <c r="L1647" i="2"/>
  <c r="I1647" i="2"/>
  <c r="O1647" i="2" s="1"/>
  <c r="P1647" i="2" s="1"/>
  <c r="G1647" i="2"/>
  <c r="L1646" i="2"/>
  <c r="I1646" i="2"/>
  <c r="O1646" i="2" s="1"/>
  <c r="P1646" i="2" s="1"/>
  <c r="G1646" i="2"/>
  <c r="L1645" i="2"/>
  <c r="I1645" i="2"/>
  <c r="O1645" i="2" s="1"/>
  <c r="P1645" i="2" s="1"/>
  <c r="G1645" i="2"/>
  <c r="L1644" i="2"/>
  <c r="I1644" i="2"/>
  <c r="O1644" i="2" s="1"/>
  <c r="P1644" i="2" s="1"/>
  <c r="G1644" i="2"/>
  <c r="L1643" i="2"/>
  <c r="I1643" i="2"/>
  <c r="O1643" i="2" s="1"/>
  <c r="P1643" i="2" s="1"/>
  <c r="G1643" i="2"/>
  <c r="L1642" i="2"/>
  <c r="I1642" i="2"/>
  <c r="O1642" i="2" s="1"/>
  <c r="P1642" i="2" s="1"/>
  <c r="G1642" i="2"/>
  <c r="L1641" i="2"/>
  <c r="I1641" i="2"/>
  <c r="O1641" i="2" s="1"/>
  <c r="P1641" i="2" s="1"/>
  <c r="G1641" i="2"/>
  <c r="L1640" i="2"/>
  <c r="I1640" i="2"/>
  <c r="O1640" i="2" s="1"/>
  <c r="P1640" i="2" s="1"/>
  <c r="G1640" i="2"/>
  <c r="L1639" i="2"/>
  <c r="I1639" i="2"/>
  <c r="O1639" i="2" s="1"/>
  <c r="P1639" i="2" s="1"/>
  <c r="G1639" i="2"/>
  <c r="L1638" i="2"/>
  <c r="I1638" i="2"/>
  <c r="O1638" i="2" s="1"/>
  <c r="P1638" i="2" s="1"/>
  <c r="G1638" i="2"/>
  <c r="L1637" i="2"/>
  <c r="I1637" i="2"/>
  <c r="O1637" i="2" s="1"/>
  <c r="P1637" i="2" s="1"/>
  <c r="G1637" i="2"/>
  <c r="L1636" i="2"/>
  <c r="I1636" i="2"/>
  <c r="O1636" i="2" s="1"/>
  <c r="P1636" i="2" s="1"/>
  <c r="G1636" i="2"/>
  <c r="L1635" i="2"/>
  <c r="I1635" i="2"/>
  <c r="O1635" i="2" s="1"/>
  <c r="P1635" i="2" s="1"/>
  <c r="G1635" i="2"/>
  <c r="L1634" i="2"/>
  <c r="I1634" i="2"/>
  <c r="O1634" i="2" s="1"/>
  <c r="P1634" i="2" s="1"/>
  <c r="G1634" i="2"/>
  <c r="L1633" i="2"/>
  <c r="I1633" i="2"/>
  <c r="O1633" i="2" s="1"/>
  <c r="P1633" i="2" s="1"/>
  <c r="G1633" i="2"/>
  <c r="L1632" i="2"/>
  <c r="I1632" i="2"/>
  <c r="O1632" i="2" s="1"/>
  <c r="P1632" i="2" s="1"/>
  <c r="G1632" i="2"/>
  <c r="L1631" i="2"/>
  <c r="I1631" i="2"/>
  <c r="O1631" i="2" s="1"/>
  <c r="P1631" i="2" s="1"/>
  <c r="G1631" i="2"/>
  <c r="L1630" i="2"/>
  <c r="I1630" i="2"/>
  <c r="O1630" i="2" s="1"/>
  <c r="P1630" i="2" s="1"/>
  <c r="G1630" i="2"/>
  <c r="L1629" i="2"/>
  <c r="I1629" i="2"/>
  <c r="O1629" i="2" s="1"/>
  <c r="P1629" i="2" s="1"/>
  <c r="G1629" i="2"/>
  <c r="L1628" i="2"/>
  <c r="I1628" i="2"/>
  <c r="O1628" i="2" s="1"/>
  <c r="P1628" i="2" s="1"/>
  <c r="G1628" i="2"/>
  <c r="L1627" i="2"/>
  <c r="I1627" i="2"/>
  <c r="O1627" i="2" s="1"/>
  <c r="P1627" i="2" s="1"/>
  <c r="G1627" i="2"/>
  <c r="L1626" i="2"/>
  <c r="I1626" i="2"/>
  <c r="O1626" i="2" s="1"/>
  <c r="P1626" i="2" s="1"/>
  <c r="G1626" i="2"/>
  <c r="L1625" i="2"/>
  <c r="I1625" i="2"/>
  <c r="O1625" i="2" s="1"/>
  <c r="P1625" i="2" s="1"/>
  <c r="G1625" i="2"/>
  <c r="L1624" i="2"/>
  <c r="I1624" i="2"/>
  <c r="O1624" i="2" s="1"/>
  <c r="P1624" i="2" s="1"/>
  <c r="G1624" i="2"/>
  <c r="L1623" i="2"/>
  <c r="I1623" i="2"/>
  <c r="O1623" i="2" s="1"/>
  <c r="P1623" i="2" s="1"/>
  <c r="G1623" i="2"/>
  <c r="L1622" i="2"/>
  <c r="I1622" i="2"/>
  <c r="O1622" i="2" s="1"/>
  <c r="P1622" i="2" s="1"/>
  <c r="G1622" i="2"/>
  <c r="L1621" i="2"/>
  <c r="I1621" i="2"/>
  <c r="O1621" i="2" s="1"/>
  <c r="P1621" i="2" s="1"/>
  <c r="G1621" i="2"/>
  <c r="L1620" i="2"/>
  <c r="I1620" i="2"/>
  <c r="O1620" i="2" s="1"/>
  <c r="P1620" i="2" s="1"/>
  <c r="G1620" i="2"/>
  <c r="L1619" i="2"/>
  <c r="I1619" i="2"/>
  <c r="O1619" i="2" s="1"/>
  <c r="P1619" i="2" s="1"/>
  <c r="G1619" i="2"/>
  <c r="L1618" i="2"/>
  <c r="I1618" i="2"/>
  <c r="O1618" i="2" s="1"/>
  <c r="P1618" i="2" s="1"/>
  <c r="G1618" i="2"/>
  <c r="L1617" i="2"/>
  <c r="I1617" i="2"/>
  <c r="O1617" i="2" s="1"/>
  <c r="P1617" i="2" s="1"/>
  <c r="G1617" i="2"/>
  <c r="L1616" i="2"/>
  <c r="I1616" i="2"/>
  <c r="O1616" i="2" s="1"/>
  <c r="P1616" i="2" s="1"/>
  <c r="G1616" i="2"/>
  <c r="L1615" i="2"/>
  <c r="I1615" i="2"/>
  <c r="O1615" i="2" s="1"/>
  <c r="P1615" i="2" s="1"/>
  <c r="G1615" i="2"/>
  <c r="L1614" i="2"/>
  <c r="I1614" i="2"/>
  <c r="O1614" i="2" s="1"/>
  <c r="P1614" i="2" s="1"/>
  <c r="G1614" i="2"/>
  <c r="L1613" i="2"/>
  <c r="I1613" i="2"/>
  <c r="O1613" i="2" s="1"/>
  <c r="P1613" i="2" s="1"/>
  <c r="G1613" i="2"/>
  <c r="L1612" i="2"/>
  <c r="I1612" i="2"/>
  <c r="O1612" i="2" s="1"/>
  <c r="P1612" i="2" s="1"/>
  <c r="G1612" i="2"/>
  <c r="L1611" i="2"/>
  <c r="I1611" i="2"/>
  <c r="O1611" i="2" s="1"/>
  <c r="P1611" i="2" s="1"/>
  <c r="G1611" i="2"/>
  <c r="L1610" i="2"/>
  <c r="I1610" i="2"/>
  <c r="O1610" i="2" s="1"/>
  <c r="P1610" i="2" s="1"/>
  <c r="G1610" i="2"/>
  <c r="L1609" i="2"/>
  <c r="I1609" i="2"/>
  <c r="O1609" i="2" s="1"/>
  <c r="P1609" i="2" s="1"/>
  <c r="G1609" i="2"/>
  <c r="L1608" i="2"/>
  <c r="I1608" i="2"/>
  <c r="O1608" i="2" s="1"/>
  <c r="P1608" i="2" s="1"/>
  <c r="G1608" i="2"/>
  <c r="L1607" i="2"/>
  <c r="I1607" i="2"/>
  <c r="O1607" i="2" s="1"/>
  <c r="P1607" i="2" s="1"/>
  <c r="G1607" i="2"/>
  <c r="L1606" i="2"/>
  <c r="I1606" i="2"/>
  <c r="O1606" i="2" s="1"/>
  <c r="P1606" i="2" s="1"/>
  <c r="G1606" i="2"/>
  <c r="L1605" i="2"/>
  <c r="I1605" i="2"/>
  <c r="O1605" i="2" s="1"/>
  <c r="P1605" i="2" s="1"/>
  <c r="G1605" i="2"/>
  <c r="L1604" i="2"/>
  <c r="I1604" i="2"/>
  <c r="O1604" i="2" s="1"/>
  <c r="P1604" i="2" s="1"/>
  <c r="G1604" i="2"/>
  <c r="L1603" i="2"/>
  <c r="I1603" i="2"/>
  <c r="O1603" i="2" s="1"/>
  <c r="P1603" i="2" s="1"/>
  <c r="G1603" i="2"/>
  <c r="L1602" i="2"/>
  <c r="I1602" i="2"/>
  <c r="O1602" i="2" s="1"/>
  <c r="P1602" i="2" s="1"/>
  <c r="G1602" i="2"/>
  <c r="L1601" i="2"/>
  <c r="I1601" i="2"/>
  <c r="O1601" i="2" s="1"/>
  <c r="P1601" i="2" s="1"/>
  <c r="G1601" i="2"/>
  <c r="L1600" i="2"/>
  <c r="I1600" i="2"/>
  <c r="O1600" i="2" s="1"/>
  <c r="P1600" i="2" s="1"/>
  <c r="G1600" i="2"/>
  <c r="L1599" i="2"/>
  <c r="I1599" i="2"/>
  <c r="O1599" i="2" s="1"/>
  <c r="P1599" i="2" s="1"/>
  <c r="G1599" i="2"/>
  <c r="L1598" i="2"/>
  <c r="I1598" i="2"/>
  <c r="O1598" i="2" s="1"/>
  <c r="P1598" i="2" s="1"/>
  <c r="G1598" i="2"/>
  <c r="L1597" i="2"/>
  <c r="I1597" i="2"/>
  <c r="O1597" i="2" s="1"/>
  <c r="P1597" i="2" s="1"/>
  <c r="G1597" i="2"/>
  <c r="L1596" i="2"/>
  <c r="I1596" i="2"/>
  <c r="O1596" i="2" s="1"/>
  <c r="P1596" i="2" s="1"/>
  <c r="G1596" i="2"/>
  <c r="L1595" i="2"/>
  <c r="I1595" i="2"/>
  <c r="O1595" i="2" s="1"/>
  <c r="P1595" i="2" s="1"/>
  <c r="G1595" i="2"/>
  <c r="L1594" i="2"/>
  <c r="I1594" i="2"/>
  <c r="O1594" i="2" s="1"/>
  <c r="P1594" i="2" s="1"/>
  <c r="G1594" i="2"/>
  <c r="L1593" i="2"/>
  <c r="I1593" i="2"/>
  <c r="O1593" i="2" s="1"/>
  <c r="P1593" i="2" s="1"/>
  <c r="G1593" i="2"/>
  <c r="L1592" i="2"/>
  <c r="I1592" i="2"/>
  <c r="O1592" i="2" s="1"/>
  <c r="P1592" i="2" s="1"/>
  <c r="G1592" i="2"/>
  <c r="L1591" i="2"/>
  <c r="I1591" i="2"/>
  <c r="O1591" i="2" s="1"/>
  <c r="P1591" i="2" s="1"/>
  <c r="G1591" i="2"/>
  <c r="L1590" i="2"/>
  <c r="I1590" i="2"/>
  <c r="O1590" i="2" s="1"/>
  <c r="P1590" i="2" s="1"/>
  <c r="G1590" i="2"/>
  <c r="L1589" i="2"/>
  <c r="I1589" i="2"/>
  <c r="O1589" i="2" s="1"/>
  <c r="P1589" i="2" s="1"/>
  <c r="G1589" i="2"/>
  <c r="L1588" i="2"/>
  <c r="I1588" i="2"/>
  <c r="O1588" i="2" s="1"/>
  <c r="P1588" i="2" s="1"/>
  <c r="G1588" i="2"/>
  <c r="L1587" i="2"/>
  <c r="I1587" i="2"/>
  <c r="O1587" i="2" s="1"/>
  <c r="P1587" i="2" s="1"/>
  <c r="G1587" i="2"/>
  <c r="L1586" i="2"/>
  <c r="I1586" i="2"/>
  <c r="O1586" i="2" s="1"/>
  <c r="P1586" i="2" s="1"/>
  <c r="G1586" i="2"/>
  <c r="K1585" i="2"/>
  <c r="L1585" i="2" s="1"/>
  <c r="I1585" i="2"/>
  <c r="O1585" i="2" s="1"/>
  <c r="G1585" i="2"/>
  <c r="J1585" i="2" s="1"/>
  <c r="L1584" i="2"/>
  <c r="I1584" i="2"/>
  <c r="O1584" i="2" s="1"/>
  <c r="P1584" i="2" s="1"/>
  <c r="G1584" i="2"/>
  <c r="L1583" i="2"/>
  <c r="I1583" i="2"/>
  <c r="O1583" i="2" s="1"/>
  <c r="P1583" i="2" s="1"/>
  <c r="G1583" i="2"/>
  <c r="L1582" i="2"/>
  <c r="I1582" i="2"/>
  <c r="O1582" i="2" s="1"/>
  <c r="P1582" i="2" s="1"/>
  <c r="G1582" i="2"/>
  <c r="L1581" i="2"/>
  <c r="I1581" i="2"/>
  <c r="O1581" i="2" s="1"/>
  <c r="P1581" i="2" s="1"/>
  <c r="G1581" i="2"/>
  <c r="L1580" i="2"/>
  <c r="I1580" i="2"/>
  <c r="O1580" i="2" s="1"/>
  <c r="P1580" i="2" s="1"/>
  <c r="G1580" i="2"/>
  <c r="L1579" i="2"/>
  <c r="I1579" i="2"/>
  <c r="O1579" i="2" s="1"/>
  <c r="P1579" i="2" s="1"/>
  <c r="G1579" i="2"/>
  <c r="L1578" i="2"/>
  <c r="I1578" i="2"/>
  <c r="O1578" i="2" s="1"/>
  <c r="P1578" i="2" s="1"/>
  <c r="G1578" i="2"/>
  <c r="L1577" i="2"/>
  <c r="I1577" i="2"/>
  <c r="O1577" i="2" s="1"/>
  <c r="P1577" i="2" s="1"/>
  <c r="G1577" i="2"/>
  <c r="L1576" i="2"/>
  <c r="I1576" i="2"/>
  <c r="O1576" i="2" s="1"/>
  <c r="P1576" i="2" s="1"/>
  <c r="G1576" i="2"/>
  <c r="L1575" i="2"/>
  <c r="I1575" i="2"/>
  <c r="O1575" i="2" s="1"/>
  <c r="P1575" i="2" s="1"/>
  <c r="G1575" i="2"/>
  <c r="L1574" i="2"/>
  <c r="I1574" i="2"/>
  <c r="O1574" i="2" s="1"/>
  <c r="P1574" i="2" s="1"/>
  <c r="G1574" i="2"/>
  <c r="L1573" i="2"/>
  <c r="I1573" i="2"/>
  <c r="O1573" i="2" s="1"/>
  <c r="P1573" i="2" s="1"/>
  <c r="G1573" i="2"/>
  <c r="L1572" i="2"/>
  <c r="I1572" i="2"/>
  <c r="O1572" i="2" s="1"/>
  <c r="P1572" i="2" s="1"/>
  <c r="G1572" i="2"/>
  <c r="L1571" i="2"/>
  <c r="I1571" i="2"/>
  <c r="O1571" i="2" s="1"/>
  <c r="P1571" i="2" s="1"/>
  <c r="G1571" i="2"/>
  <c r="L1570" i="2"/>
  <c r="I1570" i="2"/>
  <c r="O1570" i="2" s="1"/>
  <c r="P1570" i="2" s="1"/>
  <c r="G1570" i="2"/>
  <c r="L1569" i="2"/>
  <c r="I1569" i="2"/>
  <c r="O1569" i="2" s="1"/>
  <c r="P1569" i="2" s="1"/>
  <c r="G1569" i="2"/>
  <c r="L1568" i="2"/>
  <c r="I1568" i="2"/>
  <c r="O1568" i="2" s="1"/>
  <c r="P1568" i="2" s="1"/>
  <c r="G1568" i="2"/>
  <c r="L1567" i="2"/>
  <c r="I1567" i="2"/>
  <c r="O1567" i="2" s="1"/>
  <c r="P1567" i="2" s="1"/>
  <c r="G1567" i="2"/>
  <c r="L1566" i="2"/>
  <c r="I1566" i="2"/>
  <c r="O1566" i="2" s="1"/>
  <c r="P1566" i="2" s="1"/>
  <c r="G1566" i="2"/>
  <c r="L1565" i="2"/>
  <c r="I1565" i="2"/>
  <c r="O1565" i="2" s="1"/>
  <c r="P1565" i="2" s="1"/>
  <c r="G1565" i="2"/>
  <c r="L1564" i="2"/>
  <c r="I1564" i="2"/>
  <c r="O1564" i="2" s="1"/>
  <c r="P1564" i="2" s="1"/>
  <c r="G1564" i="2"/>
  <c r="L1563" i="2"/>
  <c r="I1563" i="2"/>
  <c r="O1563" i="2" s="1"/>
  <c r="P1563" i="2" s="1"/>
  <c r="G1563" i="2"/>
  <c r="L1562" i="2"/>
  <c r="I1562" i="2"/>
  <c r="O1562" i="2" s="1"/>
  <c r="P1562" i="2" s="1"/>
  <c r="G1562" i="2"/>
  <c r="L1561" i="2"/>
  <c r="I1561" i="2"/>
  <c r="O1561" i="2" s="1"/>
  <c r="P1561" i="2" s="1"/>
  <c r="G1561" i="2"/>
  <c r="K1560" i="2"/>
  <c r="L1560" i="2" s="1"/>
  <c r="I1560" i="2"/>
  <c r="O1560" i="2" s="1"/>
  <c r="G1560" i="2"/>
  <c r="J1560" i="2" s="1"/>
  <c r="L1559" i="2"/>
  <c r="I1559" i="2"/>
  <c r="O1559" i="2" s="1"/>
  <c r="P1559" i="2" s="1"/>
  <c r="G1559" i="2"/>
  <c r="L1558" i="2"/>
  <c r="I1558" i="2"/>
  <c r="O1558" i="2" s="1"/>
  <c r="P1558" i="2" s="1"/>
  <c r="G1558" i="2"/>
  <c r="L1557" i="2"/>
  <c r="I1557" i="2"/>
  <c r="O1557" i="2" s="1"/>
  <c r="P1557" i="2" s="1"/>
  <c r="G1557" i="2"/>
  <c r="L1556" i="2"/>
  <c r="I1556" i="2"/>
  <c r="O1556" i="2" s="1"/>
  <c r="P1556" i="2" s="1"/>
  <c r="G1556" i="2"/>
  <c r="K1555" i="2"/>
  <c r="L1555" i="2" s="1"/>
  <c r="I1555" i="2"/>
  <c r="O1555" i="2" s="1"/>
  <c r="G1555" i="2"/>
  <c r="J1555" i="2" s="1"/>
  <c r="L1554" i="2"/>
  <c r="I1554" i="2"/>
  <c r="O1554" i="2" s="1"/>
  <c r="P1554" i="2" s="1"/>
  <c r="G1554" i="2"/>
  <c r="L1553" i="2"/>
  <c r="I1553" i="2"/>
  <c r="O1553" i="2" s="1"/>
  <c r="P1553" i="2" s="1"/>
  <c r="G1553" i="2"/>
  <c r="L1552" i="2"/>
  <c r="I1552" i="2"/>
  <c r="O1552" i="2" s="1"/>
  <c r="P1552" i="2" s="1"/>
  <c r="G1552" i="2"/>
  <c r="L1551" i="2"/>
  <c r="I1551" i="2"/>
  <c r="O1551" i="2" s="1"/>
  <c r="P1551" i="2" s="1"/>
  <c r="G1551" i="2"/>
  <c r="L1550" i="2"/>
  <c r="I1550" i="2"/>
  <c r="O1550" i="2" s="1"/>
  <c r="P1550" i="2" s="1"/>
  <c r="G1550" i="2"/>
  <c r="L1549" i="2"/>
  <c r="I1549" i="2"/>
  <c r="O1549" i="2" s="1"/>
  <c r="P1549" i="2" s="1"/>
  <c r="G1549" i="2"/>
  <c r="L1548" i="2"/>
  <c r="I1548" i="2"/>
  <c r="O1548" i="2" s="1"/>
  <c r="P1548" i="2" s="1"/>
  <c r="G1548" i="2"/>
  <c r="L1547" i="2"/>
  <c r="I1547" i="2"/>
  <c r="O1547" i="2" s="1"/>
  <c r="P1547" i="2" s="1"/>
  <c r="G1547" i="2"/>
  <c r="L1546" i="2"/>
  <c r="I1546" i="2"/>
  <c r="O1546" i="2" s="1"/>
  <c r="P1546" i="2" s="1"/>
  <c r="G1546" i="2"/>
  <c r="L1545" i="2"/>
  <c r="I1545" i="2"/>
  <c r="O1545" i="2" s="1"/>
  <c r="P1545" i="2" s="1"/>
  <c r="G1545" i="2"/>
  <c r="L1544" i="2"/>
  <c r="I1544" i="2"/>
  <c r="O1544" i="2" s="1"/>
  <c r="P1544" i="2" s="1"/>
  <c r="G1544" i="2"/>
  <c r="L1543" i="2"/>
  <c r="I1543" i="2"/>
  <c r="O1543" i="2" s="1"/>
  <c r="P1543" i="2" s="1"/>
  <c r="G1543" i="2"/>
  <c r="L1542" i="2"/>
  <c r="I1542" i="2"/>
  <c r="O1542" i="2" s="1"/>
  <c r="P1542" i="2" s="1"/>
  <c r="G1542" i="2"/>
  <c r="L1541" i="2"/>
  <c r="I1541" i="2"/>
  <c r="O1541" i="2" s="1"/>
  <c r="P1541" i="2" s="1"/>
  <c r="G1541" i="2"/>
  <c r="L1540" i="2"/>
  <c r="I1540" i="2"/>
  <c r="O1540" i="2" s="1"/>
  <c r="P1540" i="2" s="1"/>
  <c r="G1540" i="2"/>
  <c r="L1539" i="2"/>
  <c r="I1539" i="2"/>
  <c r="O1539" i="2" s="1"/>
  <c r="P1539" i="2" s="1"/>
  <c r="G1539" i="2"/>
  <c r="L1538" i="2"/>
  <c r="I1538" i="2"/>
  <c r="O1538" i="2" s="1"/>
  <c r="P1538" i="2" s="1"/>
  <c r="G1538" i="2"/>
  <c r="L1537" i="2"/>
  <c r="I1537" i="2"/>
  <c r="O1537" i="2" s="1"/>
  <c r="P1537" i="2" s="1"/>
  <c r="G1537" i="2"/>
  <c r="L1536" i="2"/>
  <c r="I1536" i="2"/>
  <c r="O1536" i="2" s="1"/>
  <c r="P1536" i="2" s="1"/>
  <c r="G1536" i="2"/>
  <c r="L1535" i="2"/>
  <c r="I1535" i="2"/>
  <c r="O1535" i="2" s="1"/>
  <c r="P1535" i="2" s="1"/>
  <c r="G1535" i="2"/>
  <c r="L1534" i="2"/>
  <c r="I1534" i="2"/>
  <c r="O1534" i="2" s="1"/>
  <c r="P1534" i="2" s="1"/>
  <c r="G1534" i="2"/>
  <c r="L1533" i="2"/>
  <c r="I1533" i="2"/>
  <c r="O1533" i="2" s="1"/>
  <c r="P1533" i="2" s="1"/>
  <c r="G1533" i="2"/>
  <c r="L1532" i="2"/>
  <c r="I1532" i="2"/>
  <c r="O1532" i="2" s="1"/>
  <c r="P1532" i="2" s="1"/>
  <c r="G1532" i="2"/>
  <c r="L1531" i="2"/>
  <c r="I1531" i="2"/>
  <c r="O1531" i="2" s="1"/>
  <c r="P1531" i="2" s="1"/>
  <c r="G1531" i="2"/>
  <c r="L1530" i="2"/>
  <c r="I1530" i="2"/>
  <c r="O1530" i="2" s="1"/>
  <c r="P1530" i="2" s="1"/>
  <c r="G1530" i="2"/>
  <c r="L1529" i="2"/>
  <c r="I1529" i="2"/>
  <c r="O1529" i="2" s="1"/>
  <c r="P1529" i="2" s="1"/>
  <c r="G1529" i="2"/>
  <c r="L1528" i="2"/>
  <c r="I1528" i="2"/>
  <c r="O1528" i="2" s="1"/>
  <c r="P1528" i="2" s="1"/>
  <c r="G1528" i="2"/>
  <c r="L1527" i="2"/>
  <c r="I1527" i="2"/>
  <c r="O1527" i="2" s="1"/>
  <c r="P1527" i="2" s="1"/>
  <c r="G1527" i="2"/>
  <c r="L1526" i="2"/>
  <c r="I1526" i="2"/>
  <c r="O1526" i="2" s="1"/>
  <c r="P1526" i="2" s="1"/>
  <c r="G1526" i="2"/>
  <c r="L1525" i="2"/>
  <c r="I1525" i="2"/>
  <c r="O1525" i="2" s="1"/>
  <c r="P1525" i="2" s="1"/>
  <c r="G1525" i="2"/>
  <c r="L1524" i="2"/>
  <c r="I1524" i="2"/>
  <c r="O1524" i="2" s="1"/>
  <c r="P1524" i="2" s="1"/>
  <c r="G1524" i="2"/>
  <c r="L1523" i="2"/>
  <c r="I1523" i="2"/>
  <c r="O1523" i="2" s="1"/>
  <c r="P1523" i="2" s="1"/>
  <c r="G1523" i="2"/>
  <c r="L1522" i="2"/>
  <c r="I1522" i="2"/>
  <c r="O1522" i="2" s="1"/>
  <c r="P1522" i="2" s="1"/>
  <c r="G1522" i="2"/>
  <c r="L1521" i="2"/>
  <c r="I1521" i="2"/>
  <c r="O1521" i="2" s="1"/>
  <c r="P1521" i="2" s="1"/>
  <c r="G1521" i="2"/>
  <c r="L1520" i="2"/>
  <c r="I1520" i="2"/>
  <c r="O1520" i="2" s="1"/>
  <c r="P1520" i="2" s="1"/>
  <c r="G1520" i="2"/>
  <c r="L1519" i="2"/>
  <c r="I1519" i="2"/>
  <c r="O1519" i="2" s="1"/>
  <c r="P1519" i="2" s="1"/>
  <c r="G1519" i="2"/>
  <c r="L1518" i="2"/>
  <c r="I1518" i="2"/>
  <c r="O1518" i="2" s="1"/>
  <c r="P1518" i="2" s="1"/>
  <c r="G1518" i="2"/>
  <c r="L1517" i="2"/>
  <c r="I1517" i="2"/>
  <c r="O1517" i="2" s="1"/>
  <c r="P1517" i="2" s="1"/>
  <c r="G1517" i="2"/>
  <c r="L1516" i="2"/>
  <c r="I1516" i="2"/>
  <c r="O1516" i="2" s="1"/>
  <c r="P1516" i="2" s="1"/>
  <c r="G1516" i="2"/>
  <c r="K1515" i="2"/>
  <c r="L1515" i="2" s="1"/>
  <c r="I1515" i="2"/>
  <c r="O1515" i="2" s="1"/>
  <c r="G1515" i="2"/>
  <c r="J1515" i="2" s="1"/>
  <c r="L1514" i="2"/>
  <c r="I1514" i="2"/>
  <c r="O1514" i="2" s="1"/>
  <c r="P1514" i="2" s="1"/>
  <c r="G1514" i="2"/>
  <c r="L1513" i="2"/>
  <c r="I1513" i="2"/>
  <c r="O1513" i="2" s="1"/>
  <c r="P1513" i="2" s="1"/>
  <c r="G1513" i="2"/>
  <c r="L1512" i="2"/>
  <c r="I1512" i="2"/>
  <c r="O1512" i="2" s="1"/>
  <c r="P1512" i="2" s="1"/>
  <c r="G1512" i="2"/>
  <c r="L1511" i="2"/>
  <c r="I1511" i="2"/>
  <c r="O1511" i="2" s="1"/>
  <c r="P1511" i="2" s="1"/>
  <c r="G1511" i="2"/>
  <c r="L1510" i="2"/>
  <c r="I1510" i="2"/>
  <c r="O1510" i="2" s="1"/>
  <c r="P1510" i="2" s="1"/>
  <c r="G1510" i="2"/>
  <c r="L1509" i="2"/>
  <c r="I1509" i="2"/>
  <c r="O1509" i="2" s="1"/>
  <c r="P1509" i="2" s="1"/>
  <c r="G1509" i="2"/>
  <c r="L1508" i="2"/>
  <c r="I1508" i="2"/>
  <c r="O1508" i="2" s="1"/>
  <c r="P1508" i="2" s="1"/>
  <c r="G1508" i="2"/>
  <c r="L1507" i="2"/>
  <c r="I1507" i="2"/>
  <c r="O1507" i="2" s="1"/>
  <c r="P1507" i="2" s="1"/>
  <c r="G1507" i="2"/>
  <c r="L1506" i="2"/>
  <c r="I1506" i="2"/>
  <c r="O1506" i="2" s="1"/>
  <c r="P1506" i="2" s="1"/>
  <c r="G1506" i="2"/>
  <c r="L1505" i="2"/>
  <c r="I1505" i="2"/>
  <c r="O1505" i="2" s="1"/>
  <c r="P1505" i="2" s="1"/>
  <c r="G1505" i="2"/>
  <c r="L1504" i="2"/>
  <c r="I1504" i="2"/>
  <c r="O1504" i="2" s="1"/>
  <c r="P1504" i="2" s="1"/>
  <c r="G1504" i="2"/>
  <c r="L1503" i="2"/>
  <c r="I1503" i="2"/>
  <c r="O1503" i="2" s="1"/>
  <c r="P1503" i="2" s="1"/>
  <c r="G1503" i="2"/>
  <c r="L1502" i="2"/>
  <c r="I1502" i="2"/>
  <c r="O1502" i="2" s="1"/>
  <c r="P1502" i="2" s="1"/>
  <c r="G1502" i="2"/>
  <c r="L1501" i="2"/>
  <c r="I1501" i="2"/>
  <c r="O1501" i="2" s="1"/>
  <c r="P1501" i="2" s="1"/>
  <c r="G1501" i="2"/>
  <c r="L1500" i="2"/>
  <c r="I1500" i="2"/>
  <c r="O1500" i="2" s="1"/>
  <c r="P1500" i="2" s="1"/>
  <c r="G1500" i="2"/>
  <c r="L1499" i="2"/>
  <c r="I1499" i="2"/>
  <c r="O1499" i="2" s="1"/>
  <c r="P1499" i="2" s="1"/>
  <c r="G1499" i="2"/>
  <c r="L1498" i="2"/>
  <c r="I1498" i="2"/>
  <c r="O1498" i="2" s="1"/>
  <c r="P1498" i="2" s="1"/>
  <c r="G1498" i="2"/>
  <c r="L1497" i="2"/>
  <c r="I1497" i="2"/>
  <c r="O1497" i="2" s="1"/>
  <c r="P1497" i="2" s="1"/>
  <c r="G1497" i="2"/>
  <c r="L1496" i="2"/>
  <c r="I1496" i="2"/>
  <c r="O1496" i="2" s="1"/>
  <c r="P1496" i="2" s="1"/>
  <c r="G1496" i="2"/>
  <c r="L1495" i="2"/>
  <c r="I1495" i="2"/>
  <c r="O1495" i="2" s="1"/>
  <c r="P1495" i="2" s="1"/>
  <c r="G1495" i="2"/>
  <c r="L1494" i="2"/>
  <c r="I1494" i="2"/>
  <c r="O1494" i="2" s="1"/>
  <c r="P1494" i="2" s="1"/>
  <c r="G1494" i="2"/>
  <c r="L1493" i="2"/>
  <c r="I1493" i="2"/>
  <c r="O1493" i="2" s="1"/>
  <c r="P1493" i="2" s="1"/>
  <c r="G1493" i="2"/>
  <c r="L1492" i="2"/>
  <c r="I1492" i="2"/>
  <c r="O1492" i="2" s="1"/>
  <c r="P1492" i="2" s="1"/>
  <c r="G1492" i="2"/>
  <c r="L1491" i="2"/>
  <c r="I1491" i="2"/>
  <c r="O1491" i="2" s="1"/>
  <c r="P1491" i="2" s="1"/>
  <c r="G1491" i="2"/>
  <c r="L1490" i="2"/>
  <c r="I1490" i="2"/>
  <c r="O1490" i="2" s="1"/>
  <c r="P1490" i="2" s="1"/>
  <c r="G1490" i="2"/>
  <c r="L1489" i="2"/>
  <c r="I1489" i="2"/>
  <c r="O1489" i="2" s="1"/>
  <c r="P1489" i="2" s="1"/>
  <c r="G1489" i="2"/>
  <c r="L1488" i="2"/>
  <c r="I1488" i="2"/>
  <c r="O1488" i="2" s="1"/>
  <c r="P1488" i="2" s="1"/>
  <c r="G1488" i="2"/>
  <c r="L1487" i="2"/>
  <c r="I1487" i="2"/>
  <c r="O1487" i="2" s="1"/>
  <c r="P1487" i="2" s="1"/>
  <c r="G1487" i="2"/>
  <c r="L1486" i="2"/>
  <c r="I1486" i="2"/>
  <c r="O1486" i="2" s="1"/>
  <c r="P1486" i="2" s="1"/>
  <c r="G1486" i="2"/>
  <c r="L1485" i="2"/>
  <c r="I1485" i="2"/>
  <c r="O1485" i="2" s="1"/>
  <c r="P1485" i="2" s="1"/>
  <c r="G1485" i="2"/>
  <c r="L1484" i="2"/>
  <c r="I1484" i="2"/>
  <c r="O1484" i="2" s="1"/>
  <c r="P1484" i="2" s="1"/>
  <c r="G1484" i="2"/>
  <c r="L1483" i="2"/>
  <c r="I1483" i="2"/>
  <c r="O1483" i="2" s="1"/>
  <c r="P1483" i="2" s="1"/>
  <c r="G1483" i="2"/>
  <c r="K1482" i="2"/>
  <c r="L1482" i="2" s="1"/>
  <c r="I1482" i="2"/>
  <c r="O1482" i="2" s="1"/>
  <c r="G1482" i="2"/>
  <c r="J1482" i="2" s="1"/>
  <c r="L1481" i="2"/>
  <c r="I1481" i="2"/>
  <c r="O1481" i="2" s="1"/>
  <c r="P1481" i="2" s="1"/>
  <c r="G1481" i="2"/>
  <c r="L1480" i="2"/>
  <c r="I1480" i="2"/>
  <c r="O1480" i="2" s="1"/>
  <c r="P1480" i="2" s="1"/>
  <c r="G1480" i="2"/>
  <c r="L1479" i="2"/>
  <c r="I1479" i="2"/>
  <c r="O1479" i="2" s="1"/>
  <c r="P1479" i="2" s="1"/>
  <c r="G1479" i="2"/>
  <c r="L1478" i="2"/>
  <c r="I1478" i="2"/>
  <c r="O1478" i="2" s="1"/>
  <c r="P1478" i="2" s="1"/>
  <c r="G1478" i="2"/>
  <c r="L1477" i="2"/>
  <c r="I1477" i="2"/>
  <c r="O1477" i="2" s="1"/>
  <c r="P1477" i="2" s="1"/>
  <c r="G1477" i="2"/>
  <c r="L1476" i="2"/>
  <c r="I1476" i="2"/>
  <c r="O1476" i="2" s="1"/>
  <c r="P1476" i="2" s="1"/>
  <c r="G1476" i="2"/>
  <c r="L1475" i="2"/>
  <c r="I1475" i="2"/>
  <c r="O1475" i="2" s="1"/>
  <c r="P1475" i="2" s="1"/>
  <c r="G1475" i="2"/>
  <c r="L1474" i="2"/>
  <c r="I1474" i="2"/>
  <c r="O1474" i="2" s="1"/>
  <c r="P1474" i="2" s="1"/>
  <c r="G1474" i="2"/>
  <c r="L1473" i="2"/>
  <c r="I1473" i="2"/>
  <c r="O1473" i="2" s="1"/>
  <c r="P1473" i="2" s="1"/>
  <c r="G1473" i="2"/>
  <c r="L1472" i="2"/>
  <c r="I1472" i="2"/>
  <c r="O1472" i="2" s="1"/>
  <c r="P1472" i="2" s="1"/>
  <c r="G1472" i="2"/>
  <c r="L1471" i="2"/>
  <c r="I1471" i="2"/>
  <c r="O1471" i="2" s="1"/>
  <c r="P1471" i="2" s="1"/>
  <c r="G1471" i="2"/>
  <c r="L1470" i="2"/>
  <c r="I1470" i="2"/>
  <c r="O1470" i="2" s="1"/>
  <c r="P1470" i="2" s="1"/>
  <c r="G1470" i="2"/>
  <c r="L1469" i="2"/>
  <c r="I1469" i="2"/>
  <c r="O1469" i="2" s="1"/>
  <c r="P1469" i="2" s="1"/>
  <c r="G1469" i="2"/>
  <c r="L1468" i="2"/>
  <c r="I1468" i="2"/>
  <c r="O1468" i="2" s="1"/>
  <c r="P1468" i="2" s="1"/>
  <c r="G1468" i="2"/>
  <c r="L1467" i="2"/>
  <c r="I1467" i="2"/>
  <c r="O1467" i="2" s="1"/>
  <c r="P1467" i="2" s="1"/>
  <c r="G1467" i="2"/>
  <c r="L1466" i="2"/>
  <c r="I1466" i="2"/>
  <c r="O1466" i="2" s="1"/>
  <c r="P1466" i="2" s="1"/>
  <c r="G1466" i="2"/>
  <c r="L1465" i="2"/>
  <c r="I1465" i="2"/>
  <c r="O1465" i="2" s="1"/>
  <c r="P1465" i="2" s="1"/>
  <c r="G1465" i="2"/>
  <c r="L1464" i="2"/>
  <c r="I1464" i="2"/>
  <c r="O1464" i="2" s="1"/>
  <c r="P1464" i="2" s="1"/>
  <c r="G1464" i="2"/>
  <c r="K1463" i="2"/>
  <c r="L1463" i="2" s="1"/>
  <c r="I1463" i="2"/>
  <c r="O1463" i="2" s="1"/>
  <c r="P1463" i="2" s="1"/>
  <c r="G1463" i="2"/>
  <c r="L1462" i="2"/>
  <c r="I1462" i="2"/>
  <c r="O1462" i="2" s="1"/>
  <c r="P1462" i="2" s="1"/>
  <c r="G1462" i="2"/>
  <c r="L1461" i="2"/>
  <c r="I1461" i="2"/>
  <c r="O1461" i="2" s="1"/>
  <c r="P1461" i="2" s="1"/>
  <c r="G1461" i="2"/>
  <c r="L1460" i="2"/>
  <c r="I1460" i="2"/>
  <c r="O1460" i="2" s="1"/>
  <c r="P1460" i="2" s="1"/>
  <c r="G1460" i="2"/>
  <c r="L1459" i="2"/>
  <c r="I1459" i="2"/>
  <c r="O1459" i="2" s="1"/>
  <c r="P1459" i="2" s="1"/>
  <c r="G1459" i="2"/>
  <c r="L1458" i="2"/>
  <c r="I1458" i="2"/>
  <c r="O1458" i="2" s="1"/>
  <c r="P1458" i="2" s="1"/>
  <c r="G1458" i="2"/>
  <c r="L1457" i="2"/>
  <c r="I1457" i="2"/>
  <c r="O1457" i="2" s="1"/>
  <c r="P1457" i="2" s="1"/>
  <c r="G1457" i="2"/>
  <c r="L1456" i="2"/>
  <c r="I1456" i="2"/>
  <c r="O1456" i="2" s="1"/>
  <c r="P1456" i="2" s="1"/>
  <c r="G1456" i="2"/>
  <c r="L1455" i="2"/>
  <c r="I1455" i="2"/>
  <c r="O1455" i="2" s="1"/>
  <c r="P1455" i="2" s="1"/>
  <c r="G1455" i="2"/>
  <c r="L1454" i="2"/>
  <c r="I1454" i="2"/>
  <c r="O1454" i="2" s="1"/>
  <c r="P1454" i="2" s="1"/>
  <c r="G1454" i="2"/>
  <c r="L1453" i="2"/>
  <c r="I1453" i="2"/>
  <c r="O1453" i="2" s="1"/>
  <c r="P1453" i="2" s="1"/>
  <c r="G1453" i="2"/>
  <c r="L1452" i="2"/>
  <c r="I1452" i="2"/>
  <c r="O1452" i="2" s="1"/>
  <c r="P1452" i="2" s="1"/>
  <c r="G1452" i="2"/>
  <c r="L1451" i="2"/>
  <c r="I1451" i="2"/>
  <c r="O1451" i="2" s="1"/>
  <c r="P1451" i="2" s="1"/>
  <c r="G1451" i="2"/>
  <c r="L1450" i="2"/>
  <c r="I1450" i="2"/>
  <c r="O1450" i="2" s="1"/>
  <c r="P1450" i="2" s="1"/>
  <c r="G1450" i="2"/>
  <c r="L1449" i="2"/>
  <c r="I1449" i="2"/>
  <c r="O1449" i="2" s="1"/>
  <c r="P1449" i="2" s="1"/>
  <c r="G1449" i="2"/>
  <c r="L1448" i="2"/>
  <c r="I1448" i="2"/>
  <c r="O1448" i="2" s="1"/>
  <c r="P1448" i="2" s="1"/>
  <c r="G1448" i="2"/>
  <c r="L1447" i="2"/>
  <c r="I1447" i="2"/>
  <c r="O1447" i="2" s="1"/>
  <c r="P1447" i="2" s="1"/>
  <c r="G1447" i="2"/>
  <c r="L1446" i="2"/>
  <c r="I1446" i="2"/>
  <c r="O1446" i="2" s="1"/>
  <c r="P1446" i="2" s="1"/>
  <c r="G1446" i="2"/>
  <c r="L1445" i="2"/>
  <c r="I1445" i="2"/>
  <c r="O1445" i="2" s="1"/>
  <c r="P1445" i="2" s="1"/>
  <c r="G1445" i="2"/>
  <c r="L1444" i="2"/>
  <c r="I1444" i="2"/>
  <c r="O1444" i="2" s="1"/>
  <c r="P1444" i="2" s="1"/>
  <c r="G1444" i="2"/>
  <c r="L1443" i="2"/>
  <c r="I1443" i="2"/>
  <c r="O1443" i="2" s="1"/>
  <c r="P1443" i="2" s="1"/>
  <c r="G1443" i="2"/>
  <c r="L1442" i="2"/>
  <c r="I1442" i="2"/>
  <c r="O1442" i="2" s="1"/>
  <c r="P1442" i="2" s="1"/>
  <c r="G1442" i="2"/>
  <c r="L1441" i="2"/>
  <c r="I1441" i="2"/>
  <c r="O1441" i="2" s="1"/>
  <c r="P1441" i="2" s="1"/>
  <c r="G1441" i="2"/>
  <c r="L1440" i="2"/>
  <c r="I1440" i="2"/>
  <c r="O1440" i="2" s="1"/>
  <c r="P1440" i="2" s="1"/>
  <c r="G1440" i="2"/>
  <c r="L1439" i="2"/>
  <c r="I1439" i="2"/>
  <c r="O1439" i="2" s="1"/>
  <c r="P1439" i="2" s="1"/>
  <c r="G1439" i="2"/>
  <c r="L1438" i="2"/>
  <c r="I1438" i="2"/>
  <c r="O1438" i="2" s="1"/>
  <c r="P1438" i="2" s="1"/>
  <c r="G1438" i="2"/>
  <c r="L1437" i="2"/>
  <c r="I1437" i="2"/>
  <c r="O1437" i="2" s="1"/>
  <c r="P1437" i="2" s="1"/>
  <c r="G1437" i="2"/>
  <c r="L1436" i="2"/>
  <c r="I1436" i="2"/>
  <c r="O1436" i="2" s="1"/>
  <c r="P1436" i="2" s="1"/>
  <c r="G1436" i="2"/>
  <c r="L1435" i="2"/>
  <c r="I1435" i="2"/>
  <c r="O1435" i="2" s="1"/>
  <c r="P1435" i="2" s="1"/>
  <c r="G1435" i="2"/>
  <c r="L1434" i="2"/>
  <c r="I1434" i="2"/>
  <c r="O1434" i="2" s="1"/>
  <c r="P1434" i="2" s="1"/>
  <c r="G1434" i="2"/>
  <c r="L1433" i="2"/>
  <c r="I1433" i="2"/>
  <c r="O1433" i="2" s="1"/>
  <c r="P1433" i="2" s="1"/>
  <c r="G1433" i="2"/>
  <c r="L1432" i="2"/>
  <c r="I1432" i="2"/>
  <c r="O1432" i="2" s="1"/>
  <c r="P1432" i="2" s="1"/>
  <c r="G1432" i="2"/>
  <c r="L1431" i="2"/>
  <c r="I1431" i="2"/>
  <c r="O1431" i="2" s="1"/>
  <c r="P1431" i="2" s="1"/>
  <c r="G1431" i="2"/>
  <c r="K1430" i="2"/>
  <c r="L1430" i="2" s="1"/>
  <c r="I1430" i="2"/>
  <c r="O1430" i="2" s="1"/>
  <c r="G1430" i="2"/>
  <c r="J1430" i="2" s="1"/>
  <c r="L1429" i="2"/>
  <c r="I1429" i="2"/>
  <c r="O1429" i="2" s="1"/>
  <c r="P1429" i="2" s="1"/>
  <c r="G1429" i="2"/>
  <c r="L1428" i="2"/>
  <c r="I1428" i="2"/>
  <c r="O1428" i="2" s="1"/>
  <c r="P1428" i="2" s="1"/>
  <c r="G1428" i="2"/>
  <c r="L1427" i="2"/>
  <c r="I1427" i="2"/>
  <c r="O1427" i="2" s="1"/>
  <c r="P1427" i="2" s="1"/>
  <c r="G1427" i="2"/>
  <c r="L1426" i="2"/>
  <c r="I1426" i="2"/>
  <c r="O1426" i="2" s="1"/>
  <c r="P1426" i="2" s="1"/>
  <c r="G1426" i="2"/>
  <c r="L1425" i="2"/>
  <c r="I1425" i="2"/>
  <c r="O1425" i="2" s="1"/>
  <c r="P1425" i="2" s="1"/>
  <c r="G1425" i="2"/>
  <c r="K1424" i="2"/>
  <c r="L1424" i="2" s="1"/>
  <c r="I1424" i="2"/>
  <c r="O1424" i="2" s="1"/>
  <c r="G1424" i="2"/>
  <c r="J1424" i="2" s="1"/>
  <c r="L1423" i="2"/>
  <c r="I1423" i="2"/>
  <c r="O1423" i="2" s="1"/>
  <c r="P1423" i="2" s="1"/>
  <c r="G1423" i="2"/>
  <c r="L1422" i="2"/>
  <c r="I1422" i="2"/>
  <c r="O1422" i="2" s="1"/>
  <c r="P1422" i="2" s="1"/>
  <c r="G1422" i="2"/>
  <c r="L1421" i="2"/>
  <c r="I1421" i="2"/>
  <c r="O1421" i="2" s="1"/>
  <c r="P1421" i="2" s="1"/>
  <c r="G1421" i="2"/>
  <c r="L1420" i="2"/>
  <c r="I1420" i="2"/>
  <c r="O1420" i="2" s="1"/>
  <c r="P1420" i="2" s="1"/>
  <c r="G1420" i="2"/>
  <c r="L1419" i="2"/>
  <c r="I1419" i="2"/>
  <c r="O1419" i="2" s="1"/>
  <c r="P1419" i="2" s="1"/>
  <c r="G1419" i="2"/>
  <c r="L1418" i="2"/>
  <c r="I1418" i="2"/>
  <c r="O1418" i="2" s="1"/>
  <c r="P1418" i="2" s="1"/>
  <c r="G1418" i="2"/>
  <c r="L1417" i="2"/>
  <c r="I1417" i="2"/>
  <c r="O1417" i="2" s="1"/>
  <c r="P1417" i="2" s="1"/>
  <c r="G1417" i="2"/>
  <c r="L1416" i="2"/>
  <c r="I1416" i="2"/>
  <c r="O1416" i="2" s="1"/>
  <c r="P1416" i="2" s="1"/>
  <c r="G1416" i="2"/>
  <c r="L1415" i="2"/>
  <c r="I1415" i="2"/>
  <c r="O1415" i="2" s="1"/>
  <c r="P1415" i="2" s="1"/>
  <c r="G1415" i="2"/>
  <c r="L1414" i="2"/>
  <c r="I1414" i="2"/>
  <c r="O1414" i="2" s="1"/>
  <c r="P1414" i="2" s="1"/>
  <c r="G1414" i="2"/>
  <c r="L1413" i="2"/>
  <c r="I1413" i="2"/>
  <c r="O1413" i="2" s="1"/>
  <c r="P1413" i="2" s="1"/>
  <c r="G1413" i="2"/>
  <c r="L1412" i="2"/>
  <c r="I1412" i="2"/>
  <c r="O1412" i="2" s="1"/>
  <c r="P1412" i="2" s="1"/>
  <c r="G1412" i="2"/>
  <c r="L1411" i="2"/>
  <c r="I1411" i="2"/>
  <c r="O1411" i="2" s="1"/>
  <c r="P1411" i="2" s="1"/>
  <c r="G1411" i="2"/>
  <c r="L1410" i="2"/>
  <c r="I1410" i="2"/>
  <c r="O1410" i="2" s="1"/>
  <c r="P1410" i="2" s="1"/>
  <c r="G1410" i="2"/>
  <c r="L1409" i="2"/>
  <c r="I1409" i="2"/>
  <c r="O1409" i="2" s="1"/>
  <c r="P1409" i="2" s="1"/>
  <c r="G1409" i="2"/>
  <c r="L1408" i="2"/>
  <c r="I1408" i="2"/>
  <c r="O1408" i="2" s="1"/>
  <c r="P1408" i="2" s="1"/>
  <c r="G1408" i="2"/>
  <c r="L1407" i="2"/>
  <c r="I1407" i="2"/>
  <c r="O1407" i="2" s="1"/>
  <c r="P1407" i="2" s="1"/>
  <c r="G1407" i="2"/>
  <c r="L1406" i="2"/>
  <c r="I1406" i="2"/>
  <c r="O1406" i="2" s="1"/>
  <c r="P1406" i="2" s="1"/>
  <c r="G1406" i="2"/>
  <c r="L1405" i="2"/>
  <c r="I1405" i="2"/>
  <c r="O1405" i="2" s="1"/>
  <c r="P1405" i="2" s="1"/>
  <c r="G1405" i="2"/>
  <c r="L1404" i="2"/>
  <c r="I1404" i="2"/>
  <c r="O1404" i="2" s="1"/>
  <c r="P1404" i="2" s="1"/>
  <c r="G1404" i="2"/>
  <c r="L1403" i="2"/>
  <c r="I1403" i="2"/>
  <c r="O1403" i="2" s="1"/>
  <c r="P1403" i="2" s="1"/>
  <c r="G1403" i="2"/>
  <c r="L1402" i="2"/>
  <c r="I1402" i="2"/>
  <c r="O1402" i="2" s="1"/>
  <c r="P1402" i="2" s="1"/>
  <c r="G1402" i="2"/>
  <c r="L1401" i="2"/>
  <c r="I1401" i="2"/>
  <c r="O1401" i="2" s="1"/>
  <c r="P1401" i="2" s="1"/>
  <c r="G1401" i="2"/>
  <c r="L1400" i="2"/>
  <c r="I1400" i="2"/>
  <c r="O1400" i="2" s="1"/>
  <c r="P1400" i="2" s="1"/>
  <c r="G1400" i="2"/>
  <c r="L1399" i="2"/>
  <c r="I1399" i="2"/>
  <c r="O1399" i="2" s="1"/>
  <c r="P1399" i="2" s="1"/>
  <c r="G1399" i="2"/>
  <c r="L1398" i="2"/>
  <c r="I1398" i="2"/>
  <c r="O1398" i="2" s="1"/>
  <c r="P1398" i="2" s="1"/>
  <c r="G1398" i="2"/>
  <c r="K1397" i="2"/>
  <c r="L1397" i="2" s="1"/>
  <c r="I1397" i="2"/>
  <c r="O1397" i="2" s="1"/>
  <c r="G1397" i="2"/>
  <c r="J1397" i="2" s="1"/>
  <c r="L1396" i="2"/>
  <c r="I1396" i="2"/>
  <c r="O1396" i="2" s="1"/>
  <c r="P1396" i="2" s="1"/>
  <c r="G1396" i="2"/>
  <c r="L1395" i="2"/>
  <c r="I1395" i="2"/>
  <c r="O1395" i="2" s="1"/>
  <c r="P1395" i="2" s="1"/>
  <c r="G1395" i="2"/>
  <c r="L1394" i="2"/>
  <c r="I1394" i="2"/>
  <c r="O1394" i="2" s="1"/>
  <c r="P1394" i="2" s="1"/>
  <c r="G1394" i="2"/>
  <c r="L1393" i="2"/>
  <c r="I1393" i="2"/>
  <c r="O1393" i="2" s="1"/>
  <c r="P1393" i="2" s="1"/>
  <c r="G1393" i="2"/>
  <c r="L1392" i="2"/>
  <c r="I1392" i="2"/>
  <c r="O1392" i="2" s="1"/>
  <c r="P1392" i="2" s="1"/>
  <c r="G1392" i="2"/>
  <c r="L1391" i="2"/>
  <c r="I1391" i="2"/>
  <c r="O1391" i="2" s="1"/>
  <c r="P1391" i="2" s="1"/>
  <c r="G1391" i="2"/>
  <c r="L1390" i="2"/>
  <c r="I1390" i="2"/>
  <c r="O1390" i="2" s="1"/>
  <c r="P1390" i="2" s="1"/>
  <c r="G1390" i="2"/>
  <c r="L1389" i="2"/>
  <c r="I1389" i="2"/>
  <c r="O1389" i="2" s="1"/>
  <c r="P1389" i="2" s="1"/>
  <c r="G1389" i="2"/>
  <c r="L1388" i="2"/>
  <c r="I1388" i="2"/>
  <c r="O1388" i="2" s="1"/>
  <c r="P1388" i="2" s="1"/>
  <c r="G1388" i="2"/>
  <c r="L1387" i="2"/>
  <c r="I1387" i="2"/>
  <c r="O1387" i="2" s="1"/>
  <c r="P1387" i="2" s="1"/>
  <c r="G1387" i="2"/>
  <c r="L1386" i="2"/>
  <c r="I1386" i="2"/>
  <c r="O1386" i="2" s="1"/>
  <c r="P1386" i="2" s="1"/>
  <c r="G1386" i="2"/>
  <c r="L1385" i="2"/>
  <c r="I1385" i="2"/>
  <c r="O1385" i="2" s="1"/>
  <c r="P1385" i="2" s="1"/>
  <c r="G1385" i="2"/>
  <c r="L1384" i="2"/>
  <c r="I1384" i="2"/>
  <c r="O1384" i="2" s="1"/>
  <c r="P1384" i="2" s="1"/>
  <c r="G1384" i="2"/>
  <c r="L1383" i="2"/>
  <c r="I1383" i="2"/>
  <c r="O1383" i="2" s="1"/>
  <c r="P1383" i="2" s="1"/>
  <c r="G1383" i="2"/>
  <c r="L1382" i="2"/>
  <c r="I1382" i="2"/>
  <c r="O1382" i="2" s="1"/>
  <c r="P1382" i="2" s="1"/>
  <c r="G1382" i="2"/>
  <c r="L1381" i="2"/>
  <c r="I1381" i="2"/>
  <c r="O1381" i="2" s="1"/>
  <c r="P1381" i="2" s="1"/>
  <c r="G1381" i="2"/>
  <c r="L1380" i="2"/>
  <c r="I1380" i="2"/>
  <c r="O1380" i="2" s="1"/>
  <c r="P1380" i="2" s="1"/>
  <c r="G1380" i="2"/>
  <c r="L1379" i="2"/>
  <c r="I1379" i="2"/>
  <c r="O1379" i="2" s="1"/>
  <c r="P1379" i="2" s="1"/>
  <c r="G1379" i="2"/>
  <c r="L1378" i="2"/>
  <c r="I1378" i="2"/>
  <c r="O1378" i="2" s="1"/>
  <c r="P1378" i="2" s="1"/>
  <c r="G1378" i="2"/>
  <c r="K1377" i="2"/>
  <c r="L1377" i="2" s="1"/>
  <c r="I1377" i="2"/>
  <c r="O1377" i="2" s="1"/>
  <c r="G1377" i="2"/>
  <c r="J1377" i="2" s="1"/>
  <c r="L1376" i="2"/>
  <c r="I1376" i="2"/>
  <c r="O1376" i="2" s="1"/>
  <c r="P1376" i="2" s="1"/>
  <c r="G1376" i="2"/>
  <c r="L1375" i="2"/>
  <c r="I1375" i="2"/>
  <c r="O1375" i="2" s="1"/>
  <c r="P1375" i="2" s="1"/>
  <c r="G1375" i="2"/>
  <c r="L1374" i="2"/>
  <c r="I1374" i="2"/>
  <c r="O1374" i="2" s="1"/>
  <c r="P1374" i="2" s="1"/>
  <c r="G1374" i="2"/>
  <c r="L1373" i="2"/>
  <c r="I1373" i="2"/>
  <c r="O1373" i="2" s="1"/>
  <c r="P1373" i="2" s="1"/>
  <c r="G1373" i="2"/>
  <c r="L1372" i="2"/>
  <c r="I1372" i="2"/>
  <c r="O1372" i="2" s="1"/>
  <c r="P1372" i="2" s="1"/>
  <c r="G1372" i="2"/>
  <c r="L1371" i="2"/>
  <c r="I1371" i="2"/>
  <c r="O1371" i="2" s="1"/>
  <c r="P1371" i="2" s="1"/>
  <c r="G1371" i="2"/>
  <c r="L1370" i="2"/>
  <c r="I1370" i="2"/>
  <c r="O1370" i="2" s="1"/>
  <c r="P1370" i="2" s="1"/>
  <c r="G1370" i="2"/>
  <c r="L1369" i="2"/>
  <c r="I1369" i="2"/>
  <c r="O1369" i="2" s="1"/>
  <c r="P1369" i="2" s="1"/>
  <c r="G1369" i="2"/>
  <c r="L1368" i="2"/>
  <c r="I1368" i="2"/>
  <c r="O1368" i="2" s="1"/>
  <c r="P1368" i="2" s="1"/>
  <c r="G1368" i="2"/>
  <c r="L1367" i="2"/>
  <c r="I1367" i="2"/>
  <c r="O1367" i="2" s="1"/>
  <c r="P1367" i="2" s="1"/>
  <c r="G1367" i="2"/>
  <c r="L1366" i="2"/>
  <c r="I1366" i="2"/>
  <c r="O1366" i="2" s="1"/>
  <c r="P1366" i="2" s="1"/>
  <c r="G1366" i="2"/>
  <c r="L1365" i="2"/>
  <c r="I1365" i="2"/>
  <c r="O1365" i="2" s="1"/>
  <c r="P1365" i="2" s="1"/>
  <c r="G1365" i="2"/>
  <c r="L1364" i="2"/>
  <c r="I1364" i="2"/>
  <c r="O1364" i="2" s="1"/>
  <c r="P1364" i="2" s="1"/>
  <c r="G1364" i="2"/>
  <c r="L1363" i="2"/>
  <c r="I1363" i="2"/>
  <c r="O1363" i="2" s="1"/>
  <c r="P1363" i="2" s="1"/>
  <c r="G1363" i="2"/>
  <c r="L1362" i="2"/>
  <c r="I1362" i="2"/>
  <c r="O1362" i="2" s="1"/>
  <c r="P1362" i="2" s="1"/>
  <c r="G1362" i="2"/>
  <c r="L1361" i="2"/>
  <c r="I1361" i="2"/>
  <c r="O1361" i="2" s="1"/>
  <c r="P1361" i="2" s="1"/>
  <c r="G1361" i="2"/>
  <c r="L1360" i="2"/>
  <c r="I1360" i="2"/>
  <c r="O1360" i="2" s="1"/>
  <c r="P1360" i="2" s="1"/>
  <c r="G1360" i="2"/>
  <c r="L1359" i="2"/>
  <c r="I1359" i="2"/>
  <c r="O1359" i="2" s="1"/>
  <c r="P1359" i="2" s="1"/>
  <c r="G1359" i="2"/>
  <c r="L1358" i="2"/>
  <c r="I1358" i="2"/>
  <c r="O1358" i="2" s="1"/>
  <c r="P1358" i="2" s="1"/>
  <c r="G1358" i="2"/>
  <c r="L1357" i="2"/>
  <c r="I1357" i="2"/>
  <c r="O1357" i="2" s="1"/>
  <c r="P1357" i="2" s="1"/>
  <c r="G1357" i="2"/>
  <c r="L1356" i="2"/>
  <c r="I1356" i="2"/>
  <c r="O1356" i="2" s="1"/>
  <c r="P1356" i="2" s="1"/>
  <c r="G1356" i="2"/>
  <c r="K1355" i="2"/>
  <c r="L1355" i="2" s="1"/>
  <c r="I1355" i="2"/>
  <c r="O1355" i="2" s="1"/>
  <c r="G1355" i="2"/>
  <c r="J1355" i="2" s="1"/>
  <c r="L1354" i="2"/>
  <c r="I1354" i="2"/>
  <c r="O1354" i="2" s="1"/>
  <c r="P1354" i="2" s="1"/>
  <c r="G1354" i="2"/>
  <c r="L1353" i="2"/>
  <c r="I1353" i="2"/>
  <c r="O1353" i="2" s="1"/>
  <c r="P1353" i="2" s="1"/>
  <c r="G1353" i="2"/>
  <c r="L1352" i="2"/>
  <c r="I1352" i="2"/>
  <c r="O1352" i="2" s="1"/>
  <c r="P1352" i="2" s="1"/>
  <c r="G1352" i="2"/>
  <c r="L1351" i="2"/>
  <c r="I1351" i="2"/>
  <c r="O1351" i="2" s="1"/>
  <c r="P1351" i="2" s="1"/>
  <c r="G1351" i="2"/>
  <c r="L1350" i="2"/>
  <c r="I1350" i="2"/>
  <c r="O1350" i="2" s="1"/>
  <c r="P1350" i="2" s="1"/>
  <c r="G1350" i="2"/>
  <c r="L1349" i="2"/>
  <c r="I1349" i="2"/>
  <c r="O1349" i="2" s="1"/>
  <c r="P1349" i="2" s="1"/>
  <c r="G1349" i="2"/>
  <c r="L1348" i="2"/>
  <c r="I1348" i="2"/>
  <c r="O1348" i="2" s="1"/>
  <c r="P1348" i="2" s="1"/>
  <c r="G1348" i="2"/>
  <c r="L1347" i="2"/>
  <c r="I1347" i="2"/>
  <c r="O1347" i="2" s="1"/>
  <c r="P1347" i="2" s="1"/>
  <c r="G1347" i="2"/>
  <c r="L1346" i="2"/>
  <c r="I1346" i="2"/>
  <c r="O1346" i="2" s="1"/>
  <c r="P1346" i="2" s="1"/>
  <c r="G1346" i="2"/>
  <c r="L1345" i="2"/>
  <c r="I1345" i="2"/>
  <c r="O1345" i="2" s="1"/>
  <c r="P1345" i="2" s="1"/>
  <c r="G1345" i="2"/>
  <c r="L1344" i="2"/>
  <c r="I1344" i="2"/>
  <c r="O1344" i="2" s="1"/>
  <c r="P1344" i="2" s="1"/>
  <c r="G1344" i="2"/>
  <c r="L1343" i="2"/>
  <c r="I1343" i="2"/>
  <c r="O1343" i="2" s="1"/>
  <c r="P1343" i="2" s="1"/>
  <c r="G1343" i="2"/>
  <c r="L1342" i="2"/>
  <c r="I1342" i="2"/>
  <c r="O1342" i="2" s="1"/>
  <c r="P1342" i="2" s="1"/>
  <c r="G1342" i="2"/>
  <c r="L1341" i="2"/>
  <c r="I1341" i="2"/>
  <c r="O1341" i="2" s="1"/>
  <c r="P1341" i="2" s="1"/>
  <c r="G1341" i="2"/>
  <c r="L1340" i="2"/>
  <c r="I1340" i="2"/>
  <c r="O1340" i="2" s="1"/>
  <c r="P1340" i="2" s="1"/>
  <c r="G1340" i="2"/>
  <c r="L1339" i="2"/>
  <c r="I1339" i="2"/>
  <c r="O1339" i="2" s="1"/>
  <c r="P1339" i="2" s="1"/>
  <c r="G1339" i="2"/>
  <c r="L1338" i="2"/>
  <c r="I1338" i="2"/>
  <c r="O1338" i="2" s="1"/>
  <c r="P1338" i="2" s="1"/>
  <c r="G1338" i="2"/>
  <c r="L1337" i="2"/>
  <c r="I1337" i="2"/>
  <c r="O1337" i="2" s="1"/>
  <c r="P1337" i="2" s="1"/>
  <c r="G1337" i="2"/>
  <c r="L1336" i="2"/>
  <c r="I1336" i="2"/>
  <c r="O1336" i="2" s="1"/>
  <c r="P1336" i="2" s="1"/>
  <c r="G1336" i="2"/>
  <c r="K1335" i="2"/>
  <c r="L1335" i="2" s="1"/>
  <c r="I1335" i="2"/>
  <c r="O1335" i="2" s="1"/>
  <c r="G1335" i="2"/>
  <c r="J1335" i="2" s="1"/>
  <c r="L1334" i="2"/>
  <c r="I1334" i="2"/>
  <c r="O1334" i="2" s="1"/>
  <c r="P1334" i="2" s="1"/>
  <c r="G1334" i="2"/>
  <c r="L1333" i="2"/>
  <c r="I1333" i="2"/>
  <c r="O1333" i="2" s="1"/>
  <c r="P1333" i="2" s="1"/>
  <c r="G1333" i="2"/>
  <c r="L1332" i="2"/>
  <c r="I1332" i="2"/>
  <c r="O1332" i="2" s="1"/>
  <c r="P1332" i="2" s="1"/>
  <c r="G1332" i="2"/>
  <c r="L1331" i="2"/>
  <c r="I1331" i="2"/>
  <c r="O1331" i="2" s="1"/>
  <c r="P1331" i="2" s="1"/>
  <c r="G1331" i="2"/>
  <c r="L1330" i="2"/>
  <c r="I1330" i="2"/>
  <c r="O1330" i="2" s="1"/>
  <c r="P1330" i="2" s="1"/>
  <c r="G1330" i="2"/>
  <c r="L1329" i="2"/>
  <c r="I1329" i="2"/>
  <c r="O1329" i="2" s="1"/>
  <c r="P1329" i="2" s="1"/>
  <c r="G1329" i="2"/>
  <c r="L1328" i="2"/>
  <c r="I1328" i="2"/>
  <c r="O1328" i="2" s="1"/>
  <c r="P1328" i="2" s="1"/>
  <c r="G1328" i="2"/>
  <c r="L1327" i="2"/>
  <c r="I1327" i="2"/>
  <c r="O1327" i="2" s="1"/>
  <c r="P1327" i="2" s="1"/>
  <c r="G1327" i="2"/>
  <c r="L1326" i="2"/>
  <c r="I1326" i="2"/>
  <c r="O1326" i="2" s="1"/>
  <c r="P1326" i="2" s="1"/>
  <c r="G1326" i="2"/>
  <c r="L1325" i="2"/>
  <c r="I1325" i="2"/>
  <c r="O1325" i="2" s="1"/>
  <c r="P1325" i="2" s="1"/>
  <c r="G1325" i="2"/>
  <c r="L1324" i="2"/>
  <c r="I1324" i="2"/>
  <c r="O1324" i="2" s="1"/>
  <c r="P1324" i="2" s="1"/>
  <c r="G1324" i="2"/>
  <c r="L1323" i="2"/>
  <c r="I1323" i="2"/>
  <c r="O1323" i="2" s="1"/>
  <c r="P1323" i="2" s="1"/>
  <c r="G1323" i="2"/>
  <c r="L1322" i="2"/>
  <c r="I1322" i="2"/>
  <c r="O1322" i="2" s="1"/>
  <c r="P1322" i="2" s="1"/>
  <c r="G1322" i="2"/>
  <c r="L1321" i="2"/>
  <c r="I1321" i="2"/>
  <c r="O1321" i="2" s="1"/>
  <c r="P1321" i="2" s="1"/>
  <c r="G1321" i="2"/>
  <c r="L1320" i="2"/>
  <c r="I1320" i="2"/>
  <c r="O1320" i="2" s="1"/>
  <c r="P1320" i="2" s="1"/>
  <c r="G1320" i="2"/>
  <c r="L1319" i="2"/>
  <c r="I1319" i="2"/>
  <c r="O1319" i="2" s="1"/>
  <c r="P1319" i="2" s="1"/>
  <c r="G1319" i="2"/>
  <c r="L1318" i="2"/>
  <c r="I1318" i="2"/>
  <c r="O1318" i="2" s="1"/>
  <c r="P1318" i="2" s="1"/>
  <c r="G1318" i="2"/>
  <c r="L1317" i="2"/>
  <c r="I1317" i="2"/>
  <c r="O1317" i="2" s="1"/>
  <c r="P1317" i="2" s="1"/>
  <c r="G1317" i="2"/>
  <c r="L1316" i="2"/>
  <c r="I1316" i="2"/>
  <c r="O1316" i="2" s="1"/>
  <c r="P1316" i="2" s="1"/>
  <c r="G1316" i="2"/>
  <c r="L1315" i="2"/>
  <c r="I1315" i="2"/>
  <c r="O1315" i="2" s="1"/>
  <c r="P1315" i="2" s="1"/>
  <c r="G1315" i="2"/>
  <c r="L1314" i="2"/>
  <c r="I1314" i="2"/>
  <c r="O1314" i="2" s="1"/>
  <c r="P1314" i="2" s="1"/>
  <c r="G1314" i="2"/>
  <c r="L1313" i="2"/>
  <c r="I1313" i="2"/>
  <c r="O1313" i="2" s="1"/>
  <c r="P1313" i="2" s="1"/>
  <c r="G1313" i="2"/>
  <c r="L1312" i="2"/>
  <c r="I1312" i="2"/>
  <c r="O1312" i="2" s="1"/>
  <c r="P1312" i="2" s="1"/>
  <c r="G1312" i="2"/>
  <c r="L1311" i="2"/>
  <c r="I1311" i="2"/>
  <c r="O1311" i="2" s="1"/>
  <c r="P1311" i="2" s="1"/>
  <c r="G1311" i="2"/>
  <c r="L1310" i="2"/>
  <c r="I1310" i="2"/>
  <c r="O1310" i="2" s="1"/>
  <c r="P1310" i="2" s="1"/>
  <c r="G1310" i="2"/>
  <c r="L1309" i="2"/>
  <c r="I1309" i="2"/>
  <c r="O1309" i="2" s="1"/>
  <c r="P1309" i="2" s="1"/>
  <c r="G1309" i="2"/>
  <c r="L1308" i="2"/>
  <c r="I1308" i="2"/>
  <c r="O1308" i="2" s="1"/>
  <c r="P1308" i="2" s="1"/>
  <c r="G1308" i="2"/>
  <c r="L1307" i="2"/>
  <c r="I1307" i="2"/>
  <c r="O1307" i="2" s="1"/>
  <c r="P1307" i="2" s="1"/>
  <c r="G1307" i="2"/>
  <c r="L1306" i="2"/>
  <c r="I1306" i="2"/>
  <c r="O1306" i="2" s="1"/>
  <c r="P1306" i="2" s="1"/>
  <c r="G1306" i="2"/>
  <c r="L1305" i="2"/>
  <c r="I1305" i="2"/>
  <c r="O1305" i="2" s="1"/>
  <c r="P1305" i="2" s="1"/>
  <c r="G1305" i="2"/>
  <c r="L1304" i="2"/>
  <c r="I1304" i="2"/>
  <c r="O1304" i="2" s="1"/>
  <c r="P1304" i="2" s="1"/>
  <c r="G1304" i="2"/>
  <c r="L1303" i="2"/>
  <c r="I1303" i="2"/>
  <c r="O1303" i="2" s="1"/>
  <c r="P1303" i="2" s="1"/>
  <c r="G1303" i="2"/>
  <c r="L1302" i="2"/>
  <c r="I1302" i="2"/>
  <c r="O1302" i="2" s="1"/>
  <c r="P1302" i="2" s="1"/>
  <c r="G1302" i="2"/>
  <c r="L1301" i="2"/>
  <c r="I1301" i="2"/>
  <c r="O1301" i="2" s="1"/>
  <c r="P1301" i="2" s="1"/>
  <c r="G1301" i="2"/>
  <c r="L1300" i="2"/>
  <c r="I1300" i="2"/>
  <c r="O1300" i="2" s="1"/>
  <c r="P1300" i="2" s="1"/>
  <c r="G1300" i="2"/>
  <c r="L1299" i="2"/>
  <c r="I1299" i="2"/>
  <c r="O1299" i="2" s="1"/>
  <c r="P1299" i="2" s="1"/>
  <c r="G1299" i="2"/>
  <c r="L1298" i="2"/>
  <c r="I1298" i="2"/>
  <c r="O1298" i="2" s="1"/>
  <c r="P1298" i="2" s="1"/>
  <c r="G1298" i="2"/>
  <c r="K1297" i="2"/>
  <c r="L1297" i="2" s="1"/>
  <c r="I1297" i="2"/>
  <c r="O1297" i="2" s="1"/>
  <c r="G1297" i="2"/>
  <c r="J1297" i="2" s="1"/>
  <c r="K1296" i="2"/>
  <c r="L1296" i="2" s="1"/>
  <c r="I1296" i="2"/>
  <c r="O1296" i="2" s="1"/>
  <c r="G1296" i="2"/>
  <c r="J1296" i="2" s="1"/>
  <c r="L1295" i="2"/>
  <c r="I1295" i="2"/>
  <c r="O1295" i="2" s="1"/>
  <c r="P1295" i="2" s="1"/>
  <c r="G1295" i="2"/>
  <c r="L1294" i="2"/>
  <c r="I1294" i="2"/>
  <c r="O1294" i="2" s="1"/>
  <c r="P1294" i="2" s="1"/>
  <c r="G1294" i="2"/>
  <c r="L1293" i="2"/>
  <c r="I1293" i="2"/>
  <c r="O1293" i="2" s="1"/>
  <c r="P1293" i="2" s="1"/>
  <c r="G1293" i="2"/>
  <c r="L1292" i="2"/>
  <c r="I1292" i="2"/>
  <c r="O1292" i="2" s="1"/>
  <c r="P1292" i="2" s="1"/>
  <c r="G1292" i="2"/>
  <c r="L1291" i="2"/>
  <c r="I1291" i="2"/>
  <c r="O1291" i="2" s="1"/>
  <c r="P1291" i="2" s="1"/>
  <c r="G1291" i="2"/>
  <c r="L1290" i="2"/>
  <c r="I1290" i="2"/>
  <c r="O1290" i="2" s="1"/>
  <c r="P1290" i="2" s="1"/>
  <c r="G1290" i="2"/>
  <c r="L1289" i="2"/>
  <c r="I1289" i="2"/>
  <c r="O1289" i="2" s="1"/>
  <c r="P1289" i="2" s="1"/>
  <c r="G1289" i="2"/>
  <c r="L1288" i="2"/>
  <c r="I1288" i="2"/>
  <c r="O1288" i="2" s="1"/>
  <c r="P1288" i="2" s="1"/>
  <c r="G1288" i="2"/>
  <c r="L1287" i="2"/>
  <c r="I1287" i="2"/>
  <c r="O1287" i="2" s="1"/>
  <c r="P1287" i="2" s="1"/>
  <c r="G1287" i="2"/>
  <c r="L1286" i="2"/>
  <c r="I1286" i="2"/>
  <c r="O1286" i="2" s="1"/>
  <c r="P1286" i="2" s="1"/>
  <c r="G1286" i="2"/>
  <c r="L1285" i="2"/>
  <c r="I1285" i="2"/>
  <c r="O1285" i="2" s="1"/>
  <c r="P1285" i="2" s="1"/>
  <c r="G1285" i="2"/>
  <c r="K1284" i="2"/>
  <c r="L1284" i="2" s="1"/>
  <c r="I1284" i="2"/>
  <c r="O1284" i="2" s="1"/>
  <c r="G1284" i="2"/>
  <c r="J1284" i="2" s="1"/>
  <c r="L1283" i="2"/>
  <c r="I1283" i="2"/>
  <c r="O1283" i="2" s="1"/>
  <c r="P1283" i="2" s="1"/>
  <c r="G1283" i="2"/>
  <c r="L1282" i="2"/>
  <c r="I1282" i="2"/>
  <c r="O1282" i="2" s="1"/>
  <c r="P1282" i="2" s="1"/>
  <c r="G1282" i="2"/>
  <c r="L1281" i="2"/>
  <c r="I1281" i="2"/>
  <c r="O1281" i="2" s="1"/>
  <c r="P1281" i="2" s="1"/>
  <c r="G1281" i="2"/>
  <c r="L1280" i="2"/>
  <c r="I1280" i="2"/>
  <c r="O1280" i="2" s="1"/>
  <c r="P1280" i="2" s="1"/>
  <c r="G1280" i="2"/>
  <c r="L1279" i="2"/>
  <c r="I1279" i="2"/>
  <c r="O1279" i="2" s="1"/>
  <c r="P1279" i="2" s="1"/>
  <c r="G1279" i="2"/>
  <c r="L1278" i="2"/>
  <c r="I1278" i="2"/>
  <c r="O1278" i="2" s="1"/>
  <c r="P1278" i="2" s="1"/>
  <c r="G1278" i="2"/>
  <c r="L1277" i="2"/>
  <c r="I1277" i="2"/>
  <c r="O1277" i="2" s="1"/>
  <c r="P1277" i="2" s="1"/>
  <c r="G1277" i="2"/>
  <c r="L1276" i="2"/>
  <c r="I1276" i="2"/>
  <c r="O1276" i="2" s="1"/>
  <c r="P1276" i="2" s="1"/>
  <c r="G1276" i="2"/>
  <c r="L1275" i="2"/>
  <c r="I1275" i="2"/>
  <c r="O1275" i="2" s="1"/>
  <c r="P1275" i="2" s="1"/>
  <c r="G1275" i="2"/>
  <c r="L1274" i="2"/>
  <c r="I1274" i="2"/>
  <c r="O1274" i="2" s="1"/>
  <c r="P1274" i="2" s="1"/>
  <c r="G1274" i="2"/>
  <c r="L1273" i="2"/>
  <c r="I1273" i="2"/>
  <c r="O1273" i="2" s="1"/>
  <c r="P1273" i="2" s="1"/>
  <c r="G1273" i="2"/>
  <c r="L1272" i="2"/>
  <c r="I1272" i="2"/>
  <c r="O1272" i="2" s="1"/>
  <c r="P1272" i="2" s="1"/>
  <c r="G1272" i="2"/>
  <c r="L1271" i="2"/>
  <c r="I1271" i="2"/>
  <c r="O1271" i="2" s="1"/>
  <c r="P1271" i="2" s="1"/>
  <c r="G1271" i="2"/>
  <c r="K1270" i="2"/>
  <c r="L1270" i="2" s="1"/>
  <c r="I1270" i="2"/>
  <c r="O1270" i="2" s="1"/>
  <c r="G1270" i="2"/>
  <c r="J1270" i="2" s="1"/>
  <c r="L1269" i="2"/>
  <c r="I1269" i="2"/>
  <c r="O1269" i="2" s="1"/>
  <c r="P1269" i="2" s="1"/>
  <c r="G1269" i="2"/>
  <c r="L1268" i="2"/>
  <c r="I1268" i="2"/>
  <c r="O1268" i="2" s="1"/>
  <c r="P1268" i="2" s="1"/>
  <c r="G1268" i="2"/>
  <c r="L1267" i="2"/>
  <c r="I1267" i="2"/>
  <c r="O1267" i="2" s="1"/>
  <c r="P1267" i="2" s="1"/>
  <c r="G1267" i="2"/>
  <c r="L1266" i="2"/>
  <c r="I1266" i="2"/>
  <c r="O1266" i="2" s="1"/>
  <c r="P1266" i="2" s="1"/>
  <c r="G1266" i="2"/>
  <c r="L1265" i="2"/>
  <c r="I1265" i="2"/>
  <c r="O1265" i="2" s="1"/>
  <c r="P1265" i="2" s="1"/>
  <c r="G1265" i="2"/>
  <c r="L1264" i="2"/>
  <c r="I1264" i="2"/>
  <c r="O1264" i="2" s="1"/>
  <c r="P1264" i="2" s="1"/>
  <c r="G1264" i="2"/>
  <c r="L1263" i="2"/>
  <c r="I1263" i="2"/>
  <c r="O1263" i="2" s="1"/>
  <c r="P1263" i="2" s="1"/>
  <c r="G1263" i="2"/>
  <c r="L1262" i="2"/>
  <c r="I1262" i="2"/>
  <c r="O1262" i="2" s="1"/>
  <c r="P1262" i="2" s="1"/>
  <c r="G1262" i="2"/>
  <c r="L1261" i="2"/>
  <c r="I1261" i="2"/>
  <c r="O1261" i="2" s="1"/>
  <c r="P1261" i="2" s="1"/>
  <c r="G1261" i="2"/>
  <c r="L1260" i="2"/>
  <c r="I1260" i="2"/>
  <c r="O1260" i="2" s="1"/>
  <c r="P1260" i="2" s="1"/>
  <c r="G1260" i="2"/>
  <c r="L1259" i="2"/>
  <c r="I1259" i="2"/>
  <c r="O1259" i="2" s="1"/>
  <c r="P1259" i="2" s="1"/>
  <c r="G1259" i="2"/>
  <c r="L1258" i="2"/>
  <c r="I1258" i="2"/>
  <c r="O1258" i="2" s="1"/>
  <c r="P1258" i="2" s="1"/>
  <c r="G1258" i="2"/>
  <c r="L1257" i="2"/>
  <c r="I1257" i="2"/>
  <c r="O1257" i="2" s="1"/>
  <c r="P1257" i="2" s="1"/>
  <c r="G1257" i="2"/>
  <c r="L1256" i="2"/>
  <c r="I1256" i="2"/>
  <c r="O1256" i="2" s="1"/>
  <c r="P1256" i="2" s="1"/>
  <c r="G1256" i="2"/>
  <c r="L1255" i="2"/>
  <c r="I1255" i="2"/>
  <c r="O1255" i="2" s="1"/>
  <c r="P1255" i="2" s="1"/>
  <c r="G1255" i="2"/>
  <c r="L1254" i="2"/>
  <c r="I1254" i="2"/>
  <c r="O1254" i="2" s="1"/>
  <c r="P1254" i="2" s="1"/>
  <c r="G1254" i="2"/>
  <c r="L1253" i="2"/>
  <c r="I1253" i="2"/>
  <c r="O1253" i="2" s="1"/>
  <c r="P1253" i="2" s="1"/>
  <c r="G1253" i="2"/>
  <c r="L1252" i="2"/>
  <c r="I1252" i="2"/>
  <c r="O1252" i="2" s="1"/>
  <c r="P1252" i="2" s="1"/>
  <c r="G1252" i="2"/>
  <c r="L1251" i="2"/>
  <c r="I1251" i="2"/>
  <c r="O1251" i="2" s="1"/>
  <c r="P1251" i="2" s="1"/>
  <c r="G1251" i="2"/>
  <c r="L1250" i="2"/>
  <c r="I1250" i="2"/>
  <c r="O1250" i="2" s="1"/>
  <c r="P1250" i="2" s="1"/>
  <c r="G1250" i="2"/>
  <c r="L1249" i="2"/>
  <c r="I1249" i="2"/>
  <c r="O1249" i="2" s="1"/>
  <c r="P1249" i="2" s="1"/>
  <c r="G1249" i="2"/>
  <c r="K1248" i="2"/>
  <c r="L1248" i="2" s="1"/>
  <c r="I1248" i="2"/>
  <c r="O1248" i="2" s="1"/>
  <c r="G1248" i="2"/>
  <c r="J1248" i="2" s="1"/>
  <c r="L1247" i="2"/>
  <c r="I1247" i="2"/>
  <c r="O1247" i="2" s="1"/>
  <c r="P1247" i="2" s="1"/>
  <c r="G1247" i="2"/>
  <c r="L1246" i="2"/>
  <c r="I1246" i="2"/>
  <c r="O1246" i="2" s="1"/>
  <c r="P1246" i="2" s="1"/>
  <c r="G1246" i="2"/>
  <c r="L1245" i="2"/>
  <c r="I1245" i="2"/>
  <c r="O1245" i="2" s="1"/>
  <c r="P1245" i="2" s="1"/>
  <c r="G1245" i="2"/>
  <c r="L1244" i="2"/>
  <c r="I1244" i="2"/>
  <c r="O1244" i="2" s="1"/>
  <c r="P1244" i="2" s="1"/>
  <c r="G1244" i="2"/>
  <c r="L1243" i="2"/>
  <c r="I1243" i="2"/>
  <c r="O1243" i="2" s="1"/>
  <c r="P1243" i="2" s="1"/>
  <c r="G1243" i="2"/>
  <c r="L1242" i="2"/>
  <c r="I1242" i="2"/>
  <c r="O1242" i="2" s="1"/>
  <c r="P1242" i="2" s="1"/>
  <c r="G1242" i="2"/>
  <c r="L1241" i="2"/>
  <c r="I1241" i="2"/>
  <c r="O1241" i="2" s="1"/>
  <c r="P1241" i="2" s="1"/>
  <c r="G1241" i="2"/>
  <c r="L1240" i="2"/>
  <c r="I1240" i="2"/>
  <c r="O1240" i="2" s="1"/>
  <c r="P1240" i="2" s="1"/>
  <c r="G1240" i="2"/>
  <c r="L1239" i="2"/>
  <c r="I1239" i="2"/>
  <c r="O1239" i="2" s="1"/>
  <c r="P1239" i="2" s="1"/>
  <c r="G1239" i="2"/>
  <c r="L1238" i="2"/>
  <c r="I1238" i="2"/>
  <c r="O1238" i="2" s="1"/>
  <c r="P1238" i="2" s="1"/>
  <c r="G1238" i="2"/>
  <c r="L1237" i="2"/>
  <c r="I1237" i="2"/>
  <c r="O1237" i="2" s="1"/>
  <c r="P1237" i="2" s="1"/>
  <c r="G1237" i="2"/>
  <c r="L1236" i="2"/>
  <c r="I1236" i="2"/>
  <c r="O1236" i="2" s="1"/>
  <c r="P1236" i="2" s="1"/>
  <c r="G1236" i="2"/>
  <c r="L1235" i="2"/>
  <c r="I1235" i="2"/>
  <c r="O1235" i="2" s="1"/>
  <c r="P1235" i="2" s="1"/>
  <c r="G1235" i="2"/>
  <c r="L1234" i="2"/>
  <c r="I1234" i="2"/>
  <c r="O1234" i="2" s="1"/>
  <c r="P1234" i="2" s="1"/>
  <c r="G1234" i="2"/>
  <c r="L1233" i="2"/>
  <c r="I1233" i="2"/>
  <c r="O1233" i="2" s="1"/>
  <c r="P1233" i="2" s="1"/>
  <c r="G1233" i="2"/>
  <c r="L1232" i="2"/>
  <c r="I1232" i="2"/>
  <c r="O1232" i="2" s="1"/>
  <c r="P1232" i="2" s="1"/>
  <c r="G1232" i="2"/>
  <c r="L1231" i="2"/>
  <c r="I1231" i="2"/>
  <c r="O1231" i="2" s="1"/>
  <c r="P1231" i="2" s="1"/>
  <c r="G1231" i="2"/>
  <c r="L1230" i="2"/>
  <c r="I1230" i="2"/>
  <c r="O1230" i="2" s="1"/>
  <c r="P1230" i="2" s="1"/>
  <c r="G1230" i="2"/>
  <c r="L1229" i="2"/>
  <c r="I1229" i="2"/>
  <c r="O1229" i="2" s="1"/>
  <c r="P1229" i="2" s="1"/>
  <c r="G1229" i="2"/>
  <c r="L1228" i="2"/>
  <c r="I1228" i="2"/>
  <c r="O1228" i="2" s="1"/>
  <c r="P1228" i="2" s="1"/>
  <c r="G1228" i="2"/>
  <c r="L1227" i="2"/>
  <c r="I1227" i="2"/>
  <c r="O1227" i="2" s="1"/>
  <c r="P1227" i="2" s="1"/>
  <c r="G1227" i="2"/>
  <c r="L1226" i="2"/>
  <c r="I1226" i="2"/>
  <c r="O1226" i="2" s="1"/>
  <c r="P1226" i="2" s="1"/>
  <c r="G1226" i="2"/>
  <c r="L1225" i="2"/>
  <c r="I1225" i="2"/>
  <c r="O1225" i="2" s="1"/>
  <c r="P1225" i="2" s="1"/>
  <c r="G1225" i="2"/>
  <c r="L1224" i="2"/>
  <c r="I1224" i="2"/>
  <c r="O1224" i="2" s="1"/>
  <c r="P1224" i="2" s="1"/>
  <c r="G1224" i="2"/>
  <c r="L1223" i="2"/>
  <c r="I1223" i="2"/>
  <c r="O1223" i="2" s="1"/>
  <c r="P1223" i="2" s="1"/>
  <c r="G1223" i="2"/>
  <c r="L1222" i="2"/>
  <c r="I1222" i="2"/>
  <c r="O1222" i="2" s="1"/>
  <c r="P1222" i="2" s="1"/>
  <c r="G1222" i="2"/>
  <c r="L1221" i="2"/>
  <c r="I1221" i="2"/>
  <c r="O1221" i="2" s="1"/>
  <c r="P1221" i="2" s="1"/>
  <c r="G1221" i="2"/>
  <c r="L1220" i="2"/>
  <c r="I1220" i="2"/>
  <c r="O1220" i="2" s="1"/>
  <c r="P1220" i="2" s="1"/>
  <c r="G1220" i="2"/>
  <c r="L1219" i="2"/>
  <c r="I1219" i="2"/>
  <c r="O1219" i="2" s="1"/>
  <c r="P1219" i="2" s="1"/>
  <c r="G1219" i="2"/>
  <c r="L1218" i="2"/>
  <c r="I1218" i="2"/>
  <c r="O1218" i="2" s="1"/>
  <c r="P1218" i="2" s="1"/>
  <c r="G1218" i="2"/>
  <c r="L1217" i="2"/>
  <c r="I1217" i="2"/>
  <c r="O1217" i="2" s="1"/>
  <c r="P1217" i="2" s="1"/>
  <c r="G1217" i="2"/>
  <c r="L1216" i="2"/>
  <c r="I1216" i="2"/>
  <c r="O1216" i="2" s="1"/>
  <c r="P1216" i="2" s="1"/>
  <c r="G1216" i="2"/>
  <c r="L1215" i="2"/>
  <c r="I1215" i="2"/>
  <c r="O1215" i="2" s="1"/>
  <c r="P1215" i="2" s="1"/>
  <c r="G1215" i="2"/>
  <c r="L1214" i="2"/>
  <c r="I1214" i="2"/>
  <c r="O1214" i="2" s="1"/>
  <c r="P1214" i="2" s="1"/>
  <c r="G1214" i="2"/>
  <c r="L1213" i="2"/>
  <c r="I1213" i="2"/>
  <c r="O1213" i="2" s="1"/>
  <c r="P1213" i="2" s="1"/>
  <c r="G1213" i="2"/>
  <c r="L1212" i="2"/>
  <c r="I1212" i="2"/>
  <c r="O1212" i="2" s="1"/>
  <c r="P1212" i="2" s="1"/>
  <c r="G1212" i="2"/>
  <c r="L1211" i="2"/>
  <c r="I1211" i="2"/>
  <c r="O1211" i="2" s="1"/>
  <c r="P1211" i="2" s="1"/>
  <c r="G1211" i="2"/>
  <c r="L1210" i="2"/>
  <c r="I1210" i="2"/>
  <c r="O1210" i="2" s="1"/>
  <c r="P1210" i="2" s="1"/>
  <c r="G1210" i="2"/>
  <c r="L1209" i="2"/>
  <c r="I1209" i="2"/>
  <c r="O1209" i="2" s="1"/>
  <c r="P1209" i="2" s="1"/>
  <c r="G1209" i="2"/>
  <c r="L1208" i="2"/>
  <c r="I1208" i="2"/>
  <c r="O1208" i="2" s="1"/>
  <c r="P1208" i="2" s="1"/>
  <c r="G1208" i="2"/>
  <c r="L1207" i="2"/>
  <c r="I1207" i="2"/>
  <c r="O1207" i="2" s="1"/>
  <c r="P1207" i="2" s="1"/>
  <c r="G1207" i="2"/>
  <c r="K1206" i="2"/>
  <c r="L1206" i="2" s="1"/>
  <c r="I1206" i="2"/>
  <c r="O1206" i="2" s="1"/>
  <c r="G1206" i="2"/>
  <c r="J1206" i="2" s="1"/>
  <c r="L1205" i="2"/>
  <c r="I1205" i="2"/>
  <c r="O1205" i="2" s="1"/>
  <c r="P1205" i="2" s="1"/>
  <c r="G1205" i="2"/>
  <c r="L1204" i="2"/>
  <c r="I1204" i="2"/>
  <c r="O1204" i="2" s="1"/>
  <c r="P1204" i="2" s="1"/>
  <c r="G1204" i="2"/>
  <c r="L1203" i="2"/>
  <c r="I1203" i="2"/>
  <c r="O1203" i="2" s="1"/>
  <c r="P1203" i="2" s="1"/>
  <c r="G1203" i="2"/>
  <c r="L1202" i="2"/>
  <c r="I1202" i="2"/>
  <c r="O1202" i="2" s="1"/>
  <c r="P1202" i="2" s="1"/>
  <c r="G1202" i="2"/>
  <c r="L1201" i="2"/>
  <c r="I1201" i="2"/>
  <c r="O1201" i="2" s="1"/>
  <c r="P1201" i="2" s="1"/>
  <c r="G1201" i="2"/>
  <c r="L1200" i="2"/>
  <c r="I1200" i="2"/>
  <c r="O1200" i="2" s="1"/>
  <c r="P1200" i="2" s="1"/>
  <c r="G1200" i="2"/>
  <c r="L1199" i="2"/>
  <c r="I1199" i="2"/>
  <c r="O1199" i="2" s="1"/>
  <c r="P1199" i="2" s="1"/>
  <c r="G1199" i="2"/>
  <c r="L1198" i="2"/>
  <c r="I1198" i="2"/>
  <c r="O1198" i="2" s="1"/>
  <c r="P1198" i="2" s="1"/>
  <c r="G1198" i="2"/>
  <c r="L1197" i="2"/>
  <c r="I1197" i="2"/>
  <c r="O1197" i="2" s="1"/>
  <c r="P1197" i="2" s="1"/>
  <c r="G1197" i="2"/>
  <c r="L1196" i="2"/>
  <c r="I1196" i="2"/>
  <c r="O1196" i="2" s="1"/>
  <c r="P1196" i="2" s="1"/>
  <c r="G1196" i="2"/>
  <c r="L1195" i="2"/>
  <c r="I1195" i="2"/>
  <c r="O1195" i="2" s="1"/>
  <c r="P1195" i="2" s="1"/>
  <c r="G1195" i="2"/>
  <c r="L1194" i="2"/>
  <c r="I1194" i="2"/>
  <c r="O1194" i="2" s="1"/>
  <c r="P1194" i="2" s="1"/>
  <c r="G1194" i="2"/>
  <c r="L1193" i="2"/>
  <c r="I1193" i="2"/>
  <c r="O1193" i="2" s="1"/>
  <c r="P1193" i="2" s="1"/>
  <c r="G1193" i="2"/>
  <c r="L1192" i="2"/>
  <c r="I1192" i="2"/>
  <c r="O1192" i="2" s="1"/>
  <c r="P1192" i="2" s="1"/>
  <c r="G1192" i="2"/>
  <c r="L1191" i="2"/>
  <c r="I1191" i="2"/>
  <c r="O1191" i="2" s="1"/>
  <c r="P1191" i="2" s="1"/>
  <c r="G1191" i="2"/>
  <c r="L1190" i="2"/>
  <c r="I1190" i="2"/>
  <c r="O1190" i="2" s="1"/>
  <c r="P1190" i="2" s="1"/>
  <c r="G1190" i="2"/>
  <c r="L1189" i="2"/>
  <c r="I1189" i="2"/>
  <c r="O1189" i="2" s="1"/>
  <c r="P1189" i="2" s="1"/>
  <c r="G1189" i="2"/>
  <c r="L1188" i="2"/>
  <c r="I1188" i="2"/>
  <c r="O1188" i="2" s="1"/>
  <c r="P1188" i="2" s="1"/>
  <c r="G1188" i="2"/>
  <c r="L1187" i="2"/>
  <c r="I1187" i="2"/>
  <c r="O1187" i="2" s="1"/>
  <c r="P1187" i="2" s="1"/>
  <c r="G1187" i="2"/>
  <c r="L1186" i="2"/>
  <c r="I1186" i="2"/>
  <c r="O1186" i="2" s="1"/>
  <c r="P1186" i="2" s="1"/>
  <c r="G1186" i="2"/>
  <c r="L1185" i="2"/>
  <c r="I1185" i="2"/>
  <c r="O1185" i="2" s="1"/>
  <c r="P1185" i="2" s="1"/>
  <c r="G1185" i="2"/>
  <c r="L1184" i="2"/>
  <c r="I1184" i="2"/>
  <c r="O1184" i="2" s="1"/>
  <c r="P1184" i="2" s="1"/>
  <c r="G1184" i="2"/>
  <c r="L1183" i="2"/>
  <c r="I1183" i="2"/>
  <c r="O1183" i="2" s="1"/>
  <c r="P1183" i="2" s="1"/>
  <c r="G1183" i="2"/>
  <c r="L1182" i="2"/>
  <c r="I1182" i="2"/>
  <c r="O1182" i="2" s="1"/>
  <c r="P1182" i="2" s="1"/>
  <c r="G1182" i="2"/>
  <c r="L1181" i="2"/>
  <c r="I1181" i="2"/>
  <c r="O1181" i="2" s="1"/>
  <c r="P1181" i="2" s="1"/>
  <c r="G1181" i="2"/>
  <c r="L1180" i="2"/>
  <c r="I1180" i="2"/>
  <c r="O1180" i="2" s="1"/>
  <c r="P1180" i="2" s="1"/>
  <c r="G1180" i="2"/>
  <c r="L1179" i="2"/>
  <c r="I1179" i="2"/>
  <c r="O1179" i="2" s="1"/>
  <c r="P1179" i="2" s="1"/>
  <c r="G1179" i="2"/>
  <c r="L1178" i="2"/>
  <c r="I1178" i="2"/>
  <c r="O1178" i="2" s="1"/>
  <c r="P1178" i="2" s="1"/>
  <c r="G1178" i="2"/>
  <c r="L1177" i="2"/>
  <c r="I1177" i="2"/>
  <c r="O1177" i="2" s="1"/>
  <c r="P1177" i="2" s="1"/>
  <c r="G1177" i="2"/>
  <c r="L1176" i="2"/>
  <c r="I1176" i="2"/>
  <c r="O1176" i="2" s="1"/>
  <c r="P1176" i="2" s="1"/>
  <c r="G1176" i="2"/>
  <c r="L1175" i="2"/>
  <c r="I1175" i="2"/>
  <c r="O1175" i="2" s="1"/>
  <c r="P1175" i="2" s="1"/>
  <c r="G1175" i="2"/>
  <c r="L1174" i="2"/>
  <c r="I1174" i="2"/>
  <c r="O1174" i="2" s="1"/>
  <c r="P1174" i="2" s="1"/>
  <c r="G1174" i="2"/>
  <c r="L1173" i="2"/>
  <c r="I1173" i="2"/>
  <c r="O1173" i="2" s="1"/>
  <c r="P1173" i="2" s="1"/>
  <c r="G1173" i="2"/>
  <c r="K1172" i="2"/>
  <c r="L1172" i="2" s="1"/>
  <c r="I1172" i="2"/>
  <c r="O1172" i="2" s="1"/>
  <c r="G1172" i="2"/>
  <c r="J1172" i="2" s="1"/>
  <c r="L1171" i="2"/>
  <c r="I1171" i="2"/>
  <c r="O1171" i="2" s="1"/>
  <c r="P1171" i="2" s="1"/>
  <c r="G1171" i="2"/>
  <c r="L1170" i="2"/>
  <c r="I1170" i="2"/>
  <c r="O1170" i="2" s="1"/>
  <c r="P1170" i="2" s="1"/>
  <c r="G1170" i="2"/>
  <c r="L1169" i="2"/>
  <c r="I1169" i="2"/>
  <c r="O1169" i="2" s="1"/>
  <c r="P1169" i="2" s="1"/>
  <c r="G1169" i="2"/>
  <c r="L1168" i="2"/>
  <c r="I1168" i="2"/>
  <c r="O1168" i="2" s="1"/>
  <c r="P1168" i="2" s="1"/>
  <c r="G1168" i="2"/>
  <c r="L1167" i="2"/>
  <c r="I1167" i="2"/>
  <c r="O1167" i="2" s="1"/>
  <c r="P1167" i="2" s="1"/>
  <c r="G1167" i="2"/>
  <c r="L1166" i="2"/>
  <c r="I1166" i="2"/>
  <c r="O1166" i="2" s="1"/>
  <c r="P1166" i="2" s="1"/>
  <c r="G1166" i="2"/>
  <c r="L1165" i="2"/>
  <c r="I1165" i="2"/>
  <c r="O1165" i="2" s="1"/>
  <c r="P1165" i="2" s="1"/>
  <c r="G1165" i="2"/>
  <c r="L1164" i="2"/>
  <c r="I1164" i="2"/>
  <c r="O1164" i="2" s="1"/>
  <c r="P1164" i="2" s="1"/>
  <c r="G1164" i="2"/>
  <c r="L1163" i="2"/>
  <c r="I1163" i="2"/>
  <c r="O1163" i="2" s="1"/>
  <c r="P1163" i="2" s="1"/>
  <c r="G1163" i="2"/>
  <c r="L1162" i="2"/>
  <c r="I1162" i="2"/>
  <c r="O1162" i="2" s="1"/>
  <c r="P1162" i="2" s="1"/>
  <c r="G1162" i="2"/>
  <c r="L1161" i="2"/>
  <c r="I1161" i="2"/>
  <c r="O1161" i="2" s="1"/>
  <c r="P1161" i="2" s="1"/>
  <c r="G1161" i="2"/>
  <c r="L1160" i="2"/>
  <c r="I1160" i="2"/>
  <c r="O1160" i="2" s="1"/>
  <c r="P1160" i="2" s="1"/>
  <c r="G1160" i="2"/>
  <c r="L1159" i="2"/>
  <c r="I1159" i="2"/>
  <c r="O1159" i="2" s="1"/>
  <c r="P1159" i="2" s="1"/>
  <c r="G1159" i="2"/>
  <c r="K1158" i="2"/>
  <c r="L1158" i="2" s="1"/>
  <c r="I1158" i="2"/>
  <c r="O1158" i="2" s="1"/>
  <c r="G1158" i="2"/>
  <c r="J1158" i="2" s="1"/>
  <c r="L1157" i="2"/>
  <c r="I1157" i="2"/>
  <c r="O1157" i="2" s="1"/>
  <c r="P1157" i="2" s="1"/>
  <c r="G1157" i="2"/>
  <c r="L1156" i="2"/>
  <c r="I1156" i="2"/>
  <c r="O1156" i="2" s="1"/>
  <c r="P1156" i="2" s="1"/>
  <c r="G1156" i="2"/>
  <c r="L1155" i="2"/>
  <c r="I1155" i="2"/>
  <c r="O1155" i="2" s="1"/>
  <c r="P1155" i="2" s="1"/>
  <c r="G1155" i="2"/>
  <c r="L1154" i="2"/>
  <c r="I1154" i="2"/>
  <c r="O1154" i="2" s="1"/>
  <c r="P1154" i="2" s="1"/>
  <c r="G1154" i="2"/>
  <c r="L1153" i="2"/>
  <c r="I1153" i="2"/>
  <c r="O1153" i="2" s="1"/>
  <c r="P1153" i="2" s="1"/>
  <c r="G1153" i="2"/>
  <c r="L1152" i="2"/>
  <c r="I1152" i="2"/>
  <c r="O1152" i="2" s="1"/>
  <c r="P1152" i="2" s="1"/>
  <c r="G1152" i="2"/>
  <c r="L1151" i="2"/>
  <c r="I1151" i="2"/>
  <c r="O1151" i="2" s="1"/>
  <c r="P1151" i="2" s="1"/>
  <c r="G1151" i="2"/>
  <c r="L1150" i="2"/>
  <c r="I1150" i="2"/>
  <c r="O1150" i="2" s="1"/>
  <c r="P1150" i="2" s="1"/>
  <c r="G1150" i="2"/>
  <c r="L1149" i="2"/>
  <c r="I1149" i="2"/>
  <c r="O1149" i="2" s="1"/>
  <c r="P1149" i="2" s="1"/>
  <c r="G1149" i="2"/>
  <c r="L1148" i="2"/>
  <c r="I1148" i="2"/>
  <c r="O1148" i="2" s="1"/>
  <c r="P1148" i="2" s="1"/>
  <c r="G1148" i="2"/>
  <c r="L1147" i="2"/>
  <c r="I1147" i="2"/>
  <c r="O1147" i="2" s="1"/>
  <c r="P1147" i="2" s="1"/>
  <c r="G1147" i="2"/>
  <c r="L1146" i="2"/>
  <c r="I1146" i="2"/>
  <c r="O1146" i="2" s="1"/>
  <c r="P1146" i="2" s="1"/>
  <c r="G1146" i="2"/>
  <c r="L1145" i="2"/>
  <c r="I1145" i="2"/>
  <c r="O1145" i="2" s="1"/>
  <c r="P1145" i="2" s="1"/>
  <c r="G1145" i="2"/>
  <c r="L1144" i="2"/>
  <c r="I1144" i="2"/>
  <c r="O1144" i="2" s="1"/>
  <c r="P1144" i="2" s="1"/>
  <c r="G1144" i="2"/>
  <c r="L1143" i="2"/>
  <c r="I1143" i="2"/>
  <c r="O1143" i="2" s="1"/>
  <c r="P1143" i="2" s="1"/>
  <c r="G1143" i="2"/>
  <c r="L1142" i="2"/>
  <c r="I1142" i="2"/>
  <c r="O1142" i="2" s="1"/>
  <c r="P1142" i="2" s="1"/>
  <c r="G1142" i="2"/>
  <c r="L1141" i="2"/>
  <c r="I1141" i="2"/>
  <c r="O1141" i="2" s="1"/>
  <c r="P1141" i="2" s="1"/>
  <c r="G1141" i="2"/>
  <c r="K1140" i="2"/>
  <c r="L1140" i="2" s="1"/>
  <c r="I1140" i="2"/>
  <c r="O1140" i="2" s="1"/>
  <c r="G1140" i="2"/>
  <c r="J1140" i="2" s="1"/>
  <c r="L1139" i="2"/>
  <c r="I1139" i="2"/>
  <c r="O1139" i="2" s="1"/>
  <c r="P1139" i="2" s="1"/>
  <c r="G1139" i="2"/>
  <c r="L1138" i="2"/>
  <c r="I1138" i="2"/>
  <c r="O1138" i="2" s="1"/>
  <c r="P1138" i="2" s="1"/>
  <c r="G1138" i="2"/>
  <c r="L1137" i="2"/>
  <c r="I1137" i="2"/>
  <c r="O1137" i="2" s="1"/>
  <c r="P1137" i="2" s="1"/>
  <c r="G1137" i="2"/>
  <c r="L1136" i="2"/>
  <c r="I1136" i="2"/>
  <c r="O1136" i="2" s="1"/>
  <c r="P1136" i="2" s="1"/>
  <c r="G1136" i="2"/>
  <c r="L1135" i="2"/>
  <c r="I1135" i="2"/>
  <c r="O1135" i="2" s="1"/>
  <c r="P1135" i="2" s="1"/>
  <c r="G1135" i="2"/>
  <c r="L1134" i="2"/>
  <c r="I1134" i="2"/>
  <c r="O1134" i="2" s="1"/>
  <c r="P1134" i="2" s="1"/>
  <c r="G1134" i="2"/>
  <c r="L1133" i="2"/>
  <c r="I1133" i="2"/>
  <c r="O1133" i="2" s="1"/>
  <c r="P1133" i="2" s="1"/>
  <c r="G1133" i="2"/>
  <c r="L1132" i="2"/>
  <c r="I1132" i="2"/>
  <c r="O1132" i="2" s="1"/>
  <c r="P1132" i="2" s="1"/>
  <c r="G1132" i="2"/>
  <c r="L1131" i="2"/>
  <c r="I1131" i="2"/>
  <c r="O1131" i="2" s="1"/>
  <c r="P1131" i="2" s="1"/>
  <c r="G1131" i="2"/>
  <c r="L1130" i="2"/>
  <c r="I1130" i="2"/>
  <c r="O1130" i="2" s="1"/>
  <c r="P1130" i="2" s="1"/>
  <c r="G1130" i="2"/>
  <c r="L1129" i="2"/>
  <c r="I1129" i="2"/>
  <c r="O1129" i="2" s="1"/>
  <c r="P1129" i="2" s="1"/>
  <c r="G1129" i="2"/>
  <c r="L1128" i="2"/>
  <c r="I1128" i="2"/>
  <c r="O1128" i="2" s="1"/>
  <c r="P1128" i="2" s="1"/>
  <c r="G1128" i="2"/>
  <c r="L1127" i="2"/>
  <c r="I1127" i="2"/>
  <c r="O1127" i="2" s="1"/>
  <c r="P1127" i="2" s="1"/>
  <c r="G1127" i="2"/>
  <c r="L1126" i="2"/>
  <c r="I1126" i="2"/>
  <c r="O1126" i="2" s="1"/>
  <c r="P1126" i="2" s="1"/>
  <c r="G1126" i="2"/>
  <c r="L1125" i="2"/>
  <c r="I1125" i="2"/>
  <c r="O1125" i="2" s="1"/>
  <c r="P1125" i="2" s="1"/>
  <c r="G1125" i="2"/>
  <c r="L1124" i="2"/>
  <c r="I1124" i="2"/>
  <c r="O1124" i="2" s="1"/>
  <c r="P1124" i="2" s="1"/>
  <c r="G1124" i="2"/>
  <c r="L1123" i="2"/>
  <c r="I1123" i="2"/>
  <c r="O1123" i="2" s="1"/>
  <c r="P1123" i="2" s="1"/>
  <c r="G1123" i="2"/>
  <c r="L1122" i="2"/>
  <c r="I1122" i="2"/>
  <c r="O1122" i="2" s="1"/>
  <c r="P1122" i="2" s="1"/>
  <c r="G1122" i="2"/>
  <c r="L1121" i="2"/>
  <c r="I1121" i="2"/>
  <c r="O1121" i="2" s="1"/>
  <c r="P1121" i="2" s="1"/>
  <c r="G1121" i="2"/>
  <c r="L1120" i="2"/>
  <c r="I1120" i="2"/>
  <c r="O1120" i="2" s="1"/>
  <c r="P1120" i="2" s="1"/>
  <c r="G1120" i="2"/>
  <c r="L1119" i="2"/>
  <c r="I1119" i="2"/>
  <c r="O1119" i="2" s="1"/>
  <c r="P1119" i="2" s="1"/>
  <c r="G1119" i="2"/>
  <c r="L1118" i="2"/>
  <c r="I1118" i="2"/>
  <c r="O1118" i="2" s="1"/>
  <c r="P1118" i="2" s="1"/>
  <c r="G1118" i="2"/>
  <c r="K1117" i="2"/>
  <c r="L1117" i="2" s="1"/>
  <c r="I1117" i="2"/>
  <c r="O1117" i="2" s="1"/>
  <c r="G1117" i="2"/>
  <c r="J1117" i="2" s="1"/>
  <c r="L1116" i="2"/>
  <c r="I1116" i="2"/>
  <c r="O1116" i="2" s="1"/>
  <c r="P1116" i="2" s="1"/>
  <c r="G1116" i="2"/>
  <c r="L1115" i="2"/>
  <c r="I1115" i="2"/>
  <c r="O1115" i="2" s="1"/>
  <c r="P1115" i="2" s="1"/>
  <c r="G1115" i="2"/>
  <c r="L1114" i="2"/>
  <c r="I1114" i="2"/>
  <c r="O1114" i="2" s="1"/>
  <c r="P1114" i="2" s="1"/>
  <c r="G1114" i="2"/>
  <c r="L1113" i="2"/>
  <c r="I1113" i="2"/>
  <c r="O1113" i="2" s="1"/>
  <c r="P1113" i="2" s="1"/>
  <c r="G1113" i="2"/>
  <c r="L1112" i="2"/>
  <c r="I1112" i="2"/>
  <c r="O1112" i="2" s="1"/>
  <c r="P1112" i="2" s="1"/>
  <c r="G1112" i="2"/>
  <c r="L1111" i="2"/>
  <c r="I1111" i="2"/>
  <c r="O1111" i="2" s="1"/>
  <c r="P1111" i="2" s="1"/>
  <c r="G1111" i="2"/>
  <c r="L1110" i="2"/>
  <c r="I1110" i="2"/>
  <c r="O1110" i="2" s="1"/>
  <c r="P1110" i="2" s="1"/>
  <c r="G1110" i="2"/>
  <c r="L1109" i="2"/>
  <c r="I1109" i="2"/>
  <c r="O1109" i="2" s="1"/>
  <c r="P1109" i="2" s="1"/>
  <c r="G1109" i="2"/>
  <c r="L1108" i="2"/>
  <c r="I1108" i="2"/>
  <c r="O1108" i="2" s="1"/>
  <c r="P1108" i="2" s="1"/>
  <c r="G1108" i="2"/>
  <c r="L1107" i="2"/>
  <c r="I1107" i="2"/>
  <c r="O1107" i="2" s="1"/>
  <c r="P1107" i="2" s="1"/>
  <c r="G1107" i="2"/>
  <c r="L1106" i="2"/>
  <c r="I1106" i="2"/>
  <c r="O1106" i="2" s="1"/>
  <c r="P1106" i="2" s="1"/>
  <c r="G1106" i="2"/>
  <c r="L1105" i="2"/>
  <c r="I1105" i="2"/>
  <c r="O1105" i="2" s="1"/>
  <c r="P1105" i="2" s="1"/>
  <c r="G1105" i="2"/>
  <c r="L1104" i="2"/>
  <c r="I1104" i="2"/>
  <c r="O1104" i="2" s="1"/>
  <c r="P1104" i="2" s="1"/>
  <c r="G1104" i="2"/>
  <c r="L1103" i="2"/>
  <c r="I1103" i="2"/>
  <c r="O1103" i="2" s="1"/>
  <c r="P1103" i="2" s="1"/>
  <c r="G1103" i="2"/>
  <c r="L1102" i="2"/>
  <c r="I1102" i="2"/>
  <c r="O1102" i="2" s="1"/>
  <c r="P1102" i="2" s="1"/>
  <c r="G1102" i="2"/>
  <c r="L1101" i="2"/>
  <c r="I1101" i="2"/>
  <c r="O1101" i="2" s="1"/>
  <c r="P1101" i="2" s="1"/>
  <c r="G1101" i="2"/>
  <c r="L1100" i="2"/>
  <c r="I1100" i="2"/>
  <c r="O1100" i="2" s="1"/>
  <c r="P1100" i="2" s="1"/>
  <c r="G1100" i="2"/>
  <c r="L1099" i="2"/>
  <c r="I1099" i="2"/>
  <c r="O1099" i="2" s="1"/>
  <c r="P1099" i="2" s="1"/>
  <c r="G1099" i="2"/>
  <c r="L1098" i="2"/>
  <c r="I1098" i="2"/>
  <c r="O1098" i="2" s="1"/>
  <c r="P1098" i="2" s="1"/>
  <c r="G1098" i="2"/>
  <c r="L1097" i="2"/>
  <c r="I1097" i="2"/>
  <c r="O1097" i="2" s="1"/>
  <c r="P1097" i="2" s="1"/>
  <c r="G1097" i="2"/>
  <c r="L1096" i="2"/>
  <c r="I1096" i="2"/>
  <c r="O1096" i="2" s="1"/>
  <c r="P1096" i="2" s="1"/>
  <c r="G1096" i="2"/>
  <c r="L1095" i="2"/>
  <c r="I1095" i="2"/>
  <c r="O1095" i="2" s="1"/>
  <c r="P1095" i="2" s="1"/>
  <c r="G1095" i="2"/>
  <c r="L1094" i="2"/>
  <c r="I1094" i="2"/>
  <c r="O1094" i="2" s="1"/>
  <c r="P1094" i="2" s="1"/>
  <c r="G1094" i="2"/>
  <c r="L1093" i="2"/>
  <c r="I1093" i="2"/>
  <c r="O1093" i="2" s="1"/>
  <c r="P1093" i="2" s="1"/>
  <c r="G1093" i="2"/>
  <c r="L1092" i="2"/>
  <c r="I1092" i="2"/>
  <c r="O1092" i="2" s="1"/>
  <c r="P1092" i="2" s="1"/>
  <c r="G1092" i="2"/>
  <c r="L1091" i="2"/>
  <c r="I1091" i="2"/>
  <c r="O1091" i="2" s="1"/>
  <c r="P1091" i="2" s="1"/>
  <c r="G1091" i="2"/>
  <c r="L1090" i="2"/>
  <c r="I1090" i="2"/>
  <c r="O1090" i="2" s="1"/>
  <c r="P1090" i="2" s="1"/>
  <c r="G1090" i="2"/>
  <c r="L1089" i="2"/>
  <c r="I1089" i="2"/>
  <c r="O1089" i="2" s="1"/>
  <c r="P1089" i="2" s="1"/>
  <c r="G1089" i="2"/>
  <c r="L1088" i="2"/>
  <c r="I1088" i="2"/>
  <c r="O1088" i="2" s="1"/>
  <c r="P1088" i="2" s="1"/>
  <c r="G1088" i="2"/>
  <c r="L1087" i="2"/>
  <c r="I1087" i="2"/>
  <c r="O1087" i="2" s="1"/>
  <c r="P1087" i="2" s="1"/>
  <c r="G1087" i="2"/>
  <c r="L1086" i="2"/>
  <c r="I1086" i="2"/>
  <c r="O1086" i="2" s="1"/>
  <c r="P1086" i="2" s="1"/>
  <c r="G1086" i="2"/>
  <c r="K1085" i="2"/>
  <c r="L1085" i="2" s="1"/>
  <c r="I1085" i="2"/>
  <c r="O1085" i="2" s="1"/>
  <c r="G1085" i="2"/>
  <c r="J1085" i="2" s="1"/>
  <c r="L1084" i="2"/>
  <c r="I1084" i="2"/>
  <c r="O1084" i="2" s="1"/>
  <c r="P1084" i="2" s="1"/>
  <c r="G1084" i="2"/>
  <c r="L1083" i="2"/>
  <c r="I1083" i="2"/>
  <c r="O1083" i="2" s="1"/>
  <c r="P1083" i="2" s="1"/>
  <c r="G1083" i="2"/>
  <c r="L1082" i="2"/>
  <c r="I1082" i="2"/>
  <c r="O1082" i="2" s="1"/>
  <c r="P1082" i="2" s="1"/>
  <c r="G1082" i="2"/>
  <c r="L1081" i="2"/>
  <c r="I1081" i="2"/>
  <c r="O1081" i="2" s="1"/>
  <c r="P1081" i="2" s="1"/>
  <c r="G1081" i="2"/>
  <c r="L1080" i="2"/>
  <c r="I1080" i="2"/>
  <c r="O1080" i="2" s="1"/>
  <c r="P1080" i="2" s="1"/>
  <c r="G1080" i="2"/>
  <c r="L1079" i="2"/>
  <c r="I1079" i="2"/>
  <c r="O1079" i="2" s="1"/>
  <c r="P1079" i="2" s="1"/>
  <c r="G1079" i="2"/>
  <c r="L1078" i="2"/>
  <c r="I1078" i="2"/>
  <c r="O1078" i="2" s="1"/>
  <c r="P1078" i="2" s="1"/>
  <c r="G1078" i="2"/>
  <c r="L1077" i="2"/>
  <c r="I1077" i="2"/>
  <c r="O1077" i="2" s="1"/>
  <c r="P1077" i="2" s="1"/>
  <c r="G1077" i="2"/>
  <c r="L1076" i="2"/>
  <c r="I1076" i="2"/>
  <c r="O1076" i="2" s="1"/>
  <c r="P1076" i="2" s="1"/>
  <c r="G1076" i="2"/>
  <c r="L1075" i="2"/>
  <c r="I1075" i="2"/>
  <c r="O1075" i="2" s="1"/>
  <c r="P1075" i="2" s="1"/>
  <c r="G1075" i="2"/>
  <c r="L1074" i="2"/>
  <c r="I1074" i="2"/>
  <c r="O1074" i="2" s="1"/>
  <c r="P1074" i="2" s="1"/>
  <c r="G1074" i="2"/>
  <c r="L1073" i="2"/>
  <c r="I1073" i="2"/>
  <c r="O1073" i="2" s="1"/>
  <c r="P1073" i="2" s="1"/>
  <c r="G1073" i="2"/>
  <c r="L1072" i="2"/>
  <c r="I1072" i="2"/>
  <c r="O1072" i="2" s="1"/>
  <c r="P1072" i="2" s="1"/>
  <c r="G1072" i="2"/>
  <c r="L1071" i="2"/>
  <c r="I1071" i="2"/>
  <c r="O1071" i="2" s="1"/>
  <c r="P1071" i="2" s="1"/>
  <c r="G1071" i="2"/>
  <c r="L1070" i="2"/>
  <c r="I1070" i="2"/>
  <c r="O1070" i="2" s="1"/>
  <c r="P1070" i="2" s="1"/>
  <c r="G1070" i="2"/>
  <c r="L1069" i="2"/>
  <c r="I1069" i="2"/>
  <c r="O1069" i="2" s="1"/>
  <c r="P1069" i="2" s="1"/>
  <c r="G1069" i="2"/>
  <c r="L1068" i="2"/>
  <c r="I1068" i="2"/>
  <c r="O1068" i="2" s="1"/>
  <c r="P1068" i="2" s="1"/>
  <c r="G1068" i="2"/>
  <c r="L1067" i="2"/>
  <c r="I1067" i="2"/>
  <c r="O1067" i="2" s="1"/>
  <c r="P1067" i="2" s="1"/>
  <c r="G1067" i="2"/>
  <c r="L1066" i="2"/>
  <c r="I1066" i="2"/>
  <c r="O1066" i="2" s="1"/>
  <c r="P1066" i="2" s="1"/>
  <c r="G1066" i="2"/>
  <c r="L1065" i="2"/>
  <c r="I1065" i="2"/>
  <c r="O1065" i="2" s="1"/>
  <c r="P1065" i="2" s="1"/>
  <c r="G1065" i="2"/>
  <c r="K1064" i="2"/>
  <c r="L1064" i="2" s="1"/>
  <c r="I1064" i="2"/>
  <c r="O1064" i="2" s="1"/>
  <c r="G1064" i="2"/>
  <c r="J1064" i="2" s="1"/>
  <c r="L1063" i="2"/>
  <c r="I1063" i="2"/>
  <c r="O1063" i="2" s="1"/>
  <c r="P1063" i="2" s="1"/>
  <c r="G1063" i="2"/>
  <c r="L1062" i="2"/>
  <c r="I1062" i="2"/>
  <c r="O1062" i="2" s="1"/>
  <c r="P1062" i="2" s="1"/>
  <c r="G1062" i="2"/>
  <c r="L1061" i="2"/>
  <c r="I1061" i="2"/>
  <c r="O1061" i="2" s="1"/>
  <c r="P1061" i="2" s="1"/>
  <c r="G1061" i="2"/>
  <c r="L1060" i="2"/>
  <c r="I1060" i="2"/>
  <c r="O1060" i="2" s="1"/>
  <c r="P1060" i="2" s="1"/>
  <c r="G1060" i="2"/>
  <c r="L1059" i="2"/>
  <c r="I1059" i="2"/>
  <c r="O1059" i="2" s="1"/>
  <c r="P1059" i="2" s="1"/>
  <c r="G1059" i="2"/>
  <c r="L1058" i="2"/>
  <c r="I1058" i="2"/>
  <c r="O1058" i="2" s="1"/>
  <c r="P1058" i="2" s="1"/>
  <c r="G1058" i="2"/>
  <c r="L1057" i="2"/>
  <c r="I1057" i="2"/>
  <c r="O1057" i="2" s="1"/>
  <c r="P1057" i="2" s="1"/>
  <c r="G1057" i="2"/>
  <c r="L1056" i="2"/>
  <c r="I1056" i="2"/>
  <c r="O1056" i="2" s="1"/>
  <c r="P1056" i="2" s="1"/>
  <c r="G1056" i="2"/>
  <c r="L1055" i="2"/>
  <c r="I1055" i="2"/>
  <c r="O1055" i="2" s="1"/>
  <c r="P1055" i="2" s="1"/>
  <c r="G1055" i="2"/>
  <c r="L1054" i="2"/>
  <c r="I1054" i="2"/>
  <c r="O1054" i="2" s="1"/>
  <c r="P1054" i="2" s="1"/>
  <c r="G1054" i="2"/>
  <c r="L1053" i="2"/>
  <c r="I1053" i="2"/>
  <c r="O1053" i="2" s="1"/>
  <c r="P1053" i="2" s="1"/>
  <c r="G1053" i="2"/>
  <c r="L1052" i="2"/>
  <c r="I1052" i="2"/>
  <c r="O1052" i="2" s="1"/>
  <c r="P1052" i="2" s="1"/>
  <c r="G1052" i="2"/>
  <c r="L1051" i="2"/>
  <c r="I1051" i="2"/>
  <c r="O1051" i="2" s="1"/>
  <c r="P1051" i="2" s="1"/>
  <c r="G1051" i="2"/>
  <c r="L1050" i="2"/>
  <c r="I1050" i="2"/>
  <c r="O1050" i="2" s="1"/>
  <c r="P1050" i="2" s="1"/>
  <c r="G1050" i="2"/>
  <c r="L1049" i="2"/>
  <c r="I1049" i="2"/>
  <c r="O1049" i="2" s="1"/>
  <c r="P1049" i="2" s="1"/>
  <c r="G1049" i="2"/>
  <c r="L1048" i="2"/>
  <c r="I1048" i="2"/>
  <c r="O1048" i="2" s="1"/>
  <c r="P1048" i="2" s="1"/>
  <c r="G1048" i="2"/>
  <c r="K1047" i="2"/>
  <c r="L1047" i="2" s="1"/>
  <c r="I1047" i="2"/>
  <c r="O1047" i="2" s="1"/>
  <c r="G1047" i="2"/>
  <c r="J1047" i="2" s="1"/>
  <c r="L1046" i="2"/>
  <c r="I1046" i="2"/>
  <c r="O1046" i="2" s="1"/>
  <c r="P1046" i="2" s="1"/>
  <c r="G1046" i="2"/>
  <c r="L1045" i="2"/>
  <c r="I1045" i="2"/>
  <c r="O1045" i="2" s="1"/>
  <c r="P1045" i="2" s="1"/>
  <c r="G1045" i="2"/>
  <c r="L1044" i="2"/>
  <c r="I1044" i="2"/>
  <c r="O1044" i="2" s="1"/>
  <c r="P1044" i="2" s="1"/>
  <c r="G1044" i="2"/>
  <c r="L1043" i="2"/>
  <c r="I1043" i="2"/>
  <c r="O1043" i="2" s="1"/>
  <c r="P1043" i="2" s="1"/>
  <c r="G1043" i="2"/>
  <c r="L1042" i="2"/>
  <c r="I1042" i="2"/>
  <c r="O1042" i="2" s="1"/>
  <c r="P1042" i="2" s="1"/>
  <c r="G1042" i="2"/>
  <c r="L1041" i="2"/>
  <c r="I1041" i="2"/>
  <c r="O1041" i="2" s="1"/>
  <c r="P1041" i="2" s="1"/>
  <c r="G1041" i="2"/>
  <c r="L1040" i="2"/>
  <c r="I1040" i="2"/>
  <c r="O1040" i="2" s="1"/>
  <c r="P1040" i="2" s="1"/>
  <c r="G1040" i="2"/>
  <c r="L1039" i="2"/>
  <c r="I1039" i="2"/>
  <c r="O1039" i="2" s="1"/>
  <c r="P1039" i="2" s="1"/>
  <c r="G1039" i="2"/>
  <c r="L1038" i="2"/>
  <c r="I1038" i="2"/>
  <c r="O1038" i="2" s="1"/>
  <c r="P1038" i="2" s="1"/>
  <c r="G1038" i="2"/>
  <c r="L1037" i="2"/>
  <c r="I1037" i="2"/>
  <c r="O1037" i="2" s="1"/>
  <c r="P1037" i="2" s="1"/>
  <c r="G1037" i="2"/>
  <c r="L1036" i="2"/>
  <c r="I1036" i="2"/>
  <c r="O1036" i="2" s="1"/>
  <c r="P1036" i="2" s="1"/>
  <c r="G1036" i="2"/>
  <c r="L1035" i="2"/>
  <c r="I1035" i="2"/>
  <c r="O1035" i="2" s="1"/>
  <c r="P1035" i="2" s="1"/>
  <c r="G1035" i="2"/>
  <c r="K1034" i="2"/>
  <c r="L1034" i="2" s="1"/>
  <c r="I1034" i="2"/>
  <c r="O1034" i="2" s="1"/>
  <c r="G1034" i="2"/>
  <c r="J1034" i="2" s="1"/>
  <c r="L1033" i="2"/>
  <c r="I1033" i="2"/>
  <c r="O1033" i="2" s="1"/>
  <c r="P1033" i="2" s="1"/>
  <c r="G1033" i="2"/>
  <c r="L1032" i="2"/>
  <c r="I1032" i="2"/>
  <c r="O1032" i="2" s="1"/>
  <c r="P1032" i="2" s="1"/>
  <c r="G1032" i="2"/>
  <c r="L1031" i="2"/>
  <c r="I1031" i="2"/>
  <c r="O1031" i="2" s="1"/>
  <c r="P1031" i="2" s="1"/>
  <c r="G1031" i="2"/>
  <c r="L1030" i="2"/>
  <c r="I1030" i="2"/>
  <c r="O1030" i="2" s="1"/>
  <c r="P1030" i="2" s="1"/>
  <c r="G1030" i="2"/>
  <c r="L1029" i="2"/>
  <c r="I1029" i="2"/>
  <c r="O1029" i="2" s="1"/>
  <c r="P1029" i="2" s="1"/>
  <c r="G1029" i="2"/>
  <c r="L1028" i="2"/>
  <c r="I1028" i="2"/>
  <c r="O1028" i="2" s="1"/>
  <c r="P1028" i="2" s="1"/>
  <c r="G1028" i="2"/>
  <c r="L1027" i="2"/>
  <c r="I1027" i="2"/>
  <c r="O1027" i="2" s="1"/>
  <c r="P1027" i="2" s="1"/>
  <c r="G1027" i="2"/>
  <c r="L1026" i="2"/>
  <c r="I1026" i="2"/>
  <c r="O1026" i="2" s="1"/>
  <c r="P1026" i="2" s="1"/>
  <c r="G1026" i="2"/>
  <c r="L1025" i="2"/>
  <c r="I1025" i="2"/>
  <c r="O1025" i="2" s="1"/>
  <c r="P1025" i="2" s="1"/>
  <c r="G1025" i="2"/>
  <c r="L1024" i="2"/>
  <c r="I1024" i="2"/>
  <c r="O1024" i="2" s="1"/>
  <c r="P1024" i="2" s="1"/>
  <c r="G1024" i="2"/>
  <c r="L1023" i="2"/>
  <c r="I1023" i="2"/>
  <c r="O1023" i="2" s="1"/>
  <c r="P1023" i="2" s="1"/>
  <c r="G1023" i="2"/>
  <c r="L1022" i="2"/>
  <c r="I1022" i="2"/>
  <c r="O1022" i="2" s="1"/>
  <c r="P1022" i="2" s="1"/>
  <c r="G1022" i="2"/>
  <c r="L1021" i="2"/>
  <c r="I1021" i="2"/>
  <c r="O1021" i="2" s="1"/>
  <c r="P1021" i="2" s="1"/>
  <c r="G1021" i="2"/>
  <c r="L1020" i="2"/>
  <c r="I1020" i="2"/>
  <c r="O1020" i="2" s="1"/>
  <c r="P1020" i="2" s="1"/>
  <c r="G1020" i="2"/>
  <c r="L1019" i="2"/>
  <c r="I1019" i="2"/>
  <c r="O1019" i="2" s="1"/>
  <c r="P1019" i="2" s="1"/>
  <c r="G1019" i="2"/>
  <c r="L1018" i="2"/>
  <c r="I1018" i="2"/>
  <c r="O1018" i="2" s="1"/>
  <c r="P1018" i="2" s="1"/>
  <c r="G1018" i="2"/>
  <c r="L1017" i="2"/>
  <c r="I1017" i="2"/>
  <c r="O1017" i="2" s="1"/>
  <c r="P1017" i="2" s="1"/>
  <c r="G1017" i="2"/>
  <c r="L1016" i="2"/>
  <c r="I1016" i="2"/>
  <c r="O1016" i="2" s="1"/>
  <c r="P1016" i="2" s="1"/>
  <c r="G1016" i="2"/>
  <c r="K1015" i="2"/>
  <c r="L1015" i="2" s="1"/>
  <c r="I1015" i="2"/>
  <c r="O1015" i="2" s="1"/>
  <c r="G1015" i="2"/>
  <c r="J1015" i="2" s="1"/>
  <c r="L1014" i="2"/>
  <c r="I1014" i="2"/>
  <c r="O1014" i="2" s="1"/>
  <c r="P1014" i="2" s="1"/>
  <c r="G1014" i="2"/>
  <c r="L1013" i="2"/>
  <c r="I1013" i="2"/>
  <c r="O1013" i="2" s="1"/>
  <c r="P1013" i="2" s="1"/>
  <c r="G1013" i="2"/>
  <c r="L1012" i="2"/>
  <c r="I1012" i="2"/>
  <c r="O1012" i="2" s="1"/>
  <c r="P1012" i="2" s="1"/>
  <c r="G1012" i="2"/>
  <c r="L1011" i="2"/>
  <c r="I1011" i="2"/>
  <c r="O1011" i="2" s="1"/>
  <c r="P1011" i="2" s="1"/>
  <c r="G1011" i="2"/>
  <c r="L1010" i="2"/>
  <c r="I1010" i="2"/>
  <c r="O1010" i="2" s="1"/>
  <c r="P1010" i="2" s="1"/>
  <c r="G1010" i="2"/>
  <c r="L1009" i="2"/>
  <c r="I1009" i="2"/>
  <c r="O1009" i="2" s="1"/>
  <c r="P1009" i="2" s="1"/>
  <c r="G1009" i="2"/>
  <c r="L1008" i="2"/>
  <c r="I1008" i="2"/>
  <c r="O1008" i="2" s="1"/>
  <c r="P1008" i="2" s="1"/>
  <c r="G1008" i="2"/>
  <c r="L1007" i="2"/>
  <c r="I1007" i="2"/>
  <c r="O1007" i="2" s="1"/>
  <c r="P1007" i="2" s="1"/>
  <c r="G1007" i="2"/>
  <c r="L1006" i="2"/>
  <c r="I1006" i="2"/>
  <c r="O1006" i="2" s="1"/>
  <c r="P1006" i="2" s="1"/>
  <c r="G1006" i="2"/>
  <c r="L1005" i="2"/>
  <c r="I1005" i="2"/>
  <c r="O1005" i="2" s="1"/>
  <c r="P1005" i="2" s="1"/>
  <c r="G1005" i="2"/>
  <c r="L1004" i="2"/>
  <c r="I1004" i="2"/>
  <c r="O1004" i="2" s="1"/>
  <c r="P1004" i="2" s="1"/>
  <c r="G1004" i="2"/>
  <c r="L1003" i="2"/>
  <c r="I1003" i="2"/>
  <c r="O1003" i="2" s="1"/>
  <c r="P1003" i="2" s="1"/>
  <c r="G1003" i="2"/>
  <c r="L1002" i="2"/>
  <c r="I1002" i="2"/>
  <c r="O1002" i="2" s="1"/>
  <c r="P1002" i="2" s="1"/>
  <c r="G1002" i="2"/>
  <c r="L1001" i="2"/>
  <c r="I1001" i="2"/>
  <c r="O1001" i="2" s="1"/>
  <c r="P1001" i="2" s="1"/>
  <c r="G1001" i="2"/>
  <c r="L1000" i="2"/>
  <c r="I1000" i="2"/>
  <c r="O1000" i="2" s="1"/>
  <c r="P1000" i="2" s="1"/>
  <c r="G1000" i="2"/>
  <c r="L999" i="2"/>
  <c r="I999" i="2"/>
  <c r="O999" i="2" s="1"/>
  <c r="P999" i="2" s="1"/>
  <c r="G999" i="2"/>
  <c r="L998" i="2"/>
  <c r="I998" i="2"/>
  <c r="O998" i="2" s="1"/>
  <c r="P998" i="2" s="1"/>
  <c r="G998" i="2"/>
  <c r="L997" i="2"/>
  <c r="I997" i="2"/>
  <c r="O997" i="2" s="1"/>
  <c r="P997" i="2" s="1"/>
  <c r="G997" i="2"/>
  <c r="L996" i="2"/>
  <c r="I996" i="2"/>
  <c r="O996" i="2" s="1"/>
  <c r="P996" i="2" s="1"/>
  <c r="G996" i="2"/>
  <c r="L995" i="2"/>
  <c r="I995" i="2"/>
  <c r="O995" i="2" s="1"/>
  <c r="P995" i="2" s="1"/>
  <c r="G995" i="2"/>
  <c r="L994" i="2"/>
  <c r="I994" i="2"/>
  <c r="O994" i="2" s="1"/>
  <c r="P994" i="2" s="1"/>
  <c r="G994" i="2"/>
  <c r="L993" i="2"/>
  <c r="I993" i="2"/>
  <c r="O993" i="2" s="1"/>
  <c r="P993" i="2" s="1"/>
  <c r="G993" i="2"/>
  <c r="L992" i="2"/>
  <c r="I992" i="2"/>
  <c r="O992" i="2" s="1"/>
  <c r="P992" i="2" s="1"/>
  <c r="G992" i="2"/>
  <c r="L991" i="2"/>
  <c r="I991" i="2"/>
  <c r="O991" i="2" s="1"/>
  <c r="P991" i="2" s="1"/>
  <c r="G991" i="2"/>
  <c r="L990" i="2"/>
  <c r="I990" i="2"/>
  <c r="O990" i="2" s="1"/>
  <c r="P990" i="2" s="1"/>
  <c r="G990" i="2"/>
  <c r="L989" i="2"/>
  <c r="I989" i="2"/>
  <c r="O989" i="2" s="1"/>
  <c r="P989" i="2" s="1"/>
  <c r="G989" i="2"/>
  <c r="L988" i="2"/>
  <c r="I988" i="2"/>
  <c r="O988" i="2" s="1"/>
  <c r="P988" i="2" s="1"/>
  <c r="G988" i="2"/>
  <c r="L987" i="2"/>
  <c r="I987" i="2"/>
  <c r="O987" i="2" s="1"/>
  <c r="P987" i="2" s="1"/>
  <c r="G987" i="2"/>
  <c r="L986" i="2"/>
  <c r="I986" i="2"/>
  <c r="O986" i="2" s="1"/>
  <c r="P986" i="2" s="1"/>
  <c r="G986" i="2"/>
  <c r="L985" i="2"/>
  <c r="I985" i="2"/>
  <c r="O985" i="2" s="1"/>
  <c r="P985" i="2" s="1"/>
  <c r="G985" i="2"/>
  <c r="L984" i="2"/>
  <c r="I984" i="2"/>
  <c r="O984" i="2" s="1"/>
  <c r="P984" i="2" s="1"/>
  <c r="G984" i="2"/>
  <c r="L983" i="2"/>
  <c r="I983" i="2"/>
  <c r="O983" i="2" s="1"/>
  <c r="P983" i="2" s="1"/>
  <c r="G983" i="2"/>
  <c r="L982" i="2"/>
  <c r="I982" i="2"/>
  <c r="O982" i="2" s="1"/>
  <c r="P982" i="2" s="1"/>
  <c r="G982" i="2"/>
  <c r="L981" i="2"/>
  <c r="I981" i="2"/>
  <c r="O981" i="2" s="1"/>
  <c r="P981" i="2" s="1"/>
  <c r="G981" i="2"/>
  <c r="L980" i="2"/>
  <c r="I980" i="2"/>
  <c r="O980" i="2" s="1"/>
  <c r="P980" i="2" s="1"/>
  <c r="G980" i="2"/>
  <c r="L979" i="2"/>
  <c r="I979" i="2"/>
  <c r="O979" i="2" s="1"/>
  <c r="P979" i="2" s="1"/>
  <c r="G979" i="2"/>
  <c r="L978" i="2"/>
  <c r="I978" i="2"/>
  <c r="O978" i="2" s="1"/>
  <c r="P978" i="2" s="1"/>
  <c r="G978" i="2"/>
  <c r="L977" i="2"/>
  <c r="I977" i="2"/>
  <c r="O977" i="2" s="1"/>
  <c r="P977" i="2" s="1"/>
  <c r="G977" i="2"/>
  <c r="L976" i="2"/>
  <c r="I976" i="2"/>
  <c r="O976" i="2" s="1"/>
  <c r="P976" i="2" s="1"/>
  <c r="G976" i="2"/>
  <c r="L975" i="2"/>
  <c r="I975" i="2"/>
  <c r="O975" i="2" s="1"/>
  <c r="P975" i="2" s="1"/>
  <c r="G975" i="2"/>
  <c r="L974" i="2"/>
  <c r="I974" i="2"/>
  <c r="O974" i="2" s="1"/>
  <c r="P974" i="2" s="1"/>
  <c r="G974" i="2"/>
  <c r="L973" i="2"/>
  <c r="I973" i="2"/>
  <c r="O973" i="2" s="1"/>
  <c r="P973" i="2" s="1"/>
  <c r="G973" i="2"/>
  <c r="L972" i="2"/>
  <c r="I972" i="2"/>
  <c r="O972" i="2" s="1"/>
  <c r="P972" i="2" s="1"/>
  <c r="G972" i="2"/>
  <c r="L971" i="2"/>
  <c r="I971" i="2"/>
  <c r="O971" i="2" s="1"/>
  <c r="P971" i="2" s="1"/>
  <c r="G971" i="2"/>
  <c r="K970" i="2"/>
  <c r="L970" i="2" s="1"/>
  <c r="I970" i="2"/>
  <c r="O970" i="2" s="1"/>
  <c r="G970" i="2"/>
  <c r="J970" i="2" s="1"/>
  <c r="L969" i="2"/>
  <c r="I969" i="2"/>
  <c r="O969" i="2" s="1"/>
  <c r="P969" i="2" s="1"/>
  <c r="G969" i="2"/>
  <c r="L968" i="2"/>
  <c r="I968" i="2"/>
  <c r="O968" i="2" s="1"/>
  <c r="P968" i="2" s="1"/>
  <c r="G968" i="2"/>
  <c r="L967" i="2"/>
  <c r="I967" i="2"/>
  <c r="O967" i="2" s="1"/>
  <c r="P967" i="2" s="1"/>
  <c r="G967" i="2"/>
  <c r="L966" i="2"/>
  <c r="I966" i="2"/>
  <c r="O966" i="2" s="1"/>
  <c r="P966" i="2" s="1"/>
  <c r="G966" i="2"/>
  <c r="L965" i="2"/>
  <c r="I965" i="2"/>
  <c r="O965" i="2" s="1"/>
  <c r="P965" i="2" s="1"/>
  <c r="G965" i="2"/>
  <c r="L964" i="2"/>
  <c r="I964" i="2"/>
  <c r="O964" i="2" s="1"/>
  <c r="P964" i="2" s="1"/>
  <c r="G964" i="2"/>
  <c r="L963" i="2"/>
  <c r="I963" i="2"/>
  <c r="O963" i="2" s="1"/>
  <c r="P963" i="2" s="1"/>
  <c r="G963" i="2"/>
  <c r="L962" i="2"/>
  <c r="I962" i="2"/>
  <c r="O962" i="2" s="1"/>
  <c r="P962" i="2" s="1"/>
  <c r="G962" i="2"/>
  <c r="L961" i="2"/>
  <c r="I961" i="2"/>
  <c r="O961" i="2" s="1"/>
  <c r="P961" i="2" s="1"/>
  <c r="G961" i="2"/>
  <c r="L960" i="2"/>
  <c r="I960" i="2"/>
  <c r="O960" i="2" s="1"/>
  <c r="P960" i="2" s="1"/>
  <c r="G960" i="2"/>
  <c r="L959" i="2"/>
  <c r="I959" i="2"/>
  <c r="O959" i="2" s="1"/>
  <c r="P959" i="2" s="1"/>
  <c r="G959" i="2"/>
  <c r="L958" i="2"/>
  <c r="I958" i="2"/>
  <c r="O958" i="2" s="1"/>
  <c r="P958" i="2" s="1"/>
  <c r="G958" i="2"/>
  <c r="L957" i="2"/>
  <c r="I957" i="2"/>
  <c r="O957" i="2" s="1"/>
  <c r="P957" i="2" s="1"/>
  <c r="G957" i="2"/>
  <c r="L956" i="2"/>
  <c r="I956" i="2"/>
  <c r="O956" i="2" s="1"/>
  <c r="P956" i="2" s="1"/>
  <c r="G956" i="2"/>
  <c r="L955" i="2"/>
  <c r="I955" i="2"/>
  <c r="O955" i="2" s="1"/>
  <c r="P955" i="2" s="1"/>
  <c r="G955" i="2"/>
  <c r="L954" i="2"/>
  <c r="I954" i="2"/>
  <c r="O954" i="2" s="1"/>
  <c r="P954" i="2" s="1"/>
  <c r="G954" i="2"/>
  <c r="L953" i="2"/>
  <c r="I953" i="2"/>
  <c r="O953" i="2" s="1"/>
  <c r="P953" i="2" s="1"/>
  <c r="G953" i="2"/>
  <c r="L952" i="2"/>
  <c r="I952" i="2"/>
  <c r="O952" i="2" s="1"/>
  <c r="P952" i="2" s="1"/>
  <c r="G952" i="2"/>
  <c r="L951" i="2"/>
  <c r="I951" i="2"/>
  <c r="O951" i="2" s="1"/>
  <c r="P951" i="2" s="1"/>
  <c r="G951" i="2"/>
  <c r="L950" i="2"/>
  <c r="I950" i="2"/>
  <c r="O950" i="2" s="1"/>
  <c r="P950" i="2" s="1"/>
  <c r="G950" i="2"/>
  <c r="L949" i="2"/>
  <c r="I949" i="2"/>
  <c r="O949" i="2" s="1"/>
  <c r="P949" i="2" s="1"/>
  <c r="G949" i="2"/>
  <c r="K948" i="2"/>
  <c r="L948" i="2" s="1"/>
  <c r="I948" i="2"/>
  <c r="O948" i="2" s="1"/>
  <c r="G948" i="2"/>
  <c r="J948" i="2" s="1"/>
  <c r="L947" i="2"/>
  <c r="I947" i="2"/>
  <c r="O947" i="2" s="1"/>
  <c r="P947" i="2" s="1"/>
  <c r="G947" i="2"/>
  <c r="L946" i="2"/>
  <c r="I946" i="2"/>
  <c r="O946" i="2" s="1"/>
  <c r="P946" i="2" s="1"/>
  <c r="G946" i="2"/>
  <c r="L945" i="2"/>
  <c r="I945" i="2"/>
  <c r="O945" i="2" s="1"/>
  <c r="P945" i="2" s="1"/>
  <c r="G945" i="2"/>
  <c r="L944" i="2"/>
  <c r="I944" i="2"/>
  <c r="O944" i="2" s="1"/>
  <c r="P944" i="2" s="1"/>
  <c r="G944" i="2"/>
  <c r="L943" i="2"/>
  <c r="I943" i="2"/>
  <c r="O943" i="2" s="1"/>
  <c r="P943" i="2" s="1"/>
  <c r="G943" i="2"/>
  <c r="L942" i="2"/>
  <c r="I942" i="2"/>
  <c r="O942" i="2" s="1"/>
  <c r="P942" i="2" s="1"/>
  <c r="G942" i="2"/>
  <c r="L941" i="2"/>
  <c r="I941" i="2"/>
  <c r="O941" i="2" s="1"/>
  <c r="P941" i="2" s="1"/>
  <c r="G941" i="2"/>
  <c r="L940" i="2"/>
  <c r="I940" i="2"/>
  <c r="O940" i="2" s="1"/>
  <c r="P940" i="2" s="1"/>
  <c r="G940" i="2"/>
  <c r="L939" i="2"/>
  <c r="I939" i="2"/>
  <c r="O939" i="2" s="1"/>
  <c r="P939" i="2" s="1"/>
  <c r="G939" i="2"/>
  <c r="L938" i="2"/>
  <c r="I938" i="2"/>
  <c r="O938" i="2" s="1"/>
  <c r="P938" i="2" s="1"/>
  <c r="G938" i="2"/>
  <c r="L937" i="2"/>
  <c r="I937" i="2"/>
  <c r="O937" i="2" s="1"/>
  <c r="P937" i="2" s="1"/>
  <c r="G937" i="2"/>
  <c r="L936" i="2"/>
  <c r="I936" i="2"/>
  <c r="O936" i="2" s="1"/>
  <c r="P936" i="2" s="1"/>
  <c r="G936" i="2"/>
  <c r="L935" i="2"/>
  <c r="I935" i="2"/>
  <c r="O935" i="2" s="1"/>
  <c r="P935" i="2" s="1"/>
  <c r="G935" i="2"/>
  <c r="L934" i="2"/>
  <c r="I934" i="2"/>
  <c r="O934" i="2" s="1"/>
  <c r="P934" i="2" s="1"/>
  <c r="G934" i="2"/>
  <c r="L933" i="2"/>
  <c r="I933" i="2"/>
  <c r="O933" i="2" s="1"/>
  <c r="P933" i="2" s="1"/>
  <c r="G933" i="2"/>
  <c r="L932" i="2"/>
  <c r="I932" i="2"/>
  <c r="O932" i="2" s="1"/>
  <c r="P932" i="2" s="1"/>
  <c r="G932" i="2"/>
  <c r="L931" i="2"/>
  <c r="I931" i="2"/>
  <c r="O931" i="2" s="1"/>
  <c r="P931" i="2" s="1"/>
  <c r="G931" i="2"/>
  <c r="L930" i="2"/>
  <c r="I930" i="2"/>
  <c r="O930" i="2" s="1"/>
  <c r="P930" i="2" s="1"/>
  <c r="G930" i="2"/>
  <c r="L929" i="2"/>
  <c r="I929" i="2"/>
  <c r="O929" i="2" s="1"/>
  <c r="P929" i="2" s="1"/>
  <c r="G929" i="2"/>
  <c r="L928" i="2"/>
  <c r="I928" i="2"/>
  <c r="O928" i="2" s="1"/>
  <c r="P928" i="2" s="1"/>
  <c r="G928" i="2"/>
  <c r="L927" i="2"/>
  <c r="I927" i="2"/>
  <c r="O927" i="2" s="1"/>
  <c r="P927" i="2" s="1"/>
  <c r="G927" i="2"/>
  <c r="L926" i="2"/>
  <c r="I926" i="2"/>
  <c r="O926" i="2" s="1"/>
  <c r="P926" i="2" s="1"/>
  <c r="G926" i="2"/>
  <c r="L925" i="2"/>
  <c r="I925" i="2"/>
  <c r="O925" i="2" s="1"/>
  <c r="P925" i="2" s="1"/>
  <c r="G925" i="2"/>
  <c r="L924" i="2"/>
  <c r="I924" i="2"/>
  <c r="O924" i="2" s="1"/>
  <c r="P924" i="2" s="1"/>
  <c r="G924" i="2"/>
  <c r="K923" i="2"/>
  <c r="L923" i="2" s="1"/>
  <c r="I923" i="2"/>
  <c r="O923" i="2" s="1"/>
  <c r="G923" i="2"/>
  <c r="J923" i="2" s="1"/>
  <c r="L922" i="2"/>
  <c r="I922" i="2"/>
  <c r="O922" i="2" s="1"/>
  <c r="P922" i="2" s="1"/>
  <c r="G922" i="2"/>
  <c r="L921" i="2"/>
  <c r="I921" i="2"/>
  <c r="O921" i="2" s="1"/>
  <c r="P921" i="2" s="1"/>
  <c r="G921" i="2"/>
  <c r="L920" i="2"/>
  <c r="I920" i="2"/>
  <c r="O920" i="2" s="1"/>
  <c r="P920" i="2" s="1"/>
  <c r="G920" i="2"/>
  <c r="L919" i="2"/>
  <c r="I919" i="2"/>
  <c r="O919" i="2" s="1"/>
  <c r="P919" i="2" s="1"/>
  <c r="G919" i="2"/>
  <c r="L918" i="2"/>
  <c r="I918" i="2"/>
  <c r="O918" i="2" s="1"/>
  <c r="P918" i="2" s="1"/>
  <c r="G918" i="2"/>
  <c r="L917" i="2"/>
  <c r="I917" i="2"/>
  <c r="O917" i="2" s="1"/>
  <c r="P917" i="2" s="1"/>
  <c r="G917" i="2"/>
  <c r="L916" i="2"/>
  <c r="I916" i="2"/>
  <c r="O916" i="2" s="1"/>
  <c r="P916" i="2" s="1"/>
  <c r="G916" i="2"/>
  <c r="L915" i="2"/>
  <c r="I915" i="2"/>
  <c r="O915" i="2" s="1"/>
  <c r="P915" i="2" s="1"/>
  <c r="G915" i="2"/>
  <c r="L914" i="2"/>
  <c r="I914" i="2"/>
  <c r="O914" i="2" s="1"/>
  <c r="P914" i="2" s="1"/>
  <c r="G914" i="2"/>
  <c r="L913" i="2"/>
  <c r="I913" i="2"/>
  <c r="O913" i="2" s="1"/>
  <c r="P913" i="2" s="1"/>
  <c r="G913" i="2"/>
  <c r="L912" i="2"/>
  <c r="I912" i="2"/>
  <c r="O912" i="2" s="1"/>
  <c r="P912" i="2" s="1"/>
  <c r="G912" i="2"/>
  <c r="L911" i="2"/>
  <c r="I911" i="2"/>
  <c r="O911" i="2" s="1"/>
  <c r="P911" i="2" s="1"/>
  <c r="G911" i="2"/>
  <c r="L910" i="2"/>
  <c r="I910" i="2"/>
  <c r="O910" i="2" s="1"/>
  <c r="P910" i="2" s="1"/>
  <c r="G910" i="2"/>
  <c r="L909" i="2"/>
  <c r="I909" i="2"/>
  <c r="O909" i="2" s="1"/>
  <c r="P909" i="2" s="1"/>
  <c r="G909" i="2"/>
  <c r="L908" i="2"/>
  <c r="I908" i="2"/>
  <c r="O908" i="2" s="1"/>
  <c r="P908" i="2" s="1"/>
  <c r="G908" i="2"/>
  <c r="L907" i="2"/>
  <c r="I907" i="2"/>
  <c r="O907" i="2" s="1"/>
  <c r="P907" i="2" s="1"/>
  <c r="G907" i="2"/>
  <c r="L906" i="2"/>
  <c r="I906" i="2"/>
  <c r="O906" i="2" s="1"/>
  <c r="P906" i="2" s="1"/>
  <c r="G906" i="2"/>
  <c r="L905" i="2"/>
  <c r="I905" i="2"/>
  <c r="O905" i="2" s="1"/>
  <c r="P905" i="2" s="1"/>
  <c r="G905" i="2"/>
  <c r="K904" i="2"/>
  <c r="L904" i="2" s="1"/>
  <c r="I904" i="2"/>
  <c r="O904" i="2" s="1"/>
  <c r="G904" i="2"/>
  <c r="J904" i="2" s="1"/>
  <c r="L903" i="2"/>
  <c r="I903" i="2"/>
  <c r="O903" i="2" s="1"/>
  <c r="P903" i="2" s="1"/>
  <c r="G903" i="2"/>
  <c r="L902" i="2"/>
  <c r="I902" i="2"/>
  <c r="O902" i="2" s="1"/>
  <c r="P902" i="2" s="1"/>
  <c r="G902" i="2"/>
  <c r="L901" i="2"/>
  <c r="I901" i="2"/>
  <c r="O901" i="2" s="1"/>
  <c r="P901" i="2" s="1"/>
  <c r="G901" i="2"/>
  <c r="L900" i="2"/>
  <c r="I900" i="2"/>
  <c r="O900" i="2" s="1"/>
  <c r="P900" i="2" s="1"/>
  <c r="G900" i="2"/>
  <c r="L899" i="2"/>
  <c r="I899" i="2"/>
  <c r="O899" i="2" s="1"/>
  <c r="P899" i="2" s="1"/>
  <c r="G899" i="2"/>
  <c r="L898" i="2"/>
  <c r="I898" i="2"/>
  <c r="O898" i="2" s="1"/>
  <c r="P898" i="2" s="1"/>
  <c r="G898" i="2"/>
  <c r="L897" i="2"/>
  <c r="I897" i="2"/>
  <c r="O897" i="2" s="1"/>
  <c r="P897" i="2" s="1"/>
  <c r="G897" i="2"/>
  <c r="L896" i="2"/>
  <c r="I896" i="2"/>
  <c r="O896" i="2" s="1"/>
  <c r="P896" i="2" s="1"/>
  <c r="G896" i="2"/>
  <c r="L895" i="2"/>
  <c r="I895" i="2"/>
  <c r="O895" i="2" s="1"/>
  <c r="P895" i="2" s="1"/>
  <c r="G895" i="2"/>
  <c r="L894" i="2"/>
  <c r="I894" i="2"/>
  <c r="O894" i="2" s="1"/>
  <c r="P894" i="2" s="1"/>
  <c r="G894" i="2"/>
  <c r="L893" i="2"/>
  <c r="I893" i="2"/>
  <c r="O893" i="2" s="1"/>
  <c r="P893" i="2" s="1"/>
  <c r="G893" i="2"/>
  <c r="L892" i="2"/>
  <c r="I892" i="2"/>
  <c r="O892" i="2" s="1"/>
  <c r="P892" i="2" s="1"/>
  <c r="G892" i="2"/>
  <c r="L891" i="2"/>
  <c r="I891" i="2"/>
  <c r="O891" i="2" s="1"/>
  <c r="P891" i="2" s="1"/>
  <c r="G891" i="2"/>
  <c r="L890" i="2"/>
  <c r="I890" i="2"/>
  <c r="O890" i="2" s="1"/>
  <c r="P890" i="2" s="1"/>
  <c r="G890" i="2"/>
  <c r="L889" i="2"/>
  <c r="I889" i="2"/>
  <c r="O889" i="2" s="1"/>
  <c r="P889" i="2" s="1"/>
  <c r="G889" i="2"/>
  <c r="L888" i="2"/>
  <c r="I888" i="2"/>
  <c r="O888" i="2" s="1"/>
  <c r="P888" i="2" s="1"/>
  <c r="G888" i="2"/>
  <c r="L887" i="2"/>
  <c r="I887" i="2"/>
  <c r="O887" i="2" s="1"/>
  <c r="P887" i="2" s="1"/>
  <c r="G887" i="2"/>
  <c r="L886" i="2"/>
  <c r="I886" i="2"/>
  <c r="O886" i="2" s="1"/>
  <c r="P886" i="2" s="1"/>
  <c r="G886" i="2"/>
  <c r="L885" i="2"/>
  <c r="I885" i="2"/>
  <c r="O885" i="2" s="1"/>
  <c r="P885" i="2" s="1"/>
  <c r="G885" i="2"/>
  <c r="L884" i="2"/>
  <c r="I884" i="2"/>
  <c r="O884" i="2" s="1"/>
  <c r="P884" i="2" s="1"/>
  <c r="G884" i="2"/>
  <c r="L883" i="2"/>
  <c r="I883" i="2"/>
  <c r="O883" i="2" s="1"/>
  <c r="P883" i="2" s="1"/>
  <c r="G883" i="2"/>
  <c r="L882" i="2"/>
  <c r="I882" i="2"/>
  <c r="O882" i="2" s="1"/>
  <c r="P882" i="2" s="1"/>
  <c r="G882" i="2"/>
  <c r="K881" i="2"/>
  <c r="L881" i="2" s="1"/>
  <c r="I881" i="2"/>
  <c r="O881" i="2" s="1"/>
  <c r="G881" i="2"/>
  <c r="J881" i="2" s="1"/>
  <c r="L880" i="2"/>
  <c r="I880" i="2"/>
  <c r="O880" i="2" s="1"/>
  <c r="P880" i="2" s="1"/>
  <c r="G880" i="2"/>
  <c r="L879" i="2"/>
  <c r="I879" i="2"/>
  <c r="O879" i="2" s="1"/>
  <c r="P879" i="2" s="1"/>
  <c r="G879" i="2"/>
  <c r="L878" i="2"/>
  <c r="I878" i="2"/>
  <c r="O878" i="2" s="1"/>
  <c r="P878" i="2" s="1"/>
  <c r="G878" i="2"/>
  <c r="L877" i="2"/>
  <c r="I877" i="2"/>
  <c r="O877" i="2" s="1"/>
  <c r="P877" i="2" s="1"/>
  <c r="G877" i="2"/>
  <c r="L876" i="2"/>
  <c r="I876" i="2"/>
  <c r="O876" i="2" s="1"/>
  <c r="P876" i="2" s="1"/>
  <c r="G876" i="2"/>
  <c r="L875" i="2"/>
  <c r="I875" i="2"/>
  <c r="O875" i="2" s="1"/>
  <c r="P875" i="2" s="1"/>
  <c r="G875" i="2"/>
  <c r="L874" i="2"/>
  <c r="I874" i="2"/>
  <c r="O874" i="2" s="1"/>
  <c r="P874" i="2" s="1"/>
  <c r="G874" i="2"/>
  <c r="L873" i="2"/>
  <c r="I873" i="2"/>
  <c r="O873" i="2" s="1"/>
  <c r="P873" i="2" s="1"/>
  <c r="G873" i="2"/>
  <c r="L872" i="2"/>
  <c r="I872" i="2"/>
  <c r="O872" i="2" s="1"/>
  <c r="P872" i="2" s="1"/>
  <c r="G872" i="2"/>
  <c r="L871" i="2"/>
  <c r="I871" i="2"/>
  <c r="O871" i="2" s="1"/>
  <c r="P871" i="2" s="1"/>
  <c r="G871" i="2"/>
  <c r="I870" i="2"/>
  <c r="O870" i="2" s="1"/>
  <c r="P870" i="2" s="1"/>
  <c r="G870" i="2"/>
  <c r="L869" i="2"/>
  <c r="I869" i="2"/>
  <c r="O869" i="2" s="1"/>
  <c r="P869" i="2" s="1"/>
  <c r="G869" i="2"/>
  <c r="L868" i="2"/>
  <c r="I868" i="2"/>
  <c r="O868" i="2" s="1"/>
  <c r="P868" i="2" s="1"/>
  <c r="G868" i="2"/>
  <c r="K867" i="2"/>
  <c r="L867" i="2" s="1"/>
  <c r="I867" i="2"/>
  <c r="O867" i="2" s="1"/>
  <c r="G867" i="2"/>
  <c r="J867" i="2" s="1"/>
  <c r="L866" i="2"/>
  <c r="I866" i="2"/>
  <c r="O866" i="2" s="1"/>
  <c r="P866" i="2" s="1"/>
  <c r="G866" i="2"/>
  <c r="L865" i="2"/>
  <c r="I865" i="2"/>
  <c r="O865" i="2" s="1"/>
  <c r="P865" i="2" s="1"/>
  <c r="G865" i="2"/>
  <c r="L864" i="2"/>
  <c r="I864" i="2"/>
  <c r="O864" i="2" s="1"/>
  <c r="P864" i="2" s="1"/>
  <c r="G864" i="2"/>
  <c r="L863" i="2"/>
  <c r="K870" i="2" s="1"/>
  <c r="L870" i="2" s="1"/>
  <c r="I863" i="2"/>
  <c r="O863" i="2" s="1"/>
  <c r="P863" i="2" s="1"/>
  <c r="G863" i="2"/>
  <c r="L862" i="2"/>
  <c r="I862" i="2"/>
  <c r="O862" i="2" s="1"/>
  <c r="P862" i="2" s="1"/>
  <c r="G862" i="2"/>
  <c r="L861" i="2"/>
  <c r="I861" i="2"/>
  <c r="O861" i="2" s="1"/>
  <c r="P861" i="2" s="1"/>
  <c r="G861" i="2"/>
  <c r="L860" i="2"/>
  <c r="I860" i="2"/>
  <c r="O860" i="2" s="1"/>
  <c r="P860" i="2" s="1"/>
  <c r="G860" i="2"/>
  <c r="L859" i="2"/>
  <c r="I859" i="2"/>
  <c r="O859" i="2" s="1"/>
  <c r="P859" i="2" s="1"/>
  <c r="G859" i="2"/>
  <c r="L858" i="2"/>
  <c r="I858" i="2"/>
  <c r="O858" i="2" s="1"/>
  <c r="P858" i="2" s="1"/>
  <c r="G858" i="2"/>
  <c r="L857" i="2"/>
  <c r="I857" i="2"/>
  <c r="O857" i="2" s="1"/>
  <c r="P857" i="2" s="1"/>
  <c r="G857" i="2"/>
  <c r="L856" i="2"/>
  <c r="I856" i="2"/>
  <c r="O856" i="2" s="1"/>
  <c r="P856" i="2" s="1"/>
  <c r="G856" i="2"/>
  <c r="L855" i="2"/>
  <c r="I855" i="2"/>
  <c r="O855" i="2" s="1"/>
  <c r="P855" i="2" s="1"/>
  <c r="G855" i="2"/>
  <c r="L854" i="2"/>
  <c r="I854" i="2"/>
  <c r="O854" i="2" s="1"/>
  <c r="P854" i="2" s="1"/>
  <c r="G854" i="2"/>
  <c r="L853" i="2"/>
  <c r="I853" i="2"/>
  <c r="O853" i="2" s="1"/>
  <c r="P853" i="2" s="1"/>
  <c r="G853" i="2"/>
  <c r="L852" i="2"/>
  <c r="I852" i="2"/>
  <c r="O852" i="2" s="1"/>
  <c r="P852" i="2" s="1"/>
  <c r="G852" i="2"/>
  <c r="L851" i="2"/>
  <c r="I851" i="2"/>
  <c r="O851" i="2" s="1"/>
  <c r="P851" i="2" s="1"/>
  <c r="G851" i="2"/>
  <c r="L850" i="2"/>
  <c r="I850" i="2"/>
  <c r="O850" i="2" s="1"/>
  <c r="P850" i="2" s="1"/>
  <c r="G850" i="2"/>
  <c r="L849" i="2"/>
  <c r="I849" i="2"/>
  <c r="O849" i="2" s="1"/>
  <c r="P849" i="2" s="1"/>
  <c r="G849" i="2"/>
  <c r="L848" i="2"/>
  <c r="I848" i="2"/>
  <c r="O848" i="2" s="1"/>
  <c r="P848" i="2" s="1"/>
  <c r="G848" i="2"/>
  <c r="L847" i="2"/>
  <c r="I847" i="2"/>
  <c r="O847" i="2" s="1"/>
  <c r="P847" i="2" s="1"/>
  <c r="G847" i="2"/>
  <c r="L846" i="2"/>
  <c r="I846" i="2"/>
  <c r="O846" i="2" s="1"/>
  <c r="P846" i="2" s="1"/>
  <c r="G846" i="2"/>
  <c r="L845" i="2"/>
  <c r="I845" i="2"/>
  <c r="O845" i="2" s="1"/>
  <c r="P845" i="2" s="1"/>
  <c r="G845" i="2"/>
  <c r="L844" i="2"/>
  <c r="I844" i="2"/>
  <c r="O844" i="2" s="1"/>
  <c r="P844" i="2" s="1"/>
  <c r="G844" i="2"/>
  <c r="L843" i="2"/>
  <c r="I843" i="2"/>
  <c r="O843" i="2" s="1"/>
  <c r="P843" i="2" s="1"/>
  <c r="G843" i="2"/>
  <c r="L842" i="2"/>
  <c r="I842" i="2"/>
  <c r="O842" i="2" s="1"/>
  <c r="P842" i="2" s="1"/>
  <c r="G842" i="2"/>
  <c r="L841" i="2"/>
  <c r="I841" i="2"/>
  <c r="O841" i="2" s="1"/>
  <c r="P841" i="2" s="1"/>
  <c r="G841" i="2"/>
  <c r="K840" i="2"/>
  <c r="L840" i="2" s="1"/>
  <c r="I840" i="2"/>
  <c r="O840" i="2" s="1"/>
  <c r="G840" i="2"/>
  <c r="J840" i="2" s="1"/>
  <c r="L839" i="2"/>
  <c r="I839" i="2"/>
  <c r="O839" i="2" s="1"/>
  <c r="P839" i="2" s="1"/>
  <c r="G839" i="2"/>
  <c r="L838" i="2"/>
  <c r="I838" i="2"/>
  <c r="O838" i="2" s="1"/>
  <c r="P838" i="2" s="1"/>
  <c r="G838" i="2"/>
  <c r="L837" i="2"/>
  <c r="I837" i="2"/>
  <c r="O837" i="2" s="1"/>
  <c r="P837" i="2" s="1"/>
  <c r="G837" i="2"/>
  <c r="L836" i="2"/>
  <c r="I836" i="2"/>
  <c r="O836" i="2" s="1"/>
  <c r="P836" i="2" s="1"/>
  <c r="G836" i="2"/>
  <c r="L835" i="2"/>
  <c r="I835" i="2"/>
  <c r="O835" i="2" s="1"/>
  <c r="P835" i="2" s="1"/>
  <c r="G835" i="2"/>
  <c r="L834" i="2"/>
  <c r="I834" i="2"/>
  <c r="O834" i="2" s="1"/>
  <c r="P834" i="2" s="1"/>
  <c r="G834" i="2"/>
  <c r="L833" i="2"/>
  <c r="I833" i="2"/>
  <c r="O833" i="2" s="1"/>
  <c r="P833" i="2" s="1"/>
  <c r="G833" i="2"/>
  <c r="L832" i="2"/>
  <c r="I832" i="2"/>
  <c r="O832" i="2" s="1"/>
  <c r="P832" i="2" s="1"/>
  <c r="G832" i="2"/>
  <c r="L831" i="2"/>
  <c r="I831" i="2"/>
  <c r="O831" i="2" s="1"/>
  <c r="P831" i="2" s="1"/>
  <c r="G831" i="2"/>
  <c r="L830" i="2"/>
  <c r="I830" i="2"/>
  <c r="O830" i="2" s="1"/>
  <c r="P830" i="2" s="1"/>
  <c r="G830" i="2"/>
  <c r="L829" i="2"/>
  <c r="I829" i="2"/>
  <c r="O829" i="2" s="1"/>
  <c r="P829" i="2" s="1"/>
  <c r="G829" i="2"/>
  <c r="L828" i="2"/>
  <c r="I828" i="2"/>
  <c r="O828" i="2" s="1"/>
  <c r="P828" i="2" s="1"/>
  <c r="G828" i="2"/>
  <c r="L827" i="2"/>
  <c r="I827" i="2"/>
  <c r="O827" i="2" s="1"/>
  <c r="P827" i="2" s="1"/>
  <c r="G827" i="2"/>
  <c r="L826" i="2"/>
  <c r="I826" i="2"/>
  <c r="O826" i="2" s="1"/>
  <c r="P826" i="2" s="1"/>
  <c r="G826" i="2"/>
  <c r="L825" i="2"/>
  <c r="I825" i="2"/>
  <c r="O825" i="2" s="1"/>
  <c r="P825" i="2" s="1"/>
  <c r="G825" i="2"/>
  <c r="L824" i="2"/>
  <c r="I824" i="2"/>
  <c r="O824" i="2" s="1"/>
  <c r="P824" i="2" s="1"/>
  <c r="G824" i="2"/>
  <c r="L823" i="2"/>
  <c r="I823" i="2"/>
  <c r="O823" i="2" s="1"/>
  <c r="P823" i="2" s="1"/>
  <c r="G823" i="2"/>
  <c r="L822" i="2"/>
  <c r="I822" i="2"/>
  <c r="O822" i="2" s="1"/>
  <c r="P822" i="2" s="1"/>
  <c r="G822" i="2"/>
  <c r="L821" i="2"/>
  <c r="I821" i="2"/>
  <c r="O821" i="2" s="1"/>
  <c r="P821" i="2" s="1"/>
  <c r="G821" i="2"/>
  <c r="L820" i="2"/>
  <c r="I820" i="2"/>
  <c r="O820" i="2" s="1"/>
  <c r="P820" i="2" s="1"/>
  <c r="G820" i="2"/>
  <c r="L819" i="2"/>
  <c r="I819" i="2"/>
  <c r="O819" i="2" s="1"/>
  <c r="P819" i="2" s="1"/>
  <c r="G819" i="2"/>
  <c r="L818" i="2"/>
  <c r="I818" i="2"/>
  <c r="O818" i="2" s="1"/>
  <c r="P818" i="2" s="1"/>
  <c r="G818" i="2"/>
  <c r="K817" i="2"/>
  <c r="L817" i="2" s="1"/>
  <c r="I817" i="2"/>
  <c r="O817" i="2" s="1"/>
  <c r="G817" i="2"/>
  <c r="J817" i="2" s="1"/>
  <c r="L816" i="2"/>
  <c r="I816" i="2"/>
  <c r="O816" i="2" s="1"/>
  <c r="P816" i="2" s="1"/>
  <c r="G816" i="2"/>
  <c r="L815" i="2"/>
  <c r="I815" i="2"/>
  <c r="O815" i="2" s="1"/>
  <c r="P815" i="2" s="1"/>
  <c r="G815" i="2"/>
  <c r="L814" i="2"/>
  <c r="I814" i="2"/>
  <c r="O814" i="2" s="1"/>
  <c r="P814" i="2" s="1"/>
  <c r="G814" i="2"/>
  <c r="L813" i="2"/>
  <c r="I813" i="2"/>
  <c r="O813" i="2" s="1"/>
  <c r="P813" i="2" s="1"/>
  <c r="G813" i="2"/>
  <c r="L812" i="2"/>
  <c r="I812" i="2"/>
  <c r="O812" i="2" s="1"/>
  <c r="P812" i="2" s="1"/>
  <c r="G812" i="2"/>
  <c r="L811" i="2"/>
  <c r="I811" i="2"/>
  <c r="O811" i="2" s="1"/>
  <c r="P811" i="2" s="1"/>
  <c r="G811" i="2"/>
  <c r="L810" i="2"/>
  <c r="I810" i="2"/>
  <c r="O810" i="2" s="1"/>
  <c r="P810" i="2" s="1"/>
  <c r="G810" i="2"/>
  <c r="L809" i="2"/>
  <c r="I809" i="2"/>
  <c r="O809" i="2" s="1"/>
  <c r="P809" i="2" s="1"/>
  <c r="G809" i="2"/>
  <c r="L808" i="2"/>
  <c r="I808" i="2"/>
  <c r="O808" i="2" s="1"/>
  <c r="P808" i="2" s="1"/>
  <c r="G808" i="2"/>
  <c r="L807" i="2"/>
  <c r="I807" i="2"/>
  <c r="O807" i="2" s="1"/>
  <c r="P807" i="2" s="1"/>
  <c r="G807" i="2"/>
  <c r="L806" i="2"/>
  <c r="I806" i="2"/>
  <c r="O806" i="2" s="1"/>
  <c r="P806" i="2" s="1"/>
  <c r="G806" i="2"/>
  <c r="L805" i="2"/>
  <c r="I805" i="2"/>
  <c r="O805" i="2" s="1"/>
  <c r="P805" i="2" s="1"/>
  <c r="G805" i="2"/>
  <c r="L804" i="2"/>
  <c r="I804" i="2"/>
  <c r="O804" i="2" s="1"/>
  <c r="P804" i="2" s="1"/>
  <c r="G804" i="2"/>
  <c r="L803" i="2"/>
  <c r="I803" i="2"/>
  <c r="O803" i="2" s="1"/>
  <c r="P803" i="2" s="1"/>
  <c r="G803" i="2"/>
  <c r="L802" i="2"/>
  <c r="I802" i="2"/>
  <c r="O802" i="2" s="1"/>
  <c r="P802" i="2" s="1"/>
  <c r="G802" i="2"/>
  <c r="L801" i="2"/>
  <c r="I801" i="2"/>
  <c r="O801" i="2" s="1"/>
  <c r="P801" i="2" s="1"/>
  <c r="G801" i="2"/>
  <c r="L800" i="2"/>
  <c r="I800" i="2"/>
  <c r="O800" i="2" s="1"/>
  <c r="P800" i="2" s="1"/>
  <c r="G800" i="2"/>
  <c r="L799" i="2"/>
  <c r="I799" i="2"/>
  <c r="O799" i="2" s="1"/>
  <c r="P799" i="2" s="1"/>
  <c r="G799" i="2"/>
  <c r="L798" i="2"/>
  <c r="I798" i="2"/>
  <c r="O798" i="2" s="1"/>
  <c r="P798" i="2" s="1"/>
  <c r="G798" i="2"/>
  <c r="L797" i="2"/>
  <c r="I797" i="2"/>
  <c r="O797" i="2" s="1"/>
  <c r="P797" i="2" s="1"/>
  <c r="G797" i="2"/>
  <c r="L796" i="2"/>
  <c r="I796" i="2"/>
  <c r="O796" i="2" s="1"/>
  <c r="P796" i="2" s="1"/>
  <c r="G796" i="2"/>
  <c r="K795" i="2"/>
  <c r="L795" i="2" s="1"/>
  <c r="I795" i="2"/>
  <c r="O795" i="2" s="1"/>
  <c r="G795" i="2"/>
  <c r="J795" i="2" s="1"/>
  <c r="L794" i="2"/>
  <c r="I794" i="2"/>
  <c r="O794" i="2" s="1"/>
  <c r="P794" i="2" s="1"/>
  <c r="G794" i="2"/>
  <c r="L793" i="2"/>
  <c r="I793" i="2"/>
  <c r="O793" i="2" s="1"/>
  <c r="P793" i="2" s="1"/>
  <c r="G793" i="2"/>
  <c r="L792" i="2"/>
  <c r="I792" i="2"/>
  <c r="O792" i="2" s="1"/>
  <c r="P792" i="2" s="1"/>
  <c r="G792" i="2"/>
  <c r="L791" i="2"/>
  <c r="I791" i="2"/>
  <c r="O791" i="2" s="1"/>
  <c r="P791" i="2" s="1"/>
  <c r="G791" i="2"/>
  <c r="L790" i="2"/>
  <c r="I790" i="2"/>
  <c r="O790" i="2" s="1"/>
  <c r="P790" i="2" s="1"/>
  <c r="G790" i="2"/>
  <c r="L789" i="2"/>
  <c r="I789" i="2"/>
  <c r="O789" i="2" s="1"/>
  <c r="P789" i="2" s="1"/>
  <c r="G789" i="2"/>
  <c r="L788" i="2"/>
  <c r="I788" i="2"/>
  <c r="O788" i="2" s="1"/>
  <c r="P788" i="2" s="1"/>
  <c r="G788" i="2"/>
  <c r="L787" i="2"/>
  <c r="I787" i="2"/>
  <c r="O787" i="2" s="1"/>
  <c r="P787" i="2" s="1"/>
  <c r="G787" i="2"/>
  <c r="L786" i="2"/>
  <c r="I786" i="2"/>
  <c r="O786" i="2" s="1"/>
  <c r="P786" i="2" s="1"/>
  <c r="G786" i="2"/>
  <c r="L785" i="2"/>
  <c r="I785" i="2"/>
  <c r="O785" i="2" s="1"/>
  <c r="P785" i="2" s="1"/>
  <c r="G785" i="2"/>
  <c r="L784" i="2"/>
  <c r="I784" i="2"/>
  <c r="O784" i="2" s="1"/>
  <c r="P784" i="2" s="1"/>
  <c r="G784" i="2"/>
  <c r="K783" i="2"/>
  <c r="L783" i="2" s="1"/>
  <c r="I783" i="2"/>
  <c r="O783" i="2" s="1"/>
  <c r="G783" i="2"/>
  <c r="J783" i="2" s="1"/>
  <c r="L782" i="2"/>
  <c r="I782" i="2"/>
  <c r="O782" i="2" s="1"/>
  <c r="P782" i="2" s="1"/>
  <c r="G782" i="2"/>
  <c r="L781" i="2"/>
  <c r="I781" i="2"/>
  <c r="O781" i="2" s="1"/>
  <c r="P781" i="2" s="1"/>
  <c r="G781" i="2"/>
  <c r="L780" i="2"/>
  <c r="I780" i="2"/>
  <c r="O780" i="2" s="1"/>
  <c r="P780" i="2" s="1"/>
  <c r="G780" i="2"/>
  <c r="L779" i="2"/>
  <c r="I779" i="2"/>
  <c r="O779" i="2" s="1"/>
  <c r="P779" i="2" s="1"/>
  <c r="G779" i="2"/>
  <c r="L778" i="2"/>
  <c r="I778" i="2"/>
  <c r="O778" i="2" s="1"/>
  <c r="P778" i="2" s="1"/>
  <c r="G778" i="2"/>
  <c r="L777" i="2"/>
  <c r="I777" i="2"/>
  <c r="O777" i="2" s="1"/>
  <c r="P777" i="2" s="1"/>
  <c r="G777" i="2"/>
  <c r="L776" i="2"/>
  <c r="I776" i="2"/>
  <c r="O776" i="2" s="1"/>
  <c r="P776" i="2" s="1"/>
  <c r="G776" i="2"/>
  <c r="L775" i="2"/>
  <c r="I775" i="2"/>
  <c r="O775" i="2" s="1"/>
  <c r="P775" i="2" s="1"/>
  <c r="G775" i="2"/>
  <c r="L774" i="2"/>
  <c r="I774" i="2"/>
  <c r="O774" i="2" s="1"/>
  <c r="P774" i="2" s="1"/>
  <c r="G774" i="2"/>
  <c r="L773" i="2"/>
  <c r="I773" i="2"/>
  <c r="O773" i="2" s="1"/>
  <c r="P773" i="2" s="1"/>
  <c r="G773" i="2"/>
  <c r="L772" i="2"/>
  <c r="I772" i="2"/>
  <c r="O772" i="2" s="1"/>
  <c r="P772" i="2" s="1"/>
  <c r="G772" i="2"/>
  <c r="L771" i="2"/>
  <c r="I771" i="2"/>
  <c r="O771" i="2" s="1"/>
  <c r="P771" i="2" s="1"/>
  <c r="G771" i="2"/>
  <c r="L770" i="2"/>
  <c r="I770" i="2"/>
  <c r="O770" i="2" s="1"/>
  <c r="P770" i="2" s="1"/>
  <c r="G770" i="2"/>
  <c r="L769" i="2"/>
  <c r="I769" i="2"/>
  <c r="O769" i="2" s="1"/>
  <c r="P769" i="2" s="1"/>
  <c r="G769" i="2"/>
  <c r="L768" i="2"/>
  <c r="I768" i="2"/>
  <c r="O768" i="2" s="1"/>
  <c r="P768" i="2" s="1"/>
  <c r="G768" i="2"/>
  <c r="L767" i="2"/>
  <c r="I767" i="2"/>
  <c r="O767" i="2" s="1"/>
  <c r="P767" i="2" s="1"/>
  <c r="G767" i="2"/>
  <c r="L766" i="2"/>
  <c r="I766" i="2"/>
  <c r="O766" i="2" s="1"/>
  <c r="P766" i="2" s="1"/>
  <c r="G766" i="2"/>
  <c r="L765" i="2"/>
  <c r="I765" i="2"/>
  <c r="O765" i="2" s="1"/>
  <c r="P765" i="2" s="1"/>
  <c r="G765" i="2"/>
  <c r="L764" i="2"/>
  <c r="I764" i="2"/>
  <c r="O764" i="2" s="1"/>
  <c r="P764" i="2" s="1"/>
  <c r="G764" i="2"/>
  <c r="L763" i="2"/>
  <c r="I763" i="2"/>
  <c r="O763" i="2" s="1"/>
  <c r="P763" i="2" s="1"/>
  <c r="G763" i="2"/>
  <c r="L762" i="2"/>
  <c r="I762" i="2"/>
  <c r="O762" i="2" s="1"/>
  <c r="P762" i="2" s="1"/>
  <c r="G762" i="2"/>
  <c r="L761" i="2"/>
  <c r="I761" i="2"/>
  <c r="O761" i="2" s="1"/>
  <c r="P761" i="2" s="1"/>
  <c r="G761" i="2"/>
  <c r="L760" i="2"/>
  <c r="I760" i="2"/>
  <c r="O760" i="2" s="1"/>
  <c r="P760" i="2" s="1"/>
  <c r="G760" i="2"/>
  <c r="L759" i="2"/>
  <c r="I759" i="2"/>
  <c r="O759" i="2" s="1"/>
  <c r="P759" i="2" s="1"/>
  <c r="G759" i="2"/>
  <c r="L758" i="2"/>
  <c r="I758" i="2"/>
  <c r="O758" i="2" s="1"/>
  <c r="P758" i="2" s="1"/>
  <c r="G758" i="2"/>
  <c r="L757" i="2"/>
  <c r="I757" i="2"/>
  <c r="O757" i="2" s="1"/>
  <c r="P757" i="2" s="1"/>
  <c r="G757" i="2"/>
  <c r="L756" i="2"/>
  <c r="I756" i="2"/>
  <c r="O756" i="2" s="1"/>
  <c r="P756" i="2" s="1"/>
  <c r="G756" i="2"/>
  <c r="L755" i="2"/>
  <c r="I755" i="2"/>
  <c r="O755" i="2" s="1"/>
  <c r="P755" i="2" s="1"/>
  <c r="G755" i="2"/>
  <c r="L754" i="2"/>
  <c r="I754" i="2"/>
  <c r="O754" i="2" s="1"/>
  <c r="P754" i="2" s="1"/>
  <c r="G754" i="2"/>
  <c r="L753" i="2"/>
  <c r="I753" i="2"/>
  <c r="O753" i="2" s="1"/>
  <c r="P753" i="2" s="1"/>
  <c r="G753" i="2"/>
  <c r="L752" i="2"/>
  <c r="I752" i="2"/>
  <c r="O752" i="2" s="1"/>
  <c r="P752" i="2" s="1"/>
  <c r="G752" i="2"/>
  <c r="L751" i="2"/>
  <c r="I751" i="2"/>
  <c r="O751" i="2" s="1"/>
  <c r="P751" i="2" s="1"/>
  <c r="G751" i="2"/>
  <c r="L750" i="2"/>
  <c r="I750" i="2"/>
  <c r="O750" i="2" s="1"/>
  <c r="P750" i="2" s="1"/>
  <c r="G750" i="2"/>
  <c r="L749" i="2"/>
  <c r="I749" i="2"/>
  <c r="O749" i="2" s="1"/>
  <c r="P749" i="2" s="1"/>
  <c r="G749" i="2"/>
  <c r="L748" i="2"/>
  <c r="I748" i="2"/>
  <c r="O748" i="2" s="1"/>
  <c r="P748" i="2" s="1"/>
  <c r="G748" i="2"/>
  <c r="L747" i="2"/>
  <c r="I747" i="2"/>
  <c r="O747" i="2" s="1"/>
  <c r="P747" i="2" s="1"/>
  <c r="G747" i="2"/>
  <c r="L746" i="2"/>
  <c r="I746" i="2"/>
  <c r="O746" i="2" s="1"/>
  <c r="P746" i="2" s="1"/>
  <c r="G746" i="2"/>
  <c r="L745" i="2"/>
  <c r="I745" i="2"/>
  <c r="O745" i="2" s="1"/>
  <c r="P745" i="2" s="1"/>
  <c r="G745" i="2"/>
  <c r="K744" i="2"/>
  <c r="L744" i="2" s="1"/>
  <c r="I744" i="2"/>
  <c r="O744" i="2" s="1"/>
  <c r="G744" i="2"/>
  <c r="J744" i="2" s="1"/>
  <c r="L743" i="2"/>
  <c r="I743" i="2"/>
  <c r="O743" i="2" s="1"/>
  <c r="P743" i="2" s="1"/>
  <c r="G743" i="2"/>
  <c r="L742" i="2"/>
  <c r="I742" i="2"/>
  <c r="O742" i="2" s="1"/>
  <c r="P742" i="2" s="1"/>
  <c r="G742" i="2"/>
  <c r="L741" i="2"/>
  <c r="I741" i="2"/>
  <c r="O741" i="2" s="1"/>
  <c r="P741" i="2" s="1"/>
  <c r="G741" i="2"/>
  <c r="L740" i="2"/>
  <c r="I740" i="2"/>
  <c r="O740" i="2" s="1"/>
  <c r="P740" i="2" s="1"/>
  <c r="G740" i="2"/>
  <c r="L739" i="2"/>
  <c r="I739" i="2"/>
  <c r="O739" i="2" s="1"/>
  <c r="P739" i="2" s="1"/>
  <c r="G739" i="2"/>
  <c r="L738" i="2"/>
  <c r="I738" i="2"/>
  <c r="O738" i="2" s="1"/>
  <c r="P738" i="2" s="1"/>
  <c r="G738" i="2"/>
  <c r="L737" i="2"/>
  <c r="I737" i="2"/>
  <c r="O737" i="2" s="1"/>
  <c r="P737" i="2" s="1"/>
  <c r="G737" i="2"/>
  <c r="L736" i="2"/>
  <c r="I736" i="2"/>
  <c r="O736" i="2" s="1"/>
  <c r="P736" i="2" s="1"/>
  <c r="G736" i="2"/>
  <c r="L735" i="2"/>
  <c r="I735" i="2"/>
  <c r="O735" i="2" s="1"/>
  <c r="P735" i="2" s="1"/>
  <c r="G735" i="2"/>
  <c r="L734" i="2"/>
  <c r="I734" i="2"/>
  <c r="O734" i="2" s="1"/>
  <c r="P734" i="2" s="1"/>
  <c r="G734" i="2"/>
  <c r="L733" i="2"/>
  <c r="I733" i="2"/>
  <c r="O733" i="2" s="1"/>
  <c r="P733" i="2" s="1"/>
  <c r="G733" i="2"/>
  <c r="L732" i="2"/>
  <c r="I732" i="2"/>
  <c r="O732" i="2" s="1"/>
  <c r="P732" i="2" s="1"/>
  <c r="G732" i="2"/>
  <c r="L731" i="2"/>
  <c r="I731" i="2"/>
  <c r="O731" i="2" s="1"/>
  <c r="P731" i="2" s="1"/>
  <c r="G731" i="2"/>
  <c r="L730" i="2"/>
  <c r="I730" i="2"/>
  <c r="O730" i="2" s="1"/>
  <c r="P730" i="2" s="1"/>
  <c r="G730" i="2"/>
  <c r="L729" i="2"/>
  <c r="I729" i="2"/>
  <c r="O729" i="2" s="1"/>
  <c r="P729" i="2" s="1"/>
  <c r="G729" i="2"/>
  <c r="L728" i="2"/>
  <c r="I728" i="2"/>
  <c r="O728" i="2" s="1"/>
  <c r="P728" i="2" s="1"/>
  <c r="G728" i="2"/>
  <c r="L727" i="2"/>
  <c r="I727" i="2"/>
  <c r="O727" i="2" s="1"/>
  <c r="P727" i="2" s="1"/>
  <c r="G727" i="2"/>
  <c r="L726" i="2"/>
  <c r="I726" i="2"/>
  <c r="O726" i="2" s="1"/>
  <c r="P726" i="2" s="1"/>
  <c r="G726" i="2"/>
  <c r="L725" i="2"/>
  <c r="I725" i="2"/>
  <c r="O725" i="2" s="1"/>
  <c r="P725" i="2" s="1"/>
  <c r="G725" i="2"/>
  <c r="L724" i="2"/>
  <c r="I724" i="2"/>
  <c r="O724" i="2" s="1"/>
  <c r="P724" i="2" s="1"/>
  <c r="G724" i="2"/>
  <c r="L723" i="2"/>
  <c r="I723" i="2"/>
  <c r="O723" i="2" s="1"/>
  <c r="P723" i="2" s="1"/>
  <c r="G723" i="2"/>
  <c r="L722" i="2"/>
  <c r="I722" i="2"/>
  <c r="O722" i="2" s="1"/>
  <c r="P722" i="2" s="1"/>
  <c r="G722" i="2"/>
  <c r="L721" i="2"/>
  <c r="I721" i="2"/>
  <c r="O721" i="2" s="1"/>
  <c r="P721" i="2" s="1"/>
  <c r="G721" i="2"/>
  <c r="L720" i="2"/>
  <c r="I720" i="2"/>
  <c r="O720" i="2" s="1"/>
  <c r="P720" i="2" s="1"/>
  <c r="G720" i="2"/>
  <c r="L719" i="2"/>
  <c r="I719" i="2"/>
  <c r="O719" i="2" s="1"/>
  <c r="P719" i="2" s="1"/>
  <c r="G719" i="2"/>
  <c r="L718" i="2"/>
  <c r="I718" i="2"/>
  <c r="O718" i="2" s="1"/>
  <c r="P718" i="2" s="1"/>
  <c r="G718" i="2"/>
  <c r="L717" i="2"/>
  <c r="I717" i="2"/>
  <c r="O717" i="2" s="1"/>
  <c r="P717" i="2" s="1"/>
  <c r="G717" i="2"/>
  <c r="L716" i="2"/>
  <c r="I716" i="2"/>
  <c r="O716" i="2" s="1"/>
  <c r="P716" i="2" s="1"/>
  <c r="G716" i="2"/>
  <c r="L715" i="2"/>
  <c r="I715" i="2"/>
  <c r="O715" i="2" s="1"/>
  <c r="P715" i="2" s="1"/>
  <c r="G715" i="2"/>
  <c r="L714" i="2"/>
  <c r="I714" i="2"/>
  <c r="O714" i="2" s="1"/>
  <c r="P714" i="2" s="1"/>
  <c r="G714" i="2"/>
  <c r="L713" i="2"/>
  <c r="I713" i="2"/>
  <c r="O713" i="2" s="1"/>
  <c r="P713" i="2" s="1"/>
  <c r="G713" i="2"/>
  <c r="L712" i="2"/>
  <c r="I712" i="2"/>
  <c r="O712" i="2" s="1"/>
  <c r="P712" i="2" s="1"/>
  <c r="G712" i="2"/>
  <c r="L711" i="2"/>
  <c r="I711" i="2"/>
  <c r="O711" i="2" s="1"/>
  <c r="P711" i="2" s="1"/>
  <c r="G711" i="2"/>
  <c r="L710" i="2"/>
  <c r="I710" i="2"/>
  <c r="O710" i="2" s="1"/>
  <c r="P710" i="2" s="1"/>
  <c r="G710" i="2"/>
  <c r="L709" i="2"/>
  <c r="I709" i="2"/>
  <c r="O709" i="2" s="1"/>
  <c r="P709" i="2" s="1"/>
  <c r="G709" i="2"/>
  <c r="L708" i="2"/>
  <c r="I708" i="2"/>
  <c r="O708" i="2" s="1"/>
  <c r="P708" i="2" s="1"/>
  <c r="G708" i="2"/>
  <c r="L707" i="2"/>
  <c r="I707" i="2"/>
  <c r="O707" i="2" s="1"/>
  <c r="P707" i="2" s="1"/>
  <c r="G707" i="2"/>
  <c r="L706" i="2"/>
  <c r="I706" i="2"/>
  <c r="O706" i="2" s="1"/>
  <c r="P706" i="2" s="1"/>
  <c r="G706" i="2"/>
  <c r="L705" i="2"/>
  <c r="I705" i="2"/>
  <c r="O705" i="2" s="1"/>
  <c r="P705" i="2" s="1"/>
  <c r="G705" i="2"/>
  <c r="L704" i="2"/>
  <c r="I704" i="2"/>
  <c r="O704" i="2" s="1"/>
  <c r="P704" i="2" s="1"/>
  <c r="G704" i="2"/>
  <c r="L703" i="2"/>
  <c r="I703" i="2"/>
  <c r="O703" i="2" s="1"/>
  <c r="P703" i="2" s="1"/>
  <c r="G703" i="2"/>
  <c r="K702" i="2"/>
  <c r="L702" i="2" s="1"/>
  <c r="I702" i="2"/>
  <c r="O702" i="2" s="1"/>
  <c r="G702" i="2"/>
  <c r="J702" i="2" s="1"/>
  <c r="L701" i="2"/>
  <c r="I701" i="2"/>
  <c r="O701" i="2" s="1"/>
  <c r="P701" i="2" s="1"/>
  <c r="G701" i="2"/>
  <c r="L700" i="2"/>
  <c r="I700" i="2"/>
  <c r="O700" i="2" s="1"/>
  <c r="P700" i="2" s="1"/>
  <c r="G700" i="2"/>
  <c r="L699" i="2"/>
  <c r="I699" i="2"/>
  <c r="O699" i="2" s="1"/>
  <c r="P699" i="2" s="1"/>
  <c r="G699" i="2"/>
  <c r="L698" i="2"/>
  <c r="I698" i="2"/>
  <c r="O698" i="2" s="1"/>
  <c r="P698" i="2" s="1"/>
  <c r="G698" i="2"/>
  <c r="L697" i="2"/>
  <c r="I697" i="2"/>
  <c r="O697" i="2" s="1"/>
  <c r="P697" i="2" s="1"/>
  <c r="G697" i="2"/>
  <c r="L696" i="2"/>
  <c r="I696" i="2"/>
  <c r="O696" i="2" s="1"/>
  <c r="P696" i="2" s="1"/>
  <c r="G696" i="2"/>
  <c r="L695" i="2"/>
  <c r="I695" i="2"/>
  <c r="O695" i="2" s="1"/>
  <c r="P695" i="2" s="1"/>
  <c r="G695" i="2"/>
  <c r="L694" i="2"/>
  <c r="I694" i="2"/>
  <c r="O694" i="2" s="1"/>
  <c r="P694" i="2" s="1"/>
  <c r="G694" i="2"/>
  <c r="L693" i="2"/>
  <c r="I693" i="2"/>
  <c r="O693" i="2" s="1"/>
  <c r="P693" i="2" s="1"/>
  <c r="G693" i="2"/>
  <c r="L692" i="2"/>
  <c r="I692" i="2"/>
  <c r="O692" i="2" s="1"/>
  <c r="P692" i="2" s="1"/>
  <c r="G692" i="2"/>
  <c r="L691" i="2"/>
  <c r="I691" i="2"/>
  <c r="O691" i="2" s="1"/>
  <c r="P691" i="2" s="1"/>
  <c r="G691" i="2"/>
  <c r="L690" i="2"/>
  <c r="I690" i="2"/>
  <c r="O690" i="2" s="1"/>
  <c r="P690" i="2" s="1"/>
  <c r="G690" i="2"/>
  <c r="L689" i="2"/>
  <c r="I689" i="2"/>
  <c r="O689" i="2" s="1"/>
  <c r="P689" i="2" s="1"/>
  <c r="G689" i="2"/>
  <c r="L688" i="2"/>
  <c r="I688" i="2"/>
  <c r="O688" i="2" s="1"/>
  <c r="P688" i="2" s="1"/>
  <c r="G688" i="2"/>
  <c r="L687" i="2"/>
  <c r="I687" i="2"/>
  <c r="O687" i="2" s="1"/>
  <c r="P687" i="2" s="1"/>
  <c r="G687" i="2"/>
  <c r="L686" i="2"/>
  <c r="I686" i="2"/>
  <c r="O686" i="2" s="1"/>
  <c r="P686" i="2" s="1"/>
  <c r="G686" i="2"/>
  <c r="L685" i="2"/>
  <c r="I685" i="2"/>
  <c r="O685" i="2" s="1"/>
  <c r="P685" i="2" s="1"/>
  <c r="G685" i="2"/>
  <c r="L684" i="2"/>
  <c r="I684" i="2"/>
  <c r="O684" i="2" s="1"/>
  <c r="P684" i="2" s="1"/>
  <c r="G684" i="2"/>
  <c r="L683" i="2"/>
  <c r="I683" i="2"/>
  <c r="O683" i="2" s="1"/>
  <c r="P683" i="2" s="1"/>
  <c r="G683" i="2"/>
  <c r="L682" i="2"/>
  <c r="I682" i="2"/>
  <c r="O682" i="2" s="1"/>
  <c r="P682" i="2" s="1"/>
  <c r="G682" i="2"/>
  <c r="L681" i="2"/>
  <c r="I681" i="2"/>
  <c r="O681" i="2" s="1"/>
  <c r="P681" i="2" s="1"/>
  <c r="G681" i="2"/>
  <c r="L680" i="2"/>
  <c r="I680" i="2"/>
  <c r="O680" i="2" s="1"/>
  <c r="P680" i="2" s="1"/>
  <c r="G680" i="2"/>
  <c r="L679" i="2"/>
  <c r="I679" i="2"/>
  <c r="O679" i="2" s="1"/>
  <c r="P679" i="2" s="1"/>
  <c r="G679" i="2"/>
  <c r="L678" i="2"/>
  <c r="I678" i="2"/>
  <c r="O678" i="2" s="1"/>
  <c r="P678" i="2" s="1"/>
  <c r="G678" i="2"/>
  <c r="L677" i="2"/>
  <c r="I677" i="2"/>
  <c r="O677" i="2" s="1"/>
  <c r="P677" i="2" s="1"/>
  <c r="G677" i="2"/>
  <c r="L676" i="2"/>
  <c r="I676" i="2"/>
  <c r="O676" i="2" s="1"/>
  <c r="P676" i="2" s="1"/>
  <c r="G676" i="2"/>
  <c r="L675" i="2"/>
  <c r="I675" i="2"/>
  <c r="O675" i="2" s="1"/>
  <c r="P675" i="2" s="1"/>
  <c r="G675" i="2"/>
  <c r="L674" i="2"/>
  <c r="I674" i="2"/>
  <c r="O674" i="2" s="1"/>
  <c r="P674" i="2" s="1"/>
  <c r="G674" i="2"/>
  <c r="L673" i="2"/>
  <c r="I673" i="2"/>
  <c r="O673" i="2" s="1"/>
  <c r="P673" i="2" s="1"/>
  <c r="G673" i="2"/>
  <c r="L672" i="2"/>
  <c r="I672" i="2"/>
  <c r="O672" i="2" s="1"/>
  <c r="P672" i="2" s="1"/>
  <c r="G672" i="2"/>
  <c r="L671" i="2"/>
  <c r="I671" i="2"/>
  <c r="O671" i="2" s="1"/>
  <c r="P671" i="2" s="1"/>
  <c r="G671" i="2"/>
  <c r="L670" i="2"/>
  <c r="I670" i="2"/>
  <c r="O670" i="2" s="1"/>
  <c r="P670" i="2" s="1"/>
  <c r="G670" i="2"/>
  <c r="L669" i="2"/>
  <c r="I669" i="2"/>
  <c r="O669" i="2" s="1"/>
  <c r="P669" i="2" s="1"/>
  <c r="G669" i="2"/>
  <c r="L668" i="2"/>
  <c r="I668" i="2"/>
  <c r="O668" i="2" s="1"/>
  <c r="P668" i="2" s="1"/>
  <c r="G668" i="2"/>
  <c r="L667" i="2"/>
  <c r="I667" i="2"/>
  <c r="O667" i="2" s="1"/>
  <c r="P667" i="2" s="1"/>
  <c r="G667" i="2"/>
  <c r="L666" i="2"/>
  <c r="I666" i="2"/>
  <c r="O666" i="2" s="1"/>
  <c r="P666" i="2" s="1"/>
  <c r="G666" i="2"/>
  <c r="L665" i="2"/>
  <c r="I665" i="2"/>
  <c r="O665" i="2" s="1"/>
  <c r="P665" i="2" s="1"/>
  <c r="G665" i="2"/>
  <c r="L664" i="2"/>
  <c r="I664" i="2"/>
  <c r="O664" i="2" s="1"/>
  <c r="P664" i="2" s="1"/>
  <c r="G664" i="2"/>
  <c r="L663" i="2"/>
  <c r="I663" i="2"/>
  <c r="O663" i="2" s="1"/>
  <c r="P663" i="2" s="1"/>
  <c r="G663" i="2"/>
  <c r="L662" i="2"/>
  <c r="I662" i="2"/>
  <c r="O662" i="2" s="1"/>
  <c r="P662" i="2" s="1"/>
  <c r="G662" i="2"/>
  <c r="L661" i="2"/>
  <c r="I661" i="2"/>
  <c r="O661" i="2" s="1"/>
  <c r="P661" i="2" s="1"/>
  <c r="G661" i="2"/>
  <c r="L660" i="2"/>
  <c r="I660" i="2"/>
  <c r="O660" i="2" s="1"/>
  <c r="P660" i="2" s="1"/>
  <c r="G660" i="2"/>
  <c r="L659" i="2"/>
  <c r="I659" i="2"/>
  <c r="O659" i="2" s="1"/>
  <c r="P659" i="2" s="1"/>
  <c r="G659" i="2"/>
  <c r="L658" i="2"/>
  <c r="I658" i="2"/>
  <c r="O658" i="2" s="1"/>
  <c r="P658" i="2" s="1"/>
  <c r="G658" i="2"/>
  <c r="L657" i="2"/>
  <c r="I657" i="2"/>
  <c r="O657" i="2" s="1"/>
  <c r="P657" i="2" s="1"/>
  <c r="G657" i="2"/>
  <c r="L656" i="2"/>
  <c r="I656" i="2"/>
  <c r="O656" i="2" s="1"/>
  <c r="P656" i="2" s="1"/>
  <c r="G656" i="2"/>
  <c r="L655" i="2"/>
  <c r="I655" i="2"/>
  <c r="O655" i="2" s="1"/>
  <c r="P655" i="2" s="1"/>
  <c r="G655" i="2"/>
  <c r="L654" i="2"/>
  <c r="I654" i="2"/>
  <c r="O654" i="2" s="1"/>
  <c r="P654" i="2" s="1"/>
  <c r="G654" i="2"/>
  <c r="L653" i="2"/>
  <c r="I653" i="2"/>
  <c r="O653" i="2" s="1"/>
  <c r="P653" i="2" s="1"/>
  <c r="G653" i="2"/>
  <c r="L652" i="2"/>
  <c r="I652" i="2"/>
  <c r="O652" i="2" s="1"/>
  <c r="P652" i="2" s="1"/>
  <c r="G652" i="2"/>
  <c r="L651" i="2"/>
  <c r="I651" i="2"/>
  <c r="O651" i="2" s="1"/>
  <c r="P651" i="2" s="1"/>
  <c r="G651" i="2"/>
  <c r="L650" i="2"/>
  <c r="I650" i="2"/>
  <c r="O650" i="2" s="1"/>
  <c r="P650" i="2" s="1"/>
  <c r="G650" i="2"/>
  <c r="K649" i="2"/>
  <c r="L649" i="2" s="1"/>
  <c r="I649" i="2"/>
  <c r="O649" i="2" s="1"/>
  <c r="G649" i="2"/>
  <c r="J649" i="2" s="1"/>
  <c r="L648" i="2"/>
  <c r="I648" i="2"/>
  <c r="O648" i="2" s="1"/>
  <c r="P648" i="2" s="1"/>
  <c r="G648" i="2"/>
  <c r="L647" i="2"/>
  <c r="I647" i="2"/>
  <c r="O647" i="2" s="1"/>
  <c r="P647" i="2" s="1"/>
  <c r="G647" i="2"/>
  <c r="L646" i="2"/>
  <c r="I646" i="2"/>
  <c r="O646" i="2" s="1"/>
  <c r="P646" i="2" s="1"/>
  <c r="G646" i="2"/>
  <c r="L645" i="2"/>
  <c r="I645" i="2"/>
  <c r="O645" i="2" s="1"/>
  <c r="P645" i="2" s="1"/>
  <c r="G645" i="2"/>
  <c r="L644" i="2"/>
  <c r="I644" i="2"/>
  <c r="O644" i="2" s="1"/>
  <c r="P644" i="2" s="1"/>
  <c r="G644" i="2"/>
  <c r="L643" i="2"/>
  <c r="I643" i="2"/>
  <c r="O643" i="2" s="1"/>
  <c r="P643" i="2" s="1"/>
  <c r="G643" i="2"/>
  <c r="L642" i="2"/>
  <c r="I642" i="2"/>
  <c r="O642" i="2" s="1"/>
  <c r="P642" i="2" s="1"/>
  <c r="G642" i="2"/>
  <c r="L641" i="2"/>
  <c r="I641" i="2"/>
  <c r="O641" i="2" s="1"/>
  <c r="P641" i="2" s="1"/>
  <c r="G641" i="2"/>
  <c r="L640" i="2"/>
  <c r="I640" i="2"/>
  <c r="O640" i="2" s="1"/>
  <c r="P640" i="2" s="1"/>
  <c r="G640" i="2"/>
  <c r="L639" i="2"/>
  <c r="I639" i="2"/>
  <c r="O639" i="2" s="1"/>
  <c r="P639" i="2" s="1"/>
  <c r="G639" i="2"/>
  <c r="L638" i="2"/>
  <c r="I638" i="2"/>
  <c r="O638" i="2" s="1"/>
  <c r="P638" i="2" s="1"/>
  <c r="G638" i="2"/>
  <c r="L637" i="2"/>
  <c r="I637" i="2"/>
  <c r="O637" i="2" s="1"/>
  <c r="P637" i="2" s="1"/>
  <c r="G637" i="2"/>
  <c r="L636" i="2"/>
  <c r="I636" i="2"/>
  <c r="O636" i="2" s="1"/>
  <c r="P636" i="2" s="1"/>
  <c r="G636" i="2"/>
  <c r="L635" i="2"/>
  <c r="I635" i="2"/>
  <c r="O635" i="2" s="1"/>
  <c r="P635" i="2" s="1"/>
  <c r="G635" i="2"/>
  <c r="L634" i="2"/>
  <c r="I634" i="2"/>
  <c r="O634" i="2" s="1"/>
  <c r="P634" i="2" s="1"/>
  <c r="G634" i="2"/>
  <c r="L633" i="2"/>
  <c r="I633" i="2"/>
  <c r="O633" i="2" s="1"/>
  <c r="P633" i="2" s="1"/>
  <c r="G633" i="2"/>
  <c r="L632" i="2"/>
  <c r="I632" i="2"/>
  <c r="O632" i="2" s="1"/>
  <c r="P632" i="2" s="1"/>
  <c r="G632" i="2"/>
  <c r="L631" i="2"/>
  <c r="I631" i="2"/>
  <c r="O631" i="2" s="1"/>
  <c r="P631" i="2" s="1"/>
  <c r="G631" i="2"/>
  <c r="L630" i="2"/>
  <c r="I630" i="2"/>
  <c r="O630" i="2" s="1"/>
  <c r="P630" i="2" s="1"/>
  <c r="G630" i="2"/>
  <c r="L629" i="2"/>
  <c r="I629" i="2"/>
  <c r="O629" i="2" s="1"/>
  <c r="P629" i="2" s="1"/>
  <c r="G629" i="2"/>
  <c r="L628" i="2"/>
  <c r="I628" i="2"/>
  <c r="O628" i="2" s="1"/>
  <c r="P628" i="2" s="1"/>
  <c r="G628" i="2"/>
  <c r="L627" i="2"/>
  <c r="I627" i="2"/>
  <c r="O627" i="2" s="1"/>
  <c r="P627" i="2" s="1"/>
  <c r="G627" i="2"/>
  <c r="L626" i="2"/>
  <c r="I626" i="2"/>
  <c r="O626" i="2" s="1"/>
  <c r="P626" i="2" s="1"/>
  <c r="G626" i="2"/>
  <c r="L625" i="2"/>
  <c r="I625" i="2"/>
  <c r="O625" i="2" s="1"/>
  <c r="P625" i="2" s="1"/>
  <c r="G625" i="2"/>
  <c r="L624" i="2"/>
  <c r="I624" i="2"/>
  <c r="O624" i="2" s="1"/>
  <c r="P624" i="2" s="1"/>
  <c r="G624" i="2"/>
  <c r="L623" i="2"/>
  <c r="I623" i="2"/>
  <c r="O623" i="2" s="1"/>
  <c r="P623" i="2" s="1"/>
  <c r="G623" i="2"/>
  <c r="L622" i="2"/>
  <c r="I622" i="2"/>
  <c r="O622" i="2" s="1"/>
  <c r="P622" i="2" s="1"/>
  <c r="G622" i="2"/>
  <c r="L621" i="2"/>
  <c r="I621" i="2"/>
  <c r="O621" i="2" s="1"/>
  <c r="P621" i="2" s="1"/>
  <c r="G621" i="2"/>
  <c r="L620" i="2"/>
  <c r="I620" i="2"/>
  <c r="O620" i="2" s="1"/>
  <c r="P620" i="2" s="1"/>
  <c r="G620" i="2"/>
  <c r="L619" i="2"/>
  <c r="I619" i="2"/>
  <c r="O619" i="2" s="1"/>
  <c r="P619" i="2" s="1"/>
  <c r="G619" i="2"/>
  <c r="L618" i="2"/>
  <c r="I618" i="2"/>
  <c r="O618" i="2" s="1"/>
  <c r="P618" i="2" s="1"/>
  <c r="G618" i="2"/>
  <c r="L617" i="2"/>
  <c r="I617" i="2"/>
  <c r="O617" i="2" s="1"/>
  <c r="P617" i="2" s="1"/>
  <c r="G617" i="2"/>
  <c r="L616" i="2"/>
  <c r="I616" i="2"/>
  <c r="O616" i="2" s="1"/>
  <c r="P616" i="2" s="1"/>
  <c r="G616" i="2"/>
  <c r="L615" i="2"/>
  <c r="I615" i="2"/>
  <c r="O615" i="2" s="1"/>
  <c r="P615" i="2" s="1"/>
  <c r="G615" i="2"/>
  <c r="L614" i="2"/>
  <c r="I614" i="2"/>
  <c r="O614" i="2" s="1"/>
  <c r="P614" i="2" s="1"/>
  <c r="G614" i="2"/>
  <c r="L613" i="2"/>
  <c r="I613" i="2"/>
  <c r="O613" i="2" s="1"/>
  <c r="P613" i="2" s="1"/>
  <c r="G613" i="2"/>
  <c r="L612" i="2"/>
  <c r="I612" i="2"/>
  <c r="O612" i="2" s="1"/>
  <c r="P612" i="2" s="1"/>
  <c r="G612" i="2"/>
  <c r="L611" i="2"/>
  <c r="I611" i="2"/>
  <c r="O611" i="2" s="1"/>
  <c r="P611" i="2" s="1"/>
  <c r="G611" i="2"/>
  <c r="L610" i="2"/>
  <c r="I610" i="2"/>
  <c r="O610" i="2" s="1"/>
  <c r="P610" i="2" s="1"/>
  <c r="G610" i="2"/>
  <c r="L609" i="2"/>
  <c r="I609" i="2"/>
  <c r="O609" i="2" s="1"/>
  <c r="P609" i="2" s="1"/>
  <c r="G609" i="2"/>
  <c r="L608" i="2"/>
  <c r="I608" i="2"/>
  <c r="O608" i="2" s="1"/>
  <c r="P608" i="2" s="1"/>
  <c r="G608" i="2"/>
  <c r="L607" i="2"/>
  <c r="I607" i="2"/>
  <c r="O607" i="2" s="1"/>
  <c r="P607" i="2" s="1"/>
  <c r="G607" i="2"/>
  <c r="L606" i="2"/>
  <c r="I606" i="2"/>
  <c r="O606" i="2" s="1"/>
  <c r="P606" i="2" s="1"/>
  <c r="G606" i="2"/>
  <c r="L605" i="2"/>
  <c r="I605" i="2"/>
  <c r="O605" i="2" s="1"/>
  <c r="P605" i="2" s="1"/>
  <c r="G605" i="2"/>
  <c r="L604" i="2"/>
  <c r="I604" i="2"/>
  <c r="O604" i="2" s="1"/>
  <c r="P604" i="2" s="1"/>
  <c r="G604" i="2"/>
  <c r="L603" i="2"/>
  <c r="I603" i="2"/>
  <c r="O603" i="2" s="1"/>
  <c r="P603" i="2" s="1"/>
  <c r="G603" i="2"/>
  <c r="L602" i="2"/>
  <c r="I602" i="2"/>
  <c r="O602" i="2" s="1"/>
  <c r="P602" i="2" s="1"/>
  <c r="G602" i="2"/>
  <c r="L601" i="2"/>
  <c r="I601" i="2"/>
  <c r="O601" i="2" s="1"/>
  <c r="P601" i="2" s="1"/>
  <c r="G601" i="2"/>
  <c r="L600" i="2"/>
  <c r="I600" i="2"/>
  <c r="O600" i="2" s="1"/>
  <c r="P600" i="2" s="1"/>
  <c r="G600" i="2"/>
  <c r="L599" i="2"/>
  <c r="I599" i="2"/>
  <c r="O599" i="2" s="1"/>
  <c r="P599" i="2" s="1"/>
  <c r="G599" i="2"/>
  <c r="L598" i="2"/>
  <c r="I598" i="2"/>
  <c r="O598" i="2" s="1"/>
  <c r="P598" i="2" s="1"/>
  <c r="G598" i="2"/>
  <c r="L597" i="2"/>
  <c r="I597" i="2"/>
  <c r="O597" i="2" s="1"/>
  <c r="P597" i="2" s="1"/>
  <c r="G597" i="2"/>
  <c r="L596" i="2"/>
  <c r="I596" i="2"/>
  <c r="O596" i="2" s="1"/>
  <c r="P596" i="2" s="1"/>
  <c r="G596" i="2"/>
  <c r="L595" i="2"/>
  <c r="I595" i="2"/>
  <c r="O595" i="2" s="1"/>
  <c r="P595" i="2" s="1"/>
  <c r="G595" i="2"/>
  <c r="L594" i="2"/>
  <c r="I594" i="2"/>
  <c r="O594" i="2" s="1"/>
  <c r="P594" i="2" s="1"/>
  <c r="G594" i="2"/>
  <c r="L593" i="2"/>
  <c r="I593" i="2"/>
  <c r="O593" i="2" s="1"/>
  <c r="P593" i="2" s="1"/>
  <c r="G593" i="2"/>
  <c r="L592" i="2"/>
  <c r="I592" i="2"/>
  <c r="O592" i="2" s="1"/>
  <c r="P592" i="2" s="1"/>
  <c r="G592" i="2"/>
  <c r="L591" i="2"/>
  <c r="I591" i="2"/>
  <c r="O591" i="2" s="1"/>
  <c r="P591" i="2" s="1"/>
  <c r="G591" i="2"/>
  <c r="L590" i="2"/>
  <c r="I590" i="2"/>
  <c r="O590" i="2" s="1"/>
  <c r="P590" i="2" s="1"/>
  <c r="G590" i="2"/>
  <c r="L589" i="2"/>
  <c r="I589" i="2"/>
  <c r="O589" i="2" s="1"/>
  <c r="P589" i="2" s="1"/>
  <c r="G589" i="2"/>
  <c r="K588" i="2"/>
  <c r="L588" i="2" s="1"/>
  <c r="I588" i="2"/>
  <c r="O588" i="2" s="1"/>
  <c r="G588" i="2"/>
  <c r="J588" i="2" s="1"/>
  <c r="L587" i="2"/>
  <c r="I587" i="2"/>
  <c r="O587" i="2" s="1"/>
  <c r="P587" i="2" s="1"/>
  <c r="G587" i="2"/>
  <c r="L586" i="2"/>
  <c r="I586" i="2"/>
  <c r="O586" i="2" s="1"/>
  <c r="P586" i="2" s="1"/>
  <c r="G586" i="2"/>
  <c r="L585" i="2"/>
  <c r="I585" i="2"/>
  <c r="O585" i="2" s="1"/>
  <c r="P585" i="2" s="1"/>
  <c r="G585" i="2"/>
  <c r="L584" i="2"/>
  <c r="I584" i="2"/>
  <c r="O584" i="2" s="1"/>
  <c r="P584" i="2" s="1"/>
  <c r="G584" i="2"/>
  <c r="L583" i="2"/>
  <c r="I583" i="2"/>
  <c r="O583" i="2" s="1"/>
  <c r="P583" i="2" s="1"/>
  <c r="G583" i="2"/>
  <c r="L582" i="2"/>
  <c r="I582" i="2"/>
  <c r="O582" i="2" s="1"/>
  <c r="P582" i="2" s="1"/>
  <c r="G582" i="2"/>
  <c r="L581" i="2"/>
  <c r="I581" i="2"/>
  <c r="O581" i="2" s="1"/>
  <c r="P581" i="2" s="1"/>
  <c r="G581" i="2"/>
  <c r="L580" i="2"/>
  <c r="I580" i="2"/>
  <c r="O580" i="2" s="1"/>
  <c r="P580" i="2" s="1"/>
  <c r="G580" i="2"/>
  <c r="L579" i="2"/>
  <c r="I579" i="2"/>
  <c r="O579" i="2" s="1"/>
  <c r="P579" i="2" s="1"/>
  <c r="G579" i="2"/>
  <c r="L578" i="2"/>
  <c r="I578" i="2"/>
  <c r="O578" i="2" s="1"/>
  <c r="P578" i="2" s="1"/>
  <c r="G578" i="2"/>
  <c r="L577" i="2"/>
  <c r="I577" i="2"/>
  <c r="O577" i="2" s="1"/>
  <c r="P577" i="2" s="1"/>
  <c r="G577" i="2"/>
  <c r="L576" i="2"/>
  <c r="I576" i="2"/>
  <c r="O576" i="2" s="1"/>
  <c r="P576" i="2" s="1"/>
  <c r="G576" i="2"/>
  <c r="L575" i="2"/>
  <c r="I575" i="2"/>
  <c r="O575" i="2" s="1"/>
  <c r="P575" i="2" s="1"/>
  <c r="G575" i="2"/>
  <c r="L574" i="2"/>
  <c r="I574" i="2"/>
  <c r="O574" i="2" s="1"/>
  <c r="P574" i="2" s="1"/>
  <c r="G574" i="2"/>
  <c r="L573" i="2"/>
  <c r="I573" i="2"/>
  <c r="O573" i="2" s="1"/>
  <c r="P573" i="2" s="1"/>
  <c r="G573" i="2"/>
  <c r="L572" i="2"/>
  <c r="I572" i="2"/>
  <c r="O572" i="2" s="1"/>
  <c r="P572" i="2" s="1"/>
  <c r="G572" i="2"/>
  <c r="L571" i="2"/>
  <c r="I571" i="2"/>
  <c r="O571" i="2" s="1"/>
  <c r="P571" i="2" s="1"/>
  <c r="G571" i="2"/>
  <c r="L570" i="2"/>
  <c r="I570" i="2"/>
  <c r="O570" i="2" s="1"/>
  <c r="P570" i="2" s="1"/>
  <c r="G570" i="2"/>
  <c r="L569" i="2"/>
  <c r="I569" i="2"/>
  <c r="O569" i="2" s="1"/>
  <c r="P569" i="2" s="1"/>
  <c r="G569" i="2"/>
  <c r="L568" i="2"/>
  <c r="I568" i="2"/>
  <c r="O568" i="2" s="1"/>
  <c r="P568" i="2" s="1"/>
  <c r="G568" i="2"/>
  <c r="L567" i="2"/>
  <c r="I567" i="2"/>
  <c r="O567" i="2" s="1"/>
  <c r="P567" i="2" s="1"/>
  <c r="G567" i="2"/>
  <c r="L566" i="2"/>
  <c r="I566" i="2"/>
  <c r="O566" i="2" s="1"/>
  <c r="P566" i="2" s="1"/>
  <c r="G566" i="2"/>
  <c r="L565" i="2"/>
  <c r="I565" i="2"/>
  <c r="O565" i="2" s="1"/>
  <c r="P565" i="2" s="1"/>
  <c r="G565" i="2"/>
  <c r="L564" i="2"/>
  <c r="I564" i="2"/>
  <c r="O564" i="2" s="1"/>
  <c r="P564" i="2" s="1"/>
  <c r="G564" i="2"/>
  <c r="L563" i="2"/>
  <c r="I563" i="2"/>
  <c r="O563" i="2" s="1"/>
  <c r="P563" i="2" s="1"/>
  <c r="G563" i="2"/>
  <c r="L562" i="2"/>
  <c r="I562" i="2"/>
  <c r="O562" i="2" s="1"/>
  <c r="P562" i="2" s="1"/>
  <c r="G562" i="2"/>
  <c r="L561" i="2"/>
  <c r="I561" i="2"/>
  <c r="O561" i="2" s="1"/>
  <c r="P561" i="2" s="1"/>
  <c r="G561" i="2"/>
  <c r="L560" i="2"/>
  <c r="I560" i="2"/>
  <c r="O560" i="2" s="1"/>
  <c r="P560" i="2" s="1"/>
  <c r="G560" i="2"/>
  <c r="L559" i="2"/>
  <c r="I559" i="2"/>
  <c r="O559" i="2" s="1"/>
  <c r="P559" i="2" s="1"/>
  <c r="G559" i="2"/>
  <c r="L558" i="2"/>
  <c r="I558" i="2"/>
  <c r="O558" i="2" s="1"/>
  <c r="P558" i="2" s="1"/>
  <c r="G558" i="2"/>
  <c r="L557" i="2"/>
  <c r="I557" i="2"/>
  <c r="O557" i="2" s="1"/>
  <c r="P557" i="2" s="1"/>
  <c r="G557" i="2"/>
  <c r="L556" i="2"/>
  <c r="I556" i="2"/>
  <c r="O556" i="2" s="1"/>
  <c r="P556" i="2" s="1"/>
  <c r="G556" i="2"/>
  <c r="L555" i="2"/>
  <c r="I555" i="2"/>
  <c r="O555" i="2" s="1"/>
  <c r="P555" i="2" s="1"/>
  <c r="G555" i="2"/>
  <c r="L554" i="2"/>
  <c r="I554" i="2"/>
  <c r="O554" i="2" s="1"/>
  <c r="P554" i="2" s="1"/>
  <c r="G554" i="2"/>
  <c r="L553" i="2"/>
  <c r="I553" i="2"/>
  <c r="O553" i="2" s="1"/>
  <c r="P553" i="2" s="1"/>
  <c r="G553" i="2"/>
  <c r="L552" i="2"/>
  <c r="I552" i="2"/>
  <c r="O552" i="2" s="1"/>
  <c r="P552" i="2" s="1"/>
  <c r="G552" i="2"/>
  <c r="L551" i="2"/>
  <c r="I551" i="2"/>
  <c r="O551" i="2" s="1"/>
  <c r="P551" i="2" s="1"/>
  <c r="G551" i="2"/>
  <c r="L550" i="2"/>
  <c r="I550" i="2"/>
  <c r="O550" i="2" s="1"/>
  <c r="P550" i="2" s="1"/>
  <c r="G550" i="2"/>
  <c r="L549" i="2"/>
  <c r="I549" i="2"/>
  <c r="O549" i="2" s="1"/>
  <c r="P549" i="2" s="1"/>
  <c r="G549" i="2"/>
  <c r="L548" i="2"/>
  <c r="I548" i="2"/>
  <c r="O548" i="2" s="1"/>
  <c r="P548" i="2" s="1"/>
  <c r="G548" i="2"/>
  <c r="L547" i="2"/>
  <c r="I547" i="2"/>
  <c r="O547" i="2" s="1"/>
  <c r="P547" i="2" s="1"/>
  <c r="G547" i="2"/>
  <c r="L546" i="2"/>
  <c r="I546" i="2"/>
  <c r="O546" i="2" s="1"/>
  <c r="P546" i="2" s="1"/>
  <c r="G546" i="2"/>
  <c r="L545" i="2"/>
  <c r="I545" i="2"/>
  <c r="O545" i="2" s="1"/>
  <c r="P545" i="2" s="1"/>
  <c r="G545" i="2"/>
  <c r="L544" i="2"/>
  <c r="I544" i="2"/>
  <c r="O544" i="2" s="1"/>
  <c r="P544" i="2" s="1"/>
  <c r="G544" i="2"/>
  <c r="L543" i="2"/>
  <c r="I543" i="2"/>
  <c r="O543" i="2" s="1"/>
  <c r="P543" i="2" s="1"/>
  <c r="G543" i="2"/>
  <c r="L542" i="2"/>
  <c r="I542" i="2"/>
  <c r="O542" i="2" s="1"/>
  <c r="P542" i="2" s="1"/>
  <c r="G542" i="2"/>
  <c r="L541" i="2"/>
  <c r="I541" i="2"/>
  <c r="O541" i="2" s="1"/>
  <c r="P541" i="2" s="1"/>
  <c r="G541" i="2"/>
  <c r="L540" i="2"/>
  <c r="I540" i="2"/>
  <c r="O540" i="2" s="1"/>
  <c r="P540" i="2" s="1"/>
  <c r="G540" i="2"/>
  <c r="L539" i="2"/>
  <c r="I539" i="2"/>
  <c r="O539" i="2" s="1"/>
  <c r="P539" i="2" s="1"/>
  <c r="G539" i="2"/>
  <c r="L538" i="2"/>
  <c r="I538" i="2"/>
  <c r="O538" i="2" s="1"/>
  <c r="P538" i="2" s="1"/>
  <c r="G538" i="2"/>
  <c r="L537" i="2"/>
  <c r="I537" i="2"/>
  <c r="O537" i="2" s="1"/>
  <c r="P537" i="2" s="1"/>
  <c r="G537" i="2"/>
  <c r="L536" i="2"/>
  <c r="I536" i="2"/>
  <c r="O536" i="2" s="1"/>
  <c r="P536" i="2" s="1"/>
  <c r="G536" i="2"/>
  <c r="L535" i="2"/>
  <c r="I535" i="2"/>
  <c r="O535" i="2" s="1"/>
  <c r="P535" i="2" s="1"/>
  <c r="G535" i="2"/>
  <c r="L534" i="2"/>
  <c r="I534" i="2"/>
  <c r="O534" i="2" s="1"/>
  <c r="P534" i="2" s="1"/>
  <c r="G534" i="2"/>
  <c r="L533" i="2"/>
  <c r="I533" i="2"/>
  <c r="O533" i="2" s="1"/>
  <c r="P533" i="2" s="1"/>
  <c r="G533" i="2"/>
  <c r="L532" i="2"/>
  <c r="I532" i="2"/>
  <c r="O532" i="2" s="1"/>
  <c r="P532" i="2" s="1"/>
  <c r="G532" i="2"/>
  <c r="L531" i="2"/>
  <c r="I531" i="2"/>
  <c r="O531" i="2" s="1"/>
  <c r="P531" i="2" s="1"/>
  <c r="G531" i="2"/>
  <c r="L530" i="2"/>
  <c r="I530" i="2"/>
  <c r="O530" i="2" s="1"/>
  <c r="P530" i="2" s="1"/>
  <c r="G530" i="2"/>
  <c r="L529" i="2"/>
  <c r="I529" i="2"/>
  <c r="O529" i="2" s="1"/>
  <c r="P529" i="2" s="1"/>
  <c r="G529" i="2"/>
  <c r="L528" i="2"/>
  <c r="I528" i="2"/>
  <c r="O528" i="2" s="1"/>
  <c r="P528" i="2" s="1"/>
  <c r="G528" i="2"/>
  <c r="L527" i="2"/>
  <c r="I527" i="2"/>
  <c r="O527" i="2" s="1"/>
  <c r="P527" i="2" s="1"/>
  <c r="G527" i="2"/>
  <c r="L526" i="2"/>
  <c r="I526" i="2"/>
  <c r="O526" i="2" s="1"/>
  <c r="P526" i="2" s="1"/>
  <c r="G526" i="2"/>
  <c r="L525" i="2"/>
  <c r="I525" i="2"/>
  <c r="O525" i="2" s="1"/>
  <c r="P525" i="2" s="1"/>
  <c r="G525" i="2"/>
  <c r="L524" i="2"/>
  <c r="I524" i="2"/>
  <c r="O524" i="2" s="1"/>
  <c r="P524" i="2" s="1"/>
  <c r="G524" i="2"/>
  <c r="L523" i="2"/>
  <c r="I523" i="2"/>
  <c r="O523" i="2" s="1"/>
  <c r="P523" i="2" s="1"/>
  <c r="G523" i="2"/>
  <c r="L522" i="2"/>
  <c r="I522" i="2"/>
  <c r="O522" i="2" s="1"/>
  <c r="P522" i="2" s="1"/>
  <c r="G522" i="2"/>
  <c r="L521" i="2"/>
  <c r="I521" i="2"/>
  <c r="O521" i="2" s="1"/>
  <c r="P521" i="2" s="1"/>
  <c r="G521" i="2"/>
  <c r="L520" i="2"/>
  <c r="I520" i="2"/>
  <c r="O520" i="2" s="1"/>
  <c r="P520" i="2" s="1"/>
  <c r="G520" i="2"/>
  <c r="L519" i="2"/>
  <c r="I519" i="2"/>
  <c r="O519" i="2" s="1"/>
  <c r="P519" i="2" s="1"/>
  <c r="G519" i="2"/>
  <c r="L518" i="2"/>
  <c r="I518" i="2"/>
  <c r="O518" i="2" s="1"/>
  <c r="P518" i="2" s="1"/>
  <c r="G518" i="2"/>
  <c r="L517" i="2"/>
  <c r="I517" i="2"/>
  <c r="O517" i="2" s="1"/>
  <c r="P517" i="2" s="1"/>
  <c r="G517" i="2"/>
  <c r="L516" i="2"/>
  <c r="I516" i="2"/>
  <c r="O516" i="2" s="1"/>
  <c r="P516" i="2" s="1"/>
  <c r="G516" i="2"/>
  <c r="L515" i="2"/>
  <c r="I515" i="2"/>
  <c r="O515" i="2" s="1"/>
  <c r="P515" i="2" s="1"/>
  <c r="G515" i="2"/>
  <c r="L514" i="2"/>
  <c r="I514" i="2"/>
  <c r="O514" i="2" s="1"/>
  <c r="P514" i="2" s="1"/>
  <c r="G514" i="2"/>
  <c r="L513" i="2"/>
  <c r="I513" i="2"/>
  <c r="O513" i="2" s="1"/>
  <c r="P513" i="2" s="1"/>
  <c r="G513" i="2"/>
  <c r="L512" i="2"/>
  <c r="I512" i="2"/>
  <c r="O512" i="2" s="1"/>
  <c r="P512" i="2" s="1"/>
  <c r="G512" i="2"/>
  <c r="K511" i="2"/>
  <c r="L511" i="2" s="1"/>
  <c r="I511" i="2"/>
  <c r="O511" i="2" s="1"/>
  <c r="G511" i="2"/>
  <c r="J511" i="2" s="1"/>
  <c r="L510" i="2"/>
  <c r="I510" i="2"/>
  <c r="O510" i="2" s="1"/>
  <c r="P510" i="2" s="1"/>
  <c r="G510" i="2"/>
  <c r="L509" i="2"/>
  <c r="I509" i="2"/>
  <c r="O509" i="2" s="1"/>
  <c r="P509" i="2" s="1"/>
  <c r="G509" i="2"/>
  <c r="L508" i="2"/>
  <c r="I508" i="2"/>
  <c r="O508" i="2" s="1"/>
  <c r="P508" i="2" s="1"/>
  <c r="G508" i="2"/>
  <c r="L507" i="2"/>
  <c r="I507" i="2"/>
  <c r="O507" i="2" s="1"/>
  <c r="P507" i="2" s="1"/>
  <c r="G507" i="2"/>
  <c r="L506" i="2"/>
  <c r="I506" i="2"/>
  <c r="O506" i="2" s="1"/>
  <c r="P506" i="2" s="1"/>
  <c r="G506" i="2"/>
  <c r="L505" i="2"/>
  <c r="I505" i="2"/>
  <c r="O505" i="2" s="1"/>
  <c r="P505" i="2" s="1"/>
  <c r="G505" i="2"/>
  <c r="L504" i="2"/>
  <c r="I504" i="2"/>
  <c r="O504" i="2" s="1"/>
  <c r="P504" i="2" s="1"/>
  <c r="G504" i="2"/>
  <c r="L503" i="2"/>
  <c r="I503" i="2"/>
  <c r="O503" i="2" s="1"/>
  <c r="P503" i="2" s="1"/>
  <c r="G503" i="2"/>
  <c r="L502" i="2"/>
  <c r="I502" i="2"/>
  <c r="O502" i="2" s="1"/>
  <c r="P502" i="2" s="1"/>
  <c r="G502" i="2"/>
  <c r="L501" i="2"/>
  <c r="I501" i="2"/>
  <c r="O501" i="2" s="1"/>
  <c r="P501" i="2" s="1"/>
  <c r="G501" i="2"/>
  <c r="L500" i="2"/>
  <c r="I500" i="2"/>
  <c r="O500" i="2" s="1"/>
  <c r="P500" i="2" s="1"/>
  <c r="G500" i="2"/>
  <c r="L499" i="2"/>
  <c r="I499" i="2"/>
  <c r="O499" i="2" s="1"/>
  <c r="P499" i="2" s="1"/>
  <c r="G499" i="2"/>
  <c r="L498" i="2"/>
  <c r="I498" i="2"/>
  <c r="O498" i="2" s="1"/>
  <c r="P498" i="2" s="1"/>
  <c r="G498" i="2"/>
  <c r="L497" i="2"/>
  <c r="I497" i="2"/>
  <c r="O497" i="2" s="1"/>
  <c r="P497" i="2" s="1"/>
  <c r="G497" i="2"/>
  <c r="L496" i="2"/>
  <c r="I496" i="2"/>
  <c r="O496" i="2" s="1"/>
  <c r="P496" i="2" s="1"/>
  <c r="G496" i="2"/>
  <c r="L495" i="2"/>
  <c r="I495" i="2"/>
  <c r="O495" i="2" s="1"/>
  <c r="P495" i="2" s="1"/>
  <c r="G495" i="2"/>
  <c r="L494" i="2"/>
  <c r="I494" i="2"/>
  <c r="O494" i="2" s="1"/>
  <c r="P494" i="2" s="1"/>
  <c r="G494" i="2"/>
  <c r="L493" i="2"/>
  <c r="I493" i="2"/>
  <c r="O493" i="2" s="1"/>
  <c r="P493" i="2" s="1"/>
  <c r="G493" i="2"/>
  <c r="L492" i="2"/>
  <c r="I492" i="2"/>
  <c r="O492" i="2" s="1"/>
  <c r="P492" i="2" s="1"/>
  <c r="G492" i="2"/>
  <c r="L491" i="2"/>
  <c r="I491" i="2"/>
  <c r="O491" i="2" s="1"/>
  <c r="P491" i="2" s="1"/>
  <c r="G491" i="2"/>
  <c r="L490" i="2"/>
  <c r="I490" i="2"/>
  <c r="O490" i="2" s="1"/>
  <c r="P490" i="2" s="1"/>
  <c r="G490" i="2"/>
  <c r="L489" i="2"/>
  <c r="I489" i="2"/>
  <c r="O489" i="2" s="1"/>
  <c r="P489" i="2" s="1"/>
  <c r="G489" i="2"/>
  <c r="L488" i="2"/>
  <c r="I488" i="2"/>
  <c r="O488" i="2" s="1"/>
  <c r="P488" i="2" s="1"/>
  <c r="G488" i="2"/>
  <c r="L487" i="2"/>
  <c r="I487" i="2"/>
  <c r="O487" i="2" s="1"/>
  <c r="P487" i="2" s="1"/>
  <c r="G487" i="2"/>
  <c r="L486" i="2"/>
  <c r="I486" i="2"/>
  <c r="O486" i="2" s="1"/>
  <c r="P486" i="2" s="1"/>
  <c r="G486" i="2"/>
  <c r="L485" i="2"/>
  <c r="I485" i="2"/>
  <c r="O485" i="2" s="1"/>
  <c r="P485" i="2" s="1"/>
  <c r="G485" i="2"/>
  <c r="L484" i="2"/>
  <c r="I484" i="2"/>
  <c r="O484" i="2" s="1"/>
  <c r="P484" i="2" s="1"/>
  <c r="G484" i="2"/>
  <c r="L483" i="2"/>
  <c r="I483" i="2"/>
  <c r="O483" i="2" s="1"/>
  <c r="P483" i="2" s="1"/>
  <c r="G483" i="2"/>
  <c r="L482" i="2"/>
  <c r="I482" i="2"/>
  <c r="O482" i="2" s="1"/>
  <c r="P482" i="2" s="1"/>
  <c r="G482" i="2"/>
  <c r="L481" i="2"/>
  <c r="I481" i="2"/>
  <c r="O481" i="2" s="1"/>
  <c r="P481" i="2" s="1"/>
  <c r="G481" i="2"/>
  <c r="L480" i="2"/>
  <c r="I480" i="2"/>
  <c r="O480" i="2" s="1"/>
  <c r="P480" i="2" s="1"/>
  <c r="G480" i="2"/>
  <c r="L479" i="2"/>
  <c r="I479" i="2"/>
  <c r="O479" i="2" s="1"/>
  <c r="P479" i="2" s="1"/>
  <c r="G479" i="2"/>
  <c r="L478" i="2"/>
  <c r="I478" i="2"/>
  <c r="O478" i="2" s="1"/>
  <c r="P478" i="2" s="1"/>
  <c r="G478" i="2"/>
  <c r="L477" i="2"/>
  <c r="I477" i="2"/>
  <c r="O477" i="2" s="1"/>
  <c r="P477" i="2" s="1"/>
  <c r="G477" i="2"/>
  <c r="L476" i="2"/>
  <c r="I476" i="2"/>
  <c r="O476" i="2" s="1"/>
  <c r="P476" i="2" s="1"/>
  <c r="G476" i="2"/>
  <c r="L475" i="2"/>
  <c r="I475" i="2"/>
  <c r="O475" i="2" s="1"/>
  <c r="P475" i="2" s="1"/>
  <c r="G475" i="2"/>
  <c r="L474" i="2"/>
  <c r="I474" i="2"/>
  <c r="O474" i="2" s="1"/>
  <c r="P474" i="2" s="1"/>
  <c r="G474" i="2"/>
  <c r="L473" i="2"/>
  <c r="I473" i="2"/>
  <c r="O473" i="2" s="1"/>
  <c r="P473" i="2" s="1"/>
  <c r="G473" i="2"/>
  <c r="L472" i="2"/>
  <c r="I472" i="2"/>
  <c r="O472" i="2" s="1"/>
  <c r="P472" i="2" s="1"/>
  <c r="G472" i="2"/>
  <c r="L471" i="2"/>
  <c r="I471" i="2"/>
  <c r="O471" i="2" s="1"/>
  <c r="P471" i="2" s="1"/>
  <c r="G471" i="2"/>
  <c r="L470" i="2"/>
  <c r="I470" i="2"/>
  <c r="O470" i="2" s="1"/>
  <c r="P470" i="2" s="1"/>
  <c r="G470" i="2"/>
  <c r="L469" i="2"/>
  <c r="I469" i="2"/>
  <c r="O469" i="2" s="1"/>
  <c r="P469" i="2" s="1"/>
  <c r="G469" i="2"/>
  <c r="L468" i="2"/>
  <c r="I468" i="2"/>
  <c r="O468" i="2" s="1"/>
  <c r="P468" i="2" s="1"/>
  <c r="G468" i="2"/>
  <c r="L467" i="2"/>
  <c r="I467" i="2"/>
  <c r="O467" i="2" s="1"/>
  <c r="P467" i="2" s="1"/>
  <c r="G467" i="2"/>
  <c r="L466" i="2"/>
  <c r="I466" i="2"/>
  <c r="O466" i="2" s="1"/>
  <c r="P466" i="2" s="1"/>
  <c r="G466" i="2"/>
  <c r="L465" i="2"/>
  <c r="I465" i="2"/>
  <c r="O465" i="2" s="1"/>
  <c r="P465" i="2" s="1"/>
  <c r="G465" i="2"/>
  <c r="L464" i="2"/>
  <c r="I464" i="2"/>
  <c r="O464" i="2" s="1"/>
  <c r="P464" i="2" s="1"/>
  <c r="G464" i="2"/>
  <c r="L463" i="2"/>
  <c r="I463" i="2"/>
  <c r="O463" i="2" s="1"/>
  <c r="P463" i="2" s="1"/>
  <c r="G463" i="2"/>
  <c r="L462" i="2"/>
  <c r="I462" i="2"/>
  <c r="O462" i="2" s="1"/>
  <c r="P462" i="2" s="1"/>
  <c r="G462" i="2"/>
  <c r="L461" i="2"/>
  <c r="I461" i="2"/>
  <c r="O461" i="2" s="1"/>
  <c r="P461" i="2" s="1"/>
  <c r="G461" i="2"/>
  <c r="L460" i="2"/>
  <c r="I460" i="2"/>
  <c r="O460" i="2" s="1"/>
  <c r="P460" i="2" s="1"/>
  <c r="G460" i="2"/>
  <c r="L459" i="2"/>
  <c r="I459" i="2"/>
  <c r="O459" i="2" s="1"/>
  <c r="P459" i="2" s="1"/>
  <c r="G459" i="2"/>
  <c r="L458" i="2"/>
  <c r="I458" i="2"/>
  <c r="O458" i="2" s="1"/>
  <c r="P458" i="2" s="1"/>
  <c r="G458" i="2"/>
  <c r="L457" i="2"/>
  <c r="I457" i="2"/>
  <c r="O457" i="2" s="1"/>
  <c r="P457" i="2" s="1"/>
  <c r="G457" i="2"/>
  <c r="L456" i="2"/>
  <c r="I456" i="2"/>
  <c r="O456" i="2" s="1"/>
  <c r="P456" i="2" s="1"/>
  <c r="G456" i="2"/>
  <c r="L455" i="2"/>
  <c r="I455" i="2"/>
  <c r="O455" i="2" s="1"/>
  <c r="P455" i="2" s="1"/>
  <c r="G455" i="2"/>
  <c r="L454" i="2"/>
  <c r="I454" i="2"/>
  <c r="O454" i="2" s="1"/>
  <c r="P454" i="2" s="1"/>
  <c r="G454" i="2"/>
  <c r="L453" i="2"/>
  <c r="I453" i="2"/>
  <c r="O453" i="2" s="1"/>
  <c r="P453" i="2" s="1"/>
  <c r="G453" i="2"/>
  <c r="L452" i="2"/>
  <c r="I452" i="2"/>
  <c r="O452" i="2" s="1"/>
  <c r="P452" i="2" s="1"/>
  <c r="G452" i="2"/>
  <c r="L451" i="2"/>
  <c r="I451" i="2"/>
  <c r="O451" i="2" s="1"/>
  <c r="P451" i="2" s="1"/>
  <c r="G451" i="2"/>
  <c r="L450" i="2"/>
  <c r="I450" i="2"/>
  <c r="O450" i="2" s="1"/>
  <c r="P450" i="2" s="1"/>
  <c r="G450" i="2"/>
  <c r="L449" i="2"/>
  <c r="I449" i="2"/>
  <c r="O449" i="2" s="1"/>
  <c r="P449" i="2" s="1"/>
  <c r="G449" i="2"/>
  <c r="L448" i="2"/>
  <c r="I448" i="2"/>
  <c r="O448" i="2" s="1"/>
  <c r="P448" i="2" s="1"/>
  <c r="G448" i="2"/>
  <c r="L447" i="2"/>
  <c r="I447" i="2"/>
  <c r="O447" i="2" s="1"/>
  <c r="P447" i="2" s="1"/>
  <c r="G447" i="2"/>
  <c r="L446" i="2"/>
  <c r="I446" i="2"/>
  <c r="O446" i="2" s="1"/>
  <c r="P446" i="2" s="1"/>
  <c r="G446" i="2"/>
  <c r="L445" i="2"/>
  <c r="I445" i="2"/>
  <c r="O445" i="2" s="1"/>
  <c r="P445" i="2" s="1"/>
  <c r="G445" i="2"/>
  <c r="L444" i="2"/>
  <c r="I444" i="2"/>
  <c r="O444" i="2" s="1"/>
  <c r="P444" i="2" s="1"/>
  <c r="G444" i="2"/>
  <c r="L443" i="2"/>
  <c r="I443" i="2"/>
  <c r="O443" i="2" s="1"/>
  <c r="P443" i="2" s="1"/>
  <c r="G443" i="2"/>
  <c r="L442" i="2"/>
  <c r="I442" i="2"/>
  <c r="O442" i="2" s="1"/>
  <c r="P442" i="2" s="1"/>
  <c r="G442" i="2"/>
  <c r="L441" i="2"/>
  <c r="I441" i="2"/>
  <c r="O441" i="2" s="1"/>
  <c r="P441" i="2" s="1"/>
  <c r="G441" i="2"/>
  <c r="L440" i="2"/>
  <c r="I440" i="2"/>
  <c r="O440" i="2" s="1"/>
  <c r="P440" i="2" s="1"/>
  <c r="G440" i="2"/>
  <c r="L439" i="2"/>
  <c r="I439" i="2"/>
  <c r="O439" i="2" s="1"/>
  <c r="P439" i="2" s="1"/>
  <c r="G439" i="2"/>
  <c r="L438" i="2"/>
  <c r="I438" i="2"/>
  <c r="O438" i="2" s="1"/>
  <c r="P438" i="2" s="1"/>
  <c r="G438" i="2"/>
  <c r="L437" i="2"/>
  <c r="I437" i="2"/>
  <c r="O437" i="2" s="1"/>
  <c r="P437" i="2" s="1"/>
  <c r="G437" i="2"/>
  <c r="L436" i="2"/>
  <c r="I436" i="2"/>
  <c r="O436" i="2" s="1"/>
  <c r="P436" i="2" s="1"/>
  <c r="G436" i="2"/>
  <c r="K435" i="2"/>
  <c r="L435" i="2" s="1"/>
  <c r="I435" i="2"/>
  <c r="O435" i="2" s="1"/>
  <c r="G435" i="2"/>
  <c r="J435" i="2" s="1"/>
  <c r="L434" i="2"/>
  <c r="I434" i="2"/>
  <c r="O434" i="2" s="1"/>
  <c r="P434" i="2" s="1"/>
  <c r="G434" i="2"/>
  <c r="L433" i="2"/>
  <c r="I433" i="2"/>
  <c r="O433" i="2" s="1"/>
  <c r="P433" i="2" s="1"/>
  <c r="G433" i="2"/>
  <c r="L432" i="2"/>
  <c r="I432" i="2"/>
  <c r="O432" i="2" s="1"/>
  <c r="P432" i="2" s="1"/>
  <c r="G432" i="2"/>
  <c r="L431" i="2"/>
  <c r="I431" i="2"/>
  <c r="O431" i="2" s="1"/>
  <c r="P431" i="2" s="1"/>
  <c r="G431" i="2"/>
  <c r="L430" i="2"/>
  <c r="I430" i="2"/>
  <c r="O430" i="2" s="1"/>
  <c r="P430" i="2" s="1"/>
  <c r="G430" i="2"/>
  <c r="L429" i="2"/>
  <c r="I429" i="2"/>
  <c r="O429" i="2" s="1"/>
  <c r="P429" i="2" s="1"/>
  <c r="G429" i="2"/>
  <c r="L428" i="2"/>
  <c r="I428" i="2"/>
  <c r="O428" i="2" s="1"/>
  <c r="P428" i="2" s="1"/>
  <c r="G428" i="2"/>
  <c r="L427" i="2"/>
  <c r="I427" i="2"/>
  <c r="O427" i="2" s="1"/>
  <c r="P427" i="2" s="1"/>
  <c r="G427" i="2"/>
  <c r="L426" i="2"/>
  <c r="I426" i="2"/>
  <c r="O426" i="2" s="1"/>
  <c r="P426" i="2" s="1"/>
  <c r="G426" i="2"/>
  <c r="L425" i="2"/>
  <c r="I425" i="2"/>
  <c r="O425" i="2" s="1"/>
  <c r="P425" i="2" s="1"/>
  <c r="G425" i="2"/>
  <c r="L424" i="2"/>
  <c r="I424" i="2"/>
  <c r="O424" i="2" s="1"/>
  <c r="P424" i="2" s="1"/>
  <c r="G424" i="2"/>
  <c r="L423" i="2"/>
  <c r="I423" i="2"/>
  <c r="O423" i="2" s="1"/>
  <c r="P423" i="2" s="1"/>
  <c r="G423" i="2"/>
  <c r="L422" i="2"/>
  <c r="I422" i="2"/>
  <c r="O422" i="2" s="1"/>
  <c r="P422" i="2" s="1"/>
  <c r="G422" i="2"/>
  <c r="L421" i="2"/>
  <c r="I421" i="2"/>
  <c r="O421" i="2" s="1"/>
  <c r="P421" i="2" s="1"/>
  <c r="G421" i="2"/>
  <c r="L420" i="2"/>
  <c r="I420" i="2"/>
  <c r="O420" i="2" s="1"/>
  <c r="P420" i="2" s="1"/>
  <c r="G420" i="2"/>
  <c r="L419" i="2"/>
  <c r="I419" i="2"/>
  <c r="O419" i="2" s="1"/>
  <c r="P419" i="2" s="1"/>
  <c r="G419" i="2"/>
  <c r="L418" i="2"/>
  <c r="I418" i="2"/>
  <c r="O418" i="2" s="1"/>
  <c r="P418" i="2" s="1"/>
  <c r="G418" i="2"/>
  <c r="L417" i="2"/>
  <c r="I417" i="2"/>
  <c r="O417" i="2" s="1"/>
  <c r="P417" i="2" s="1"/>
  <c r="G417" i="2"/>
  <c r="L416" i="2"/>
  <c r="I416" i="2"/>
  <c r="O416" i="2" s="1"/>
  <c r="P416" i="2" s="1"/>
  <c r="G416" i="2"/>
  <c r="L415" i="2"/>
  <c r="I415" i="2"/>
  <c r="O415" i="2" s="1"/>
  <c r="P415" i="2" s="1"/>
  <c r="G415" i="2"/>
  <c r="L414" i="2"/>
  <c r="I414" i="2"/>
  <c r="O414" i="2" s="1"/>
  <c r="P414" i="2" s="1"/>
  <c r="G414" i="2"/>
  <c r="L413" i="2"/>
  <c r="I413" i="2"/>
  <c r="O413" i="2" s="1"/>
  <c r="P413" i="2" s="1"/>
  <c r="G413" i="2"/>
  <c r="L412" i="2"/>
  <c r="I412" i="2"/>
  <c r="O412" i="2" s="1"/>
  <c r="P412" i="2" s="1"/>
  <c r="G412" i="2"/>
  <c r="L411" i="2"/>
  <c r="I411" i="2"/>
  <c r="O411" i="2" s="1"/>
  <c r="P411" i="2" s="1"/>
  <c r="G411" i="2"/>
  <c r="L410" i="2"/>
  <c r="I410" i="2"/>
  <c r="O410" i="2" s="1"/>
  <c r="P410" i="2" s="1"/>
  <c r="G410" i="2"/>
  <c r="L409" i="2"/>
  <c r="I409" i="2"/>
  <c r="O409" i="2" s="1"/>
  <c r="P409" i="2" s="1"/>
  <c r="G409" i="2"/>
  <c r="L408" i="2"/>
  <c r="I408" i="2"/>
  <c r="O408" i="2" s="1"/>
  <c r="P408" i="2" s="1"/>
  <c r="G408" i="2"/>
  <c r="L407" i="2"/>
  <c r="I407" i="2"/>
  <c r="O407" i="2" s="1"/>
  <c r="P407" i="2" s="1"/>
  <c r="G407" i="2"/>
  <c r="L406" i="2"/>
  <c r="I406" i="2"/>
  <c r="O406" i="2" s="1"/>
  <c r="P406" i="2" s="1"/>
  <c r="G406" i="2"/>
  <c r="L405" i="2"/>
  <c r="I405" i="2"/>
  <c r="O405" i="2" s="1"/>
  <c r="P405" i="2" s="1"/>
  <c r="G405" i="2"/>
  <c r="L404" i="2"/>
  <c r="I404" i="2"/>
  <c r="O404" i="2" s="1"/>
  <c r="P404" i="2" s="1"/>
  <c r="G404" i="2"/>
  <c r="L403" i="2"/>
  <c r="I403" i="2"/>
  <c r="O403" i="2" s="1"/>
  <c r="P403" i="2" s="1"/>
  <c r="G403" i="2"/>
  <c r="L402" i="2"/>
  <c r="I402" i="2"/>
  <c r="O402" i="2" s="1"/>
  <c r="P402" i="2" s="1"/>
  <c r="G402" i="2"/>
  <c r="L401" i="2"/>
  <c r="I401" i="2"/>
  <c r="O401" i="2" s="1"/>
  <c r="P401" i="2" s="1"/>
  <c r="G401" i="2"/>
  <c r="L400" i="2"/>
  <c r="I400" i="2"/>
  <c r="O400" i="2" s="1"/>
  <c r="P400" i="2" s="1"/>
  <c r="G400" i="2"/>
  <c r="L399" i="2"/>
  <c r="I399" i="2"/>
  <c r="O399" i="2" s="1"/>
  <c r="P399" i="2" s="1"/>
  <c r="G399" i="2"/>
  <c r="L398" i="2"/>
  <c r="I398" i="2"/>
  <c r="O398" i="2" s="1"/>
  <c r="P398" i="2" s="1"/>
  <c r="G398" i="2"/>
  <c r="L397" i="2"/>
  <c r="I397" i="2"/>
  <c r="O397" i="2" s="1"/>
  <c r="P397" i="2" s="1"/>
  <c r="G397" i="2"/>
  <c r="L396" i="2"/>
  <c r="I396" i="2"/>
  <c r="O396" i="2" s="1"/>
  <c r="P396" i="2" s="1"/>
  <c r="G396" i="2"/>
  <c r="L395" i="2"/>
  <c r="I395" i="2"/>
  <c r="O395" i="2" s="1"/>
  <c r="P395" i="2" s="1"/>
  <c r="G395" i="2"/>
  <c r="L394" i="2"/>
  <c r="I394" i="2"/>
  <c r="O394" i="2" s="1"/>
  <c r="P394" i="2" s="1"/>
  <c r="G394" i="2"/>
  <c r="L393" i="2"/>
  <c r="I393" i="2"/>
  <c r="O393" i="2" s="1"/>
  <c r="P393" i="2" s="1"/>
  <c r="G393" i="2"/>
  <c r="L392" i="2"/>
  <c r="I392" i="2"/>
  <c r="O392" i="2" s="1"/>
  <c r="P392" i="2" s="1"/>
  <c r="G392" i="2"/>
  <c r="L391" i="2"/>
  <c r="I391" i="2"/>
  <c r="O391" i="2" s="1"/>
  <c r="P391" i="2" s="1"/>
  <c r="G391" i="2"/>
  <c r="L390" i="2"/>
  <c r="I390" i="2"/>
  <c r="O390" i="2" s="1"/>
  <c r="P390" i="2" s="1"/>
  <c r="G390" i="2"/>
  <c r="L389" i="2"/>
  <c r="I389" i="2"/>
  <c r="O389" i="2" s="1"/>
  <c r="P389" i="2" s="1"/>
  <c r="G389" i="2"/>
  <c r="L388" i="2"/>
  <c r="I388" i="2"/>
  <c r="O388" i="2" s="1"/>
  <c r="P388" i="2" s="1"/>
  <c r="G388" i="2"/>
  <c r="L387" i="2"/>
  <c r="I387" i="2"/>
  <c r="O387" i="2" s="1"/>
  <c r="P387" i="2" s="1"/>
  <c r="G387" i="2"/>
  <c r="L386" i="2"/>
  <c r="I386" i="2"/>
  <c r="O386" i="2" s="1"/>
  <c r="P386" i="2" s="1"/>
  <c r="G386" i="2"/>
  <c r="L385" i="2"/>
  <c r="I385" i="2"/>
  <c r="O385" i="2" s="1"/>
  <c r="P385" i="2" s="1"/>
  <c r="G385" i="2"/>
  <c r="L384" i="2"/>
  <c r="I384" i="2"/>
  <c r="O384" i="2" s="1"/>
  <c r="P384" i="2" s="1"/>
  <c r="G384" i="2"/>
  <c r="L383" i="2"/>
  <c r="I383" i="2"/>
  <c r="O383" i="2" s="1"/>
  <c r="P383" i="2" s="1"/>
  <c r="G383" i="2"/>
  <c r="L382" i="2"/>
  <c r="I382" i="2"/>
  <c r="O382" i="2" s="1"/>
  <c r="P382" i="2" s="1"/>
  <c r="G382" i="2"/>
  <c r="L381" i="2"/>
  <c r="I381" i="2"/>
  <c r="O381" i="2" s="1"/>
  <c r="P381" i="2" s="1"/>
  <c r="G381" i="2"/>
  <c r="L380" i="2"/>
  <c r="I380" i="2"/>
  <c r="O380" i="2" s="1"/>
  <c r="P380" i="2" s="1"/>
  <c r="G380" i="2"/>
  <c r="L379" i="2"/>
  <c r="I379" i="2"/>
  <c r="O379" i="2" s="1"/>
  <c r="P379" i="2" s="1"/>
  <c r="G379" i="2"/>
  <c r="L378" i="2"/>
  <c r="I378" i="2"/>
  <c r="O378" i="2" s="1"/>
  <c r="P378" i="2" s="1"/>
  <c r="G378" i="2"/>
  <c r="L377" i="2"/>
  <c r="I377" i="2"/>
  <c r="O377" i="2" s="1"/>
  <c r="P377" i="2" s="1"/>
  <c r="G377" i="2"/>
  <c r="L376" i="2"/>
  <c r="I376" i="2"/>
  <c r="O376" i="2" s="1"/>
  <c r="P376" i="2" s="1"/>
  <c r="G376" i="2"/>
  <c r="L375" i="2"/>
  <c r="I375" i="2"/>
  <c r="O375" i="2" s="1"/>
  <c r="P375" i="2" s="1"/>
  <c r="G375" i="2"/>
  <c r="L374" i="2"/>
  <c r="I374" i="2"/>
  <c r="O374" i="2" s="1"/>
  <c r="P374" i="2" s="1"/>
  <c r="G374" i="2"/>
  <c r="L373" i="2"/>
  <c r="I373" i="2"/>
  <c r="O373" i="2" s="1"/>
  <c r="P373" i="2" s="1"/>
  <c r="G373" i="2"/>
  <c r="L372" i="2"/>
  <c r="I372" i="2"/>
  <c r="O372" i="2" s="1"/>
  <c r="P372" i="2" s="1"/>
  <c r="G372" i="2"/>
  <c r="L371" i="2"/>
  <c r="I371" i="2"/>
  <c r="O371" i="2" s="1"/>
  <c r="P371" i="2" s="1"/>
  <c r="G371" i="2"/>
  <c r="L370" i="2"/>
  <c r="I370" i="2"/>
  <c r="O370" i="2" s="1"/>
  <c r="P370" i="2" s="1"/>
  <c r="G370" i="2"/>
  <c r="L369" i="2"/>
  <c r="I369" i="2"/>
  <c r="O369" i="2" s="1"/>
  <c r="P369" i="2" s="1"/>
  <c r="G369" i="2"/>
  <c r="L368" i="2"/>
  <c r="I368" i="2"/>
  <c r="O368" i="2" s="1"/>
  <c r="P368" i="2" s="1"/>
  <c r="G368" i="2"/>
  <c r="L367" i="2"/>
  <c r="I367" i="2"/>
  <c r="O367" i="2" s="1"/>
  <c r="P367" i="2" s="1"/>
  <c r="G367" i="2"/>
  <c r="L366" i="2"/>
  <c r="I366" i="2"/>
  <c r="O366" i="2" s="1"/>
  <c r="P366" i="2" s="1"/>
  <c r="G366" i="2"/>
  <c r="L365" i="2"/>
  <c r="I365" i="2"/>
  <c r="O365" i="2" s="1"/>
  <c r="P365" i="2" s="1"/>
  <c r="G365" i="2"/>
  <c r="L364" i="2"/>
  <c r="I364" i="2"/>
  <c r="O364" i="2" s="1"/>
  <c r="P364" i="2" s="1"/>
  <c r="G364" i="2"/>
  <c r="L363" i="2"/>
  <c r="I363" i="2"/>
  <c r="O363" i="2" s="1"/>
  <c r="P363" i="2" s="1"/>
  <c r="G363" i="2"/>
  <c r="L362" i="2"/>
  <c r="I362" i="2"/>
  <c r="O362" i="2" s="1"/>
  <c r="P362" i="2" s="1"/>
  <c r="G362" i="2"/>
  <c r="L361" i="2"/>
  <c r="I361" i="2"/>
  <c r="O361" i="2" s="1"/>
  <c r="P361" i="2" s="1"/>
  <c r="G361" i="2"/>
  <c r="L360" i="2"/>
  <c r="I360" i="2"/>
  <c r="O360" i="2" s="1"/>
  <c r="P360" i="2" s="1"/>
  <c r="G360" i="2"/>
  <c r="L359" i="2"/>
  <c r="I359" i="2"/>
  <c r="O359" i="2" s="1"/>
  <c r="P359" i="2" s="1"/>
  <c r="G359" i="2"/>
  <c r="L358" i="2"/>
  <c r="I358" i="2"/>
  <c r="O358" i="2" s="1"/>
  <c r="P358" i="2" s="1"/>
  <c r="G358" i="2"/>
  <c r="L357" i="2"/>
  <c r="I357" i="2"/>
  <c r="O357" i="2" s="1"/>
  <c r="P357" i="2" s="1"/>
  <c r="G357" i="2"/>
  <c r="L356" i="2"/>
  <c r="I356" i="2"/>
  <c r="O356" i="2" s="1"/>
  <c r="P356" i="2" s="1"/>
  <c r="G356" i="2"/>
  <c r="L355" i="2"/>
  <c r="I355" i="2"/>
  <c r="O355" i="2" s="1"/>
  <c r="P355" i="2" s="1"/>
  <c r="G355" i="2"/>
  <c r="L354" i="2"/>
  <c r="I354" i="2"/>
  <c r="O354" i="2" s="1"/>
  <c r="P354" i="2" s="1"/>
  <c r="G354" i="2"/>
  <c r="L353" i="2"/>
  <c r="I353" i="2"/>
  <c r="O353" i="2" s="1"/>
  <c r="P353" i="2" s="1"/>
  <c r="G353" i="2"/>
  <c r="L352" i="2"/>
  <c r="I352" i="2"/>
  <c r="O352" i="2" s="1"/>
  <c r="P352" i="2" s="1"/>
  <c r="G352" i="2"/>
  <c r="L351" i="2"/>
  <c r="I351" i="2"/>
  <c r="O351" i="2" s="1"/>
  <c r="P351" i="2" s="1"/>
  <c r="G351" i="2"/>
  <c r="L350" i="2"/>
  <c r="I350" i="2"/>
  <c r="O350" i="2" s="1"/>
  <c r="P350" i="2" s="1"/>
  <c r="G350" i="2"/>
  <c r="L349" i="2"/>
  <c r="I349" i="2"/>
  <c r="O349" i="2" s="1"/>
  <c r="P349" i="2" s="1"/>
  <c r="G349" i="2"/>
  <c r="L348" i="2"/>
  <c r="I348" i="2"/>
  <c r="O348" i="2" s="1"/>
  <c r="P348" i="2" s="1"/>
  <c r="G348" i="2"/>
  <c r="L347" i="2"/>
  <c r="I347" i="2"/>
  <c r="O347" i="2" s="1"/>
  <c r="P347" i="2" s="1"/>
  <c r="G347" i="2"/>
  <c r="L346" i="2"/>
  <c r="I346" i="2"/>
  <c r="O346" i="2" s="1"/>
  <c r="P346" i="2" s="1"/>
  <c r="G346" i="2"/>
  <c r="L345" i="2"/>
  <c r="I345" i="2"/>
  <c r="O345" i="2" s="1"/>
  <c r="P345" i="2" s="1"/>
  <c r="G345" i="2"/>
  <c r="L344" i="2"/>
  <c r="I344" i="2"/>
  <c r="O344" i="2" s="1"/>
  <c r="P344" i="2" s="1"/>
  <c r="G344" i="2"/>
  <c r="L343" i="2"/>
  <c r="I343" i="2"/>
  <c r="O343" i="2" s="1"/>
  <c r="P343" i="2" s="1"/>
  <c r="G343" i="2"/>
  <c r="L342" i="2"/>
  <c r="I342" i="2"/>
  <c r="O342" i="2" s="1"/>
  <c r="P342" i="2" s="1"/>
  <c r="G342" i="2"/>
  <c r="L341" i="2"/>
  <c r="I341" i="2"/>
  <c r="O341" i="2" s="1"/>
  <c r="P341" i="2" s="1"/>
  <c r="G341" i="2"/>
  <c r="L340" i="2"/>
  <c r="I340" i="2"/>
  <c r="O340" i="2" s="1"/>
  <c r="P340" i="2" s="1"/>
  <c r="G340" i="2"/>
  <c r="L339" i="2"/>
  <c r="I339" i="2"/>
  <c r="O339" i="2" s="1"/>
  <c r="P339" i="2" s="1"/>
  <c r="G339" i="2"/>
  <c r="L338" i="2"/>
  <c r="I338" i="2"/>
  <c r="O338" i="2" s="1"/>
  <c r="P338" i="2" s="1"/>
  <c r="G338" i="2"/>
  <c r="L337" i="2"/>
  <c r="I337" i="2"/>
  <c r="O337" i="2" s="1"/>
  <c r="P337" i="2" s="1"/>
  <c r="G337" i="2"/>
  <c r="L336" i="2"/>
  <c r="I336" i="2"/>
  <c r="O336" i="2" s="1"/>
  <c r="P336" i="2" s="1"/>
  <c r="G336" i="2"/>
  <c r="L335" i="2"/>
  <c r="I335" i="2"/>
  <c r="O335" i="2" s="1"/>
  <c r="P335" i="2" s="1"/>
  <c r="G335" i="2"/>
  <c r="L334" i="2"/>
  <c r="I334" i="2"/>
  <c r="O334" i="2" s="1"/>
  <c r="P334" i="2" s="1"/>
  <c r="G334" i="2"/>
  <c r="L333" i="2"/>
  <c r="I333" i="2"/>
  <c r="O333" i="2" s="1"/>
  <c r="P333" i="2" s="1"/>
  <c r="G333" i="2"/>
  <c r="L332" i="2"/>
  <c r="I332" i="2"/>
  <c r="O332" i="2" s="1"/>
  <c r="P332" i="2" s="1"/>
  <c r="G332" i="2"/>
  <c r="L331" i="2"/>
  <c r="I331" i="2"/>
  <c r="O331" i="2" s="1"/>
  <c r="P331" i="2" s="1"/>
  <c r="G331" i="2"/>
  <c r="L330" i="2"/>
  <c r="I330" i="2"/>
  <c r="O330" i="2" s="1"/>
  <c r="P330" i="2" s="1"/>
  <c r="G330" i="2"/>
  <c r="L329" i="2"/>
  <c r="I329" i="2"/>
  <c r="O329" i="2" s="1"/>
  <c r="P329" i="2" s="1"/>
  <c r="G329" i="2"/>
  <c r="L328" i="2"/>
  <c r="I328" i="2"/>
  <c r="O328" i="2" s="1"/>
  <c r="P328" i="2" s="1"/>
  <c r="G328" i="2"/>
  <c r="L327" i="2"/>
  <c r="I327" i="2"/>
  <c r="O327" i="2" s="1"/>
  <c r="P327" i="2" s="1"/>
  <c r="G327" i="2"/>
  <c r="L326" i="2"/>
  <c r="I326" i="2"/>
  <c r="O326" i="2" s="1"/>
  <c r="P326" i="2" s="1"/>
  <c r="G326" i="2"/>
  <c r="L325" i="2"/>
  <c r="I325" i="2"/>
  <c r="O325" i="2" s="1"/>
  <c r="P325" i="2" s="1"/>
  <c r="G325" i="2"/>
  <c r="L324" i="2"/>
  <c r="I324" i="2"/>
  <c r="O324" i="2" s="1"/>
  <c r="P324" i="2" s="1"/>
  <c r="G324" i="2"/>
  <c r="L323" i="2"/>
  <c r="I323" i="2"/>
  <c r="O323" i="2" s="1"/>
  <c r="P323" i="2" s="1"/>
  <c r="G323" i="2"/>
  <c r="L322" i="2"/>
  <c r="I322" i="2"/>
  <c r="O322" i="2" s="1"/>
  <c r="P322" i="2" s="1"/>
  <c r="G322" i="2"/>
  <c r="L321" i="2"/>
  <c r="I321" i="2"/>
  <c r="O321" i="2" s="1"/>
  <c r="P321" i="2" s="1"/>
  <c r="G321" i="2"/>
  <c r="L320" i="2"/>
  <c r="I320" i="2"/>
  <c r="O320" i="2" s="1"/>
  <c r="P320" i="2" s="1"/>
  <c r="G320" i="2"/>
  <c r="L319" i="2"/>
  <c r="I319" i="2"/>
  <c r="O319" i="2" s="1"/>
  <c r="P319" i="2" s="1"/>
  <c r="G319" i="2"/>
  <c r="L318" i="2"/>
  <c r="I318" i="2"/>
  <c r="O318" i="2" s="1"/>
  <c r="P318" i="2" s="1"/>
  <c r="G318" i="2"/>
  <c r="L317" i="2"/>
  <c r="I317" i="2"/>
  <c r="O317" i="2" s="1"/>
  <c r="P317" i="2" s="1"/>
  <c r="G317" i="2"/>
  <c r="L316" i="2"/>
  <c r="I316" i="2"/>
  <c r="O316" i="2" s="1"/>
  <c r="P316" i="2" s="1"/>
  <c r="G316" i="2"/>
  <c r="L315" i="2"/>
  <c r="I315" i="2"/>
  <c r="O315" i="2" s="1"/>
  <c r="P315" i="2" s="1"/>
  <c r="G315" i="2"/>
  <c r="L314" i="2"/>
  <c r="I314" i="2"/>
  <c r="O314" i="2" s="1"/>
  <c r="P314" i="2" s="1"/>
  <c r="G314" i="2"/>
  <c r="L313" i="2"/>
  <c r="I313" i="2"/>
  <c r="O313" i="2" s="1"/>
  <c r="P313" i="2" s="1"/>
  <c r="G313" i="2"/>
  <c r="L312" i="2"/>
  <c r="I312" i="2"/>
  <c r="O312" i="2" s="1"/>
  <c r="P312" i="2" s="1"/>
  <c r="G312" i="2"/>
  <c r="L311" i="2"/>
  <c r="I311" i="2"/>
  <c r="O311" i="2" s="1"/>
  <c r="P311" i="2" s="1"/>
  <c r="G311" i="2"/>
  <c r="L310" i="2"/>
  <c r="I310" i="2"/>
  <c r="O310" i="2" s="1"/>
  <c r="P310" i="2" s="1"/>
  <c r="G310" i="2"/>
  <c r="L309" i="2"/>
  <c r="I309" i="2"/>
  <c r="O309" i="2" s="1"/>
  <c r="P309" i="2" s="1"/>
  <c r="G309" i="2"/>
  <c r="L308" i="2"/>
  <c r="I308" i="2"/>
  <c r="O308" i="2" s="1"/>
  <c r="P308" i="2" s="1"/>
  <c r="G308" i="2"/>
  <c r="L307" i="2"/>
  <c r="I307" i="2"/>
  <c r="O307" i="2" s="1"/>
  <c r="P307" i="2" s="1"/>
  <c r="G307" i="2"/>
  <c r="L306" i="2"/>
  <c r="I306" i="2"/>
  <c r="O306" i="2" s="1"/>
  <c r="P306" i="2" s="1"/>
  <c r="G306" i="2"/>
  <c r="L305" i="2"/>
  <c r="I305" i="2"/>
  <c r="O305" i="2" s="1"/>
  <c r="P305" i="2" s="1"/>
  <c r="G305" i="2"/>
  <c r="L304" i="2"/>
  <c r="I304" i="2"/>
  <c r="O304" i="2" s="1"/>
  <c r="P304" i="2" s="1"/>
  <c r="G304" i="2"/>
  <c r="L303" i="2"/>
  <c r="I303" i="2"/>
  <c r="O303" i="2" s="1"/>
  <c r="P303" i="2" s="1"/>
  <c r="G303" i="2"/>
  <c r="L302" i="2"/>
  <c r="I302" i="2"/>
  <c r="O302" i="2" s="1"/>
  <c r="P302" i="2" s="1"/>
  <c r="G302" i="2"/>
  <c r="L301" i="2"/>
  <c r="I301" i="2"/>
  <c r="O301" i="2" s="1"/>
  <c r="P301" i="2" s="1"/>
  <c r="G301" i="2"/>
  <c r="L300" i="2"/>
  <c r="I300" i="2"/>
  <c r="O300" i="2" s="1"/>
  <c r="P300" i="2" s="1"/>
  <c r="G300" i="2"/>
  <c r="L299" i="2"/>
  <c r="I299" i="2"/>
  <c r="O299" i="2" s="1"/>
  <c r="P299" i="2" s="1"/>
  <c r="G299" i="2"/>
  <c r="L298" i="2"/>
  <c r="I298" i="2"/>
  <c r="O298" i="2" s="1"/>
  <c r="P298" i="2" s="1"/>
  <c r="G298" i="2"/>
  <c r="L297" i="2"/>
  <c r="I297" i="2"/>
  <c r="O297" i="2" s="1"/>
  <c r="P297" i="2" s="1"/>
  <c r="G297" i="2"/>
  <c r="L296" i="2"/>
  <c r="I296" i="2"/>
  <c r="O296" i="2" s="1"/>
  <c r="P296" i="2" s="1"/>
  <c r="G296" i="2"/>
  <c r="L295" i="2"/>
  <c r="I295" i="2"/>
  <c r="O295" i="2" s="1"/>
  <c r="P295" i="2" s="1"/>
  <c r="G295" i="2"/>
  <c r="L294" i="2"/>
  <c r="I294" i="2"/>
  <c r="O294" i="2" s="1"/>
  <c r="P294" i="2" s="1"/>
  <c r="G294" i="2"/>
  <c r="L293" i="2"/>
  <c r="I293" i="2"/>
  <c r="O293" i="2" s="1"/>
  <c r="P293" i="2" s="1"/>
  <c r="G293" i="2"/>
  <c r="L292" i="2"/>
  <c r="I292" i="2"/>
  <c r="O292" i="2" s="1"/>
  <c r="P292" i="2" s="1"/>
  <c r="G292" i="2"/>
  <c r="L291" i="2"/>
  <c r="I291" i="2"/>
  <c r="O291" i="2" s="1"/>
  <c r="P291" i="2" s="1"/>
  <c r="G291" i="2"/>
  <c r="L290" i="2"/>
  <c r="I290" i="2"/>
  <c r="O290" i="2" s="1"/>
  <c r="P290" i="2" s="1"/>
  <c r="G290" i="2"/>
  <c r="L289" i="2"/>
  <c r="I289" i="2"/>
  <c r="O289" i="2" s="1"/>
  <c r="P289" i="2" s="1"/>
  <c r="G289" i="2"/>
  <c r="L288" i="2"/>
  <c r="I288" i="2"/>
  <c r="O288" i="2" s="1"/>
  <c r="P288" i="2" s="1"/>
  <c r="G288" i="2"/>
  <c r="L287" i="2"/>
  <c r="I287" i="2"/>
  <c r="O287" i="2" s="1"/>
  <c r="P287" i="2" s="1"/>
  <c r="G287" i="2"/>
  <c r="L286" i="2"/>
  <c r="I286" i="2"/>
  <c r="O286" i="2" s="1"/>
  <c r="P286" i="2" s="1"/>
  <c r="G286" i="2"/>
  <c r="L285" i="2"/>
  <c r="I285" i="2"/>
  <c r="O285" i="2" s="1"/>
  <c r="P285" i="2" s="1"/>
  <c r="G285" i="2"/>
  <c r="L284" i="2"/>
  <c r="I284" i="2"/>
  <c r="O284" i="2" s="1"/>
  <c r="P284" i="2" s="1"/>
  <c r="G284" i="2"/>
  <c r="L283" i="2"/>
  <c r="I283" i="2"/>
  <c r="O283" i="2" s="1"/>
  <c r="P283" i="2" s="1"/>
  <c r="G283" i="2"/>
  <c r="L282" i="2"/>
  <c r="I282" i="2"/>
  <c r="O282" i="2" s="1"/>
  <c r="P282" i="2" s="1"/>
  <c r="G282" i="2"/>
  <c r="L281" i="2"/>
  <c r="I281" i="2"/>
  <c r="O281" i="2" s="1"/>
  <c r="P281" i="2" s="1"/>
  <c r="G281" i="2"/>
  <c r="L280" i="2"/>
  <c r="I280" i="2"/>
  <c r="O280" i="2" s="1"/>
  <c r="P280" i="2" s="1"/>
  <c r="G280" i="2"/>
  <c r="L279" i="2"/>
  <c r="I279" i="2"/>
  <c r="O279" i="2" s="1"/>
  <c r="P279" i="2" s="1"/>
  <c r="G279" i="2"/>
  <c r="L278" i="2"/>
  <c r="I278" i="2"/>
  <c r="O278" i="2" s="1"/>
  <c r="P278" i="2" s="1"/>
  <c r="G278" i="2"/>
  <c r="L277" i="2"/>
  <c r="I277" i="2"/>
  <c r="O277" i="2" s="1"/>
  <c r="P277" i="2" s="1"/>
  <c r="G277" i="2"/>
  <c r="L276" i="2"/>
  <c r="I276" i="2"/>
  <c r="O276" i="2" s="1"/>
  <c r="P276" i="2" s="1"/>
  <c r="G276" i="2"/>
  <c r="L275" i="2"/>
  <c r="I275" i="2"/>
  <c r="O275" i="2" s="1"/>
  <c r="P275" i="2" s="1"/>
  <c r="G275" i="2"/>
  <c r="L274" i="2"/>
  <c r="I274" i="2"/>
  <c r="O274" i="2" s="1"/>
  <c r="P274" i="2" s="1"/>
  <c r="G274" i="2"/>
  <c r="L273" i="2"/>
  <c r="I273" i="2"/>
  <c r="O273" i="2" s="1"/>
  <c r="P273" i="2" s="1"/>
  <c r="G273" i="2"/>
  <c r="L272" i="2"/>
  <c r="I272" i="2"/>
  <c r="O272" i="2" s="1"/>
  <c r="P272" i="2" s="1"/>
  <c r="G272" i="2"/>
  <c r="L271" i="2"/>
  <c r="I271" i="2"/>
  <c r="O271" i="2" s="1"/>
  <c r="P271" i="2" s="1"/>
  <c r="G271" i="2"/>
  <c r="L270" i="2"/>
  <c r="I270" i="2"/>
  <c r="O270" i="2" s="1"/>
  <c r="P270" i="2" s="1"/>
  <c r="G270" i="2"/>
  <c r="L269" i="2"/>
  <c r="I269" i="2"/>
  <c r="O269" i="2" s="1"/>
  <c r="P269" i="2" s="1"/>
  <c r="G269" i="2"/>
  <c r="L268" i="2"/>
  <c r="I268" i="2"/>
  <c r="O268" i="2" s="1"/>
  <c r="P268" i="2" s="1"/>
  <c r="G268" i="2"/>
  <c r="L267" i="2"/>
  <c r="I267" i="2"/>
  <c r="O267" i="2" s="1"/>
  <c r="P267" i="2" s="1"/>
  <c r="G267" i="2"/>
  <c r="L266" i="2"/>
  <c r="I266" i="2"/>
  <c r="O266" i="2" s="1"/>
  <c r="P266" i="2" s="1"/>
  <c r="G266" i="2"/>
  <c r="L265" i="2"/>
  <c r="I265" i="2"/>
  <c r="O265" i="2" s="1"/>
  <c r="P265" i="2" s="1"/>
  <c r="G265" i="2"/>
  <c r="L264" i="2"/>
  <c r="I264" i="2"/>
  <c r="O264" i="2" s="1"/>
  <c r="P264" i="2" s="1"/>
  <c r="G264" i="2"/>
  <c r="L263" i="2"/>
  <c r="I263" i="2"/>
  <c r="O263" i="2" s="1"/>
  <c r="P263" i="2" s="1"/>
  <c r="G263" i="2"/>
  <c r="L262" i="2"/>
  <c r="I262" i="2"/>
  <c r="O262" i="2" s="1"/>
  <c r="P262" i="2" s="1"/>
  <c r="G262" i="2"/>
  <c r="L261" i="2"/>
  <c r="I261" i="2"/>
  <c r="O261" i="2" s="1"/>
  <c r="P261" i="2" s="1"/>
  <c r="G261" i="2"/>
  <c r="L260" i="2"/>
  <c r="I260" i="2"/>
  <c r="O260" i="2" s="1"/>
  <c r="P260" i="2" s="1"/>
  <c r="G260" i="2"/>
  <c r="L259" i="2"/>
  <c r="I259" i="2"/>
  <c r="O259" i="2" s="1"/>
  <c r="P259" i="2" s="1"/>
  <c r="G259" i="2"/>
  <c r="L258" i="2"/>
  <c r="I258" i="2"/>
  <c r="O258" i="2" s="1"/>
  <c r="P258" i="2" s="1"/>
  <c r="G258" i="2"/>
  <c r="L257" i="2"/>
  <c r="I257" i="2"/>
  <c r="O257" i="2" s="1"/>
  <c r="P257" i="2" s="1"/>
  <c r="G257" i="2"/>
  <c r="L256" i="2"/>
  <c r="I256" i="2"/>
  <c r="O256" i="2" s="1"/>
  <c r="P256" i="2" s="1"/>
  <c r="G256" i="2"/>
  <c r="L255" i="2"/>
  <c r="I255" i="2"/>
  <c r="O255" i="2" s="1"/>
  <c r="P255" i="2" s="1"/>
  <c r="G255" i="2"/>
  <c r="L254" i="2"/>
  <c r="I254" i="2"/>
  <c r="O254" i="2" s="1"/>
  <c r="P254" i="2" s="1"/>
  <c r="G254" i="2"/>
  <c r="L253" i="2"/>
  <c r="I253" i="2"/>
  <c r="O253" i="2" s="1"/>
  <c r="P253" i="2" s="1"/>
  <c r="G253" i="2"/>
  <c r="L252" i="2"/>
  <c r="I252" i="2"/>
  <c r="O252" i="2" s="1"/>
  <c r="P252" i="2" s="1"/>
  <c r="G252" i="2"/>
  <c r="L251" i="2"/>
  <c r="I251" i="2"/>
  <c r="O251" i="2" s="1"/>
  <c r="P251" i="2" s="1"/>
  <c r="G251" i="2"/>
  <c r="L250" i="2"/>
  <c r="I250" i="2"/>
  <c r="O250" i="2" s="1"/>
  <c r="P250" i="2" s="1"/>
  <c r="G250" i="2"/>
  <c r="L249" i="2"/>
  <c r="I249" i="2"/>
  <c r="O249" i="2" s="1"/>
  <c r="P249" i="2" s="1"/>
  <c r="G249" i="2"/>
  <c r="L248" i="2"/>
  <c r="I248" i="2"/>
  <c r="O248" i="2" s="1"/>
  <c r="P248" i="2" s="1"/>
  <c r="G248" i="2"/>
  <c r="L247" i="2"/>
  <c r="I247" i="2"/>
  <c r="O247" i="2" s="1"/>
  <c r="P247" i="2" s="1"/>
  <c r="G247" i="2"/>
  <c r="L246" i="2"/>
  <c r="I246" i="2"/>
  <c r="O246" i="2" s="1"/>
  <c r="P246" i="2" s="1"/>
  <c r="G246" i="2"/>
  <c r="L245" i="2"/>
  <c r="I245" i="2"/>
  <c r="O245" i="2" s="1"/>
  <c r="P245" i="2" s="1"/>
  <c r="G245" i="2"/>
  <c r="L244" i="2"/>
  <c r="I244" i="2"/>
  <c r="O244" i="2" s="1"/>
  <c r="P244" i="2" s="1"/>
  <c r="G244" i="2"/>
  <c r="L243" i="2"/>
  <c r="I243" i="2"/>
  <c r="O243" i="2" s="1"/>
  <c r="P243" i="2" s="1"/>
  <c r="G243" i="2"/>
  <c r="L242" i="2"/>
  <c r="I242" i="2"/>
  <c r="O242" i="2" s="1"/>
  <c r="P242" i="2" s="1"/>
  <c r="G242" i="2"/>
  <c r="L241" i="2"/>
  <c r="I241" i="2"/>
  <c r="O241" i="2" s="1"/>
  <c r="P241" i="2" s="1"/>
  <c r="G241" i="2"/>
  <c r="L240" i="2"/>
  <c r="I240" i="2"/>
  <c r="O240" i="2" s="1"/>
  <c r="P240" i="2" s="1"/>
  <c r="G240" i="2"/>
  <c r="L239" i="2"/>
  <c r="I239" i="2"/>
  <c r="O239" i="2" s="1"/>
  <c r="P239" i="2" s="1"/>
  <c r="G239" i="2"/>
  <c r="L238" i="2"/>
  <c r="I238" i="2"/>
  <c r="O238" i="2" s="1"/>
  <c r="P238" i="2" s="1"/>
  <c r="G238" i="2"/>
  <c r="L237" i="2"/>
  <c r="I237" i="2"/>
  <c r="O237" i="2" s="1"/>
  <c r="P237" i="2" s="1"/>
  <c r="G237" i="2"/>
  <c r="L236" i="2"/>
  <c r="I236" i="2"/>
  <c r="O236" i="2" s="1"/>
  <c r="P236" i="2" s="1"/>
  <c r="G236" i="2"/>
  <c r="L235" i="2"/>
  <c r="I235" i="2"/>
  <c r="O235" i="2" s="1"/>
  <c r="P235" i="2" s="1"/>
  <c r="G235" i="2"/>
  <c r="L234" i="2"/>
  <c r="I234" i="2"/>
  <c r="O234" i="2" s="1"/>
  <c r="P234" i="2" s="1"/>
  <c r="G234" i="2"/>
  <c r="L233" i="2"/>
  <c r="I233" i="2"/>
  <c r="O233" i="2" s="1"/>
  <c r="P233" i="2" s="1"/>
  <c r="G233" i="2"/>
  <c r="L232" i="2"/>
  <c r="I232" i="2"/>
  <c r="O232" i="2" s="1"/>
  <c r="P232" i="2" s="1"/>
  <c r="G232" i="2"/>
  <c r="L231" i="2"/>
  <c r="I231" i="2"/>
  <c r="O231" i="2" s="1"/>
  <c r="P231" i="2" s="1"/>
  <c r="G231" i="2"/>
  <c r="L230" i="2"/>
  <c r="I230" i="2"/>
  <c r="O230" i="2" s="1"/>
  <c r="P230" i="2" s="1"/>
  <c r="G230" i="2"/>
  <c r="L229" i="2"/>
  <c r="I229" i="2"/>
  <c r="O229" i="2" s="1"/>
  <c r="P229" i="2" s="1"/>
  <c r="G229" i="2"/>
  <c r="L228" i="2"/>
  <c r="I228" i="2"/>
  <c r="O228" i="2" s="1"/>
  <c r="P228" i="2" s="1"/>
  <c r="G228" i="2"/>
  <c r="L227" i="2"/>
  <c r="I227" i="2"/>
  <c r="O227" i="2" s="1"/>
  <c r="P227" i="2" s="1"/>
  <c r="G227" i="2"/>
  <c r="L226" i="2"/>
  <c r="I226" i="2"/>
  <c r="O226" i="2" s="1"/>
  <c r="P226" i="2" s="1"/>
  <c r="G226" i="2"/>
  <c r="L225" i="2"/>
  <c r="I225" i="2"/>
  <c r="O225" i="2" s="1"/>
  <c r="P225" i="2" s="1"/>
  <c r="G225" i="2"/>
  <c r="L224" i="2"/>
  <c r="I224" i="2"/>
  <c r="O224" i="2" s="1"/>
  <c r="P224" i="2" s="1"/>
  <c r="G224" i="2"/>
  <c r="L223" i="2"/>
  <c r="I223" i="2"/>
  <c r="O223" i="2" s="1"/>
  <c r="P223" i="2" s="1"/>
  <c r="G223" i="2"/>
  <c r="L222" i="2"/>
  <c r="I222" i="2"/>
  <c r="O222" i="2" s="1"/>
  <c r="P222" i="2" s="1"/>
  <c r="G222" i="2"/>
  <c r="L221" i="2"/>
  <c r="I221" i="2"/>
  <c r="O221" i="2" s="1"/>
  <c r="P221" i="2" s="1"/>
  <c r="G221" i="2"/>
  <c r="L220" i="2"/>
  <c r="I220" i="2"/>
  <c r="O220" i="2" s="1"/>
  <c r="P220" i="2" s="1"/>
  <c r="G220" i="2"/>
  <c r="L219" i="2"/>
  <c r="I219" i="2"/>
  <c r="O219" i="2" s="1"/>
  <c r="P219" i="2" s="1"/>
  <c r="G219" i="2"/>
  <c r="L218" i="2"/>
  <c r="I218" i="2"/>
  <c r="O218" i="2" s="1"/>
  <c r="P218" i="2" s="1"/>
  <c r="G218" i="2"/>
  <c r="L217" i="2"/>
  <c r="I217" i="2"/>
  <c r="O217" i="2" s="1"/>
  <c r="P217" i="2" s="1"/>
  <c r="G217" i="2"/>
  <c r="L216" i="2"/>
  <c r="I216" i="2"/>
  <c r="O216" i="2" s="1"/>
  <c r="P216" i="2" s="1"/>
  <c r="G216" i="2"/>
  <c r="L215" i="2"/>
  <c r="I215" i="2"/>
  <c r="O215" i="2" s="1"/>
  <c r="P215" i="2" s="1"/>
  <c r="G215" i="2"/>
  <c r="L214" i="2"/>
  <c r="I214" i="2"/>
  <c r="O214" i="2" s="1"/>
  <c r="P214" i="2" s="1"/>
  <c r="G214" i="2"/>
  <c r="L213" i="2"/>
  <c r="I213" i="2"/>
  <c r="O213" i="2" s="1"/>
  <c r="P213" i="2" s="1"/>
  <c r="G213" i="2"/>
  <c r="L212" i="2"/>
  <c r="I212" i="2"/>
  <c r="O212" i="2" s="1"/>
  <c r="P212" i="2" s="1"/>
  <c r="G212" i="2"/>
  <c r="L211" i="2"/>
  <c r="I211" i="2"/>
  <c r="O211" i="2" s="1"/>
  <c r="P211" i="2" s="1"/>
  <c r="G211" i="2"/>
  <c r="L210" i="2"/>
  <c r="I210" i="2"/>
  <c r="O210" i="2" s="1"/>
  <c r="P210" i="2" s="1"/>
  <c r="G210" i="2"/>
  <c r="L209" i="2"/>
  <c r="I209" i="2"/>
  <c r="O209" i="2" s="1"/>
  <c r="P209" i="2" s="1"/>
  <c r="G209" i="2"/>
  <c r="L208" i="2"/>
  <c r="I208" i="2"/>
  <c r="O208" i="2" s="1"/>
  <c r="P208" i="2" s="1"/>
  <c r="G208" i="2"/>
  <c r="L207" i="2"/>
  <c r="I207" i="2"/>
  <c r="O207" i="2" s="1"/>
  <c r="P207" i="2" s="1"/>
  <c r="G207" i="2"/>
  <c r="L206" i="2"/>
  <c r="I206" i="2"/>
  <c r="O206" i="2" s="1"/>
  <c r="P206" i="2" s="1"/>
  <c r="G206" i="2"/>
  <c r="L205" i="2"/>
  <c r="I205" i="2"/>
  <c r="O205" i="2" s="1"/>
  <c r="P205" i="2" s="1"/>
  <c r="G205" i="2"/>
  <c r="L204" i="2"/>
  <c r="I204" i="2"/>
  <c r="O204" i="2" s="1"/>
  <c r="P204" i="2" s="1"/>
  <c r="G204" i="2"/>
  <c r="L203" i="2"/>
  <c r="I203" i="2"/>
  <c r="O203" i="2" s="1"/>
  <c r="P203" i="2" s="1"/>
  <c r="G203" i="2"/>
  <c r="L202" i="2"/>
  <c r="I202" i="2"/>
  <c r="O202" i="2" s="1"/>
  <c r="P202" i="2" s="1"/>
  <c r="G202" i="2"/>
  <c r="L201" i="2"/>
  <c r="I201" i="2"/>
  <c r="O201" i="2" s="1"/>
  <c r="P201" i="2" s="1"/>
  <c r="G201" i="2"/>
  <c r="L200" i="2"/>
  <c r="I200" i="2"/>
  <c r="O200" i="2" s="1"/>
  <c r="P200" i="2" s="1"/>
  <c r="G200" i="2"/>
  <c r="L199" i="2"/>
  <c r="I199" i="2"/>
  <c r="O199" i="2" s="1"/>
  <c r="P199" i="2" s="1"/>
  <c r="G199" i="2"/>
  <c r="L198" i="2"/>
  <c r="I198" i="2"/>
  <c r="O198" i="2" s="1"/>
  <c r="P198" i="2" s="1"/>
  <c r="G198" i="2"/>
  <c r="L197" i="2"/>
  <c r="I197" i="2"/>
  <c r="O197" i="2" s="1"/>
  <c r="P197" i="2" s="1"/>
  <c r="G197" i="2"/>
  <c r="L196" i="2"/>
  <c r="I196" i="2"/>
  <c r="O196" i="2" s="1"/>
  <c r="P196" i="2" s="1"/>
  <c r="G196" i="2"/>
  <c r="L195" i="2"/>
  <c r="I195" i="2"/>
  <c r="O195" i="2" s="1"/>
  <c r="P195" i="2" s="1"/>
  <c r="G195" i="2"/>
  <c r="L194" i="2"/>
  <c r="I194" i="2"/>
  <c r="O194" i="2" s="1"/>
  <c r="P194" i="2" s="1"/>
  <c r="G194" i="2"/>
  <c r="L193" i="2"/>
  <c r="I193" i="2"/>
  <c r="O193" i="2" s="1"/>
  <c r="P193" i="2" s="1"/>
  <c r="G193" i="2"/>
  <c r="L192" i="2"/>
  <c r="I192" i="2"/>
  <c r="O192" i="2" s="1"/>
  <c r="P192" i="2" s="1"/>
  <c r="G192" i="2"/>
  <c r="L191" i="2"/>
  <c r="I191" i="2"/>
  <c r="O191" i="2" s="1"/>
  <c r="P191" i="2" s="1"/>
  <c r="G191" i="2"/>
  <c r="L190" i="2"/>
  <c r="I190" i="2"/>
  <c r="O190" i="2" s="1"/>
  <c r="P190" i="2" s="1"/>
  <c r="G190" i="2"/>
  <c r="L189" i="2"/>
  <c r="I189" i="2"/>
  <c r="O189" i="2" s="1"/>
  <c r="P189" i="2" s="1"/>
  <c r="G189" i="2"/>
  <c r="L188" i="2"/>
  <c r="I188" i="2"/>
  <c r="O188" i="2" s="1"/>
  <c r="P188" i="2" s="1"/>
  <c r="G188" i="2"/>
  <c r="L187" i="2"/>
  <c r="I187" i="2"/>
  <c r="O187" i="2" s="1"/>
  <c r="P187" i="2" s="1"/>
  <c r="G187" i="2"/>
  <c r="L186" i="2"/>
  <c r="I186" i="2"/>
  <c r="O186" i="2" s="1"/>
  <c r="P186" i="2" s="1"/>
  <c r="G186" i="2"/>
  <c r="L185" i="2"/>
  <c r="I185" i="2"/>
  <c r="O185" i="2" s="1"/>
  <c r="P185" i="2" s="1"/>
  <c r="G185" i="2"/>
  <c r="L184" i="2"/>
  <c r="I184" i="2"/>
  <c r="O184" i="2" s="1"/>
  <c r="P184" i="2" s="1"/>
  <c r="G184" i="2"/>
  <c r="L183" i="2"/>
  <c r="I183" i="2"/>
  <c r="O183" i="2" s="1"/>
  <c r="P183" i="2" s="1"/>
  <c r="G183" i="2"/>
  <c r="L182" i="2"/>
  <c r="I182" i="2"/>
  <c r="O182" i="2" s="1"/>
  <c r="P182" i="2" s="1"/>
  <c r="G182" i="2"/>
  <c r="L181" i="2"/>
  <c r="I181" i="2"/>
  <c r="O181" i="2" s="1"/>
  <c r="P181" i="2" s="1"/>
  <c r="G181" i="2"/>
  <c r="L180" i="2"/>
  <c r="I180" i="2"/>
  <c r="O180" i="2" s="1"/>
  <c r="P180" i="2" s="1"/>
  <c r="G180" i="2"/>
  <c r="L179" i="2"/>
  <c r="I179" i="2"/>
  <c r="O179" i="2" s="1"/>
  <c r="P179" i="2" s="1"/>
  <c r="G179" i="2"/>
  <c r="L178" i="2"/>
  <c r="I178" i="2"/>
  <c r="O178" i="2" s="1"/>
  <c r="P178" i="2" s="1"/>
  <c r="G178" i="2"/>
  <c r="L177" i="2"/>
  <c r="I177" i="2"/>
  <c r="O177" i="2" s="1"/>
  <c r="P177" i="2" s="1"/>
  <c r="G177" i="2"/>
  <c r="L176" i="2"/>
  <c r="I176" i="2"/>
  <c r="O176" i="2" s="1"/>
  <c r="P176" i="2" s="1"/>
  <c r="G176" i="2"/>
  <c r="L175" i="2"/>
  <c r="I175" i="2"/>
  <c r="O175" i="2" s="1"/>
  <c r="P175" i="2" s="1"/>
  <c r="G175" i="2"/>
  <c r="L174" i="2"/>
  <c r="I174" i="2"/>
  <c r="O174" i="2" s="1"/>
  <c r="P174" i="2" s="1"/>
  <c r="G174" i="2"/>
  <c r="L173" i="2"/>
  <c r="I173" i="2"/>
  <c r="O173" i="2" s="1"/>
  <c r="P173" i="2" s="1"/>
  <c r="G173" i="2"/>
  <c r="L172" i="2"/>
  <c r="I172" i="2"/>
  <c r="O172" i="2" s="1"/>
  <c r="P172" i="2" s="1"/>
  <c r="G172" i="2"/>
  <c r="L171" i="2"/>
  <c r="I171" i="2"/>
  <c r="O171" i="2" s="1"/>
  <c r="P171" i="2" s="1"/>
  <c r="G171" i="2"/>
  <c r="L170" i="2"/>
  <c r="I170" i="2"/>
  <c r="O170" i="2" s="1"/>
  <c r="P170" i="2" s="1"/>
  <c r="G170" i="2"/>
  <c r="L169" i="2"/>
  <c r="I169" i="2"/>
  <c r="O169" i="2" s="1"/>
  <c r="P169" i="2" s="1"/>
  <c r="G169" i="2"/>
  <c r="L168" i="2"/>
  <c r="I168" i="2"/>
  <c r="O168" i="2" s="1"/>
  <c r="P168" i="2" s="1"/>
  <c r="G168" i="2"/>
  <c r="L167" i="2"/>
  <c r="I167" i="2"/>
  <c r="O167" i="2" s="1"/>
  <c r="P167" i="2" s="1"/>
  <c r="G167" i="2"/>
  <c r="L166" i="2"/>
  <c r="I166" i="2"/>
  <c r="O166" i="2" s="1"/>
  <c r="P166" i="2" s="1"/>
  <c r="G166" i="2"/>
  <c r="L165" i="2"/>
  <c r="I165" i="2"/>
  <c r="O165" i="2" s="1"/>
  <c r="P165" i="2" s="1"/>
  <c r="G165" i="2"/>
  <c r="L164" i="2"/>
  <c r="I164" i="2"/>
  <c r="O164" i="2" s="1"/>
  <c r="P164" i="2" s="1"/>
  <c r="G164" i="2"/>
  <c r="L163" i="2"/>
  <c r="I163" i="2"/>
  <c r="O163" i="2" s="1"/>
  <c r="P163" i="2" s="1"/>
  <c r="G163" i="2"/>
  <c r="L162" i="2"/>
  <c r="I162" i="2"/>
  <c r="O162" i="2" s="1"/>
  <c r="P162" i="2" s="1"/>
  <c r="G162" i="2"/>
  <c r="L161" i="2"/>
  <c r="I161" i="2"/>
  <c r="O161" i="2" s="1"/>
  <c r="P161" i="2" s="1"/>
  <c r="G161" i="2"/>
  <c r="L160" i="2"/>
  <c r="I160" i="2"/>
  <c r="O160" i="2" s="1"/>
  <c r="P160" i="2" s="1"/>
  <c r="G160" i="2"/>
  <c r="L159" i="2"/>
  <c r="I159" i="2"/>
  <c r="O159" i="2" s="1"/>
  <c r="P159" i="2" s="1"/>
  <c r="G159" i="2"/>
  <c r="L158" i="2"/>
  <c r="I158" i="2"/>
  <c r="O158" i="2" s="1"/>
  <c r="P158" i="2" s="1"/>
  <c r="G158" i="2"/>
  <c r="L157" i="2"/>
  <c r="I157" i="2"/>
  <c r="O157" i="2" s="1"/>
  <c r="P157" i="2" s="1"/>
  <c r="G157" i="2"/>
  <c r="L156" i="2"/>
  <c r="I156" i="2"/>
  <c r="O156" i="2" s="1"/>
  <c r="P156" i="2" s="1"/>
  <c r="G156" i="2"/>
  <c r="L155" i="2"/>
  <c r="I155" i="2"/>
  <c r="O155" i="2" s="1"/>
  <c r="P155" i="2" s="1"/>
  <c r="G155" i="2"/>
  <c r="L154" i="2"/>
  <c r="I154" i="2"/>
  <c r="O154" i="2" s="1"/>
  <c r="P154" i="2" s="1"/>
  <c r="G154" i="2"/>
  <c r="L153" i="2"/>
  <c r="I153" i="2"/>
  <c r="O153" i="2" s="1"/>
  <c r="P153" i="2" s="1"/>
  <c r="G153" i="2"/>
  <c r="L152" i="2"/>
  <c r="I152" i="2"/>
  <c r="O152" i="2" s="1"/>
  <c r="P152" i="2" s="1"/>
  <c r="G152" i="2"/>
  <c r="L151" i="2"/>
  <c r="I151" i="2"/>
  <c r="O151" i="2" s="1"/>
  <c r="P151" i="2" s="1"/>
  <c r="G151" i="2"/>
  <c r="L150" i="2"/>
  <c r="I150" i="2"/>
  <c r="O150" i="2" s="1"/>
  <c r="P150" i="2" s="1"/>
  <c r="G150" i="2"/>
  <c r="L149" i="2"/>
  <c r="I149" i="2"/>
  <c r="O149" i="2" s="1"/>
  <c r="P149" i="2" s="1"/>
  <c r="G149" i="2"/>
  <c r="L148" i="2"/>
  <c r="I148" i="2"/>
  <c r="O148" i="2" s="1"/>
  <c r="P148" i="2" s="1"/>
  <c r="G148" i="2"/>
  <c r="L147" i="2"/>
  <c r="I147" i="2"/>
  <c r="O147" i="2" s="1"/>
  <c r="P147" i="2" s="1"/>
  <c r="G147" i="2"/>
  <c r="L146" i="2"/>
  <c r="I146" i="2"/>
  <c r="O146" i="2" s="1"/>
  <c r="P146" i="2" s="1"/>
  <c r="G146" i="2"/>
  <c r="L145" i="2"/>
  <c r="I145" i="2"/>
  <c r="O145" i="2" s="1"/>
  <c r="P145" i="2" s="1"/>
  <c r="G145" i="2"/>
  <c r="L144" i="2"/>
  <c r="I144" i="2"/>
  <c r="O144" i="2" s="1"/>
  <c r="P144" i="2" s="1"/>
  <c r="G144" i="2"/>
  <c r="L143" i="2"/>
  <c r="I143" i="2"/>
  <c r="O143" i="2" s="1"/>
  <c r="P143" i="2" s="1"/>
  <c r="G143" i="2"/>
  <c r="L142" i="2"/>
  <c r="I142" i="2"/>
  <c r="O142" i="2" s="1"/>
  <c r="P142" i="2" s="1"/>
  <c r="G142" i="2"/>
  <c r="L141" i="2"/>
  <c r="I141" i="2"/>
  <c r="O141" i="2" s="1"/>
  <c r="P141" i="2" s="1"/>
  <c r="G141" i="2"/>
  <c r="L140" i="2"/>
  <c r="I140" i="2"/>
  <c r="O140" i="2" s="1"/>
  <c r="P140" i="2" s="1"/>
  <c r="G140" i="2"/>
  <c r="L139" i="2"/>
  <c r="I139" i="2"/>
  <c r="O139" i="2" s="1"/>
  <c r="P139" i="2" s="1"/>
  <c r="G139" i="2"/>
  <c r="L138" i="2"/>
  <c r="I138" i="2"/>
  <c r="O138" i="2" s="1"/>
  <c r="P138" i="2" s="1"/>
  <c r="G138" i="2"/>
  <c r="L137" i="2"/>
  <c r="I137" i="2"/>
  <c r="O137" i="2" s="1"/>
  <c r="P137" i="2" s="1"/>
  <c r="G137" i="2"/>
  <c r="L136" i="2"/>
  <c r="I136" i="2"/>
  <c r="O136" i="2" s="1"/>
  <c r="P136" i="2" s="1"/>
  <c r="G136" i="2"/>
  <c r="L135" i="2"/>
  <c r="I135" i="2"/>
  <c r="O135" i="2" s="1"/>
  <c r="P135" i="2" s="1"/>
  <c r="G135" i="2"/>
  <c r="L134" i="2"/>
  <c r="I134" i="2"/>
  <c r="O134" i="2" s="1"/>
  <c r="P134" i="2" s="1"/>
  <c r="G134" i="2"/>
  <c r="L133" i="2"/>
  <c r="I133" i="2"/>
  <c r="O133" i="2" s="1"/>
  <c r="P133" i="2" s="1"/>
  <c r="G133" i="2"/>
  <c r="L132" i="2"/>
  <c r="I132" i="2"/>
  <c r="O132" i="2" s="1"/>
  <c r="P132" i="2" s="1"/>
  <c r="G132" i="2"/>
  <c r="L131" i="2"/>
  <c r="I131" i="2"/>
  <c r="O131" i="2" s="1"/>
  <c r="P131" i="2" s="1"/>
  <c r="G131" i="2"/>
  <c r="L130" i="2"/>
  <c r="I130" i="2"/>
  <c r="O130" i="2" s="1"/>
  <c r="P130" i="2" s="1"/>
  <c r="G130" i="2"/>
  <c r="L129" i="2"/>
  <c r="I129" i="2"/>
  <c r="O129" i="2" s="1"/>
  <c r="P129" i="2" s="1"/>
  <c r="G129" i="2"/>
  <c r="L128" i="2"/>
  <c r="I128" i="2"/>
  <c r="O128" i="2" s="1"/>
  <c r="P128" i="2" s="1"/>
  <c r="G128" i="2"/>
  <c r="L127" i="2"/>
  <c r="I127" i="2"/>
  <c r="O127" i="2" s="1"/>
  <c r="P127" i="2" s="1"/>
  <c r="G127" i="2"/>
  <c r="L126" i="2"/>
  <c r="I126" i="2"/>
  <c r="O126" i="2" s="1"/>
  <c r="P126" i="2" s="1"/>
  <c r="G126" i="2"/>
  <c r="L125" i="2"/>
  <c r="I125" i="2"/>
  <c r="O125" i="2" s="1"/>
  <c r="P125" i="2" s="1"/>
  <c r="G125" i="2"/>
  <c r="L124" i="2"/>
  <c r="I124" i="2"/>
  <c r="O124" i="2" s="1"/>
  <c r="P124" i="2" s="1"/>
  <c r="G124" i="2"/>
  <c r="L123" i="2"/>
  <c r="I123" i="2"/>
  <c r="O123" i="2" s="1"/>
  <c r="P123" i="2" s="1"/>
  <c r="G123" i="2"/>
  <c r="L122" i="2"/>
  <c r="I122" i="2"/>
  <c r="O122" i="2" s="1"/>
  <c r="P122" i="2" s="1"/>
  <c r="G122" i="2"/>
  <c r="L121" i="2"/>
  <c r="I121" i="2"/>
  <c r="O121" i="2" s="1"/>
  <c r="P121" i="2" s="1"/>
  <c r="G121" i="2"/>
  <c r="L120" i="2"/>
  <c r="I120" i="2"/>
  <c r="O120" i="2" s="1"/>
  <c r="P120" i="2" s="1"/>
  <c r="G120" i="2"/>
  <c r="L119" i="2"/>
  <c r="I119" i="2"/>
  <c r="O119" i="2" s="1"/>
  <c r="P119" i="2" s="1"/>
  <c r="G119" i="2"/>
  <c r="L118" i="2"/>
  <c r="I118" i="2"/>
  <c r="O118" i="2" s="1"/>
  <c r="P118" i="2" s="1"/>
  <c r="G118" i="2"/>
  <c r="L117" i="2"/>
  <c r="I117" i="2"/>
  <c r="O117" i="2" s="1"/>
  <c r="P117" i="2" s="1"/>
  <c r="G117" i="2"/>
  <c r="L116" i="2"/>
  <c r="I116" i="2"/>
  <c r="O116" i="2" s="1"/>
  <c r="P116" i="2" s="1"/>
  <c r="G116" i="2"/>
  <c r="L115" i="2"/>
  <c r="I115" i="2"/>
  <c r="O115" i="2" s="1"/>
  <c r="P115" i="2" s="1"/>
  <c r="G115" i="2"/>
  <c r="L114" i="2"/>
  <c r="I114" i="2"/>
  <c r="O114" i="2" s="1"/>
  <c r="P114" i="2" s="1"/>
  <c r="G114" i="2"/>
  <c r="L113" i="2"/>
  <c r="I113" i="2"/>
  <c r="O113" i="2" s="1"/>
  <c r="P113" i="2" s="1"/>
  <c r="G113" i="2"/>
  <c r="L112" i="2"/>
  <c r="I112" i="2"/>
  <c r="O112" i="2" s="1"/>
  <c r="P112" i="2" s="1"/>
  <c r="G112" i="2"/>
  <c r="L111" i="2"/>
  <c r="I111" i="2"/>
  <c r="O111" i="2" s="1"/>
  <c r="P111" i="2" s="1"/>
  <c r="G111" i="2"/>
  <c r="L110" i="2"/>
  <c r="I110" i="2"/>
  <c r="O110" i="2" s="1"/>
  <c r="P110" i="2" s="1"/>
  <c r="G110" i="2"/>
  <c r="L109" i="2"/>
  <c r="I109" i="2"/>
  <c r="O109" i="2" s="1"/>
  <c r="P109" i="2" s="1"/>
  <c r="G109" i="2"/>
  <c r="L108" i="2"/>
  <c r="I108" i="2"/>
  <c r="O108" i="2" s="1"/>
  <c r="P108" i="2" s="1"/>
  <c r="G108" i="2"/>
  <c r="L107" i="2"/>
  <c r="I107" i="2"/>
  <c r="O107" i="2" s="1"/>
  <c r="P107" i="2" s="1"/>
  <c r="G107" i="2"/>
  <c r="L106" i="2"/>
  <c r="I106" i="2"/>
  <c r="O106" i="2" s="1"/>
  <c r="P106" i="2" s="1"/>
  <c r="G106" i="2"/>
  <c r="L105" i="2"/>
  <c r="I105" i="2"/>
  <c r="O105" i="2" s="1"/>
  <c r="P105" i="2" s="1"/>
  <c r="G105" i="2"/>
  <c r="L104" i="2"/>
  <c r="I104" i="2"/>
  <c r="O104" i="2" s="1"/>
  <c r="P104" i="2" s="1"/>
  <c r="G104" i="2"/>
  <c r="L103" i="2"/>
  <c r="I103" i="2"/>
  <c r="O103" i="2" s="1"/>
  <c r="P103" i="2" s="1"/>
  <c r="G103" i="2"/>
  <c r="L102" i="2"/>
  <c r="I102" i="2"/>
  <c r="O102" i="2" s="1"/>
  <c r="P102" i="2" s="1"/>
  <c r="G102" i="2"/>
  <c r="L101" i="2"/>
  <c r="I101" i="2"/>
  <c r="O101" i="2" s="1"/>
  <c r="P101" i="2" s="1"/>
  <c r="G101" i="2"/>
  <c r="L100" i="2"/>
  <c r="I100" i="2"/>
  <c r="O100" i="2" s="1"/>
  <c r="P100" i="2" s="1"/>
  <c r="G100" i="2"/>
  <c r="L99" i="2"/>
  <c r="I99" i="2"/>
  <c r="O99" i="2" s="1"/>
  <c r="P99" i="2" s="1"/>
  <c r="G99" i="2"/>
  <c r="L98" i="2"/>
  <c r="I98" i="2"/>
  <c r="O98" i="2" s="1"/>
  <c r="P98" i="2" s="1"/>
  <c r="G98" i="2"/>
  <c r="L97" i="2"/>
  <c r="I97" i="2"/>
  <c r="O97" i="2" s="1"/>
  <c r="P97" i="2" s="1"/>
  <c r="G97" i="2"/>
  <c r="L96" i="2"/>
  <c r="I96" i="2"/>
  <c r="O96" i="2" s="1"/>
  <c r="P96" i="2" s="1"/>
  <c r="G96" i="2"/>
  <c r="L95" i="2"/>
  <c r="I95" i="2"/>
  <c r="O95" i="2" s="1"/>
  <c r="P95" i="2" s="1"/>
  <c r="G95" i="2"/>
  <c r="L94" i="2"/>
  <c r="I94" i="2"/>
  <c r="O94" i="2" s="1"/>
  <c r="P94" i="2" s="1"/>
  <c r="G94" i="2"/>
  <c r="L93" i="2"/>
  <c r="I93" i="2"/>
  <c r="O93" i="2" s="1"/>
  <c r="P93" i="2" s="1"/>
  <c r="G93" i="2"/>
  <c r="L92" i="2"/>
  <c r="I92" i="2"/>
  <c r="O92" i="2" s="1"/>
  <c r="P92" i="2" s="1"/>
  <c r="G92" i="2"/>
  <c r="L91" i="2"/>
  <c r="I91" i="2"/>
  <c r="O91" i="2" s="1"/>
  <c r="P91" i="2" s="1"/>
  <c r="G91" i="2"/>
  <c r="L90" i="2"/>
  <c r="I90" i="2"/>
  <c r="O90" i="2" s="1"/>
  <c r="P90" i="2" s="1"/>
  <c r="G90" i="2"/>
  <c r="L89" i="2"/>
  <c r="I89" i="2"/>
  <c r="O89" i="2" s="1"/>
  <c r="P89" i="2" s="1"/>
  <c r="G89" i="2"/>
  <c r="L88" i="2"/>
  <c r="I88" i="2"/>
  <c r="O88" i="2" s="1"/>
  <c r="P88" i="2" s="1"/>
  <c r="G88" i="2"/>
  <c r="L87" i="2"/>
  <c r="I87" i="2"/>
  <c r="O87" i="2" s="1"/>
  <c r="P87" i="2" s="1"/>
  <c r="G87" i="2"/>
  <c r="L86" i="2"/>
  <c r="I86" i="2"/>
  <c r="O86" i="2" s="1"/>
  <c r="P86" i="2" s="1"/>
  <c r="G86" i="2"/>
  <c r="L85" i="2"/>
  <c r="I85" i="2"/>
  <c r="O85" i="2" s="1"/>
  <c r="P85" i="2" s="1"/>
  <c r="G85" i="2"/>
  <c r="L84" i="2"/>
  <c r="I84" i="2"/>
  <c r="O84" i="2" s="1"/>
  <c r="P84" i="2" s="1"/>
  <c r="G84" i="2"/>
  <c r="L83" i="2"/>
  <c r="I83" i="2"/>
  <c r="O83" i="2" s="1"/>
  <c r="P83" i="2" s="1"/>
  <c r="G83" i="2"/>
  <c r="L82" i="2"/>
  <c r="I82" i="2"/>
  <c r="O82" i="2" s="1"/>
  <c r="P82" i="2" s="1"/>
  <c r="G82" i="2"/>
  <c r="L81" i="2"/>
  <c r="I81" i="2"/>
  <c r="O81" i="2" s="1"/>
  <c r="P81" i="2" s="1"/>
  <c r="G81" i="2"/>
  <c r="L80" i="2"/>
  <c r="I80" i="2"/>
  <c r="O80" i="2" s="1"/>
  <c r="P80" i="2" s="1"/>
  <c r="G80" i="2"/>
  <c r="L79" i="2"/>
  <c r="I79" i="2"/>
  <c r="O79" i="2" s="1"/>
  <c r="P79" i="2" s="1"/>
  <c r="G79" i="2"/>
  <c r="L78" i="2"/>
  <c r="I78" i="2"/>
  <c r="O78" i="2" s="1"/>
  <c r="P78" i="2" s="1"/>
  <c r="G78" i="2"/>
  <c r="L77" i="2"/>
  <c r="I77" i="2"/>
  <c r="O77" i="2" s="1"/>
  <c r="P77" i="2" s="1"/>
  <c r="G77" i="2"/>
  <c r="L76" i="2"/>
  <c r="I76" i="2"/>
  <c r="O76" i="2" s="1"/>
  <c r="P76" i="2" s="1"/>
  <c r="G76" i="2"/>
  <c r="L75" i="2"/>
  <c r="I75" i="2"/>
  <c r="O75" i="2" s="1"/>
  <c r="P75" i="2" s="1"/>
  <c r="G75" i="2"/>
  <c r="L74" i="2"/>
  <c r="I74" i="2"/>
  <c r="O74" i="2" s="1"/>
  <c r="P74" i="2" s="1"/>
  <c r="G74" i="2"/>
  <c r="L73" i="2"/>
  <c r="I73" i="2"/>
  <c r="O73" i="2" s="1"/>
  <c r="P73" i="2" s="1"/>
  <c r="G73" i="2"/>
  <c r="L72" i="2"/>
  <c r="I72" i="2"/>
  <c r="O72" i="2" s="1"/>
  <c r="P72" i="2" s="1"/>
  <c r="G72" i="2"/>
  <c r="L71" i="2"/>
  <c r="I71" i="2"/>
  <c r="O71" i="2" s="1"/>
  <c r="P71" i="2" s="1"/>
  <c r="G71" i="2"/>
  <c r="L70" i="2"/>
  <c r="I70" i="2"/>
  <c r="O70" i="2" s="1"/>
  <c r="P70" i="2" s="1"/>
  <c r="G70" i="2"/>
  <c r="L69" i="2"/>
  <c r="I69" i="2"/>
  <c r="O69" i="2" s="1"/>
  <c r="P69" i="2" s="1"/>
  <c r="G69" i="2"/>
  <c r="L68" i="2"/>
  <c r="I68" i="2"/>
  <c r="O68" i="2" s="1"/>
  <c r="P68" i="2" s="1"/>
  <c r="G68" i="2"/>
  <c r="L67" i="2"/>
  <c r="I67" i="2"/>
  <c r="O67" i="2" s="1"/>
  <c r="P67" i="2" s="1"/>
  <c r="G67" i="2"/>
  <c r="L66" i="2"/>
  <c r="I66" i="2"/>
  <c r="O66" i="2" s="1"/>
  <c r="P66" i="2" s="1"/>
  <c r="G66" i="2"/>
  <c r="L65" i="2"/>
  <c r="I65" i="2"/>
  <c r="O65" i="2" s="1"/>
  <c r="P65" i="2" s="1"/>
  <c r="G65" i="2"/>
  <c r="L64" i="2"/>
  <c r="I64" i="2"/>
  <c r="O64" i="2" s="1"/>
  <c r="P64" i="2" s="1"/>
  <c r="G64" i="2"/>
  <c r="L63" i="2"/>
  <c r="I63" i="2"/>
  <c r="O63" i="2" s="1"/>
  <c r="P63" i="2" s="1"/>
  <c r="G63" i="2"/>
  <c r="L62" i="2"/>
  <c r="I62" i="2"/>
  <c r="O62" i="2" s="1"/>
  <c r="P62" i="2" s="1"/>
  <c r="G62" i="2"/>
  <c r="L61" i="2"/>
  <c r="I61" i="2"/>
  <c r="O61" i="2" s="1"/>
  <c r="P61" i="2" s="1"/>
  <c r="G61" i="2"/>
  <c r="L60" i="2"/>
  <c r="I60" i="2"/>
  <c r="O60" i="2" s="1"/>
  <c r="P60" i="2" s="1"/>
  <c r="G60" i="2"/>
  <c r="L59" i="2"/>
  <c r="I59" i="2"/>
  <c r="O59" i="2" s="1"/>
  <c r="P59" i="2" s="1"/>
  <c r="G59" i="2"/>
  <c r="L58" i="2"/>
  <c r="I58" i="2"/>
  <c r="O58" i="2" s="1"/>
  <c r="P58" i="2" s="1"/>
  <c r="G58" i="2"/>
  <c r="L57" i="2"/>
  <c r="I57" i="2"/>
  <c r="O57" i="2" s="1"/>
  <c r="P57" i="2" s="1"/>
  <c r="G57" i="2"/>
  <c r="L56" i="2"/>
  <c r="I56" i="2"/>
  <c r="O56" i="2" s="1"/>
  <c r="P56" i="2" s="1"/>
  <c r="G56" i="2"/>
  <c r="L55" i="2"/>
  <c r="I55" i="2"/>
  <c r="O55" i="2" s="1"/>
  <c r="P55" i="2" s="1"/>
  <c r="G55" i="2"/>
  <c r="L54" i="2"/>
  <c r="I54" i="2"/>
  <c r="O54" i="2" s="1"/>
  <c r="P54" i="2" s="1"/>
  <c r="G54" i="2"/>
  <c r="L53" i="2"/>
  <c r="I53" i="2"/>
  <c r="O53" i="2" s="1"/>
  <c r="P53" i="2" s="1"/>
  <c r="G53" i="2"/>
  <c r="L52" i="2"/>
  <c r="I52" i="2"/>
  <c r="O52" i="2" s="1"/>
  <c r="P52" i="2" s="1"/>
  <c r="G52" i="2"/>
  <c r="L51" i="2"/>
  <c r="I51" i="2"/>
  <c r="O51" i="2" s="1"/>
  <c r="P51" i="2" s="1"/>
  <c r="G51" i="2"/>
  <c r="L50" i="2"/>
  <c r="I50" i="2"/>
  <c r="O50" i="2" s="1"/>
  <c r="P50" i="2" s="1"/>
  <c r="G50" i="2"/>
  <c r="L49" i="2"/>
  <c r="I49" i="2"/>
  <c r="O49" i="2" s="1"/>
  <c r="P49" i="2" s="1"/>
  <c r="G49" i="2"/>
  <c r="L48" i="2"/>
  <c r="I48" i="2"/>
  <c r="O48" i="2" s="1"/>
  <c r="P48" i="2" s="1"/>
  <c r="G48" i="2"/>
  <c r="L47" i="2"/>
  <c r="I47" i="2"/>
  <c r="O47" i="2" s="1"/>
  <c r="P47" i="2" s="1"/>
  <c r="G47" i="2"/>
  <c r="L46" i="2"/>
  <c r="I46" i="2"/>
  <c r="O46" i="2" s="1"/>
  <c r="P46" i="2" s="1"/>
  <c r="G46" i="2"/>
  <c r="L45" i="2"/>
  <c r="I45" i="2"/>
  <c r="O45" i="2" s="1"/>
  <c r="P45" i="2" s="1"/>
  <c r="G45" i="2"/>
  <c r="L44" i="2"/>
  <c r="I44" i="2"/>
  <c r="O44" i="2" s="1"/>
  <c r="P44" i="2" s="1"/>
  <c r="G44" i="2"/>
  <c r="L43" i="2"/>
  <c r="I43" i="2"/>
  <c r="O43" i="2" s="1"/>
  <c r="P43" i="2" s="1"/>
  <c r="G43" i="2"/>
  <c r="L42" i="2"/>
  <c r="I42" i="2"/>
  <c r="O42" i="2" s="1"/>
  <c r="P42" i="2" s="1"/>
  <c r="G42" i="2"/>
  <c r="L41" i="2"/>
  <c r="I41" i="2"/>
  <c r="O41" i="2" s="1"/>
  <c r="P41" i="2" s="1"/>
  <c r="G41" i="2"/>
  <c r="L40" i="2"/>
  <c r="I40" i="2"/>
  <c r="O40" i="2" s="1"/>
  <c r="P40" i="2" s="1"/>
  <c r="G40" i="2"/>
  <c r="L39" i="2"/>
  <c r="I39" i="2"/>
  <c r="O39" i="2" s="1"/>
  <c r="P39" i="2" s="1"/>
  <c r="G39" i="2"/>
  <c r="L38" i="2"/>
  <c r="I38" i="2"/>
  <c r="O38" i="2" s="1"/>
  <c r="P38" i="2" s="1"/>
  <c r="G38" i="2"/>
  <c r="L37" i="2"/>
  <c r="I37" i="2"/>
  <c r="O37" i="2" s="1"/>
  <c r="P37" i="2" s="1"/>
  <c r="G37" i="2"/>
  <c r="L36" i="2"/>
  <c r="I36" i="2"/>
  <c r="O36" i="2" s="1"/>
  <c r="P36" i="2" s="1"/>
  <c r="G36" i="2"/>
  <c r="L35" i="2"/>
  <c r="I35" i="2"/>
  <c r="O35" i="2" s="1"/>
  <c r="P35" i="2" s="1"/>
  <c r="G35" i="2"/>
  <c r="L34" i="2"/>
  <c r="I34" i="2"/>
  <c r="O34" i="2" s="1"/>
  <c r="P34" i="2" s="1"/>
  <c r="G34" i="2"/>
  <c r="L33" i="2"/>
  <c r="I33" i="2"/>
  <c r="O33" i="2" s="1"/>
  <c r="P33" i="2" s="1"/>
  <c r="G33" i="2"/>
  <c r="L32" i="2"/>
  <c r="I32" i="2"/>
  <c r="O32" i="2" s="1"/>
  <c r="P32" i="2" s="1"/>
  <c r="G32" i="2"/>
  <c r="L31" i="2"/>
  <c r="I31" i="2"/>
  <c r="O31" i="2" s="1"/>
  <c r="P31" i="2" s="1"/>
  <c r="G31" i="2"/>
  <c r="L30" i="2"/>
  <c r="I30" i="2"/>
  <c r="O30" i="2" s="1"/>
  <c r="P30" i="2" s="1"/>
  <c r="G30" i="2"/>
  <c r="L29" i="2"/>
  <c r="I29" i="2"/>
  <c r="O29" i="2" s="1"/>
  <c r="P29" i="2" s="1"/>
  <c r="G29" i="2"/>
  <c r="L28" i="2"/>
  <c r="I28" i="2"/>
  <c r="O28" i="2" s="1"/>
  <c r="P28" i="2" s="1"/>
  <c r="G28" i="2"/>
  <c r="L27" i="2"/>
  <c r="I27" i="2"/>
  <c r="O27" i="2" s="1"/>
  <c r="P27" i="2" s="1"/>
  <c r="G27" i="2"/>
  <c r="L26" i="2"/>
  <c r="I26" i="2"/>
  <c r="O26" i="2" s="1"/>
  <c r="P26" i="2" s="1"/>
  <c r="G26" i="2"/>
  <c r="L25" i="2"/>
  <c r="I25" i="2"/>
  <c r="O25" i="2" s="1"/>
  <c r="P25" i="2" s="1"/>
  <c r="G25" i="2"/>
  <c r="L24" i="2"/>
  <c r="I24" i="2"/>
  <c r="O24" i="2" s="1"/>
  <c r="P24" i="2" s="1"/>
  <c r="G24" i="2"/>
  <c r="L23" i="2"/>
  <c r="I23" i="2"/>
  <c r="O23" i="2" s="1"/>
  <c r="P23" i="2" s="1"/>
  <c r="G23" i="2"/>
  <c r="L22" i="2"/>
  <c r="I22" i="2"/>
  <c r="O22" i="2" s="1"/>
  <c r="P22" i="2" s="1"/>
  <c r="G22" i="2"/>
  <c r="L21" i="2"/>
  <c r="I21" i="2"/>
  <c r="O21" i="2" s="1"/>
  <c r="P21" i="2" s="1"/>
  <c r="G21" i="2"/>
  <c r="L20" i="2"/>
  <c r="I20" i="2"/>
  <c r="O20" i="2" s="1"/>
  <c r="P20" i="2" s="1"/>
  <c r="G20" i="2"/>
  <c r="L19" i="2"/>
  <c r="I19" i="2"/>
  <c r="O19" i="2" s="1"/>
  <c r="P19" i="2" s="1"/>
  <c r="G19" i="2"/>
  <c r="L18" i="2"/>
  <c r="I18" i="2"/>
  <c r="O18" i="2" s="1"/>
  <c r="P18" i="2" s="1"/>
  <c r="G18" i="2"/>
  <c r="L17" i="2"/>
  <c r="I17" i="2"/>
  <c r="O17" i="2" s="1"/>
  <c r="P17" i="2" s="1"/>
  <c r="G17" i="2"/>
  <c r="L16" i="2"/>
  <c r="I16" i="2"/>
  <c r="O16" i="2" s="1"/>
  <c r="P16" i="2" s="1"/>
  <c r="G16" i="2"/>
  <c r="L15" i="2"/>
  <c r="I15" i="2"/>
  <c r="O15" i="2" s="1"/>
  <c r="P15" i="2" s="1"/>
  <c r="G15" i="2"/>
  <c r="L14" i="2"/>
  <c r="I14" i="2"/>
  <c r="O14" i="2" s="1"/>
  <c r="P14" i="2" s="1"/>
  <c r="G14" i="2"/>
  <c r="L13" i="2"/>
  <c r="I13" i="2"/>
  <c r="O13" i="2" s="1"/>
  <c r="P13" i="2" s="1"/>
  <c r="G13" i="2"/>
  <c r="L12" i="2"/>
  <c r="I12" i="2"/>
  <c r="O12" i="2" s="1"/>
  <c r="P12" i="2" s="1"/>
  <c r="G12" i="2"/>
  <c r="L11" i="2"/>
  <c r="I11" i="2"/>
  <c r="O11" i="2" s="1"/>
  <c r="P11" i="2" s="1"/>
  <c r="G11" i="2"/>
  <c r="L10" i="2"/>
  <c r="I10" i="2"/>
  <c r="O10" i="2" s="1"/>
  <c r="P10" i="2" s="1"/>
  <c r="G10" i="2"/>
  <c r="L9" i="2"/>
  <c r="I9" i="2"/>
  <c r="O9" i="2" s="1"/>
  <c r="P9" i="2" s="1"/>
  <c r="G9" i="2"/>
  <c r="L8" i="2"/>
  <c r="I8" i="2"/>
  <c r="O8" i="2" s="1"/>
  <c r="P8" i="2" s="1"/>
  <c r="G8" i="2"/>
  <c r="L7" i="2"/>
  <c r="I7" i="2"/>
  <c r="O7" i="2" s="1"/>
  <c r="P7" i="2" s="1"/>
  <c r="G7" i="2"/>
  <c r="L6" i="2"/>
  <c r="I6" i="2"/>
  <c r="G6" i="2"/>
  <c r="L5" i="2"/>
  <c r="I5" i="2"/>
  <c r="O5" i="2" s="1"/>
  <c r="P5" i="2" s="1"/>
  <c r="G5" i="2"/>
  <c r="L4" i="2"/>
  <c r="I4" i="2"/>
  <c r="O4" i="2" s="1"/>
  <c r="P4" i="2" s="1"/>
  <c r="G4" i="2"/>
  <c r="L3" i="2"/>
  <c r="I3" i="2"/>
  <c r="O3" i="2" s="1"/>
  <c r="P3" i="2" s="1"/>
  <c r="G3" i="2"/>
  <c r="L2" i="2"/>
  <c r="I2" i="2"/>
  <c r="O2" i="2" s="1"/>
  <c r="P2" i="2" s="1"/>
  <c r="G2" i="2"/>
  <c r="L6" i="1"/>
  <c r="L7" i="1"/>
  <c r="L3" i="1"/>
  <c r="L8" i="1"/>
  <c r="L4" i="1"/>
  <c r="L5" i="1"/>
  <c r="L2" i="1"/>
  <c r="F31" i="4" l="1"/>
  <c r="F33" i="4" s="1"/>
  <c r="P3933" i="2"/>
  <c r="P435" i="2"/>
  <c r="P1932" i="2"/>
  <c r="P1555" i="2"/>
  <c r="P1424" i="2"/>
  <c r="P3091" i="2"/>
  <c r="P1560" i="2"/>
  <c r="P1833" i="2"/>
  <c r="P1117" i="2"/>
  <c r="P1296" i="2"/>
  <c r="P3360" i="2"/>
  <c r="P3507" i="2"/>
  <c r="P3626" i="2"/>
  <c r="P2696" i="2"/>
  <c r="P1015" i="2"/>
  <c r="P3429" i="2"/>
  <c r="P2467" i="2"/>
  <c r="P511" i="2"/>
  <c r="N4023" i="2"/>
  <c r="P1064" i="2"/>
  <c r="P3919" i="2"/>
  <c r="P3948" i="2"/>
  <c r="M4513" i="2"/>
  <c r="P2011" i="2"/>
  <c r="P2374" i="2"/>
  <c r="P1085" i="2"/>
  <c r="P1738" i="2"/>
  <c r="P2156" i="2"/>
  <c r="P3552" i="2"/>
  <c r="P2442" i="2"/>
  <c r="P2147" i="2"/>
  <c r="P1047" i="2"/>
  <c r="P2549" i="2"/>
  <c r="P1701" i="2"/>
  <c r="P3931" i="2"/>
  <c r="P3440" i="2"/>
  <c r="P2115" i="2"/>
  <c r="P702" i="2"/>
  <c r="P1335" i="2"/>
  <c r="M4089" i="2"/>
  <c r="P3441" i="2"/>
  <c r="P1989" i="2"/>
  <c r="P1355" i="2"/>
  <c r="P1248" i="2"/>
  <c r="P2073" i="2"/>
  <c r="P1515" i="2"/>
  <c r="P3254" i="2"/>
  <c r="P3932" i="2"/>
  <c r="P2292" i="2"/>
  <c r="P2679" i="2"/>
  <c r="P817" i="2"/>
  <c r="P649" i="2"/>
  <c r="P1034" i="2"/>
  <c r="P970" i="2"/>
  <c r="P1936" i="2"/>
  <c r="P867" i="2"/>
  <c r="P588" i="2"/>
  <c r="P881" i="2"/>
  <c r="P1284" i="2"/>
  <c r="P1917" i="2"/>
  <c r="P2080" i="2"/>
  <c r="K2123" i="2"/>
  <c r="L2123" i="2" s="1"/>
  <c r="L3673" i="2" s="1"/>
  <c r="P923" i="2"/>
  <c r="P1140" i="2"/>
  <c r="P1206" i="2"/>
  <c r="P2074" i="2"/>
  <c r="P2132" i="2"/>
  <c r="P1666" i="2"/>
  <c r="P2908" i="2"/>
  <c r="P2284" i="2"/>
  <c r="P1894" i="2"/>
  <c r="P2341" i="2"/>
  <c r="P1735" i="2"/>
  <c r="P2212" i="2"/>
  <c r="P2348" i="2"/>
  <c r="P2480" i="2"/>
  <c r="P2636" i="2"/>
  <c r="P3464" i="2"/>
  <c r="P3077" i="2"/>
  <c r="P3597" i="2"/>
  <c r="P1851" i="2"/>
  <c r="P2992" i="2"/>
  <c r="P3655" i="2"/>
  <c r="P3937" i="2"/>
  <c r="P3206" i="2"/>
  <c r="P3631" i="2"/>
  <c r="M3447" i="2"/>
  <c r="P3928" i="2"/>
  <c r="K3562" i="2"/>
  <c r="L3562" i="2" s="1"/>
  <c r="L3583" i="2" s="1"/>
  <c r="P3708" i="2"/>
  <c r="P840" i="2"/>
  <c r="P783" i="2"/>
  <c r="P1397" i="2"/>
  <c r="P795" i="2"/>
  <c r="P1482" i="2"/>
  <c r="P2501" i="2"/>
  <c r="P948" i="2"/>
  <c r="P1158" i="2"/>
  <c r="P1585" i="2"/>
  <c r="P1670" i="2"/>
  <c r="P1377" i="2"/>
  <c r="P744" i="2"/>
  <c r="P904" i="2"/>
  <c r="P1791" i="2"/>
  <c r="P1430" i="2"/>
  <c r="P1297" i="2"/>
  <c r="P1172" i="2"/>
  <c r="P2529" i="2"/>
  <c r="P1270" i="2"/>
  <c r="P2033" i="2"/>
  <c r="P2381" i="2"/>
  <c r="P2253" i="2"/>
  <c r="P2617" i="2"/>
  <c r="P2537" i="2"/>
  <c r="P2167" i="2"/>
  <c r="P2845" i="2"/>
  <c r="P3022" i="2"/>
  <c r="P2859" i="2"/>
  <c r="P2774" i="2"/>
  <c r="P2175" i="2"/>
  <c r="P3034" i="2"/>
  <c r="P3331" i="2"/>
  <c r="P3449" i="2"/>
  <c r="P3625" i="2"/>
  <c r="L3915" i="2"/>
  <c r="L3993" i="2"/>
  <c r="K4071" i="2"/>
  <c r="L4071" i="2" s="1"/>
  <c r="F32"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<sst xmlns="http://schemas.openxmlformats.org/spreadsheetml/2006/main" count="35937" uniqueCount="1756">
  <si>
    <t>Item</t>
  </si>
  <si>
    <t>Detalle</t>
  </si>
  <si>
    <t>Tipo Boleta/Factura</t>
  </si>
  <si>
    <t>Factura</t>
  </si>
  <si>
    <t>Boleta </t>
  </si>
  <si>
    <t>Valor</t>
  </si>
  <si>
    <t>Fecha de Pago</t>
  </si>
  <si>
    <t>Transferencia Banco / Tarjeta</t>
  </si>
  <si>
    <t>Comentario</t>
  </si>
  <si>
    <t>Autorización</t>
  </si>
  <si>
    <t>Revision</t>
  </si>
  <si>
    <t>Validacion</t>
  </si>
  <si>
    <t>Arriendo</t>
  </si>
  <si>
    <t>Arriendo oficina Monjitas</t>
  </si>
  <si>
    <t>Contrato</t>
  </si>
  <si>
    <t>TRANSFERENCIA CUENTA SANTANDER</t>
  </si>
  <si>
    <t>Arriendo enero</t>
  </si>
  <si>
    <t>OK</t>
  </si>
  <si>
    <t>Gasto Comun</t>
  </si>
  <si>
    <t>Gastos oficina</t>
  </si>
  <si>
    <t>Recibo</t>
  </si>
  <si>
    <t>Entel</t>
  </si>
  <si>
    <t>Telefonos oficina</t>
  </si>
  <si>
    <t>BOTON DE PAGO</t>
  </si>
  <si>
    <t>Celulares equipo e internet portatil</t>
  </si>
  <si>
    <t>SASCO</t>
  </si>
  <si>
    <t>Libre dte</t>
  </si>
  <si>
    <t>TARJETA DE CREDITO</t>
  </si>
  <si>
    <t>Banda ancha</t>
  </si>
  <si>
    <t>Internet</t>
  </si>
  <si>
    <t>Internet Oficina</t>
  </si>
  <si>
    <t>Fema</t>
  </si>
  <si>
    <t>Thermomix</t>
  </si>
  <si>
    <t>Compra 3 thermomix</t>
  </si>
  <si>
    <t>Enel</t>
  </si>
  <si>
    <t>Luz oficina 538325-0</t>
  </si>
  <si>
    <t>Boleta</t>
  </si>
  <si>
    <t>Luz oficina</t>
  </si>
  <si>
    <t>Panificio</t>
  </si>
  <si>
    <t>Desayuno equipo</t>
  </si>
  <si>
    <t>Falabella (kano)</t>
  </si>
  <si>
    <t>Factura electrÃ³nica</t>
  </si>
  <si>
    <t>Ripley</t>
  </si>
  <si>
    <t xml:space="preserve">Falabella </t>
  </si>
  <si>
    <t xml:space="preserve">Cencosud </t>
  </si>
  <si>
    <t>COMERCIALIZADORA B&amp;B SPA</t>
  </si>
  <si>
    <t>JARA MENDEZ LIMITADA</t>
  </si>
  <si>
    <t>PATAGONIK S A</t>
  </si>
  <si>
    <t>SERVICIOS AGROPRECISIÃ“N SPA</t>
  </si>
  <si>
    <t>COMERCIAL BEST HIKE LIMITADA</t>
  </si>
  <si>
    <t>COMERCIAL VINIMPORT SOCIEDAD ANONIMA</t>
  </si>
  <si>
    <t>SOCIEDAD COMERCIAL MOGGILL SPA</t>
  </si>
  <si>
    <t>TRAMONTINA DE CHILE S.A.</t>
  </si>
  <si>
    <t>EASY WAYS CHILE SPA</t>
  </si>
  <si>
    <t>GASEI S.A.</t>
  </si>
  <si>
    <t>INNOVACION Y TECNOLOGIA EMPRESARIAL ITEM LIMITADA</t>
  </si>
  <si>
    <t>BRITT BRANDS CHILE SPA</t>
  </si>
  <si>
    <t>COMERCIAL MABE CHILE LIMITADA</t>
  </si>
  <si>
    <t>DD COSMETICS SPA</t>
  </si>
  <si>
    <t>CERCANO S.A.</t>
  </si>
  <si>
    <t>INVERSIONES SOARING LIMITADA</t>
  </si>
  <si>
    <t>BML AUDITORES LIMITADA</t>
  </si>
  <si>
    <t>COMERCIALIZADORA PÃRAMO SPA</t>
  </si>
  <si>
    <t>OSOJI ROBOTICS CORPORATION CHILE SPA</t>
  </si>
  <si>
    <t>THE ANDES BRANDS S.A.</t>
  </si>
  <si>
    <t>ATAKAMA OUTDOOR SPA</t>
  </si>
  <si>
    <t>COMERCIALIZADORA EAE SPA</t>
  </si>
  <si>
    <t>VICTORINOX ANDES S A</t>
  </si>
  <si>
    <t xml:space="preserve">JONATHAN GARRIDO </t>
  </si>
  <si>
    <t xml:space="preserve">Boleta electronica </t>
  </si>
  <si>
    <t>Boleta electronica</t>
  </si>
  <si>
    <t>Arreglos pc oficina</t>
  </si>
  <si>
    <t>RAFAEL FUENTES</t>
  </si>
  <si>
    <t>Pago Tc Santander</t>
  </si>
  <si>
    <t>Pago TC</t>
  </si>
  <si>
    <t>Daniela Avila</t>
  </si>
  <si>
    <t>tarjeta cmr</t>
  </si>
  <si>
    <t>Compra Maquina de helados Ninja $1,570,930 factura, diferencia boleta</t>
  </si>
  <si>
    <t>Imposiciones</t>
  </si>
  <si>
    <t>Imposiciones Bravium</t>
  </si>
  <si>
    <t>Libre Dte</t>
  </si>
  <si>
    <t>Importacion y Exportacion</t>
  </si>
  <si>
    <t>Facturas</t>
  </si>
  <si>
    <t>Patente comercial santiago centro</t>
  </si>
  <si>
    <t>Falabella</t>
  </si>
  <si>
    <t>Jumbo</t>
  </si>
  <si>
    <t>Cumpleaños Cristian</t>
  </si>
  <si>
    <t>Patente comercial Las Condes</t>
  </si>
  <si>
    <t>Impuestos</t>
  </si>
  <si>
    <t>ARCOVEG</t>
  </si>
  <si>
    <t>KLOCKER</t>
  </si>
  <si>
    <t>MUNDO PATAGONIA</t>
  </si>
  <si>
    <t>MOUVAIR SPA</t>
  </si>
  <si>
    <t>MUVTER SPA</t>
  </si>
  <si>
    <t>BICE VIDA COMPANIA DE SEGUROS S A</t>
  </si>
  <si>
    <t>LOGINSA BIOMEDICAL LIMITADA</t>
  </si>
  <si>
    <t>SERVICIOS AGRICOLAS TECNIPAK LIMITADA</t>
  </si>
  <si>
    <t>MORPH2O LATINOAMERICA LIMITADA</t>
  </si>
  <si>
    <t>ECOCLICK SPA</t>
  </si>
  <si>
    <t xml:space="preserve">FALABELLA </t>
  </si>
  <si>
    <t>COLEMAN</t>
  </si>
  <si>
    <t>SAMSUNG</t>
  </si>
  <si>
    <t>DEPOSITO A PLAZO</t>
  </si>
  <si>
    <t>DISCOVERY</t>
  </si>
  <si>
    <t xml:space="preserve">RIDESHOP </t>
  </si>
  <si>
    <t>SODIMAC</t>
  </si>
  <si>
    <t>LUIS MUNOZ</t>
  </si>
  <si>
    <t>ABC DIN</t>
  </si>
  <si>
    <t>BOOZ</t>
  </si>
  <si>
    <t>LAPIZ LOPEZ</t>
  </si>
  <si>
    <t>VADELL</t>
  </si>
  <si>
    <t>Mercado pago</t>
  </si>
  <si>
    <t xml:space="preserve">KITCHEN CENTER </t>
  </si>
  <si>
    <t>PC FACTORY</t>
  </si>
  <si>
    <t>EPSON</t>
  </si>
  <si>
    <t xml:space="preserve">RIPLEY </t>
  </si>
  <si>
    <t>EASY</t>
  </si>
  <si>
    <t>Frigobar Dany</t>
  </si>
  <si>
    <t>Facturar</t>
  </si>
  <si>
    <t>Deposito a plazo</t>
  </si>
  <si>
    <t>OFIX CHILE</t>
  </si>
  <si>
    <t>Facturta</t>
  </si>
  <si>
    <t>BPK equipos Ltda</t>
  </si>
  <si>
    <t>MERIEUX NUTRISCIENCES CHILE SPA</t>
  </si>
  <si>
    <t>OC BL0600004657 Canje 11053-11054-11055-11056 Juan Labbe</t>
  </si>
  <si>
    <t xml:space="preserve">COME. PABLO VILLALOBOS </t>
  </si>
  <si>
    <t>BESTMART</t>
  </si>
  <si>
    <t>MAXI MOBILITY CHILE II SPA</t>
  </si>
  <si>
    <t>VETO Y CIA LTDA</t>
  </si>
  <si>
    <t>COMERCIALIZADORA Y  ASESORIA</t>
  </si>
  <si>
    <t>MIKEL RIVEROS</t>
  </si>
  <si>
    <t>TECNOMAS</t>
  </si>
  <si>
    <t>KANO</t>
  </si>
  <si>
    <t>AMAZON GIF CARD</t>
  </si>
  <si>
    <t xml:space="preserve">COMERCIALIZADORA Y  ASESORIA TABS </t>
  </si>
  <si>
    <t xml:space="preserve">DIFERENCIA DESPACHO </t>
  </si>
  <si>
    <t>LATAM</t>
  </si>
  <si>
    <t>2493871 - 5170803</t>
  </si>
  <si>
    <t>REMUNERACIONES</t>
  </si>
  <si>
    <t>TOP GIF</t>
  </si>
  <si>
    <t>BOTELLAS  MRKT</t>
  </si>
  <si>
    <t xml:space="preserve">HUELLAS </t>
  </si>
  <si>
    <t>Se descuenta saldo a favor 2025</t>
  </si>
  <si>
    <t xml:space="preserve">CENCOSUD </t>
  </si>
  <si>
    <t xml:space="preserve">EASY </t>
  </si>
  <si>
    <t>11464 - 5547200</t>
  </si>
  <si>
    <t>DP Sistemas y Automatizaciones SPA</t>
  </si>
  <si>
    <t>Pago implementacion plataforma</t>
  </si>
  <si>
    <t>COMERCIAL TICINO SPA</t>
  </si>
  <si>
    <t>La soluzione</t>
  </si>
  <si>
    <t>Empresa</t>
  </si>
  <si>
    <t>Mercado libre</t>
  </si>
  <si>
    <t>Booz</t>
  </si>
  <si>
    <t>Lenovo</t>
  </si>
  <si>
    <t>Punta ranco</t>
  </si>
  <si>
    <t>Solicitada</t>
  </si>
  <si>
    <t>Pago TC Santander</t>
  </si>
  <si>
    <t>Samsung</t>
  </si>
  <si>
    <t xml:space="preserve">Cancelada </t>
  </si>
  <si>
    <t>Quitral</t>
  </si>
  <si>
    <t>Arcoveg</t>
  </si>
  <si>
    <t xml:space="preserve">cabañas del lago </t>
  </si>
  <si>
    <t xml:space="preserve">Rafael fuentes </t>
  </si>
  <si>
    <t>Despachos</t>
  </si>
  <si>
    <t>Aequus</t>
  </si>
  <si>
    <t>Gastos comunes</t>
  </si>
  <si>
    <t>Gastos comunes oficina</t>
  </si>
  <si>
    <t>Easy</t>
  </si>
  <si>
    <t>Banda Ancha</t>
  </si>
  <si>
    <t>Internet oficina</t>
  </si>
  <si>
    <t>2494151 - 5171298</t>
  </si>
  <si>
    <t>Devolucion pago duplicado</t>
  </si>
  <si>
    <t>Pago provisorio</t>
  </si>
  <si>
    <t>TECNOLOGIA UNICA</t>
  </si>
  <si>
    <t>CUENTA DOLARES</t>
  </si>
  <si>
    <t>USD 6375</t>
  </si>
  <si>
    <t>TRANSFERENCIA CUENTA DOLARES</t>
  </si>
  <si>
    <t>IMPUESTO TRANSFERENCIA INTERNACIONAL</t>
  </si>
  <si>
    <t>Impuesto Santander</t>
  </si>
  <si>
    <t>COMPRA DOLARES</t>
  </si>
  <si>
    <t>Provision</t>
  </si>
  <si>
    <t>tc</t>
  </si>
  <si>
    <t>COMERCIAL K SPA</t>
  </si>
  <si>
    <t>Innovacion y Tecnologia Empresarial ITEM Ltda.</t>
  </si>
  <si>
    <t>COMPANIA DE EFICIENCIA LABORES AGRICOLAS SPA</t>
  </si>
  <si>
    <t xml:space="preserve">RAFAEL FUENTES </t>
  </si>
  <si>
    <t xml:space="preserve">ARTURO SAFFORES </t>
  </si>
  <si>
    <t xml:space="preserve">BOOZ </t>
  </si>
  <si>
    <t>Ventipay</t>
  </si>
  <si>
    <t>Sodimac</t>
  </si>
  <si>
    <t>BUBBA</t>
  </si>
  <si>
    <t>Makita</t>
  </si>
  <si>
    <t>DONNAPET</t>
  </si>
  <si>
    <t>AMAZON</t>
  </si>
  <si>
    <t>Servicios Brasil Abott</t>
  </si>
  <si>
    <t>Prueba Bravium Lity</t>
  </si>
  <si>
    <t>Test</t>
  </si>
  <si>
    <t>FALABELLA</t>
  </si>
  <si>
    <t>XIAOMI</t>
  </si>
  <si>
    <t>PUNTA RANCO</t>
  </si>
  <si>
    <t>Rosen / Falabella</t>
  </si>
  <si>
    <t>420334 -420335- 420336- 420337</t>
  </si>
  <si>
    <t>SONY</t>
  </si>
  <si>
    <t>Bravium</t>
  </si>
  <si>
    <t>Prueba Lity</t>
  </si>
  <si>
    <t>TARJETA DE CREDITO SANTANDER</t>
  </si>
  <si>
    <t>Chilexpress</t>
  </si>
  <si>
    <t>TARJETA DE CREDITO ITAU</t>
  </si>
  <si>
    <t>Envio Bayer</t>
  </si>
  <si>
    <t>Deposito a Plazo</t>
  </si>
  <si>
    <t>Inversion</t>
  </si>
  <si>
    <t>Compra de dolares</t>
  </si>
  <si>
    <t xml:space="preserve">SAMSUNG  </t>
  </si>
  <si>
    <t>Kano</t>
  </si>
  <si>
    <t>Librería Nacional</t>
  </si>
  <si>
    <t>Capcut (Daniela Avila)</t>
  </si>
  <si>
    <t>Plan tomado para Bayer</t>
  </si>
  <si>
    <t>Estacionamiento Daniela 03/02</t>
  </si>
  <si>
    <t>Rendicion Bravium</t>
  </si>
  <si>
    <t>Rendicion ida Victorinox</t>
  </si>
  <si>
    <t>Desayuno equipo Enero 2026</t>
  </si>
  <si>
    <t>Jonathan Fernando Acevedo Rojas</t>
  </si>
  <si>
    <t>7900 -7901 -7902</t>
  </si>
  <si>
    <t>Rafael fuentes</t>
  </si>
  <si>
    <t>No la tengo</t>
  </si>
  <si>
    <t>MAIGAS</t>
  </si>
  <si>
    <t xml:space="preserve">ROSEN </t>
  </si>
  <si>
    <t>Impuesto</t>
  </si>
  <si>
    <t>CABAÑAS DEL LAGO</t>
  </si>
  <si>
    <t>Grupo Avexa SPA</t>
  </si>
  <si>
    <t>LAB AGQ</t>
  </si>
  <si>
    <t xml:space="preserve">PARIS </t>
  </si>
  <si>
    <t>Lider</t>
  </si>
  <si>
    <t>Perfect Pool</t>
  </si>
  <si>
    <t>Servicios Bayer</t>
  </si>
  <si>
    <t xml:space="preserve">EL BRINDIS </t>
  </si>
  <si>
    <t xml:space="preserve">Boleta </t>
  </si>
  <si>
    <t>boleta</t>
  </si>
  <si>
    <t>CONSTRUPLAZA</t>
  </si>
  <si>
    <t>Remuneraciones</t>
  </si>
  <si>
    <t>Sueldos</t>
  </si>
  <si>
    <t>Herramientas</t>
  </si>
  <si>
    <t>Motosierra Maquita</t>
  </si>
  <si>
    <t>Se pago 6000 mas se considera en siguiente factura</t>
  </si>
  <si>
    <t>Se descuenta los 6000</t>
  </si>
  <si>
    <t xml:space="preserve">Bonos 2025 equipo </t>
  </si>
  <si>
    <t>paris (Lity)</t>
  </si>
  <si>
    <t xml:space="preserve">Cabañas del lago </t>
  </si>
  <si>
    <t>Celagro</t>
  </si>
  <si>
    <t>Cristian Soto</t>
  </si>
  <si>
    <t>Rendicion Loginsa y pruebas Lity</t>
  </si>
  <si>
    <t>Prueba Lity Fernanda Avila</t>
  </si>
  <si>
    <t>RENDICION DE GASTOS</t>
  </si>
  <si>
    <t>BRAVIUM CHILE SPA</t>
  </si>
  <si>
    <t>N°</t>
  </si>
  <si>
    <t>ITEM</t>
  </si>
  <si>
    <t>RENDICION BAYER 2026</t>
  </si>
  <si>
    <t>DÍA</t>
  </si>
  <si>
    <t>MES</t>
  </si>
  <si>
    <t>DESCRIPCIÓN DEL GASTO</t>
  </si>
  <si>
    <t>FACTURA</t>
  </si>
  <si>
    <t>BOLETA</t>
  </si>
  <si>
    <t>NUMERO</t>
  </si>
  <si>
    <t>CLP</t>
  </si>
  <si>
    <t>TOTAL RENDICION</t>
  </si>
  <si>
    <t>Firma del solicitante :</t>
  </si>
  <si>
    <t>Autoriza :</t>
  </si>
  <si>
    <t>Nombre</t>
  </si>
  <si>
    <t>Documento</t>
  </si>
  <si>
    <t>Folio</t>
  </si>
  <si>
    <t>Fecha</t>
  </si>
  <si>
    <t>Total</t>
  </si>
  <si>
    <t>Usuario</t>
  </si>
  <si>
    <t>Vencimiento</t>
  </si>
  <si>
    <t>Estado</t>
  </si>
  <si>
    <t>Validador</t>
  </si>
  <si>
    <t>Fecha de pago</t>
  </si>
  <si>
    <t>Monto pagado</t>
  </si>
  <si>
    <t>Diferencia</t>
  </si>
  <si>
    <t>Rut Proveedor</t>
  </si>
  <si>
    <t>Validacion de pago</t>
  </si>
  <si>
    <t>Verificacion</t>
  </si>
  <si>
    <t>BSH ELECTRODOMESTICOS S.A.C. AGENCIA EN CHILE</t>
  </si>
  <si>
    <t>francisca.molina@bravium.cl</t>
  </si>
  <si>
    <t>Pagado</t>
  </si>
  <si>
    <t>MAQSPRAY SPA</t>
  </si>
  <si>
    <t>AUSIN HNOS S A</t>
  </si>
  <si>
    <t>MANPOWER SERVICIOS INTEGRALES SPA</t>
  </si>
  <si>
    <t>rlopez@bmlconsultores.cl</t>
  </si>
  <si>
    <t>EWINE SPA</t>
  </si>
  <si>
    <t>WEBER- STEPHEN CHILE SPA</t>
  </si>
  <si>
    <t>MANUFACTURAS DE CUERO M A LIMITADA</t>
  </si>
  <si>
    <t>COMERCIAL INNOVATEK SPA</t>
  </si>
  <si>
    <t>GAMAVI SPA</t>
  </si>
  <si>
    <t>ECOMSUR S.A</t>
  </si>
  <si>
    <t>SASCO SpA</t>
  </si>
  <si>
    <t>BML CONSULTORES LIMITADA</t>
  </si>
  <si>
    <t>Factura no afecta o exenta electrÃ³nica</t>
  </si>
  <si>
    <t>96.648.090-4</t>
  </si>
  <si>
    <t>SERVICIOS INTEGRADOS ANTEROS S A</t>
  </si>
  <si>
    <t>ENTEL PCS TELECOMUNICACIONES S A</t>
  </si>
  <si>
    <t>ADVANTAGE COMPUTACION SPA</t>
  </si>
  <si>
    <t>VINA CASAS PATRONALES S A</t>
  </si>
  <si>
    <t>COMERCIAL TRIBANDA SPA</t>
  </si>
  <si>
    <t>78.936.330-7</t>
  </si>
  <si>
    <t>FALABELLA RETAIL S.A.</t>
  </si>
  <si>
    <t>COMERCIAL ECCSA S A</t>
  </si>
  <si>
    <t>HSTORE SPA</t>
  </si>
  <si>
    <t>SOC COMERCIAL SANCHEZ HERRERA S A</t>
  </si>
  <si>
    <t>ABC S.A.</t>
  </si>
  <si>
    <t>Nota de crÃ©dito electrÃ³nica</t>
  </si>
  <si>
    <t>Nota de credito</t>
  </si>
  <si>
    <t>CABANAS DEL LAGO LTDA</t>
  </si>
  <si>
    <t>WINPY SPA</t>
  </si>
  <si>
    <t>INTCOMEX S A</t>
  </si>
  <si>
    <t>LIDER DOMICILIO VENTAS Y DISTRIBUCION LIMITADA</t>
  </si>
  <si>
    <t>EASY RETAIL S.A. .-</t>
  </si>
  <si>
    <t>CENCOSUD RETAIL S.A.</t>
  </si>
  <si>
    <t>EMPRESA COMERCIALIZADORA LUIS VALDES LYON SPA</t>
  </si>
  <si>
    <t>COMERCIALIZADORA DREAMS PARFUMS LIMITADA</t>
  </si>
  <si>
    <t>INVERSIONES C Y D SPA</t>
  </si>
  <si>
    <t>PRIMEAUDIO SPA</t>
  </si>
  <si>
    <t>DISTRIBUIDORA DE INDUSTRIAS NACIONALES S.A.</t>
  </si>
  <si>
    <t>LUIS RAFAEL GUTIERREZ RIVAS</t>
  </si>
  <si>
    <t>COMERCIAL ZONA PORTÃTIL SPA</t>
  </si>
  <si>
    <t>AUTOMOTRIZ DANIEL ACHONDO S A</t>
  </si>
  <si>
    <t>EDGE SPA</t>
  </si>
  <si>
    <t>Anulada</t>
  </si>
  <si>
    <t>SOCIEDAD COMERCIAL C &amp; C LIMITADA</t>
  </si>
  <si>
    <t>COMERCIAL CARDEPOT SPA</t>
  </si>
  <si>
    <t>ROBERT BOSCH S.A.</t>
  </si>
  <si>
    <t>INVERSIONES PARKTECH SPA</t>
  </si>
  <si>
    <t>EMPRESA NACIONAL DE CERTIFICACION ELECTRONICA SPA</t>
  </si>
  <si>
    <t>IMPORTADORA Y DISTRIBUIDORA KW SPA</t>
  </si>
  <si>
    <t>COMERCIAL STECO SPA</t>
  </si>
  <si>
    <t>COMERCIAL VADELL SPA</t>
  </si>
  <si>
    <t>WORLDQUERY SPA</t>
  </si>
  <si>
    <t>SODIMAC S.A.</t>
  </si>
  <si>
    <t>MEYA MUEBLES SPA.</t>
  </si>
  <si>
    <t>FULLMUNDO SPA</t>
  </si>
  <si>
    <t>PISQUERA TULAHUEN SPA</t>
  </si>
  <si>
    <t>J LEON Y COMPANIA LIMITADA</t>
  </si>
  <si>
    <t>GREEN GLASS SPA</t>
  </si>
  <si>
    <t>COMERCIALIZADORA Y SERVICIOS CINCO FUEGOS SPA</t>
  </si>
  <si>
    <t>COMERCIAL HAUSTEKNICA SPA</t>
  </si>
  <si>
    <t>CONSULTORA DIESTRE TECNOLOGIA SPA</t>
  </si>
  <si>
    <t>MOLLER SPA</t>
  </si>
  <si>
    <t>SOCIEDAD COMERCIAL CAVIERES LIMITADA</t>
  </si>
  <si>
    <t>TERRABOX LIMITADA</t>
  </si>
  <si>
    <t>CRISTIAN ALEJANDRO LEMUNAO MILLAS</t>
  </si>
  <si>
    <t>BANCO ITAU CHILE</t>
  </si>
  <si>
    <t>PERSONAL COMPUTER FACTORY SOCIEDAD ANONIMA</t>
  </si>
  <si>
    <t>FERRETERIA OVIEDO S A</t>
  </si>
  <si>
    <t>KANKA CORP SPA</t>
  </si>
  <si>
    <t>SONOAUDIO SPA</t>
  </si>
  <si>
    <t>HIPERMERCADOS TOTTUS SA</t>
  </si>
  <si>
    <t>VITIVINICOLA LA MONTANA LIMITADA</t>
  </si>
  <si>
    <t>AM ECOLOGICAL S.A.</t>
  </si>
  <si>
    <t>GARCIA SANCHEZ LTDA</t>
  </si>
  <si>
    <t>TRANSBANK S A</t>
  </si>
  <si>
    <t>INVERSIONES BAHAMONDES Y VARELA LIMITADA</t>
  </si>
  <si>
    <t>ZALAQUETT Y AVENDANO LIMITADA</t>
  </si>
  <si>
    <t>SOCIEDAD COMERCIAL LEMONTREE SPA</t>
  </si>
  <si>
    <t>COMERCIALIZADORA IMAGEN CORPORATIVA LIMITADA</t>
  </si>
  <si>
    <t>MILE ABOGADOS LIMITADA</t>
  </si>
  <si>
    <t>MAPPIN SPA</t>
  </si>
  <si>
    <t>IMPORTADORA LILLO SPA</t>
  </si>
  <si>
    <t>SOCIEDAD CONCESIONARIA COSTANERA NORTE S A</t>
  </si>
  <si>
    <t>COMERCIAL YU Y COMPANIA LIMITADA</t>
  </si>
  <si>
    <t>R &amp; M CONSULTORIA LEGAL SPA</t>
  </si>
  <si>
    <t>S &amp; B IMPORT SPA</t>
  </si>
  <si>
    <t>APERSTORE CHILE SPA</t>
  </si>
  <si>
    <t>COMERCIAL CHILESALE LIMITADA</t>
  </si>
  <si>
    <t>UNIVERSIDAD DE CHILE</t>
  </si>
  <si>
    <t>AGRO GREEN SPA</t>
  </si>
  <si>
    <t>WEWORK CHILE SPA</t>
  </si>
  <si>
    <t>SCOTIABANK CHILE</t>
  </si>
  <si>
    <t>VARGAS ALENCASTRE GARCIA &amp; ASOCIADOS LIMITADA</t>
  </si>
  <si>
    <t>SOUL REBEL BRANDS SPA</t>
  </si>
  <si>
    <t>SOCIEDAD AGRÃCOLA PROVALLE SPA</t>
  </si>
  <si>
    <t>SOC HOTELERA HOTELTOURS S A</t>
  </si>
  <si>
    <t>HOTELERA SOLACE SPA</t>
  </si>
  <si>
    <t>GG COMPANY SPA</t>
  </si>
  <si>
    <t>GCORP SPA</t>
  </si>
  <si>
    <t>TRECK S A</t>
  </si>
  <si>
    <t>COSMETICA AGUADAL SPA</t>
  </si>
  <si>
    <t>77.175.289-6</t>
  </si>
  <si>
    <t>PONTIFICIA UNIVERSIDAD CATOLICA DE CHILE</t>
  </si>
  <si>
    <t>BARBOSA Y SAMPAIO CAPACITACIONES LIMITADA</t>
  </si>
  <si>
    <t>COMERCIAL AUTOMOTRIZ SIGLO XXI LIMITADA</t>
  </si>
  <si>
    <t>TECHNOPLUS SPA</t>
  </si>
  <si>
    <t>REPROGRAF SPA</t>
  </si>
  <si>
    <t>TNT EXPRESS CHILE LIMITADA</t>
  </si>
  <si>
    <t>GETTY IMAGES CHILE SPA.</t>
  </si>
  <si>
    <t>GRUAS Y TRANSPORTE RAMON DONOSO ORELLANA EIRL</t>
  </si>
  <si>
    <t>BELLOTOAGRO CONSULTORES LIMITADA</t>
  </si>
  <si>
    <t>SOCIEDAD AGRONOMICA GUERRERO E HIJOS LIMITADA</t>
  </si>
  <si>
    <t>BIG BOX CHILE SPA</t>
  </si>
  <si>
    <t>OLIVOS S.P.A</t>
  </si>
  <si>
    <t>GIAL INVESTMENTS SPA</t>
  </si>
  <si>
    <t>DROPS CONSULTORES SPA</t>
  </si>
  <si>
    <t>FEDEX EXPRESS CHILE SPA</t>
  </si>
  <si>
    <t>MUSIC WORLD COMERCIAL CHILE LIMITADA</t>
  </si>
  <si>
    <t>COMERCIAL CERES SPA</t>
  </si>
  <si>
    <t>OPCIONES SA SISTEMAS DE INFORMACION</t>
  </si>
  <si>
    <t>MARTINEZ Y VALDIVIESO S.A.</t>
  </si>
  <si>
    <t>ARILU SPA</t>
  </si>
  <si>
    <t>DELL COMPUTER DE CHILE LIMITADA</t>
  </si>
  <si>
    <t>COMERCIALIZADORA SP DIGITAL SPA</t>
  </si>
  <si>
    <t>JOSE ZAPATA E HIJOS S A</t>
  </si>
  <si>
    <t>ALMACENES Y CENTROS DE COPIADOS JAWA LIMITADA</t>
  </si>
  <si>
    <t>BUSINESS INFORMATION PROCESSING S.A.</t>
  </si>
  <si>
    <t>COMERCIAL ANALAB CHILE S A</t>
  </si>
  <si>
    <t>INVERSIONES Y ASESORIAS FEMA LIMITADA</t>
  </si>
  <si>
    <t>ECYT SPA</t>
  </si>
  <si>
    <t>ANOVO ANDES S.A.</t>
  </si>
  <si>
    <t>UNIVERSIDAD DE LA FRONTERA</t>
  </si>
  <si>
    <t>TOP GIFT IMPORTADORA CHILE S.A.</t>
  </si>
  <si>
    <t>COMERCIAL SIMJA LIMITADA</t>
  </si>
  <si>
    <t>BC GRAFICA APLICADA SPA</t>
  </si>
  <si>
    <t>B. P. STORE SPA</t>
  </si>
  <si>
    <t>HOTELES DE LOS ANDES S.A.</t>
  </si>
  <si>
    <t>SOC INMOB Y HOTELERA PARADA LTDA</t>
  </si>
  <si>
    <t>SOCIEDAD COMERCIAL QR SPA</t>
  </si>
  <si>
    <t>AUTOVIA CHILE LIMITADA</t>
  </si>
  <si>
    <t>CENTRALE SPA</t>
  </si>
  <si>
    <t>MERCADOLIBRE CHILE LIMITADA</t>
  </si>
  <si>
    <t>GUACAMOLE SPA</t>
  </si>
  <si>
    <t>FERRETERIA.CL SPA</t>
  </si>
  <si>
    <t>VICTOR REINALDO SANDOVAL FIGUEROA</t>
  </si>
  <si>
    <t>LA VINOTECA LIMITADA</t>
  </si>
  <si>
    <t>KAUDAT SPA</t>
  </si>
  <si>
    <t>SOCIEDAD COMERCIAL ALCAPLUS LIMITADA</t>
  </si>
  <si>
    <t>DUTY FREE T C S A</t>
  </si>
  <si>
    <t>YENTZEN CONSULTING SPA</t>
  </si>
  <si>
    <t>IRONSIDE SPA</t>
  </si>
  <si>
    <t>LATAM AIRLINES GROUP S.A.</t>
  </si>
  <si>
    <t>DREAMTEC HOLDINGS SPA</t>
  </si>
  <si>
    <t>COMERCIAL ATDR SPA</t>
  </si>
  <si>
    <t>ROMERO Y ASOCIADOS SERVICIOS PROFESIONALES LIMITADA</t>
  </si>
  <si>
    <t>ASESORES LEGALES LIMITADA</t>
  </si>
  <si>
    <t>SECRET GARDEN SPA</t>
  </si>
  <si>
    <t>MASSA CAMUS ABOGADOS LIMITADA</t>
  </si>
  <si>
    <t>GREEN GRAPHIC SPA</t>
  </si>
  <si>
    <t>BLASS SPA</t>
  </si>
  <si>
    <t>TALENTFINDER SERVICIOS EMPRESARIALES CHILE SPA</t>
  </si>
  <si>
    <t>MATRIZ IDEAS S A</t>
  </si>
  <si>
    <t>ILOP S A</t>
  </si>
  <si>
    <t>VENTA AL POR MENOR POR CORREO, POR INTERNET Y VÃA TELEFÃ“NICA DE PRODUCTOS PERSONALIZADOS Y PUBLICIDA</t>
  </si>
  <si>
    <t>GUNTHER JOSE WILLER OPITZ</t>
  </si>
  <si>
    <t>JETSMART AIRLINES SPA</t>
  </si>
  <si>
    <t>VIAJES TREBOL LIMITADA</t>
  </si>
  <si>
    <t>SERVICIOS INTERMEDIARIOS REUSE CHILE SPA</t>
  </si>
  <si>
    <t>SAMSUNG ELECTRONICS CHILE LIMITADA</t>
  </si>
  <si>
    <t>SEARCH ENGINE BUSINESS SPA</t>
  </si>
  <si>
    <t>77375261-3</t>
  </si>
  <si>
    <t>SERVICIOS HOTELEROS Y TURISTICOS S.A.</t>
  </si>
  <si>
    <t>FILCE SPA</t>
  </si>
  <si>
    <t>CDTEC SUR SPA</t>
  </si>
  <si>
    <t>RED DE TRANSPORTES COMERCIALES LIMITADA</t>
  </si>
  <si>
    <t>LABORATORIO AGRICOLA DE CHILE SPA</t>
  </si>
  <si>
    <t>FIDELIZA COMUNICACIONES SPA</t>
  </si>
  <si>
    <t>ELECTROLUX DE CHILE S.A.</t>
  </si>
  <si>
    <t>CANON CHILE S A</t>
  </si>
  <si>
    <t>MARKETING TI SPA</t>
  </si>
  <si>
    <t>MACROSTORE COMPUTACION LIMITADA</t>
  </si>
  <si>
    <t>KALEUCHE SPA</t>
  </si>
  <si>
    <t>PROYECTOS INGENIERIA Y DISENO LIMITADA</t>
  </si>
  <si>
    <t>MAQUISOL SPA</t>
  </si>
  <si>
    <t>MOTOS DEL SUR LIMITADA</t>
  </si>
  <si>
    <t>COMERCIAL TERRASOL LIMITADA</t>
  </si>
  <si>
    <t>PRODUCCIONES Y PUBLICIDAD YASNA ALEXANDRA MUÃ‘OZ MUÃ‘OZ E.I.R.L.</t>
  </si>
  <si>
    <t>COMERCIAL Y GASTRONOMICA INTERNACIONAL S.P.A</t>
  </si>
  <si>
    <t>SOCIEDAD COMERCIAL LA VINA SUR SPA</t>
  </si>
  <si>
    <t>SOSMART SPA</t>
  </si>
  <si>
    <t>MARIO AVILES Y CIA LIMITADA</t>
  </si>
  <si>
    <t>COMERCIO DOMÃNGUEZ LIMITADA</t>
  </si>
  <si>
    <t>FALABELLA.COM SPA</t>
  </si>
  <si>
    <t>SOCIEDAD TURISTICA SOUTH AND DESERT LIMITADA</t>
  </si>
  <si>
    <t>MEATME SPA</t>
  </si>
  <si>
    <t>INTELAG SPA</t>
  </si>
  <si>
    <t>IITC SOLUTIONS SPA</t>
  </si>
  <si>
    <t>ALIMENTOS FRESCOS Y CONGELADOS LOPEZ SPA</t>
  </si>
  <si>
    <t>THE NINJA COMPANY SPA</t>
  </si>
  <si>
    <t>SMARTRIP 360  SPA</t>
  </si>
  <si>
    <t>76264663-3</t>
  </si>
  <si>
    <t>PROWORKS SPA</t>
  </si>
  <si>
    <t>HOTELERA ACQUA SPA</t>
  </si>
  <si>
    <t>BANCO SANTANDER-CHILE</t>
  </si>
  <si>
    <t>CAVAS REUNIDAS S A</t>
  </si>
  <si>
    <t>KITCHEN CENTER SPA</t>
  </si>
  <si>
    <t>FAUCON IMPORT COMPANY SPA</t>
  </si>
  <si>
    <t>PUNTA RANCO SPA</t>
  </si>
  <si>
    <t>LIKE CHILE SPA</t>
  </si>
  <si>
    <t>KAP SPA</t>
  </si>
  <si>
    <t>MEDIALIGHTING SPA</t>
  </si>
  <si>
    <t>MECANIKA AGROINDUSTRIAL LIMITADA</t>
  </si>
  <si>
    <t>CYC SPA</t>
  </si>
  <si>
    <t>MIRGOR CHILE SPA</t>
  </si>
  <si>
    <t>SOC RODRIGUEZ Y ALVAREZ LIMITADA</t>
  </si>
  <si>
    <t>COMERCIAL ANWO S.A</t>
  </si>
  <si>
    <t>SOCIEDAD COMERCIAL FACTORYNET CHILE LIMITADA</t>
  </si>
  <si>
    <t>SOCIEDAD IMPORTADORA Y DISTRIBUIDORA V&amp;L SPA</t>
  </si>
  <si>
    <t>SOCIEDAD DE SERVICIOS DE ANALISIS AGRICOLAS LIMITADA</t>
  </si>
  <si>
    <t>DIAZ Y MORENO SPA</t>
  </si>
  <si>
    <t>REPRESENTACIONES VAL SPA</t>
  </si>
  <si>
    <t>IMPORTADORA BEST STORE SPA</t>
  </si>
  <si>
    <t>SERVICIOS INTEGRALES A EDIFICIOS SPA</t>
  </si>
  <si>
    <t>MRK SPA</t>
  </si>
  <si>
    <t>PEDIDOS TECH SPA</t>
  </si>
  <si>
    <t>ASIAMERICA IMPORTACIONES Y COMERCIALIZADORA SPA</t>
  </si>
  <si>
    <t>Pagado con TC Santander Lina, diferencia es el despacho</t>
  </si>
  <si>
    <t>MOXI SPA</t>
  </si>
  <si>
    <t>TRANSPORTES Y COMERCIALIZADORA MATERIALES DE CONSTRUCCION CAMPBELL SPA</t>
  </si>
  <si>
    <t>Rendicion Bayer Daniela Martin diferencia correspondiente a otros conceptos</t>
  </si>
  <si>
    <t>SALINAS Y FABRES SOCIEDAD ANONIMA</t>
  </si>
  <si>
    <t>VENTA DE PARTES, PIEZAS Y ACCESORIOS DE VEHÃCULOS AUTOMOTORES, PEDRO ARAVENA PEREZ EMPRESA INDIVIDUA</t>
  </si>
  <si>
    <t>CENTURION INSUMOS INDUSTRIALES S.A.</t>
  </si>
  <si>
    <t>IMPORTADORA VAM CHILE SPA</t>
  </si>
  <si>
    <t>COMER Y BEBER S A</t>
  </si>
  <si>
    <t>Pagado con TC Itau, DIFERENCIA corresponde a propina</t>
  </si>
  <si>
    <t>CHILEXPRESS S.A.</t>
  </si>
  <si>
    <t>SERVICIOS EQUIFAX CHILE LIMITADA</t>
  </si>
  <si>
    <t>MCO GROUP SPA</t>
  </si>
  <si>
    <t>pagado con TC</t>
  </si>
  <si>
    <t>JARUFE Y JARUFE HERMANOS LTDA</t>
  </si>
  <si>
    <t>PROGAMING SPA</t>
  </si>
  <si>
    <t>GONZALO AMENABAR Y COMPANIA LIMITADA</t>
  </si>
  <si>
    <t>HOTELERA DIEGO DE ALMAGRO LIMITADA</t>
  </si>
  <si>
    <t xml:space="preserve">Rendicion Bayer </t>
  </si>
  <si>
    <t>HOME SELECT SPA</t>
  </si>
  <si>
    <t>INFORMÃTICA Y ELECTRÃ“NICA LUFRAJA SPA</t>
  </si>
  <si>
    <t>IMPORTCLICK CHILE SPA</t>
  </si>
  <si>
    <t>SERVICIOS INTEGRALES DE LOGISTICA Y LABORATORIO LIMITADA</t>
  </si>
  <si>
    <t>SERVICIOS TECNOLOGICOS IVAN VIDAL Y CIA LIMITADA</t>
  </si>
  <si>
    <t>M3D SHOPPIND SPA</t>
  </si>
  <si>
    <t>NC generada a Boleta electronica 28478</t>
  </si>
  <si>
    <t>HERLINDA ESTELA AYALA PALACIOS</t>
  </si>
  <si>
    <t>compras oficina</t>
  </si>
  <si>
    <t>TRANSPORTES TRANSTURVIP SPA</t>
  </si>
  <si>
    <t>FERRETEK PLUS SPA</t>
  </si>
  <si>
    <t>BETTER FOOD SPA</t>
  </si>
  <si>
    <t>HERMANOS GREMLER Y COMPANIA LIMITADA</t>
  </si>
  <si>
    <t>Empresa Smartrip facturo como facturas excenta por 3,186,839 con la factura 240 con fecha 07/05/2024, por lo que quedo un saldo a favor de Bravium que no se ha utilizado</t>
  </si>
  <si>
    <t>PRODUCTOS TECNOLOGICOS B&amp;V SPA</t>
  </si>
  <si>
    <t>ALMAKAPA SPA</t>
  </si>
  <si>
    <t>INMOBILIARIA NUEVA APOQUINDO SPA</t>
  </si>
  <si>
    <t>compras de mica celulares oficina</t>
  </si>
  <si>
    <t>FERC PUBLICIDAD SPA</t>
  </si>
  <si>
    <t>JUAN MANUEL RIVAS VALENZUELA</t>
  </si>
  <si>
    <t>KREDITO SPA</t>
  </si>
  <si>
    <t>Viaja Alejandro</t>
  </si>
  <si>
    <t>HANNA INSTRUMENTS EQUIPOS LIMITADA</t>
  </si>
  <si>
    <t>DEIRA TECNOLOGIAS DE INFORMACION S.A.</t>
  </si>
  <si>
    <t>76.594.462-7</t>
  </si>
  <si>
    <t>MANUEL BENITO MORALES VILCHES</t>
  </si>
  <si>
    <t>DURADRINK CHILE SPA</t>
  </si>
  <si>
    <t>COMERCIAL MAIFA LIMITADA</t>
  </si>
  <si>
    <t>Rendicion Bayer Isi Henriquez</t>
  </si>
  <si>
    <t>SERGIO FABIAN ORELLANA FIGUEROA</t>
  </si>
  <si>
    <t>INVERSIONES J&amp;S SPA</t>
  </si>
  <si>
    <t>76.019.963-K</t>
  </si>
  <si>
    <t>AGANALYTICS SPA</t>
  </si>
  <si>
    <t>77.047.644-5</t>
  </si>
  <si>
    <t>TANTA SPA</t>
  </si>
  <si>
    <t>179901 quedan</t>
  </si>
  <si>
    <t>2997 quedan saldo a favor</t>
  </si>
  <si>
    <t>NC de factura 370</t>
  </si>
  <si>
    <t>NC de factura 363</t>
  </si>
  <si>
    <t>diferencia Propina</t>
  </si>
  <si>
    <t>ASESORIAS Y SERVICIOS PBB CHILE SPA</t>
  </si>
  <si>
    <t>EQUUS - SOLUCIONES LOGISTICAS LIMITADA</t>
  </si>
  <si>
    <t>GLOBAL MOVIL MR SPA</t>
  </si>
  <si>
    <t>NC de factura 368</t>
  </si>
  <si>
    <t>MUNDOOPTICO SPA</t>
  </si>
  <si>
    <t>LA CASA DEL SPIEDO SPA</t>
  </si>
  <si>
    <t>CALOIAN SPA</t>
  </si>
  <si>
    <t>ADIDAS CHILE LIMITADA</t>
  </si>
  <si>
    <t>STARBUCKS COFFEE CHILE S.A.</t>
  </si>
  <si>
    <t>Pagado con TC Santander</t>
  </si>
  <si>
    <t>EGLO CHILE ILUMINACION LIMITADA</t>
  </si>
  <si>
    <t>DESKIN SPA</t>
  </si>
  <si>
    <t>76.321.780-9</t>
  </si>
  <si>
    <t>NC de factura 380</t>
  </si>
  <si>
    <t>SOCIEDAD BESTMART SPA</t>
  </si>
  <si>
    <t>APPLE CHILE COMERCIAL LIMITADA</t>
  </si>
  <si>
    <t>REDAGRICOLA COMUNICACIONES S.A</t>
  </si>
  <si>
    <t>INVERSIONES D.M.G. SPA</t>
  </si>
  <si>
    <t>77.975.067-1</t>
  </si>
  <si>
    <t>TURISMO ESQUERRE LTDA</t>
  </si>
  <si>
    <t>NC de factura 388</t>
  </si>
  <si>
    <t>Nota de dÃ©bito electrÃ³nica</t>
  </si>
  <si>
    <t>EMPRESA DE TRANSPORTES TRANSVIP SPA</t>
  </si>
  <si>
    <t>Se paga en dos partes</t>
  </si>
  <si>
    <t>NC de factura 395</t>
  </si>
  <si>
    <t>EMPRESA DE CORREOS DE CHILE</t>
  </si>
  <si>
    <t>HOTELERA ICON S.A.</t>
  </si>
  <si>
    <t>EV NUNOA SPA</t>
  </si>
  <si>
    <t>IKSO SPA</t>
  </si>
  <si>
    <t>NC de factura 394</t>
  </si>
  <si>
    <t>se hace nota de credito por diferencia tarifaria</t>
  </si>
  <si>
    <t>NC de factura 392</t>
  </si>
  <si>
    <t>diferencia que queda para 2025</t>
  </si>
  <si>
    <t>76.089.757-4</t>
  </si>
  <si>
    <t>COMERCIALIZADORA E INDUSTRIAL TRIPLE E SPA</t>
  </si>
  <si>
    <t>MORGAN IMPORTACIONES SPA</t>
  </si>
  <si>
    <t>Valor diferencia que no aplica a IVA</t>
  </si>
  <si>
    <t>LUIS MIGUEL MUNOZ ORTIZ</t>
  </si>
  <si>
    <t>COMERCIALIZADORA Y DISTRIBUIDORA VIVANCO S A</t>
  </si>
  <si>
    <t>Se reserva con 189.900 con transferencia bancaria y pago en el local con TC de credito santander de 110.268</t>
  </si>
  <si>
    <t>GOPOINTS CHILE SPA</t>
  </si>
  <si>
    <t>PAGO DESCONTADO DE FACTURACION</t>
  </si>
  <si>
    <t>GVA TRADING SPA</t>
  </si>
  <si>
    <t>76.794.035-1</t>
  </si>
  <si>
    <t>DEPORTES SPARTA SPA</t>
  </si>
  <si>
    <t>Se paga contra la cuenta</t>
  </si>
  <si>
    <t>COMERCIAL E INVERSIONES PANAMERICAN (CHILE) LIMITADA</t>
  </si>
  <si>
    <t>DESPEGAR.COM CHILE SPA</t>
  </si>
  <si>
    <t>NC 1731257</t>
  </si>
  <si>
    <t>NC</t>
  </si>
  <si>
    <t>IGC CONSTRUCTORA SPA</t>
  </si>
  <si>
    <t>HOTEL TERMAS DE PUYEHUE LTDA</t>
  </si>
  <si>
    <t>CORICORI SPA</t>
  </si>
  <si>
    <t>Nota de credito de factura 2423</t>
  </si>
  <si>
    <t>diferencia se pago con abonos anteriores</t>
  </si>
  <si>
    <t>Compra realiza con tarjeta de credito santander el dia 01/10/2024 que no contaba con stock y se cancelo compra haciendo nota de credito el dia 15/10/2024</t>
  </si>
  <si>
    <t>DISENO TATOO LIMITADA</t>
  </si>
  <si>
    <t>HERMANOS KLOCKER SPA</t>
  </si>
  <si>
    <t>INVERSIONES FUENTES ALFARO LIMITADA</t>
  </si>
  <si>
    <t>CAIMI &amp; ALLEN LIMITADA</t>
  </si>
  <si>
    <t>pago despacho</t>
  </si>
  <si>
    <t>AGRÃCOLA LOS CHILCOS SPA</t>
  </si>
  <si>
    <t>SANCHEZ HERMANOS SPA</t>
  </si>
  <si>
    <t>ARCOVEG  LIMPIEZA. Y TRANSPORTE DE PASAJEROS LIMITADA</t>
  </si>
  <si>
    <t>DISTRIBUIDORA DE AGUA PURIFICADA MÃ“NICA BLAMEY EMPRESA INDIVIDUAL DE RESPONSABILIDAD LIMITADA</t>
  </si>
  <si>
    <t>COMERCIALIZADORA GUSTAVO ABUGARADE HAZBUN EIRL</t>
  </si>
  <si>
    <t>NC de factura 429</t>
  </si>
  <si>
    <t>quedo saldo a favor</t>
  </si>
  <si>
    <t>ELECTRICIDAD GOBANTES S A</t>
  </si>
  <si>
    <t>Pagado Tc Itau</t>
  </si>
  <si>
    <t>28/10/2025 se pago con banco santander 873.472 y luego en 02/12/2024 nuevamente</t>
  </si>
  <si>
    <t>CORPORACIÃ“N EMPRENDE TU MENTE</t>
  </si>
  <si>
    <t>Viaje Gira Mexico</t>
  </si>
  <si>
    <t>FYP INVERSIONES SPA</t>
  </si>
  <si>
    <t>CEEL INGENIERIA SPA</t>
  </si>
  <si>
    <t>2737 IMPORTADORA Y EXPORTADORA LIMITADA</t>
  </si>
  <si>
    <t>TURISMO FANTASÃA SPA</t>
  </si>
  <si>
    <t>saldo a favor</t>
  </si>
  <si>
    <t>SOC HOTELERA BIDASOA SPA</t>
  </si>
  <si>
    <t>BANDA ANCHA INTERNET SPA</t>
  </si>
  <si>
    <t>SE PAGO A MORPHO, devuelven el dinero el 09/09 y se deposita a aganalytics</t>
  </si>
  <si>
    <t>ALMA ESTUDIO CREATIVO SPA</t>
  </si>
  <si>
    <t>SOCIEDAD COMERCIAL CR SPA</t>
  </si>
  <si>
    <t>AGENCIA IMOLA SPA</t>
  </si>
  <si>
    <t>MercadoLibre Chile Ltda.</t>
  </si>
  <si>
    <t>Viaje Daniela Martin paga con su TC y se rinde a Bayer</t>
  </si>
  <si>
    <t>CONSULTORA PRIMECONTACT SPA</t>
  </si>
  <si>
    <t>COMERCIAL HOMER DESIGN SPA</t>
  </si>
  <si>
    <t>Comercial Eccsa S.A.</t>
  </si>
  <si>
    <t>Banco ItaÃº Chile</t>
  </si>
  <si>
    <t>SPRAYING CHILE SPA</t>
  </si>
  <si>
    <t>HOTELERA HOLANDA LIMITADA</t>
  </si>
  <si>
    <t>Ausin HNOS. S.A.</t>
  </si>
  <si>
    <t>se transfirio factura 2537 el dia 20/12, pero esta se anulo, por lo que quedo saldo a favor pagando solo diferencia producida</t>
  </si>
  <si>
    <t>77489114-5</t>
  </si>
  <si>
    <t>Nota de credito 962 y 987</t>
  </si>
  <si>
    <t>IMPORTADORA BULDER SPA</t>
  </si>
  <si>
    <t>EASY RETAIL S.A.</t>
  </si>
  <si>
    <t>Santander - Chile</t>
  </si>
  <si>
    <t>Comision latampass</t>
  </si>
  <si>
    <t>Quintec Distribucion</t>
  </si>
  <si>
    <t>GRUPO KILOMETRO 42 SPA</t>
  </si>
  <si>
    <t>Fue compra de Daniela y facturaron a Bravium, se pago con tc personal</t>
  </si>
  <si>
    <t>SOLUTIONS 2 GO CHILE LLC, AGENCIA EN CHILE</t>
  </si>
  <si>
    <t>Samsung Electronics Chile</t>
  </si>
  <si>
    <t>LA GINOTECA SPA</t>
  </si>
  <si>
    <t>EASY RETAIL S.A</t>
  </si>
  <si>
    <t>SERVICIOS COMPUTACIONALES GLOBAL SA</t>
  </si>
  <si>
    <t>COMERCIALIZADORA PARAMO SPA</t>
  </si>
  <si>
    <t>CabaÃ±as del Lago Ltda</t>
  </si>
  <si>
    <t>quedan 174900</t>
  </si>
  <si>
    <t>THIARE SALOME GALLEGO WILLIAMS</t>
  </si>
  <si>
    <t>INVERSIONES POINTBREAK SPA</t>
  </si>
  <si>
    <t>76527424-9</t>
  </si>
  <si>
    <t>INGENIERIA E INFORMATICA ASOCIADA LIMITADA</t>
  </si>
  <si>
    <t>Articulos Deportivos Belsport</t>
  </si>
  <si>
    <t>CHOCOLATES DEL MUNDO SPA</t>
  </si>
  <si>
    <t>COLCHONES ROSEN SAIC</t>
  </si>
  <si>
    <t>Saldo a favor, ya que se genero nota de credito posterior, se devuelve a cuenta Santander el 07/07/2025</t>
  </si>
  <si>
    <t>FOODIES SPA</t>
  </si>
  <si>
    <t>Diferencia propina</t>
  </si>
  <si>
    <t>CANTABRIA SPA</t>
  </si>
  <si>
    <t>Valor mas propina</t>
  </si>
  <si>
    <t>THE BRAVER COMPANY SPA</t>
  </si>
  <si>
    <t>RESTAURANT PANORAMA GIRATORIO Y CIA LTDA</t>
  </si>
  <si>
    <t>INVERSIONES Y PRODUCCION DE EVENTOS BYM SPA</t>
  </si>
  <si>
    <t>Nota de credito a Boleta 39, no considerar</t>
  </si>
  <si>
    <t>NC de factura 452</t>
  </si>
  <si>
    <t>SOCIEDAD GASTRONOMICA VYTA SPA</t>
  </si>
  <si>
    <t>RUKAFE SPA</t>
  </si>
  <si>
    <t>DISTRIBUCION Y EXCELENCIA S.A.</t>
  </si>
  <si>
    <t>CONSTRUCCION, REPARACION Y ARRIENDO MAQUINARIA AGRICOLA ALEJANDRO ANTONIO VILO TRUJILLO EMPRESA INDI</t>
  </si>
  <si>
    <t>EBEST SPA</t>
  </si>
  <si>
    <t>ARTICULOS DEPORTIVOS BELSPORT SPA</t>
  </si>
  <si>
    <t>se paga el dia 23 839833 y despues nos dimos cuenta que quedo un diferencia que se pago en enero 25</t>
  </si>
  <si>
    <t>MacOnline</t>
  </si>
  <si>
    <t>COMERCIAL RHI SPA</t>
  </si>
  <si>
    <t>Se anula parte de factura 13560</t>
  </si>
  <si>
    <t>LA VINOTECA SPA</t>
  </si>
  <si>
    <t>Moggill SpA</t>
  </si>
  <si>
    <t>Patagonik S.A.</t>
  </si>
  <si>
    <t>Se paga con TC Santander y facturan tarde</t>
  </si>
  <si>
    <t>COMERCIAL YIYI SPA</t>
  </si>
  <si>
    <t>COMERCIAL PJ SPA</t>
  </si>
  <si>
    <t>Se paga con diferencia proveniente del 2024 de 748598, pagando factira 2682, 2696 y parte de 2719 con 201400</t>
  </si>
  <si>
    <t>Banco Itau Chile S.A.</t>
  </si>
  <si>
    <t>ASESORIAS LR LIMITADA</t>
  </si>
  <si>
    <t>Pago realizado por BML a documentos notariados</t>
  </si>
  <si>
    <t>WELFN SPA</t>
  </si>
  <si>
    <t>Gastos oficina, compra falabella pagado con TC Santander 09/01/2025</t>
  </si>
  <si>
    <t>COMERCIAL BETTER COMMERCE LIMITADA</t>
  </si>
  <si>
    <t>VILLA IMPORT SPA</t>
  </si>
  <si>
    <t>SOCIEDAD GASTRONÃ“MICA GONZALEZ CRUZ LIMITADA</t>
  </si>
  <si>
    <t>LIBRERIA CECILIA OLIVARES DONOSO  E.I.R.L.</t>
  </si>
  <si>
    <t>Entel PCS Telecomunicaciones S.A.</t>
  </si>
  <si>
    <t>Diferencia por compra de maquina de hielo con boleta</t>
  </si>
  <si>
    <t>QUINTEC DISTRIBUCION S.A.</t>
  </si>
  <si>
    <t>Pagado con TC Santander como Falabella</t>
  </si>
  <si>
    <t>AGRAS CHILE SPA</t>
  </si>
  <si>
    <t>ESSITY CHILE S.A.</t>
  </si>
  <si>
    <t>Se paga copn diferencia de factura y nota de credito</t>
  </si>
  <si>
    <t>Saldo a favor de 2024 de 712487 queda diferencia que se pagara</t>
  </si>
  <si>
    <t>BRASSERIE DEL PARQUE FORESTAL SPA</t>
  </si>
  <si>
    <t>Se considera para factura 14538</t>
  </si>
  <si>
    <t>INVERSIONES CHILE AUSTRAL LIMITADA</t>
  </si>
  <si>
    <t>Se considera saldo del 2024 por 271983 mas pago de 93980 del 20/01 y con saldo de febrero se paga el total que son 481000 quedando saldo pendiente de pago de 150,245, se concilia los pagos en julio 2025 quedando un saldo de 56265 pagados en julio 2025</t>
  </si>
  <si>
    <t>ELECTRONICA  RETAIL  LIMITADA</t>
  </si>
  <si>
    <t>Diferencia pagada 24/06/2025</t>
  </si>
  <si>
    <t>Se traia saldo de 429907 de 2024 mas monto pagado se deja neteada</t>
  </si>
  <si>
    <t>SILLAS AL MAYOR CHILE SPA</t>
  </si>
  <si>
    <t>Se paga con los saldos que vienen de arrastre de 2024 mas el pago de este dia</t>
  </si>
  <si>
    <t>Compra celmedia con TC Santander</t>
  </si>
  <si>
    <t>COMERCIAL E INVERSIONES SC LIMITADA</t>
  </si>
  <si>
    <t>NC de factura 477</t>
  </si>
  <si>
    <t>PUNTO 5G SPA</t>
  </si>
  <si>
    <t>Fueron 3 adaptadores y factura se hizo por 1</t>
  </si>
  <si>
    <t>Servicios Agricolas Tecnipak Ltda</t>
  </si>
  <si>
    <t>Se considera el pago de 77327, nota de credito 1600 de diferencia que viene de factura 14539</t>
  </si>
  <si>
    <t>Imega Ventus SpA</t>
  </si>
  <si>
    <t>KEVERI</t>
  </si>
  <si>
    <t>76560579-2</t>
  </si>
  <si>
    <t>Diferencia corresponde a boleta generada</t>
  </si>
  <si>
    <t>COMERCIALIZADORA IMPO TRADING SPA</t>
  </si>
  <si>
    <t>se deposito dos veces este monto uno el 06/02/2025 y luego el 10/03/2025, quedando saldo a favor 58,523</t>
  </si>
  <si>
    <t>se paga con</t>
  </si>
  <si>
    <t>COMERCIAL ANALAB CHILE SA</t>
  </si>
  <si>
    <t>Atakama Outdoor Spa</t>
  </si>
  <si>
    <t>Apple Chile Comercial Limitada</t>
  </si>
  <si>
    <t>JOSE ZAPATA E HIJOS S.A.</t>
  </si>
  <si>
    <t>ADVERSA MAKE UP REPRESENTACIONES SPA</t>
  </si>
  <si>
    <t>Devuelven a TC de Dany, se considera para monto de 19/02/2025</t>
  </si>
  <si>
    <t>Valor pagado 24.370.328, valor facturado 24788823, teniendo diferencia de 418495 correspondiente a comision sucursal</t>
  </si>
  <si>
    <t>KARCHER CHILE SPA</t>
  </si>
  <si>
    <t>Cencosud Retail S.A</t>
  </si>
  <si>
    <t>AMALI SPA</t>
  </si>
  <si>
    <t>Pagado con Nota de credito 26922153 y diferencia del dia 04/03/2025 depositado a Dany</t>
  </si>
  <si>
    <t>se resta de los 430925 (saldo 2024)</t>
  </si>
  <si>
    <t>diferencia pagada con saldos anteriores</t>
  </si>
  <si>
    <t>HOMEVAN SERVICES SPA</t>
  </si>
  <si>
    <t>COMERCIALIZADORA DE PRODUCTOS Y SERVICIOS INDUSTRIALES SERPROIND LIMITADA</t>
  </si>
  <si>
    <t>PERFECT POOL CHILE EMPRESA DE SERVICIOS LIMITADA</t>
  </si>
  <si>
    <t>RADIO VICTORIA TCL CHILE SPA</t>
  </si>
  <si>
    <t>CFEREIRA STORE SPA</t>
  </si>
  <si>
    <t>SOC HOTELERA VICHUQUEN LTDA</t>
  </si>
  <si>
    <t>364.449 fue pagado dos veces 07/03/2025 u, solicitar devolucion o descontar a factura siguiente</t>
  </si>
  <si>
    <t>DIMA SPA</t>
  </si>
  <si>
    <t>PERSONAL COMPUTER FACTORY S.A.</t>
  </si>
  <si>
    <t xml:space="preserve">Nota de credito de factura </t>
  </si>
  <si>
    <t>Se paga dos veces el 21/03 y el 17/04 por lo que se debe devolver o descontar de proxima factura</t>
  </si>
  <si>
    <t>MEAPETECE CHILE SPA</t>
  </si>
  <si>
    <t>Regularizacion de 2024 solicitada</t>
  </si>
  <si>
    <t>Se descuenta NC</t>
  </si>
  <si>
    <t>GARMIN CHILE LIMITADA</t>
  </si>
  <si>
    <t>ARTEL S.A.</t>
  </si>
  <si>
    <t>Compra libreria nacional con TC Santander</t>
  </si>
  <si>
    <t>Se paga dos veces el 17/04/2025 y 24/03/2025 queda como saldo a favor proxima factura</t>
  </si>
  <si>
    <t>NC de Factura 1129920</t>
  </si>
  <si>
    <t>CENCOSUD RETAIL S.A</t>
  </si>
  <si>
    <t>Se paga dos veces el 22/04/2025 y 25/03/2025 queda como saldo a favor proxima factura</t>
  </si>
  <si>
    <t>IMPORT E EXPORT FCM REDDIN SPA</t>
  </si>
  <si>
    <t>Diferencia envio</t>
  </si>
  <si>
    <t>COMERCIALIZADORA GUSTORE, EMMANUEL ELIAS GAJARDO URBINA E.I.R.L.</t>
  </si>
  <si>
    <t>TRANSVICHUQUEN LIMITADA</t>
  </si>
  <si>
    <t>EDUARDO ALBERTO ANGUITA BAHAMONDE</t>
  </si>
  <si>
    <t>Factura cancelada por lo que devuelven diferencial el 04/07/2025 a Cuenta Santander</t>
  </si>
  <si>
    <t>BUKUR SPA</t>
  </si>
  <si>
    <t>EBEMA S.A.</t>
  </si>
  <si>
    <t>DISTRIBUIDORA DE ARTICULOS DEPORTIVOS DEL NORTE LIMITADA</t>
  </si>
  <si>
    <t>PCROCK COMPUTACIÃ“N SPA</t>
  </si>
  <si>
    <t>Se paga en dos transferencias</t>
  </si>
  <si>
    <t>NC de Factura 9292</t>
  </si>
  <si>
    <t>NC de Factura 9229</t>
  </si>
  <si>
    <t>ZENSI LABS SPA</t>
  </si>
  <si>
    <t>IMPORTADORA Y COMERCIALIZADORA TRADE29 SPA</t>
  </si>
  <si>
    <t>ESTUDIO DE DISEÃ‘O Y CONFECCIÃ“N SPA</t>
  </si>
  <si>
    <t>Nota de credito de factura 526</t>
  </si>
  <si>
    <t>MANUFACTURAS RAC LIMITADA</t>
  </si>
  <si>
    <t>MAGIC MAKEUP SPA</t>
  </si>
  <si>
    <t>Loginsa Biomedical Limitada</t>
  </si>
  <si>
    <t>Valores no descontados, se consideran en factura 6975</t>
  </si>
  <si>
    <t>HOTELERA LAS TERRAZAS LIMITADA</t>
  </si>
  <si>
    <t>Rendicion Isidora</t>
  </si>
  <si>
    <t>Se paga con saldos anteriores mas diferencia</t>
  </si>
  <si>
    <t>Pago con TC</t>
  </si>
  <si>
    <t>NC de factura 551</t>
  </si>
  <si>
    <t>queda saldo aun disponible</t>
  </si>
  <si>
    <t>NC de factura 589</t>
  </si>
  <si>
    <t>MARA SHOPPING SPA</t>
  </si>
  <si>
    <t>NC de factura 558</t>
  </si>
  <si>
    <t>INVERSIONES GEERDINK LIMITADA</t>
  </si>
  <si>
    <t>Pagado con TC</t>
  </si>
  <si>
    <t>Los Toro Spa</t>
  </si>
  <si>
    <t>Diferencia es propina</t>
  </si>
  <si>
    <t>76.095.789-5</t>
  </si>
  <si>
    <t>revisar si descontamos saldo a favor</t>
  </si>
  <si>
    <t>COMERCIALIZADORA Y ASESORIAS AGRICOLAS VICENTE PEÃ‘A RODRIGUEZ EMPRESA INDIVIDUAL DE RESPONSABILIDAD</t>
  </si>
  <si>
    <t>(MAQSPRAY)</t>
  </si>
  <si>
    <t>pendiente por descontar saldo duplicado</t>
  </si>
  <si>
    <t>NC de Factura 5152362</t>
  </si>
  <si>
    <t>Se transfiere por error 7,705,679 el 20/05/2025 por lo que pagamos el monto de la factura quedando devolucion de 8,162,682</t>
  </si>
  <si>
    <t>NC de factura 558 quedan 27000 saldo a favor</t>
  </si>
  <si>
    <t>RENOX SPA</t>
  </si>
  <si>
    <t>IMPORTADORA EL BOSQUE SPA</t>
  </si>
  <si>
    <t>quedan 174900 a favor</t>
  </si>
  <si>
    <t>Diferencia corrresponde a despacho</t>
  </si>
  <si>
    <t>Kaleuche SpA</t>
  </si>
  <si>
    <t>Se pago con TC ITAU</t>
  </si>
  <si>
    <t>MAIGAS COMERCIAL S A</t>
  </si>
  <si>
    <t>Pagado con TC Santander 04/04/2025</t>
  </si>
  <si>
    <t>CERCANO S A</t>
  </si>
  <si>
    <t>NC de factura 571</t>
  </si>
  <si>
    <t>UNIVERSIDAD DE CONCEPCION</t>
  </si>
  <si>
    <t>TRAIL SPA</t>
  </si>
  <si>
    <t>Saldo a favor descontar este monto o pedir devolucion</t>
  </si>
  <si>
    <t>INGRAM MICRO CHILE S A</t>
  </si>
  <si>
    <t>78.137.000-2</t>
  </si>
  <si>
    <t>MERY Y COMPANIA LIMITADA</t>
  </si>
  <si>
    <t>CRISTIAN HERIBERTO VEAS MOLINA</t>
  </si>
  <si>
    <t>Pagado contra cuenta corriente directo</t>
  </si>
  <si>
    <t>pago con el saldo de factura 582</t>
  </si>
  <si>
    <t>NC de Factura 582</t>
  </si>
  <si>
    <t>NC de Factura 615</t>
  </si>
  <si>
    <t>DECORACION INTEGRAL S.A.</t>
  </si>
  <si>
    <t>COMERCIAL ECCSA S.A.</t>
  </si>
  <si>
    <t>Se paga dos veces asi que solo faltaba 2697</t>
  </si>
  <si>
    <t>LATAM AIRLINES GROUP SA</t>
  </si>
  <si>
    <t>NC de Factura 2432277</t>
  </si>
  <si>
    <t>Pagado con TC Itau</t>
  </si>
  <si>
    <t>Pagado con  Tc Santander</t>
  </si>
  <si>
    <t>ADMINISTRADORA DE SUPERMERCADOS EXPRESS LIMITADA</t>
  </si>
  <si>
    <t>FLOAT SPA</t>
  </si>
  <si>
    <t>AMP SPA</t>
  </si>
  <si>
    <t>EL DESEO SPA</t>
  </si>
  <si>
    <t>Pagado con TC Santander diferencia es propina</t>
  </si>
  <si>
    <t>COMERCIALIZADORA TODOCLICK SPA</t>
  </si>
  <si>
    <t>Transferencia internacional Ti</t>
  </si>
  <si>
    <t>AUSIN HNOS S.A.</t>
  </si>
  <si>
    <t>SOCIEDAD COMERCIAL EL MIMBRAL LIMITADA</t>
  </si>
  <si>
    <t>COMERCIAL CARACOL LIMITADA</t>
  </si>
  <si>
    <t xml:space="preserve">NC de factura </t>
  </si>
  <si>
    <t>Estufa pagada contra cuenta corriente por valor de 154.980, diferencia es flete que no se devuelve 4.990</t>
  </si>
  <si>
    <t>ESCAPOLOGY CHILE S A</t>
  </si>
  <si>
    <t>IMPORTADORA Y EXPORTADORA LASER IMAGING CHILE SPA.</t>
  </si>
  <si>
    <t>The Andes Brands</t>
  </si>
  <si>
    <t>Pagado con TC Santander y transferencia, por lo que queda a favor 3,458,808</t>
  </si>
  <si>
    <t>Nota de credito de compra realizada por estufa oficina, pero con boleta, por lo cual se cancela la compra y este se pago contra la cuenta corriente</t>
  </si>
  <si>
    <t>Estufa pagada contra cuenta corriente por valor de 217.980, diferencia es flete que no se devuelve 7.990, es con boleta electronica</t>
  </si>
  <si>
    <t>Pago con TC Santander compra estufa oficina mas factura de base de estufa F17281 de Brave</t>
  </si>
  <si>
    <t>SERVICIOS COMERCIALES BRAYE SOCIEDAD ANONIMA</t>
  </si>
  <si>
    <t>Base de estufa oficina pagada en falabella con TC Santander</t>
  </si>
  <si>
    <t>NEMACHILE SERVICIOS AGRICOLAS LIMITADA</t>
  </si>
  <si>
    <t>-</t>
  </si>
  <si>
    <t>Factura emitidia por error de emision el 2024, se gestiono a cliente en vez de Bravium</t>
  </si>
  <si>
    <t>Pagada con transferencias erroneas</t>
  </si>
  <si>
    <t>Revisar si esta duplicada</t>
  </si>
  <si>
    <t>PAPERLUX SPA</t>
  </si>
  <si>
    <t>Diferencia de factura pendiente que tenian 2024 por cambio del dólar</t>
  </si>
  <si>
    <t>COMPUELITE SPA</t>
  </si>
  <si>
    <t>BAR LIGURIA LTDA</t>
  </si>
  <si>
    <t>Pagado con TC Santander y diferencia es propina</t>
  </si>
  <si>
    <t>Generan una factura errada por lo que generan 6973 con diferencia faltante pagadas en julio 2025</t>
  </si>
  <si>
    <t>quedan 183900 a favor</t>
  </si>
  <si>
    <t>SHADHAR SPA SERVICIOS DE RELAJACION Y BELLEZA LIMITADA</t>
  </si>
  <si>
    <t>Gastronomica Apero SPA</t>
  </si>
  <si>
    <t>quedan 188901 a favor</t>
  </si>
  <si>
    <t>NC de factura 616</t>
  </si>
  <si>
    <t>NC de factura 615</t>
  </si>
  <si>
    <t>LIPPI SA</t>
  </si>
  <si>
    <t>Se considera saldo de 60008 que tenemos a favor</t>
  </si>
  <si>
    <t>Compra con TC Santander</t>
  </si>
  <si>
    <t>Adidas Chile Limitada</t>
  </si>
  <si>
    <t>Pagado con TC de Matias Escobar, se transfiere a su cuenta</t>
  </si>
  <si>
    <t>COMERCIAL LAZO SPA</t>
  </si>
  <si>
    <t>CENTRO ODONTOLOGICO ABARCA Y AESCHLIMANN LIMITADA</t>
  </si>
  <si>
    <t>COMERCIALIZADORA MACROIMPORT LIMITADA</t>
  </si>
  <si>
    <t>pago con tarjeta</t>
  </si>
  <si>
    <t>Falabella.com SpA</t>
  </si>
  <si>
    <t xml:space="preserve">Devolucion de calefactor cobrado a cuenta corriente </t>
  </si>
  <si>
    <t>Considerado saldo a favor por transferencia erronea de 424806</t>
  </si>
  <si>
    <t>Electrolux de Chile S.A.</t>
  </si>
  <si>
    <t>SOCIEDAD COMERCIAL ARCAM LIMITADA</t>
  </si>
  <si>
    <t>INGENIERIA DE COMBUSTION BOSCA CHILE S A</t>
  </si>
  <si>
    <t>Falta solo este monto para quedar al dia</t>
  </si>
  <si>
    <t>Se genera nota de credito por diferencia de tipo de cambio que asume empresa NC1744 por $164.625</t>
  </si>
  <si>
    <t>Transbank S.A</t>
  </si>
  <si>
    <t>Producto cancelado, falta NC</t>
  </si>
  <si>
    <t>Hanna Instruments Equipos Ltda</t>
  </si>
  <si>
    <t>Reparacion computador mac que recien facturan</t>
  </si>
  <si>
    <t>DISTRIBUIDORA CASA LA CRUZ LIMITADA</t>
  </si>
  <si>
    <t>MORE VALUE CAPACITACION SPA</t>
  </si>
  <si>
    <t>COMERCIAL DLT SPA</t>
  </si>
  <si>
    <t>MULTIPARTS SPA</t>
  </si>
  <si>
    <t>compra  webplay pagada tarjeta de credito 05/08</t>
  </si>
  <si>
    <t>ARCOVEG LIMPIEZA. Y TRANSPORTE DE PASAJEROS LIMITADA</t>
  </si>
  <si>
    <t>MARIA CARMEN GLORIA BARRIOS GAETE</t>
  </si>
  <si>
    <t>daniela-avila</t>
  </si>
  <si>
    <t>NUT COSMETICS SPA</t>
  </si>
  <si>
    <t>Compra labubu</t>
  </si>
  <si>
    <t>NC de factura 696</t>
  </si>
  <si>
    <t>ESCAPOLOGY CHILE S.A.</t>
  </si>
  <si>
    <t>COMERCIALIZADORA FH SPA</t>
  </si>
  <si>
    <t>compra utiles Amanda con TC Santander</t>
  </si>
  <si>
    <t>VOLTA IMPORTACIONES LTDA</t>
  </si>
  <si>
    <t>LABORATORIO VITIVINICOLA SAN FERNANDO LTDA</t>
  </si>
  <si>
    <t xml:space="preserve">transferencia  por  113,713 ( saldo a favor ) </t>
  </si>
  <si>
    <t>LENOVO AGENCIA EN CHILE</t>
  </si>
  <si>
    <t>pagado  con tarjeta de credito 14/08  atraves de falabella diferencia flete</t>
  </si>
  <si>
    <t>MALETAS CHILE SPA</t>
  </si>
  <si>
    <t>pagado con tarjeta de credito 14/08  webplay</t>
  </si>
  <si>
    <t>Wine &amp; House</t>
  </si>
  <si>
    <t>FUEGOCLIMA SPA</t>
  </si>
  <si>
    <t>AGQ CHILE S.A.</t>
  </si>
  <si>
    <t>Saldo a favor de Bravium 11787</t>
  </si>
  <si>
    <t>COMERCIAL CESAR RIVEROS MORALES EMPRESA INDIVIDUAL DE RESPONSABILIDAD LIMITADA</t>
  </si>
  <si>
    <t>Compra realizada con banco Itau 19/08/2025  Haulmerel neuquino santiago</t>
  </si>
  <si>
    <t>Pagado en dos cuotas $28,000,000 20/08/2025 y diferencia 01/09/2025</t>
  </si>
  <si>
    <t>M.A.S. SERVICIOS AGRICOLAS SPA</t>
  </si>
  <si>
    <t>Pagado contra la cuenta corriente</t>
  </si>
  <si>
    <t>REPRESENTACIONES CANONTEX LIMITADA</t>
  </si>
  <si>
    <t>diferencia es flete</t>
  </si>
  <si>
    <t>LG ELECTRONICS INC CHILE LIMITADA</t>
  </si>
  <si>
    <t>SOLUCIONES DEPORTIVAS ALLCOURT SPA</t>
  </si>
  <si>
    <t>compra  webplay pagada tarjeta de credito 28/08</t>
  </si>
  <si>
    <t>FESO SPA</t>
  </si>
  <si>
    <t>compra webplay pagada tarjeta de credito 29/08</t>
  </si>
  <si>
    <t>VALERIA PFENNIGER MUNITA</t>
  </si>
  <si>
    <t>diferencia por NC que nos realizaron</t>
  </si>
  <si>
    <t>compra webplay pagada tarjeta de credito01/09</t>
  </si>
  <si>
    <t>SOMOSTEL SPA</t>
  </si>
  <si>
    <t>COMPANIA AGROPECUARIA COPEVAL S A</t>
  </si>
  <si>
    <t>ROM RETAIL SPA</t>
  </si>
  <si>
    <t>Se considera en factura 6933</t>
  </si>
  <si>
    <t>COMERCIAL WOOX CHILE LIMITADA</t>
  </si>
  <si>
    <t>TECNO PGC SPA</t>
  </si>
  <si>
    <t>Se paga monto total 1527920 quedando diferencia de 423980 en factura 16088</t>
  </si>
  <si>
    <t>SILK PERFUMES SPA</t>
  </si>
  <si>
    <t>pago realizado a falabella el dia 16/09/2025 por $1,374,780</t>
  </si>
  <si>
    <t>pago a falabella con un monto total 1.527.920</t>
  </si>
  <si>
    <t>RESTAURANT LOS ADOBES DE ARGOMEDO S.A.</t>
  </si>
  <si>
    <t>pago con tarjeta, no esta en la tarjeta</t>
  </si>
  <si>
    <t>MK</t>
  </si>
  <si>
    <t>MK. Diferencia estamos solicitando la factura correspondiente</t>
  </si>
  <si>
    <t>OPTICALLERY SPA</t>
  </si>
  <si>
    <t>PORTATILCHILE ONLINE SPA</t>
  </si>
  <si>
    <t>Valor diferencia flete</t>
  </si>
  <si>
    <t>Se paga diferencia en el mes de octubre</t>
  </si>
  <si>
    <t>Comision que se descuenta de los saldos</t>
  </si>
  <si>
    <t>GOPOINTS CHILE SPA.</t>
  </si>
  <si>
    <t>THE SOUL CONSULTORÃAS SPA</t>
  </si>
  <si>
    <t>Se consideran notas de credito 692-691</t>
  </si>
  <si>
    <t>VICTORINOX ANDES S.A</t>
  </si>
  <si>
    <t>PRODUCTOS Y SERVICIOS INFORMATICOS TORRES SPA</t>
  </si>
  <si>
    <t>Pagado con TC Daniela personal</t>
  </si>
  <si>
    <t>COMERCIAL MRS SPA</t>
  </si>
  <si>
    <t>DISTRIBUCIÃ“N Y LOGÃSTICA V&amp;L SPA</t>
  </si>
  <si>
    <t>$1,463,730 es con factura y $323,940 es con boleta</t>
  </si>
  <si>
    <t xml:space="preserve"> LE CO</t>
  </si>
  <si>
    <t>77144339-7</t>
  </si>
  <si>
    <t>76905771-4</t>
  </si>
  <si>
    <t>Impuesto pago al extranjero</t>
  </si>
  <si>
    <t>Cencosud Retail S.A.</t>
  </si>
  <si>
    <t>Se debe descontar nota de credito 227977 pagando el dia 05/11 $4142704</t>
  </si>
  <si>
    <t>EDUARDO DIB H. Y CIA. LTDA.</t>
  </si>
  <si>
    <t>Comision internacion por pago de tecnologia unica</t>
  </si>
  <si>
    <t>INMOBILIARIA E INVERSIONES ROGA LIMITADA</t>
  </si>
  <si>
    <t>Factura emitida a rut de Tamara</t>
  </si>
  <si>
    <t>SERVICIO E INVERSIONES ACEVEDO SPA</t>
  </si>
  <si>
    <t>Pendiente</t>
  </si>
  <si>
    <t>Se paga el 09/09 y luego el 29/09</t>
  </si>
  <si>
    <t>89.171.600-1</t>
  </si>
  <si>
    <t>EMBOTELLADORA ANDINA S.A.</t>
  </si>
  <si>
    <t>INNOVACION Y TECNOLOGIA EMPRESARIAL LIMITADA</t>
  </si>
  <si>
    <t>Comercial K SpA</t>
  </si>
  <si>
    <t>77137860-9</t>
  </si>
  <si>
    <t>MANEJO DE SUELO REGENERATIVO SPA</t>
  </si>
  <si>
    <t>EMPRESAS LA POLAR S A</t>
  </si>
  <si>
    <t>COMPAÃ‘ÃA AGROPECUARIA COPEVAL S.A.</t>
  </si>
  <si>
    <t>OSOJI ROBOTICS CORPORATION CHILE</t>
  </si>
  <si>
    <t>HM SPA</t>
  </si>
  <si>
    <t>SERVICIOS DE BANQUETERIA LAURA ANDREA ARRIAGADA SEGUEL EMPRESA INDIVID</t>
  </si>
  <si>
    <t>FALABELLA RETAIL SA</t>
  </si>
  <si>
    <t>COMERCIAL EQUESTRE SpA</t>
  </si>
  <si>
    <t>76.159.140-1</t>
  </si>
  <si>
    <t>TRANSBANK S.A.</t>
  </si>
  <si>
    <t>96689310-9</t>
  </si>
  <si>
    <t>81.201.000-K</t>
  </si>
  <si>
    <t>se paga con saldo a favor y transfieren diferencia de $7,263,353 el dia 17/11/2025</t>
  </si>
  <si>
    <t>SOC. COMERC. DE REPUESTOS S.P.A.</t>
  </si>
  <si>
    <t>76762740-8</t>
  </si>
  <si>
    <t>77879240-0</t>
  </si>
  <si>
    <t>97036000-K</t>
  </si>
  <si>
    <t>79576940-4</t>
  </si>
  <si>
    <t>76159140-1</t>
  </si>
  <si>
    <t>76391401-1</t>
  </si>
  <si>
    <t>96874030-K</t>
  </si>
  <si>
    <t>MATHOGAMESTORE SPA</t>
  </si>
  <si>
    <t>77.010.304-5</t>
  </si>
  <si>
    <t>76.237.019-0</t>
  </si>
  <si>
    <t>99.535.370-9</t>
  </si>
  <si>
    <t>CORPORACIÓN EMPRENDE TU MENTE</t>
  </si>
  <si>
    <t>65.200.191-2</t>
  </si>
  <si>
    <t>76.098.191-5</t>
  </si>
  <si>
    <t>76.685.965-8</t>
  </si>
  <si>
    <t>Diferencia se paga con NC 2092</t>
  </si>
  <si>
    <t>81201000-K</t>
  </si>
  <si>
    <t>76.287.445-8</t>
  </si>
  <si>
    <t>76.708.868-K</t>
  </si>
  <si>
    <t>77.261.280-K</t>
  </si>
  <si>
    <t>76.543.743-1</t>
  </si>
  <si>
    <t>77.274.937-6</t>
  </si>
  <si>
    <t>MercadoLibre Chile LTDA</t>
  </si>
  <si>
    <t>77.398.220-1</t>
  </si>
  <si>
    <t>76.014.610-2</t>
  </si>
  <si>
    <t>DISTRIBUIDORA BARRERA Y CIA LTDA</t>
  </si>
  <si>
    <t>DISTRIBUIDORA DE AGUA PURIFICADA MÃ“NICA BLAMEY EMPRESA INDIVIDUAL DE R</t>
  </si>
  <si>
    <t>76.067.593-8</t>
  </si>
  <si>
    <t>76.850.068-1</t>
  </si>
  <si>
    <t>COMERCIALIZADORA PABLO VILLALOBOS E.I.R.L.</t>
  </si>
  <si>
    <t>77.180.865-4</t>
  </si>
  <si>
    <t>76.546.331-9</t>
  </si>
  <si>
    <t>TODO CAMPO SPA</t>
  </si>
  <si>
    <t>NC de factura 738</t>
  </si>
  <si>
    <t>A LAS ROCAS SPA</t>
  </si>
  <si>
    <t>77743933-2</t>
  </si>
  <si>
    <t>89171600-1</t>
  </si>
  <si>
    <t>96806980-2</t>
  </si>
  <si>
    <t>COMERCIAL EL OLIVAR SPA</t>
  </si>
  <si>
    <t>KOMAX SPA</t>
  </si>
  <si>
    <t>RUNRUN SPA</t>
  </si>
  <si>
    <t>77135857-8</t>
  </si>
  <si>
    <t>77562372-1</t>
  </si>
  <si>
    <t>76002528-3</t>
  </si>
  <si>
    <t>76475772-6</t>
  </si>
  <si>
    <t>BOSCA</t>
  </si>
  <si>
    <t>76657509-9</t>
  </si>
  <si>
    <t>76447521-6</t>
  </si>
  <si>
    <t>77975067-1</t>
  </si>
  <si>
    <t>97023000-9</t>
  </si>
  <si>
    <t>76098191-5</t>
  </si>
  <si>
    <t>78936330-7</t>
  </si>
  <si>
    <t>96648090-4</t>
  </si>
  <si>
    <t>83382700-6</t>
  </si>
  <si>
    <t>HOTELERA LAGO RANCO SA</t>
  </si>
  <si>
    <t>96790780-4</t>
  </si>
  <si>
    <t>96792430-K</t>
  </si>
  <si>
    <t>INGENIERIA INFORMATICA ASOCIADA LIMITADA</t>
  </si>
  <si>
    <t>79882360-4</t>
  </si>
  <si>
    <t>Mery y CompaÃ±ia Limitada</t>
  </si>
  <si>
    <t>76077067-1</t>
  </si>
  <si>
    <t>76014842-3</t>
  </si>
  <si>
    <t>78972190-4</t>
  </si>
  <si>
    <t>82525800-0</t>
  </si>
  <si>
    <t>89862200-2</t>
  </si>
  <si>
    <t>76594462-7</t>
  </si>
  <si>
    <t>77261280-K</t>
  </si>
  <si>
    <t>BICE VIDA COMPAÃ‘ÃA DE SEGUROS S.A.</t>
  </si>
  <si>
    <t>96656410-5</t>
  </si>
  <si>
    <t>76728901-4</t>
  </si>
  <si>
    <t>CompaÃ±Ã­a de Eficiencia Labores AgrÃ­colas SPA</t>
  </si>
  <si>
    <t>76376508-3</t>
  </si>
  <si>
    <t>76022269-0</t>
  </si>
  <si>
    <t>77274937-6</t>
  </si>
  <si>
    <t>AIR SEA WORLDWIDE S.A.</t>
  </si>
  <si>
    <t>NC de factura 743</t>
  </si>
  <si>
    <t>Anulada con nota de credito 4638</t>
  </si>
  <si>
    <t>NC de factura 742</t>
  </si>
  <si>
    <t>Jara MÃ©ndez Limitada</t>
  </si>
  <si>
    <t>76089757-4</t>
  </si>
  <si>
    <t>81290800-6</t>
  </si>
  <si>
    <t>MOTOTURISMO LTDA.</t>
  </si>
  <si>
    <t>76153258-8</t>
  </si>
  <si>
    <t>76824048-5</t>
  </si>
  <si>
    <t>76685965-8</t>
  </si>
  <si>
    <t>DEZAIN CHILE SPA</t>
  </si>
  <si>
    <t>76022636-K</t>
  </si>
  <si>
    <t>COMERCIALIZADORA BOTECH LIMITADA</t>
  </si>
  <si>
    <t>NOVAHUS SPA</t>
  </si>
  <si>
    <t>76794035-1</t>
  </si>
  <si>
    <t>76287445-8</t>
  </si>
  <si>
    <t>76708868-K</t>
  </si>
  <si>
    <t>COMERCIALIZADORA B Y B SPA</t>
  </si>
  <si>
    <t>77117534-1</t>
  </si>
  <si>
    <t>Emaresa Ingenieros y Representaciones S.A.</t>
  </si>
  <si>
    <t>PAGADO COMISION CON FACTURA EMITIDA</t>
  </si>
  <si>
    <t>INTSAN CHILE SPA</t>
  </si>
  <si>
    <t>Inversiones y Asesorias FEMA limitada</t>
  </si>
  <si>
    <t>PHONE BOX SPA</t>
  </si>
  <si>
    <t>Saldo a favor de meses anteriores por transferencia erronea y cierre 2024 total $313,031</t>
  </si>
  <si>
    <t>GASTRONOMICA CASALASTARRIA LIMITADA</t>
  </si>
  <si>
    <t>76066379-4</t>
  </si>
  <si>
    <t>76975982-4</t>
  </si>
  <si>
    <t>77022905-7</t>
  </si>
  <si>
    <t>76192083-9</t>
  </si>
  <si>
    <t>Se paga con 6 facturas que emitio el proveedor</t>
  </si>
  <si>
    <t>76203916-8</t>
  </si>
  <si>
    <t>Chilexpress S A</t>
  </si>
  <si>
    <t>Lo paga Ale y se le devuelve el dinero a Rafael</t>
  </si>
  <si>
    <t>IMPORTADORA SENDAI SPA</t>
  </si>
  <si>
    <t>GEOPIXELES COMERCIAL LIMITADA</t>
  </si>
  <si>
    <t>77398515-4</t>
  </si>
  <si>
    <t>76239714-5</t>
  </si>
  <si>
    <t>76860721-4</t>
  </si>
  <si>
    <t>Diferencia corresponde Boleta</t>
  </si>
  <si>
    <t>la soluzione</t>
  </si>
  <si>
    <t>transferncia Banco Santander</t>
  </si>
  <si>
    <t>PUERTO TERRESTRE LOS ANDESSOCIEDAD CONCESIONARIA S.A.</t>
  </si>
  <si>
    <t>aduana (ver con Dani )</t>
  </si>
  <si>
    <t>76212492-0</t>
  </si>
  <si>
    <t>RUTA VERTICAL TURISMO AVENTURA LIMITADA</t>
  </si>
  <si>
    <t>AGENCIA DE ADUANAS FELIPE SERRANO SOLAR Y COMPANIA LIMITADA</t>
  </si>
  <si>
    <t>ELECTRIC MOVE SPA</t>
  </si>
  <si>
    <t>Anulado</t>
  </si>
  <si>
    <t>YANEKEN RETAIL SPA</t>
  </si>
  <si>
    <t>COMERCIAL LAS INVERNADAS S.A.</t>
  </si>
  <si>
    <t>ROV SPA</t>
  </si>
  <si>
    <t>VITALAB SERVICIOS DE LABORATORIO LIMITADA</t>
  </si>
  <si>
    <t>Consultar diferencia a Vicha</t>
  </si>
  <si>
    <t>MACROHOME SPA</t>
  </si>
  <si>
    <t>ROSEN S.A.</t>
  </si>
  <si>
    <t>BV S.A.</t>
  </si>
  <si>
    <t>COMERCIALIZADORA Y DISTRIBUIDORA CLAUDIA IBAÃ‘EZ E.I.R.L.</t>
  </si>
  <si>
    <t>CROSS INDUSTRIAL Y COMERCIAL LIMITADA</t>
  </si>
  <si>
    <t>COMERCIALIZADORA, ASESORÃAS E INVERSIONES TABS SPA</t>
  </si>
  <si>
    <t>AGRO PACKING ACONCAGUA  SPA</t>
  </si>
  <si>
    <t>LOS LENOS S.A</t>
  </si>
  <si>
    <t>MEDLOG CHILE S.A</t>
  </si>
  <si>
    <t>Monto Aduna(Ver con Dani)</t>
  </si>
  <si>
    <t>FERRAR SPA</t>
  </si>
  <si>
    <t>LINDT &amp; SPRUNGLI (CHILE) SPA</t>
  </si>
  <si>
    <t>NC de factura 765</t>
  </si>
  <si>
    <t xml:space="preserve">NC de factura 765 </t>
  </si>
  <si>
    <t>Ipad Dany</t>
  </si>
  <si>
    <t>INGRAM MICRO CHILE S.A.</t>
  </si>
  <si>
    <t>constructora arky ltda</t>
  </si>
  <si>
    <t>SAN ANTONIO TERMINAL INTERNACIONAL S A</t>
  </si>
  <si>
    <t xml:space="preserve">No corresponde se contacta a proveedor quedamos a la espera </t>
  </si>
  <si>
    <t>FERRETERÃA HAMBURGO SPA</t>
  </si>
  <si>
    <t>Impuesto por pago a Tecnologia</t>
  </si>
  <si>
    <t>ECOTRANS SPA</t>
  </si>
  <si>
    <t>NC de factura 67929</t>
  </si>
  <si>
    <t>INDIGAS SPA</t>
  </si>
  <si>
    <t>Se paga con factura 67929 pagada lo cual generan nueva factura quedando saldo de 60010 devuelto el 07/01/2025</t>
  </si>
  <si>
    <t>NC de factura 802</t>
  </si>
  <si>
    <t>Se debe considerar NC4646 que se pago de la factura 31633 por $1,279,833</t>
  </si>
  <si>
    <t>solo 1 servicio ya pagado revisar con el proveedor. Revisa Vicha</t>
  </si>
  <si>
    <t>pago con tarjeta + pago envio  $31084</t>
  </si>
  <si>
    <t>TECH BOX SPA</t>
  </si>
  <si>
    <t>IX COMERCIO CHILE SPA</t>
  </si>
  <si>
    <t>Valor de despacho 5000 que no facturan</t>
  </si>
  <si>
    <t>COMERCIAL   ESTELLA  SPA</t>
  </si>
  <si>
    <t>COMERCIALIZADORA E IMPORTADORA EL IMPERIO SPA</t>
  </si>
  <si>
    <t>diferencia corresponde a despacho</t>
  </si>
  <si>
    <t>IMPORTADORA BPK LIMITADA</t>
  </si>
  <si>
    <t>INVERSIONES INVERTIR SPA</t>
  </si>
  <si>
    <t>IMEGA VENTUS SPA</t>
  </si>
  <si>
    <t>GLOBAL KERRY SPA</t>
  </si>
  <si>
    <t>Pagado en monto total de $683950 con factura 5547200 y esta</t>
  </si>
  <si>
    <t>Se pagan 6000 mas lo que se considera en siguiente factura</t>
  </si>
  <si>
    <t>Pagado en monto total de $683950 con factura 11464 y esta</t>
  </si>
  <si>
    <t>compra teclados oficina</t>
  </si>
  <si>
    <t>SOCIEDAD COMERCIAL INFOSTORE LIMITADA</t>
  </si>
  <si>
    <t>Se consideran los 6000 de factura 14944 que se pagaron demas</t>
  </si>
  <si>
    <t>XIAOMI TECHNOLOGY CHILE SPA</t>
  </si>
  <si>
    <t>BICE VIDA COMPAÃƒ'IA DE SEGUROS S.A.</t>
  </si>
  <si>
    <t>CERCANO SA</t>
  </si>
  <si>
    <t>MXNS Chile</t>
  </si>
  <si>
    <t>Rectificar con empresa y cliente según lo pactado</t>
  </si>
  <si>
    <t>Artel S.A.</t>
  </si>
  <si>
    <t>DP SISTEMAS Y AUTOMATIZACIONES SPA</t>
  </si>
  <si>
    <t>Rosen S.A.</t>
  </si>
  <si>
    <t>MAIGAS COMERCIAL SA</t>
  </si>
  <si>
    <t>JONATHAN FERNANDO ACEVEDO ROJAS</t>
  </si>
  <si>
    <t>Pasaje Beatriz Parada (Bayer)</t>
  </si>
  <si>
    <t>Pasaje Isidora Henriquez (Bayer)</t>
  </si>
  <si>
    <t>Total Emision de Facturas Proveedores</t>
  </si>
  <si>
    <t>Etiquetas de fila</t>
  </si>
  <si>
    <t>Suma de Total</t>
  </si>
  <si>
    <t>Pedidos Dic</t>
  </si>
  <si>
    <t>Itau</t>
  </si>
  <si>
    <t>Por pagar</t>
  </si>
  <si>
    <t>2020</t>
  </si>
  <si>
    <t>Log Diciembre</t>
  </si>
  <si>
    <t>2021</t>
  </si>
  <si>
    <t>Bayer</t>
  </si>
  <si>
    <t>(en blanco)</t>
  </si>
  <si>
    <t>2022</t>
  </si>
  <si>
    <t>Gopoints</t>
  </si>
  <si>
    <t>2023</t>
  </si>
  <si>
    <t>2024</t>
  </si>
  <si>
    <t>TOTAL</t>
  </si>
  <si>
    <t>2026</t>
  </si>
  <si>
    <t>2025</t>
  </si>
  <si>
    <t>ene</t>
  </si>
  <si>
    <t>feb</t>
  </si>
  <si>
    <t>Ingreso Marzo 2026</t>
  </si>
  <si>
    <t>mar</t>
  </si>
  <si>
    <t>abr</t>
  </si>
  <si>
    <t>Total general</t>
  </si>
  <si>
    <t>1era Q Enero</t>
  </si>
  <si>
    <t>2da Q Enero</t>
  </si>
  <si>
    <t>1era Q Febrero</t>
  </si>
  <si>
    <t>Gastos Fijos</t>
  </si>
  <si>
    <t>BML</t>
  </si>
  <si>
    <t>Oficina</t>
  </si>
  <si>
    <t>Sasco</t>
  </si>
  <si>
    <t>Salarios</t>
  </si>
  <si>
    <t>Tecnologia</t>
  </si>
  <si>
    <t>Etiquetas de columna</t>
  </si>
  <si>
    <t xml:space="preserve">Total </t>
  </si>
  <si>
    <t>Cargo</t>
  </si>
  <si>
    <t>Abono</t>
  </si>
  <si>
    <t>Descripción</t>
  </si>
  <si>
    <t>Saldo</t>
  </si>
  <si>
    <t>Nº Documento</t>
  </si>
  <si>
    <t>Sucursal</t>
  </si>
  <si>
    <t>0771541887 Transf.</t>
  </si>
  <si>
    <t>Agustinas</t>
  </si>
  <si>
    <t>Compra Nacional NP FPAY</t>
  </si>
  <si>
    <t>O.Gerencia</t>
  </si>
  <si>
    <t>Compra Nacional NP MERPAGO*KWMARKE</t>
  </si>
  <si>
    <t>Compra Nacional NP MERPAGO*SAMSUNG</t>
  </si>
  <si>
    <t>Compra Nacional NP MERPAGO*PCF</t>
  </si>
  <si>
    <t>Compra Nacional NP KUSHKI *REUSE C</t>
  </si>
  <si>
    <t>Compra Nacional NP MERPAGO*LGCHILE</t>
  </si>
  <si>
    <t>Compra Nacional NP BOOZ.CL</t>
  </si>
  <si>
    <t>Compra Nacional NP PC FACTORY INTE</t>
  </si>
  <si>
    <t>Compra Nacional NP PAGOS.F*SAMSUNG</t>
  </si>
  <si>
    <t>Compra Nacional NP MUSIC WORLD</t>
  </si>
  <si>
    <t>Compra Nacional NP SP DIGITAL SPA</t>
  </si>
  <si>
    <t>Compra Nacional NP ABCDIN WEBPAY P</t>
  </si>
  <si>
    <t>Compra Nacional MERPAGO*CONSTRUPLA</t>
  </si>
  <si>
    <t>Compra Nacional NP EASY INTERNET</t>
  </si>
  <si>
    <t>Compra Nacional NP MERPAGO*MICOCAC</t>
  </si>
  <si>
    <t>Giro en Efectivo por Caja</t>
  </si>
  <si>
    <t>NVA. APOQUINDO</t>
  </si>
  <si>
    <t>Compra Nacional NP MERPAGO*SPDIGIT</t>
  </si>
  <si>
    <t>Compra Nacional MERPAGO*MOLLER</t>
  </si>
  <si>
    <t>Compra Nacional NP CTI SA</t>
  </si>
  <si>
    <t>Compra Nacional NP FLOW</t>
  </si>
  <si>
    <t>Compra Nacional NP ARITRANS LTDA</t>
  </si>
  <si>
    <t>Compra Nacional NP CANON CHILE</t>
  </si>
  <si>
    <t>Compra Nacional MERPAGO*MACROSTORE</t>
  </si>
  <si>
    <t>Compra Nacional NP KOMAX S.A</t>
  </si>
  <si>
    <t>Compra Nacional MERPAGO*LGCHILE</t>
  </si>
  <si>
    <t>Compra Nacional MERPAGO*KITCHENHOU</t>
  </si>
  <si>
    <t>Compra Nacional NP MERPAGO*HPONLIN</t>
  </si>
  <si>
    <t>Compra Nacional MERPAGO*LIPPI</t>
  </si>
  <si>
    <t>Gastos Notariales</t>
  </si>
  <si>
    <t>CERRO EL PLOMO</t>
  </si>
  <si>
    <t>Transf.Internet a 78.849.220-0</t>
  </si>
  <si>
    <t>Transf.Internet a 76.918.522-4</t>
  </si>
  <si>
    <t>Compra Nacional JARDIN DE HADAS</t>
  </si>
  <si>
    <t>Transf.Internet a 76.235.499-3</t>
  </si>
  <si>
    <t>Transf.Internet a 76.736.295-1</t>
  </si>
  <si>
    <t>Compra Nacional NP ENTEL PCS PAGO</t>
  </si>
  <si>
    <t>Compra Nacional NP RIPLEY DEBITO R</t>
  </si>
  <si>
    <t>Compra Nacional MERPAGO*KANKA</t>
  </si>
  <si>
    <t>Transf.Internet a 96.655.860-1</t>
  </si>
  <si>
    <t>Transf.Internet a 76.002.528-3</t>
  </si>
  <si>
    <t>Transf.Internet a 76.802.828-1</t>
  </si>
  <si>
    <t>Transf.Internet a 76.850.068-1</t>
  </si>
  <si>
    <t>Transf.Internet a 77.303.800-7</t>
  </si>
  <si>
    <t>Transf.Internet a 76.089.278-5</t>
  </si>
  <si>
    <t>Traspaso Internet a T. Crédito</t>
  </si>
  <si>
    <t>Transf.Internet a 76.198.579-5</t>
  </si>
  <si>
    <t>Transf.Internet a 76.465.903-1</t>
  </si>
  <si>
    <t>Transf.Internet a 76.099.302-6</t>
  </si>
  <si>
    <t>Transf.Internet a 59.197.250-2</t>
  </si>
  <si>
    <t>Transf.Internet a 76.528.469-4</t>
  </si>
  <si>
    <t>Transf.Internet a 76.483.688-k</t>
  </si>
  <si>
    <t>Transf.Internet a 76.430.652-K</t>
  </si>
  <si>
    <t>Transf.Internet a 76.192.083-9</t>
  </si>
  <si>
    <t>Transf.Internet a 78.936.330-7</t>
  </si>
  <si>
    <t>Transf.Internet a 82.525.800-0</t>
  </si>
  <si>
    <t>Transf.Internet a 76.824.048-5</t>
  </si>
  <si>
    <t>Transf.Internet a 76.703.810-0</t>
  </si>
  <si>
    <t>Transf.Internet a 76.264.663-3</t>
  </si>
  <si>
    <t>Transf.Internet a 76.838.890-3</t>
  </si>
  <si>
    <t>Transf.Internet a 27.407.613-5</t>
  </si>
  <si>
    <t>Transf.Internet a 76.010.745-k</t>
  </si>
  <si>
    <t>Transf.Internet a 76.728.901-4</t>
  </si>
  <si>
    <t>Transf.Internet a 76.600.685-k</t>
  </si>
  <si>
    <t>Transf.Internet a 76.594.462-7</t>
  </si>
  <si>
    <t>Transf.Internet a 18.174.455-3</t>
  </si>
  <si>
    <t>Transf.Internet a 76.299.572-7</t>
  </si>
  <si>
    <t>COM.MANTENCION PLAN</t>
  </si>
  <si>
    <t>Compra Nacional METRO ESTACION TOB</t>
  </si>
  <si>
    <t>Transf.Internet a 76.447.521-6</t>
  </si>
  <si>
    <t>Transf.Internet a 96.542.490-3</t>
  </si>
  <si>
    <t>Transf.Internet a 96.648.090-4</t>
  </si>
  <si>
    <t>Transf.Internet a 96.853.390-8</t>
  </si>
  <si>
    <t>Transf.Internet a 17.407.260-4</t>
  </si>
  <si>
    <t>Transf.Internet a 76.664.936-K</t>
  </si>
  <si>
    <t>Transf.Internet a 76.239.714-5</t>
  </si>
  <si>
    <t>Transf.Internet a 15.931.499-5</t>
  </si>
  <si>
    <t>0915370004 P.PROVEEDOR BAYER S</t>
  </si>
  <si>
    <t>G.Finanzas</t>
  </si>
  <si>
    <t>Transf.Internet a 76.253.648-k</t>
  </si>
  <si>
    <t>Transf.Internet a 76.265.182-3</t>
  </si>
  <si>
    <t>Transf.Internet a 76.300.203-9</t>
  </si>
  <si>
    <t>Transf.Internet a 76.560.579-2</t>
  </si>
  <si>
    <t>Transf.Internet a 9.488.398-9</t>
  </si>
  <si>
    <t>Transf.Internet a 76.287.445-8</t>
  </si>
  <si>
    <t>Compra Nacional KOARI SUSHI SPA</t>
  </si>
  <si>
    <t>Transf.Internet a 77.600.040-k</t>
  </si>
  <si>
    <t>Compra Nacional NP MERPAGO*SEARCHE</t>
  </si>
  <si>
    <t>Transf.Internet a 96.667.560-8</t>
  </si>
  <si>
    <t>Transf.Internet a 18.956.240-3</t>
  </si>
  <si>
    <t>Transf.Internet a 77.479.170-1</t>
  </si>
  <si>
    <t>00189562403 Transf. LINA LEAND</t>
  </si>
  <si>
    <t>Transf.Internet a 19.115.683-8</t>
  </si>
  <si>
    <t>Transf.Internet a 77.133.058-4</t>
  </si>
  <si>
    <t>Transf.Internet a 77.373.026-1</t>
  </si>
  <si>
    <t>Transf.Internet a 77.887.800-3</t>
  </si>
  <si>
    <t>Transf.Internet a 77.275.732-8</t>
  </si>
  <si>
    <t>Compra Nacional NP DP</t>
  </si>
  <si>
    <t>Transf.Internet a 76.376.508-3</t>
  </si>
  <si>
    <t>Transf.Internet a 96.966.900-5</t>
  </si>
  <si>
    <t>Transf.Internet a 89.171.600-1</t>
  </si>
  <si>
    <t>Compra Nacional MERPAGO*SEARCHENGI</t>
  </si>
  <si>
    <t>0765284694 Transf. ALIMENTOS F</t>
  </si>
  <si>
    <t>Transf.Internet a 95.818.000-4</t>
  </si>
  <si>
    <t>Transf.Internet a 87.963.400-8</t>
  </si>
  <si>
    <t>Transf.Internet a 81.293.200-4</t>
  </si>
  <si>
    <t>Transf.Internet a 77.175.289-6</t>
  </si>
  <si>
    <t>Transf.Internet a 77.154.188-7</t>
  </si>
  <si>
    <t>Transf.Internet a 76.799.430-3</t>
  </si>
  <si>
    <t>Transf.Internet a 76.067.593-8</t>
  </si>
  <si>
    <t>Transf.Internet a 79.715.750-3</t>
  </si>
  <si>
    <t>DP *FALABELLA.COM</t>
  </si>
  <si>
    <t>Transf.Internet a 15.136.939-1</t>
  </si>
  <si>
    <t>Transf.Internet a 7.417.831-6</t>
  </si>
  <si>
    <t>Transf.Internet a 76.545.608-8</t>
  </si>
  <si>
    <t>Compra Nacional IHELP</t>
  </si>
  <si>
    <t>Transf.Internet a 78.543.620-2</t>
  </si>
  <si>
    <t>Compra Nacional FORK</t>
  </si>
  <si>
    <t>Transf.Internet a 8.116.350-2</t>
  </si>
  <si>
    <t>Transf.Internet a 91.502.000-3</t>
  </si>
  <si>
    <t>Pago Automático T. de Crédito</t>
  </si>
  <si>
    <t>Traspaso Fondo a Tarjeta Crédito</t>
  </si>
  <si>
    <t>C.E.NUEVA APOQUINDO</t>
  </si>
  <si>
    <t>Transf.Internet a 76.668.560-9</t>
  </si>
  <si>
    <t>Cargo Mercado Capitales</t>
  </si>
  <si>
    <t>Vencimiento de Depósito a Plazo</t>
  </si>
  <si>
    <t>0761872877 Transf. KHIPU SPA</t>
  </si>
  <si>
    <t>Transf.Internet a 76.187.287-7</t>
  </si>
  <si>
    <t>0915370004 PAGO PROVEEDOR BAYER S</t>
  </si>
  <si>
    <t>Transf.Internet a 76.991.530-3</t>
  </si>
  <si>
    <t>Transf.Internet a 77.458.334-3</t>
  </si>
  <si>
    <t>Transf.Internet a 76.915.146-K</t>
  </si>
  <si>
    <t>Transf.Internet a 76.014.842-3</t>
  </si>
  <si>
    <t>Transf.Internet a 16.478.826-1</t>
  </si>
  <si>
    <t>Transf.Internet a 79.689.040-1</t>
  </si>
  <si>
    <t>Transf.Internet a 76.414.309-4</t>
  </si>
  <si>
    <t>Transf.Internet a 76.478.631-9</t>
  </si>
  <si>
    <t>Transf.Internet a 9.514.009-2</t>
  </si>
  <si>
    <t>Transf.Internet a 12.506.746-8</t>
  </si>
  <si>
    <t>Transf.Internet a 99.535.370-9</t>
  </si>
  <si>
    <t>Transf.Internet a 16.031.424-9</t>
  </si>
  <si>
    <t>Gastos Notariales CARGO POR GASTOS</t>
  </si>
  <si>
    <t>OPER. CENTRALES</t>
  </si>
  <si>
    <t>00160314249 Transf. DANIELA AL</t>
  </si>
  <si>
    <t>PAGO EN LINEA ENTEL PCS</t>
  </si>
  <si>
    <t>Transf.Internet a 76.117.927-6</t>
  </si>
  <si>
    <t>Transf.Internet a 76.019.963-K</t>
  </si>
  <si>
    <t>Transf.Internet a 77.289.349-3</t>
  </si>
  <si>
    <t>Transf.Internet a 13.071.885-k</t>
  </si>
  <si>
    <t>Transf.Internet a 77.465.266-3</t>
  </si>
  <si>
    <t>Transf.Internet a 15.783.489-4</t>
  </si>
  <si>
    <t>0825258000 Transf. VETO Y COMPANIA</t>
  </si>
  <si>
    <t>Transf.Internet a 76.415.348-0</t>
  </si>
  <si>
    <t>Transf.Internet a 76.352.519-8</t>
  </si>
  <si>
    <t>Transf.Internet a 77.596.997-0</t>
  </si>
  <si>
    <t>Transf.Internet a 76.515.160-0</t>
  </si>
  <si>
    <t>Transf.Internet a 76.116.780-4</t>
  </si>
  <si>
    <t>PAGO EN LINEA T.G.R.</t>
  </si>
  <si>
    <t>Transf.Internet a 76.600.685-K</t>
  </si>
  <si>
    <t>Transf.Internet a 77.230.184-7</t>
  </si>
  <si>
    <t>Transf.Internet a 77.191.607-4</t>
  </si>
  <si>
    <t>Transf.Internet a 77.695.790-9</t>
  </si>
  <si>
    <t>Transf.Internet a 77.489.114-5</t>
  </si>
  <si>
    <t>Transf.Internet a 11.269.049-2</t>
  </si>
  <si>
    <t>Transf.Internet a 16.553.829-3</t>
  </si>
  <si>
    <t>Transf.Internet a 16.751.160-0</t>
  </si>
  <si>
    <t>Transf.Internet a 76.010.745-K</t>
  </si>
  <si>
    <t>Transf.Internet a 83.277.100-7</t>
  </si>
  <si>
    <t>Transf.Internet a 77.878.271-5</t>
  </si>
  <si>
    <t>Transf.Internet a 76.525.733-6</t>
  </si>
  <si>
    <t>Transf.Internet a 14.070.852-6</t>
  </si>
  <si>
    <t>Transf.Internet a 76.205.084-6</t>
  </si>
  <si>
    <t>Transf.Internet a 16.095.502-3</t>
  </si>
  <si>
    <t>Transf.Internet a 77.397.951-0</t>
  </si>
  <si>
    <t>Transf.Internet a 21.625.350-7</t>
  </si>
  <si>
    <t>Transf.Internet a 77.975.067-1</t>
  </si>
  <si>
    <t>Transf.Internet a 77.358.449-4</t>
  </si>
  <si>
    <t>Transf.Internet a 96.562.640-9</t>
  </si>
  <si>
    <t>77.884.129-0 Transf. GOPOINTS</t>
  </si>
  <si>
    <t>Transf.Internet a 10.593.259-6</t>
  </si>
  <si>
    <t>Transf.Internet a 13.202.299-2</t>
  </si>
  <si>
    <t>Transf.Internet a 77.601.300-5</t>
  </si>
  <si>
    <t>Transf.Internet a 78.192.550-0</t>
  </si>
  <si>
    <t>0768028281 PAGO PROVEEDOR WeWork</t>
  </si>
  <si>
    <t>Transf.Internet a 56.004.890-4</t>
  </si>
  <si>
    <t>PAGO EN LINEA ENEL</t>
  </si>
  <si>
    <t>Transf.Internet a 6.768.152-5</t>
  </si>
  <si>
    <t>Transf.Internet a 76.098.191-5</t>
  </si>
  <si>
    <t>Transf.Internet a 77.014.755-7</t>
  </si>
  <si>
    <t>Transf.Internet a 76.907.006-0</t>
  </si>
  <si>
    <t>Transf.Internet a 18.730.261-7</t>
  </si>
  <si>
    <t>Transf.Internet a 76.158.712-9</t>
  </si>
  <si>
    <t>Transf.Internet a 76.180.008-6</t>
  </si>
  <si>
    <t>Transf.Internet a 76.391.401-1</t>
  </si>
  <si>
    <t>Transf.Internet a 65.200.191-2</t>
  </si>
  <si>
    <t>Transf.Internet a 77.063.754-6</t>
  </si>
  <si>
    <t>0771541887 Transf. BRAVIUM CHILE S</t>
  </si>
  <si>
    <t>Transf.Internet a 89.862.200-2</t>
  </si>
  <si>
    <t>Transf.Internet a 76.775.678-k</t>
  </si>
  <si>
    <t>Transf.Internet a 76.708.868-K</t>
  </si>
  <si>
    <t>Transf.Internet a 10.846.219-1</t>
  </si>
  <si>
    <t>Transf.Internet a 76.546.331-9</t>
  </si>
  <si>
    <t>Transf.Internet a 79.802.830-8</t>
  </si>
  <si>
    <t>Env. Or. Pago Onetrade 20248820107</t>
  </si>
  <si>
    <t>SUBGIA. COMEX</t>
  </si>
  <si>
    <t>Transf.Internet a 76.381.853-5</t>
  </si>
  <si>
    <t>Com O. de Pago Onetrade 2024882010</t>
  </si>
  <si>
    <t>Transf.Internet a 76.911.164-6</t>
  </si>
  <si>
    <t>0764143094 Transf. Servicios Agric</t>
  </si>
  <si>
    <t>Transf.Internet a 76.794.035-1</t>
  </si>
  <si>
    <t>Transf.Internet a 76.455.022-6</t>
  </si>
  <si>
    <t>Transf.Internet a 77.713.169-9</t>
  </si>
  <si>
    <t>Transf.Internet a 59.210.050-9</t>
  </si>
  <si>
    <t>Transf.Internet a 76.446.596-2</t>
  </si>
  <si>
    <t>Transf.Internet a 77.292.105-5</t>
  </si>
  <si>
    <t>Transf.Internet a 96.723.760-4</t>
  </si>
  <si>
    <t>Transf.Internet a 26.757.844-3</t>
  </si>
  <si>
    <t>Transf.Internet a 76.527.424-9</t>
  </si>
  <si>
    <t>Transf.Internet a 76.102.176-1</t>
  </si>
  <si>
    <t>Transf.Internet a 76.321.780-9</t>
  </si>
  <si>
    <t>Transf.Internet a 76.089.757-4</t>
  </si>
  <si>
    <t>Transf.Internet a 93.129.000-2</t>
  </si>
  <si>
    <t>Transf.Internet a 18.635.327-7</t>
  </si>
  <si>
    <t>0186353277 Transf a GALLEGO WI</t>
  </si>
  <si>
    <t>0789363307 Transf a INNOVACION</t>
  </si>
  <si>
    <t>0167511600 Transf a rafael fuentes</t>
  </si>
  <si>
    <t>0771541887 Transf a Bravium Chile</t>
  </si>
  <si>
    <t>Transf.Internet a 77.146.033-K</t>
  </si>
  <si>
    <t>Transf.Internet a 22.169.914-9</t>
  </si>
  <si>
    <t>Transf.Internet a 16.197.449-8</t>
  </si>
  <si>
    <t>0160314249 Transf a AVILA RAMIREZ</t>
  </si>
  <si>
    <t>Transf.Internet a 76.420.876-5</t>
  </si>
  <si>
    <t>0769915303 Transf a DEIRA TECNOLOG</t>
  </si>
  <si>
    <t>0760148423 Transf a COMERCIAL MABE</t>
  </si>
  <si>
    <t>0765463319 Transf a HERMANOS KLOCK</t>
  </si>
  <si>
    <t>Transf.Internet a 96.656.410-5</t>
  </si>
  <si>
    <t>0761920839 Transf a Sasco spa</t>
  </si>
  <si>
    <t>013071885K Transf a Cristian soto</t>
  </si>
  <si>
    <t>Agustina</t>
  </si>
  <si>
    <t>0771541887 Transf a Bravium</t>
  </si>
  <si>
    <t>Cheque Canje Recibido Otro Banco</t>
  </si>
  <si>
    <t>0160314249 Transf de DANIELA ALEJA</t>
  </si>
  <si>
    <t>0789363307 Transf a INNOVACION Y T</t>
  </si>
  <si>
    <t>077964815K Transf a Agras Chile Sp</t>
  </si>
  <si>
    <t>0768240485 Transf a Moggill SpA</t>
  </si>
  <si>
    <t>Transf.Internet a 99.584.060-K</t>
  </si>
  <si>
    <t>Transf.Internet a 14.523.521-9</t>
  </si>
  <si>
    <t>0770637546 Transf a Agua Purificad</t>
  </si>
  <si>
    <t>Transf.Internet a 77.172.151-6</t>
  </si>
  <si>
    <t>Transf.Internet a 77.511.900-4</t>
  </si>
  <si>
    <t>Transf.Internet a 76.475.772-6</t>
  </si>
  <si>
    <t>0995353709 Transf de PATAGONIK S A</t>
  </si>
  <si>
    <t>Transf.Internet a 76.022.269-0</t>
  </si>
  <si>
    <t>0764153480 Transf a BIG BOX CHILE</t>
  </si>
  <si>
    <t>0560048904 Transf a COMUNIDAD EDIF</t>
  </si>
  <si>
    <t>0769915303 Transf de DEIRA TECNOLO</t>
  </si>
  <si>
    <t>Transf.Internet a 76.685.965-8</t>
  </si>
  <si>
    <t>0770147557 Transf a INVERSIONES FU</t>
  </si>
  <si>
    <t>Transf.Internet a 77.743.933-2</t>
  </si>
  <si>
    <t>0784756408 Transf a TRANSVICHUQUEN</t>
  </si>
  <si>
    <t>0771443397 Transf a MOUVAIR SPA</t>
  </si>
  <si>
    <t>0132022992 Transf a Luis Muñoz Ort</t>
  </si>
  <si>
    <t>0762874458 Transf a EasyWays</t>
  </si>
  <si>
    <t>0774891145 Transf a Importclick Ch</t>
  </si>
  <si>
    <t>0779750671 Transf a COMERCIALIZADO</t>
  </si>
  <si>
    <t>Transf.Internet a 77.020.553-0</t>
  </si>
  <si>
    <t>0160955023 Transf a PAROT MORALES</t>
  </si>
  <si>
    <t>Transf.Internet a 76.787.749-8</t>
  </si>
  <si>
    <t>Transf.Internet a 12.485.175-0</t>
  </si>
  <si>
    <t>Transf.Internet a 76.885.972-8</t>
  </si>
  <si>
    <t>0767289014 Transf a MAQSPRAY SPA</t>
  </si>
  <si>
    <t>Transf.Internet a 77.144.339-7</t>
  </si>
  <si>
    <t>Transf.Internet a 77.135.857-8</t>
  </si>
  <si>
    <t>076708868K Transf. INVERSIONES SOA</t>
  </si>
  <si>
    <t>0775047771 Transf a Cfereira Store</t>
  </si>
  <si>
    <t>Transf.Internet a 15.260.181-6</t>
  </si>
  <si>
    <t>Transf.Internet a 83.585.400-0</t>
  </si>
  <si>
    <t>Transf.Internet a 77.289.779-0</t>
  </si>
  <si>
    <t>0161974498 Transf de YASNA TAMARA</t>
  </si>
  <si>
    <t>013071885K Transf. CRISTIAN HERNAN</t>
  </si>
  <si>
    <t>Transf.Internet a 77.783.531-9</t>
  </si>
  <si>
    <t>018121600K Transf. Pamela Daniela</t>
  </si>
  <si>
    <t>Transf.Internet a 78.487.680-2</t>
  </si>
  <si>
    <t>0966564105 Transf a Bice Vida Comp</t>
  </si>
  <si>
    <t>0762370190 Transf a Maxi Mobility</t>
  </si>
  <si>
    <t>Transf.Internet a 76.237.019-0</t>
  </si>
  <si>
    <t>Transf.Internet a 77.942.283-6</t>
  </si>
  <si>
    <t>Transf.Internet a 76.130.058-k</t>
  </si>
  <si>
    <t>Transf.Internet a 78.046.603-0</t>
  </si>
  <si>
    <t>Transf.Internet a 22.210.752-0</t>
  </si>
  <si>
    <t>0995353709 Transf a PATAGONIK S.A.</t>
  </si>
  <si>
    <t>0966480904 Transf a VICTORINOX AND</t>
  </si>
  <si>
    <t>0772757328 Transf a Comercializado</t>
  </si>
  <si>
    <t>0768859728 Transf a ECOCLICK SpA</t>
  </si>
  <si>
    <t>0966564105 Transf. BICE VIDA COMPA</t>
  </si>
  <si>
    <t>0789721904 Transf a Hanna Instrume</t>
  </si>
  <si>
    <t>Transf.Internet a 77.047.362-4</t>
  </si>
  <si>
    <t>0193897878 Transf a LOPEZ MORALES</t>
  </si>
  <si>
    <t>0898622002 Transf a LATAM AIRLINES</t>
  </si>
  <si>
    <t>0760981915 Transf a Cercano sa</t>
  </si>
  <si>
    <t>0760897574 Transf a Jara Méndez Li</t>
  </si>
  <si>
    <t>0768500681 Transf a BML Auditores</t>
  </si>
  <si>
    <t>0763217809 Transf a GASEI S.A</t>
  </si>
  <si>
    <t>0771358578 Transf a Adversa Make U</t>
  </si>
  <si>
    <t>0764757726 Transf a Atakama Outdoo</t>
  </si>
  <si>
    <t>0768388903 Transf a THE ANDES BRAN</t>
  </si>
  <si>
    <t>0761167804 Transf a EGLO CHILE ILU</t>
  </si>
  <si>
    <t>0765944627 Transf a SOCIEDAD TURIS</t>
  </si>
  <si>
    <t>0766685609 Transf a YENTZEN CONSUL</t>
  </si>
  <si>
    <t>0766859658 Transf a BRITT BRANDS C</t>
  </si>
  <si>
    <t>0765274249 Transf a Inversiones po</t>
  </si>
  <si>
    <t>0774891145 Transf. IMPORTCLICK CHI</t>
  </si>
  <si>
    <t>081494400K Transf a Universidad de</t>
  </si>
  <si>
    <t>0768397619 Transf a TRAIL SPA</t>
  </si>
  <si>
    <t>0761017780 Transf a Importadora y</t>
  </si>
  <si>
    <t>Transf.Internet a 76.101.778-0</t>
  </si>
  <si>
    <t>Transf.Internet a 76.257.574-4</t>
  </si>
  <si>
    <t>Transf.Internet a 77.930.667-4</t>
  </si>
  <si>
    <t>0825258000 Transf a VETO Y CIA. LT</t>
  </si>
  <si>
    <t>PAGO EN LINEA PREVIRED</t>
  </si>
  <si>
    <t>0234867350 Transf a Karla Marín Ri</t>
  </si>
  <si>
    <t>Env. Or. Pago Onetrade 20258810773</t>
  </si>
  <si>
    <t>Com O. de Pago Onetrade 2025881077</t>
  </si>
  <si>
    <t>0760025283 Transf a LOGINSA BIOMED</t>
  </si>
  <si>
    <t>0775969970 Transf a ALMA SPA Y SAL</t>
  </si>
  <si>
    <t>0764465962 Transf a Mappin SpA</t>
  </si>
  <si>
    <t>PAGO EN LINEA S.I.I.</t>
  </si>
  <si>
    <t>00771443397 Transf.Masiv</t>
  </si>
  <si>
    <t>0768859728 Transf. ECOCLICK SP</t>
  </si>
  <si>
    <t>0767586361 Transf a Escapology Chi</t>
  </si>
  <si>
    <t>076664936K Transf a EWINE SPA</t>
  </si>
  <si>
    <t>0186353277 Transf a GALLEGO WILLIA</t>
  </si>
  <si>
    <t>Remuneraciones Junio</t>
  </si>
  <si>
    <t>018121600K Transf a Pamela Castill</t>
  </si>
  <si>
    <t>0161974498 Transf a LEYTON CHAVEZ</t>
  </si>
  <si>
    <t>Transf.Internet a 77.030.470-9</t>
  </si>
  <si>
    <t>Transf.Internet a 6.444.265-1</t>
  </si>
  <si>
    <t>Transf.Internet a 76.543.743-1</t>
  </si>
  <si>
    <t>Transf.Internet a 77.666.584-3</t>
  </si>
  <si>
    <t>0765944627 Transf. SOCIEDAD TURIST</t>
  </si>
  <si>
    <t>Transf.Internet a 19.389.787-8</t>
  </si>
  <si>
    <t>0777439332 Transf. COMERCIAL RHI S</t>
  </si>
  <si>
    <t>0767940351 Transf. OSOJI ROBOTICS</t>
  </si>
  <si>
    <t>0812932004 PAGO PROVEEDOR AUSIN H</t>
  </si>
  <si>
    <t>0159719243 Transf a ESCOBAR SAEZ M</t>
  </si>
  <si>
    <t>0181216484 Transf de VICTORIA ANNA</t>
  </si>
  <si>
    <t>0779306674 Transf a Asesoría lr li</t>
  </si>
  <si>
    <t>0780283807 Transf a Comercial cara</t>
  </si>
  <si>
    <t>0174072604 Transf a Daniela San MA</t>
  </si>
  <si>
    <t>Transf.Internet a 76.155.160-4</t>
  </si>
  <si>
    <t>Transf.Internet a 76.320.259-3</t>
  </si>
  <si>
    <t>Transf.Internet a 77.627.240-K</t>
  </si>
  <si>
    <t>Transf.Internet a 18.121.648-4</t>
  </si>
  <si>
    <t>0966893109 ABN CRD DB TRAN TRANSBA</t>
  </si>
  <si>
    <t>0020608909 REMUNERACION 0771541</t>
  </si>
  <si>
    <t>0768240485 Transf. Sociedad Comerc</t>
  </si>
  <si>
    <t>Transf.Internet a 76.449.796-1</t>
  </si>
  <si>
    <t>0770591279 Transf a MORE VALUE CAP</t>
  </si>
  <si>
    <t>0767940351 Transf a OSOJI ROBOTICS</t>
  </si>
  <si>
    <t>0130749445 Transf a Amanda Diaz Al</t>
  </si>
  <si>
    <t>COMISION REMUNERACION JUL-25</t>
  </si>
  <si>
    <t>IVA COM. REMUNERACION JUL-25</t>
  </si>
  <si>
    <t>0762874458 Transf. EASY WAYS CHILE</t>
  </si>
  <si>
    <t>0765302765 PAGO PROVEEDOR 0765302</t>
  </si>
  <si>
    <t>Transf.Internet a 85.342.300-9</t>
  </si>
  <si>
    <t>Transf.Internet a 76.758.636-1</t>
  </si>
  <si>
    <t>0891716001 Transf a Cabanas Del La</t>
  </si>
  <si>
    <t>Transf.Internet a 78.972.190-4</t>
  </si>
  <si>
    <t>Transf.Internet a 76.083.510-2</t>
  </si>
  <si>
    <t>Transf.Internet a 96.964.370-7</t>
  </si>
  <si>
    <t>Transf.Internet a 77.891.615-0</t>
  </si>
  <si>
    <t>Transf.Internet a 77.564.130-4</t>
  </si>
  <si>
    <t>Rev. Comp. Nac. Presencial DP</t>
  </si>
  <si>
    <t>0762712113 Transf a MÁS Servicios</t>
  </si>
  <si>
    <t>076430652K Transf a Soc Consultora</t>
  </si>
  <si>
    <t>0777439332 Transf a Comercial RHI</t>
  </si>
  <si>
    <t>0898622002 PAGO PROVEEDOR LATAM A</t>
  </si>
  <si>
    <t>0020706749 REMUNERACION 0771541</t>
  </si>
  <si>
    <t>0176024070 Transf a Beatriz Parada</t>
  </si>
  <si>
    <t>076010745K Transf a Inversiones y</t>
  </si>
  <si>
    <t>Env. Or. Pago Onetrade 20258815670</t>
  </si>
  <si>
    <t>0967237604 Transf a quintec distri</t>
  </si>
  <si>
    <t>Com O. de Pago Onetrade 2025881567</t>
  </si>
  <si>
    <t>0181744553 Transf a ISIDORA HENRIQ</t>
  </si>
  <si>
    <t>Transf.Internet a 77.137.860-9</t>
  </si>
  <si>
    <t>0772921055 Transf a SPRAYING CHILE</t>
  </si>
  <si>
    <t>COMISION REMUNERACION AGO-25</t>
  </si>
  <si>
    <t>IVA COM. REMUNERACION AGO-25</t>
  </si>
  <si>
    <t>Transf.Internet a 81.290.800-6</t>
  </si>
  <si>
    <t>076019963K Transf. MORPH2O LATINOA</t>
  </si>
  <si>
    <t>076509657K Transf a Aganalytics SP</t>
  </si>
  <si>
    <t>0784176304 Transf a COMERCIAL VINI</t>
  </si>
  <si>
    <t>0764391594 Transf a Servicios de B</t>
  </si>
  <si>
    <t>Transf.Internet a 76.509.657-K</t>
  </si>
  <si>
    <t>0020776389 REMUNERACION 0771541</t>
  </si>
  <si>
    <t>Transf.Internet a 76.159.140-1</t>
  </si>
  <si>
    <t>0020818468 REMUNERACION 0771541</t>
  </si>
  <si>
    <t>0130749445 Transf. Amanda Carolina</t>
  </si>
  <si>
    <t>0774791701 Transf a Tramontina de</t>
  </si>
  <si>
    <t>0761429345 Transf a The Soul Consu</t>
  </si>
  <si>
    <t>PAGO EN LINEA SERVIPAG</t>
  </si>
  <si>
    <t>COMISION REMUNERACION SEP-25</t>
  </si>
  <si>
    <t>IVA COM. REMUNERACION SEP-25</t>
  </si>
  <si>
    <t>0560048904 Transf a Comunidad edif</t>
  </si>
  <si>
    <t>Env. Or. Pago Onetrade 20258818099</t>
  </si>
  <si>
    <t>0763914011 Transf a ARCOVEG LIMPIE</t>
  </si>
  <si>
    <t>Com O. de Pago Onetrade 2025881809</t>
  </si>
  <si>
    <t>076253648K Transf a MOLLER SPA</t>
  </si>
  <si>
    <t>Env. Or. Pago Onetrade 20258818347</t>
  </si>
  <si>
    <t>0773664099 Transf a manejo de suel</t>
  </si>
  <si>
    <t>Com O. de Pago Onetrade 2025881834</t>
  </si>
  <si>
    <t>076430652K Transf. SOCIEDAD CONSUL</t>
  </si>
  <si>
    <t>076253648K Transf. MOLLER SPA</t>
  </si>
  <si>
    <t>076708868K Transf a INVERSIONES SO</t>
  </si>
  <si>
    <t>0764143094 Transf a Servicios Agrí</t>
  </si>
  <si>
    <t>0772749376 Transf a OPTICALLERY SP</t>
  </si>
  <si>
    <t>0967907804 Transf a Hotelera Lago</t>
  </si>
  <si>
    <t>0766042074 Transf a comercial bett</t>
  </si>
  <si>
    <t>0771378609 Transf. COMERCIAL K LIM</t>
  </si>
  <si>
    <t>0776665843 Transf a Eme Inversione</t>
  </si>
  <si>
    <t>RutDestina Transf a tario099535370</t>
  </si>
  <si>
    <t>Transf.Internet a 76.762.740-8</t>
  </si>
  <si>
    <t>RutDestina Transf a tario078936330</t>
  </si>
  <si>
    <t>RutDestina Transf a tario076019963</t>
  </si>
  <si>
    <t>RutDestina Transf a tario078417630</t>
  </si>
  <si>
    <t>RutDestina Transf a tario076014842</t>
  </si>
  <si>
    <t>RutDestina Transf a tario077274937</t>
  </si>
  <si>
    <t>0020931205 REMUNERACION 0771541</t>
  </si>
  <si>
    <t>0181744553 Transf. ISIDORA PAZ HEN</t>
  </si>
  <si>
    <t>RutDestina Transf a tario077144339</t>
  </si>
  <si>
    <t>RutDestina Transf a tario077180865</t>
  </si>
  <si>
    <t>RutDestina Transf a tario076664936</t>
  </si>
  <si>
    <t>RutDestina Transf a tario076991530</t>
  </si>
  <si>
    <t>RutDestina Transf a tario076546331</t>
  </si>
  <si>
    <t>0094883989 Transf a Cristobal Ramo</t>
  </si>
  <si>
    <t>COMISION REMUNERACION OCT-25</t>
  </si>
  <si>
    <t>IVA COM. REMUNERACION OCT-25</t>
  </si>
  <si>
    <t>Env. Or. Pago Onetrade 20258819936</t>
  </si>
  <si>
    <t>0760675938 Transf a Comercial Yu y</t>
  </si>
  <si>
    <t>Transf.Internet a 76.905.771-4</t>
  </si>
  <si>
    <t>Com O. de Pago Onetrade 2025881993</t>
  </si>
  <si>
    <t>0652001912 Transf a CORPORACION EM</t>
  </si>
  <si>
    <t>Transf.Internet a 77.961.779-3</t>
  </si>
  <si>
    <t>77.274.937-6 Transf. OPTICAS K</t>
  </si>
  <si>
    <t>Transf.Internet a 76.153.258-8</t>
  </si>
  <si>
    <t>Transf.Internet a 76.466.258-K</t>
  </si>
  <si>
    <t>Transf.Internet a 77.447.088-3</t>
  </si>
  <si>
    <t>0763217809 Transf de GASEI S A</t>
  </si>
  <si>
    <t>0104950531 Transf de OSVALDO ENRIQ</t>
  </si>
  <si>
    <t>0222107520 Transf a lUCIANO SOTO</t>
  </si>
  <si>
    <t>0021034679 REMUNERACION 0771541</t>
  </si>
  <si>
    <t>Transf.Internet a 77.059.127-9</t>
  </si>
  <si>
    <t>Transf.Internet a 18.121.600-K</t>
  </si>
  <si>
    <t>Transf.Internet a 78.417.630-4</t>
  </si>
  <si>
    <t>Transf.Internet a 77.664.990-2</t>
  </si>
  <si>
    <t>Transf.Internet a 77.180.865-4</t>
  </si>
  <si>
    <t>Transf.Internet a 76.169.324-7</t>
  </si>
  <si>
    <t>Transf.Internet a 96.879.620-8</t>
  </si>
  <si>
    <t>0765437431 Transf a DD COSMETICS S</t>
  </si>
  <si>
    <t>COMISION REMUNERACION NOV-25</t>
  </si>
  <si>
    <t>IVA COM. REMUNERACION NOV-25</t>
  </si>
  <si>
    <t>Transf.Internet a 76.960.631-9</t>
  </si>
  <si>
    <t>0078944889 Transf a Graciela Sepúl</t>
  </si>
  <si>
    <t>0763765083 Transf a CELAGRO</t>
  </si>
  <si>
    <t>Transf.Internet a 76.782.304-5</t>
  </si>
  <si>
    <t>0021103176 REMUNERACION 0771541</t>
  </si>
  <si>
    <t>Transf.Internet a 76.746.250-6</t>
  </si>
  <si>
    <t>Transf.Internet a 77.274.937-6</t>
  </si>
  <si>
    <t>0152601816 Transf a ANGUITA BAHAMO</t>
  </si>
  <si>
    <t>0812908006 Transf a Copeval S.A</t>
  </si>
  <si>
    <t>0781668664 Transf a Rov joyas spa</t>
  </si>
  <si>
    <t>0761179276 Transf a NEMACHILE SERV</t>
  </si>
  <si>
    <t>0776649902 Transf a AGENCIA DE ADU</t>
  </si>
  <si>
    <t>005799231K Transf a Víctor Hugo es</t>
  </si>
  <si>
    <t>Egreso por Compra de Divisas</t>
  </si>
  <si>
    <t>Com. Transferencia Internacional 2</t>
  </si>
  <si>
    <t>0021147575 REMUNERACION 0771541</t>
  </si>
  <si>
    <t>0770028469 Transf a Indigas spa</t>
  </si>
  <si>
    <t>Transf.Internet a 77.117.534-1</t>
  </si>
  <si>
    <t>0760993026 Transf a Pisquera Tulah</t>
  </si>
  <si>
    <t>0771175341 Transf a Comercializado</t>
  </si>
  <si>
    <t>0778841290 Transf a GOPOINTS CHILE</t>
  </si>
  <si>
    <t>COMISION REMUNERACION DIC-25</t>
  </si>
  <si>
    <t>IVA COM. REMUNERACION DIC-25</t>
  </si>
  <si>
    <t>0766575099 Transf. WORLDQUERY SpA</t>
  </si>
  <si>
    <t>Transf.Internet a 19.563.024-0</t>
  </si>
  <si>
    <t>Transf.Internet a 77.364.206-0</t>
  </si>
  <si>
    <t>0776649902 Transf. AGENCIA DE ADUA</t>
  </si>
  <si>
    <t>00774500901 Pago de Asigna</t>
  </si>
  <si>
    <t>0781729930 Transf a BPK equipos Lt</t>
  </si>
  <si>
    <t>077597320K Transf a MERIEUX NUTRIS</t>
  </si>
  <si>
    <t>0771808654 Transf a COMERCIALIZADO</t>
  </si>
  <si>
    <t>0162579312 Transf a Mikel Riveros</t>
  </si>
  <si>
    <t>0773642060 Transf a comercializado</t>
  </si>
  <si>
    <t>0021256932 REMUNERACION 0771541</t>
  </si>
  <si>
    <t>Compra realizada de $1,060,530</t>
  </si>
  <si>
    <t>Compra realizada de $54,888</t>
  </si>
  <si>
    <t>12046096 - 12046087</t>
  </si>
  <si>
    <t>Factura/Boleta</t>
  </si>
  <si>
    <t>Compra realizada por mercado libre en cuotas</t>
  </si>
  <si>
    <t>1 cuota de 6</t>
  </si>
  <si>
    <t>1 cuota de 12</t>
  </si>
  <si>
    <t>Comision factura 412 con factura de GP 124</t>
  </si>
  <si>
    <t>2da Q Febrero</t>
  </si>
  <si>
    <t>Enero</t>
  </si>
  <si>
    <t>Febrero</t>
  </si>
  <si>
    <t>Ingreso Abril 2026</t>
  </si>
  <si>
    <t>1era Marzo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</si>
</sst>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42" formatCode="_ &quot;$&quot;* #,##0_ ;_ &quot;$&quot;* \-#,##0_ ;_ &quot;$&quot;* &quot;-&quot;_ ;_ @_ "/>
    <numFmt numFmtId="164" formatCode="_(&quot;$&quot;* #,##0_);_(&quot;$&quot;* \(#,##0\);_(&quot;$&quot;* &quot;-&quot;_);_(@_)"/>
    <numFmt numFmtId="165" formatCode="&quot;$&quot;#,##0"/>
    <numFmt numFmtId="166" formatCode="&quot;$&quot;#,##0_);[Red]\(&quot;$&quot;#,##0\)"/>
  </numFmts>
  <fonts count="2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0"/>
      <color theme="1"/>
      <name val="Aptos Narrow"/>
      <family val="2"/>
      <scheme val="minor"/>
    </font>
    <font>
      <sz val="11"/>
      <name val="Calibri"/>
      <family val="2"/>
    </font>
    <font>
      <sz val="10"/>
      <name val="Arial"/>
      <family val="2"/>
    </font>
    <font>
      <sz val="11"/>
      <color rgb="FF000000"/>
      <name val="Calibri"/>
      <family val="2"/>
    </font>
    <font>
      <sz val="11"/>
      <color rgb="FF000000"/>
      <name val="Aptos Narrow"/>
      <family val="2"/>
      <scheme val="minor"/>
    </font>
    <font>
      <sz val="11"/>
      <color rgb="FFEE0000"/>
      <name val="Aptos Narrow"/>
      <family val="2"/>
      <scheme val="minor"/>
    </font>
    <font>
      <sz val="11"/>
      <name val="Aptos Narrow"/>
      <family val="2"/>
      <scheme val="minor"/>
    </font>
    <font>
      <sz val="10"/>
      <color rgb="FFFF0000"/>
      <name val="Aptos Narrow"/>
      <family val="2"/>
      <scheme val="minor"/>
    </font>
    <font>
      <b/>
      <sz val="11"/>
      <color rgb="FFFF0000"/>
      <name val="Aptos Narrow"/>
      <family val="2"/>
      <scheme val="minor"/>
    </font>
    <font>
      <b/>
      <sz val="10"/>
      <color theme="0"/>
      <name val="Aptos Narrow"/>
      <family val="2"/>
      <scheme val="minor"/>
    </font>
    <font>
      <sz val="9"/>
      <color theme="1"/>
      <name val="Aptos Narrow"/>
      <family val="2"/>
      <scheme val="minor"/>
    </font>
    <font>
      <b/>
      <sz val="10"/>
      <color theme="1"/>
      <name val="Aptos Narrow"/>
      <family val="2"/>
      <scheme val="minor"/>
    </font>
    <font>
      <b/>
      <sz val="9"/>
      <color theme="1"/>
      <name val="Aptos Narrow"/>
      <family val="2"/>
      <scheme val="minor"/>
    </font>
    <font>
      <b/>
      <sz val="9"/>
      <color theme="0"/>
      <name val="Aptos Narrow"/>
      <family val="2"/>
      <scheme val="minor"/>
    </font>
    <font>
      <u/>
      <sz val="11"/>
      <color theme="10"/>
      <name val="Aptos Narrow"/>
      <family val="2"/>
      <scheme val="minor"/>
    </font>
    <font>
      <b/>
      <sz val="6"/>
      <color rgb="FF555555"/>
      <name val="SantanderTextW05-Regular"/>
    </font>
    <font>
      <sz val="7"/>
      <color rgb="FF444444"/>
      <name val="SantanderTextW05-Regular"/>
    </font>
  </fonts>
  <fills count="2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rgb="FF92D05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5" tint="0.79998168889431442"/>
        <bgColor indexed="64"/>
      </patternFill>
    </fill>
    <fill>
      <patternFill patternType="solid">
        <fgColor rgb="FF00B0F0"/>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rgb="FFFFFFFF"/>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indexed="64"/>
      </right>
      <top style="thin">
        <color indexed="64"/>
      </top>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bottom style="thin">
        <color rgb="FF000000"/>
      </bottom>
      <diagonal/>
    </border>
    <border>
      <left style="thin">
        <color rgb="FF000000"/>
      </left>
      <right style="thin">
        <color indexed="64"/>
      </right>
      <top style="thin">
        <color indexed="64"/>
      </top>
      <bottom/>
      <diagonal/>
    </border>
    <border>
      <left/>
      <right/>
      <top style="medium">
        <color rgb="FFE1E1E1"/>
      </top>
      <bottom/>
      <diagonal/>
    </border>
    <border>
      <left style="thin">
        <color rgb="FF000000"/>
      </left>
      <right style="thin">
        <color indexed="64"/>
      </right>
      <top/>
      <bottom/>
      <diagonal/>
    </border>
  </borders>
  <cellStyleXfs count="7">
    <xf numFmtId="0" fontId="0" fillId="0" borderId="0"/>
    <xf numFmtId="42" fontId="1" fillId="0" borderId="0" applyFont="0" applyFill="0" applyBorder="0" applyAlignment="0" applyProtection="0"/>
    <xf numFmtId="9" fontId="1" fillId="0" borderId="0" applyFont="0" applyFill="0" applyBorder="0" applyAlignment="0" applyProtection="0"/>
    <xf numFmtId="0" fontId="6" fillId="0" borderId="0"/>
    <xf numFmtId="0" fontId="7" fillId="0" borderId="0"/>
    <xf numFmtId="0" fontId="8" fillId="0" borderId="0"/>
    <xf numFmtId="0" fontId="18" fillId="0" borderId="0" applyNumberFormat="0" applyFill="0" applyBorder="0" applyAlignment="0" applyProtection="0"/>
  </cellStyleXfs>
  <cellXfs count="396">
    <xf numFmtId="0" fontId="0" fillId="0" borderId="0" xfId="0"/>
    <xf numFmtId="0" fontId="3" fillId="0" borderId="0" xfId="0" applyFont="1" applyAlignment="1">
      <alignment horizontal="center"/>
    </xf>
    <xf numFmtId="1" fontId="3" fillId="0" borderId="0" xfId="1" applyNumberFormat="1" applyFont="1" applyAlignment="1">
      <alignment horizontal="center"/>
    </xf>
    <xf numFmtId="14" fontId="3" fillId="0" borderId="0" xfId="0" applyNumberFormat="1" applyFont="1" applyAlignment="1">
      <alignment horizontal="center"/>
    </xf>
    <xf numFmtId="42" fontId="3" fillId="0" borderId="0" xfId="1" applyFont="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14" fontId="3" fillId="7" borderId="0" xfId="0" applyNumberFormat="1" applyFont="1" applyFill="1" applyAlignment="1">
      <alignment horizontal="center"/>
    </xf>
    <xf numFmtId="0" fontId="3" fillId="7" borderId="0" xfId="0" applyFont="1" applyFill="1" applyAlignment="1">
      <alignment horizontal="center"/>
    </xf>
    <xf numFmtId="1" fontId="0" fillId="0" borderId="0" xfId="1" applyNumberFormat="1" applyFont="1"/>
    <xf numFmtId="14" fontId="0" fillId="0" borderId="0" xfId="0" applyNumberFormat="1"/>
    <xf numFmtId="42" fontId="0" fillId="0" borderId="0" xfId="1" applyFont="1"/>
    <xf numFmtId="164" fontId="0" fillId="0" borderId="0" xfId="0" applyNumberFormat="1"/>
    <xf numFmtId="0" fontId="0" fillId="0" borderId="0" xfId="0" applyAlignment="1">
      <alignment horizontal="center"/>
    </xf>
    <xf numFmtId="0" fontId="4" fillId="0" borderId="0" xfId="0" applyFont="1" applyAlignment="1">
      <alignment horizontal="center"/>
    </xf>
    <xf numFmtId="14" fontId="5" fillId="0" borderId="0" xfId="0" applyNumberFormat="1" applyFont="1"/>
    <xf numFmtId="42" fontId="5" fillId="0" borderId="0" xfId="1" applyFont="1"/>
    <xf numFmtId="14" fontId="6" fillId="8" borderId="0" xfId="3" applyNumberFormat="1" applyFill="1"/>
    <xf numFmtId="42" fontId="6" fillId="8" borderId="0" xfId="1" applyFont="1" applyFill="1"/>
    <xf numFmtId="14" fontId="5" fillId="9" borderId="0" xfId="0" applyNumberFormat="1" applyFont="1" applyFill="1"/>
    <xf numFmtId="42" fontId="5" fillId="9" borderId="0" xfId="1" applyFont="1" applyFill="1"/>
    <xf numFmtId="14" fontId="5" fillId="10" borderId="0" xfId="0" applyNumberFormat="1" applyFont="1" applyFill="1"/>
    <xf numFmtId="42" fontId="5" fillId="10" borderId="0" xfId="1" applyFont="1" applyFill="1"/>
    <xf numFmtId="1" fontId="2" fillId="0" borderId="0" xfId="1" applyNumberFormat="1" applyFont="1"/>
    <xf numFmtId="14" fontId="2" fillId="0" borderId="0" xfId="0" applyNumberFormat="1" applyFont="1"/>
    <xf numFmtId="42" fontId="2" fillId="0" borderId="0" xfId="1" applyFont="1"/>
    <xf numFmtId="0" fontId="2" fillId="0" borderId="0" xfId="0" applyFont="1"/>
    <xf numFmtId="164" fontId="2" fillId="0" borderId="0" xfId="0" applyNumberFormat="1" applyFont="1"/>
    <xf numFmtId="14" fontId="5" fillId="0" borderId="0" xfId="4" applyNumberFormat="1" applyFont="1"/>
    <xf numFmtId="42" fontId="5" fillId="0" borderId="0" xfId="1" applyFont="1" applyBorder="1"/>
    <xf numFmtId="14" fontId="6" fillId="0" borderId="0" xfId="3" applyNumberFormat="1"/>
    <xf numFmtId="42" fontId="6" fillId="0" borderId="0" xfId="1" applyFont="1"/>
    <xf numFmtId="14" fontId="6" fillId="11" borderId="0" xfId="3" applyNumberFormat="1" applyFill="1"/>
    <xf numFmtId="42" fontId="6" fillId="11" borderId="0" xfId="1" applyFont="1" applyFill="1"/>
    <xf numFmtId="42" fontId="0" fillId="0" borderId="0" xfId="1" applyFont="1" applyFill="1"/>
    <xf numFmtId="14" fontId="5" fillId="12" borderId="0" xfId="5" applyNumberFormat="1" applyFont="1" applyFill="1"/>
    <xf numFmtId="42" fontId="5" fillId="12" borderId="0" xfId="1" applyFont="1" applyFill="1"/>
    <xf numFmtId="14" fontId="5" fillId="13" borderId="0" xfId="5" applyNumberFormat="1" applyFont="1" applyFill="1"/>
    <xf numFmtId="42" fontId="5" fillId="13" borderId="0" xfId="1" applyFont="1" applyFill="1"/>
    <xf numFmtId="14" fontId="5" fillId="14" borderId="0" xfId="5" applyNumberFormat="1" applyFont="1" applyFill="1"/>
    <xf numFmtId="42" fontId="5" fillId="14" borderId="0" xfId="1" applyFont="1" applyFill="1"/>
    <xf numFmtId="42" fontId="5" fillId="0" borderId="0" xfId="1" applyFont="1" applyFill="1" applyBorder="1"/>
    <xf numFmtId="164" fontId="0" fillId="9" borderId="0" xfId="0" applyNumberFormat="1" applyFill="1"/>
    <xf numFmtId="14" fontId="5" fillId="15" borderId="0" xfId="5" applyNumberFormat="1" applyFont="1" applyFill="1"/>
    <xf numFmtId="42" fontId="5" fillId="15" borderId="0" xfId="1" applyFont="1" applyFill="1" applyBorder="1"/>
    <xf numFmtId="42" fontId="0" fillId="6" borderId="0" xfId="1" applyFont="1" applyFill="1"/>
    <xf numFmtId="0" fontId="0" fillId="6" borderId="0" xfId="0" applyFill="1"/>
    <xf numFmtId="14" fontId="5" fillId="5" borderId="0" xfId="5" applyNumberFormat="1" applyFont="1" applyFill="1"/>
    <xf numFmtId="42" fontId="5" fillId="5" borderId="0" xfId="1" applyFont="1" applyFill="1"/>
    <xf numFmtId="14" fontId="5" fillId="16" borderId="0" xfId="5" applyNumberFormat="1" applyFont="1" applyFill="1"/>
    <xf numFmtId="42" fontId="5" fillId="16" borderId="0" xfId="1" applyFont="1" applyFill="1"/>
    <xf numFmtId="14" fontId="5" fillId="0" borderId="0" xfId="5" applyNumberFormat="1" applyFont="1"/>
    <xf numFmtId="14" fontId="5" fillId="11" borderId="0" xfId="5" applyNumberFormat="1" applyFont="1" applyFill="1"/>
    <xf numFmtId="42" fontId="5" fillId="11" borderId="0" xfId="1" applyFont="1" applyFill="1" applyBorder="1"/>
    <xf numFmtId="14" fontId="5" fillId="17" borderId="0" xfId="5" applyNumberFormat="1" applyFont="1" applyFill="1"/>
    <xf numFmtId="42" fontId="5" fillId="17" borderId="0" xfId="1" applyFont="1" applyFill="1"/>
    <xf numFmtId="14" fontId="6" fillId="10" borderId="0" xfId="3" applyNumberFormat="1" applyFill="1"/>
    <xf numFmtId="42" fontId="6" fillId="10" borderId="0" xfId="1" applyFont="1" applyFill="1"/>
    <xf numFmtId="14" fontId="5" fillId="18" borderId="0" xfId="5" applyNumberFormat="1" applyFont="1" applyFill="1"/>
    <xf numFmtId="42" fontId="5" fillId="18" borderId="0" xfId="1" applyFont="1" applyFill="1"/>
    <xf numFmtId="14" fontId="6" fillId="19" borderId="0" xfId="3" applyNumberFormat="1" applyFill="1"/>
    <xf numFmtId="42" fontId="6" fillId="19" borderId="0" xfId="1" applyFont="1" applyFill="1"/>
    <xf numFmtId="14" fontId="5" fillId="8" borderId="0" xfId="5" applyNumberFormat="1" applyFont="1" applyFill="1"/>
    <xf numFmtId="42" fontId="5" fillId="8" borderId="0" xfId="1" applyFont="1" applyFill="1"/>
    <xf numFmtId="0" fontId="5" fillId="0" borderId="0" xfId="5" applyFont="1"/>
    <xf numFmtId="0" fontId="5" fillId="0" borderId="0" xfId="0" applyFont="1"/>
    <xf numFmtId="14" fontId="6" fillId="5" borderId="0" xfId="3" applyNumberFormat="1" applyFill="1"/>
    <xf numFmtId="42" fontId="6" fillId="5" borderId="0" xfId="1" applyFont="1" applyFill="1"/>
    <xf numFmtId="14" fontId="5" fillId="7" borderId="0" xfId="5" applyNumberFormat="1" applyFont="1" applyFill="1"/>
    <xf numFmtId="42" fontId="5" fillId="7" borderId="0" xfId="1" applyFont="1" applyFill="1"/>
    <xf numFmtId="14" fontId="0" fillId="0" borderId="0" xfId="1" applyNumberFormat="1" applyFont="1"/>
    <xf numFmtId="0" fontId="0" fillId="9" borderId="0" xfId="0" applyFill="1"/>
    <xf numFmtId="0" fontId="2" fillId="0" borderId="0" xfId="0" applyFont="1" applyAlignment="1">
      <alignment horizontal="center"/>
    </xf>
    <xf numFmtId="1" fontId="0" fillId="0" borderId="0" xfId="1" applyNumberFormat="1" applyFont="1" applyFill="1"/>
    <xf numFmtId="0" fontId="9" fillId="0" borderId="0" xfId="0" applyFont="1"/>
    <xf numFmtId="1" fontId="9" fillId="0" borderId="0" xfId="1" applyNumberFormat="1" applyFont="1"/>
    <xf numFmtId="14" fontId="9" fillId="0" borderId="0" xfId="0" applyNumberFormat="1" applyFont="1"/>
    <xf numFmtId="42" fontId="9" fillId="0" borderId="0" xfId="1" applyFont="1"/>
    <xf numFmtId="164" fontId="9" fillId="0" borderId="0" xfId="0" applyNumberFormat="1" applyFont="1"/>
    <xf numFmtId="164" fontId="9" fillId="0" borderId="0" xfId="0" applyNumberFormat="1" applyFont="1" applyAlignment="1">
      <alignment horizontal="center"/>
    </xf>
    <xf numFmtId="0" fontId="10" fillId="0" borderId="0" xfId="0" applyFont="1"/>
    <xf numFmtId="1" fontId="10" fillId="0" borderId="0" xfId="1" applyNumberFormat="1" applyFont="1"/>
    <xf numFmtId="14" fontId="10" fillId="0" borderId="0" xfId="0" applyNumberFormat="1" applyFont="1"/>
    <xf numFmtId="42" fontId="10" fillId="0" borderId="0" xfId="1" applyFont="1" applyFill="1"/>
    <xf numFmtId="164" fontId="10" fillId="0" borderId="0" xfId="0" applyNumberFormat="1" applyFont="1"/>
    <xf numFmtId="42" fontId="10" fillId="0" borderId="0" xfId="1" applyFont="1"/>
    <xf numFmtId="0" fontId="10" fillId="0" borderId="0" xfId="0" applyFont="1" applyAlignment="1">
      <alignment horizontal="center"/>
    </xf>
    <xf numFmtId="14" fontId="0" fillId="16" borderId="0" xfId="0" applyNumberFormat="1" applyFill="1"/>
    <xf numFmtId="42" fontId="0" fillId="16" borderId="0" xfId="1" applyFont="1" applyFill="1"/>
    <xf numFmtId="14" fontId="0" fillId="6" borderId="0" xfId="0" applyNumberFormat="1" applyFill="1"/>
    <xf numFmtId="42" fontId="2" fillId="0" borderId="0" xfId="1" applyFont="1" applyFill="1"/>
    <xf numFmtId="14" fontId="0" fillId="4" borderId="0" xfId="0" applyNumberFormat="1" applyFill="1"/>
    <xf numFmtId="42" fontId="0" fillId="4" borderId="0" xfId="1" applyFont="1" applyFill="1"/>
    <xf numFmtId="164" fontId="0" fillId="0" borderId="0" xfId="0" applyNumberFormat="1" applyAlignment="1">
      <alignment horizontal="center"/>
    </xf>
    <xf numFmtId="0" fontId="11" fillId="0" borderId="0" xfId="0" applyFont="1" applyAlignment="1">
      <alignment horizontal="center"/>
    </xf>
    <xf numFmtId="0" fontId="0" fillId="20" borderId="0" xfId="0" applyFill="1"/>
    <xf numFmtId="1" fontId="0" fillId="6" borderId="0" xfId="1" applyNumberFormat="1" applyFont="1" applyFill="1"/>
    <xf numFmtId="14" fontId="0" fillId="0" borderId="0" xfId="0" applyNumberFormat="1" applyAlignment="1">
      <alignment horizontal="center"/>
    </xf>
    <xf numFmtId="14" fontId="0" fillId="21" borderId="0" xfId="0" applyNumberFormat="1" applyFill="1"/>
    <xf numFmtId="0" fontId="0" fillId="0" borderId="0" xfId="0">
      <extLst>
        <ext xmlns:xfpb="http://schemas.microsoft.com/office/spreadsheetml/2022/featurepropertybag" uri="{C7286773-470A-42A8-94C5-96B5CB345126}">
          <xfpb:xfComplement i="0"/>
        </ext>
      </extLst>
    </xf>
    <xf numFmtId="1" fontId="0" fillId="0" borderId="0" xfId="1" applyNumberFormat="1" applyFont="1">
      <extLst>
        <ext xmlns:xfpb="http://schemas.microsoft.com/office/spreadsheetml/2022/featurepropertybag" uri="{C7286773-470A-42A8-94C5-96B5CB345126}">
          <xfpb:xfComplement i="0"/>
        </ext>
      </extLst>
    </xf>
    <xf numFmtId="14" fontId="0" fillId="0" borderId="0" xfId="0" applyNumberFormat="1">
      <extLst>
        <ext xmlns:xfpb="http://schemas.microsoft.com/office/spreadsheetml/2022/featurepropertybag" uri="{C7286773-470A-42A8-94C5-96B5CB345126}">
          <xfpb:xfComplement i="0"/>
        </ext>
      </extLst>
    </xf>
    <xf numFmtId="42" fontId="0" fillId="0" borderId="0" xfId="1" applyFont="1">
      <extLst>
        <ext xmlns:xfpb="http://schemas.microsoft.com/office/spreadsheetml/2022/featurepropertybag" uri="{C7286773-470A-42A8-94C5-96B5CB345126}">
          <xfpb:xfComplement i="0"/>
        </ext>
      </extLst>
    </xf>
    <xf numFmtId="164" fontId="0" fillId="0" borderId="0" xfId="0" applyNumberFormat="1">
      <extLst>
        <ext xmlns:xfpb="http://schemas.microsoft.com/office/spreadsheetml/2022/featurepropertybag" uri="{C7286773-470A-42A8-94C5-96B5CB345126}">
          <xfpb:xfComplement i="0"/>
        </ext>
      </extLst>
    </xf>
    <xf numFmtId="42" fontId="1" fillId="0" borderId="0" xfId="1" applyFont="1"/>
    <xf numFmtId="6"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3" fillId="0" borderId="13" xfId="0" applyFont="1" applyBorder="1" applyAlignment="1">
      <alignment horizontal="center"/>
    </xf>
    <xf numFmtId="0" fontId="3" fillId="0" borderId="0" xfId="0" applyFont="1"/>
    <xf numFmtId="0" fontId="3" fillId="0" borderId="14" xfId="0" applyFont="1"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3" fillId="0" borderId="19" xfId="0" applyFont="1" applyBorder="1" applyAlignment="1">
      <alignment horizontal="center"/>
    </xf>
    <xf numFmtId="0" fontId="0" fillId="0" borderId="20" xfId="0" applyBorder="1" applyAlignment="1">
      <alignment horizontal="center"/>
    </xf>
    <xf numFmtId="0" fontId="0" fillId="0" borderId="1" xfId="0" applyBorder="1" applyAlignment="1">
      <alignment horizontal="center"/>
    </xf>
    <xf numFmtId="42" fontId="0" fillId="0" borderId="23" xfId="1" applyFont="1" applyBorder="1" applyAlignment="1">
      <alignment horizontal="center"/>
    </xf>
    <xf numFmtId="0" fontId="0" fillId="0" borderId="1" xfId="0" applyBorder="1"/>
    <xf numFmtId="0" fontId="0" fillId="0" borderId="24" xfId="0" applyBorder="1"/>
    <xf numFmtId="0" fontId="0" fillId="0" borderId="25" xfId="0" applyBorder="1"/>
    <xf numFmtId="0" fontId="0" fillId="0" borderId="25" xfId="0" applyBorder="1" applyAlignment="1">
      <alignment horizontal="center"/>
    </xf>
    <xf numFmtId="42" fontId="0" fillId="0" borderId="28" xfId="1" applyFont="1" applyBorder="1" applyAlignment="1">
      <alignment horizontal="center"/>
    </xf>
    <xf numFmtId="164" fontId="3" fillId="9" borderId="14" xfId="0" applyNumberFormat="1" applyFont="1" applyFill="1" applyBorder="1"/>
    <xf numFmtId="0" fontId="0" fillId="0" borderId="0" xfId="0" applyAlignment="1">
      <alignment horizontal="right"/>
    </xf>
    <xf numFmtId="165" fontId="0" fillId="0" borderId="0" xfId="0" applyNumberFormat="1"/>
    <xf numFmtId="17" fontId="0" fillId="0" borderId="1" xfId="0" applyNumberFormat="1" applyBorder="1"/>
    <xf numFmtId="42" fontId="0" fillId="0" borderId="1" xfId="1" applyFont="1" applyFill="1" applyBorder="1"/>
    <xf numFmtId="14" fontId="0" fillId="0" borderId="1" xfId="1" applyNumberFormat="1" applyFont="1" applyFill="1" applyBorder="1"/>
    <xf numFmtId="0" fontId="0" fillId="0" borderId="0" xfId="0" applyAlignment="1">
      <alignment horizontal="left"/>
    </xf>
    <xf numFmtId="14" fontId="0" fillId="0" borderId="1" xfId="1" applyNumberFormat="1" applyFont="1" applyBorder="1"/>
    <xf numFmtId="42" fontId="0" fillId="0" borderId="1" xfId="1" applyFont="1" applyBorder="1"/>
    <xf numFmtId="0" fontId="3" fillId="0" borderId="1" xfId="0" applyFont="1" applyBorder="1" applyAlignment="1">
      <alignment horizontal="center"/>
    </xf>
    <xf numFmtId="42" fontId="3" fillId="0" borderId="1" xfId="1" applyFont="1" applyBorder="1"/>
    <xf numFmtId="42" fontId="3" fillId="0" borderId="1" xfId="1" applyFont="1" applyFill="1" applyBorder="1"/>
    <xf numFmtId="0" fontId="0" fillId="0" borderId="0" xfId="0" applyAlignment="1">
      <alignment horizontal="left" indent="1"/>
    </xf>
    <xf numFmtId="42" fontId="3" fillId="0" borderId="1" xfId="1" applyFont="1" applyBorder="1" applyAlignment="1">
      <alignment horizontal="center"/>
    </xf>
    <xf numFmtId="0" fontId="0" fillId="0" borderId="0" xfId="2" applyNumberFormat="1" applyFont="1"/>
    <xf numFmtId="0" fontId="3" fillId="23" borderId="0" xfId="0" applyFont="1" applyFill="1"/>
    <xf numFmtId="0" fontId="3" fillId="23" borderId="0" xfId="0" applyFont="1" applyFill="1" applyAlignment="1">
      <alignment horizontal="center"/>
    </xf>
    <xf numFmtId="0" fontId="0" fillId="0" borderId="0" xfId="0" applyAlignment="1">
      <alignment vertical="center"/>
    </xf>
    <xf numFmtId="165" fontId="0" fillId="0" borderId="0" xfId="1" applyNumberFormat="1" applyFont="1"/>
    <xf numFmtId="0" fontId="0" fillId="0" borderId="0" xfId="0" pivotButton="1"/>
    <xf numFmtId="0" fontId="0" fillId="7" borderId="0" xfId="0" applyFill="1"/>
    <xf numFmtId="0" fontId="13" fillId="2" borderId="1" xfId="0" applyFont="1" applyFill="1" applyBorder="1" applyAlignment="1">
      <alignment horizontal="center" vertical="center" wrapText="1"/>
    </xf>
    <xf numFmtId="42" fontId="13" fillId="2" borderId="1" xfId="1" applyFont="1" applyFill="1" applyBorder="1" applyAlignment="1">
      <alignment horizontal="center" vertical="center" wrapText="1"/>
    </xf>
    <xf numFmtId="0" fontId="4" fillId="0" borderId="0" xfId="0" applyFont="1"/>
    <xf numFmtId="0" fontId="4" fillId="0" borderId="1" xfId="0" applyFont="1" applyBorder="1"/>
    <xf numFmtId="0" fontId="4" fillId="4" borderId="1" xfId="0" applyFont="1" applyFill="1" applyBorder="1"/>
    <xf numFmtId="0" fontId="4" fillId="4" borderId="1" xfId="0" applyFont="1" applyFill="1" applyBorder="1" applyAlignment="1">
      <alignment horizontal="center"/>
    </xf>
    <xf numFmtId="42" fontId="13" fillId="2" borderId="1" xfId="1" applyFont="1" applyFill="1" applyBorder="1" applyAlignment="1">
      <alignment horizontal="right"/>
    </xf>
    <xf numFmtId="14" fontId="4" fillId="3" borderId="1" xfId="0" applyNumberFormat="1" applyFont="1" applyFill="1" applyBorder="1"/>
    <xf numFmtId="0" fontId="4" fillId="3" borderId="1" xfId="0" applyFont="1" applyFill="1" applyBorder="1" applyAlignment="1">
      <alignment horizontal="center" wrapText="1"/>
    </xf>
    <xf numFmtId="0" fontId="4" fillId="3" borderId="1" xfId="0" applyFont="1" applyFill="1" applyBorder="1"/>
    <xf numFmtId="0" fontId="4" fillId="3" borderId="1" xfId="0" applyFont="1" applyFill="1" applyBorder="1" applyAlignment="1">
      <alignment horizontal="center"/>
    </xf>
    <xf numFmtId="42" fontId="4" fillId="3" borderId="1" xfId="1" applyFont="1" applyFill="1" applyBorder="1"/>
    <xf numFmtId="0" fontId="4" fillId="8" borderId="1" xfId="0" applyFont="1" applyFill="1" applyBorder="1" applyAlignment="1">
      <alignment horizontal="center"/>
    </xf>
    <xf numFmtId="0" fontId="4" fillId="0" borderId="1" xfId="0" applyFont="1" applyBorder="1" applyAlignment="1">
      <alignment horizontal="center"/>
    </xf>
    <xf numFmtId="0" fontId="4" fillId="0" borderId="30" xfId="0" applyFont="1" applyBorder="1"/>
    <xf numFmtId="0" fontId="4" fillId="4" borderId="30" xfId="0" applyFont="1" applyFill="1" applyBorder="1"/>
    <xf numFmtId="0" fontId="4" fillId="4" borderId="30" xfId="0" applyFont="1" applyFill="1" applyBorder="1" applyAlignment="1">
      <alignment horizontal="center"/>
    </xf>
    <xf numFmtId="42" fontId="13" fillId="2" borderId="30" xfId="1" applyFont="1" applyFill="1" applyBorder="1" applyAlignment="1">
      <alignment horizontal="right"/>
    </xf>
    <xf numFmtId="14" fontId="4" fillId="3" borderId="30" xfId="0" applyNumberFormat="1" applyFont="1" applyFill="1" applyBorder="1"/>
    <xf numFmtId="0" fontId="4" fillId="3" borderId="30" xfId="0" applyFont="1" applyFill="1" applyBorder="1" applyAlignment="1">
      <alignment horizontal="center"/>
    </xf>
    <xf numFmtId="0" fontId="4" fillId="3" borderId="30" xfId="0" applyFont="1" applyFill="1" applyBorder="1"/>
    <xf numFmtId="42" fontId="4" fillId="3" borderId="30" xfId="1" applyFont="1" applyFill="1" applyBorder="1"/>
    <xf numFmtId="0" fontId="4" fillId="0" borderId="31" xfId="0" applyFont="1" applyBorder="1"/>
    <xf numFmtId="0" fontId="4" fillId="0" borderId="31" xfId="0" applyFont="1" applyBorder="1" applyAlignment="1">
      <alignment horizontal="center"/>
    </xf>
    <xf numFmtId="42" fontId="13" fillId="2" borderId="31" xfId="1" applyFont="1" applyFill="1" applyBorder="1" applyAlignment="1">
      <alignment horizontal="right"/>
    </xf>
    <xf numFmtId="14" fontId="4" fillId="3" borderId="31" xfId="0" applyNumberFormat="1" applyFont="1" applyFill="1" applyBorder="1"/>
    <xf numFmtId="0" fontId="4" fillId="3" borderId="31" xfId="0" applyFont="1" applyFill="1" applyBorder="1" applyAlignment="1">
      <alignment horizontal="center" wrapText="1"/>
    </xf>
    <xf numFmtId="0" fontId="4" fillId="3" borderId="31" xfId="0" applyFont="1" applyFill="1" applyBorder="1"/>
    <xf numFmtId="42" fontId="13" fillId="2" borderId="32" xfId="1" applyFont="1" applyFill="1" applyBorder="1" applyAlignment="1">
      <alignment horizontal="right"/>
    </xf>
    <xf numFmtId="14" fontId="4" fillId="3" borderId="32" xfId="0" applyNumberFormat="1" applyFont="1" applyFill="1" applyBorder="1"/>
    <xf numFmtId="0" fontId="4" fillId="3" borderId="32" xfId="0" applyFont="1" applyFill="1" applyBorder="1" applyAlignment="1">
      <alignment horizontal="center" wrapText="1"/>
    </xf>
    <xf numFmtId="0" fontId="4" fillId="0" borderId="32" xfId="0" applyFont="1" applyBorder="1"/>
    <xf numFmtId="42" fontId="13" fillId="2" borderId="33" xfId="1" applyFont="1" applyFill="1" applyBorder="1" applyAlignment="1">
      <alignment horizontal="right"/>
    </xf>
    <xf numFmtId="0" fontId="4" fillId="0" borderId="35" xfId="0" applyFont="1" applyBorder="1" applyAlignment="1">
      <alignment horizontal="center"/>
    </xf>
    <xf numFmtId="0" fontId="4" fillId="0" borderId="32" xfId="0" applyFont="1" applyBorder="1" applyAlignment="1">
      <alignment horizontal="center"/>
    </xf>
    <xf numFmtId="0" fontId="4" fillId="8" borderId="31" xfId="0" applyFont="1" applyFill="1" applyBorder="1" applyAlignment="1">
      <alignment horizontal="center"/>
    </xf>
    <xf numFmtId="0" fontId="4" fillId="0" borderId="34" xfId="0" applyFont="1" applyBorder="1" applyAlignment="1">
      <alignment horizontal="center"/>
    </xf>
    <xf numFmtId="42" fontId="4" fillId="0" borderId="31" xfId="1" applyFont="1" applyBorder="1"/>
    <xf numFmtId="42" fontId="4" fillId="0" borderId="32" xfId="1" applyFont="1" applyBorder="1"/>
    <xf numFmtId="42" fontId="4" fillId="0" borderId="0" xfId="1" applyFont="1"/>
    <xf numFmtId="42" fontId="13" fillId="2" borderId="34" xfId="1" applyFont="1" applyFill="1" applyBorder="1" applyAlignment="1">
      <alignment horizontal="right"/>
    </xf>
    <xf numFmtId="42" fontId="4" fillId="0" borderId="1" xfId="1" applyFont="1" applyBorder="1"/>
    <xf numFmtId="0" fontId="4" fillId="9" borderId="1" xfId="0" applyFont="1" applyFill="1" applyBorder="1"/>
    <xf numFmtId="0" fontId="4" fillId="9" borderId="1" xfId="0" applyFont="1" applyFill="1" applyBorder="1" applyAlignment="1">
      <alignment horizontal="center"/>
    </xf>
    <xf numFmtId="0" fontId="4" fillId="9" borderId="30" xfId="0" applyFont="1" applyFill="1" applyBorder="1"/>
    <xf numFmtId="0" fontId="4" fillId="9" borderId="30" xfId="0" applyFont="1" applyFill="1" applyBorder="1" applyAlignment="1">
      <alignment horizontal="center"/>
    </xf>
    <xf numFmtId="0" fontId="4" fillId="3" borderId="30" xfId="0" applyFont="1" applyFill="1" applyBorder="1" applyAlignment="1">
      <alignment horizontal="center" wrapText="1"/>
    </xf>
    <xf numFmtId="0" fontId="4" fillId="0" borderId="30" xfId="0" applyFont="1" applyBorder="1" applyAlignment="1">
      <alignment horizontal="center"/>
    </xf>
    <xf numFmtId="42" fontId="4" fillId="0" borderId="30" xfId="1" applyFont="1" applyBorder="1"/>
    <xf numFmtId="0" fontId="4" fillId="0" borderId="36" xfId="0" applyFont="1" applyBorder="1"/>
    <xf numFmtId="0" fontId="4" fillId="0" borderId="36" xfId="0" applyFont="1" applyBorder="1" applyAlignment="1">
      <alignment horizontal="center"/>
    </xf>
    <xf numFmtId="42" fontId="13" fillId="2" borderId="36" xfId="1" applyFont="1" applyFill="1" applyBorder="1" applyAlignment="1">
      <alignment horizontal="right"/>
    </xf>
    <xf numFmtId="42" fontId="4" fillId="0" borderId="36" xfId="1" applyFont="1" applyBorder="1"/>
    <xf numFmtId="0" fontId="4" fillId="9" borderId="31" xfId="0" applyFont="1" applyFill="1" applyBorder="1"/>
    <xf numFmtId="0" fontId="4" fillId="9" borderId="31" xfId="0" applyFont="1" applyFill="1" applyBorder="1" applyAlignment="1">
      <alignment horizontal="center"/>
    </xf>
    <xf numFmtId="0" fontId="4" fillId="0" borderId="37" xfId="0" applyFont="1" applyBorder="1"/>
    <xf numFmtId="0" fontId="4" fillId="0" borderId="37" xfId="0" applyFont="1" applyBorder="1" applyAlignment="1">
      <alignment horizontal="center"/>
    </xf>
    <xf numFmtId="42" fontId="13" fillId="2" borderId="37" xfId="1" applyFont="1" applyFill="1" applyBorder="1" applyAlignment="1">
      <alignment horizontal="right"/>
    </xf>
    <xf numFmtId="42" fontId="4" fillId="0" borderId="37" xfId="1" applyFont="1" applyBorder="1"/>
    <xf numFmtId="0" fontId="4" fillId="3" borderId="32" xfId="0" applyFont="1" applyFill="1" applyBorder="1"/>
    <xf numFmtId="0" fontId="4" fillId="3" borderId="33" xfId="0" applyFont="1" applyFill="1" applyBorder="1" applyAlignment="1">
      <alignment horizontal="center" wrapText="1"/>
    </xf>
    <xf numFmtId="0" fontId="4" fillId="3" borderId="34" xfId="0" applyFont="1" applyFill="1" applyBorder="1" applyAlignment="1">
      <alignment horizontal="center" wrapText="1"/>
    </xf>
    <xf numFmtId="0" fontId="4" fillId="3" borderId="21" xfId="0" applyFont="1" applyFill="1" applyBorder="1" applyAlignment="1">
      <alignment horizontal="center" wrapText="1"/>
    </xf>
    <xf numFmtId="0" fontId="4" fillId="0" borderId="38" xfId="0" applyFont="1" applyBorder="1"/>
    <xf numFmtId="0" fontId="4" fillId="8" borderId="36" xfId="0" applyFont="1" applyFill="1" applyBorder="1" applyAlignment="1">
      <alignment horizontal="center"/>
    </xf>
    <xf numFmtId="0" fontId="4" fillId="8" borderId="37" xfId="0" applyFont="1" applyFill="1" applyBorder="1" applyAlignment="1">
      <alignment horizontal="center"/>
    </xf>
    <xf numFmtId="0" fontId="4" fillId="8" borderId="32" xfId="0" applyFont="1" applyFill="1" applyBorder="1" applyAlignment="1">
      <alignment horizontal="center"/>
    </xf>
    <xf numFmtId="14" fontId="4" fillId="0" borderId="31" xfId="0" applyNumberFormat="1" applyFont="1" applyBorder="1"/>
    <xf numFmtId="0" fontId="4" fillId="3" borderId="39" xfId="0" applyFont="1" applyFill="1" applyBorder="1" applyAlignment="1">
      <alignment horizontal="center" wrapText="1"/>
    </xf>
    <xf numFmtId="14" fontId="4" fillId="0" borderId="32" xfId="0" applyNumberFormat="1" applyFont="1" applyBorder="1"/>
    <xf numFmtId="0" fontId="4" fillId="20" borderId="1" xfId="0" applyFont="1" applyFill="1" applyBorder="1"/>
    <xf numFmtId="0" fontId="4" fillId="20" borderId="2" xfId="0" applyFont="1" applyFill="1" applyBorder="1"/>
    <xf numFmtId="0" fontId="4" fillId="20" borderId="31" xfId="0" applyFont="1" applyFill="1" applyBorder="1"/>
    <xf numFmtId="0" fontId="4" fillId="20" borderId="32" xfId="0" applyFont="1" applyFill="1" applyBorder="1"/>
    <xf numFmtId="0" fontId="14" fillId="20" borderId="31" xfId="0" applyFont="1" applyFill="1" applyBorder="1"/>
    <xf numFmtId="0" fontId="14" fillId="20" borderId="36" xfId="0" applyFont="1" applyFill="1" applyBorder="1"/>
    <xf numFmtId="0" fontId="14" fillId="20" borderId="37" xfId="0" applyFont="1" applyFill="1" applyBorder="1"/>
    <xf numFmtId="0" fontId="15" fillId="0" borderId="1" xfId="0" applyFont="1" applyBorder="1"/>
    <xf numFmtId="0" fontId="4" fillId="0" borderId="40" xfId="0" applyFont="1" applyBorder="1"/>
    <xf numFmtId="14" fontId="4" fillId="3" borderId="36" xfId="0" applyNumberFormat="1" applyFont="1" applyFill="1" applyBorder="1"/>
    <xf numFmtId="0" fontId="4" fillId="3" borderId="36" xfId="0" applyFont="1" applyFill="1" applyBorder="1" applyAlignment="1">
      <alignment horizontal="center" wrapText="1"/>
    </xf>
    <xf numFmtId="0" fontId="4" fillId="3" borderId="36" xfId="0" applyFont="1" applyFill="1" applyBorder="1"/>
    <xf numFmtId="42" fontId="4" fillId="3" borderId="36" xfId="1" applyFont="1" applyFill="1" applyBorder="1"/>
    <xf numFmtId="0" fontId="15" fillId="0" borderId="36" xfId="0" applyFont="1" applyBorder="1"/>
    <xf numFmtId="0" fontId="15" fillId="0" borderId="31" xfId="0" applyFont="1" applyBorder="1"/>
    <xf numFmtId="0" fontId="15" fillId="0" borderId="32" xfId="0" applyFont="1" applyBorder="1"/>
    <xf numFmtId="0" fontId="15" fillId="0" borderId="30" xfId="0" applyFont="1" applyBorder="1"/>
    <xf numFmtId="0" fontId="16" fillId="0" borderId="1" xfId="0" applyFont="1" applyBorder="1"/>
    <xf numFmtId="14" fontId="4" fillId="0" borderId="1" xfId="0" applyNumberFormat="1" applyFont="1" applyBorder="1"/>
    <xf numFmtId="42" fontId="13" fillId="2" borderId="41" xfId="1" applyFont="1" applyFill="1" applyBorder="1" applyAlignment="1">
      <alignment horizontal="right"/>
    </xf>
    <xf numFmtId="0" fontId="4" fillId="8" borderId="30" xfId="0" applyFont="1" applyFill="1" applyBorder="1" applyAlignment="1">
      <alignment horizontal="center"/>
    </xf>
    <xf numFmtId="0" fontId="4" fillId="6" borderId="1" xfId="0" applyFont="1" applyFill="1" applyBorder="1"/>
    <xf numFmtId="0" fontId="4" fillId="6" borderId="31" xfId="0" applyFont="1" applyFill="1" applyBorder="1"/>
    <xf numFmtId="0" fontId="4" fillId="6" borderId="31" xfId="0" applyFont="1" applyFill="1" applyBorder="1" applyAlignment="1">
      <alignment horizontal="center"/>
    </xf>
    <xf numFmtId="0" fontId="4" fillId="6" borderId="1" xfId="0" applyFont="1" applyFill="1" applyBorder="1" applyAlignment="1">
      <alignment horizontal="center"/>
    </xf>
    <xf numFmtId="0" fontId="4" fillId="6" borderId="32" xfId="0" applyFont="1" applyFill="1" applyBorder="1"/>
    <xf numFmtId="14" fontId="4" fillId="0" borderId="41" xfId="0" applyNumberFormat="1" applyFont="1" applyBorder="1"/>
    <xf numFmtId="14" fontId="4" fillId="0" borderId="42" xfId="0" applyNumberFormat="1" applyFont="1" applyBorder="1"/>
    <xf numFmtId="42" fontId="13" fillId="2" borderId="35" xfId="1" applyFont="1" applyFill="1" applyBorder="1" applyAlignment="1">
      <alignment horizontal="right"/>
    </xf>
    <xf numFmtId="42" fontId="13" fillId="2" borderId="42" xfId="1" applyFont="1" applyFill="1" applyBorder="1" applyAlignment="1">
      <alignment horizontal="right"/>
    </xf>
    <xf numFmtId="0" fontId="4" fillId="4" borderId="31" xfId="0" applyFont="1" applyFill="1" applyBorder="1"/>
    <xf numFmtId="0" fontId="4" fillId="6" borderId="32" xfId="0" applyFont="1" applyFill="1" applyBorder="1" applyAlignment="1">
      <alignment horizontal="center"/>
    </xf>
    <xf numFmtId="42" fontId="0" fillId="24" borderId="0" xfId="1" applyFont="1" applyFill="1"/>
    <xf numFmtId="14" fontId="0" fillId="0" borderId="0" xfId="0" applyNumberFormat="1" applyAlignment="1">
      <alignment horizontal="right"/>
    </xf>
    <xf numFmtId="42" fontId="13" fillId="2" borderId="43" xfId="1" applyFont="1" applyFill="1" applyBorder="1" applyAlignment="1">
      <alignment horizontal="right"/>
    </xf>
    <xf numFmtId="0" fontId="4" fillId="0" borderId="41" xfId="0" applyFont="1" applyBorder="1" applyAlignment="1">
      <alignment horizontal="center"/>
    </xf>
    <xf numFmtId="14" fontId="4" fillId="0" borderId="30" xfId="0" applyNumberFormat="1" applyFont="1" applyBorder="1"/>
    <xf numFmtId="0" fontId="4" fillId="20" borderId="33" xfId="0" applyFont="1" applyFill="1" applyBorder="1"/>
    <xf numFmtId="0" fontId="4" fillId="20" borderId="34" xfId="0" applyFont="1" applyFill="1" applyBorder="1"/>
    <xf numFmtId="0" fontId="4" fillId="9" borderId="36" xfId="0" applyFont="1" applyFill="1" applyBorder="1"/>
    <xf numFmtId="0" fontId="4" fillId="9" borderId="36" xfId="0" applyFont="1" applyFill="1" applyBorder="1" applyAlignment="1">
      <alignment horizontal="center"/>
    </xf>
    <xf numFmtId="0" fontId="4" fillId="4" borderId="32" xfId="0" applyFont="1" applyFill="1" applyBorder="1"/>
    <xf numFmtId="0" fontId="4" fillId="4" borderId="0" xfId="0" applyFont="1" applyFill="1" applyAlignment="1">
      <alignment horizontal="center"/>
    </xf>
    <xf numFmtId="0" fontId="15" fillId="0" borderId="34" xfId="0" applyFont="1" applyBorder="1"/>
    <xf numFmtId="0" fontId="15" fillId="0" borderId="33" xfId="0" applyFont="1" applyBorder="1"/>
    <xf numFmtId="0" fontId="4" fillId="0" borderId="33" xfId="0" applyFont="1" applyBorder="1" applyAlignment="1">
      <alignment horizontal="center"/>
    </xf>
    <xf numFmtId="0" fontId="4" fillId="0" borderId="21" xfId="0" applyFont="1" applyBorder="1" applyAlignment="1">
      <alignment horizontal="center"/>
    </xf>
    <xf numFmtId="0" fontId="4" fillId="0" borderId="39" xfId="0" applyFont="1" applyBorder="1" applyAlignment="1">
      <alignment horizontal="center"/>
    </xf>
    <xf numFmtId="0" fontId="17" fillId="2" borderId="1" xfId="0" applyFont="1" applyFill="1" applyBorder="1" applyAlignment="1">
      <alignment horizontal="center" vertical="center" wrapText="1"/>
    </xf>
    <xf numFmtId="0" fontId="14" fillId="4" borderId="1" xfId="0" applyFont="1" applyFill="1" applyBorder="1" applyAlignment="1">
      <alignment horizontal="center"/>
    </xf>
    <xf numFmtId="0" fontId="14" fillId="0" borderId="38" xfId="0" applyFont="1" applyBorder="1" applyAlignment="1">
      <alignment horizontal="center"/>
    </xf>
    <xf numFmtId="0" fontId="14" fillId="0" borderId="41" xfId="0" applyFont="1" applyBorder="1" applyAlignment="1">
      <alignment horizontal="center"/>
    </xf>
    <xf numFmtId="0" fontId="14" fillId="0" borderId="35" xfId="0" applyFont="1" applyBorder="1" applyAlignment="1">
      <alignment horizontal="center"/>
    </xf>
    <xf numFmtId="0" fontId="14" fillId="0" borderId="22" xfId="0" applyFont="1" applyBorder="1" applyAlignment="1">
      <alignment horizontal="center"/>
    </xf>
    <xf numFmtId="0" fontId="14" fillId="0" borderId="31" xfId="0" applyFont="1" applyBorder="1" applyAlignment="1">
      <alignment horizontal="center"/>
    </xf>
    <xf numFmtId="0" fontId="14" fillId="0" borderId="44" xfId="0" applyFont="1" applyBorder="1" applyAlignment="1">
      <alignment horizontal="center"/>
    </xf>
    <xf numFmtId="0" fontId="14" fillId="0" borderId="32" xfId="0" applyFont="1" applyBorder="1" applyAlignment="1">
      <alignment horizontal="center"/>
    </xf>
    <xf numFmtId="0" fontId="14" fillId="0" borderId="1" xfId="0" applyFont="1" applyBorder="1" applyAlignment="1">
      <alignment horizontal="center"/>
    </xf>
    <xf numFmtId="0" fontId="14" fillId="0" borderId="0" xfId="0" applyFont="1" applyAlignment="1">
      <alignment horizontal="center"/>
    </xf>
    <xf numFmtId="42" fontId="13" fillId="2" borderId="0" xfId="1" applyFont="1" applyFill="1" applyBorder="1" applyAlignment="1">
      <alignment horizontal="right"/>
    </xf>
    <xf numFmtId="0" fontId="14" fillId="9" borderId="31" xfId="0" applyFont="1" applyFill="1" applyBorder="1" applyAlignment="1">
      <alignment horizontal="center"/>
    </xf>
    <xf numFmtId="0" fontId="0" fillId="8" borderId="0" xfId="0" applyFill="1" applyAlignment="1">
      <alignment horizontal="center"/>
    </xf>
    <xf numFmtId="0" fontId="4" fillId="6" borderId="33" xfId="0" applyFont="1" applyFill="1" applyBorder="1" applyAlignment="1">
      <alignment horizontal="center"/>
    </xf>
    <xf numFmtId="0" fontId="14" fillId="6" borderId="31" xfId="0" applyFont="1" applyFill="1" applyBorder="1" applyAlignment="1">
      <alignment horizontal="center"/>
    </xf>
    <xf numFmtId="0" fontId="4" fillId="9" borderId="33" xfId="0" applyFont="1" applyFill="1" applyBorder="1" applyAlignment="1">
      <alignment horizontal="center"/>
    </xf>
    <xf numFmtId="0" fontId="14" fillId="6" borderId="32" xfId="0" applyFont="1" applyFill="1" applyBorder="1" applyAlignment="1">
      <alignment horizontal="center"/>
    </xf>
    <xf numFmtId="14" fontId="4" fillId="0" borderId="0" xfId="0" applyNumberFormat="1" applyFont="1"/>
    <xf numFmtId="42" fontId="4" fillId="0" borderId="0" xfId="1" applyFont="1" applyBorder="1"/>
    <xf numFmtId="0" fontId="15" fillId="0" borderId="0" xfId="0" applyFont="1"/>
    <xf numFmtId="0" fontId="4" fillId="3" borderId="45" xfId="0" applyFont="1" applyFill="1" applyBorder="1"/>
    <xf numFmtId="0" fontId="0" fillId="22" borderId="0" xfId="0" applyFill="1"/>
    <xf numFmtId="0" fontId="4" fillId="0" borderId="46" xfId="0" applyFont="1" applyBorder="1"/>
    <xf numFmtId="0" fontId="4" fillId="0" borderId="46" xfId="0" applyFont="1" applyBorder="1" applyAlignment="1">
      <alignment horizontal="center"/>
    </xf>
    <xf numFmtId="0" fontId="4" fillId="8" borderId="46" xfId="0" applyFont="1" applyFill="1" applyBorder="1" applyAlignment="1">
      <alignment horizontal="center"/>
    </xf>
    <xf numFmtId="0" fontId="14" fillId="0" borderId="46" xfId="0" applyFont="1" applyBorder="1" applyAlignment="1">
      <alignment horizontal="center"/>
    </xf>
    <xf numFmtId="42" fontId="13" fillId="2" borderId="46" xfId="1" applyFont="1" applyFill="1" applyBorder="1" applyAlignment="1">
      <alignment horizontal="right"/>
    </xf>
    <xf numFmtId="14" fontId="4" fillId="0" borderId="46" xfId="0" applyNumberFormat="1" applyFont="1" applyBorder="1"/>
    <xf numFmtId="42" fontId="4" fillId="0" borderId="46" xfId="1" applyFont="1" applyBorder="1"/>
    <xf numFmtId="0" fontId="4" fillId="0" borderId="47" xfId="0" applyFont="1" applyBorder="1" applyAlignment="1">
      <alignment horizontal="center"/>
    </xf>
    <xf numFmtId="0" fontId="14" fillId="6" borderId="1" xfId="0" applyFont="1" applyFill="1" applyBorder="1" applyAlignment="1">
      <alignment horizontal="center"/>
    </xf>
    <xf numFmtId="0" fontId="4" fillId="3" borderId="48" xfId="0" applyFont="1" applyFill="1" applyBorder="1"/>
    <xf numFmtId="9" fontId="0" fillId="0" borderId="0" xfId="2" applyFont="1"/>
    <xf numFmtId="0" fontId="4" fillId="20" borderId="46" xfId="0" applyFont="1" applyFill="1" applyBorder="1"/>
    <xf numFmtId="14" fontId="20" fillId="25" borderId="49" xfId="0" applyNumberFormat="1" applyFont="1" applyFill="1" applyBorder="1" applyAlignment="1">
      <alignment vertical="center" wrapText="1"/>
    </xf>
    <xf numFmtId="0" fontId="20" fillId="25" borderId="49" xfId="0" applyFont="1" applyFill="1" applyBorder="1" applyAlignment="1">
      <alignment horizontal="right" vertical="center" wrapText="1"/>
    </xf>
    <xf numFmtId="166" fontId="20" fillId="25" borderId="49" xfId="0" applyNumberFormat="1" applyFont="1" applyFill="1" applyBorder="1" applyAlignment="1">
      <alignment horizontal="right" vertical="center" wrapText="1"/>
    </xf>
    <xf numFmtId="0" fontId="20" fillId="25" borderId="49" xfId="0" applyFont="1" applyFill="1" applyBorder="1" applyAlignment="1">
      <alignment vertical="center" wrapText="1"/>
    </xf>
    <xf numFmtId="14" fontId="20" fillId="6" borderId="49" xfId="0" applyNumberFormat="1" applyFont="1" applyFill="1" applyBorder="1" applyAlignment="1">
      <alignment vertical="center" wrapText="1"/>
    </xf>
    <xf numFmtId="166" fontId="20" fillId="6" borderId="49" xfId="0" applyNumberFormat="1" applyFont="1" applyFill="1" applyBorder="1" applyAlignment="1">
      <alignment horizontal="right" vertical="center" wrapText="1"/>
    </xf>
    <xf numFmtId="0" fontId="18" fillId="25" borderId="49" xfId="6" applyFill="1" applyBorder="1" applyAlignment="1">
      <alignment vertical="center" wrapText="1"/>
    </xf>
    <xf numFmtId="6" fontId="20" fillId="25" borderId="49" xfId="0" applyNumberFormat="1" applyFont="1" applyFill="1" applyBorder="1" applyAlignment="1">
      <alignment horizontal="right" vertical="center" wrapText="1"/>
    </xf>
    <xf numFmtId="0" fontId="19" fillId="9" borderId="0" xfId="0" applyFont="1" applyFill="1" applyAlignment="1">
      <alignment horizontal="center" vertical="center" wrapText="1"/>
    </xf>
    <xf numFmtId="0" fontId="13" fillId="2" borderId="1" xfId="0" applyFont="1" applyFill="1" applyBorder="1" applyAlignment="1">
      <alignment horizontal="left" vertical="center" wrapText="1"/>
    </xf>
    <xf numFmtId="0" fontId="4" fillId="4" borderId="1" xfId="0" applyFont="1" applyFill="1" applyBorder="1" applyAlignment="1">
      <alignment horizontal="left"/>
    </xf>
    <xf numFmtId="0" fontId="4" fillId="0" borderId="31" xfId="0" applyFont="1" applyBorder="1" applyAlignment="1">
      <alignment horizontal="left"/>
    </xf>
    <xf numFmtId="0" fontId="4" fillId="0" borderId="1" xfId="0" applyFont="1" applyBorder="1" applyAlignment="1">
      <alignment horizontal="left"/>
    </xf>
    <xf numFmtId="0" fontId="4" fillId="0" borderId="32" xfId="0" applyFont="1" applyBorder="1" applyAlignment="1">
      <alignment horizontal="left"/>
    </xf>
    <xf numFmtId="0" fontId="4" fillId="6" borderId="1" xfId="0" applyFont="1" applyFill="1" applyBorder="1" applyAlignment="1">
      <alignment horizontal="left"/>
    </xf>
    <xf numFmtId="0" fontId="4" fillId="0" borderId="40" xfId="0" applyFont="1" applyBorder="1" applyAlignment="1">
      <alignment horizontal="left"/>
    </xf>
    <xf numFmtId="0" fontId="4" fillId="6" borderId="31" xfId="0" applyFont="1" applyFill="1" applyBorder="1" applyAlignment="1">
      <alignment horizontal="left"/>
    </xf>
    <xf numFmtId="0" fontId="4" fillId="9" borderId="31" xfId="0" applyFont="1" applyFill="1" applyBorder="1" applyAlignment="1">
      <alignment horizontal="left"/>
    </xf>
    <xf numFmtId="0" fontId="4" fillId="0" borderId="30" xfId="0" applyFont="1" applyBorder="1" applyAlignment="1">
      <alignment horizontal="left"/>
    </xf>
    <xf numFmtId="0" fontId="4" fillId="6" borderId="32" xfId="0" applyFont="1" applyFill="1" applyBorder="1" applyAlignment="1">
      <alignment horizontal="left"/>
    </xf>
    <xf numFmtId="0" fontId="4" fillId="0" borderId="46" xfId="0" applyFont="1" applyBorder="1" applyAlignment="1">
      <alignment horizontal="left"/>
    </xf>
    <xf numFmtId="0" fontId="4" fillId="0" borderId="0" xfId="0" applyFont="1" applyAlignment="1">
      <alignment horizontal="left"/>
    </xf>
    <xf numFmtId="9" fontId="4" fillId="0" borderId="0" xfId="2" applyFont="1" applyAlignment="1">
      <alignment horizontal="center"/>
    </xf>
    <xf numFmtId="0" fontId="0" fillId="20" borderId="31" xfId="0" applyFill="1" applyBorder="1"/>
    <xf numFmtId="0" fontId="0" fillId="20" borderId="32" xfId="0" applyFill="1" applyBorder="1"/>
    <xf numFmtId="0" fontId="3" fillId="0" borderId="31" xfId="0" applyFont="1" applyBorder="1"/>
    <xf numFmtId="0" fontId="4" fillId="3" borderId="50" xfId="0" applyFont="1" applyFill="1" applyBorder="1"/>
    <xf numFmtId="42" fontId="4" fillId="0" borderId="31" xfId="1" applyFont="1" applyBorder="1" applyAlignment="1">
      <alignment horizontal="right"/>
    </xf>
    <xf numFmtId="0" fontId="4" fillId="4" borderId="30" xfId="0" applyFont="1" applyFill="1" applyBorder="1" applyAlignment="1">
      <alignment horizontal="left"/>
    </xf>
    <xf numFmtId="0" fontId="4" fillId="4" borderId="39" xfId="0" applyFont="1" applyFill="1" applyBorder="1" applyAlignment="1">
      <alignment horizontal="center"/>
    </xf>
    <xf numFmtId="0" fontId="4" fillId="4" borderId="32" xfId="0" applyFont="1" applyFill="1" applyBorder="1" applyAlignment="1">
      <alignment horizontal="center"/>
    </xf>
    <xf numFmtId="0" fontId="14" fillId="4" borderId="44" xfId="0" applyFont="1" applyFill="1" applyBorder="1" applyAlignment="1">
      <alignment horizontal="center"/>
    </xf>
    <xf numFmtId="0" fontId="4" fillId="6" borderId="36" xfId="0" applyFont="1" applyFill="1" applyBorder="1" applyAlignment="1">
      <alignment horizontal="center"/>
    </xf>
    <xf numFmtId="0" fontId="14" fillId="6" borderId="38" xfId="0" applyFont="1" applyFill="1" applyBorder="1" applyAlignment="1">
      <alignment horizontal="center"/>
    </xf>
    <xf numFmtId="0" fontId="4" fillId="6" borderId="46" xfId="0" applyFont="1" applyFill="1" applyBorder="1" applyAlignment="1">
      <alignment horizontal="left"/>
    </xf>
    <xf numFmtId="42" fontId="4" fillId="0" borderId="0" xfId="0" applyNumberFormat="1" applyFont="1"/>
    <xf numFmtId="14" fontId="4" fillId="0" borderId="33" xfId="0" applyNumberFormat="1" applyFont="1" applyBorder="1"/>
    <xf numFmtId="0" fontId="4" fillId="4" borderId="33" xfId="0" applyFont="1" applyFill="1" applyBorder="1" applyAlignment="1">
      <alignment horizontal="center"/>
    </xf>
    <xf numFmtId="0" fontId="4" fillId="4" borderId="31" xfId="0" applyFont="1" applyFill="1" applyBorder="1" applyAlignment="1">
      <alignment horizontal="center"/>
    </xf>
    <xf numFmtId="0" fontId="14" fillId="4" borderId="22" xfId="0" applyFont="1" applyFill="1" applyBorder="1" applyAlignment="1">
      <alignment horizontal="center"/>
    </xf>
    <xf numFmtId="0" fontId="4" fillId="4" borderId="31" xfId="0" applyFont="1" applyFill="1" applyBorder="1" applyAlignment="1">
      <alignment horizontal="left"/>
    </xf>
    <xf numFmtId="0" fontId="14" fillId="4" borderId="31" xfId="0" applyFont="1" applyFill="1" applyBorder="1" applyAlignment="1">
      <alignment horizontal="center"/>
    </xf>
    <xf numFmtId="0" fontId="4" fillId="4" borderId="32" xfId="0" applyFont="1" applyFill="1" applyBorder="1" applyAlignment="1">
      <alignment horizontal="left"/>
    </xf>
    <xf numFmtId="0" fontId="14" fillId="4" borderId="32" xfId="0" applyFont="1" applyFill="1" applyBorder="1" applyAlignment="1">
      <alignment horizontal="center"/>
    </xf>
    <xf numFmtId="0" fontId="4" fillId="4" borderId="46" xfId="0" applyFont="1" applyFill="1" applyBorder="1" applyAlignment="1">
      <alignment horizontal="left"/>
    </xf>
    <xf numFmtId="0" fontId="4" fillId="4" borderId="46" xfId="0" applyFont="1" applyFill="1" applyBorder="1" applyAlignment="1">
      <alignment horizontal="center"/>
    </xf>
    <xf numFmtId="0" fontId="14" fillId="4" borderId="46" xfId="0" applyFont="1" applyFill="1" applyBorder="1" applyAlignment="1">
      <alignment horizontal="center"/>
    </xf>
    <xf numFmtId="0" fontId="15" fillId="0" borderId="46" xfId="0" applyFont="1" applyBorder="1"/>
    <xf numFmtId="0" fontId="14" fillId="0" borderId="30" xfId="0" applyFont="1" applyBorder="1" applyAlignment="1">
      <alignment horizontal="center"/>
    </xf>
    <xf numFmtId="0" fontId="0" fillId="0" borderId="31" xfId="0" applyBorder="1"/>
    <xf numFmtId="0" fontId="0" fillId="4" borderId="31" xfId="0" applyFill="1" applyBorder="1"/>
    <xf numFmtId="0" fontId="0" fillId="0" borderId="32" xfId="0" applyBorder="1"/>
    <xf numFmtId="0" fontId="0" fillId="0" borderId="35" xfId="0" applyBorder="1"/>
    <xf numFmtId="0" fontId="0" fillId="12" borderId="0" xfId="0" applyFill="1"/>
    <xf numFmtId="0" fontId="0" fillId="8" borderId="0" xfId="0" applyFill="1"/>
    <xf numFmtId="14" fontId="0" fillId="12" borderId="0" xfId="0" applyNumberFormat="1" applyFill="1"/>
    <xf numFmtId="42" fontId="0" fillId="12" borderId="0" xfId="1" applyFont="1" applyFill="1"/>
    <xf numFmtId="164" fontId="0" fillId="12" borderId="0" xfId="0" applyNumberFormat="1" applyFill="1"/>
    <xf numFmtId="0" fontId="0" fillId="12" borderId="0" xfId="0" applyFill="1" applyAlignment="1">
      <alignment horizontal="center"/>
    </xf>
    <xf numFmtId="14" fontId="0" fillId="12" borderId="0" xfId="0" applyNumberFormat="1" applyFill="1" applyAlignment="1">
      <alignment horizontal="right"/>
    </xf>
    <xf numFmtId="1" fontId="0" fillId="12" borderId="0" xfId="1" applyNumberFormat="1" applyFont="1" applyFill="1"/>
    <xf numFmtId="0" fontId="0" fillId="10" borderId="0" xfId="0" applyFill="1"/>
    <xf numFmtId="14" fontId="0" fillId="10" borderId="0" xfId="0" applyNumberFormat="1" applyFill="1"/>
    <xf numFmtId="42" fontId="0" fillId="10" borderId="0" xfId="1" applyFont="1" applyFill="1"/>
    <xf numFmtId="164" fontId="0" fillId="10" borderId="0" xfId="0" applyNumberFormat="1" applyFill="1"/>
    <xf numFmtId="14" fontId="0" fillId="10" borderId="0" xfId="0" applyNumberFormat="1" applyFill="1" applyAlignment="1">
      <alignment horizontal="right"/>
    </xf>
    <xf numFmtId="0" fontId="0" fillId="10" borderId="0" xfId="0" applyFill="1" applyAlignment="1">
      <alignment horizontal="center"/>
    </xf>
    <xf numFmtId="1" fontId="0" fillId="10" borderId="0" xfId="1" applyNumberFormat="1" applyFont="1" applyFill="1"/>
    <xf numFmtId="14" fontId="0" fillId="0" borderId="31" xfId="0" applyNumberFormat="1" applyBorder="1"/>
    <xf numFmtId="0" fontId="0" fillId="0" borderId="26" xfId="0" applyBorder="1"/>
    <xf numFmtId="0" fontId="0" fillId="0" borderId="27" xfId="0" applyBorder="1"/>
    <xf numFmtId="0" fontId="3" fillId="0" borderId="11" xfId="0" applyFont="1" applyBorder="1" applyAlignment="1">
      <alignment horizontal="center"/>
    </xf>
    <xf numFmtId="0" fontId="3" fillId="0" borderId="13" xfId="0" applyFont="1" applyBorder="1" applyAlignment="1">
      <alignment horizontal="center"/>
    </xf>
    <xf numFmtId="0" fontId="0" fillId="0" borderId="0" xfId="0" applyAlignment="1">
      <alignment horizontal="center"/>
    </xf>
    <xf numFmtId="0" fontId="0" fillId="0" borderId="0" xfId="0" applyAlignment="1">
      <alignment horizontal="right"/>
    </xf>
    <xf numFmtId="0" fontId="0" fillId="0" borderId="21" xfId="0" applyBorder="1"/>
    <xf numFmtId="0" fontId="0" fillId="0" borderId="22" xfId="0" applyBorder="1"/>
    <xf numFmtId="0" fontId="0" fillId="0" borderId="21" xfId="0" applyBorder="1" applyAlignment="1">
      <alignment horizontal="left"/>
    </xf>
    <xf numFmtId="0" fontId="0" fillId="0" borderId="22" xfId="0" applyBorder="1" applyAlignment="1">
      <alignment horizontal="left"/>
    </xf>
    <xf numFmtId="0" fontId="3" fillId="0" borderId="12" xfId="0" applyFont="1" applyBorder="1" applyAlignment="1">
      <alignment horizontal="center"/>
    </xf>
    <xf numFmtId="0" fontId="12" fillId="0" borderId="11" xfId="0" applyFont="1" applyBorder="1" applyAlignment="1">
      <alignment horizontal="center"/>
    </xf>
    <xf numFmtId="0" fontId="12" fillId="0" borderId="12" xfId="0" applyFont="1" applyBorder="1" applyAlignment="1">
      <alignment horizontal="center"/>
    </xf>
    <xf numFmtId="0" fontId="12" fillId="0" borderId="13"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49" fontId="3" fillId="0" borderId="0" xfId="1" applyNumberFormat="1" applyFont="1" applyAlignment="1">
      <alignment horizontal="center"/>
    </xf>
    <xf numFmtId="0" fontId="0" fillId="22" borderId="21" xfId="0" applyFill="1" applyBorder="1" applyAlignment="1">
      <alignment horizontal="center"/>
    </xf>
    <xf numFmtId="0" fontId="0" fillId="22" borderId="29" xfId="0" applyFill="1" applyBorder="1" applyAlignment="1">
      <alignment horizontal="center"/>
    </xf>
    <xf numFmtId="0" fontId="0" fillId="22" borderId="22" xfId="0" applyFill="1" applyBorder="1" applyAlignment="1">
      <alignment horizontal="center"/>
    </xf>
    <xf numFmtId="0" fontId="3" fillId="6" borderId="0" xfId="0" applyFont="1" applyFill="1" applyAlignment="1">
      <alignment horizontal="center"/>
    </xf>
    <xf numFmtId="0" fontId="0" fillId="0" borderId="0" xfId="0" applyFill="1"/>
    <xf numFmtId="14" fontId="0" fillId="0" borderId="0" xfId="0" applyNumberFormat="1" applyFill="1"/>
    <xf numFmtId="164" fontId="0" fillId="0" borderId="0" xfId="0" applyNumberFormat="1" applyFill="1"/>
    <xf numFmtId="0" fontId="0" fillId="0" borderId="0" xfId="0" applyFill="1" applyAlignment="1">
      <alignment horizontal="center"/>
    </xf>
  </cellXfs>
  <cellStyles count="7">
    <cellStyle name="Hipervínculo" xfId="6" builtinId="8"/>
    <cellStyle name="Moneda [0]" xfId="1" builtinId="7"/>
    <cellStyle name="Normal" xfId="0" builtinId="0"/>
    <cellStyle name="Normal 2" xfId="4" xr:uid="{B3F97AF7-962C-4D27-985A-8671F7720E44}"/>
    <cellStyle name="Normal 2 3" xfId="5" xr:uid="{49B68F9B-AF3E-48B3-ABCF-678342BF16DA}"/>
    <cellStyle name="Normal 4" xfId="3" xr:uid="{DE6205BC-81FC-47F4-B9F1-C3466FC19CF3}"/>
    <cellStyle name="Porcentaje" xfId="2" builtinId="5"/>
  </cellStyles>
  <dxfs count="10">
    <dxf>
      <numFmt numFmtId="165" formatCode="&quot;$&quot;#,##0"/>
    </dxf>
    <dxf>
      <numFmt numFmtId="165" formatCode="&quot;$&quot;#,##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17/06/relationships/rdRichValueStructure" Target="richData/rdrichvaluestructure.xml"/><Relationship Id="rId23" Type="http://schemas.openxmlformats.org/officeDocument/2006/relationships/customXml" Target="../customXml/item2.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06/relationships/rdRichValue" Target="richData/rdrichvalue.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590549</xdr:colOff>
      <xdr:row>0</xdr:row>
      <xdr:rowOff>9525</xdr:rowOff>
    </xdr:from>
    <xdr:to>
      <xdr:col>6</xdr:col>
      <xdr:colOff>241299</xdr:colOff>
      <xdr:row>4</xdr:row>
      <xdr:rowOff>183505</xdr:rowOff>
    </xdr:to>
    <xdr:pic>
      <xdr:nvPicPr>
        <xdr:cNvPr id="2" name="Imagen 1" descr="BRAVIUM LATAM | Career Page">
          <a:extLst>
            <a:ext uri="{FF2B5EF4-FFF2-40B4-BE49-F238E27FC236}">
              <a16:creationId xmlns:a16="http://schemas.microsoft.com/office/drawing/2014/main" id="{AB936EE5-8314-49D5-8427-BE8FA79896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1549" y="9525"/>
          <a:ext cx="2692400" cy="910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raviumcombr.sharepoint.com/sites/Latam/Documentos%20Compartilhados/Latam%20-%20Equipo/Bravium%20Chile/2.%20Financiero/Pagos%202025.xlsx" TargetMode="External"/><Relationship Id="rId1" Type="http://schemas.openxmlformats.org/officeDocument/2006/relationships/externalLinkPath" Target="Pagos%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s5t-3ND6aEqoww6LIxREbPTGWZrWV9ZNv-WPo3Q09UoJWYLpPlPkSYv_O8i3w09Z" itemId="01F6BYH47XJDLY4P2FZJDLV6ELT4X4ILOA">
      <xxl21:absoluteUrl r:id="rId2"/>
    </xxl21:alternateUrls>
    <sheetNames>
      <sheetName val="Saldos a favor"/>
      <sheetName val="Enero 2025"/>
      <sheetName val="Febrero 2025"/>
      <sheetName val="Marzo 2025"/>
      <sheetName val="Abril 2025"/>
      <sheetName val="Mayo 2025"/>
      <sheetName val="Junio 2025"/>
      <sheetName val="Julio 2025"/>
      <sheetName val="Agosto 2025"/>
      <sheetName val="Septiembre 2025"/>
      <sheetName val="Octubre 2025"/>
      <sheetName val="Noviembre 2025"/>
      <sheetName val="Diciembre 2025"/>
      <sheetName val="Libredte"/>
      <sheetName val="Rendiciones"/>
      <sheetName val="Indicador proveedor"/>
      <sheetName val="Resumen pagos 2025"/>
      <sheetName val="TC Daniela Santander WM"/>
      <sheetName val="Banco Itau"/>
      <sheetName val="Banco Santander"/>
      <sheetName val="PROVEEDOR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A1"/>
          <cell r="B1"/>
          <cell r="C1"/>
          <cell r="D1"/>
          <cell r="E1"/>
          <cell r="F1"/>
          <cell r="G1"/>
          <cell r="H1"/>
          <cell r="I1"/>
        </row>
        <row r="2">
          <cell r="A2" t="str">
            <v>Validador</v>
          </cell>
          <cell r="B2" t="str">
            <v>Item</v>
          </cell>
          <cell r="C2" t="str">
            <v>Detalle</v>
          </cell>
          <cell r="D2" t="str">
            <v>OC</v>
          </cell>
          <cell r="E2" t="str">
            <v>Tipo Boleta/Factura</v>
          </cell>
          <cell r="F2" t="str">
            <v>Factura</v>
          </cell>
          <cell r="G2" t="str">
            <v>Boleta </v>
          </cell>
          <cell r="H2" t="str">
            <v>Valor</v>
          </cell>
          <cell r="I2" t="str">
            <v>Fecha de Pago</v>
          </cell>
          <cell r="J2" t="str">
            <v>Transferencia Banco / Tarjeta</v>
          </cell>
        </row>
        <row r="3">
          <cell r="A3" t="str">
            <v>137417114549900</v>
          </cell>
          <cell r="B3" t="str">
            <v>Pago TC Dany</v>
          </cell>
          <cell r="C3" t="str">
            <v>Falabella</v>
          </cell>
          <cell r="D3"/>
          <cell r="E3" t="str">
            <v>Factura</v>
          </cell>
          <cell r="F3">
            <v>137417114</v>
          </cell>
          <cell r="G3"/>
          <cell r="H3">
            <v>549900</v>
          </cell>
          <cell r="I3">
            <v>45659</v>
          </cell>
          <cell r="J3" t="str">
            <v>TRANSFERENCIA BANCO SANTANDER</v>
          </cell>
        </row>
        <row r="4">
          <cell r="A4" t="str">
            <v>3691759863</v>
          </cell>
          <cell r="B4" t="str">
            <v>Sasco</v>
          </cell>
          <cell r="C4" t="str">
            <v>Libre dte</v>
          </cell>
          <cell r="D4"/>
          <cell r="E4" t="str">
            <v>Factura</v>
          </cell>
          <cell r="F4">
            <v>36917</v>
          </cell>
          <cell r="G4"/>
          <cell r="H4">
            <v>59863</v>
          </cell>
          <cell r="I4">
            <v>45659</v>
          </cell>
          <cell r="J4" t="str">
            <v>TRANSFERENCIA BANCO SANTANDER</v>
          </cell>
        </row>
        <row r="5">
          <cell r="A5" t="str">
            <v>800000</v>
          </cell>
          <cell r="B5" t="str">
            <v>Arriendo</v>
          </cell>
          <cell r="C5" t="str">
            <v>Mes de enero</v>
          </cell>
          <cell r="D5"/>
          <cell r="E5"/>
          <cell r="F5"/>
          <cell r="G5"/>
          <cell r="H5">
            <v>800000</v>
          </cell>
          <cell r="I5">
            <v>45659</v>
          </cell>
          <cell r="J5" t="str">
            <v>TRANSFERENCIA BANCO SANTANDER</v>
          </cell>
        </row>
        <row r="6">
          <cell r="A6" t="str">
            <v>9000</v>
          </cell>
          <cell r="B6" t="str">
            <v>Cristian Soto</v>
          </cell>
          <cell r="C6" t="str">
            <v>Taxi Ltpass</v>
          </cell>
          <cell r="D6"/>
          <cell r="E6"/>
          <cell r="F6"/>
          <cell r="G6"/>
          <cell r="H6">
            <v>9000</v>
          </cell>
          <cell r="I6">
            <v>45659</v>
          </cell>
          <cell r="J6" t="str">
            <v>TRANSFERENCIA BANCO SANTANDER</v>
          </cell>
        </row>
        <row r="7">
          <cell r="A7" t="str">
            <v>5058824189272</v>
          </cell>
          <cell r="B7" t="str">
            <v>Entel</v>
          </cell>
          <cell r="C7" t="str">
            <v>Pago celulares</v>
          </cell>
          <cell r="D7"/>
          <cell r="E7" t="str">
            <v>Factura</v>
          </cell>
          <cell r="F7">
            <v>50588241</v>
          </cell>
          <cell r="G7"/>
          <cell r="H7">
            <v>89272</v>
          </cell>
          <cell r="I7">
            <v>45659</v>
          </cell>
          <cell r="J7" t="str">
            <v>TARJETA DEBITO</v>
          </cell>
        </row>
        <row r="8">
          <cell r="A8" t="str">
            <v>1200000</v>
          </cell>
          <cell r="B8" t="str">
            <v>Bravium</v>
          </cell>
          <cell r="C8" t="str">
            <v>Cuenta scotiabank</v>
          </cell>
          <cell r="D8"/>
          <cell r="E8"/>
          <cell r="F8"/>
          <cell r="G8"/>
          <cell r="H8">
            <v>1200000</v>
          </cell>
          <cell r="I8">
            <v>45659</v>
          </cell>
          <cell r="J8" t="str">
            <v>TRANSFERENCIA BANCO SANTANDER</v>
          </cell>
        </row>
        <row r="9">
          <cell r="A9" t="str">
            <v>133908</v>
          </cell>
          <cell r="B9" t="str">
            <v>Daniela</v>
          </cell>
          <cell r="C9" t="str">
            <v>Rendicion Viaje Viña</v>
          </cell>
          <cell r="D9"/>
          <cell r="E9"/>
          <cell r="F9"/>
          <cell r="G9"/>
          <cell r="H9">
            <v>133908</v>
          </cell>
          <cell r="I9">
            <v>45659</v>
          </cell>
          <cell r="J9" t="str">
            <v>TRANSFERENCIA BANCO SANTANDER</v>
          </cell>
        </row>
        <row r="10">
          <cell r="A10" t="str">
            <v>43956284598</v>
          </cell>
          <cell r="B10" t="str">
            <v>Victorinox</v>
          </cell>
          <cell r="C10" t="str">
            <v>Pago Factura</v>
          </cell>
          <cell r="D10" t="str">
            <v>BL0600002454</v>
          </cell>
          <cell r="E10" t="str">
            <v>Factura</v>
          </cell>
          <cell r="F10">
            <v>43956</v>
          </cell>
          <cell r="G10"/>
          <cell r="H10">
            <v>284598</v>
          </cell>
          <cell r="I10">
            <v>45659</v>
          </cell>
          <cell r="J10" t="str">
            <v>TRANSFERENCIA BANCO SANTANDER</v>
          </cell>
        </row>
        <row r="11">
          <cell r="A11" t="str">
            <v>562815168</v>
          </cell>
          <cell r="B11" t="str">
            <v>Profesor Klocker</v>
          </cell>
          <cell r="C11" t="str">
            <v>Pago Factura</v>
          </cell>
          <cell r="D11"/>
          <cell r="E11" t="str">
            <v>Factura</v>
          </cell>
          <cell r="F11">
            <v>5628</v>
          </cell>
          <cell r="G11"/>
          <cell r="H11">
            <v>15168</v>
          </cell>
          <cell r="I11">
            <v>45659</v>
          </cell>
          <cell r="J11" t="str">
            <v>TRANSFERENCIA BANCO SANTANDER</v>
          </cell>
        </row>
        <row r="12">
          <cell r="A12" t="str">
            <v>2464105160</v>
          </cell>
          <cell r="B12" t="str">
            <v>Banda Ancha</v>
          </cell>
          <cell r="C12" t="str">
            <v>Internet oficina</v>
          </cell>
          <cell r="D12"/>
          <cell r="E12" t="str">
            <v>Factura</v>
          </cell>
          <cell r="F12">
            <v>2464</v>
          </cell>
          <cell r="G12"/>
          <cell r="H12">
            <v>105160</v>
          </cell>
          <cell r="I12">
            <v>45659</v>
          </cell>
          <cell r="J12" t="str">
            <v>TARJETA DE CREDITO</v>
          </cell>
        </row>
        <row r="13">
          <cell r="A13" t="str">
            <v>3653940</v>
          </cell>
          <cell r="B13" t="str">
            <v>Ripley</v>
          </cell>
          <cell r="C13" t="str">
            <v>Pago Ripley</v>
          </cell>
          <cell r="D13" t="str">
            <v>BL0600002672</v>
          </cell>
          <cell r="E13" t="str">
            <v>Boleta</v>
          </cell>
          <cell r="F13"/>
          <cell r="G13"/>
          <cell r="H13">
            <v>3653940</v>
          </cell>
          <cell r="I13">
            <v>45659</v>
          </cell>
          <cell r="J13" t="str">
            <v>TARJETA DE CREDITO</v>
          </cell>
        </row>
        <row r="14">
          <cell r="A14" t="str">
            <v>7961190900</v>
          </cell>
          <cell r="B14" t="str">
            <v>Keveri</v>
          </cell>
          <cell r="C14" t="str">
            <v>Pago Horno</v>
          </cell>
          <cell r="D14" t="str">
            <v>BL0600002780</v>
          </cell>
          <cell r="E14" t="str">
            <v>Factura</v>
          </cell>
          <cell r="F14">
            <v>796</v>
          </cell>
          <cell r="G14"/>
          <cell r="H14">
            <v>1190900</v>
          </cell>
          <cell r="I14">
            <v>45659</v>
          </cell>
          <cell r="J14" t="str">
            <v>TARJETA DE CREDITO</v>
          </cell>
        </row>
        <row r="15">
          <cell r="A15" t="str">
            <v>677</v>
          </cell>
          <cell r="B15" t="str">
            <v>Enel</v>
          </cell>
          <cell r="C15"/>
          <cell r="D15"/>
          <cell r="E15" t="str">
            <v>Boleta</v>
          </cell>
          <cell r="F15"/>
          <cell r="G15"/>
          <cell r="H15">
            <v>677</v>
          </cell>
          <cell r="I15">
            <v>45660</v>
          </cell>
          <cell r="J15" t="str">
            <v>TRANSFERENCIA BANCO SANTANDER</v>
          </cell>
        </row>
        <row r="16">
          <cell r="A16" t="str">
            <v>8872295000</v>
          </cell>
          <cell r="B16" t="str">
            <v>big box</v>
          </cell>
          <cell r="C16" t="str">
            <v xml:space="preserve">pago oc </v>
          </cell>
          <cell r="D16" t="str">
            <v>BL0600002682</v>
          </cell>
          <cell r="E16" t="str">
            <v>Factura</v>
          </cell>
          <cell r="F16">
            <v>8872</v>
          </cell>
          <cell r="G16"/>
          <cell r="H16">
            <v>295000</v>
          </cell>
          <cell r="I16">
            <v>45660</v>
          </cell>
          <cell r="J16" t="str">
            <v>TARJETA DEBITO</v>
          </cell>
        </row>
        <row r="17">
          <cell r="A17" t="str">
            <v>46791711420</v>
          </cell>
          <cell r="B17" t="str">
            <v>agropecision</v>
          </cell>
          <cell r="C17" t="str">
            <v>pago fac</v>
          </cell>
          <cell r="D17" t="str">
            <v>BL0600002260</v>
          </cell>
          <cell r="E17" t="str">
            <v>Factura</v>
          </cell>
          <cell r="F17">
            <v>4679</v>
          </cell>
          <cell r="G17"/>
          <cell r="H17">
            <v>1711420</v>
          </cell>
          <cell r="I17">
            <v>45660</v>
          </cell>
          <cell r="J17" t="str">
            <v>TRANSFERENCIA BANCO SANTANDER</v>
          </cell>
        </row>
        <row r="18">
          <cell r="A18" t="str">
            <v>300000</v>
          </cell>
          <cell r="B18" t="str">
            <v>rafael fuentes</v>
          </cell>
          <cell r="C18" t="str">
            <v>pago boleta</v>
          </cell>
          <cell r="D18"/>
          <cell r="E18" t="str">
            <v>Boleta</v>
          </cell>
          <cell r="F18"/>
          <cell r="G18">
            <v>207</v>
          </cell>
          <cell r="H18">
            <v>300000</v>
          </cell>
          <cell r="I18">
            <v>45660</v>
          </cell>
          <cell r="J18" t="str">
            <v>TRANSFERENCIA BANCO SANTANDER</v>
          </cell>
        </row>
        <row r="19">
          <cell r="A19" t="str">
            <v>721303980</v>
          </cell>
          <cell r="B19" t="str">
            <v>COMERCIAL PJ SPA (Falabella )</v>
          </cell>
          <cell r="C19" t="str">
            <v xml:space="preserve">solicitud </v>
          </cell>
          <cell r="D19" t="str">
            <v>BL0600002683</v>
          </cell>
          <cell r="E19" t="str">
            <v>Factura</v>
          </cell>
          <cell r="F19">
            <v>72</v>
          </cell>
          <cell r="G19"/>
          <cell r="H19">
            <v>1303980</v>
          </cell>
          <cell r="I19">
            <v>45660</v>
          </cell>
          <cell r="J19" t="str">
            <v>TARJETA DE CREDITO</v>
          </cell>
        </row>
        <row r="20">
          <cell r="A20" t="str">
            <v>582779</v>
          </cell>
          <cell r="B20" t="str">
            <v>Jetsmart</v>
          </cell>
          <cell r="C20"/>
          <cell r="D20"/>
          <cell r="E20"/>
          <cell r="F20"/>
          <cell r="G20"/>
          <cell r="H20">
            <v>582779</v>
          </cell>
          <cell r="I20">
            <v>45661</v>
          </cell>
          <cell r="J20" t="str">
            <v>TARJETA DE CREDITO</v>
          </cell>
        </row>
        <row r="21">
          <cell r="A21" t="str">
            <v>4607256</v>
          </cell>
          <cell r="B21" t="str">
            <v>Stanley</v>
          </cell>
          <cell r="C21" t="str">
            <v>pago fact</v>
          </cell>
          <cell r="D21" t="str">
            <v>BL0600002689</v>
          </cell>
          <cell r="E21" t="str">
            <v>Factura</v>
          </cell>
          <cell r="F21"/>
          <cell r="G21"/>
          <cell r="H21">
            <v>4607256</v>
          </cell>
          <cell r="I21">
            <v>45663</v>
          </cell>
          <cell r="J21" t="str">
            <v>TRANSFERENCIA BANCO SANTANDER</v>
          </cell>
        </row>
        <row r="22">
          <cell r="A22" t="str">
            <v>46982550667</v>
          </cell>
          <cell r="B22" t="str">
            <v xml:space="preserve">agroprecion </v>
          </cell>
          <cell r="C22" t="str">
            <v xml:space="preserve">pago fact  </v>
          </cell>
          <cell r="D22" t="str">
            <v>BL0600002372</v>
          </cell>
          <cell r="E22" t="str">
            <v>Factura</v>
          </cell>
          <cell r="F22">
            <v>4698</v>
          </cell>
          <cell r="G22"/>
          <cell r="H22">
            <v>2550667</v>
          </cell>
          <cell r="I22">
            <v>45663</v>
          </cell>
          <cell r="J22" t="str">
            <v>TRANSFERENCIA BANCO SANTANDER</v>
          </cell>
        </row>
        <row r="23">
          <cell r="A23" t="str">
            <v>608747361183</v>
          </cell>
          <cell r="B23" t="str">
            <v>mabe</v>
          </cell>
          <cell r="C23" t="str">
            <v>pago fact</v>
          </cell>
          <cell r="D23" t="str">
            <v>BL0600002394</v>
          </cell>
          <cell r="E23" t="str">
            <v>Factura</v>
          </cell>
          <cell r="F23">
            <v>608747</v>
          </cell>
          <cell r="G23"/>
          <cell r="H23">
            <v>361183</v>
          </cell>
          <cell r="I23">
            <v>45663</v>
          </cell>
          <cell r="J23" t="str">
            <v>TRANSFERENCIA BANCO SANTANDER</v>
          </cell>
        </row>
        <row r="24">
          <cell r="A24" t="str">
            <v>6106481591374</v>
          </cell>
          <cell r="B24" t="str">
            <v>Mabe</v>
          </cell>
          <cell r="C24" t="str">
            <v>pago fact</v>
          </cell>
          <cell r="D24" t="str">
            <v>BL0600002465</v>
          </cell>
          <cell r="E24" t="str">
            <v>Factura</v>
          </cell>
          <cell r="F24">
            <v>610648</v>
          </cell>
          <cell r="G24"/>
          <cell r="H24">
            <v>1591374</v>
          </cell>
          <cell r="I24">
            <v>45663</v>
          </cell>
          <cell r="J24" t="str">
            <v>TRANSFERENCIA BANCO SANTANDER</v>
          </cell>
        </row>
        <row r="25">
          <cell r="A25" t="str">
            <v>610649292381</v>
          </cell>
          <cell r="B25" t="str">
            <v>Mabe</v>
          </cell>
          <cell r="C25" t="str">
            <v>pago fact</v>
          </cell>
          <cell r="D25" t="str">
            <v>BL0600002504</v>
          </cell>
          <cell r="E25" t="str">
            <v>Factura</v>
          </cell>
          <cell r="F25">
            <v>610649</v>
          </cell>
          <cell r="G25"/>
          <cell r="H25">
            <v>292381</v>
          </cell>
          <cell r="I25">
            <v>45663</v>
          </cell>
          <cell r="J25" t="str">
            <v>TRANSFERENCIA BANCO SANTANDER</v>
          </cell>
        </row>
        <row r="26">
          <cell r="A26" t="str">
            <v>612851170141</v>
          </cell>
          <cell r="B26" t="str">
            <v>Mabe</v>
          </cell>
          <cell r="C26" t="str">
            <v xml:space="preserve">pago oc </v>
          </cell>
          <cell r="D26" t="str">
            <v>BL0600002684</v>
          </cell>
          <cell r="E26" t="str">
            <v>Factura</v>
          </cell>
          <cell r="F26">
            <v>612851</v>
          </cell>
          <cell r="G26"/>
          <cell r="H26">
            <v>170141</v>
          </cell>
          <cell r="I26">
            <v>45663</v>
          </cell>
          <cell r="J26" t="str">
            <v>TRANSFERENCIA BANCO SANTANDER</v>
          </cell>
        </row>
        <row r="27">
          <cell r="A27" t="str">
            <v>300000</v>
          </cell>
          <cell r="B27" t="str">
            <v>Rafael fuentes</v>
          </cell>
          <cell r="C27" t="str">
            <v>pago boleta</v>
          </cell>
          <cell r="D27"/>
          <cell r="E27" t="str">
            <v>Boleta</v>
          </cell>
          <cell r="F27"/>
          <cell r="G27">
            <v>208</v>
          </cell>
          <cell r="H27">
            <v>300000</v>
          </cell>
          <cell r="I27">
            <v>45663</v>
          </cell>
          <cell r="J27" t="str">
            <v>TRANSFERENCIA BANCO SANTANDER</v>
          </cell>
        </row>
        <row r="28">
          <cell r="A28" t="str">
            <v>510818</v>
          </cell>
          <cell r="B28" t="str">
            <v>Gasto comun</v>
          </cell>
          <cell r="C28" t="str">
            <v>Pago gasto comun oficina</v>
          </cell>
          <cell r="D28"/>
          <cell r="E28"/>
          <cell r="F28"/>
          <cell r="G28"/>
          <cell r="H28">
            <v>510818</v>
          </cell>
          <cell r="I28">
            <v>45663</v>
          </cell>
          <cell r="J28" t="str">
            <v>TRANSFERENCIA BANCO SANTANDER</v>
          </cell>
        </row>
        <row r="29">
          <cell r="A29" t="str">
            <v>65064313980</v>
          </cell>
          <cell r="B29" t="str">
            <v>iKEA</v>
          </cell>
          <cell r="C29"/>
          <cell r="D29"/>
          <cell r="E29" t="str">
            <v>Factura</v>
          </cell>
          <cell r="F29">
            <v>650643</v>
          </cell>
          <cell r="G29"/>
          <cell r="H29">
            <v>13980</v>
          </cell>
          <cell r="I29">
            <v>45662</v>
          </cell>
          <cell r="J29" t="str">
            <v>TARJETA DE CREDITO</v>
          </cell>
        </row>
        <row r="30">
          <cell r="A30" t="str">
            <v>11982282970</v>
          </cell>
          <cell r="B30" t="str">
            <v>Bestmart</v>
          </cell>
          <cell r="C30" t="str">
            <v>pago fact</v>
          </cell>
          <cell r="D30" t="str">
            <v>BL0600002703</v>
          </cell>
          <cell r="E30" t="str">
            <v>Factura</v>
          </cell>
          <cell r="F30">
            <v>11982</v>
          </cell>
          <cell r="G30"/>
          <cell r="H30">
            <v>282970</v>
          </cell>
          <cell r="I30">
            <v>45663</v>
          </cell>
          <cell r="J30" t="str">
            <v>TARJETA DE CREDITO</v>
          </cell>
        </row>
        <row r="31">
          <cell r="A31" t="str">
            <v>5090318625980</v>
          </cell>
          <cell r="B31" t="str">
            <v xml:space="preserve">falabella </v>
          </cell>
          <cell r="C31"/>
          <cell r="D31"/>
          <cell r="E31" t="str">
            <v>Factura</v>
          </cell>
          <cell r="F31">
            <v>5090318</v>
          </cell>
          <cell r="G31"/>
          <cell r="H31">
            <v>625980</v>
          </cell>
          <cell r="I31">
            <v>45663</v>
          </cell>
          <cell r="J31" t="str">
            <v>TARJETA DE CREDITO</v>
          </cell>
        </row>
        <row r="32">
          <cell r="A32" t="str">
            <v>96660574980</v>
          </cell>
          <cell r="B32" t="str">
            <v>falabella (gasei)</v>
          </cell>
          <cell r="C32"/>
          <cell r="D32"/>
          <cell r="E32" t="str">
            <v>Factura</v>
          </cell>
          <cell r="F32">
            <v>96660</v>
          </cell>
          <cell r="G32"/>
          <cell r="H32">
            <v>574980</v>
          </cell>
          <cell r="I32">
            <v>45663</v>
          </cell>
          <cell r="J32" t="str">
            <v>TARJETA DE CREDITO</v>
          </cell>
        </row>
        <row r="33">
          <cell r="A33" t="str">
            <v>613384146192</v>
          </cell>
          <cell r="B33" t="str">
            <v>Mabe</v>
          </cell>
          <cell r="C33" t="str">
            <v xml:space="preserve">pago oc </v>
          </cell>
          <cell r="D33" t="str">
            <v>BL0600002695</v>
          </cell>
          <cell r="E33" t="str">
            <v>Factura</v>
          </cell>
          <cell r="F33">
            <v>613384</v>
          </cell>
          <cell r="G33"/>
          <cell r="H33">
            <v>146192</v>
          </cell>
          <cell r="I33">
            <v>45664</v>
          </cell>
          <cell r="J33" t="str">
            <v>TRANSFERENCIA BANCO SANTANDER</v>
          </cell>
        </row>
        <row r="34">
          <cell r="A34" t="str">
            <v>48510</v>
          </cell>
          <cell r="B34" t="str">
            <v xml:space="preserve">Tamara Leyton </v>
          </cell>
          <cell r="C34" t="str">
            <v xml:space="preserve">rendicion boleta </v>
          </cell>
          <cell r="D34"/>
          <cell r="E34" t="str">
            <v>Boleta</v>
          </cell>
          <cell r="F34"/>
          <cell r="G34">
            <v>116754</v>
          </cell>
          <cell r="H34">
            <v>48510</v>
          </cell>
          <cell r="I34">
            <v>45664</v>
          </cell>
          <cell r="J34" t="str">
            <v>TRANSFERENCIA BANCO SANTANDER</v>
          </cell>
        </row>
        <row r="35">
          <cell r="A35" t="str">
            <v>160766990000</v>
          </cell>
          <cell r="B35" t="str">
            <v xml:space="preserve">Celagro </v>
          </cell>
          <cell r="C35" t="str">
            <v>pago moto</v>
          </cell>
          <cell r="D35" t="str">
            <v>BL0600002694</v>
          </cell>
          <cell r="E35" t="str">
            <v>Factura</v>
          </cell>
          <cell r="F35">
            <v>16076</v>
          </cell>
          <cell r="G35"/>
          <cell r="H35">
            <v>6990000</v>
          </cell>
          <cell r="I35">
            <v>45664</v>
          </cell>
          <cell r="J35" t="str">
            <v>TRANSFERENCIA BANCO SANTANDER</v>
          </cell>
        </row>
        <row r="36">
          <cell r="A36" t="str">
            <v>7000000</v>
          </cell>
          <cell r="B36" t="str">
            <v>Pago TC Santander</v>
          </cell>
          <cell r="C36"/>
          <cell r="D36"/>
          <cell r="E36"/>
          <cell r="F36"/>
          <cell r="G36"/>
          <cell r="H36">
            <v>7000000</v>
          </cell>
          <cell r="I36">
            <v>45665</v>
          </cell>
          <cell r="J36" t="str">
            <v>TARJETA DE CREDITO</v>
          </cell>
        </row>
        <row r="37">
          <cell r="A37" t="str">
            <v>2152209</v>
          </cell>
          <cell r="B37" t="str">
            <v>Pago TC Santander</v>
          </cell>
          <cell r="C37"/>
          <cell r="D37"/>
          <cell r="E37"/>
          <cell r="F37"/>
          <cell r="G37"/>
          <cell r="H37">
            <v>2152209</v>
          </cell>
          <cell r="I37">
            <v>45665</v>
          </cell>
          <cell r="J37" t="str">
            <v>TARJETA DE CREDITO</v>
          </cell>
        </row>
        <row r="38">
          <cell r="A38" t="str">
            <v>19107611399980</v>
          </cell>
          <cell r="B38" t="str">
            <v>Samsung</v>
          </cell>
          <cell r="C38" t="str">
            <v>Pago factura</v>
          </cell>
          <cell r="D38" t="str">
            <v>BL0600002713</v>
          </cell>
          <cell r="E38" t="str">
            <v>Factura</v>
          </cell>
          <cell r="F38">
            <v>1910761</v>
          </cell>
          <cell r="G38"/>
          <cell r="H38">
            <v>1399980</v>
          </cell>
          <cell r="I38">
            <v>45665</v>
          </cell>
          <cell r="J38" t="str">
            <v>TARJETA DE CREDITO</v>
          </cell>
        </row>
        <row r="39">
          <cell r="A39" t="str">
            <v>19107711139970</v>
          </cell>
          <cell r="B39" t="str">
            <v>Samsung</v>
          </cell>
          <cell r="C39" t="str">
            <v>Pago factura</v>
          </cell>
          <cell r="D39" t="str">
            <v>BL0600002712</v>
          </cell>
          <cell r="E39" t="str">
            <v>Factura</v>
          </cell>
          <cell r="F39">
            <v>1910771</v>
          </cell>
          <cell r="G39"/>
          <cell r="H39">
            <v>1139970</v>
          </cell>
          <cell r="I39">
            <v>45665</v>
          </cell>
          <cell r="J39" t="str">
            <v>TARJETA DE CREDITO</v>
          </cell>
        </row>
        <row r="40">
          <cell r="A40" t="str">
            <v>50910321269990</v>
          </cell>
          <cell r="B40" t="str">
            <v xml:space="preserve">falabella </v>
          </cell>
          <cell r="C40" t="str">
            <v>Pago factura</v>
          </cell>
          <cell r="D40" t="str">
            <v>BL0600002692</v>
          </cell>
          <cell r="E40" t="str">
            <v>Factura</v>
          </cell>
          <cell r="F40">
            <v>5091032</v>
          </cell>
          <cell r="G40"/>
          <cell r="H40">
            <v>1269990</v>
          </cell>
          <cell r="I40">
            <v>45665</v>
          </cell>
          <cell r="J40" t="str">
            <v>TARJETA DE CREDITO</v>
          </cell>
        </row>
        <row r="41">
          <cell r="A41" t="str">
            <v>143970</v>
          </cell>
          <cell r="B41" t="str">
            <v xml:space="preserve">falabella </v>
          </cell>
          <cell r="C41" t="str">
            <v>Teclado y ventilador oficina</v>
          </cell>
          <cell r="D41"/>
          <cell r="E41"/>
          <cell r="F41"/>
          <cell r="G41"/>
          <cell r="H41">
            <v>143970</v>
          </cell>
          <cell r="I41">
            <v>45665</v>
          </cell>
          <cell r="J41" t="str">
            <v>TARJETA DE CREDITO</v>
          </cell>
        </row>
        <row r="42">
          <cell r="A42" t="str">
            <v>188863</v>
          </cell>
          <cell r="B42" t="str">
            <v>Patente comercial (350572-3)</v>
          </cell>
          <cell r="C42" t="str">
            <v>Municipalidad Santiago</v>
          </cell>
          <cell r="D42"/>
          <cell r="E42" t="str">
            <v>Boleta</v>
          </cell>
          <cell r="F42"/>
          <cell r="G42" t="str">
            <v>2500005936-2500006000</v>
          </cell>
          <cell r="H42">
            <v>188863</v>
          </cell>
          <cell r="I42">
            <v>45665</v>
          </cell>
          <cell r="J42" t="str">
            <v>TARJETA DE CREDITO</v>
          </cell>
        </row>
        <row r="43">
          <cell r="A43" t="str">
            <v>59648302310</v>
          </cell>
          <cell r="B43" t="str">
            <v>Topspin</v>
          </cell>
          <cell r="C43" t="str">
            <v>Compra piscinas</v>
          </cell>
          <cell r="D43"/>
          <cell r="E43" t="str">
            <v>Factura</v>
          </cell>
          <cell r="F43">
            <v>59648</v>
          </cell>
          <cell r="G43"/>
          <cell r="H43">
            <v>302310</v>
          </cell>
          <cell r="I43">
            <v>45666</v>
          </cell>
          <cell r="J43" t="str">
            <v>TARJETA DE CREDITO</v>
          </cell>
        </row>
        <row r="44">
          <cell r="A44" t="str">
            <v>497163680</v>
          </cell>
          <cell r="B44" t="str">
            <v>El Txoko (SOCIEDAD GASTRONÃ“MICA GONZALEZ CRUZ LIMITADA)</v>
          </cell>
          <cell r="C44" t="str">
            <v>Pago con TC santander</v>
          </cell>
          <cell r="D44"/>
          <cell r="E44" t="str">
            <v>Factura</v>
          </cell>
          <cell r="F44">
            <v>497</v>
          </cell>
          <cell r="G44"/>
          <cell r="H44">
            <v>163680</v>
          </cell>
          <cell r="I44">
            <v>45666</v>
          </cell>
          <cell r="J44" t="str">
            <v>TARJETA DE CREDITO</v>
          </cell>
        </row>
        <row r="45">
          <cell r="A45" t="str">
            <v>184974</v>
          </cell>
          <cell r="B45" t="str">
            <v xml:space="preserve">falabella </v>
          </cell>
          <cell r="C45" t="str">
            <v>Teclado y ventilador oficina</v>
          </cell>
          <cell r="D45"/>
          <cell r="E45"/>
          <cell r="F45"/>
          <cell r="G45"/>
          <cell r="H45">
            <v>184974</v>
          </cell>
          <cell r="I45">
            <v>45666</v>
          </cell>
          <cell r="J45" t="str">
            <v>TARJETA DE CREDITO</v>
          </cell>
        </row>
        <row r="46">
          <cell r="A46" t="str">
            <v>4142773</v>
          </cell>
          <cell r="B46" t="str">
            <v>Pago TC Santander</v>
          </cell>
          <cell r="C46" t="str">
            <v>Pago TC</v>
          </cell>
          <cell r="D46"/>
          <cell r="E46"/>
          <cell r="F46"/>
          <cell r="G46"/>
          <cell r="H46">
            <v>4142773</v>
          </cell>
          <cell r="I46">
            <v>45667</v>
          </cell>
          <cell r="J46" t="str">
            <v>TARJETA DE CREDITO</v>
          </cell>
        </row>
        <row r="47">
          <cell r="A47" t="str">
            <v>28006</v>
          </cell>
          <cell r="B47" t="str">
            <v>Cabify</v>
          </cell>
          <cell r="C47"/>
          <cell r="D47"/>
          <cell r="E47"/>
          <cell r="F47"/>
          <cell r="G47"/>
          <cell r="H47">
            <v>28006</v>
          </cell>
          <cell r="I47">
            <v>45667</v>
          </cell>
          <cell r="J47" t="str">
            <v>TARJETA DE CREDITO</v>
          </cell>
        </row>
        <row r="48">
          <cell r="A48" t="str">
            <v>118130150</v>
          </cell>
          <cell r="B48" t="str">
            <v>Librería escudero</v>
          </cell>
          <cell r="C48" t="str">
            <v>Materiales oficina</v>
          </cell>
          <cell r="D48"/>
          <cell r="E48" t="str">
            <v>Factura</v>
          </cell>
          <cell r="F48">
            <v>1181</v>
          </cell>
          <cell r="G48"/>
          <cell r="H48">
            <v>30150</v>
          </cell>
          <cell r="I48">
            <v>45667</v>
          </cell>
          <cell r="J48" t="str">
            <v>TARJETA DE CREDITO</v>
          </cell>
        </row>
        <row r="49">
          <cell r="A49" t="str">
            <v>65600</v>
          </cell>
          <cell r="B49" t="str">
            <v>CYT</v>
          </cell>
          <cell r="C49"/>
          <cell r="D49"/>
          <cell r="E49"/>
          <cell r="F49"/>
          <cell r="G49"/>
          <cell r="H49">
            <v>65600</v>
          </cell>
          <cell r="I49">
            <v>45669</v>
          </cell>
          <cell r="J49" t="str">
            <v>TARJETA DE CREDITO</v>
          </cell>
        </row>
        <row r="50">
          <cell r="A50" t="str">
            <v>64886113980</v>
          </cell>
          <cell r="B50" t="str">
            <v>Ikea</v>
          </cell>
          <cell r="C50" t="str">
            <v>Material oficina</v>
          </cell>
          <cell r="D50"/>
          <cell r="E50" t="str">
            <v>Factura</v>
          </cell>
          <cell r="F50">
            <v>648861</v>
          </cell>
          <cell r="G50"/>
          <cell r="H50">
            <v>13980</v>
          </cell>
          <cell r="I50">
            <v>45669</v>
          </cell>
          <cell r="J50" t="str">
            <v>TARJETA DE CREDITO</v>
          </cell>
        </row>
        <row r="51">
          <cell r="A51" t="str">
            <v>137562390237000</v>
          </cell>
          <cell r="B51" t="str">
            <v>Sodimac</v>
          </cell>
          <cell r="C51" t="str">
            <v>Material oficina</v>
          </cell>
          <cell r="D51"/>
          <cell r="E51" t="str">
            <v>Factura</v>
          </cell>
          <cell r="F51">
            <v>137562390</v>
          </cell>
          <cell r="G51"/>
          <cell r="H51">
            <v>237000</v>
          </cell>
          <cell r="I51">
            <v>45669</v>
          </cell>
          <cell r="J51" t="str">
            <v>TARJETA DE CREDITO</v>
          </cell>
        </row>
        <row r="52">
          <cell r="A52" t="str">
            <v>650964</v>
          </cell>
          <cell r="B52" t="str">
            <v>Pago TC Santander</v>
          </cell>
          <cell r="C52" t="str">
            <v>Pago TC</v>
          </cell>
          <cell r="D52"/>
          <cell r="E52"/>
          <cell r="F52"/>
          <cell r="G52"/>
          <cell r="H52">
            <v>650964</v>
          </cell>
          <cell r="I52">
            <v>45670</v>
          </cell>
          <cell r="J52" t="str">
            <v>TARJETA DE CREDITO</v>
          </cell>
        </row>
        <row r="53">
          <cell r="A53" t="str">
            <v>2238783221808</v>
          </cell>
          <cell r="B53" t="str">
            <v>Tork</v>
          </cell>
          <cell r="C53" t="str">
            <v>Pago factura</v>
          </cell>
          <cell r="D53"/>
          <cell r="E53" t="str">
            <v>Factura</v>
          </cell>
          <cell r="F53">
            <v>2238783</v>
          </cell>
          <cell r="G53"/>
          <cell r="H53">
            <v>221808</v>
          </cell>
          <cell r="I53">
            <v>45670</v>
          </cell>
          <cell r="J53" t="str">
            <v>TARJETA DE CREDITO</v>
          </cell>
        </row>
        <row r="54">
          <cell r="A54" t="str">
            <v>359940</v>
          </cell>
          <cell r="B54" t="str">
            <v>La Polar</v>
          </cell>
          <cell r="C54" t="str">
            <v>Compra piscinas</v>
          </cell>
          <cell r="D54" t="str">
            <v>BL0600002723</v>
          </cell>
          <cell r="E54" t="str">
            <v>Boleta</v>
          </cell>
          <cell r="F54"/>
          <cell r="G54">
            <v>214635496</v>
          </cell>
          <cell r="H54">
            <v>359940</v>
          </cell>
          <cell r="I54">
            <v>45670</v>
          </cell>
          <cell r="J54" t="str">
            <v>TARJETA DE CREDITO</v>
          </cell>
        </row>
        <row r="55">
          <cell r="A55" t="str">
            <v>18121467139</v>
          </cell>
          <cell r="B55" t="str">
            <v>Bml</v>
          </cell>
          <cell r="C55" t="str">
            <v xml:space="preserve">pago Factura </v>
          </cell>
          <cell r="D55"/>
          <cell r="E55" t="str">
            <v>Factura</v>
          </cell>
          <cell r="F55">
            <v>1812</v>
          </cell>
          <cell r="G55"/>
          <cell r="H55">
            <v>1467139</v>
          </cell>
          <cell r="I55">
            <v>45670</v>
          </cell>
          <cell r="J55" t="str">
            <v>TRANSFERENCIA BANCO SANTANDER</v>
          </cell>
        </row>
        <row r="56">
          <cell r="A56" t="str">
            <v>300000</v>
          </cell>
          <cell r="B56" t="str">
            <v>rafael fuentes</v>
          </cell>
          <cell r="C56" t="str">
            <v>pago boleta</v>
          </cell>
          <cell r="D56"/>
          <cell r="E56" t="str">
            <v>Boleta</v>
          </cell>
          <cell r="F56"/>
          <cell r="G56">
            <v>209</v>
          </cell>
          <cell r="H56">
            <v>300000</v>
          </cell>
          <cell r="I56">
            <v>45670</v>
          </cell>
          <cell r="J56" t="str">
            <v>TRANSFERENCIA BANCO SANTANDER</v>
          </cell>
        </row>
        <row r="57">
          <cell r="A57" t="str">
            <v>934087992</v>
          </cell>
          <cell r="B57" t="str">
            <v>Cercano</v>
          </cell>
          <cell r="C57" t="str">
            <v xml:space="preserve">pago Factura </v>
          </cell>
          <cell r="D57" t="str">
            <v xml:space="preserve">BL0600002760 </v>
          </cell>
          <cell r="E57" t="str">
            <v>Factura</v>
          </cell>
          <cell r="F57">
            <v>9340</v>
          </cell>
          <cell r="G57"/>
          <cell r="H57">
            <v>87992</v>
          </cell>
          <cell r="I57">
            <v>45670</v>
          </cell>
          <cell r="J57" t="str">
            <v>TRANSFERENCIA BANCO SANTANDER</v>
          </cell>
        </row>
        <row r="58">
          <cell r="A58" t="str">
            <v>9437151984</v>
          </cell>
          <cell r="B58" t="str">
            <v>Cercano</v>
          </cell>
          <cell r="C58" t="str">
            <v xml:space="preserve">pago Factura </v>
          </cell>
          <cell r="D58"/>
          <cell r="E58" t="str">
            <v>Factura</v>
          </cell>
          <cell r="F58">
            <v>9437</v>
          </cell>
          <cell r="G58"/>
          <cell r="H58">
            <v>151984</v>
          </cell>
          <cell r="I58">
            <v>45670</v>
          </cell>
          <cell r="J58" t="str">
            <v>TRANSFERENCIA BANCO SANTANDER</v>
          </cell>
        </row>
        <row r="59">
          <cell r="A59" t="str">
            <v>94391054171</v>
          </cell>
          <cell r="B59" t="str">
            <v>Cercano</v>
          </cell>
          <cell r="C59" t="str">
            <v xml:space="preserve">pago Factura </v>
          </cell>
          <cell r="D59"/>
          <cell r="E59" t="str">
            <v>Factura</v>
          </cell>
          <cell r="F59">
            <v>9439</v>
          </cell>
          <cell r="G59"/>
          <cell r="H59">
            <v>1054171</v>
          </cell>
          <cell r="I59">
            <v>45670</v>
          </cell>
          <cell r="J59" t="str">
            <v>TRANSFERENCIA BANCO SANTANDER</v>
          </cell>
        </row>
        <row r="60">
          <cell r="A60" t="str">
            <v>2585675776</v>
          </cell>
          <cell r="B60" t="str">
            <v>importclick</v>
          </cell>
          <cell r="C60" t="str">
            <v xml:space="preserve">pago Factura </v>
          </cell>
          <cell r="D60"/>
          <cell r="E60" t="str">
            <v>Factura</v>
          </cell>
          <cell r="F60">
            <v>2585</v>
          </cell>
          <cell r="G60"/>
          <cell r="H60">
            <v>675776</v>
          </cell>
          <cell r="I60">
            <v>45670</v>
          </cell>
          <cell r="J60" t="str">
            <v>TRANSFERENCIA BANCO SANTANDER</v>
          </cell>
        </row>
        <row r="61">
          <cell r="A61" t="str">
            <v>2600314005</v>
          </cell>
          <cell r="B61" t="str">
            <v>importclick</v>
          </cell>
          <cell r="C61" t="str">
            <v xml:space="preserve">pago Factura </v>
          </cell>
          <cell r="D61"/>
          <cell r="E61" t="str">
            <v>Factura</v>
          </cell>
          <cell r="F61">
            <v>2600</v>
          </cell>
          <cell r="G61"/>
          <cell r="H61">
            <v>314005</v>
          </cell>
          <cell r="I61">
            <v>45670</v>
          </cell>
          <cell r="J61" t="str">
            <v>TRANSFERENCIA BANCO SANTANDER</v>
          </cell>
        </row>
        <row r="62">
          <cell r="A62" t="str">
            <v>2632514694</v>
          </cell>
          <cell r="B62" t="str">
            <v>importclick</v>
          </cell>
          <cell r="C62" t="str">
            <v xml:space="preserve">pago Factura </v>
          </cell>
          <cell r="D62"/>
          <cell r="E62" t="str">
            <v>Factura</v>
          </cell>
          <cell r="F62">
            <v>2632</v>
          </cell>
          <cell r="G62"/>
          <cell r="H62">
            <v>514694</v>
          </cell>
          <cell r="I62">
            <v>45670</v>
          </cell>
          <cell r="J62" t="str">
            <v>TRANSFERENCIA BANCO SANTANDER</v>
          </cell>
        </row>
        <row r="63">
          <cell r="A63" t="str">
            <v>113582814517104</v>
          </cell>
          <cell r="B63" t="str">
            <v>Maconline</v>
          </cell>
          <cell r="C63" t="str">
            <v>Pago Factura</v>
          </cell>
          <cell r="D63"/>
          <cell r="E63" t="str">
            <v>Factura</v>
          </cell>
          <cell r="F63">
            <v>1135828</v>
          </cell>
          <cell r="G63"/>
          <cell r="H63">
            <v>14517104</v>
          </cell>
          <cell r="I63">
            <v>45670</v>
          </cell>
          <cell r="J63" t="str">
            <v>TRANSFERENCIA BANCO SANTANDER</v>
          </cell>
        </row>
        <row r="64">
          <cell r="A64" t="str">
            <v>11367318012813</v>
          </cell>
          <cell r="B64" t="str">
            <v>Maconline</v>
          </cell>
          <cell r="C64" t="str">
            <v>Pago Factura</v>
          </cell>
          <cell r="D64"/>
          <cell r="E64" t="str">
            <v>Factura</v>
          </cell>
          <cell r="F64">
            <v>1136731</v>
          </cell>
          <cell r="G64"/>
          <cell r="H64">
            <v>8012813</v>
          </cell>
          <cell r="I64">
            <v>45670</v>
          </cell>
          <cell r="J64" t="str">
            <v>TRANSFERENCIA BANCO SANTANDER</v>
          </cell>
        </row>
        <row r="65">
          <cell r="A65" t="str">
            <v>11367324555433</v>
          </cell>
          <cell r="B65" t="str">
            <v>Maconline</v>
          </cell>
          <cell r="C65" t="str">
            <v>Pago Factura</v>
          </cell>
          <cell r="D65"/>
          <cell r="E65" t="str">
            <v>Factura</v>
          </cell>
          <cell r="F65">
            <v>1136732</v>
          </cell>
          <cell r="G65"/>
          <cell r="H65">
            <v>4555433</v>
          </cell>
          <cell r="I65">
            <v>45670</v>
          </cell>
          <cell r="J65" t="str">
            <v>TRANSFERENCIA BANCO SANTANDER</v>
          </cell>
        </row>
        <row r="66">
          <cell r="A66" t="str">
            <v>11382522191345</v>
          </cell>
          <cell r="B66" t="str">
            <v>Maconline</v>
          </cell>
          <cell r="C66" t="str">
            <v>Pago Factura</v>
          </cell>
          <cell r="D66"/>
          <cell r="E66" t="str">
            <v>Factura</v>
          </cell>
          <cell r="F66">
            <v>1138252</v>
          </cell>
          <cell r="G66"/>
          <cell r="H66">
            <v>2191345</v>
          </cell>
          <cell r="I66">
            <v>45670</v>
          </cell>
          <cell r="J66" t="str">
            <v>TRANSFERENCIA BANCO SANTANDER</v>
          </cell>
        </row>
        <row r="67">
          <cell r="A67" t="str">
            <v>1138833911990</v>
          </cell>
          <cell r="B67" t="str">
            <v>Maconline</v>
          </cell>
          <cell r="C67" t="str">
            <v>Pago Factura</v>
          </cell>
          <cell r="D67"/>
          <cell r="E67" t="str">
            <v>Factura</v>
          </cell>
          <cell r="F67">
            <v>1138833</v>
          </cell>
          <cell r="G67"/>
          <cell r="H67">
            <v>911990</v>
          </cell>
          <cell r="I67">
            <v>45670</v>
          </cell>
          <cell r="J67" t="str">
            <v>TRANSFERENCIA BANCO SANTANDER</v>
          </cell>
        </row>
        <row r="68">
          <cell r="A68" t="str">
            <v>11388343403335</v>
          </cell>
          <cell r="B68" t="str">
            <v>Maconline</v>
          </cell>
          <cell r="C68" t="str">
            <v>Pago Factura</v>
          </cell>
          <cell r="D68"/>
          <cell r="E68" t="str">
            <v>Factura</v>
          </cell>
          <cell r="F68">
            <v>1138834</v>
          </cell>
          <cell r="G68"/>
          <cell r="H68">
            <v>3403335</v>
          </cell>
          <cell r="I68">
            <v>45670</v>
          </cell>
          <cell r="J68" t="str">
            <v>TRANSFERENCIA BANCO SANTANDER</v>
          </cell>
        </row>
        <row r="69">
          <cell r="A69" t="str">
            <v>125917110670</v>
          </cell>
          <cell r="B69" t="str">
            <v xml:space="preserve">Tramontina </v>
          </cell>
          <cell r="C69" t="str">
            <v>Pago Factura</v>
          </cell>
          <cell r="D69"/>
          <cell r="E69" t="str">
            <v>Factura</v>
          </cell>
          <cell r="F69">
            <v>125917</v>
          </cell>
          <cell r="G69"/>
          <cell r="H69">
            <v>110670</v>
          </cell>
          <cell r="I69">
            <v>45670</v>
          </cell>
          <cell r="J69" t="str">
            <v>TRANSFERENCIA BANCO SANTANDER</v>
          </cell>
        </row>
        <row r="70">
          <cell r="A70" t="str">
            <v>126329351050</v>
          </cell>
          <cell r="B70" t="str">
            <v xml:space="preserve">Tramontina </v>
          </cell>
          <cell r="C70" t="str">
            <v>Pago Factura</v>
          </cell>
          <cell r="D70"/>
          <cell r="E70" t="str">
            <v>Factura</v>
          </cell>
          <cell r="F70">
            <v>126329</v>
          </cell>
          <cell r="G70"/>
          <cell r="H70">
            <v>351050</v>
          </cell>
          <cell r="I70">
            <v>45670</v>
          </cell>
          <cell r="J70" t="str">
            <v>TRANSFERENCIA BANCO SANTANDER</v>
          </cell>
        </row>
        <row r="71">
          <cell r="A71" t="str">
            <v>225941359765</v>
          </cell>
          <cell r="B71" t="str">
            <v>Easy ways</v>
          </cell>
          <cell r="C71" t="str">
            <v>Pago Factura</v>
          </cell>
          <cell r="D71" t="str">
            <v xml:space="preserve"> BL0600002550</v>
          </cell>
          <cell r="E71" t="str">
            <v>Factura</v>
          </cell>
          <cell r="F71">
            <v>22594</v>
          </cell>
          <cell r="G71"/>
          <cell r="H71">
            <v>1359765</v>
          </cell>
          <cell r="I71">
            <v>45670</v>
          </cell>
          <cell r="J71" t="str">
            <v>TRANSFERENCIA BANCO SANTANDER</v>
          </cell>
        </row>
        <row r="72">
          <cell r="A72" t="str">
            <v>225424079512</v>
          </cell>
          <cell r="B72" t="str">
            <v>Easy ways</v>
          </cell>
          <cell r="C72" t="str">
            <v>Pago Factura</v>
          </cell>
          <cell r="D72" t="str">
            <v xml:space="preserve"> BL0600002510</v>
          </cell>
          <cell r="E72" t="str">
            <v>Factura</v>
          </cell>
          <cell r="F72">
            <v>22542</v>
          </cell>
          <cell r="G72"/>
          <cell r="H72">
            <v>4079512</v>
          </cell>
          <cell r="I72">
            <v>45670</v>
          </cell>
          <cell r="J72" t="str">
            <v>TRANSFERENCIA BANCO SANTANDER</v>
          </cell>
        </row>
        <row r="73">
          <cell r="A73" t="str">
            <v>11324515000000</v>
          </cell>
          <cell r="B73" t="str">
            <v>Maconline</v>
          </cell>
          <cell r="C73" t="str">
            <v>Pago Factura</v>
          </cell>
          <cell r="D73"/>
          <cell r="E73" t="str">
            <v>Factura</v>
          </cell>
          <cell r="F73">
            <v>1132451</v>
          </cell>
          <cell r="G73"/>
          <cell r="H73">
            <v>5000000</v>
          </cell>
          <cell r="I73">
            <v>45670</v>
          </cell>
          <cell r="J73" t="str">
            <v>TRANSFERENCIA BANCO SANTANDER</v>
          </cell>
        </row>
        <row r="74">
          <cell r="A74" t="str">
            <v>1132451234992</v>
          </cell>
          <cell r="B74" t="str">
            <v>Maconline</v>
          </cell>
          <cell r="C74" t="str">
            <v>Pago Factura</v>
          </cell>
          <cell r="D74"/>
          <cell r="E74" t="str">
            <v>Factura</v>
          </cell>
          <cell r="F74">
            <v>1132451</v>
          </cell>
          <cell r="G74"/>
          <cell r="H74">
            <v>234992</v>
          </cell>
          <cell r="I74">
            <v>45670</v>
          </cell>
          <cell r="J74" t="str">
            <v>TRANSFERENCIA BANCO SANTANDER</v>
          </cell>
        </row>
        <row r="75">
          <cell r="A75" t="str">
            <v>1376359511309970</v>
          </cell>
          <cell r="B75" t="str">
            <v xml:space="preserve">falabella </v>
          </cell>
          <cell r="C75"/>
          <cell r="D75" t="str">
            <v>BL0600002700</v>
          </cell>
          <cell r="E75" t="str">
            <v>Factura</v>
          </cell>
          <cell r="F75">
            <v>137635951</v>
          </cell>
          <cell r="G75"/>
          <cell r="H75">
            <v>1309970</v>
          </cell>
          <cell r="I75">
            <v>45670</v>
          </cell>
          <cell r="J75" t="str">
            <v>TARJETA DE CREDITO</v>
          </cell>
        </row>
        <row r="76">
          <cell r="A76" t="str">
            <v>403980</v>
          </cell>
          <cell r="B76" t="str">
            <v xml:space="preserve">falabella </v>
          </cell>
          <cell r="C76"/>
          <cell r="D76"/>
          <cell r="E76" t="str">
            <v>Factura</v>
          </cell>
          <cell r="F76"/>
          <cell r="G76"/>
          <cell r="H76">
            <v>403980</v>
          </cell>
          <cell r="I76">
            <v>45670</v>
          </cell>
          <cell r="J76" t="str">
            <v>TARJETA DE CREDITO</v>
          </cell>
        </row>
        <row r="77">
          <cell r="A77" t="str">
            <v>2000000</v>
          </cell>
          <cell r="B77" t="str">
            <v>Bravium</v>
          </cell>
          <cell r="C77" t="str">
            <v>Pago impuestos</v>
          </cell>
          <cell r="D77"/>
          <cell r="E77"/>
          <cell r="F77"/>
          <cell r="G77"/>
          <cell r="H77">
            <v>2000000</v>
          </cell>
          <cell r="I77">
            <v>45671</v>
          </cell>
          <cell r="J77" t="str">
            <v>TRANSFERENCIA BANCO SANTANDER</v>
          </cell>
        </row>
        <row r="78">
          <cell r="A78" t="str">
            <v>53640</v>
          </cell>
          <cell r="B78" t="str">
            <v>MERCADOPAGO *CABIFY25</v>
          </cell>
          <cell r="C78"/>
          <cell r="D78"/>
          <cell r="E78"/>
          <cell r="F78"/>
          <cell r="G78"/>
          <cell r="H78">
            <v>53640</v>
          </cell>
          <cell r="I78">
            <v>45671</v>
          </cell>
          <cell r="J78" t="str">
            <v>TARJETA DE CREDITO</v>
          </cell>
        </row>
        <row r="79">
          <cell r="A79" t="str">
            <v>2040476400</v>
          </cell>
          <cell r="B79" t="str">
            <v>MERCADOPAGO *AADBGEHC</v>
          </cell>
          <cell r="C79" t="str">
            <v>COMERCIAL YIYI SPA</v>
          </cell>
          <cell r="D79"/>
          <cell r="E79"/>
          <cell r="F79">
            <v>20404</v>
          </cell>
          <cell r="G79"/>
          <cell r="H79">
            <v>76400</v>
          </cell>
          <cell r="I79">
            <v>45671</v>
          </cell>
          <cell r="J79" t="str">
            <v>TARJETA DE CREDITO</v>
          </cell>
        </row>
        <row r="80">
          <cell r="A80" t="str">
            <v>9790</v>
          </cell>
          <cell r="B80" t="str">
            <v>Farmacia</v>
          </cell>
          <cell r="C80" t="str">
            <v>Compra</v>
          </cell>
          <cell r="D80"/>
          <cell r="E80" t="str">
            <v>Boleta</v>
          </cell>
          <cell r="F80"/>
          <cell r="G80">
            <v>452</v>
          </cell>
          <cell r="H80">
            <v>9790</v>
          </cell>
          <cell r="I80">
            <v>45671</v>
          </cell>
          <cell r="J80" t="str">
            <v>TARJETA DE CREDITO</v>
          </cell>
        </row>
        <row r="81">
          <cell r="A81" t="str">
            <v>312386340980</v>
          </cell>
          <cell r="B81" t="str">
            <v xml:space="preserve">falabella </v>
          </cell>
          <cell r="C81"/>
          <cell r="D81"/>
          <cell r="E81"/>
          <cell r="F81">
            <v>312386</v>
          </cell>
          <cell r="G81"/>
          <cell r="H81">
            <v>340980</v>
          </cell>
          <cell r="I81">
            <v>45671</v>
          </cell>
          <cell r="J81" t="str">
            <v>TARJETA DE CREDITO</v>
          </cell>
        </row>
        <row r="82">
          <cell r="A82" t="str">
            <v>52910</v>
          </cell>
          <cell r="B82" t="str">
            <v>Almuerzo proveedor</v>
          </cell>
          <cell r="C82" t="str">
            <v>Pago con TC santander</v>
          </cell>
          <cell r="D82"/>
          <cell r="E82"/>
          <cell r="F82"/>
          <cell r="G82"/>
          <cell r="H82">
            <v>52910</v>
          </cell>
          <cell r="I82">
            <v>45671</v>
          </cell>
          <cell r="J82" t="str">
            <v>TARJETA DE CREDITO</v>
          </cell>
        </row>
        <row r="83">
          <cell r="A83" t="str">
            <v>11413771289990</v>
          </cell>
          <cell r="B83" t="str">
            <v>Maconline</v>
          </cell>
          <cell r="C83" t="str">
            <v xml:space="preserve">compra por internet </v>
          </cell>
          <cell r="D83"/>
          <cell r="E83" t="str">
            <v>Factura</v>
          </cell>
          <cell r="F83">
            <v>1141377</v>
          </cell>
          <cell r="G83"/>
          <cell r="H83">
            <v>1289990</v>
          </cell>
          <cell r="I83">
            <v>45671</v>
          </cell>
          <cell r="J83" t="str">
            <v>TARJETA DE CREDITO</v>
          </cell>
        </row>
        <row r="84">
          <cell r="A84" t="str">
            <v>312386340980</v>
          </cell>
          <cell r="B84" t="str">
            <v xml:space="preserve">falabella </v>
          </cell>
          <cell r="C84" t="str">
            <v>Compra aire acondicionado</v>
          </cell>
          <cell r="D84" t="str">
            <v>BL0600002717</v>
          </cell>
          <cell r="E84"/>
          <cell r="F84">
            <v>312386</v>
          </cell>
          <cell r="G84"/>
          <cell r="H84">
            <v>340980</v>
          </cell>
          <cell r="I84">
            <v>45671</v>
          </cell>
          <cell r="J84" t="str">
            <v>TARJETA DEBITO</v>
          </cell>
        </row>
        <row r="85">
          <cell r="A85" t="str">
            <v>1391406437</v>
          </cell>
          <cell r="B85" t="str">
            <v xml:space="preserve">agras </v>
          </cell>
          <cell r="C85" t="str">
            <v xml:space="preserve">pago oc </v>
          </cell>
          <cell r="D85" t="str">
            <v>BL0600002695</v>
          </cell>
          <cell r="E85"/>
          <cell r="F85">
            <v>139</v>
          </cell>
          <cell r="G85"/>
          <cell r="H85">
            <v>1406437</v>
          </cell>
          <cell r="I85">
            <v>45671</v>
          </cell>
          <cell r="J85" t="str">
            <v>TRANSFERENCIA BANCO SANTANDER</v>
          </cell>
        </row>
        <row r="86">
          <cell r="A86" t="str">
            <v>134462132480</v>
          </cell>
          <cell r="B86" t="str">
            <v>Deira</v>
          </cell>
          <cell r="C86" t="str">
            <v>Pago Factura</v>
          </cell>
          <cell r="D86" t="str">
            <v>BL0600002509</v>
          </cell>
          <cell r="E86"/>
          <cell r="F86">
            <v>13446</v>
          </cell>
          <cell r="G86"/>
          <cell r="H86">
            <v>2132480</v>
          </cell>
          <cell r="I86">
            <v>45671</v>
          </cell>
          <cell r="J86" t="str">
            <v>TRANSFERENCIA BANCO SANTANDER</v>
          </cell>
        </row>
        <row r="87">
          <cell r="A87" t="str">
            <v>135292689400</v>
          </cell>
          <cell r="B87" t="str">
            <v>Deira</v>
          </cell>
          <cell r="C87" t="str">
            <v>Pago Factura</v>
          </cell>
          <cell r="D87"/>
          <cell r="E87"/>
          <cell r="F87">
            <v>13529</v>
          </cell>
          <cell r="G87"/>
          <cell r="H87">
            <v>2689400</v>
          </cell>
          <cell r="I87">
            <v>45671</v>
          </cell>
          <cell r="J87" t="str">
            <v>TRANSFERENCIA BANCO SANTANDER</v>
          </cell>
        </row>
        <row r="88">
          <cell r="A88" t="str">
            <v>135303070200</v>
          </cell>
          <cell r="B88" t="str">
            <v>Deira</v>
          </cell>
          <cell r="C88" t="str">
            <v>Pago Factura</v>
          </cell>
          <cell r="D88"/>
          <cell r="E88"/>
          <cell r="F88">
            <v>13530</v>
          </cell>
          <cell r="G88"/>
          <cell r="H88">
            <v>3070200</v>
          </cell>
          <cell r="I88">
            <v>45671</v>
          </cell>
          <cell r="J88" t="str">
            <v>TRANSFERENCIA BANCO SANTANDER</v>
          </cell>
        </row>
        <row r="89">
          <cell r="A89" t="str">
            <v>13549656880</v>
          </cell>
          <cell r="B89" t="str">
            <v>Deira</v>
          </cell>
          <cell r="C89" t="str">
            <v>Pago Factura</v>
          </cell>
          <cell r="D89"/>
          <cell r="E89"/>
          <cell r="F89">
            <v>13549</v>
          </cell>
          <cell r="G89"/>
          <cell r="H89">
            <v>656880</v>
          </cell>
          <cell r="I89">
            <v>45671</v>
          </cell>
          <cell r="J89" t="str">
            <v>TRANSFERENCIA BANCO SANTANDER</v>
          </cell>
        </row>
        <row r="90">
          <cell r="A90" t="str">
            <v>13550152308</v>
          </cell>
          <cell r="B90" t="str">
            <v>Deira</v>
          </cell>
          <cell r="C90" t="str">
            <v>Pago Factura</v>
          </cell>
          <cell r="D90"/>
          <cell r="E90"/>
          <cell r="F90">
            <v>13550</v>
          </cell>
          <cell r="G90"/>
          <cell r="H90">
            <v>152308</v>
          </cell>
          <cell r="I90">
            <v>45671</v>
          </cell>
          <cell r="J90" t="str">
            <v>TRANSFERENCIA BANCO SANTANDER</v>
          </cell>
        </row>
        <row r="91">
          <cell r="A91" t="str">
            <v>2000000</v>
          </cell>
          <cell r="B91" t="str">
            <v>Bravium</v>
          </cell>
          <cell r="C91" t="str">
            <v>Impuestos</v>
          </cell>
          <cell r="D91"/>
          <cell r="E91"/>
          <cell r="F91"/>
          <cell r="G91"/>
          <cell r="H91">
            <v>2000000</v>
          </cell>
          <cell r="I91">
            <v>45671</v>
          </cell>
          <cell r="J91" t="str">
            <v>TRANSFERENCIA BANCO SANTANDER</v>
          </cell>
        </row>
        <row r="92">
          <cell r="A92" t="str">
            <v>300000</v>
          </cell>
          <cell r="B92" t="str">
            <v>rafael fuentes</v>
          </cell>
          <cell r="C92" t="str">
            <v xml:space="preserve">pago  boleta </v>
          </cell>
          <cell r="D92"/>
          <cell r="E92" t="str">
            <v>Boleta</v>
          </cell>
          <cell r="F92"/>
          <cell r="G92">
            <v>210</v>
          </cell>
          <cell r="H92">
            <v>300000</v>
          </cell>
          <cell r="I92">
            <v>45671</v>
          </cell>
          <cell r="J92" t="str">
            <v>TRANSFERENCIA BANCO SANTANDER</v>
          </cell>
        </row>
        <row r="93">
          <cell r="A93" t="str">
            <v>218941202694</v>
          </cell>
          <cell r="B93" t="str">
            <v>Moggil</v>
          </cell>
          <cell r="C93" t="str">
            <v>Pago Factura</v>
          </cell>
          <cell r="D93"/>
          <cell r="E93" t="str">
            <v>Factura</v>
          </cell>
          <cell r="F93">
            <v>21894</v>
          </cell>
          <cell r="G93"/>
          <cell r="H93">
            <v>1202694</v>
          </cell>
          <cell r="I93">
            <v>45671</v>
          </cell>
          <cell r="J93" t="str">
            <v>TRANSFERENCIA BANCO SANTANDER</v>
          </cell>
        </row>
        <row r="94">
          <cell r="A94" t="str">
            <v>21365174323</v>
          </cell>
          <cell r="B94" t="str">
            <v>Moggil</v>
          </cell>
          <cell r="C94" t="str">
            <v>Pago Factura</v>
          </cell>
          <cell r="D94"/>
          <cell r="E94" t="str">
            <v>Factura</v>
          </cell>
          <cell r="F94">
            <v>21365</v>
          </cell>
          <cell r="G94"/>
          <cell r="H94">
            <v>174323</v>
          </cell>
          <cell r="I94">
            <v>45671</v>
          </cell>
          <cell r="J94" t="str">
            <v>TRANSFERENCIA BANCO SANTANDER</v>
          </cell>
        </row>
        <row r="95">
          <cell r="A95" t="str">
            <v>27643</v>
          </cell>
          <cell r="B95" t="str">
            <v>Cabify</v>
          </cell>
          <cell r="C95" t="str">
            <v xml:space="preserve">compra por internet </v>
          </cell>
          <cell r="D95"/>
          <cell r="E95"/>
          <cell r="F95"/>
          <cell r="G95"/>
          <cell r="H95">
            <v>27643</v>
          </cell>
          <cell r="I95">
            <v>45672</v>
          </cell>
          <cell r="J95" t="str">
            <v>TARJETA DE CREDITO</v>
          </cell>
        </row>
        <row r="96">
          <cell r="A96" t="str">
            <v>263633183539</v>
          </cell>
          <cell r="B96" t="str">
            <v>mercado pago (sp digital)</v>
          </cell>
          <cell r="C96" t="str">
            <v xml:space="preserve">compra por internet </v>
          </cell>
          <cell r="D96"/>
          <cell r="E96" t="str">
            <v>Factura</v>
          </cell>
          <cell r="F96">
            <v>263633</v>
          </cell>
          <cell r="G96"/>
          <cell r="H96">
            <v>183539</v>
          </cell>
          <cell r="I96">
            <v>45672</v>
          </cell>
          <cell r="J96" t="str">
            <v>TARJETA DE CREDITO</v>
          </cell>
        </row>
        <row r="97">
          <cell r="A97" t="str">
            <v>219626287940</v>
          </cell>
          <cell r="B97" t="str">
            <v xml:space="preserve">El brindis </v>
          </cell>
          <cell r="C97" t="str">
            <v xml:space="preserve">compra por internet </v>
          </cell>
          <cell r="D97" t="str">
            <v>BL0600002721</v>
          </cell>
          <cell r="E97" t="str">
            <v>Factura</v>
          </cell>
          <cell r="F97">
            <v>2196262</v>
          </cell>
          <cell r="G97"/>
          <cell r="H97">
            <v>87940</v>
          </cell>
          <cell r="I97">
            <v>45672</v>
          </cell>
          <cell r="J97" t="str">
            <v>TARJETA DE CREDITO</v>
          </cell>
        </row>
        <row r="98">
          <cell r="A98" t="str">
            <v>12641482549</v>
          </cell>
          <cell r="B98" t="str">
            <v>Mercado Pago (vadell)</v>
          </cell>
          <cell r="C98" t="str">
            <v xml:space="preserve">compra por internet </v>
          </cell>
          <cell r="D98" t="str">
            <v>BL0600002722</v>
          </cell>
          <cell r="E98" t="str">
            <v>Factura</v>
          </cell>
          <cell r="F98">
            <v>12641</v>
          </cell>
          <cell r="G98"/>
          <cell r="H98">
            <v>482549</v>
          </cell>
          <cell r="I98">
            <v>45672</v>
          </cell>
          <cell r="J98" t="str">
            <v>TARJETA DE CREDITO</v>
          </cell>
        </row>
        <row r="99">
          <cell r="A99" t="str">
            <v>1088640162980</v>
          </cell>
          <cell r="B99" t="str">
            <v>MERCADOPAGO *Casaroya</v>
          </cell>
          <cell r="C99" t="str">
            <v xml:space="preserve">compra por internet </v>
          </cell>
          <cell r="D99"/>
          <cell r="E99" t="str">
            <v>Factura</v>
          </cell>
          <cell r="F99">
            <v>1088640</v>
          </cell>
          <cell r="G99"/>
          <cell r="H99">
            <v>162980</v>
          </cell>
          <cell r="I99">
            <v>45672</v>
          </cell>
          <cell r="J99" t="str">
            <v>TARJETA DE CREDITO</v>
          </cell>
        </row>
        <row r="100">
          <cell r="A100" t="str">
            <v>226647</v>
          </cell>
          <cell r="B100" t="str">
            <v>Patente Comercial Las Condes</v>
          </cell>
          <cell r="C100" t="str">
            <v>Municipalidad de las condes</v>
          </cell>
          <cell r="D100"/>
          <cell r="E100" t="str">
            <v>Boleta</v>
          </cell>
          <cell r="F100"/>
          <cell r="G100"/>
          <cell r="H100">
            <v>226647</v>
          </cell>
          <cell r="I100">
            <v>45673</v>
          </cell>
          <cell r="J100" t="str">
            <v>TARJETA DE CREDITO</v>
          </cell>
        </row>
        <row r="101">
          <cell r="A101" t="str">
            <v>220980</v>
          </cell>
          <cell r="B101" t="str">
            <v>Pago QRFY</v>
          </cell>
          <cell r="C101" t="str">
            <v>Pago plataforma Bayer</v>
          </cell>
          <cell r="D101"/>
          <cell r="E101" t="str">
            <v>Boleta</v>
          </cell>
          <cell r="F101"/>
          <cell r="G101" t="str">
            <v>OC 555055</v>
          </cell>
          <cell r="H101">
            <v>220980</v>
          </cell>
          <cell r="I101">
            <v>45673</v>
          </cell>
          <cell r="J101" t="str">
            <v>TARJETA DE CREDITO</v>
          </cell>
        </row>
        <row r="102">
          <cell r="A102" t="str">
            <v>846930</v>
          </cell>
          <cell r="B102" t="str">
            <v>Pago TC Dany</v>
          </cell>
          <cell r="C102" t="str">
            <v>Compra FALABELLA</v>
          </cell>
          <cell r="D102" t="str">
            <v>BL0600002707</v>
          </cell>
          <cell r="E102"/>
          <cell r="F102"/>
          <cell r="G102"/>
          <cell r="H102">
            <v>846930</v>
          </cell>
          <cell r="I102">
            <v>45674</v>
          </cell>
          <cell r="J102" t="str">
            <v>TRANSFERENCIA BANCO SANTANDER</v>
          </cell>
        </row>
        <row r="103">
          <cell r="A103" t="str">
            <v>11324518224547</v>
          </cell>
          <cell r="B103" t="str">
            <v xml:space="preserve">Pago Maconline </v>
          </cell>
          <cell r="C103" t="str">
            <v>diferenciaq Mac</v>
          </cell>
          <cell r="D103"/>
          <cell r="E103" t="str">
            <v>Factura</v>
          </cell>
          <cell r="F103">
            <v>1132451</v>
          </cell>
          <cell r="G103"/>
          <cell r="H103">
            <v>8224547</v>
          </cell>
          <cell r="I103">
            <v>45674</v>
          </cell>
          <cell r="J103" t="str">
            <v>TRANSFERENCIA BANCO SANTANDER</v>
          </cell>
        </row>
        <row r="104">
          <cell r="A104" t="str">
            <v>2634772967</v>
          </cell>
          <cell r="B104" t="str">
            <v>importclick</v>
          </cell>
          <cell r="C104" t="str">
            <v>Pago Factura</v>
          </cell>
          <cell r="D104" t="str">
            <v>BL0600002565</v>
          </cell>
          <cell r="E104" t="str">
            <v>Factura</v>
          </cell>
          <cell r="F104">
            <v>2634</v>
          </cell>
          <cell r="G104"/>
          <cell r="H104">
            <v>772967</v>
          </cell>
          <cell r="I104">
            <v>45674</v>
          </cell>
          <cell r="J104" t="str">
            <v>TRANSFERENCIA BANCO SANTANDER</v>
          </cell>
        </row>
        <row r="105">
          <cell r="A105" t="str">
            <v>873598559569</v>
          </cell>
          <cell r="B105" t="str">
            <v>Veto</v>
          </cell>
          <cell r="C105" t="str">
            <v>Pago Factura</v>
          </cell>
          <cell r="D105" t="str">
            <v>BL0600002571</v>
          </cell>
          <cell r="E105" t="str">
            <v>Factura</v>
          </cell>
          <cell r="F105">
            <v>873598</v>
          </cell>
          <cell r="G105"/>
          <cell r="H105">
            <v>559569</v>
          </cell>
          <cell r="I105">
            <v>45674</v>
          </cell>
          <cell r="J105" t="str">
            <v>TRANSFERENCIA BANCO SANTANDER</v>
          </cell>
        </row>
        <row r="106">
          <cell r="A106" t="str">
            <v>9417593980</v>
          </cell>
          <cell r="B106" t="str">
            <v>Gasei</v>
          </cell>
          <cell r="C106" t="str">
            <v>Pago Factura</v>
          </cell>
          <cell r="D106"/>
          <cell r="E106" t="str">
            <v>Factura</v>
          </cell>
          <cell r="F106">
            <v>94175</v>
          </cell>
          <cell r="G106"/>
          <cell r="H106">
            <v>93980</v>
          </cell>
          <cell r="I106">
            <v>45674</v>
          </cell>
          <cell r="J106" t="str">
            <v>TRANSFERENCIA BANCO SANTANDER</v>
          </cell>
        </row>
        <row r="107">
          <cell r="A107" t="str">
            <v>9535710144349</v>
          </cell>
          <cell r="B107" t="str">
            <v>Gasei</v>
          </cell>
          <cell r="C107" t="str">
            <v>Pago Factura</v>
          </cell>
          <cell r="D107" t="str">
            <v>BL0600002385</v>
          </cell>
          <cell r="E107" t="str">
            <v>Factura</v>
          </cell>
          <cell r="F107">
            <v>95357</v>
          </cell>
          <cell r="G107"/>
          <cell r="H107">
            <v>10144349</v>
          </cell>
          <cell r="I107">
            <v>45674</v>
          </cell>
          <cell r="J107" t="str">
            <v>TRANSFERENCIA BANCO SANTANDER</v>
          </cell>
        </row>
        <row r="108">
          <cell r="A108" t="str">
            <v>955151006472</v>
          </cell>
          <cell r="B108" t="str">
            <v>Gasei</v>
          </cell>
          <cell r="C108" t="str">
            <v>Pago Factura</v>
          </cell>
          <cell r="D108" t="str">
            <v>BL0600002444</v>
          </cell>
          <cell r="E108" t="str">
            <v>Factura</v>
          </cell>
          <cell r="F108">
            <v>95515</v>
          </cell>
          <cell r="G108"/>
          <cell r="H108">
            <v>1006472</v>
          </cell>
          <cell r="I108">
            <v>45674</v>
          </cell>
          <cell r="J108" t="str">
            <v>TRANSFERENCIA BANCO SANTANDER</v>
          </cell>
        </row>
        <row r="109">
          <cell r="A109" t="str">
            <v>95619485948</v>
          </cell>
          <cell r="B109" t="str">
            <v>Gasei</v>
          </cell>
          <cell r="C109" t="str">
            <v>Pago Factura</v>
          </cell>
          <cell r="D109" t="str">
            <v>BL0600002468</v>
          </cell>
          <cell r="E109" t="str">
            <v>Factura</v>
          </cell>
          <cell r="F109">
            <v>95619</v>
          </cell>
          <cell r="G109"/>
          <cell r="H109">
            <v>485948</v>
          </cell>
          <cell r="I109">
            <v>45674</v>
          </cell>
          <cell r="J109" t="str">
            <v>TRANSFERENCIA BANCO SANTANDER</v>
          </cell>
        </row>
        <row r="110">
          <cell r="A110" t="str">
            <v>958801072309</v>
          </cell>
          <cell r="B110" t="str">
            <v>Gasei</v>
          </cell>
          <cell r="C110" t="str">
            <v>Pago Factura</v>
          </cell>
          <cell r="D110" t="str">
            <v>BL0600002505</v>
          </cell>
          <cell r="E110" t="str">
            <v>Factura</v>
          </cell>
          <cell r="F110">
            <v>95880</v>
          </cell>
          <cell r="G110"/>
          <cell r="H110">
            <v>1072309</v>
          </cell>
          <cell r="I110">
            <v>45674</v>
          </cell>
          <cell r="J110" t="str">
            <v>TRANSFERENCIA BANCO SANTANDER</v>
          </cell>
        </row>
        <row r="111">
          <cell r="A111" t="str">
            <v>733100</v>
          </cell>
          <cell r="B111" t="str">
            <v>stanley pintbreak</v>
          </cell>
          <cell r="C111" t="str">
            <v xml:space="preserve">pago oc </v>
          </cell>
          <cell r="D111" t="str">
            <v>BL0600002732</v>
          </cell>
          <cell r="E111"/>
          <cell r="F111"/>
          <cell r="G111"/>
          <cell r="H111">
            <v>733100</v>
          </cell>
          <cell r="I111">
            <v>45674</v>
          </cell>
          <cell r="J111" t="str">
            <v>TRANSFERENCIA BANCO SANTANDER</v>
          </cell>
        </row>
        <row r="112">
          <cell r="A112" t="str">
            <v>44106883850</v>
          </cell>
          <cell r="B112" t="str">
            <v>Victorinox</v>
          </cell>
          <cell r="C112" t="str">
            <v>Pago Factura</v>
          </cell>
          <cell r="D112"/>
          <cell r="E112" t="str">
            <v>Factura</v>
          </cell>
          <cell r="F112">
            <v>44106</v>
          </cell>
          <cell r="G112"/>
          <cell r="H112">
            <v>883850</v>
          </cell>
          <cell r="I112">
            <v>45674</v>
          </cell>
          <cell r="J112" t="str">
            <v>TRANSFERENCIA BANCO SANTANDER</v>
          </cell>
        </row>
        <row r="113">
          <cell r="A113" t="str">
            <v>442521167148</v>
          </cell>
          <cell r="B113" t="str">
            <v>Victorinox</v>
          </cell>
          <cell r="C113" t="str">
            <v>Pago Factura</v>
          </cell>
          <cell r="D113"/>
          <cell r="E113" t="str">
            <v>Factura</v>
          </cell>
          <cell r="F113">
            <v>44252</v>
          </cell>
          <cell r="G113"/>
          <cell r="H113">
            <v>1167148</v>
          </cell>
          <cell r="I113">
            <v>45674</v>
          </cell>
          <cell r="J113" t="str">
            <v>TRANSFERENCIA BANCO SANTANDER</v>
          </cell>
        </row>
        <row r="114">
          <cell r="A114" t="str">
            <v>231812</v>
          </cell>
          <cell r="B114" t="str">
            <v>Gilda Acevedo glosk</v>
          </cell>
          <cell r="C114" t="str">
            <v xml:space="preserve">pago oc </v>
          </cell>
          <cell r="D114" t="str">
            <v>BL0600002754</v>
          </cell>
          <cell r="E114" t="str">
            <v>Boleta</v>
          </cell>
          <cell r="F114"/>
          <cell r="G114"/>
          <cell r="H114">
            <v>231812</v>
          </cell>
          <cell r="I114">
            <v>45674</v>
          </cell>
          <cell r="J114" t="str">
            <v>TRANSFERENCIA BANCO SANTANDER</v>
          </cell>
        </row>
        <row r="115">
          <cell r="A115" t="str">
            <v>300000</v>
          </cell>
          <cell r="B115" t="str">
            <v xml:space="preserve">Rafael fuentes </v>
          </cell>
          <cell r="C115" t="str">
            <v xml:space="preserve">pago  boleta </v>
          </cell>
          <cell r="D115"/>
          <cell r="E115" t="str">
            <v>Boleta</v>
          </cell>
          <cell r="F115"/>
          <cell r="G115">
            <v>211</v>
          </cell>
          <cell r="H115">
            <v>300000</v>
          </cell>
          <cell r="I115">
            <v>45674</v>
          </cell>
          <cell r="J115" t="str">
            <v>TRANSFERENCIA BANCO SANTANDER</v>
          </cell>
        </row>
        <row r="116">
          <cell r="A116" t="str">
            <v>3969300</v>
          </cell>
          <cell r="B116" t="str">
            <v>New rigs</v>
          </cell>
          <cell r="C116" t="str">
            <v xml:space="preserve">viaje a punta cana </v>
          </cell>
          <cell r="D116" t="str">
            <v>BL0600002755</v>
          </cell>
          <cell r="E116"/>
          <cell r="F116"/>
          <cell r="G116"/>
          <cell r="H116">
            <v>3969300</v>
          </cell>
          <cell r="I116">
            <v>45674</v>
          </cell>
          <cell r="J116" t="str">
            <v>TRANSFERENCIA BANCO SANTANDER</v>
          </cell>
        </row>
        <row r="117">
          <cell r="A117" t="str">
            <v>452367800</v>
          </cell>
          <cell r="B117" t="str">
            <v xml:space="preserve">Sociedad huellas </v>
          </cell>
          <cell r="C117" t="str">
            <v>Pago Factura</v>
          </cell>
          <cell r="D117"/>
          <cell r="E117" t="str">
            <v>Factura</v>
          </cell>
          <cell r="F117">
            <v>452</v>
          </cell>
          <cell r="G117"/>
          <cell r="H117">
            <v>367800</v>
          </cell>
          <cell r="I117">
            <v>45674</v>
          </cell>
          <cell r="J117" t="str">
            <v>TRANSFERENCIA BANCO SANTANDER</v>
          </cell>
        </row>
        <row r="118">
          <cell r="A118" t="str">
            <v>477372801</v>
          </cell>
          <cell r="B118" t="str">
            <v xml:space="preserve">Sociedad huellas </v>
          </cell>
          <cell r="C118" t="str">
            <v>Pago Factura</v>
          </cell>
          <cell r="D118"/>
          <cell r="E118" t="str">
            <v>Factura</v>
          </cell>
          <cell r="F118">
            <v>477</v>
          </cell>
          <cell r="G118"/>
          <cell r="H118">
            <v>372801</v>
          </cell>
          <cell r="I118">
            <v>45674</v>
          </cell>
          <cell r="J118" t="str">
            <v>TRANSFERENCIA BANCO SANTANDER</v>
          </cell>
        </row>
        <row r="119">
          <cell r="A119" t="str">
            <v>19133944</v>
          </cell>
          <cell r="B119" t="str">
            <v>comercializadora eae</v>
          </cell>
          <cell r="C119" t="str">
            <v>Pago Factura</v>
          </cell>
          <cell r="D119" t="str">
            <v>BL0600002670</v>
          </cell>
          <cell r="E119" t="str">
            <v>Factura</v>
          </cell>
          <cell r="F119">
            <v>19</v>
          </cell>
          <cell r="G119"/>
          <cell r="H119">
            <v>133944</v>
          </cell>
          <cell r="I119">
            <v>45674</v>
          </cell>
          <cell r="J119" t="str">
            <v>TRANSFERENCIA BANCO SANTANDER</v>
          </cell>
        </row>
        <row r="120">
          <cell r="A120" t="str">
            <v>1304311459793</v>
          </cell>
          <cell r="B120" t="str">
            <v>easy ways</v>
          </cell>
          <cell r="C120" t="str">
            <v>Pago Factura</v>
          </cell>
          <cell r="D120" t="str">
            <v>BL0600002601</v>
          </cell>
          <cell r="E120" t="str">
            <v>Factura</v>
          </cell>
          <cell r="F120">
            <v>130431</v>
          </cell>
          <cell r="G120"/>
          <cell r="H120">
            <v>1459793</v>
          </cell>
          <cell r="I120">
            <v>45677</v>
          </cell>
          <cell r="J120" t="str">
            <v>TRANSFERENCIA BANCO SANTANDER</v>
          </cell>
        </row>
        <row r="121">
          <cell r="A121" t="str">
            <v>130430719914</v>
          </cell>
          <cell r="B121" t="str">
            <v>easy ways</v>
          </cell>
          <cell r="C121" t="str">
            <v>Pago Factura</v>
          </cell>
          <cell r="D121" t="str">
            <v>BL0600002594</v>
          </cell>
          <cell r="E121" t="str">
            <v>Factura</v>
          </cell>
          <cell r="F121">
            <v>130430</v>
          </cell>
          <cell r="G121"/>
          <cell r="H121">
            <v>719914</v>
          </cell>
          <cell r="I121">
            <v>45677</v>
          </cell>
          <cell r="J121" t="str">
            <v>TRANSFERENCIA BANCO SANTANDER</v>
          </cell>
        </row>
        <row r="122">
          <cell r="A122" t="str">
            <v>13024387959</v>
          </cell>
          <cell r="B122" t="str">
            <v>easy ways</v>
          </cell>
          <cell r="C122" t="str">
            <v>Pago Factura</v>
          </cell>
          <cell r="D122" t="str">
            <v>BL0600002579</v>
          </cell>
          <cell r="E122" t="str">
            <v>Factura</v>
          </cell>
          <cell r="F122">
            <v>130243</v>
          </cell>
          <cell r="G122"/>
          <cell r="H122">
            <v>87959</v>
          </cell>
          <cell r="I122">
            <v>45677</v>
          </cell>
          <cell r="J122" t="str">
            <v>TRANSFERENCIA BANCO SANTANDER</v>
          </cell>
        </row>
        <row r="123">
          <cell r="A123" t="str">
            <v>1302238691192</v>
          </cell>
          <cell r="B123" t="str">
            <v>easy ways</v>
          </cell>
          <cell r="C123" t="str">
            <v>Pago Factura</v>
          </cell>
          <cell r="D123" t="str">
            <v>BL0600002569</v>
          </cell>
          <cell r="E123" t="str">
            <v>Factura</v>
          </cell>
          <cell r="F123">
            <v>130223</v>
          </cell>
          <cell r="G123"/>
          <cell r="H123">
            <v>8691192</v>
          </cell>
          <cell r="I123">
            <v>45677</v>
          </cell>
          <cell r="J123" t="str">
            <v>TRANSFERENCIA BANCO SANTANDER</v>
          </cell>
        </row>
        <row r="124">
          <cell r="A124" t="str">
            <v>300000</v>
          </cell>
          <cell r="B124" t="str">
            <v xml:space="preserve">Rafael fuentes </v>
          </cell>
          <cell r="C124" t="str">
            <v xml:space="preserve">pago  boleta </v>
          </cell>
          <cell r="D124"/>
          <cell r="E124" t="str">
            <v>Boleta</v>
          </cell>
          <cell r="F124"/>
          <cell r="G124">
            <v>212</v>
          </cell>
          <cell r="H124">
            <v>300000</v>
          </cell>
          <cell r="I124">
            <v>45677</v>
          </cell>
          <cell r="J124" t="str">
            <v>TRANSFERENCIA BANCO SANTANDER</v>
          </cell>
        </row>
        <row r="125">
          <cell r="A125" t="str">
            <v>90655</v>
          </cell>
          <cell r="B125" t="str">
            <v xml:space="preserve">Mabe </v>
          </cell>
          <cell r="C125" t="str">
            <v xml:space="preserve">Pago OC </v>
          </cell>
          <cell r="D125" t="str">
            <v>BL0600002766</v>
          </cell>
          <cell r="E125"/>
          <cell r="F125"/>
          <cell r="G125"/>
          <cell r="H125">
            <v>90655</v>
          </cell>
          <cell r="I125">
            <v>45677</v>
          </cell>
          <cell r="J125" t="str">
            <v>TRANSFERENCIA BANCO SANTANDER</v>
          </cell>
        </row>
        <row r="126">
          <cell r="A126" t="str">
            <v>1914051359990</v>
          </cell>
          <cell r="B126" t="str">
            <v>Samsung</v>
          </cell>
          <cell r="C126" t="str">
            <v xml:space="preserve">Pago OC </v>
          </cell>
          <cell r="D126" t="str">
            <v>BL0600002719</v>
          </cell>
          <cell r="E126" t="str">
            <v>Factura</v>
          </cell>
          <cell r="F126">
            <v>1914051</v>
          </cell>
          <cell r="G126"/>
          <cell r="H126">
            <v>359990</v>
          </cell>
          <cell r="I126">
            <v>45677</v>
          </cell>
          <cell r="J126" t="str">
            <v>TARJETA DE CREDITO</v>
          </cell>
        </row>
        <row r="127">
          <cell r="A127" t="str">
            <v>11320619590970</v>
          </cell>
          <cell r="B127" t="str">
            <v xml:space="preserve">kitchen center </v>
          </cell>
          <cell r="C127" t="str">
            <v xml:space="preserve">Pago OC </v>
          </cell>
          <cell r="D127" t="str">
            <v>BL0600002741</v>
          </cell>
          <cell r="E127" t="str">
            <v>Factura</v>
          </cell>
          <cell r="F127">
            <v>11320619</v>
          </cell>
          <cell r="G127"/>
          <cell r="H127">
            <v>590970</v>
          </cell>
          <cell r="I127">
            <v>45677</v>
          </cell>
          <cell r="J127" t="str">
            <v>TARJETA DE CREDITO</v>
          </cell>
        </row>
        <row r="128">
          <cell r="A128" t="str">
            <v>629960</v>
          </cell>
          <cell r="B128" t="str">
            <v>ripley</v>
          </cell>
          <cell r="C128" t="str">
            <v xml:space="preserve">Pago OC </v>
          </cell>
          <cell r="D128" t="str">
            <v>BL0600002718</v>
          </cell>
          <cell r="E128"/>
          <cell r="F128"/>
          <cell r="G128"/>
          <cell r="H128">
            <v>629960</v>
          </cell>
          <cell r="I128">
            <v>45677</v>
          </cell>
          <cell r="J128" t="str">
            <v>TARJETA DE CREDITO</v>
          </cell>
        </row>
        <row r="129">
          <cell r="A129" t="str">
            <v>12218158960</v>
          </cell>
          <cell r="B129" t="str">
            <v xml:space="preserve">Bestmart </v>
          </cell>
          <cell r="C129" t="str">
            <v xml:space="preserve">Pago OC </v>
          </cell>
          <cell r="D129" t="str">
            <v>BL0600002762</v>
          </cell>
          <cell r="E129" t="str">
            <v>Factura</v>
          </cell>
          <cell r="F129">
            <v>12218</v>
          </cell>
          <cell r="G129"/>
          <cell r="H129">
            <v>158960</v>
          </cell>
          <cell r="I129">
            <v>45677</v>
          </cell>
          <cell r="J129" t="str">
            <v>TARJETA DE CREDITO</v>
          </cell>
        </row>
        <row r="130">
          <cell r="A130" t="str">
            <v>609960</v>
          </cell>
          <cell r="B130" t="str">
            <v>ripley</v>
          </cell>
          <cell r="C130"/>
          <cell r="D130"/>
          <cell r="E130"/>
          <cell r="F130"/>
          <cell r="G130"/>
          <cell r="H130">
            <v>609960</v>
          </cell>
          <cell r="I130">
            <v>45677</v>
          </cell>
          <cell r="J130" t="str">
            <v>TARJETA DE CREDITO</v>
          </cell>
        </row>
        <row r="131">
          <cell r="A131" t="str">
            <v>733980</v>
          </cell>
          <cell r="B131" t="str">
            <v>ripley</v>
          </cell>
          <cell r="C131" t="str">
            <v xml:space="preserve">Pago OC </v>
          </cell>
          <cell r="D131" t="str">
            <v>BL0600002763</v>
          </cell>
          <cell r="E131" t="str">
            <v>Boleta</v>
          </cell>
          <cell r="F131"/>
          <cell r="G131">
            <v>361877</v>
          </cell>
          <cell r="H131">
            <v>733980</v>
          </cell>
          <cell r="I131">
            <v>45677</v>
          </cell>
          <cell r="J131" t="str">
            <v>TARJETA DE CREDITO</v>
          </cell>
        </row>
        <row r="132">
          <cell r="A132" t="str">
            <v>8737402069997</v>
          </cell>
          <cell r="B132" t="str">
            <v>Veto</v>
          </cell>
          <cell r="C132" t="str">
            <v>Pago Factura</v>
          </cell>
          <cell r="D132" t="str">
            <v>BL0600002647</v>
          </cell>
          <cell r="E132" t="str">
            <v>Factura</v>
          </cell>
          <cell r="F132">
            <v>873740</v>
          </cell>
          <cell r="G132"/>
          <cell r="H132">
            <v>2069997</v>
          </cell>
          <cell r="I132">
            <v>45677</v>
          </cell>
          <cell r="J132" t="str">
            <v>TRANSFERENCIA BANCO SANTANDER</v>
          </cell>
        </row>
        <row r="133">
          <cell r="A133" t="str">
            <v>7957810</v>
          </cell>
          <cell r="B133" t="str">
            <v>Ripley</v>
          </cell>
          <cell r="C133" t="str">
            <v>Pago productos celmedia</v>
          </cell>
          <cell r="D133"/>
          <cell r="E133" t="str">
            <v>Boleta</v>
          </cell>
          <cell r="F133"/>
          <cell r="G133">
            <v>325202455</v>
          </cell>
          <cell r="H133">
            <v>7957810</v>
          </cell>
          <cell r="I133">
            <v>45678</v>
          </cell>
          <cell r="J133" t="str">
            <v>TARJETA DE CREDITO</v>
          </cell>
        </row>
        <row r="134">
          <cell r="A134" t="str">
            <v>1914398383980</v>
          </cell>
          <cell r="B134" t="str">
            <v>Samsung</v>
          </cell>
          <cell r="C134"/>
          <cell r="D134"/>
          <cell r="E134" t="str">
            <v>Factura</v>
          </cell>
          <cell r="F134">
            <v>1914398</v>
          </cell>
          <cell r="H134">
            <v>383980</v>
          </cell>
          <cell r="I134">
            <v>45679</v>
          </cell>
          <cell r="J134" t="str">
            <v>TARJETA DE CREDITO</v>
          </cell>
        </row>
        <row r="135">
          <cell r="A135" t="str">
            <v>12674589474</v>
          </cell>
          <cell r="B135" t="str">
            <v>vadell</v>
          </cell>
          <cell r="C135" t="str">
            <v xml:space="preserve">compra por internet </v>
          </cell>
          <cell r="D135"/>
          <cell r="E135" t="str">
            <v>Factura</v>
          </cell>
          <cell r="F135">
            <v>12674</v>
          </cell>
          <cell r="G135"/>
          <cell r="H135">
            <v>589474</v>
          </cell>
          <cell r="I135">
            <v>45679</v>
          </cell>
          <cell r="J135" t="str">
            <v>TARJETA DE CREDITO</v>
          </cell>
        </row>
        <row r="136">
          <cell r="A136" t="str">
            <v>7971190900</v>
          </cell>
          <cell r="B136" t="str">
            <v>Keveri</v>
          </cell>
          <cell r="C136"/>
          <cell r="D136"/>
          <cell r="E136" t="str">
            <v>Factura</v>
          </cell>
          <cell r="F136">
            <v>797</v>
          </cell>
          <cell r="G136"/>
          <cell r="H136">
            <v>1190900</v>
          </cell>
          <cell r="I136">
            <v>45679</v>
          </cell>
          <cell r="J136" t="str">
            <v>TARJETA DE CREDITO</v>
          </cell>
        </row>
        <row r="137">
          <cell r="A137" t="str">
            <v>152450</v>
          </cell>
          <cell r="B137" t="str">
            <v>lavinote</v>
          </cell>
          <cell r="C137"/>
          <cell r="D137"/>
          <cell r="E137"/>
          <cell r="F137"/>
          <cell r="G137"/>
          <cell r="H137">
            <v>152450</v>
          </cell>
          <cell r="I137">
            <v>45679</v>
          </cell>
          <cell r="J137" t="str">
            <v>TARJETA DE CREDITO</v>
          </cell>
        </row>
        <row r="138">
          <cell r="A138" t="str">
            <v>6751347990</v>
          </cell>
          <cell r="B138" t="str">
            <v>Sm Chile</v>
          </cell>
          <cell r="C138" t="str">
            <v xml:space="preserve">compra por internet </v>
          </cell>
          <cell r="D138"/>
          <cell r="E138" t="str">
            <v>Factura</v>
          </cell>
          <cell r="F138">
            <v>6751</v>
          </cell>
          <cell r="G138"/>
          <cell r="H138">
            <v>347990</v>
          </cell>
          <cell r="I138">
            <v>45679</v>
          </cell>
          <cell r="J138" t="str">
            <v>TARJETA DE CREDITO</v>
          </cell>
        </row>
        <row r="139">
          <cell r="A139" t="str">
            <v>5096845-313028-3130271638950</v>
          </cell>
          <cell r="B139" t="str">
            <v xml:space="preserve">falabella </v>
          </cell>
          <cell r="C139"/>
          <cell r="D139"/>
          <cell r="E139" t="str">
            <v>Factura</v>
          </cell>
          <cell r="F139" t="str">
            <v>5096845-313028-313027</v>
          </cell>
          <cell r="G139"/>
          <cell r="H139">
            <v>1638950</v>
          </cell>
          <cell r="I139">
            <v>45679</v>
          </cell>
          <cell r="J139" t="str">
            <v>TARJETA DE CREDITO</v>
          </cell>
        </row>
        <row r="140">
          <cell r="A140" t="str">
            <v>73980</v>
          </cell>
          <cell r="B140" t="str">
            <v xml:space="preserve">Paris </v>
          </cell>
          <cell r="C140" t="str">
            <v xml:space="preserve">compra por internet </v>
          </cell>
          <cell r="D140"/>
          <cell r="E140"/>
          <cell r="F140"/>
          <cell r="G140"/>
          <cell r="H140">
            <v>73980</v>
          </cell>
          <cell r="I140">
            <v>45679</v>
          </cell>
          <cell r="J140" t="str">
            <v>TARJETA DE CREDITO</v>
          </cell>
        </row>
        <row r="141">
          <cell r="A141" t="str">
            <v>723980</v>
          </cell>
          <cell r="B141" t="str">
            <v xml:space="preserve">Paris </v>
          </cell>
          <cell r="C141" t="str">
            <v xml:space="preserve">compra por internet </v>
          </cell>
          <cell r="D141"/>
          <cell r="E141"/>
          <cell r="F141"/>
          <cell r="G141"/>
          <cell r="H141">
            <v>723980</v>
          </cell>
          <cell r="I141">
            <v>45679</v>
          </cell>
          <cell r="J141" t="str">
            <v>TARJETA DE CREDITO</v>
          </cell>
        </row>
        <row r="142">
          <cell r="A142" t="str">
            <v>13500</v>
          </cell>
          <cell r="B142" t="str">
            <v>Disney Plus</v>
          </cell>
          <cell r="C142" t="str">
            <v>Fraude</v>
          </cell>
          <cell r="D142"/>
          <cell r="E142"/>
          <cell r="F142"/>
          <cell r="G142"/>
          <cell r="H142">
            <v>13500</v>
          </cell>
          <cell r="I142">
            <v>45679</v>
          </cell>
          <cell r="J142" t="str">
            <v>TARJETA DE CREDITO</v>
          </cell>
        </row>
        <row r="143">
          <cell r="A143" t="str">
            <v>8975767</v>
          </cell>
          <cell r="B143" t="str">
            <v>Pago TC Santander</v>
          </cell>
          <cell r="C143"/>
          <cell r="D143"/>
          <cell r="E143"/>
          <cell r="F143"/>
          <cell r="G143"/>
          <cell r="H143">
            <v>8975767</v>
          </cell>
          <cell r="I143">
            <v>45679</v>
          </cell>
          <cell r="J143" t="str">
            <v>TARJETA DE CREDITO</v>
          </cell>
        </row>
        <row r="144">
          <cell r="A144" t="str">
            <v>649970</v>
          </cell>
          <cell r="B144" t="str">
            <v xml:space="preserve">paris </v>
          </cell>
          <cell r="C144" t="str">
            <v xml:space="preserve">compra por internet </v>
          </cell>
          <cell r="D144"/>
          <cell r="E144"/>
          <cell r="F144"/>
          <cell r="G144"/>
          <cell r="H144">
            <v>649970</v>
          </cell>
          <cell r="I144">
            <v>45678</v>
          </cell>
          <cell r="J144" t="str">
            <v>TARJETA DE CREDITO</v>
          </cell>
        </row>
        <row r="145">
          <cell r="A145" t="str">
            <v>3542000</v>
          </cell>
          <cell r="B145" t="str">
            <v>punto 5g spa</v>
          </cell>
          <cell r="C145"/>
          <cell r="D145"/>
          <cell r="E145" t="str">
            <v>Factura</v>
          </cell>
          <cell r="F145">
            <v>35</v>
          </cell>
          <cell r="G145"/>
          <cell r="H145">
            <v>42000</v>
          </cell>
          <cell r="I145">
            <v>45678</v>
          </cell>
          <cell r="J145" t="str">
            <v>TARJETA DE CREDITO</v>
          </cell>
        </row>
        <row r="146">
          <cell r="A146" t="str">
            <v>24208</v>
          </cell>
          <cell r="B146" t="str">
            <v>Cabify</v>
          </cell>
          <cell r="C146"/>
          <cell r="D146"/>
          <cell r="E146"/>
          <cell r="F146"/>
          <cell r="G146"/>
          <cell r="H146">
            <v>24208</v>
          </cell>
          <cell r="I146">
            <v>45678</v>
          </cell>
          <cell r="J146" t="str">
            <v>TARJETA DE CREDITO</v>
          </cell>
        </row>
        <row r="147">
          <cell r="A147" t="str">
            <v>264972611</v>
          </cell>
          <cell r="B147" t="str">
            <v>importclick</v>
          </cell>
          <cell r="C147" t="str">
            <v>Pago Factura</v>
          </cell>
          <cell r="D147"/>
          <cell r="E147" t="str">
            <v>Factura</v>
          </cell>
          <cell r="F147">
            <v>2649</v>
          </cell>
          <cell r="G147"/>
          <cell r="H147">
            <v>72611</v>
          </cell>
          <cell r="I147">
            <v>45679</v>
          </cell>
          <cell r="J147" t="str">
            <v>TRANSFERENCIA BANCO SANTANDER</v>
          </cell>
        </row>
        <row r="148">
          <cell r="A148" t="str">
            <v>2653414002</v>
          </cell>
          <cell r="B148" t="str">
            <v>importclick</v>
          </cell>
          <cell r="C148" t="str">
            <v>Pago Factura</v>
          </cell>
          <cell r="D148"/>
          <cell r="E148" t="str">
            <v>Factura</v>
          </cell>
          <cell r="F148">
            <v>2653</v>
          </cell>
          <cell r="G148"/>
          <cell r="H148">
            <v>414002</v>
          </cell>
          <cell r="I148">
            <v>45679</v>
          </cell>
          <cell r="J148" t="str">
            <v>TRANSFERENCIA BANCO SANTANDER</v>
          </cell>
        </row>
        <row r="149">
          <cell r="A149" t="str">
            <v>2654561210</v>
          </cell>
          <cell r="B149" t="str">
            <v>importclick</v>
          </cell>
          <cell r="C149" t="str">
            <v>Pago Factura</v>
          </cell>
          <cell r="D149"/>
          <cell r="E149" t="str">
            <v>Factura</v>
          </cell>
          <cell r="F149">
            <v>2654</v>
          </cell>
          <cell r="G149"/>
          <cell r="H149">
            <v>561210</v>
          </cell>
          <cell r="I149">
            <v>45679</v>
          </cell>
          <cell r="J149" t="str">
            <v>TRANSFERENCIA BANCO SANTANDER</v>
          </cell>
        </row>
        <row r="150">
          <cell r="A150" t="str">
            <v>15046000</v>
          </cell>
          <cell r="B150" t="str">
            <v>Agua oficina</v>
          </cell>
          <cell r="C150" t="str">
            <v>Agua Austral</v>
          </cell>
          <cell r="D150"/>
          <cell r="E150" t="str">
            <v>Factura</v>
          </cell>
          <cell r="F150">
            <v>1504</v>
          </cell>
          <cell r="G150"/>
          <cell r="H150">
            <v>6000</v>
          </cell>
          <cell r="I150">
            <v>45679</v>
          </cell>
          <cell r="J150" t="str">
            <v>TRANSFERENCIA BANCO SANTANDER</v>
          </cell>
        </row>
        <row r="151">
          <cell r="A151" t="str">
            <v>444941427131</v>
          </cell>
          <cell r="B151" t="str">
            <v>Victorinox</v>
          </cell>
          <cell r="C151" t="str">
            <v>Pago Factura</v>
          </cell>
          <cell r="D151"/>
          <cell r="E151" t="str">
            <v>Factura</v>
          </cell>
          <cell r="F151">
            <v>44494</v>
          </cell>
          <cell r="G151"/>
          <cell r="H151">
            <v>1427131</v>
          </cell>
          <cell r="I151">
            <v>45679</v>
          </cell>
          <cell r="J151" t="str">
            <v>TRANSFERENCIA BANCO SANTANDER</v>
          </cell>
        </row>
        <row r="152">
          <cell r="A152" t="str">
            <v>44541311425</v>
          </cell>
          <cell r="B152" t="str">
            <v>Victorinox</v>
          </cell>
          <cell r="C152" t="str">
            <v>Pago Factura</v>
          </cell>
          <cell r="D152"/>
          <cell r="E152" t="str">
            <v>Factura</v>
          </cell>
          <cell r="F152">
            <v>44541</v>
          </cell>
          <cell r="G152"/>
          <cell r="H152">
            <v>311425</v>
          </cell>
          <cell r="I152">
            <v>45679</v>
          </cell>
          <cell r="J152" t="str">
            <v>TRANSFERENCIA BANCO SANTANDER</v>
          </cell>
        </row>
        <row r="153">
          <cell r="A153" t="str">
            <v>447592028781</v>
          </cell>
          <cell r="B153" t="str">
            <v>Victorinox</v>
          </cell>
          <cell r="C153" t="str">
            <v>Pago Factura</v>
          </cell>
          <cell r="D153"/>
          <cell r="E153" t="str">
            <v>Factura</v>
          </cell>
          <cell r="F153">
            <v>44759</v>
          </cell>
          <cell r="G153"/>
          <cell r="H153">
            <v>2028781</v>
          </cell>
          <cell r="I153">
            <v>45679</v>
          </cell>
          <cell r="J153" t="str">
            <v>TRANSFERENCIA BANCO SANTANDER</v>
          </cell>
        </row>
        <row r="154">
          <cell r="A154" t="str">
            <v>619990</v>
          </cell>
          <cell r="B154" t="str">
            <v>Samsung</v>
          </cell>
          <cell r="C154"/>
          <cell r="D154"/>
          <cell r="E154"/>
          <cell r="F154"/>
          <cell r="G154"/>
          <cell r="H154">
            <v>619990</v>
          </cell>
          <cell r="I154">
            <v>45681</v>
          </cell>
          <cell r="J154" t="str">
            <v>TARJETA DE CREDITO</v>
          </cell>
        </row>
        <row r="155">
          <cell r="A155" t="str">
            <v>13816751</v>
          </cell>
          <cell r="B155" t="str">
            <v>Pago TC Santander</v>
          </cell>
          <cell r="C155"/>
          <cell r="D155"/>
          <cell r="E155"/>
          <cell r="F155"/>
          <cell r="G155"/>
          <cell r="H155">
            <v>13816751</v>
          </cell>
          <cell r="I155">
            <v>45681</v>
          </cell>
          <cell r="J155" t="str">
            <v>TARJETA DE CREDITO</v>
          </cell>
        </row>
        <row r="156">
          <cell r="A156" t="str">
            <v>619990</v>
          </cell>
          <cell r="B156" t="str">
            <v>Samsung</v>
          </cell>
          <cell r="C156"/>
          <cell r="D156"/>
          <cell r="E156"/>
          <cell r="F156"/>
          <cell r="G156"/>
          <cell r="H156">
            <v>619990</v>
          </cell>
          <cell r="I156">
            <v>45681</v>
          </cell>
          <cell r="J156" t="str">
            <v>TARJETA DE CREDITO</v>
          </cell>
        </row>
        <row r="157">
          <cell r="A157" t="str">
            <v>13781036568730</v>
          </cell>
          <cell r="B157" t="str">
            <v>Sodimac</v>
          </cell>
          <cell r="C157"/>
          <cell r="D157"/>
          <cell r="E157" t="str">
            <v>Factura</v>
          </cell>
          <cell r="F157">
            <v>137810365</v>
          </cell>
          <cell r="G157"/>
          <cell r="H157">
            <v>68730</v>
          </cell>
          <cell r="I157">
            <v>45682</v>
          </cell>
          <cell r="J157" t="str">
            <v>TARJETA DE CREDITO</v>
          </cell>
        </row>
        <row r="158">
          <cell r="A158" t="str">
            <v>637216500</v>
          </cell>
          <cell r="B158" t="str">
            <v>Home select</v>
          </cell>
          <cell r="C158"/>
          <cell r="D158"/>
          <cell r="E158" t="str">
            <v>Factura</v>
          </cell>
          <cell r="F158">
            <v>6372</v>
          </cell>
          <cell r="G158"/>
          <cell r="H158">
            <v>16500</v>
          </cell>
          <cell r="I158">
            <v>45682</v>
          </cell>
          <cell r="J158" t="str">
            <v>TARJETA DE CREDITO</v>
          </cell>
        </row>
        <row r="159">
          <cell r="A159" t="str">
            <v>13816751</v>
          </cell>
          <cell r="B159" t="str">
            <v>Pago TC</v>
          </cell>
          <cell r="C159" t="str">
            <v>Pago Tarjeta Santander</v>
          </cell>
          <cell r="D159"/>
          <cell r="E159"/>
          <cell r="F159"/>
          <cell r="G159"/>
          <cell r="H159">
            <v>13816751</v>
          </cell>
          <cell r="I159">
            <v>45681</v>
          </cell>
          <cell r="J159" t="str">
            <v>TRANSFERENCIA BANCO SANTANDER</v>
          </cell>
        </row>
        <row r="160">
          <cell r="A160" t="str">
            <v>135608553720</v>
          </cell>
          <cell r="B160" t="str">
            <v>Deira</v>
          </cell>
          <cell r="C160" t="str">
            <v>Pago Factura</v>
          </cell>
          <cell r="D160" t="str">
            <v xml:space="preserve">BL0600002629 </v>
          </cell>
          <cell r="E160" t="str">
            <v>Factura</v>
          </cell>
          <cell r="F160">
            <v>13560</v>
          </cell>
          <cell r="G160"/>
          <cell r="H160">
            <v>8553720</v>
          </cell>
          <cell r="I160">
            <v>45681</v>
          </cell>
          <cell r="J160" t="str">
            <v>TRANSFERENCIA BANCO SANTANDER</v>
          </cell>
        </row>
        <row r="161">
          <cell r="A161" t="str">
            <v>135751392300</v>
          </cell>
          <cell r="B161" t="str">
            <v>Deira</v>
          </cell>
          <cell r="C161" t="str">
            <v>Pago Factura</v>
          </cell>
          <cell r="D161" t="str">
            <v>BL0600002629</v>
          </cell>
          <cell r="E161" t="str">
            <v>Factura</v>
          </cell>
          <cell r="F161">
            <v>13575</v>
          </cell>
          <cell r="G161"/>
          <cell r="H161">
            <v>1392300</v>
          </cell>
          <cell r="I161">
            <v>45681</v>
          </cell>
          <cell r="J161" t="str">
            <v>TRANSFERENCIA BANCO SANTANDER</v>
          </cell>
        </row>
        <row r="162">
          <cell r="A162" t="str">
            <v>300000</v>
          </cell>
          <cell r="B162" t="str">
            <v xml:space="preserve">Rafael fuentes </v>
          </cell>
          <cell r="C162" t="str">
            <v>Pago Factura</v>
          </cell>
          <cell r="D162"/>
          <cell r="E162" t="str">
            <v>Boleta</v>
          </cell>
          <cell r="F162"/>
          <cell r="G162">
            <v>213</v>
          </cell>
          <cell r="H162">
            <v>300000</v>
          </cell>
          <cell r="I162">
            <v>45681</v>
          </cell>
          <cell r="J162" t="str">
            <v>TRANSFERENCIA BANCO SANTANDER</v>
          </cell>
        </row>
        <row r="163">
          <cell r="A163" t="str">
            <v>145533968156</v>
          </cell>
          <cell r="B163" t="str">
            <v>tecnipack</v>
          </cell>
          <cell r="C163" t="str">
            <v>Pago Factura</v>
          </cell>
          <cell r="D163"/>
          <cell r="E163" t="str">
            <v>Factura</v>
          </cell>
          <cell r="F163">
            <v>14553</v>
          </cell>
          <cell r="G163"/>
          <cell r="H163">
            <v>3968156</v>
          </cell>
          <cell r="I163">
            <v>45681</v>
          </cell>
          <cell r="J163" t="str">
            <v>TRANSFERENCIA BANCO SANTANDER</v>
          </cell>
        </row>
        <row r="164">
          <cell r="A164" t="str">
            <v>5097187979930</v>
          </cell>
          <cell r="B164" t="str">
            <v>Falabella</v>
          </cell>
          <cell r="C164"/>
          <cell r="D164"/>
          <cell r="E164" t="str">
            <v>Factura</v>
          </cell>
          <cell r="F164">
            <v>5097187</v>
          </cell>
          <cell r="G164"/>
          <cell r="H164">
            <v>979930</v>
          </cell>
          <cell r="I164">
            <v>45681</v>
          </cell>
          <cell r="J164" t="str">
            <v>TARJETA DE CREDITO</v>
          </cell>
        </row>
        <row r="165">
          <cell r="A165" t="str">
            <v>763693</v>
          </cell>
          <cell r="B165" t="str">
            <v>Patagonik</v>
          </cell>
          <cell r="C165" t="str">
            <v>Pago Factura</v>
          </cell>
          <cell r="D165"/>
          <cell r="E165"/>
          <cell r="F165"/>
          <cell r="G165"/>
          <cell r="H165">
            <v>763693</v>
          </cell>
          <cell r="I165">
            <v>45681</v>
          </cell>
          <cell r="J165" t="str">
            <v>TRANSFERENCIA BANCO SANTANDER</v>
          </cell>
        </row>
        <row r="166">
          <cell r="A166" t="str">
            <v>13969439912</v>
          </cell>
          <cell r="B166" t="str">
            <v>Patagonik</v>
          </cell>
          <cell r="C166" t="str">
            <v>Pago Factura</v>
          </cell>
          <cell r="D166" t="str">
            <v>BL0600002604</v>
          </cell>
          <cell r="E166" t="str">
            <v>Factura</v>
          </cell>
          <cell r="F166">
            <v>13969</v>
          </cell>
          <cell r="G166"/>
          <cell r="H166">
            <v>439912</v>
          </cell>
          <cell r="I166">
            <v>45681</v>
          </cell>
          <cell r="J166" t="str">
            <v>TRANSFERENCIA BANCO SANTANDER</v>
          </cell>
        </row>
        <row r="167">
          <cell r="A167" t="str">
            <v>13954118066</v>
          </cell>
          <cell r="B167" t="str">
            <v>Patagonik</v>
          </cell>
          <cell r="C167" t="str">
            <v>Pago Factura</v>
          </cell>
          <cell r="D167" t="str">
            <v>BL0600002593</v>
          </cell>
          <cell r="E167" t="str">
            <v>Factura</v>
          </cell>
          <cell r="F167">
            <v>13954</v>
          </cell>
          <cell r="G167"/>
          <cell r="H167">
            <v>118066</v>
          </cell>
          <cell r="I167">
            <v>45681</v>
          </cell>
          <cell r="J167" t="str">
            <v>TRANSFERENCIA BANCO SANTANDER</v>
          </cell>
        </row>
        <row r="168">
          <cell r="A168" t="str">
            <v>139461688466</v>
          </cell>
          <cell r="B168" t="str">
            <v>Patagonik</v>
          </cell>
          <cell r="C168" t="str">
            <v>Pago Factura</v>
          </cell>
          <cell r="D168" t="str">
            <v>BL0600002551</v>
          </cell>
          <cell r="E168" t="str">
            <v>Factura</v>
          </cell>
          <cell r="F168">
            <v>13946</v>
          </cell>
          <cell r="G168"/>
          <cell r="H168">
            <v>1688466</v>
          </cell>
          <cell r="I168">
            <v>45681</v>
          </cell>
          <cell r="J168" t="str">
            <v>TRANSFERENCIA BANCO SANTANDER</v>
          </cell>
        </row>
        <row r="169">
          <cell r="A169" t="str">
            <v>139701900382</v>
          </cell>
          <cell r="B169" t="str">
            <v>Patagonik</v>
          </cell>
          <cell r="C169" t="str">
            <v>Pago Factura</v>
          </cell>
          <cell r="D169" t="str">
            <v>BL0600002622</v>
          </cell>
          <cell r="E169" t="str">
            <v>Factura</v>
          </cell>
          <cell r="F169">
            <v>13970</v>
          </cell>
          <cell r="G169"/>
          <cell r="H169">
            <v>1900382</v>
          </cell>
          <cell r="I169">
            <v>45681</v>
          </cell>
          <cell r="J169" t="str">
            <v>TRANSFERENCIA BANCO SANTANDER</v>
          </cell>
        </row>
        <row r="170">
          <cell r="A170" t="str">
            <v>13945242629</v>
          </cell>
          <cell r="B170" t="str">
            <v>Patagonik</v>
          </cell>
          <cell r="C170" t="str">
            <v>Pago Factura</v>
          </cell>
          <cell r="D170" t="str">
            <v>bl0600002584</v>
          </cell>
          <cell r="E170" t="str">
            <v>Factura</v>
          </cell>
          <cell r="F170">
            <v>13945</v>
          </cell>
          <cell r="G170"/>
          <cell r="H170">
            <v>242629</v>
          </cell>
          <cell r="I170">
            <v>45681</v>
          </cell>
          <cell r="J170" t="str">
            <v>TRANSFERENCIA BANCO SANTANDER</v>
          </cell>
        </row>
        <row r="171">
          <cell r="A171" t="str">
            <v>13944528145</v>
          </cell>
          <cell r="B171" t="str">
            <v>Patagonik</v>
          </cell>
          <cell r="C171" t="str">
            <v>Pago Factura</v>
          </cell>
          <cell r="D171" t="str">
            <v>BL0600002622</v>
          </cell>
          <cell r="E171" t="str">
            <v>Factura</v>
          </cell>
          <cell r="F171">
            <v>13944</v>
          </cell>
          <cell r="G171"/>
          <cell r="H171">
            <v>528145</v>
          </cell>
          <cell r="I171">
            <v>45681</v>
          </cell>
          <cell r="J171" t="str">
            <v>TRANSFERENCIA BANCO SANTANDER</v>
          </cell>
        </row>
        <row r="172">
          <cell r="A172" t="str">
            <v>13931195235</v>
          </cell>
          <cell r="B172" t="str">
            <v>Patagonik</v>
          </cell>
          <cell r="C172" t="str">
            <v>Pago Factura</v>
          </cell>
          <cell r="D172" t="str">
            <v>BL0600002499</v>
          </cell>
          <cell r="E172" t="str">
            <v>Factura</v>
          </cell>
          <cell r="F172">
            <v>13931</v>
          </cell>
          <cell r="G172"/>
          <cell r="H172">
            <v>195235</v>
          </cell>
          <cell r="I172">
            <v>45681</v>
          </cell>
          <cell r="J172" t="str">
            <v>TRANSFERENCIA BANCO SANTANDER</v>
          </cell>
        </row>
        <row r="173">
          <cell r="A173" t="str">
            <v>139291354875</v>
          </cell>
          <cell r="B173" t="str">
            <v>Patagonik</v>
          </cell>
          <cell r="C173" t="str">
            <v>Pago Factura</v>
          </cell>
          <cell r="D173" t="str">
            <v>BL0600002513</v>
          </cell>
          <cell r="E173" t="str">
            <v>Factura</v>
          </cell>
          <cell r="F173">
            <v>13929</v>
          </cell>
          <cell r="G173"/>
          <cell r="H173">
            <v>1354875</v>
          </cell>
          <cell r="I173">
            <v>45681</v>
          </cell>
          <cell r="J173" t="str">
            <v>TRANSFERENCIA BANCO SANTANDER</v>
          </cell>
        </row>
        <row r="174">
          <cell r="A174" t="str">
            <v>201100012</v>
          </cell>
          <cell r="B174" t="str">
            <v>Comercializadora eae</v>
          </cell>
          <cell r="C174" t="str">
            <v>Pago Factura</v>
          </cell>
          <cell r="D174" t="str">
            <v>BL0600002747</v>
          </cell>
          <cell r="E174" t="str">
            <v>Factura</v>
          </cell>
          <cell r="F174">
            <v>20</v>
          </cell>
          <cell r="G174"/>
          <cell r="H174">
            <v>1100012</v>
          </cell>
          <cell r="I174">
            <v>45681</v>
          </cell>
          <cell r="J174" t="str">
            <v>TRANSFERENCIA BANCO SANTANDER</v>
          </cell>
        </row>
        <row r="175">
          <cell r="A175" t="str">
            <v>7000000</v>
          </cell>
          <cell r="B175" t="str">
            <v>Bravium Itau</v>
          </cell>
          <cell r="C175" t="str">
            <v>Pago sueldos</v>
          </cell>
          <cell r="D175"/>
          <cell r="E175"/>
          <cell r="F175"/>
          <cell r="G175"/>
          <cell r="H175">
            <v>7000000</v>
          </cell>
          <cell r="I175">
            <v>45685</v>
          </cell>
          <cell r="J175" t="str">
            <v>TRANSFERENCIA BANCO SANTANDER</v>
          </cell>
        </row>
        <row r="176">
          <cell r="A176" t="str">
            <v>3000000</v>
          </cell>
          <cell r="B176" t="str">
            <v>Bravium Itau</v>
          </cell>
          <cell r="C176" t="str">
            <v>Pago sueldos</v>
          </cell>
          <cell r="D176"/>
          <cell r="E176"/>
          <cell r="F176"/>
          <cell r="G176"/>
          <cell r="H176">
            <v>3000000</v>
          </cell>
          <cell r="I176">
            <v>45685</v>
          </cell>
          <cell r="J176" t="str">
            <v>TRANSFERENCIA BANCO SANTANDER</v>
          </cell>
        </row>
        <row r="177">
          <cell r="A177" t="str">
            <v>5385763693</v>
          </cell>
          <cell r="B177" t="str">
            <v xml:space="preserve">Atacama </v>
          </cell>
          <cell r="C177" t="str">
            <v>Pago Factura</v>
          </cell>
          <cell r="D177" t="str">
            <v>BL0600002563</v>
          </cell>
          <cell r="E177" t="str">
            <v>Factura</v>
          </cell>
          <cell r="F177">
            <v>5385</v>
          </cell>
          <cell r="G177"/>
          <cell r="H177">
            <v>763693</v>
          </cell>
          <cell r="I177">
            <v>45685</v>
          </cell>
          <cell r="J177" t="str">
            <v>TRANSFERENCIA BANCO SANTANDER</v>
          </cell>
        </row>
        <row r="178">
          <cell r="A178" t="str">
            <v>5391399697</v>
          </cell>
          <cell r="B178" t="str">
            <v xml:space="preserve">Atacama </v>
          </cell>
          <cell r="C178" t="str">
            <v>Pago Factura</v>
          </cell>
          <cell r="D178" t="str">
            <v>BL0600002609</v>
          </cell>
          <cell r="E178" t="str">
            <v>Factura</v>
          </cell>
          <cell r="F178">
            <v>5391</v>
          </cell>
          <cell r="G178"/>
          <cell r="H178">
            <v>399697</v>
          </cell>
          <cell r="I178">
            <v>45685</v>
          </cell>
          <cell r="J178" t="str">
            <v>TRANSFERENCIA BANCO SANTANDER</v>
          </cell>
        </row>
        <row r="179">
          <cell r="A179" t="str">
            <v>5399254309</v>
          </cell>
          <cell r="B179" t="str">
            <v xml:space="preserve">Atacama </v>
          </cell>
          <cell r="C179" t="str">
            <v>Pago Factura</v>
          </cell>
          <cell r="D179" t="str">
            <v>BL0600002626</v>
          </cell>
          <cell r="E179" t="str">
            <v>Factura</v>
          </cell>
          <cell r="F179">
            <v>5399</v>
          </cell>
          <cell r="G179"/>
          <cell r="H179">
            <v>254309</v>
          </cell>
          <cell r="I179">
            <v>45685</v>
          </cell>
          <cell r="J179" t="str">
            <v>TRANSFERENCIA BANCO SANTANDER</v>
          </cell>
        </row>
        <row r="180">
          <cell r="A180" t="str">
            <v>5407153553</v>
          </cell>
          <cell r="B180" t="str">
            <v xml:space="preserve">Atacama </v>
          </cell>
          <cell r="C180" t="str">
            <v>Pago Factura</v>
          </cell>
          <cell r="D180" t="str">
            <v>BL0600002645</v>
          </cell>
          <cell r="E180" t="str">
            <v>Factura</v>
          </cell>
          <cell r="F180">
            <v>5407</v>
          </cell>
          <cell r="G180"/>
          <cell r="H180">
            <v>153553</v>
          </cell>
          <cell r="I180">
            <v>45685</v>
          </cell>
          <cell r="J180" t="str">
            <v>TRANSFERENCIA BANCO SANTANDER</v>
          </cell>
        </row>
        <row r="181">
          <cell r="A181" t="str">
            <v>5437263020</v>
          </cell>
          <cell r="B181" t="str">
            <v xml:space="preserve">Atacama </v>
          </cell>
          <cell r="C181" t="str">
            <v>Pago Factura</v>
          </cell>
          <cell r="D181" t="str">
            <v>BL0600002666</v>
          </cell>
          <cell r="E181" t="str">
            <v>Factura</v>
          </cell>
          <cell r="F181">
            <v>5437</v>
          </cell>
          <cell r="G181"/>
          <cell r="H181">
            <v>263020</v>
          </cell>
          <cell r="I181">
            <v>45685</v>
          </cell>
          <cell r="J181" t="str">
            <v>TRANSFERENCIA BANCO SANTANDER</v>
          </cell>
        </row>
        <row r="182">
          <cell r="A182" t="str">
            <v>54382674947</v>
          </cell>
          <cell r="B182" t="str">
            <v xml:space="preserve">Atacama </v>
          </cell>
          <cell r="C182" t="str">
            <v>Pago Factura</v>
          </cell>
          <cell r="D182" t="str">
            <v>BL0600002690</v>
          </cell>
          <cell r="E182" t="str">
            <v>Factura</v>
          </cell>
          <cell r="F182">
            <v>5438</v>
          </cell>
          <cell r="G182"/>
          <cell r="H182">
            <v>2674947</v>
          </cell>
          <cell r="I182">
            <v>45685</v>
          </cell>
          <cell r="J182" t="str">
            <v>TRANSFERENCIA BANCO SANTANDER</v>
          </cell>
        </row>
        <row r="183">
          <cell r="A183" t="str">
            <v>5439510260</v>
          </cell>
          <cell r="B183" t="str">
            <v xml:space="preserve">Atacama </v>
          </cell>
          <cell r="C183" t="str">
            <v>Pago Factura</v>
          </cell>
          <cell r="D183" t="str">
            <v>BL0600002691</v>
          </cell>
          <cell r="E183" t="str">
            <v>Factura</v>
          </cell>
          <cell r="F183">
            <v>5439</v>
          </cell>
          <cell r="G183"/>
          <cell r="H183">
            <v>510260</v>
          </cell>
          <cell r="I183">
            <v>45685</v>
          </cell>
          <cell r="J183" t="str">
            <v>TRANSFERENCIA BANCO SANTANDER</v>
          </cell>
        </row>
        <row r="184">
          <cell r="A184" t="str">
            <v>5445155161</v>
          </cell>
          <cell r="B184" t="str">
            <v xml:space="preserve">Atacama </v>
          </cell>
          <cell r="C184" t="str">
            <v>Pago Factura</v>
          </cell>
          <cell r="D184" t="str">
            <v>BL0600002706</v>
          </cell>
          <cell r="E184" t="str">
            <v>Factura</v>
          </cell>
          <cell r="F184">
            <v>5445</v>
          </cell>
          <cell r="G184"/>
          <cell r="H184">
            <v>155161</v>
          </cell>
          <cell r="I184">
            <v>45685</v>
          </cell>
          <cell r="J184" t="str">
            <v>TRANSFERENCIA BANCO SANTANDER</v>
          </cell>
        </row>
        <row r="185">
          <cell r="A185" t="str">
            <v>300000</v>
          </cell>
          <cell r="B185" t="str">
            <v xml:space="preserve">Rafael fuentes </v>
          </cell>
          <cell r="C185" t="str">
            <v xml:space="preserve">pago  boleta </v>
          </cell>
          <cell r="D185"/>
          <cell r="E185" t="str">
            <v>Boleta</v>
          </cell>
          <cell r="F185"/>
          <cell r="G185">
            <v>214</v>
          </cell>
          <cell r="H185">
            <v>300000</v>
          </cell>
          <cell r="I185">
            <v>45685</v>
          </cell>
          <cell r="J185" t="str">
            <v>TRANSFERENCIA BANCO SANTANDER</v>
          </cell>
        </row>
        <row r="186">
          <cell r="A186" t="str">
            <v>8750841420527</v>
          </cell>
          <cell r="B186" t="str">
            <v>Veto</v>
          </cell>
          <cell r="C186" t="str">
            <v>pago oc</v>
          </cell>
          <cell r="D186" t="str">
            <v>BL0600002727</v>
          </cell>
          <cell r="E186" t="str">
            <v>Factura</v>
          </cell>
          <cell r="F186">
            <v>875084</v>
          </cell>
          <cell r="G186"/>
          <cell r="H186">
            <v>1420527</v>
          </cell>
          <cell r="I186">
            <v>45685</v>
          </cell>
          <cell r="J186" t="str">
            <v>TRANSFERENCIA BANCO SANTANDER</v>
          </cell>
        </row>
        <row r="187">
          <cell r="A187" t="str">
            <v>8629768950</v>
          </cell>
          <cell r="B187" t="str">
            <v>comercial  e inversiones SC limitada</v>
          </cell>
          <cell r="C187" t="str">
            <v xml:space="preserve">pago oc </v>
          </cell>
          <cell r="D187" t="str">
            <v>BL0600002778</v>
          </cell>
          <cell r="E187" t="str">
            <v>Factura</v>
          </cell>
          <cell r="F187">
            <v>862</v>
          </cell>
          <cell r="G187"/>
          <cell r="H187">
            <v>9768950</v>
          </cell>
          <cell r="I187">
            <v>45685</v>
          </cell>
          <cell r="J187" t="str">
            <v>TRANSFERENCIA BANCO SANTANDER</v>
          </cell>
        </row>
        <row r="188">
          <cell r="A188" t="str">
            <v>423273899991</v>
          </cell>
          <cell r="B188" t="str">
            <v>home van services spa</v>
          </cell>
          <cell r="C188" t="str">
            <v xml:space="preserve">pago tractor </v>
          </cell>
          <cell r="D188" t="str">
            <v>BL0600002796</v>
          </cell>
          <cell r="E188"/>
          <cell r="F188">
            <v>42327</v>
          </cell>
          <cell r="G188"/>
          <cell r="H188">
            <v>3899991</v>
          </cell>
          <cell r="I188">
            <v>45685</v>
          </cell>
          <cell r="J188" t="str">
            <v>TRANSFERENCIA BANCO SANTANDER</v>
          </cell>
        </row>
        <row r="189">
          <cell r="A189" t="str">
            <v>874506562408</v>
          </cell>
          <cell r="B189" t="str">
            <v xml:space="preserve">veto </v>
          </cell>
          <cell r="C189" t="str">
            <v xml:space="preserve">Pago oc </v>
          </cell>
          <cell r="D189" t="str">
            <v>BL0600002704</v>
          </cell>
          <cell r="E189" t="str">
            <v>Factura</v>
          </cell>
          <cell r="F189">
            <v>874506</v>
          </cell>
          <cell r="G189"/>
          <cell r="H189">
            <v>562408</v>
          </cell>
          <cell r="I189">
            <v>45685</v>
          </cell>
          <cell r="J189" t="str">
            <v>TRANSFERENCIA BANCO SANTANDER</v>
          </cell>
        </row>
        <row r="190">
          <cell r="A190" t="str">
            <v>130931921</v>
          </cell>
          <cell r="B190" t="str">
            <v>Mappin</v>
          </cell>
          <cell r="C190" t="str">
            <v>Pago Factura</v>
          </cell>
          <cell r="D190" t="str">
            <v>BL0600002501</v>
          </cell>
          <cell r="E190" t="str">
            <v>Factura</v>
          </cell>
          <cell r="F190">
            <v>1309</v>
          </cell>
          <cell r="G190"/>
          <cell r="H190">
            <v>31921</v>
          </cell>
          <cell r="I190">
            <v>45685</v>
          </cell>
          <cell r="J190" t="str">
            <v>TRANSFERENCIA BANCO SANTANDER</v>
          </cell>
        </row>
        <row r="191">
          <cell r="A191" t="str">
            <v>130169362</v>
          </cell>
          <cell r="B191" t="str">
            <v>Mappin</v>
          </cell>
          <cell r="C191" t="str">
            <v>Pago Factura</v>
          </cell>
          <cell r="D191" t="str">
            <v>BL0600008432</v>
          </cell>
          <cell r="E191" t="str">
            <v>Factura</v>
          </cell>
          <cell r="F191">
            <v>1301</v>
          </cell>
          <cell r="G191"/>
          <cell r="H191">
            <v>69362</v>
          </cell>
          <cell r="I191">
            <v>45685</v>
          </cell>
          <cell r="J191" t="str">
            <v>TRANSFERENCIA BANCO SANTANDER</v>
          </cell>
        </row>
        <row r="192">
          <cell r="A192" t="str">
            <v>19211071323930</v>
          </cell>
          <cell r="B192" t="str">
            <v>Ripley</v>
          </cell>
          <cell r="C192" t="str">
            <v>Pago OC</v>
          </cell>
          <cell r="D192"/>
          <cell r="E192" t="str">
            <v>Factura</v>
          </cell>
          <cell r="F192">
            <v>1921107</v>
          </cell>
          <cell r="G192"/>
          <cell r="H192">
            <v>1323930</v>
          </cell>
          <cell r="I192">
            <v>45685</v>
          </cell>
          <cell r="J192" t="str">
            <v>TARJETA DE CREDITO</v>
          </cell>
        </row>
        <row r="193">
          <cell r="A193" t="str">
            <v>5699940</v>
          </cell>
          <cell r="B193" t="str">
            <v>Samsung</v>
          </cell>
          <cell r="C193" t="str">
            <v>Pago OC</v>
          </cell>
          <cell r="D193"/>
          <cell r="E193"/>
          <cell r="F193"/>
          <cell r="G193"/>
          <cell r="H193">
            <v>5699940</v>
          </cell>
          <cell r="I193">
            <v>45685</v>
          </cell>
          <cell r="J193" t="str">
            <v>TARJETA DE CREDITO</v>
          </cell>
        </row>
        <row r="194">
          <cell r="A194" t="str">
            <v>7981190900</v>
          </cell>
          <cell r="B194" t="str">
            <v>keveri</v>
          </cell>
          <cell r="C194" t="str">
            <v>pago oc</v>
          </cell>
          <cell r="D194" t="str">
            <v>BL0600002802</v>
          </cell>
          <cell r="E194" t="str">
            <v>Factura</v>
          </cell>
          <cell r="F194">
            <v>798</v>
          </cell>
          <cell r="G194"/>
          <cell r="H194">
            <v>1190900</v>
          </cell>
          <cell r="I194">
            <v>45686</v>
          </cell>
          <cell r="J194" t="str">
            <v>TARJETA DE CREDITO</v>
          </cell>
        </row>
        <row r="195">
          <cell r="A195" t="str">
            <v>22362827723980</v>
          </cell>
          <cell r="B195" t="str">
            <v xml:space="preserve">paris </v>
          </cell>
          <cell r="C195" t="str">
            <v xml:space="preserve">pago oc </v>
          </cell>
          <cell r="D195"/>
          <cell r="E195" t="str">
            <v>Factura</v>
          </cell>
          <cell r="F195">
            <v>22362827</v>
          </cell>
          <cell r="G195"/>
          <cell r="H195">
            <v>723980</v>
          </cell>
          <cell r="I195">
            <v>45686</v>
          </cell>
          <cell r="J195" t="str">
            <v>TARJETA DE CREDITO</v>
          </cell>
        </row>
        <row r="196">
          <cell r="A196" t="str">
            <v>5208916-5208915-52089173609670</v>
          </cell>
          <cell r="B196" t="str">
            <v xml:space="preserve">falabella </v>
          </cell>
          <cell r="C196" t="str">
            <v xml:space="preserve">pago oc </v>
          </cell>
          <cell r="D196" t="str">
            <v>BL0600002808</v>
          </cell>
          <cell r="E196" t="str">
            <v>Factura</v>
          </cell>
          <cell r="F196" t="str">
            <v>5208916-5208915-5208917</v>
          </cell>
          <cell r="G196"/>
          <cell r="H196">
            <v>3609670</v>
          </cell>
          <cell r="I196">
            <v>45686</v>
          </cell>
          <cell r="J196" t="str">
            <v>TARJETA DE CREDITO</v>
          </cell>
        </row>
        <row r="197">
          <cell r="A197" t="str">
            <v>16735977980</v>
          </cell>
          <cell r="B197" t="str">
            <v>falabella  DREAMTEC HOLDINGS SPA</v>
          </cell>
          <cell r="C197" t="str">
            <v xml:space="preserve">pago oc </v>
          </cell>
          <cell r="D197" t="str">
            <v>BL0600002809</v>
          </cell>
          <cell r="E197" t="str">
            <v>Factura</v>
          </cell>
          <cell r="F197">
            <v>16735</v>
          </cell>
          <cell r="G197"/>
          <cell r="H197">
            <v>977980</v>
          </cell>
          <cell r="I197">
            <v>45686</v>
          </cell>
          <cell r="J197" t="str">
            <v>TARJETA DE CREDITO</v>
          </cell>
        </row>
        <row r="198">
          <cell r="A198" t="str">
            <v>97780</v>
          </cell>
          <cell r="B198" t="str">
            <v xml:space="preserve">falabella </v>
          </cell>
          <cell r="C198" t="str">
            <v xml:space="preserve">pago oc </v>
          </cell>
          <cell r="D198" t="str">
            <v>BL0600002809</v>
          </cell>
          <cell r="E198"/>
          <cell r="F198"/>
          <cell r="G198"/>
          <cell r="H198">
            <v>97780</v>
          </cell>
          <cell r="I198">
            <v>45686</v>
          </cell>
          <cell r="J198" t="str">
            <v>TARJETA DE CREDITO</v>
          </cell>
        </row>
        <row r="199">
          <cell r="A199" t="str">
            <v>1277515762865</v>
          </cell>
          <cell r="B199" t="str">
            <v xml:space="preserve">Lippi </v>
          </cell>
          <cell r="C199" t="str">
            <v>Pago Factura</v>
          </cell>
          <cell r="D199" t="str">
            <v>BL0600002634</v>
          </cell>
          <cell r="E199" t="str">
            <v>Factura</v>
          </cell>
          <cell r="F199">
            <v>127751</v>
          </cell>
          <cell r="G199"/>
          <cell r="H199">
            <v>5762865</v>
          </cell>
          <cell r="I199">
            <v>45688</v>
          </cell>
          <cell r="J199" t="str">
            <v>TRANSFERENCIA BANCO SANTANDER</v>
          </cell>
        </row>
        <row r="200">
          <cell r="A200" t="str">
            <v>128086177274</v>
          </cell>
          <cell r="B200" t="str">
            <v xml:space="preserve">Lippi </v>
          </cell>
          <cell r="C200" t="str">
            <v>Pago Factura</v>
          </cell>
          <cell r="D200" t="str">
            <v>BL0600002720</v>
          </cell>
          <cell r="E200" t="str">
            <v>Factura</v>
          </cell>
          <cell r="F200">
            <v>128086</v>
          </cell>
          <cell r="G200"/>
          <cell r="H200">
            <v>177274</v>
          </cell>
          <cell r="I200">
            <v>45688</v>
          </cell>
          <cell r="J200" t="str">
            <v>TRANSFERENCIA BANCO SANTANDER</v>
          </cell>
        </row>
        <row r="201">
          <cell r="A201" t="str">
            <v>128216225100</v>
          </cell>
          <cell r="B201" t="str">
            <v xml:space="preserve">Lippi </v>
          </cell>
          <cell r="C201" t="str">
            <v>Pago Factura</v>
          </cell>
          <cell r="D201"/>
          <cell r="E201" t="str">
            <v>Factura</v>
          </cell>
          <cell r="F201">
            <v>128216</v>
          </cell>
          <cell r="G201"/>
          <cell r="H201">
            <v>225100</v>
          </cell>
          <cell r="I201">
            <v>45688</v>
          </cell>
          <cell r="J201" t="str">
            <v>TRANSFERENCIA BANCO SANTANDER</v>
          </cell>
        </row>
        <row r="202">
          <cell r="A202" t="str">
            <v>300000</v>
          </cell>
          <cell r="B202" t="str">
            <v xml:space="preserve">Rafael fuentes </v>
          </cell>
          <cell r="C202" t="str">
            <v xml:space="preserve">pagoi boleta </v>
          </cell>
          <cell r="D202"/>
          <cell r="E202" t="str">
            <v>Boleta</v>
          </cell>
          <cell r="F202"/>
          <cell r="G202">
            <v>215</v>
          </cell>
          <cell r="H202">
            <v>300000</v>
          </cell>
          <cell r="I202">
            <v>45688</v>
          </cell>
          <cell r="J202" t="str">
            <v>TRANSFERENCIA BANCO SANTANDER</v>
          </cell>
        </row>
        <row r="203">
          <cell r="A203" t="str">
            <v>14807744471</v>
          </cell>
          <cell r="B203" t="str">
            <v>Volcanica</v>
          </cell>
          <cell r="C203" t="str">
            <v>Pago Factura</v>
          </cell>
          <cell r="D203" t="str">
            <v>BL0600002796</v>
          </cell>
          <cell r="E203" t="str">
            <v>Factura</v>
          </cell>
          <cell r="F203">
            <v>14807</v>
          </cell>
          <cell r="G203"/>
          <cell r="H203">
            <v>744471</v>
          </cell>
          <cell r="I203">
            <v>45688</v>
          </cell>
          <cell r="J203" t="str">
            <v>TRANSFERENCIA BANCO SANTANDER</v>
          </cell>
        </row>
        <row r="204">
          <cell r="A204" t="str">
            <v>14833404552</v>
          </cell>
          <cell r="B204" t="str">
            <v>Volcanica</v>
          </cell>
          <cell r="C204" t="str">
            <v>Pago Factura</v>
          </cell>
          <cell r="D204" t="str">
            <v>BL0600002704</v>
          </cell>
          <cell r="E204" t="str">
            <v>Factura</v>
          </cell>
          <cell r="F204">
            <v>14833</v>
          </cell>
          <cell r="G204"/>
          <cell r="H204">
            <v>404552</v>
          </cell>
          <cell r="I204">
            <v>45688</v>
          </cell>
          <cell r="J204" t="str">
            <v>TRANSFERENCIA BANCO SANTANDER</v>
          </cell>
        </row>
        <row r="205">
          <cell r="A205" t="str">
            <v>14995492523</v>
          </cell>
          <cell r="B205" t="str">
            <v>Volcanica</v>
          </cell>
          <cell r="C205" t="str">
            <v>Pago Factura</v>
          </cell>
          <cell r="D205" t="str">
            <v>BL0600002501</v>
          </cell>
          <cell r="E205" t="str">
            <v>Factura</v>
          </cell>
          <cell r="F205">
            <v>14995</v>
          </cell>
          <cell r="G205"/>
          <cell r="H205">
            <v>492523</v>
          </cell>
          <cell r="I205">
            <v>45688</v>
          </cell>
          <cell r="J205" t="str">
            <v>TRANSFERENCIA BANCO SANTANDER</v>
          </cell>
        </row>
        <row r="206">
          <cell r="A206" t="str">
            <v>14996314625</v>
          </cell>
          <cell r="B206" t="str">
            <v>Volcanica</v>
          </cell>
          <cell r="C206" t="str">
            <v>Pago Factura</v>
          </cell>
          <cell r="D206"/>
          <cell r="E206" t="str">
            <v>Factura</v>
          </cell>
          <cell r="F206">
            <v>14996</v>
          </cell>
          <cell r="G206"/>
          <cell r="H206">
            <v>314625</v>
          </cell>
          <cell r="I206">
            <v>45688</v>
          </cell>
          <cell r="J206" t="str">
            <v>TRANSFERENCIA BANCO SANTANDER</v>
          </cell>
        </row>
        <row r="207">
          <cell r="A207" t="str">
            <v>227094479577</v>
          </cell>
          <cell r="B207" t="str">
            <v>Easy wasys</v>
          </cell>
          <cell r="C207" t="str">
            <v>Pago Factura</v>
          </cell>
          <cell r="D207" t="str">
            <v>BL0600002665</v>
          </cell>
          <cell r="E207" t="str">
            <v>Factura</v>
          </cell>
          <cell r="F207">
            <v>22709</v>
          </cell>
          <cell r="G207"/>
          <cell r="H207">
            <v>4479577</v>
          </cell>
          <cell r="I207">
            <v>45688</v>
          </cell>
          <cell r="J207" t="str">
            <v>TRANSFERENCIA BANCO SANTANDER</v>
          </cell>
        </row>
        <row r="208">
          <cell r="A208" t="str">
            <v>227089790809</v>
          </cell>
          <cell r="B208" t="str">
            <v>Easy wasys</v>
          </cell>
          <cell r="C208" t="str">
            <v>Pago Factura</v>
          </cell>
          <cell r="D208" t="str">
            <v>BL0600002658</v>
          </cell>
          <cell r="E208" t="str">
            <v>Factura</v>
          </cell>
          <cell r="F208">
            <v>22708</v>
          </cell>
          <cell r="G208"/>
          <cell r="H208">
            <v>9790809</v>
          </cell>
          <cell r="I208">
            <v>45688</v>
          </cell>
          <cell r="J208" t="str">
            <v>TRANSFERENCIA BANCO SANTANDER</v>
          </cell>
        </row>
        <row r="209">
          <cell r="A209" t="str">
            <v>228721679756</v>
          </cell>
          <cell r="B209" t="str">
            <v>Easy wasys</v>
          </cell>
          <cell r="C209" t="str">
            <v>Pago Factura</v>
          </cell>
          <cell r="D209" t="str">
            <v>BL0600002628</v>
          </cell>
          <cell r="E209" t="str">
            <v>Factura</v>
          </cell>
          <cell r="F209">
            <v>22872</v>
          </cell>
          <cell r="G209"/>
          <cell r="H209">
            <v>1679756</v>
          </cell>
          <cell r="I209">
            <v>45688</v>
          </cell>
          <cell r="J209" t="str">
            <v>TRANSFERENCIA BANCO SANTANDER</v>
          </cell>
        </row>
        <row r="210">
          <cell r="A210" t="str">
            <v>227133119454</v>
          </cell>
          <cell r="B210" t="str">
            <v>Easy wasys</v>
          </cell>
          <cell r="C210" t="str">
            <v>Pago Factura</v>
          </cell>
          <cell r="D210" t="str">
            <v>BL0600002653</v>
          </cell>
          <cell r="E210" t="str">
            <v>Factura</v>
          </cell>
          <cell r="F210">
            <v>22713</v>
          </cell>
          <cell r="G210"/>
          <cell r="H210">
            <v>3119454</v>
          </cell>
          <cell r="I210">
            <v>45688</v>
          </cell>
          <cell r="J210" t="str">
            <v>TRANSFERENCIA BANCO SANTANDER</v>
          </cell>
        </row>
        <row r="211">
          <cell r="A211" t="str">
            <v>715980</v>
          </cell>
          <cell r="B211" t="str">
            <v xml:space="preserve">tarjeta  dani </v>
          </cell>
          <cell r="C211" t="str">
            <v>compra internet</v>
          </cell>
          <cell r="D211"/>
          <cell r="E211"/>
          <cell r="F211"/>
          <cell r="G211"/>
          <cell r="H211">
            <v>715980</v>
          </cell>
          <cell r="I211">
            <v>45688</v>
          </cell>
          <cell r="J211" t="str">
            <v>TRANSFERENCIA BANCO SANTANDER</v>
          </cell>
        </row>
        <row r="212">
          <cell r="A212" t="str">
            <v>96207907360</v>
          </cell>
          <cell r="B212" t="str">
            <v>Gasei</v>
          </cell>
          <cell r="C212" t="str">
            <v>Pago Factura</v>
          </cell>
          <cell r="D212" t="str">
            <v>BL0600002580</v>
          </cell>
          <cell r="E212" t="str">
            <v>Factura</v>
          </cell>
          <cell r="F212">
            <v>96207</v>
          </cell>
          <cell r="G212"/>
          <cell r="H212">
            <v>907360</v>
          </cell>
          <cell r="I212">
            <v>45688</v>
          </cell>
          <cell r="J212" t="str">
            <v>TRANSFERENCIA BANCO SANTANDER</v>
          </cell>
        </row>
        <row r="213">
          <cell r="A213" t="str">
            <v>965731851813</v>
          </cell>
          <cell r="B213" t="str">
            <v>Gasei</v>
          </cell>
          <cell r="C213" t="str">
            <v>Pago Factura</v>
          </cell>
          <cell r="D213" t="str">
            <v>BL0600002698</v>
          </cell>
          <cell r="E213" t="str">
            <v>Factura</v>
          </cell>
          <cell r="F213">
            <v>96573</v>
          </cell>
          <cell r="G213"/>
          <cell r="H213">
            <v>1851813</v>
          </cell>
          <cell r="I213">
            <v>45688</v>
          </cell>
          <cell r="J213" t="str">
            <v>TRANSFERENCIA BANCO SANTANDER</v>
          </cell>
        </row>
        <row r="214">
          <cell r="A214" t="str">
            <v>135751392300</v>
          </cell>
          <cell r="B214" t="str">
            <v>Deira</v>
          </cell>
          <cell r="C214" t="str">
            <v>Pago Factura</v>
          </cell>
          <cell r="D214"/>
          <cell r="E214"/>
          <cell r="F214">
            <v>13575</v>
          </cell>
          <cell r="G214"/>
          <cell r="H214">
            <v>1392300</v>
          </cell>
          <cell r="I214">
            <v>45688</v>
          </cell>
          <cell r="J214" t="str">
            <v>TRANSFERENCIA BANCO SANTANDER</v>
          </cell>
        </row>
        <row r="215">
          <cell r="A215" t="str">
            <v>12361422960</v>
          </cell>
          <cell r="B215" t="str">
            <v>Bestmart</v>
          </cell>
          <cell r="C215" t="str">
            <v xml:space="preserve">compra por internet </v>
          </cell>
          <cell r="D215"/>
          <cell r="E215" t="str">
            <v>Factura</v>
          </cell>
          <cell r="F215">
            <v>12361</v>
          </cell>
          <cell r="G215"/>
          <cell r="H215">
            <v>422960</v>
          </cell>
          <cell r="I215">
            <v>45688</v>
          </cell>
          <cell r="J215" t="str">
            <v>TARJETA DE CREDITO</v>
          </cell>
        </row>
        <row r="216">
          <cell r="A216" t="str">
            <v>50012694240</v>
          </cell>
          <cell r="B216" t="str">
            <v>booz</v>
          </cell>
          <cell r="C216"/>
          <cell r="D216"/>
          <cell r="E216" t="str">
            <v>Factura</v>
          </cell>
          <cell r="F216">
            <v>50012</v>
          </cell>
          <cell r="G216"/>
          <cell r="H216">
            <v>694240</v>
          </cell>
          <cell r="I216">
            <v>45688</v>
          </cell>
          <cell r="J216" t="str">
            <v>TRANSFERENCIA BANCO SANTANDER</v>
          </cell>
        </row>
        <row r="217">
          <cell r="A217" t="str">
            <v>22367537315980</v>
          </cell>
          <cell r="B217" t="str">
            <v xml:space="preserve">paris </v>
          </cell>
          <cell r="C217"/>
          <cell r="D217"/>
          <cell r="E217" t="str">
            <v>Factura</v>
          </cell>
          <cell r="F217">
            <v>22367537</v>
          </cell>
          <cell r="G217"/>
          <cell r="H217">
            <v>315980</v>
          </cell>
          <cell r="I217">
            <v>45688</v>
          </cell>
          <cell r="J217" t="str">
            <v>TRANSFERENCIA BANCO SANTANDER</v>
          </cell>
        </row>
        <row r="218">
          <cell r="A218" t="str">
            <v>102940</v>
          </cell>
          <cell r="B218" t="str">
            <v>Movistar</v>
          </cell>
          <cell r="C218"/>
          <cell r="D218"/>
          <cell r="E218"/>
          <cell r="F218"/>
          <cell r="G218"/>
          <cell r="H218">
            <v>102940</v>
          </cell>
          <cell r="I218">
            <v>45688</v>
          </cell>
          <cell r="J218" t="str">
            <v>TARJETA DE CREDITO</v>
          </cell>
        </row>
        <row r="219">
          <cell r="A219" t="str">
            <v>12372499980</v>
          </cell>
          <cell r="B219" t="str">
            <v>Bestmart</v>
          </cell>
          <cell r="C219"/>
          <cell r="D219"/>
          <cell r="E219" t="str">
            <v>Factura</v>
          </cell>
          <cell r="F219">
            <v>12372</v>
          </cell>
          <cell r="G219"/>
          <cell r="H219">
            <v>499980</v>
          </cell>
          <cell r="I219">
            <v>45688</v>
          </cell>
          <cell r="J219" t="str">
            <v>TARJETA DE CREDITO</v>
          </cell>
        </row>
        <row r="220">
          <cell r="A220" t="str">
            <v>7156020284966</v>
          </cell>
          <cell r="B220" t="str">
            <v>Mercado libre</v>
          </cell>
          <cell r="C220"/>
          <cell r="D220"/>
          <cell r="E220" t="str">
            <v>Factura</v>
          </cell>
          <cell r="F220">
            <v>7156020</v>
          </cell>
          <cell r="G220"/>
          <cell r="H220">
            <v>284966</v>
          </cell>
          <cell r="I220">
            <v>45688</v>
          </cell>
          <cell r="J220" t="str">
            <v>TARJETA DE CREDITO</v>
          </cell>
        </row>
        <row r="221">
          <cell r="A221" t="str">
            <v>11419461509940</v>
          </cell>
          <cell r="B221" t="str">
            <v>Maconline</v>
          </cell>
          <cell r="C221"/>
          <cell r="D221"/>
          <cell r="E221" t="str">
            <v>Factura</v>
          </cell>
          <cell r="F221">
            <v>1141946</v>
          </cell>
          <cell r="G221"/>
          <cell r="H221">
            <v>1509940</v>
          </cell>
          <cell r="I221">
            <v>45688</v>
          </cell>
          <cell r="J221" t="str">
            <v>TARJETA DE CREDITO</v>
          </cell>
        </row>
        <row r="222">
          <cell r="A222" t="str">
            <v>5052429689272</v>
          </cell>
          <cell r="B222" t="str">
            <v>Entel</v>
          </cell>
          <cell r="C222" t="str">
            <v>Entel</v>
          </cell>
          <cell r="D222"/>
          <cell r="E222" t="str">
            <v>Factura</v>
          </cell>
          <cell r="F222">
            <v>50524296</v>
          </cell>
          <cell r="G222"/>
          <cell r="H222">
            <v>89272</v>
          </cell>
          <cell r="I222">
            <v>45690</v>
          </cell>
          <cell r="J222" t="str">
            <v>TARJETA DE CREDITO</v>
          </cell>
        </row>
        <row r="223">
          <cell r="A223" t="str">
            <v>123991888850</v>
          </cell>
          <cell r="B223" t="str">
            <v>Falabella</v>
          </cell>
          <cell r="C223"/>
          <cell r="D223"/>
          <cell r="E223" t="str">
            <v>Factura</v>
          </cell>
          <cell r="F223">
            <v>12399</v>
          </cell>
          <cell r="G223"/>
          <cell r="H223">
            <v>1888850</v>
          </cell>
          <cell r="I223">
            <v>45691</v>
          </cell>
          <cell r="J223" t="str">
            <v>TARJETA DE CREDITO</v>
          </cell>
        </row>
        <row r="224">
          <cell r="A224" t="str">
            <v>5210602729980</v>
          </cell>
          <cell r="B224" t="str">
            <v>Falabella</v>
          </cell>
          <cell r="C224"/>
          <cell r="D224"/>
          <cell r="E224" t="str">
            <v>Factura</v>
          </cell>
          <cell r="F224">
            <v>5210602</v>
          </cell>
          <cell r="G224"/>
          <cell r="H224">
            <v>729980</v>
          </cell>
          <cell r="I224">
            <v>45692</v>
          </cell>
          <cell r="J224" t="str">
            <v>TARJETA DE CREDITO</v>
          </cell>
        </row>
        <row r="225">
          <cell r="A225" t="str">
            <v>52106071353980</v>
          </cell>
          <cell r="B225" t="str">
            <v>Falabella</v>
          </cell>
          <cell r="C225"/>
          <cell r="D225"/>
          <cell r="E225" t="str">
            <v>Factura</v>
          </cell>
          <cell r="F225">
            <v>5210607</v>
          </cell>
          <cell r="G225"/>
          <cell r="H225">
            <v>1353980</v>
          </cell>
          <cell r="I225">
            <v>45692</v>
          </cell>
          <cell r="J225" t="str">
            <v>TARJETA DE CREDITO</v>
          </cell>
        </row>
        <row r="226">
          <cell r="A226" t="str">
            <v>10000000</v>
          </cell>
          <cell r="B226" t="str">
            <v>Pago TC</v>
          </cell>
          <cell r="C226"/>
          <cell r="D226"/>
          <cell r="E226"/>
          <cell r="F226"/>
          <cell r="G226"/>
          <cell r="H226">
            <v>10000000</v>
          </cell>
          <cell r="I226">
            <v>45692</v>
          </cell>
          <cell r="J226" t="str">
            <v>TRANSFERENCIA BANCO SANTANDER</v>
          </cell>
        </row>
        <row r="227">
          <cell r="A227" t="str">
            <v>16153</v>
          </cell>
          <cell r="B227" t="str">
            <v>Desayuno apertura 2025</v>
          </cell>
          <cell r="C227" t="str">
            <v>Gasto oficina</v>
          </cell>
          <cell r="D227"/>
          <cell r="E227" t="str">
            <v>Boleta</v>
          </cell>
          <cell r="F227"/>
          <cell r="G227"/>
          <cell r="H227">
            <v>16153</v>
          </cell>
          <cell r="I227">
            <v>45692</v>
          </cell>
          <cell r="J227" t="str">
            <v>TARJETA DE CREDITO</v>
          </cell>
        </row>
        <row r="228">
          <cell r="A228" t="str">
            <v>9049590000</v>
          </cell>
          <cell r="B228" t="str">
            <v>bigbox</v>
          </cell>
          <cell r="C228" t="str">
            <v xml:space="preserve">pago oc </v>
          </cell>
          <cell r="D228" t="str">
            <v>BL0600002826</v>
          </cell>
          <cell r="E228" t="str">
            <v>Factura</v>
          </cell>
          <cell r="F228">
            <v>9049</v>
          </cell>
          <cell r="G228"/>
          <cell r="H228">
            <v>590000</v>
          </cell>
          <cell r="I228">
            <v>45692</v>
          </cell>
          <cell r="J228" t="str">
            <v>TRANSFERENCIA BANCO SANTANDER</v>
          </cell>
        </row>
        <row r="229">
          <cell r="A229" t="str">
            <v>3754647600</v>
          </cell>
          <cell r="B229" t="str">
            <v>Sasco</v>
          </cell>
          <cell r="C229" t="str">
            <v>Libre dte</v>
          </cell>
          <cell r="D229"/>
          <cell r="E229" t="str">
            <v>Factura</v>
          </cell>
          <cell r="F229">
            <v>37546</v>
          </cell>
          <cell r="G229"/>
          <cell r="H229">
            <v>47600</v>
          </cell>
          <cell r="I229">
            <v>45692</v>
          </cell>
          <cell r="J229" t="str">
            <v>TARJETA DE CREDITO</v>
          </cell>
        </row>
        <row r="230">
          <cell r="A230" t="str">
            <v>55640</v>
          </cell>
          <cell r="B230" t="str">
            <v>Lider</v>
          </cell>
          <cell r="C230" t="str">
            <v>Compra mensual</v>
          </cell>
          <cell r="D230"/>
          <cell r="E230" t="str">
            <v>Boleta</v>
          </cell>
          <cell r="F230"/>
          <cell r="G230">
            <v>2340650242</v>
          </cell>
          <cell r="H230">
            <v>55640</v>
          </cell>
          <cell r="I230">
            <v>45692</v>
          </cell>
          <cell r="J230" t="str">
            <v>TARJETA DE CREDITO</v>
          </cell>
        </row>
        <row r="231">
          <cell r="A231" t="str">
            <v>2592105051</v>
          </cell>
          <cell r="B231" t="str">
            <v>Internet</v>
          </cell>
          <cell r="C231" t="str">
            <v>Banda Ancha</v>
          </cell>
          <cell r="D231"/>
          <cell r="E231" t="str">
            <v>Factura</v>
          </cell>
          <cell r="F231">
            <v>2592</v>
          </cell>
          <cell r="G231"/>
          <cell r="H231">
            <v>105051</v>
          </cell>
          <cell r="I231">
            <v>45692</v>
          </cell>
          <cell r="J231" t="str">
            <v>TARJETA DE CREDITO</v>
          </cell>
        </row>
        <row r="232">
          <cell r="A232" t="str">
            <v>683</v>
          </cell>
          <cell r="B232" t="str">
            <v>Luz</v>
          </cell>
          <cell r="C232" t="str">
            <v>Enel</v>
          </cell>
          <cell r="D232"/>
          <cell r="E232" t="str">
            <v>Boleta</v>
          </cell>
          <cell r="F232"/>
          <cell r="G232">
            <v>337516547</v>
          </cell>
          <cell r="H232">
            <v>683</v>
          </cell>
          <cell r="I232">
            <v>45692</v>
          </cell>
          <cell r="J232" t="str">
            <v>BOTON DE PAGO</v>
          </cell>
        </row>
        <row r="233">
          <cell r="A233" t="str">
            <v>506667</v>
          </cell>
          <cell r="B233" t="str">
            <v>Arriendo</v>
          </cell>
          <cell r="C233" t="str">
            <v>Ignacio Parot</v>
          </cell>
          <cell r="D233"/>
          <cell r="E233"/>
          <cell r="F233"/>
          <cell r="G233"/>
          <cell r="H233">
            <v>506667</v>
          </cell>
          <cell r="I233">
            <v>45692</v>
          </cell>
          <cell r="J233" t="str">
            <v>TRANSFERENCIA BANCO SANTANDER</v>
          </cell>
        </row>
        <row r="234">
          <cell r="A234" t="str">
            <v>5210598729980</v>
          </cell>
          <cell r="B234" t="str">
            <v xml:space="preserve">falabella </v>
          </cell>
          <cell r="C234" t="str">
            <v>Pago Tc Dany</v>
          </cell>
          <cell r="D234" t="str">
            <v>BL0600002842</v>
          </cell>
          <cell r="E234" t="str">
            <v>Factura</v>
          </cell>
          <cell r="F234">
            <v>5210598</v>
          </cell>
          <cell r="G234"/>
          <cell r="H234">
            <v>729980</v>
          </cell>
          <cell r="I234">
            <v>45692</v>
          </cell>
          <cell r="J234" t="str">
            <v>TARJETA DE CREDITO</v>
          </cell>
        </row>
        <row r="235">
          <cell r="A235" t="str">
            <v>71890495592564</v>
          </cell>
          <cell r="B235" t="str">
            <v>Mercado libre</v>
          </cell>
          <cell r="C235" t="str">
            <v>Maconline</v>
          </cell>
          <cell r="D235"/>
          <cell r="E235" t="str">
            <v>Factura</v>
          </cell>
          <cell r="F235">
            <v>7189049</v>
          </cell>
          <cell r="G235"/>
          <cell r="H235">
            <v>5592564</v>
          </cell>
          <cell r="I235">
            <v>45692</v>
          </cell>
          <cell r="J235" t="str">
            <v>TARJETA DE CREDITO</v>
          </cell>
        </row>
        <row r="236">
          <cell r="A236" t="str">
            <v>574990</v>
          </cell>
          <cell r="B236" t="str">
            <v>Apple</v>
          </cell>
          <cell r="C236"/>
          <cell r="D236"/>
          <cell r="E236"/>
          <cell r="F236"/>
          <cell r="G236"/>
          <cell r="H236">
            <v>574990</v>
          </cell>
          <cell r="I236">
            <v>45693</v>
          </cell>
          <cell r="J236" t="str">
            <v>TARJETA DE CREDITO</v>
          </cell>
        </row>
        <row r="237">
          <cell r="A237" t="str">
            <v>13478346</v>
          </cell>
          <cell r="B237" t="str">
            <v>Pago TC</v>
          </cell>
          <cell r="C237"/>
          <cell r="D237"/>
          <cell r="E237"/>
          <cell r="F237"/>
          <cell r="G237"/>
          <cell r="H237">
            <v>13478346</v>
          </cell>
          <cell r="I237">
            <v>45693</v>
          </cell>
          <cell r="J237" t="str">
            <v>TRANSFERENCIA BANCO SANTANDER</v>
          </cell>
        </row>
        <row r="238">
          <cell r="A238" t="str">
            <v>492367800,4</v>
          </cell>
          <cell r="B238" t="str">
            <v>sociedad huellas</v>
          </cell>
          <cell r="C238" t="str">
            <v>pago fact</v>
          </cell>
          <cell r="D238" t="str">
            <v>BL0600002786</v>
          </cell>
          <cell r="E238" t="str">
            <v>Factura</v>
          </cell>
          <cell r="F238">
            <v>492</v>
          </cell>
          <cell r="G238"/>
          <cell r="H238">
            <v>367800.4</v>
          </cell>
          <cell r="I238">
            <v>45693</v>
          </cell>
          <cell r="J238" t="str">
            <v>TRANSFERENCIA BANCO SANTANDER</v>
          </cell>
        </row>
        <row r="239">
          <cell r="A239" t="str">
            <v>483367800</v>
          </cell>
          <cell r="B239" t="str">
            <v>sociedad huellas</v>
          </cell>
          <cell r="C239" t="str">
            <v>pago fact</v>
          </cell>
          <cell r="D239" t="str">
            <v>BL0600002725</v>
          </cell>
          <cell r="E239" t="str">
            <v>Factura</v>
          </cell>
          <cell r="F239">
            <v>483</v>
          </cell>
          <cell r="G239"/>
          <cell r="H239">
            <v>367800</v>
          </cell>
          <cell r="I239">
            <v>45693</v>
          </cell>
          <cell r="J239" t="str">
            <v>TRANSFERENCIA BANCO SANTANDER</v>
          </cell>
        </row>
        <row r="240">
          <cell r="A240" t="str">
            <v>484367800</v>
          </cell>
          <cell r="B240" t="str">
            <v>sociedad huellas</v>
          </cell>
          <cell r="C240" t="str">
            <v>pago fact</v>
          </cell>
          <cell r="D240" t="str">
            <v>BL0600002736</v>
          </cell>
          <cell r="E240" t="str">
            <v>Factura</v>
          </cell>
          <cell r="F240">
            <v>484</v>
          </cell>
          <cell r="G240"/>
          <cell r="H240">
            <v>367800</v>
          </cell>
          <cell r="I240">
            <v>45693</v>
          </cell>
          <cell r="J240" t="str">
            <v>TRANSFERENCIA BANCO SANTANDER</v>
          </cell>
        </row>
        <row r="241">
          <cell r="A241" t="str">
            <v>87595499867</v>
          </cell>
          <cell r="B241" t="str">
            <v xml:space="preserve">Veto </v>
          </cell>
          <cell r="C241" t="str">
            <v xml:space="preserve">pago oc </v>
          </cell>
          <cell r="D241" t="str">
            <v>BL0600002843</v>
          </cell>
          <cell r="E241" t="str">
            <v>Factura</v>
          </cell>
          <cell r="F241">
            <v>875954</v>
          </cell>
          <cell r="G241"/>
          <cell r="H241">
            <v>99867</v>
          </cell>
          <cell r="I241">
            <v>45693</v>
          </cell>
          <cell r="J241" t="str">
            <v>TRANSFERENCIA BANCO SANTANDER</v>
          </cell>
        </row>
        <row r="242">
          <cell r="A242" t="str">
            <v>300000</v>
          </cell>
          <cell r="B242" t="str">
            <v xml:space="preserve">rafael fuentes </v>
          </cell>
          <cell r="C242" t="str">
            <v>pago boleta</v>
          </cell>
          <cell r="D242"/>
          <cell r="E242" t="str">
            <v xml:space="preserve">Boleta </v>
          </cell>
          <cell r="F242"/>
          <cell r="G242">
            <v>216</v>
          </cell>
          <cell r="H242">
            <v>300000</v>
          </cell>
          <cell r="I242">
            <v>45693</v>
          </cell>
          <cell r="J242" t="str">
            <v>TRANSFERENCIA BANCO SANTANDER</v>
          </cell>
        </row>
        <row r="243">
          <cell r="A243" t="str">
            <v>221111017</v>
          </cell>
          <cell r="B243" t="str">
            <v xml:space="preserve">comercializadora eae </v>
          </cell>
          <cell r="C243" t="str">
            <v>pago fact</v>
          </cell>
          <cell r="D243" t="str">
            <v>BL0600002795</v>
          </cell>
          <cell r="E243" t="str">
            <v>Factura</v>
          </cell>
          <cell r="F243">
            <v>22</v>
          </cell>
          <cell r="G243"/>
          <cell r="H243">
            <v>1111017</v>
          </cell>
          <cell r="I243">
            <v>45693</v>
          </cell>
          <cell r="J243" t="str">
            <v>TRANSFERENCIA BANCO SANTANDER</v>
          </cell>
        </row>
        <row r="244">
          <cell r="A244" t="str">
            <v>6041190000</v>
          </cell>
          <cell r="B244" t="str">
            <v>HERMANOS KLOCKER</v>
          </cell>
          <cell r="C244" t="str">
            <v xml:space="preserve">pago oc </v>
          </cell>
          <cell r="D244" t="str">
            <v>BL0600002835</v>
          </cell>
          <cell r="E244" t="str">
            <v>Factura</v>
          </cell>
          <cell r="F244">
            <v>6041</v>
          </cell>
          <cell r="G244"/>
          <cell r="H244">
            <v>190000</v>
          </cell>
          <cell r="I244">
            <v>45693</v>
          </cell>
          <cell r="J244" t="str">
            <v>TRANSFERENCIA BANCO SANTANDER</v>
          </cell>
        </row>
        <row r="245">
          <cell r="A245" t="str">
            <v>11890</v>
          </cell>
          <cell r="B245" t="str">
            <v xml:space="preserve">cabaña del lago </v>
          </cell>
          <cell r="C245" t="str">
            <v xml:space="preserve">diferencia estadia </v>
          </cell>
          <cell r="D245" t="str">
            <v>BL0600002114</v>
          </cell>
          <cell r="E245"/>
          <cell r="F245"/>
          <cell r="G245"/>
          <cell r="H245">
            <v>11890</v>
          </cell>
          <cell r="I245">
            <v>45693</v>
          </cell>
          <cell r="J245" t="str">
            <v>TRANSFERENCIA BANCO SANTANDER</v>
          </cell>
        </row>
        <row r="246">
          <cell r="A246" t="str">
            <v>6152392499330,8</v>
          </cell>
          <cell r="B246" t="str">
            <v>mabe</v>
          </cell>
          <cell r="C246" t="str">
            <v xml:space="preserve">pago oc </v>
          </cell>
          <cell r="D246" t="str">
            <v>BL0600002830</v>
          </cell>
          <cell r="E246" t="str">
            <v>Factura</v>
          </cell>
          <cell r="F246">
            <v>615239</v>
          </cell>
          <cell r="G246"/>
          <cell r="H246">
            <v>2499330.7999999998</v>
          </cell>
          <cell r="I246">
            <v>45693</v>
          </cell>
          <cell r="J246" t="str">
            <v>TRANSFERENCIA BANCO SANTANDER</v>
          </cell>
        </row>
        <row r="247">
          <cell r="A247" t="str">
            <v>183900</v>
          </cell>
          <cell r="B247" t="str">
            <v>sociedad huellas</v>
          </cell>
          <cell r="C247" t="str">
            <v xml:space="preserve">pago oc </v>
          </cell>
          <cell r="D247" t="str">
            <v>BL0600002836</v>
          </cell>
          <cell r="E247" t="str">
            <v>Factura</v>
          </cell>
          <cell r="F247"/>
          <cell r="G247"/>
          <cell r="H247">
            <v>183900</v>
          </cell>
          <cell r="I247">
            <v>45693</v>
          </cell>
          <cell r="J247" t="str">
            <v>TRANSFERENCIA BANCO SANTANDER</v>
          </cell>
        </row>
        <row r="248">
          <cell r="A248" t="str">
            <v>320142-320143-320144-3201451054950</v>
          </cell>
          <cell r="B248" t="str">
            <v xml:space="preserve">falabella </v>
          </cell>
          <cell r="C248" t="str">
            <v xml:space="preserve">pago oc </v>
          </cell>
          <cell r="D248" t="str">
            <v>BL0600002852</v>
          </cell>
          <cell r="E248" t="str">
            <v>Factura</v>
          </cell>
          <cell r="F248" t="str">
            <v>320142-320143-320144-320145</v>
          </cell>
          <cell r="G248"/>
          <cell r="H248">
            <v>1054950</v>
          </cell>
          <cell r="I248">
            <v>45693</v>
          </cell>
          <cell r="J248" t="str">
            <v>TARJETA DE CREDITO</v>
          </cell>
        </row>
        <row r="249">
          <cell r="A249" t="str">
            <v>5210773680980</v>
          </cell>
          <cell r="B249" t="str">
            <v xml:space="preserve">falabella </v>
          </cell>
          <cell r="C249" t="str">
            <v xml:space="preserve">pago oc </v>
          </cell>
          <cell r="D249" t="str">
            <v>BL0600002854</v>
          </cell>
          <cell r="E249" t="str">
            <v>Factura</v>
          </cell>
          <cell r="F249">
            <v>5210773</v>
          </cell>
          <cell r="G249"/>
          <cell r="H249">
            <v>680980</v>
          </cell>
          <cell r="I249">
            <v>45693</v>
          </cell>
          <cell r="J249" t="str">
            <v>TARJETA DE CREDITO</v>
          </cell>
        </row>
        <row r="250">
          <cell r="A250" t="str">
            <v>52107973163970</v>
          </cell>
          <cell r="B250" t="str">
            <v xml:space="preserve">falabella </v>
          </cell>
          <cell r="C250" t="str">
            <v xml:space="preserve">pago oc </v>
          </cell>
          <cell r="D250" t="str">
            <v>BL0600002857</v>
          </cell>
          <cell r="E250" t="str">
            <v>Factura</v>
          </cell>
          <cell r="F250">
            <v>5210797</v>
          </cell>
          <cell r="G250"/>
          <cell r="H250">
            <v>3163970</v>
          </cell>
          <cell r="I250">
            <v>45693</v>
          </cell>
          <cell r="J250" t="str">
            <v>TARJETA DE CREDITO</v>
          </cell>
        </row>
        <row r="251">
          <cell r="A251" t="str">
            <v>140360</v>
          </cell>
          <cell r="B251" t="str">
            <v>El cordobes</v>
          </cell>
          <cell r="C251" t="str">
            <v>Almuerzo equipo</v>
          </cell>
          <cell r="D251"/>
          <cell r="E251" t="str">
            <v>Boleta</v>
          </cell>
          <cell r="F251"/>
          <cell r="G251"/>
          <cell r="H251">
            <v>140360</v>
          </cell>
          <cell r="I251">
            <v>45693</v>
          </cell>
          <cell r="J251" t="str">
            <v>TARJETA DE CREDITO</v>
          </cell>
        </row>
        <row r="252">
          <cell r="A252" t="str">
            <v>2199009403450</v>
          </cell>
          <cell r="B252" t="str">
            <v xml:space="preserve">el brindis </v>
          </cell>
          <cell r="C252" t="str">
            <v xml:space="preserve">pago oc </v>
          </cell>
          <cell r="D252" t="str">
            <v>BL0600002846</v>
          </cell>
          <cell r="E252" t="str">
            <v>Factura</v>
          </cell>
          <cell r="F252">
            <v>2199009</v>
          </cell>
          <cell r="G252"/>
          <cell r="H252">
            <v>403450</v>
          </cell>
          <cell r="I252">
            <v>45693</v>
          </cell>
          <cell r="J252" t="str">
            <v>TARJETA DE CREDITO</v>
          </cell>
        </row>
        <row r="253">
          <cell r="A253" t="str">
            <v>334990</v>
          </cell>
          <cell r="B253" t="str">
            <v>apple</v>
          </cell>
          <cell r="C253"/>
          <cell r="D253"/>
          <cell r="E253"/>
          <cell r="F253"/>
          <cell r="G253"/>
          <cell r="H253">
            <v>334990</v>
          </cell>
          <cell r="I253">
            <v>45693</v>
          </cell>
          <cell r="J253" t="str">
            <v>TARJETA DE CREDITO</v>
          </cell>
        </row>
        <row r="254">
          <cell r="A254" t="str">
            <v>334990</v>
          </cell>
          <cell r="B254" t="str">
            <v>apple</v>
          </cell>
          <cell r="C254"/>
          <cell r="D254"/>
          <cell r="E254"/>
          <cell r="F254"/>
          <cell r="G254"/>
          <cell r="H254">
            <v>334990</v>
          </cell>
          <cell r="I254">
            <v>45693</v>
          </cell>
          <cell r="J254" t="str">
            <v>TARJETA DE CREDITO</v>
          </cell>
        </row>
        <row r="255">
          <cell r="A255" t="str">
            <v>514836</v>
          </cell>
          <cell r="B255" t="str">
            <v>Gastos comunes</v>
          </cell>
          <cell r="C255" t="str">
            <v>Pago gastos oficina</v>
          </cell>
          <cell r="D255"/>
          <cell r="E255" t="str">
            <v>Boleta</v>
          </cell>
          <cell r="F255"/>
          <cell r="G255"/>
          <cell r="H255">
            <v>514836</v>
          </cell>
          <cell r="I255">
            <v>45694</v>
          </cell>
          <cell r="J255" t="str">
            <v>TRANSFERENCIA BANCO SANTANDER</v>
          </cell>
        </row>
        <row r="256">
          <cell r="A256" t="str">
            <v>170765248</v>
          </cell>
          <cell r="B256" t="str">
            <v>Maqspray</v>
          </cell>
          <cell r="C256" t="str">
            <v xml:space="preserve">pago oc </v>
          </cell>
          <cell r="D256" t="str">
            <v>BL0600002794</v>
          </cell>
          <cell r="E256" t="str">
            <v>Factura</v>
          </cell>
          <cell r="F256">
            <v>1707</v>
          </cell>
          <cell r="G256"/>
          <cell r="H256">
            <v>65248</v>
          </cell>
          <cell r="I256">
            <v>45694</v>
          </cell>
          <cell r="J256" t="str">
            <v>TRANSFERENCIA BANCO SANTANDER</v>
          </cell>
        </row>
        <row r="257">
          <cell r="A257" t="str">
            <v>4784771</v>
          </cell>
          <cell r="B257" t="str">
            <v>stanley</v>
          </cell>
          <cell r="C257" t="str">
            <v xml:space="preserve">pago oc </v>
          </cell>
          <cell r="D257" t="str">
            <v>BL0600002827</v>
          </cell>
          <cell r="E257"/>
          <cell r="F257"/>
          <cell r="G257"/>
          <cell r="H257">
            <v>4784771</v>
          </cell>
          <cell r="I257">
            <v>45694</v>
          </cell>
          <cell r="J257" t="str">
            <v>TRANSFERENCIA BANCO SANTANDER</v>
          </cell>
        </row>
        <row r="258">
          <cell r="A258" t="str">
            <v>8869539973</v>
          </cell>
          <cell r="B258" t="str">
            <v>Osoji</v>
          </cell>
          <cell r="C258" t="str">
            <v>pago fact</v>
          </cell>
          <cell r="D258" t="str">
            <v>BL0600002457</v>
          </cell>
          <cell r="E258" t="str">
            <v>Factura</v>
          </cell>
          <cell r="F258">
            <v>8869</v>
          </cell>
          <cell r="G258"/>
          <cell r="H258">
            <v>539973</v>
          </cell>
          <cell r="I258">
            <v>45694</v>
          </cell>
          <cell r="J258" t="str">
            <v>TRANSFERENCIA BANCO SANTANDER</v>
          </cell>
        </row>
        <row r="259">
          <cell r="A259" t="str">
            <v>88864872707</v>
          </cell>
          <cell r="B259" t="str">
            <v>Osoji</v>
          </cell>
          <cell r="C259" t="str">
            <v>pago fact</v>
          </cell>
          <cell r="D259" t="str">
            <v>BL0600002430</v>
          </cell>
          <cell r="E259" t="str">
            <v>Factura</v>
          </cell>
          <cell r="F259">
            <v>8886</v>
          </cell>
          <cell r="G259"/>
          <cell r="H259">
            <v>4872707</v>
          </cell>
          <cell r="I259">
            <v>45694</v>
          </cell>
          <cell r="J259" t="str">
            <v>TRANSFERENCIA BANCO SANTANDER</v>
          </cell>
        </row>
        <row r="260">
          <cell r="A260" t="str">
            <v>9534795070</v>
          </cell>
          <cell r="B260" t="str">
            <v xml:space="preserve">Cercano </v>
          </cell>
          <cell r="C260" t="str">
            <v>pago fact</v>
          </cell>
          <cell r="D260"/>
          <cell r="E260" t="str">
            <v>Factura</v>
          </cell>
          <cell r="F260">
            <v>9534</v>
          </cell>
          <cell r="G260"/>
          <cell r="H260">
            <v>795070</v>
          </cell>
          <cell r="I260">
            <v>45694</v>
          </cell>
          <cell r="J260" t="str">
            <v>TRANSFERENCIA BANCO SANTANDER</v>
          </cell>
        </row>
        <row r="261">
          <cell r="A261" t="str">
            <v>1397514224991</v>
          </cell>
          <cell r="B261" t="str">
            <v>Patagonik</v>
          </cell>
          <cell r="C261" t="str">
            <v>pago fact</v>
          </cell>
          <cell r="D261" t="str">
            <v>BL0600002652</v>
          </cell>
          <cell r="E261" t="str">
            <v>Factura</v>
          </cell>
          <cell r="F261">
            <v>13975</v>
          </cell>
          <cell r="G261"/>
          <cell r="H261">
            <v>14224991</v>
          </cell>
          <cell r="I261">
            <v>45694</v>
          </cell>
          <cell r="J261" t="str">
            <v>TRANSFERENCIA BANCO SANTANDER</v>
          </cell>
        </row>
        <row r="262">
          <cell r="A262" t="str">
            <v>656319530794</v>
          </cell>
          <cell r="B262" t="str">
            <v xml:space="preserve">Loginsa </v>
          </cell>
          <cell r="C262" t="str">
            <v>pago fact</v>
          </cell>
          <cell r="D262"/>
          <cell r="E262" t="str">
            <v>Factura</v>
          </cell>
          <cell r="F262">
            <v>6563</v>
          </cell>
          <cell r="G262"/>
          <cell r="H262">
            <v>19530794</v>
          </cell>
          <cell r="I262">
            <v>45695</v>
          </cell>
          <cell r="J262" t="str">
            <v>TRANSFERENCIA BANCO SANTANDER</v>
          </cell>
        </row>
        <row r="263">
          <cell r="A263" t="str">
            <v>213123463</v>
          </cell>
          <cell r="B263" t="str">
            <v>Moor</v>
          </cell>
          <cell r="C263" t="str">
            <v>pago fact</v>
          </cell>
          <cell r="D263" t="str">
            <v>BL0600002451</v>
          </cell>
          <cell r="E263" t="str">
            <v>Factura</v>
          </cell>
          <cell r="F263">
            <v>213</v>
          </cell>
          <cell r="G263"/>
          <cell r="H263">
            <v>123463</v>
          </cell>
          <cell r="I263">
            <v>45695</v>
          </cell>
          <cell r="J263" t="str">
            <v>TRANSFERENCIA BANCO SANTANDER</v>
          </cell>
        </row>
        <row r="264">
          <cell r="A264" t="str">
            <v>215142471</v>
          </cell>
          <cell r="B264" t="str">
            <v>Moor</v>
          </cell>
          <cell r="C264" t="str">
            <v>pago fact</v>
          </cell>
          <cell r="D264" t="str">
            <v>BL0600002495</v>
          </cell>
          <cell r="E264" t="str">
            <v>Factura</v>
          </cell>
          <cell r="F264">
            <v>215</v>
          </cell>
          <cell r="G264"/>
          <cell r="H264">
            <v>142471</v>
          </cell>
          <cell r="I264">
            <v>45695</v>
          </cell>
          <cell r="J264" t="str">
            <v>TRANSFERENCIA BANCO SANTANDER</v>
          </cell>
        </row>
        <row r="265">
          <cell r="A265" t="str">
            <v>22511305</v>
          </cell>
          <cell r="B265" t="str">
            <v>Moor</v>
          </cell>
          <cell r="C265" t="str">
            <v>pago fact</v>
          </cell>
          <cell r="D265" t="str">
            <v> BL0600002610 </v>
          </cell>
          <cell r="E265" t="str">
            <v>Factura</v>
          </cell>
          <cell r="F265">
            <v>225</v>
          </cell>
          <cell r="G265"/>
          <cell r="H265">
            <v>11305</v>
          </cell>
          <cell r="I265">
            <v>45695</v>
          </cell>
          <cell r="J265" t="str">
            <v>TRANSFERENCIA BANCO SANTANDER</v>
          </cell>
        </row>
        <row r="266">
          <cell r="A266" t="str">
            <v>231237453</v>
          </cell>
          <cell r="B266" t="str">
            <v>Moor</v>
          </cell>
          <cell r="C266" t="str">
            <v>pago fact</v>
          </cell>
          <cell r="D266" t="str">
            <v>BL0600002651</v>
          </cell>
          <cell r="E266" t="str">
            <v>Factura</v>
          </cell>
          <cell r="F266">
            <v>231</v>
          </cell>
          <cell r="G266"/>
          <cell r="H266">
            <v>237453</v>
          </cell>
          <cell r="I266">
            <v>45695</v>
          </cell>
          <cell r="J266" t="str">
            <v>TRANSFERENCIA BANCO SANTANDER</v>
          </cell>
        </row>
        <row r="267">
          <cell r="A267" t="str">
            <v>23547600</v>
          </cell>
          <cell r="B267" t="str">
            <v>Moor</v>
          </cell>
          <cell r="C267" t="str">
            <v>pago fact</v>
          </cell>
          <cell r="D267" t="str">
            <v>BL0600002812</v>
          </cell>
          <cell r="E267" t="str">
            <v>Factura</v>
          </cell>
          <cell r="F267">
            <v>235</v>
          </cell>
          <cell r="G267"/>
          <cell r="H267">
            <v>47600</v>
          </cell>
          <cell r="I267">
            <v>45695</v>
          </cell>
          <cell r="J267" t="str">
            <v>TRANSFERENCIA BANCO SANTANDER</v>
          </cell>
        </row>
        <row r="268">
          <cell r="A268" t="str">
            <v>300000</v>
          </cell>
          <cell r="B268" t="str">
            <v xml:space="preserve">rafael fuentes </v>
          </cell>
          <cell r="C268" t="str">
            <v>pago boleta</v>
          </cell>
          <cell r="D268"/>
          <cell r="E268" t="str">
            <v>Boleta</v>
          </cell>
          <cell r="F268"/>
          <cell r="G268">
            <v>217</v>
          </cell>
          <cell r="H268">
            <v>300000</v>
          </cell>
          <cell r="I268">
            <v>45695</v>
          </cell>
          <cell r="J268" t="str">
            <v>TRANSFERENCIA BANCO SANTANDER</v>
          </cell>
        </row>
        <row r="269">
          <cell r="A269" t="str">
            <v>126508277984</v>
          </cell>
          <cell r="B269" t="str">
            <v>Tramontina</v>
          </cell>
          <cell r="C269" t="str">
            <v>pago fact</v>
          </cell>
          <cell r="D269" t="str">
            <v>BL0600002512</v>
          </cell>
          <cell r="E269" t="str">
            <v>Factura</v>
          </cell>
          <cell r="F269">
            <v>126508</v>
          </cell>
          <cell r="G269"/>
          <cell r="H269">
            <v>277984</v>
          </cell>
          <cell r="I269">
            <v>45695</v>
          </cell>
          <cell r="J269" t="str">
            <v>TRANSFERENCIA BANCO SANTANDER</v>
          </cell>
        </row>
        <row r="270">
          <cell r="A270" t="str">
            <v>1154185805003</v>
          </cell>
          <cell r="B270" t="str">
            <v>Maconline</v>
          </cell>
          <cell r="C270" t="str">
            <v xml:space="preserve">pago saldo de factura </v>
          </cell>
          <cell r="D270"/>
          <cell r="E270" t="str">
            <v>Factura</v>
          </cell>
          <cell r="F270">
            <v>1154185</v>
          </cell>
          <cell r="G270"/>
          <cell r="H270">
            <v>805003</v>
          </cell>
          <cell r="I270">
            <v>45695</v>
          </cell>
          <cell r="J270" t="str">
            <v>TRANSFERENCIA BANCO SANTANDER</v>
          </cell>
        </row>
        <row r="271">
          <cell r="A271" t="str">
            <v>703200006</v>
          </cell>
          <cell r="B271" t="str">
            <v>Arcoveg</v>
          </cell>
          <cell r="C271" t="str">
            <v>pago fact</v>
          </cell>
          <cell r="D271"/>
          <cell r="E271" t="str">
            <v>Factura</v>
          </cell>
          <cell r="F271">
            <v>703</v>
          </cell>
          <cell r="G271"/>
          <cell r="H271">
            <v>200006</v>
          </cell>
          <cell r="I271">
            <v>45695</v>
          </cell>
          <cell r="J271" t="str">
            <v>TRANSFERENCIA BANCO SANTANDER</v>
          </cell>
        </row>
        <row r="272">
          <cell r="A272" t="str">
            <v>21755132</v>
          </cell>
          <cell r="B272" t="str">
            <v xml:space="preserve">comercializadora eae </v>
          </cell>
          <cell r="C272" t="str">
            <v>pago fact</v>
          </cell>
          <cell r="D272"/>
          <cell r="E272" t="str">
            <v>Factura</v>
          </cell>
          <cell r="F272">
            <v>21</v>
          </cell>
          <cell r="G272"/>
          <cell r="H272">
            <v>755132</v>
          </cell>
          <cell r="I272">
            <v>45695</v>
          </cell>
          <cell r="J272" t="str">
            <v>TRANSFERENCIA BANCO SANTANDER</v>
          </cell>
        </row>
        <row r="273">
          <cell r="A273" t="str">
            <v>1031236</v>
          </cell>
          <cell r="B273" t="str">
            <v>aequss</v>
          </cell>
          <cell r="C273" t="str">
            <v xml:space="preserve">canje </v>
          </cell>
          <cell r="D273"/>
          <cell r="E273" t="str">
            <v>Boleta</v>
          </cell>
          <cell r="F273"/>
          <cell r="G273">
            <v>2381</v>
          </cell>
          <cell r="H273">
            <v>1031236</v>
          </cell>
          <cell r="I273">
            <v>45695</v>
          </cell>
          <cell r="J273" t="str">
            <v>TRANSFERENCIA BANCO SANTANDER</v>
          </cell>
        </row>
        <row r="274">
          <cell r="A274" t="str">
            <v>1032082</v>
          </cell>
          <cell r="B274" t="str">
            <v>aequss</v>
          </cell>
          <cell r="C274" t="str">
            <v xml:space="preserve">canje </v>
          </cell>
          <cell r="D274"/>
          <cell r="E274" t="str">
            <v>Boleta</v>
          </cell>
          <cell r="F274"/>
          <cell r="G274">
            <v>2433</v>
          </cell>
          <cell r="H274">
            <v>1032082</v>
          </cell>
          <cell r="I274">
            <v>45695</v>
          </cell>
          <cell r="J274" t="str">
            <v>TRANSFERENCIA BANCO SANTANDER</v>
          </cell>
        </row>
        <row r="275">
          <cell r="A275" t="str">
            <v>876354538938</v>
          </cell>
          <cell r="B275" t="str">
            <v xml:space="preserve">Veto </v>
          </cell>
          <cell r="C275" t="str">
            <v xml:space="preserve">pago oc </v>
          </cell>
          <cell r="D275" t="str">
            <v>BL0600002838</v>
          </cell>
          <cell r="E275" t="str">
            <v>Factura</v>
          </cell>
          <cell r="F275">
            <v>876354</v>
          </cell>
          <cell r="G275"/>
          <cell r="H275">
            <v>538938</v>
          </cell>
          <cell r="I275">
            <v>45695</v>
          </cell>
          <cell r="J275" t="str">
            <v>TRANSFERENCIA BANCO SANTANDER</v>
          </cell>
        </row>
        <row r="276">
          <cell r="A276" t="str">
            <v>616305968206</v>
          </cell>
          <cell r="B276" t="str">
            <v>Mabe</v>
          </cell>
          <cell r="C276" t="str">
            <v xml:space="preserve">Pago oc </v>
          </cell>
          <cell r="D276" t="str">
            <v>BL0600002859</v>
          </cell>
          <cell r="E276" t="str">
            <v>Factura</v>
          </cell>
          <cell r="F276">
            <v>616305</v>
          </cell>
          <cell r="G276"/>
          <cell r="H276">
            <v>968206</v>
          </cell>
          <cell r="I276">
            <v>45695</v>
          </cell>
          <cell r="J276" t="str">
            <v>TRANSFERENCIA BANCO SANTANDER</v>
          </cell>
        </row>
        <row r="277">
          <cell r="A277" t="str">
            <v>62802681275</v>
          </cell>
          <cell r="B277" t="str">
            <v>Comyu</v>
          </cell>
          <cell r="C277" t="str">
            <v>cajas</v>
          </cell>
          <cell r="D277"/>
          <cell r="E277" t="str">
            <v>Factura</v>
          </cell>
          <cell r="F277">
            <v>62802</v>
          </cell>
          <cell r="G277"/>
          <cell r="H277">
            <v>681275</v>
          </cell>
          <cell r="I277">
            <v>45695</v>
          </cell>
          <cell r="J277" t="str">
            <v>TRANSFERENCIA BANCO SANTANDER</v>
          </cell>
        </row>
        <row r="278">
          <cell r="A278" t="str">
            <v>729980</v>
          </cell>
          <cell r="B278" t="str">
            <v xml:space="preserve">falabella </v>
          </cell>
          <cell r="C278" t="str">
            <v>tarjeta dani</v>
          </cell>
          <cell r="D278" t="str">
            <v xml:space="preserve">reembolso a dani </v>
          </cell>
          <cell r="E278"/>
          <cell r="F278"/>
          <cell r="G278"/>
          <cell r="H278">
            <v>729980</v>
          </cell>
          <cell r="I278">
            <v>45699</v>
          </cell>
          <cell r="J278" t="str">
            <v>TRANSFERENCIA BANCO SANTANDER</v>
          </cell>
        </row>
        <row r="279">
          <cell r="A279" t="str">
            <v>797214292447</v>
          </cell>
          <cell r="B279" t="str">
            <v>Bicevida</v>
          </cell>
          <cell r="C279" t="str">
            <v>Seguro</v>
          </cell>
          <cell r="D279"/>
          <cell r="E279" t="str">
            <v>Factura</v>
          </cell>
          <cell r="F279">
            <v>797214</v>
          </cell>
          <cell r="G279"/>
          <cell r="H279">
            <v>292447</v>
          </cell>
          <cell r="I279">
            <v>45699</v>
          </cell>
          <cell r="J279" t="str">
            <v>TRANSFERENCIA BANCO SANTANDER</v>
          </cell>
        </row>
        <row r="280">
          <cell r="A280" t="str">
            <v>8918539957</v>
          </cell>
          <cell r="B280" t="str">
            <v>osoji</v>
          </cell>
          <cell r="C280" t="str">
            <v>pago fact</v>
          </cell>
          <cell r="D280" t="str">
            <v>BL0600002603</v>
          </cell>
          <cell r="E280" t="str">
            <v>Factura</v>
          </cell>
          <cell r="F280">
            <v>8918</v>
          </cell>
          <cell r="G280"/>
          <cell r="H280">
            <v>539957</v>
          </cell>
          <cell r="I280">
            <v>45699</v>
          </cell>
          <cell r="J280" t="str">
            <v>TRANSFERENCIA BANCO SANTANDER</v>
          </cell>
        </row>
        <row r="281">
          <cell r="A281" t="str">
            <v>89141934869</v>
          </cell>
          <cell r="B281" t="str">
            <v>osoji</v>
          </cell>
          <cell r="C281" t="str">
            <v>pago fact</v>
          </cell>
          <cell r="D281" t="str">
            <v>BL0600002583</v>
          </cell>
          <cell r="E281" t="str">
            <v>Factura</v>
          </cell>
          <cell r="F281">
            <v>8914</v>
          </cell>
          <cell r="G281"/>
          <cell r="H281">
            <v>1934869</v>
          </cell>
          <cell r="I281">
            <v>45699</v>
          </cell>
          <cell r="J281" t="str">
            <v>TRANSFERENCIA BANCO SANTANDER</v>
          </cell>
        </row>
        <row r="282">
          <cell r="A282" t="str">
            <v>8904899955</v>
          </cell>
          <cell r="B282" t="str">
            <v>osoji</v>
          </cell>
          <cell r="C282" t="str">
            <v>pago fact</v>
          </cell>
          <cell r="D282" t="str">
            <v>BL0600002549</v>
          </cell>
          <cell r="E282" t="str">
            <v>Factura</v>
          </cell>
          <cell r="F282">
            <v>8904</v>
          </cell>
          <cell r="G282"/>
          <cell r="H282">
            <v>899955</v>
          </cell>
          <cell r="I282">
            <v>45699</v>
          </cell>
          <cell r="J282" t="str">
            <v>TRANSFERENCIA BANCO SANTANDER</v>
          </cell>
        </row>
        <row r="283">
          <cell r="A283" t="str">
            <v>4107224514</v>
          </cell>
          <cell r="B283" t="str">
            <v>Britt</v>
          </cell>
          <cell r="C283" t="str">
            <v>pago fact</v>
          </cell>
          <cell r="D283"/>
          <cell r="E283" t="str">
            <v>Factura</v>
          </cell>
          <cell r="F283">
            <v>41072</v>
          </cell>
          <cell r="G283"/>
          <cell r="H283">
            <v>24514</v>
          </cell>
          <cell r="I283">
            <v>45699</v>
          </cell>
          <cell r="J283" t="str">
            <v>TRANSFERENCIA BANCO SANTANDER</v>
          </cell>
        </row>
        <row r="284">
          <cell r="A284" t="str">
            <v>18434357</v>
          </cell>
          <cell r="B284" t="str">
            <v xml:space="preserve">Ilko </v>
          </cell>
          <cell r="C284" t="str">
            <v>pago fact</v>
          </cell>
          <cell r="D284" t="str">
            <v>BL0600002681</v>
          </cell>
          <cell r="E284" t="str">
            <v>Factura</v>
          </cell>
          <cell r="F284">
            <v>18</v>
          </cell>
          <cell r="G284"/>
          <cell r="H284">
            <v>434357</v>
          </cell>
          <cell r="I284">
            <v>45699</v>
          </cell>
          <cell r="J284" t="str">
            <v>TRANSFERENCIA BANCO SANTANDER</v>
          </cell>
        </row>
        <row r="285">
          <cell r="A285" t="str">
            <v>232439628753</v>
          </cell>
          <cell r="B285" t="str">
            <v>COMERCIAL ANALAB CHILE S.A.</v>
          </cell>
          <cell r="C285" t="str">
            <v>pago fact</v>
          </cell>
          <cell r="D285" t="str">
            <v xml:space="preserve"> BL0600002864</v>
          </cell>
          <cell r="E285" t="str">
            <v>Factura</v>
          </cell>
          <cell r="F285">
            <v>232439</v>
          </cell>
          <cell r="G285"/>
          <cell r="H285">
            <v>628753</v>
          </cell>
          <cell r="I285">
            <v>45699</v>
          </cell>
          <cell r="J285" t="str">
            <v>TRANSFERENCIA BANCO SANTANDER</v>
          </cell>
        </row>
        <row r="286">
          <cell r="A286" t="str">
            <v>232441419169</v>
          </cell>
          <cell r="B286" t="str">
            <v>COMERCIAL ANALAB CHILE S.A.</v>
          </cell>
          <cell r="C286" t="str">
            <v>pago fact</v>
          </cell>
          <cell r="D286" t="str">
            <v xml:space="preserve"> BL0600002865</v>
          </cell>
          <cell r="E286" t="str">
            <v>Factura</v>
          </cell>
          <cell r="F286">
            <v>232441</v>
          </cell>
          <cell r="G286"/>
          <cell r="H286">
            <v>419169</v>
          </cell>
          <cell r="I286">
            <v>45699</v>
          </cell>
          <cell r="J286" t="str">
            <v>TRANSFERENCIA BANCO SANTANDER</v>
          </cell>
        </row>
        <row r="287">
          <cell r="A287" t="str">
            <v>232440419169</v>
          </cell>
          <cell r="B287" t="str">
            <v>COMERCIAL ANALAB CHILE S.A.</v>
          </cell>
          <cell r="C287" t="str">
            <v>pago fact</v>
          </cell>
          <cell r="D287" t="str">
            <v xml:space="preserve"> BL0600002866</v>
          </cell>
          <cell r="E287" t="str">
            <v>Factura</v>
          </cell>
          <cell r="F287">
            <v>232440</v>
          </cell>
          <cell r="G287"/>
          <cell r="H287">
            <v>419169</v>
          </cell>
          <cell r="I287">
            <v>45699</v>
          </cell>
          <cell r="J287" t="str">
            <v>TRANSFERENCIA BANCO SANTANDER</v>
          </cell>
        </row>
        <row r="288">
          <cell r="A288" t="str">
            <v>875180246469</v>
          </cell>
          <cell r="B288" t="str">
            <v xml:space="preserve">Veto </v>
          </cell>
          <cell r="C288" t="str">
            <v>pago fact</v>
          </cell>
          <cell r="D288"/>
          <cell r="E288" t="str">
            <v>Factura</v>
          </cell>
          <cell r="F288">
            <v>875180</v>
          </cell>
          <cell r="G288"/>
          <cell r="H288">
            <v>246469</v>
          </cell>
          <cell r="I288">
            <v>45699</v>
          </cell>
          <cell r="J288" t="str">
            <v>DIFERENCIA DE FACTURA</v>
          </cell>
        </row>
        <row r="289">
          <cell r="A289" t="str">
            <v>9643415000000</v>
          </cell>
          <cell r="B289" t="str">
            <v>Gasei</v>
          </cell>
          <cell r="C289" t="str">
            <v>pago fact</v>
          </cell>
          <cell r="D289"/>
          <cell r="E289" t="str">
            <v>Factura</v>
          </cell>
          <cell r="F289">
            <v>96434</v>
          </cell>
          <cell r="G289"/>
          <cell r="H289">
            <v>15000000</v>
          </cell>
          <cell r="I289">
            <v>45699</v>
          </cell>
          <cell r="J289" t="str">
            <v>TRANSFERENCIA BANCO SANTANDER</v>
          </cell>
        </row>
        <row r="290">
          <cell r="A290" t="str">
            <v>96434339088</v>
          </cell>
          <cell r="B290" t="str">
            <v>Gasei</v>
          </cell>
          <cell r="C290" t="str">
            <v>pago fact</v>
          </cell>
          <cell r="D290"/>
          <cell r="E290" t="str">
            <v>Factura</v>
          </cell>
          <cell r="F290">
            <v>96434</v>
          </cell>
          <cell r="G290"/>
          <cell r="H290">
            <v>339088</v>
          </cell>
          <cell r="I290">
            <v>45699</v>
          </cell>
          <cell r="J290" t="str">
            <v>TRANSFERENCIA BANCO SANTANDER</v>
          </cell>
        </row>
        <row r="291">
          <cell r="A291" t="str">
            <v>964711839383</v>
          </cell>
          <cell r="B291" t="str">
            <v>Gasei</v>
          </cell>
          <cell r="C291" t="str">
            <v>pago fact</v>
          </cell>
          <cell r="D291"/>
          <cell r="E291" t="str">
            <v>Factura</v>
          </cell>
          <cell r="F291">
            <v>96471</v>
          </cell>
          <cell r="G291"/>
          <cell r="H291">
            <v>1839383</v>
          </cell>
          <cell r="I291">
            <v>45699</v>
          </cell>
          <cell r="J291" t="str">
            <v>TRANSFERENCIA BANCO SANTANDER</v>
          </cell>
        </row>
        <row r="292">
          <cell r="A292" t="str">
            <v>96660481000</v>
          </cell>
          <cell r="B292" t="str">
            <v>Gasei</v>
          </cell>
          <cell r="C292" t="str">
            <v>pago fact</v>
          </cell>
          <cell r="D292"/>
          <cell r="E292" t="str">
            <v>Factura</v>
          </cell>
          <cell r="F292">
            <v>96660</v>
          </cell>
          <cell r="G292"/>
          <cell r="H292">
            <v>481000</v>
          </cell>
          <cell r="I292">
            <v>45699</v>
          </cell>
          <cell r="J292" t="str">
            <v>TRANSFERENCIA BANCO SANTANDER</v>
          </cell>
        </row>
        <row r="293">
          <cell r="A293" t="str">
            <v>96835809914</v>
          </cell>
          <cell r="B293" t="str">
            <v>Gasei</v>
          </cell>
          <cell r="C293" t="str">
            <v>pago fact</v>
          </cell>
          <cell r="D293"/>
          <cell r="E293" t="str">
            <v>Factura</v>
          </cell>
          <cell r="F293">
            <v>96835</v>
          </cell>
          <cell r="G293"/>
          <cell r="H293">
            <v>809914</v>
          </cell>
          <cell r="I293">
            <v>45699</v>
          </cell>
          <cell r="J293" t="str">
            <v>TRANSFERENCIA BANCO SANTANDER</v>
          </cell>
        </row>
        <row r="294">
          <cell r="A294" t="str">
            <v>9680811288079</v>
          </cell>
          <cell r="B294" t="str">
            <v>Gasei</v>
          </cell>
          <cell r="C294" t="str">
            <v>pago fact</v>
          </cell>
          <cell r="D294"/>
          <cell r="E294" t="str">
            <v>Factura</v>
          </cell>
          <cell r="F294">
            <v>96808</v>
          </cell>
          <cell r="G294"/>
          <cell r="H294">
            <v>11288079</v>
          </cell>
          <cell r="I294">
            <v>45699</v>
          </cell>
          <cell r="J294" t="str">
            <v>TRANSFERENCIA BANCO SANTANDER</v>
          </cell>
        </row>
        <row r="295">
          <cell r="A295" t="str">
            <v>8997084</v>
          </cell>
          <cell r="B295" t="str">
            <v>Pago Tc</v>
          </cell>
          <cell r="C295" t="str">
            <v>Pago TC</v>
          </cell>
          <cell r="D295"/>
          <cell r="E295"/>
          <cell r="F295"/>
          <cell r="G295"/>
          <cell r="H295">
            <v>8997084</v>
          </cell>
          <cell r="I295">
            <v>45699</v>
          </cell>
          <cell r="J295" t="str">
            <v>PAGO TC</v>
          </cell>
        </row>
        <row r="296">
          <cell r="A296" t="str">
            <v>4000000</v>
          </cell>
          <cell r="B296" t="str">
            <v>Bravium</v>
          </cell>
          <cell r="C296" t="str">
            <v>Banco itau</v>
          </cell>
          <cell r="D296"/>
          <cell r="E296"/>
          <cell r="F296"/>
          <cell r="G296"/>
          <cell r="H296">
            <v>4000000</v>
          </cell>
          <cell r="I296">
            <v>45700</v>
          </cell>
          <cell r="J296" t="str">
            <v>TRANSFERENCIA BANCO SANTANDER</v>
          </cell>
        </row>
        <row r="297">
          <cell r="A297" t="str">
            <v>7000000</v>
          </cell>
          <cell r="B297" t="str">
            <v>Stanley</v>
          </cell>
          <cell r="C297" t="str">
            <v xml:space="preserve">pago oc </v>
          </cell>
          <cell r="D297" t="str">
            <v xml:space="preserve"> BL0600002869</v>
          </cell>
          <cell r="E297"/>
          <cell r="F297"/>
          <cell r="G297"/>
          <cell r="H297">
            <v>7000000</v>
          </cell>
          <cell r="I297">
            <v>45701</v>
          </cell>
          <cell r="J297" t="str">
            <v>TRANSFERENCIA BANCO SANTANDER</v>
          </cell>
        </row>
        <row r="298">
          <cell r="A298" t="str">
            <v>622212</v>
          </cell>
          <cell r="B298" t="str">
            <v>Stanley</v>
          </cell>
          <cell r="C298" t="str">
            <v xml:space="preserve">pago oc </v>
          </cell>
          <cell r="D298" t="str">
            <v xml:space="preserve"> BL0600002869</v>
          </cell>
          <cell r="E298"/>
          <cell r="F298"/>
          <cell r="G298"/>
          <cell r="H298">
            <v>622212</v>
          </cell>
          <cell r="I298">
            <v>45701</v>
          </cell>
          <cell r="J298" t="str">
            <v>TRANSFERENCIA BANCO SANTANDER</v>
          </cell>
        </row>
        <row r="299">
          <cell r="A299" t="str">
            <v>2432277-2432278-2432279-515237810000000</v>
          </cell>
          <cell r="B299" t="str">
            <v>Latam</v>
          </cell>
          <cell r="C299" t="str">
            <v>pasaje costo administrativo Bayer</v>
          </cell>
          <cell r="D299"/>
          <cell r="E299" t="str">
            <v>Factura</v>
          </cell>
          <cell r="F299" t="str">
            <v>2432277-2432278-2432279-5152378</v>
          </cell>
          <cell r="G299"/>
          <cell r="H299">
            <v>10000000</v>
          </cell>
          <cell r="I299">
            <v>45701</v>
          </cell>
          <cell r="J299" t="str">
            <v>TRANSFERENCIA BANCO SANTANDER</v>
          </cell>
        </row>
        <row r="300">
          <cell r="A300" t="str">
            <v>515236214153749</v>
          </cell>
          <cell r="B300" t="str">
            <v>Latam</v>
          </cell>
          <cell r="C300" t="str">
            <v>pasaje costo administrativo Bayer</v>
          </cell>
          <cell r="D300"/>
          <cell r="E300" t="str">
            <v>Factura</v>
          </cell>
          <cell r="F300">
            <v>5152362</v>
          </cell>
          <cell r="G300"/>
          <cell r="H300">
            <v>14153749</v>
          </cell>
          <cell r="I300">
            <v>45701</v>
          </cell>
          <cell r="J300" t="str">
            <v>TRANSFERENCIA BANCO SANTANDER</v>
          </cell>
        </row>
        <row r="301">
          <cell r="A301" t="str">
            <v>5152362216579</v>
          </cell>
          <cell r="B301" t="str">
            <v>Latam</v>
          </cell>
          <cell r="C301" t="str">
            <v>pasaje costo administrativo Bayer</v>
          </cell>
          <cell r="D301"/>
          <cell r="E301" t="str">
            <v>Factura</v>
          </cell>
          <cell r="F301">
            <v>5152362</v>
          </cell>
          <cell r="G301"/>
          <cell r="H301">
            <v>216579</v>
          </cell>
          <cell r="I301">
            <v>45701</v>
          </cell>
          <cell r="J301" t="str">
            <v>TRANSFERENCIA BANCO SANTANDER</v>
          </cell>
        </row>
        <row r="302">
          <cell r="A302" t="str">
            <v>2719441700</v>
          </cell>
          <cell r="B302" t="str">
            <v xml:space="preserve">Importclick </v>
          </cell>
          <cell r="C302" t="str">
            <v xml:space="preserve">pago fact difernecia </v>
          </cell>
          <cell r="D302"/>
          <cell r="E302" t="str">
            <v>Factura</v>
          </cell>
          <cell r="F302">
            <v>2719</v>
          </cell>
          <cell r="G302"/>
          <cell r="H302">
            <v>441700</v>
          </cell>
          <cell r="I302">
            <v>45701</v>
          </cell>
          <cell r="J302" t="str">
            <v>TRANSFERENCIA BANCO SANTANDER</v>
          </cell>
        </row>
        <row r="303">
          <cell r="A303" t="str">
            <v>300000</v>
          </cell>
          <cell r="B303" t="str">
            <v xml:space="preserve">rafael fuentes </v>
          </cell>
          <cell r="C303" t="str">
            <v>pago boleta</v>
          </cell>
          <cell r="D303"/>
          <cell r="E303" t="str">
            <v>Boleta</v>
          </cell>
          <cell r="F303"/>
          <cell r="G303">
            <v>218</v>
          </cell>
          <cell r="H303">
            <v>300000</v>
          </cell>
          <cell r="I303">
            <v>45701</v>
          </cell>
          <cell r="J303" t="str">
            <v>TRANSFERENCIA BANCO SANTANDER</v>
          </cell>
        </row>
        <row r="304">
          <cell r="A304" t="str">
            <v>22077205608</v>
          </cell>
          <cell r="B304" t="str">
            <v>moggill</v>
          </cell>
          <cell r="C304" t="str">
            <v>pago fact</v>
          </cell>
          <cell r="D304"/>
          <cell r="E304" t="str">
            <v>Factura</v>
          </cell>
          <cell r="F304">
            <v>22077</v>
          </cell>
          <cell r="G304"/>
          <cell r="H304">
            <v>205608</v>
          </cell>
          <cell r="I304">
            <v>45701</v>
          </cell>
          <cell r="J304" t="str">
            <v>TRANSFERENCIA BANCO SANTANDER</v>
          </cell>
        </row>
        <row r="305">
          <cell r="A305" t="str">
            <v>22062102804</v>
          </cell>
          <cell r="B305" t="str">
            <v>moggill</v>
          </cell>
          <cell r="C305" t="str">
            <v>pago fact</v>
          </cell>
          <cell r="D305"/>
          <cell r="E305" t="str">
            <v>Factura</v>
          </cell>
          <cell r="F305">
            <v>22062</v>
          </cell>
          <cell r="G305"/>
          <cell r="H305">
            <v>102804</v>
          </cell>
          <cell r="I305">
            <v>45701</v>
          </cell>
          <cell r="J305" t="str">
            <v>TRANSFERENCIA BANCO SANTANDER</v>
          </cell>
        </row>
        <row r="306">
          <cell r="A306" t="str">
            <v>46971711420</v>
          </cell>
          <cell r="B306" t="str">
            <v xml:space="preserve">Agropresicion </v>
          </cell>
          <cell r="C306" t="str">
            <v>pago fact</v>
          </cell>
          <cell r="D306"/>
          <cell r="E306" t="str">
            <v>Factura</v>
          </cell>
          <cell r="F306">
            <v>4697</v>
          </cell>
          <cell r="G306"/>
          <cell r="H306">
            <v>1711420</v>
          </cell>
          <cell r="I306">
            <v>45701</v>
          </cell>
          <cell r="J306" t="str">
            <v>TRANSFERENCIA BANCO SANTANDER</v>
          </cell>
        </row>
        <row r="307">
          <cell r="A307" t="str">
            <v>1449433372</v>
          </cell>
          <cell r="B307" t="str">
            <v>Maqspray</v>
          </cell>
          <cell r="C307" t="str">
            <v>pago fact</v>
          </cell>
          <cell r="D307"/>
          <cell r="E307" t="str">
            <v>Factura</v>
          </cell>
          <cell r="F307">
            <v>1449</v>
          </cell>
          <cell r="G307"/>
          <cell r="H307">
            <v>433372</v>
          </cell>
          <cell r="I307">
            <v>45701</v>
          </cell>
          <cell r="J307" t="str">
            <v>TRANSFERENCIA BANCO SANTANDER</v>
          </cell>
        </row>
        <row r="308">
          <cell r="A308" t="str">
            <v>14891438482</v>
          </cell>
          <cell r="B308" t="str">
            <v>Maqspray</v>
          </cell>
          <cell r="C308" t="str">
            <v>pago fact</v>
          </cell>
          <cell r="D308"/>
          <cell r="E308" t="str">
            <v>Factura</v>
          </cell>
          <cell r="F308">
            <v>1489</v>
          </cell>
          <cell r="G308"/>
          <cell r="H308">
            <v>1438482</v>
          </cell>
          <cell r="I308">
            <v>45701</v>
          </cell>
          <cell r="J308" t="str">
            <v>TRANSFERENCIA BANCO SANTANDER</v>
          </cell>
        </row>
        <row r="309">
          <cell r="A309" t="str">
            <v>1479504364</v>
          </cell>
          <cell r="B309" t="str">
            <v>Maqspray</v>
          </cell>
          <cell r="C309" t="str">
            <v>pago fact</v>
          </cell>
          <cell r="D309"/>
          <cell r="E309" t="str">
            <v>Factura</v>
          </cell>
          <cell r="F309">
            <v>1479</v>
          </cell>
          <cell r="G309"/>
          <cell r="H309">
            <v>504364</v>
          </cell>
          <cell r="I309">
            <v>45701</v>
          </cell>
          <cell r="J309" t="str">
            <v>TRANSFERENCIA BANCO SANTANDER</v>
          </cell>
        </row>
        <row r="310">
          <cell r="A310" t="str">
            <v>167494208</v>
          </cell>
          <cell r="B310" t="str">
            <v>Maqspray</v>
          </cell>
          <cell r="C310" t="str">
            <v>pago fact</v>
          </cell>
          <cell r="D310"/>
          <cell r="E310" t="str">
            <v>Factura</v>
          </cell>
          <cell r="F310">
            <v>1674</v>
          </cell>
          <cell r="G310"/>
          <cell r="H310">
            <v>94208</v>
          </cell>
          <cell r="I310">
            <v>45701</v>
          </cell>
          <cell r="J310" t="str">
            <v>TRANSFERENCIA BANCO SANTANDER</v>
          </cell>
        </row>
        <row r="311">
          <cell r="A311" t="str">
            <v>136595425500</v>
          </cell>
          <cell r="B311" t="str">
            <v>Deira</v>
          </cell>
          <cell r="C311" t="str">
            <v>pago fact</v>
          </cell>
          <cell r="D311" t="str">
            <v xml:space="preserve"> BL0600002733</v>
          </cell>
          <cell r="E311" t="str">
            <v>Factura</v>
          </cell>
          <cell r="F311">
            <v>13659</v>
          </cell>
          <cell r="G311"/>
          <cell r="H311">
            <v>5425500</v>
          </cell>
          <cell r="I311">
            <v>45701</v>
          </cell>
          <cell r="J311" t="str">
            <v>TRANSFERENCIA BANCO SANTANDER</v>
          </cell>
        </row>
        <row r="312">
          <cell r="A312" t="str">
            <v>13777152308</v>
          </cell>
          <cell r="B312" t="str">
            <v>Deira</v>
          </cell>
          <cell r="C312" t="str">
            <v>pago fact</v>
          </cell>
          <cell r="D312" t="str">
            <v xml:space="preserve"> BL0600002433</v>
          </cell>
          <cell r="E312" t="str">
            <v>Factura</v>
          </cell>
          <cell r="F312">
            <v>13777</v>
          </cell>
          <cell r="G312"/>
          <cell r="H312">
            <v>152308</v>
          </cell>
          <cell r="I312">
            <v>45701</v>
          </cell>
          <cell r="J312" t="str">
            <v>TRANSFERENCIA BANCO SANTANDER</v>
          </cell>
        </row>
        <row r="313">
          <cell r="A313" t="str">
            <v>7000000</v>
          </cell>
          <cell r="B313" t="str">
            <v>Bravium</v>
          </cell>
          <cell r="C313" t="str">
            <v>pago sueldos</v>
          </cell>
          <cell r="D313"/>
          <cell r="E313"/>
          <cell r="F313"/>
          <cell r="G313"/>
          <cell r="H313">
            <v>7000000</v>
          </cell>
          <cell r="I313">
            <v>45701</v>
          </cell>
          <cell r="J313" t="str">
            <v>TRANSFERENCIA BANCO SANTANDER</v>
          </cell>
        </row>
        <row r="314">
          <cell r="A314" t="str">
            <v>7000000</v>
          </cell>
          <cell r="B314" t="str">
            <v>Bravium</v>
          </cell>
          <cell r="C314" t="str">
            <v>pago sueldos</v>
          </cell>
          <cell r="D314"/>
          <cell r="E314"/>
          <cell r="F314"/>
          <cell r="G314"/>
          <cell r="H314">
            <v>7000000</v>
          </cell>
          <cell r="I314">
            <v>45701</v>
          </cell>
          <cell r="J314" t="str">
            <v>TRANSFERENCIA BANCO SANTANDER</v>
          </cell>
        </row>
        <row r="315">
          <cell r="A315" t="str">
            <v>7000000</v>
          </cell>
          <cell r="B315" t="str">
            <v>Bravium</v>
          </cell>
          <cell r="C315" t="str">
            <v>pago impuestos</v>
          </cell>
          <cell r="D315"/>
          <cell r="E315"/>
          <cell r="F315"/>
          <cell r="G315"/>
          <cell r="H315">
            <v>7000000</v>
          </cell>
          <cell r="I315">
            <v>45701</v>
          </cell>
          <cell r="J315" t="str">
            <v>TRANSFERENCIA BANCO SANTANDER</v>
          </cell>
        </row>
        <row r="316">
          <cell r="A316" t="str">
            <v>11422611529970</v>
          </cell>
          <cell r="B316" t="str">
            <v>Maconline</v>
          </cell>
          <cell r="C316" t="str">
            <v xml:space="preserve">Pago  celmedia </v>
          </cell>
          <cell r="D316"/>
          <cell r="E316" t="str">
            <v>Factura</v>
          </cell>
          <cell r="F316">
            <v>1142261</v>
          </cell>
          <cell r="G316"/>
          <cell r="H316">
            <v>1529970</v>
          </cell>
          <cell r="I316">
            <v>45701</v>
          </cell>
          <cell r="J316" t="str">
            <v>TARJETA DE CREDITO</v>
          </cell>
        </row>
        <row r="317">
          <cell r="A317" t="str">
            <v>52126491353980</v>
          </cell>
          <cell r="B317" t="str">
            <v xml:space="preserve">falabella </v>
          </cell>
          <cell r="C317" t="str">
            <v xml:space="preserve">pago oc </v>
          </cell>
          <cell r="D317"/>
          <cell r="E317" t="str">
            <v>Factura</v>
          </cell>
          <cell r="F317">
            <v>5212649</v>
          </cell>
          <cell r="G317"/>
          <cell r="H317">
            <v>1353980</v>
          </cell>
          <cell r="I317">
            <v>45701</v>
          </cell>
          <cell r="J317" t="str">
            <v>TARJETA DE CREDITO</v>
          </cell>
        </row>
        <row r="318">
          <cell r="A318" t="str">
            <v>138318046849980</v>
          </cell>
          <cell r="B318" t="str">
            <v xml:space="preserve">Falabella </v>
          </cell>
          <cell r="C318" t="str">
            <v xml:space="preserve">pago oc </v>
          </cell>
          <cell r="D318"/>
          <cell r="E318" t="str">
            <v>Factura</v>
          </cell>
          <cell r="F318">
            <v>138318046</v>
          </cell>
          <cell r="G318"/>
          <cell r="H318">
            <v>849980</v>
          </cell>
          <cell r="I318">
            <v>45701</v>
          </cell>
          <cell r="J318" t="str">
            <v>TARJETA DE CREDITO</v>
          </cell>
        </row>
        <row r="319">
          <cell r="A319" t="str">
            <v>26842187980</v>
          </cell>
          <cell r="B319" t="str">
            <v xml:space="preserve">karcher </v>
          </cell>
          <cell r="C319" t="str">
            <v>pago oc mercadopago</v>
          </cell>
          <cell r="D319"/>
          <cell r="E319" t="str">
            <v>Factura</v>
          </cell>
          <cell r="F319">
            <v>268421</v>
          </cell>
          <cell r="G319"/>
          <cell r="H319">
            <v>87980</v>
          </cell>
          <cell r="I319">
            <v>45701</v>
          </cell>
          <cell r="J319" t="str">
            <v>TARJETA DE CREDITO</v>
          </cell>
        </row>
        <row r="320">
          <cell r="A320" t="str">
            <v>26842089980</v>
          </cell>
          <cell r="B320" t="str">
            <v xml:space="preserve">karcher </v>
          </cell>
          <cell r="C320" t="str">
            <v>pago mercadopago</v>
          </cell>
          <cell r="D320"/>
          <cell r="E320" t="str">
            <v>Factura</v>
          </cell>
          <cell r="F320">
            <v>268420</v>
          </cell>
          <cell r="G320"/>
          <cell r="H320">
            <v>89980</v>
          </cell>
          <cell r="I320">
            <v>45701</v>
          </cell>
          <cell r="J320" t="str">
            <v>TARJETA DE CREDITO</v>
          </cell>
        </row>
        <row r="321">
          <cell r="A321" t="str">
            <v>5740280980</v>
          </cell>
          <cell r="B321" t="str">
            <v xml:space="preserve">Falabella </v>
          </cell>
          <cell r="C321" t="str">
            <v xml:space="preserve">pago oc </v>
          </cell>
          <cell r="D321" t="str">
            <v>BL0600002885</v>
          </cell>
          <cell r="E321" t="str">
            <v xml:space="preserve">Factura </v>
          </cell>
          <cell r="F321">
            <v>5740</v>
          </cell>
          <cell r="G321"/>
          <cell r="H321">
            <v>280980</v>
          </cell>
          <cell r="I321">
            <v>45701</v>
          </cell>
          <cell r="J321" t="str">
            <v>TARJETA DE CREDITO</v>
          </cell>
        </row>
        <row r="322">
          <cell r="A322" t="str">
            <v>509771823371048</v>
          </cell>
          <cell r="B322" t="str">
            <v>America Digital</v>
          </cell>
          <cell r="C322" t="str">
            <v>Pago Stand Online Bravium</v>
          </cell>
          <cell r="D322"/>
          <cell r="E322" t="str">
            <v>Comprobante</v>
          </cell>
          <cell r="F322">
            <v>50977182</v>
          </cell>
          <cell r="G322"/>
          <cell r="H322">
            <v>3371048</v>
          </cell>
          <cell r="I322">
            <v>45701</v>
          </cell>
          <cell r="J322" t="str">
            <v>TARJETA DE CREDITO</v>
          </cell>
        </row>
        <row r="323">
          <cell r="A323" t="str">
            <v>346430</v>
          </cell>
          <cell r="B323" t="str">
            <v xml:space="preserve">Falabella </v>
          </cell>
          <cell r="C323" t="str">
            <v xml:space="preserve">pago oc </v>
          </cell>
          <cell r="D323" t="str">
            <v>BL0600002876</v>
          </cell>
          <cell r="E323"/>
          <cell r="F323"/>
          <cell r="G323"/>
          <cell r="H323">
            <v>346430</v>
          </cell>
          <cell r="I323">
            <v>45701</v>
          </cell>
          <cell r="J323" t="str">
            <v>TARJETA DE CREDITO</v>
          </cell>
        </row>
        <row r="324">
          <cell r="A324" t="str">
            <v>300000</v>
          </cell>
          <cell r="B324" t="str">
            <v xml:space="preserve">rafael fuentes </v>
          </cell>
          <cell r="C324" t="str">
            <v>pago boleta</v>
          </cell>
          <cell r="D324"/>
          <cell r="E324" t="str">
            <v>Boleta</v>
          </cell>
          <cell r="F324"/>
          <cell r="G324">
            <v>219</v>
          </cell>
          <cell r="H324">
            <v>300000</v>
          </cell>
          <cell r="I324">
            <v>45702</v>
          </cell>
          <cell r="J324" t="str">
            <v>TRANSFERENCIA BANCO SANTANDER</v>
          </cell>
        </row>
        <row r="325">
          <cell r="A325" t="str">
            <v>3602903264950</v>
          </cell>
          <cell r="B325" t="str">
            <v xml:space="preserve">falabella </v>
          </cell>
          <cell r="C325" t="str">
            <v xml:space="preserve">pago oc </v>
          </cell>
          <cell r="D325" t="str">
            <v xml:space="preserve">  </v>
          </cell>
          <cell r="E325" t="str">
            <v>Boleta</v>
          </cell>
          <cell r="F325">
            <v>360290</v>
          </cell>
          <cell r="G325"/>
          <cell r="H325">
            <v>3264950</v>
          </cell>
          <cell r="I325">
            <v>45702</v>
          </cell>
          <cell r="J325" t="str">
            <v>TARJETA DE CREDITO</v>
          </cell>
        </row>
        <row r="326">
          <cell r="A326" t="str">
            <v>27016497861547960</v>
          </cell>
          <cell r="B326" t="str">
            <v xml:space="preserve">Paris </v>
          </cell>
          <cell r="C326" t="str">
            <v xml:space="preserve">pago oc </v>
          </cell>
          <cell r="D326" t="str">
            <v>BL0600002889</v>
          </cell>
          <cell r="E326" t="str">
            <v>Boleta</v>
          </cell>
          <cell r="F326">
            <v>2701649786</v>
          </cell>
          <cell r="G326"/>
          <cell r="H326">
            <v>1547960</v>
          </cell>
          <cell r="I326">
            <v>45702</v>
          </cell>
          <cell r="J326" t="str">
            <v>TARJETA DE CREDITO</v>
          </cell>
        </row>
        <row r="327">
          <cell r="A327" t="str">
            <v>65685679</v>
          </cell>
          <cell r="B327" t="str">
            <v>inversiones alfaro</v>
          </cell>
          <cell r="C327" t="str">
            <v>pago fact</v>
          </cell>
          <cell r="D327"/>
          <cell r="E327" t="str">
            <v>Factura</v>
          </cell>
          <cell r="F327">
            <v>65</v>
          </cell>
          <cell r="G327"/>
          <cell r="H327">
            <v>685679</v>
          </cell>
          <cell r="I327">
            <v>45702</v>
          </cell>
          <cell r="J327" t="str">
            <v>TRANSFERENCIA BANCO SANTANDER</v>
          </cell>
        </row>
        <row r="328">
          <cell r="A328" t="str">
            <v>1299980</v>
          </cell>
          <cell r="B328" t="str">
            <v xml:space="preserve">Falabella </v>
          </cell>
          <cell r="C328" t="str">
            <v xml:space="preserve">pago oc </v>
          </cell>
          <cell r="D328" t="str">
            <v>BL0600002890</v>
          </cell>
          <cell r="E328"/>
          <cell r="F328"/>
          <cell r="G328"/>
          <cell r="H328">
            <v>1299980</v>
          </cell>
          <cell r="I328">
            <v>45705</v>
          </cell>
          <cell r="J328" t="str">
            <v>TARJETA DE CREDITO</v>
          </cell>
        </row>
        <row r="329">
          <cell r="A329" t="str">
            <v>1109970</v>
          </cell>
          <cell r="B329" t="str">
            <v xml:space="preserve">Falabella </v>
          </cell>
          <cell r="C329" t="str">
            <v xml:space="preserve">pago oc </v>
          </cell>
          <cell r="D329" t="str">
            <v>BL0600002909</v>
          </cell>
          <cell r="E329"/>
          <cell r="F329"/>
          <cell r="G329"/>
          <cell r="H329">
            <v>1109970</v>
          </cell>
          <cell r="I329">
            <v>45705</v>
          </cell>
          <cell r="J329" t="str">
            <v>TARJETA DE CREDITO</v>
          </cell>
        </row>
        <row r="330">
          <cell r="A330" t="str">
            <v>321034573970</v>
          </cell>
          <cell r="B330" t="str">
            <v xml:space="preserve">Falabella </v>
          </cell>
          <cell r="C330" t="str">
            <v xml:space="preserve">pago oc </v>
          </cell>
          <cell r="D330" t="str">
            <v>BL0600002892</v>
          </cell>
          <cell r="E330" t="str">
            <v>Factura</v>
          </cell>
          <cell r="F330">
            <v>321034</v>
          </cell>
          <cell r="G330"/>
          <cell r="H330">
            <v>573970</v>
          </cell>
          <cell r="I330">
            <v>45705</v>
          </cell>
          <cell r="J330" t="str">
            <v>TARJETA DE CREDITO</v>
          </cell>
        </row>
        <row r="331">
          <cell r="A331" t="str">
            <v>2409950</v>
          </cell>
          <cell r="B331" t="str">
            <v xml:space="preserve">Falabella </v>
          </cell>
          <cell r="C331" t="str">
            <v xml:space="preserve">Se realizara devolucion </v>
          </cell>
          <cell r="D331"/>
          <cell r="E331"/>
          <cell r="F331"/>
          <cell r="G331"/>
          <cell r="H331">
            <v>2409950</v>
          </cell>
          <cell r="I331">
            <v>45705</v>
          </cell>
          <cell r="J331" t="str">
            <v>TARJETA DE CREDITO</v>
          </cell>
        </row>
        <row r="332">
          <cell r="A332" t="str">
            <v>17891366989</v>
          </cell>
          <cell r="B332" t="str">
            <v>las rocas</v>
          </cell>
          <cell r="C332" t="str">
            <v>pago fact</v>
          </cell>
          <cell r="D332"/>
          <cell r="E332" t="str">
            <v>Factura</v>
          </cell>
          <cell r="F332">
            <v>1789</v>
          </cell>
          <cell r="G332"/>
          <cell r="H332">
            <v>1366989</v>
          </cell>
          <cell r="I332">
            <v>45706</v>
          </cell>
          <cell r="J332" t="str">
            <v>TRANSFERENCIA BANCO SANTANDER</v>
          </cell>
        </row>
        <row r="333">
          <cell r="A333" t="str">
            <v>1852265863</v>
          </cell>
          <cell r="B333" t="str">
            <v>las rocas</v>
          </cell>
          <cell r="C333" t="str">
            <v>pago fact</v>
          </cell>
          <cell r="D333"/>
          <cell r="E333" t="str">
            <v>Factura</v>
          </cell>
          <cell r="F333">
            <v>1852</v>
          </cell>
          <cell r="G333"/>
          <cell r="H333">
            <v>265863</v>
          </cell>
          <cell r="I333">
            <v>45706</v>
          </cell>
          <cell r="J333" t="str">
            <v>TRANSFERENCIA BANCO SANTANDER</v>
          </cell>
        </row>
        <row r="334">
          <cell r="A334" t="str">
            <v>1470677327</v>
          </cell>
          <cell r="B334" t="str">
            <v>tecnipack</v>
          </cell>
          <cell r="C334" t="str">
            <v xml:space="preserve">saldo pendiente </v>
          </cell>
          <cell r="D334"/>
          <cell r="E334" t="str">
            <v>Factura</v>
          </cell>
          <cell r="F334">
            <v>14706</v>
          </cell>
          <cell r="G334"/>
          <cell r="H334">
            <v>77327</v>
          </cell>
          <cell r="I334">
            <v>45706</v>
          </cell>
          <cell r="J334" t="str">
            <v>TRANSFERENCIA BANCO SANTANDER</v>
          </cell>
        </row>
        <row r="335">
          <cell r="A335" t="str">
            <v>660210000000</v>
          </cell>
          <cell r="B335" t="str">
            <v xml:space="preserve">Loginsa </v>
          </cell>
          <cell r="C335" t="str">
            <v>pago fact</v>
          </cell>
          <cell r="D335"/>
          <cell r="E335" t="str">
            <v>Factura</v>
          </cell>
          <cell r="F335">
            <v>6602</v>
          </cell>
          <cell r="G335"/>
          <cell r="H335">
            <v>10000000</v>
          </cell>
          <cell r="I335">
            <v>45706</v>
          </cell>
          <cell r="J335" t="str">
            <v>TRANSFERENCIA BANCO SANTANDER</v>
          </cell>
        </row>
        <row r="336">
          <cell r="A336" t="str">
            <v>660211044566</v>
          </cell>
          <cell r="B336" t="str">
            <v xml:space="preserve">Loginsa </v>
          </cell>
          <cell r="C336" t="str">
            <v>pago fact</v>
          </cell>
          <cell r="D336"/>
          <cell r="E336" t="str">
            <v>Factura</v>
          </cell>
          <cell r="F336">
            <v>6602</v>
          </cell>
          <cell r="G336"/>
          <cell r="H336">
            <v>11044566</v>
          </cell>
          <cell r="I336">
            <v>45706</v>
          </cell>
          <cell r="J336" t="str">
            <v>TRANSFERENCIA BANCO SANTANDER</v>
          </cell>
        </row>
        <row r="337">
          <cell r="A337" t="str">
            <v>300000</v>
          </cell>
          <cell r="B337" t="str">
            <v xml:space="preserve">Rafael fuentes </v>
          </cell>
          <cell r="C337" t="str">
            <v>pago boleta</v>
          </cell>
          <cell r="D337"/>
          <cell r="E337" t="str">
            <v>Boleta</v>
          </cell>
          <cell r="F337"/>
          <cell r="G337">
            <v>220</v>
          </cell>
          <cell r="H337">
            <v>300000</v>
          </cell>
          <cell r="I337">
            <v>45706</v>
          </cell>
          <cell r="J337" t="str">
            <v>TRANSFERENCIA BANCO SANTANDER</v>
          </cell>
        </row>
        <row r="338">
          <cell r="A338" t="str">
            <v xml:space="preserve">
4557598890</v>
          </cell>
          <cell r="B338" t="str">
            <v>bouden  (Victorinox)</v>
          </cell>
          <cell r="C338" t="str">
            <v>swit card</v>
          </cell>
          <cell r="D338" t="str">
            <v>BL0600002953</v>
          </cell>
          <cell r="E338" t="str">
            <v>Factura</v>
          </cell>
          <cell r="F338" t="str">
            <v xml:space="preserve">
45575</v>
          </cell>
          <cell r="G338"/>
          <cell r="H338">
            <v>98890</v>
          </cell>
          <cell r="I338">
            <v>45707</v>
          </cell>
          <cell r="J338" t="str">
            <v>TARJETA DE CREDITO</v>
          </cell>
        </row>
        <row r="339">
          <cell r="A339" t="str">
            <v>26282</v>
          </cell>
          <cell r="B339" t="str">
            <v>Cabify</v>
          </cell>
          <cell r="C339"/>
          <cell r="D339"/>
          <cell r="E339"/>
          <cell r="F339"/>
          <cell r="G339"/>
          <cell r="H339">
            <v>26282</v>
          </cell>
          <cell r="I339">
            <v>45707</v>
          </cell>
          <cell r="J339" t="str">
            <v>TARJETA DE CREDITO</v>
          </cell>
        </row>
        <row r="340">
          <cell r="A340" t="str">
            <v>5213947755979</v>
          </cell>
          <cell r="B340" t="str">
            <v xml:space="preserve">Falabella </v>
          </cell>
          <cell r="C340" t="str">
            <v>pagado con tarjeta dani</v>
          </cell>
          <cell r="D340" t="str">
            <v>BL0600002906</v>
          </cell>
          <cell r="E340" t="str">
            <v>Factura</v>
          </cell>
          <cell r="F340">
            <v>5213947</v>
          </cell>
          <cell r="G340"/>
          <cell r="H340">
            <v>755979</v>
          </cell>
          <cell r="I340">
            <v>45707</v>
          </cell>
          <cell r="J340" t="str">
            <v>TARJETA DE CREDITO</v>
          </cell>
        </row>
        <row r="341">
          <cell r="A341" t="str">
            <v>138409643111980</v>
          </cell>
          <cell r="B341" t="str">
            <v xml:space="preserve">Falabella </v>
          </cell>
          <cell r="C341" t="str">
            <v xml:space="preserve">cargador </v>
          </cell>
          <cell r="D341" t="str">
            <v>BL0600002908</v>
          </cell>
          <cell r="E341" t="str">
            <v>Factura</v>
          </cell>
          <cell r="F341">
            <v>138409643</v>
          </cell>
          <cell r="G341"/>
          <cell r="H341">
            <v>111980</v>
          </cell>
          <cell r="I341">
            <v>45707</v>
          </cell>
          <cell r="J341" t="str">
            <v>TARJETA DE CREDITO</v>
          </cell>
        </row>
        <row r="342">
          <cell r="A342" t="str">
            <v>138409643371820</v>
          </cell>
          <cell r="B342" t="str">
            <v xml:space="preserve">Falabella </v>
          </cell>
          <cell r="C342" t="str">
            <v xml:space="preserve">cargador cables </v>
          </cell>
          <cell r="D342" t="str">
            <v>BL0600002944</v>
          </cell>
          <cell r="E342" t="str">
            <v>Factura</v>
          </cell>
          <cell r="F342">
            <v>138409643</v>
          </cell>
          <cell r="G342"/>
          <cell r="H342">
            <v>371820</v>
          </cell>
          <cell r="I342">
            <v>45707</v>
          </cell>
          <cell r="J342" t="str">
            <v>TARJETA DE CREDITO</v>
          </cell>
        </row>
        <row r="343">
          <cell r="A343" t="str">
            <v>13500</v>
          </cell>
          <cell r="B343" t="str">
            <v>Disney Plus</v>
          </cell>
          <cell r="C343" t="str">
            <v>Fraude</v>
          </cell>
          <cell r="D343"/>
          <cell r="E343"/>
          <cell r="F343"/>
          <cell r="G343"/>
          <cell r="H343">
            <v>13500</v>
          </cell>
          <cell r="I343">
            <v>45679</v>
          </cell>
          <cell r="J343" t="str">
            <v>TARJETA DE CREDITO</v>
          </cell>
        </row>
        <row r="344">
          <cell r="A344" t="str">
            <v>77067000000</v>
          </cell>
          <cell r="B344" t="str">
            <v>Transvichuquen Ltda.</v>
          </cell>
          <cell r="C344" t="str">
            <v xml:space="preserve">pago oc </v>
          </cell>
          <cell r="D344" t="str">
            <v>BL0600002904</v>
          </cell>
          <cell r="E344"/>
          <cell r="F344">
            <v>7706</v>
          </cell>
          <cell r="G344"/>
          <cell r="H344">
            <v>7000000</v>
          </cell>
          <cell r="I344">
            <v>45709</v>
          </cell>
          <cell r="J344" t="str">
            <v>TRANSFERENCIA BANCO SANTANDER</v>
          </cell>
        </row>
        <row r="345">
          <cell r="A345" t="str">
            <v>77057000000</v>
          </cell>
          <cell r="B345" t="str">
            <v>Transvichuquen Ltda.</v>
          </cell>
          <cell r="C345" t="str">
            <v xml:space="preserve">pago oc </v>
          </cell>
          <cell r="D345" t="str">
            <v>BL0600002905</v>
          </cell>
          <cell r="E345"/>
          <cell r="F345">
            <v>7705</v>
          </cell>
          <cell r="G345"/>
          <cell r="H345">
            <v>7000000</v>
          </cell>
          <cell r="I345">
            <v>45709</v>
          </cell>
          <cell r="J345" t="str">
            <v>TRANSFERENCIA BANCO SANTANDER</v>
          </cell>
        </row>
        <row r="346">
          <cell r="A346" t="str">
            <v>77058241100</v>
          </cell>
          <cell r="B346" t="str">
            <v>Transvichuquen Ltda.</v>
          </cell>
          <cell r="C346" t="str">
            <v xml:space="preserve">pago oc </v>
          </cell>
          <cell r="D346" t="str">
            <v>BL0600002905</v>
          </cell>
          <cell r="E346"/>
          <cell r="F346">
            <v>7705</v>
          </cell>
          <cell r="G346"/>
          <cell r="H346">
            <v>8241100</v>
          </cell>
          <cell r="I346">
            <v>45709</v>
          </cell>
          <cell r="J346" t="str">
            <v>TRANSFERENCIA BANCO SANTANDER</v>
          </cell>
        </row>
        <row r="347">
          <cell r="A347" t="str">
            <v>300000</v>
          </cell>
          <cell r="B347" t="str">
            <v xml:space="preserve">rafael fuentes </v>
          </cell>
          <cell r="C347" t="str">
            <v>pago d eboleta</v>
          </cell>
          <cell r="D347"/>
          <cell r="E347" t="str">
            <v>Boleta</v>
          </cell>
          <cell r="F347"/>
          <cell r="G347">
            <v>221</v>
          </cell>
          <cell r="H347">
            <v>300000</v>
          </cell>
          <cell r="I347">
            <v>45709</v>
          </cell>
          <cell r="J347" t="str">
            <v>TRANSFERENCIA BANCO SANTANDER</v>
          </cell>
        </row>
        <row r="348">
          <cell r="A348" t="str">
            <v>17481338788</v>
          </cell>
          <cell r="B348" t="str">
            <v>Mouvair</v>
          </cell>
          <cell r="C348" t="str">
            <v xml:space="preserve">pago oc </v>
          </cell>
          <cell r="D348" t="str">
            <v>BL0600002868</v>
          </cell>
          <cell r="E348" t="str">
            <v>Factura</v>
          </cell>
          <cell r="F348">
            <v>1748</v>
          </cell>
          <cell r="G348"/>
          <cell r="H348">
            <v>1338788</v>
          </cell>
          <cell r="I348">
            <v>45709</v>
          </cell>
          <cell r="J348" t="str">
            <v>TRANSFERENCIA BANCO SANTANDER</v>
          </cell>
        </row>
        <row r="349">
          <cell r="A349" t="str">
            <v>17591275562</v>
          </cell>
          <cell r="B349" t="str">
            <v>Mouvair</v>
          </cell>
          <cell r="C349" t="str">
            <v xml:space="preserve">pago oc </v>
          </cell>
          <cell r="D349" t="str">
            <v>BL0600002893</v>
          </cell>
          <cell r="E349" t="str">
            <v>Factura</v>
          </cell>
          <cell r="F349">
            <v>1759</v>
          </cell>
          <cell r="G349"/>
          <cell r="H349">
            <v>1275562</v>
          </cell>
          <cell r="I349">
            <v>45709</v>
          </cell>
          <cell r="J349" t="str">
            <v>TRANSFERENCIA BANCO SANTANDER</v>
          </cell>
        </row>
        <row r="350">
          <cell r="A350" t="str">
            <v>2128299500</v>
          </cell>
          <cell r="B350" t="str">
            <v>Luis Muñoz</v>
          </cell>
          <cell r="C350" t="str">
            <v xml:space="preserve">pago oc </v>
          </cell>
          <cell r="D350" t="str">
            <v>BL0600002914</v>
          </cell>
          <cell r="E350" t="str">
            <v>Factura</v>
          </cell>
          <cell r="F350">
            <v>2128</v>
          </cell>
          <cell r="G350"/>
          <cell r="H350">
            <v>299500</v>
          </cell>
          <cell r="I350">
            <v>45709</v>
          </cell>
          <cell r="J350" t="str">
            <v>TRANSFERENCIA BANCO SANTANDER</v>
          </cell>
        </row>
        <row r="351">
          <cell r="A351" t="str">
            <v>7000000</v>
          </cell>
          <cell r="B351" t="str">
            <v>Bravium</v>
          </cell>
          <cell r="C351" t="str">
            <v>Sueldos</v>
          </cell>
          <cell r="D351"/>
          <cell r="E351"/>
          <cell r="F351"/>
          <cell r="G351"/>
          <cell r="H351">
            <v>7000000</v>
          </cell>
          <cell r="I351">
            <v>45709</v>
          </cell>
          <cell r="J351" t="str">
            <v>TRANSFERENCIA BANCO SANTANDER</v>
          </cell>
        </row>
        <row r="352">
          <cell r="A352" t="str">
            <v>8955265777000000</v>
          </cell>
          <cell r="B352" t="str">
            <v>Bravium</v>
          </cell>
          <cell r="C352" t="str">
            <v>Sueldos</v>
          </cell>
          <cell r="D352"/>
          <cell r="E352"/>
          <cell r="F352">
            <v>895526577</v>
          </cell>
          <cell r="G352"/>
          <cell r="H352">
            <v>7000000</v>
          </cell>
          <cell r="I352">
            <v>45709</v>
          </cell>
          <cell r="J352" t="str">
            <v>TRANSFERENCIA BANCO SANTANDER</v>
          </cell>
        </row>
        <row r="353">
          <cell r="A353" t="str">
            <v>1836000</v>
          </cell>
          <cell r="B353" t="str">
            <v>Corralco</v>
          </cell>
          <cell r="C353" t="str">
            <v xml:space="preserve">pago oc </v>
          </cell>
          <cell r="D353"/>
          <cell r="E353"/>
          <cell r="F353"/>
          <cell r="G353"/>
          <cell r="H353">
            <v>1836000</v>
          </cell>
          <cell r="I353">
            <v>45713</v>
          </cell>
          <cell r="J353" t="str">
            <v>TARJETA DE CREDITO</v>
          </cell>
        </row>
        <row r="354">
          <cell r="A354" t="str">
            <v>5215237854940</v>
          </cell>
          <cell r="B354" t="str">
            <v xml:space="preserve">falabella </v>
          </cell>
          <cell r="C354"/>
          <cell r="D354" t="str">
            <v>BL0600002924</v>
          </cell>
          <cell r="E354" t="str">
            <v>Factura</v>
          </cell>
          <cell r="F354">
            <v>5215237</v>
          </cell>
          <cell r="G354"/>
          <cell r="H354">
            <v>854940</v>
          </cell>
          <cell r="I354">
            <v>45713</v>
          </cell>
          <cell r="J354" t="str">
            <v>TARJETA DE CREDITO</v>
          </cell>
        </row>
        <row r="355">
          <cell r="A355" t="str">
            <v>1923834529990</v>
          </cell>
          <cell r="B355" t="str">
            <v>Samsung</v>
          </cell>
          <cell r="C355" t="str">
            <v>Mercadopago</v>
          </cell>
          <cell r="D355"/>
          <cell r="E355" t="str">
            <v>Factura</v>
          </cell>
          <cell r="F355">
            <v>1923834</v>
          </cell>
          <cell r="G355"/>
          <cell r="H355">
            <v>529990</v>
          </cell>
          <cell r="I355">
            <v>45714</v>
          </cell>
          <cell r="J355" t="str">
            <v>TARJETA DE CREDITO</v>
          </cell>
        </row>
        <row r="356">
          <cell r="A356" t="str">
            <v>895526577673980</v>
          </cell>
          <cell r="B356" t="str">
            <v xml:space="preserve">falabella </v>
          </cell>
          <cell r="C356"/>
          <cell r="D356" t="str">
            <v>BL0600002925</v>
          </cell>
          <cell r="E356" t="str">
            <v>Boleta</v>
          </cell>
          <cell r="F356">
            <v>895526577</v>
          </cell>
          <cell r="G356"/>
          <cell r="H356">
            <v>673980</v>
          </cell>
          <cell r="I356">
            <v>45714</v>
          </cell>
          <cell r="J356" t="str">
            <v>TARJETA DE CREDITO</v>
          </cell>
        </row>
        <row r="357">
          <cell r="A357" t="str">
            <v>273752336</v>
          </cell>
          <cell r="B357" t="str">
            <v>importclick</v>
          </cell>
          <cell r="C357" t="str">
            <v>pago fact</v>
          </cell>
          <cell r="D357"/>
          <cell r="E357" t="str">
            <v>Factura</v>
          </cell>
          <cell r="F357">
            <v>2737</v>
          </cell>
          <cell r="G357"/>
          <cell r="H357">
            <v>52336</v>
          </cell>
          <cell r="I357">
            <v>45714</v>
          </cell>
          <cell r="J357" t="str">
            <v>TRANSFERENCIA BANCO SANTANDER</v>
          </cell>
        </row>
        <row r="358">
          <cell r="A358" t="str">
            <v>27601652065</v>
          </cell>
          <cell r="B358" t="str">
            <v>importclick</v>
          </cell>
          <cell r="C358" t="str">
            <v>pago fact</v>
          </cell>
          <cell r="D358"/>
          <cell r="E358" t="str">
            <v>Factura</v>
          </cell>
          <cell r="F358">
            <v>2760</v>
          </cell>
          <cell r="G358"/>
          <cell r="H358">
            <v>1652065</v>
          </cell>
          <cell r="I358">
            <v>45714</v>
          </cell>
          <cell r="J358" t="str">
            <v>TRANSFERENCIA BANCO SANTANDER</v>
          </cell>
        </row>
        <row r="359">
          <cell r="A359" t="str">
            <v>2738104672</v>
          </cell>
          <cell r="B359" t="str">
            <v>importclick</v>
          </cell>
          <cell r="C359" t="str">
            <v>pago fact</v>
          </cell>
          <cell r="D359"/>
          <cell r="E359" t="str">
            <v>Factura</v>
          </cell>
          <cell r="F359">
            <v>2738</v>
          </cell>
          <cell r="G359"/>
          <cell r="H359">
            <v>104672</v>
          </cell>
          <cell r="I359">
            <v>45714</v>
          </cell>
          <cell r="J359" t="str">
            <v>TRANSFERENCIA BANCO SANTANDER</v>
          </cell>
        </row>
        <row r="360">
          <cell r="A360" t="str">
            <v>231312701</v>
          </cell>
          <cell r="B360" t="str">
            <v>comerciliazadora Eae</v>
          </cell>
          <cell r="C360" t="str">
            <v>pago fact</v>
          </cell>
          <cell r="D360"/>
          <cell r="E360" t="str">
            <v>Factura</v>
          </cell>
          <cell r="F360">
            <v>23</v>
          </cell>
          <cell r="G360"/>
          <cell r="H360">
            <v>1312701</v>
          </cell>
          <cell r="I360">
            <v>45714</v>
          </cell>
          <cell r="J360" t="str">
            <v>TRANSFERENCIA BANCO SANTANDER</v>
          </cell>
        </row>
        <row r="361">
          <cell r="A361" t="str">
            <v>300000</v>
          </cell>
          <cell r="B361" t="str">
            <v xml:space="preserve">rafael fuentes </v>
          </cell>
          <cell r="C361" t="str">
            <v>pago boleta</v>
          </cell>
          <cell r="D361"/>
          <cell r="E361" t="str">
            <v>Boleta</v>
          </cell>
          <cell r="F361"/>
          <cell r="G361">
            <v>222</v>
          </cell>
          <cell r="H361">
            <v>300000</v>
          </cell>
          <cell r="I361">
            <v>45714</v>
          </cell>
          <cell r="J361" t="str">
            <v>TRANSFERENCIA BANCO SANTANDER</v>
          </cell>
        </row>
        <row r="362">
          <cell r="A362" t="str">
            <v>232316060702</v>
          </cell>
          <cell r="B362" t="str">
            <v>easy ways</v>
          </cell>
          <cell r="C362" t="str">
            <v>pago fact</v>
          </cell>
          <cell r="D362" t="str">
            <v>BL0600002750</v>
          </cell>
          <cell r="E362" t="str">
            <v>Factura</v>
          </cell>
          <cell r="F362">
            <v>23231</v>
          </cell>
          <cell r="G362"/>
          <cell r="H362">
            <v>6060702</v>
          </cell>
          <cell r="I362">
            <v>45714</v>
          </cell>
          <cell r="J362" t="str">
            <v>TRANSFERENCIA BANCO SANTANDER</v>
          </cell>
        </row>
        <row r="363">
          <cell r="A363" t="str">
            <v>23129159960</v>
          </cell>
          <cell r="B363" t="str">
            <v>easy ways</v>
          </cell>
          <cell r="C363" t="str">
            <v>pago fact</v>
          </cell>
          <cell r="D363" t="str">
            <v>BL0600002714</v>
          </cell>
          <cell r="E363" t="str">
            <v>Factura</v>
          </cell>
          <cell r="F363">
            <v>23129</v>
          </cell>
          <cell r="G363"/>
          <cell r="H363">
            <v>159960</v>
          </cell>
          <cell r="I363">
            <v>45714</v>
          </cell>
          <cell r="J363" t="str">
            <v>TRANSFERENCIA BANCO SANTANDER</v>
          </cell>
        </row>
        <row r="364">
          <cell r="A364" t="str">
            <v>27641918216</v>
          </cell>
          <cell r="B364" t="str">
            <v>importclick</v>
          </cell>
          <cell r="C364" t="str">
            <v>pago fact</v>
          </cell>
          <cell r="D364"/>
          <cell r="E364" t="str">
            <v>Factura</v>
          </cell>
          <cell r="F364">
            <v>2764</v>
          </cell>
          <cell r="G364"/>
          <cell r="H364">
            <v>1918216</v>
          </cell>
          <cell r="I364">
            <v>45715</v>
          </cell>
          <cell r="J364" t="str">
            <v>TRANSFERENCIA BANCO SANTANDER</v>
          </cell>
        </row>
        <row r="365">
          <cell r="A365" t="str">
            <v>11656541350981</v>
          </cell>
          <cell r="B365" t="str">
            <v>Maconline</v>
          </cell>
          <cell r="C365" t="str">
            <v>pago fact</v>
          </cell>
          <cell r="D365"/>
          <cell r="E365" t="str">
            <v>Factura</v>
          </cell>
          <cell r="F365">
            <v>1165654</v>
          </cell>
          <cell r="G365"/>
          <cell r="H365">
            <v>1350981</v>
          </cell>
          <cell r="I365">
            <v>45715</v>
          </cell>
          <cell r="J365" t="str">
            <v>TRANSFERENCIA BANCO SANTANDER</v>
          </cell>
        </row>
        <row r="366">
          <cell r="A366" t="str">
            <v>11583663199979</v>
          </cell>
          <cell r="B366" t="str">
            <v>Maconline</v>
          </cell>
          <cell r="C366" t="str">
            <v>pago fact</v>
          </cell>
          <cell r="D366"/>
          <cell r="E366" t="str">
            <v>Factura</v>
          </cell>
          <cell r="F366">
            <v>1158366</v>
          </cell>
          <cell r="G366"/>
          <cell r="H366">
            <v>3199979</v>
          </cell>
          <cell r="I366">
            <v>45715</v>
          </cell>
          <cell r="J366" t="str">
            <v>TRANSFERENCIA BANCO SANTANDER</v>
          </cell>
        </row>
        <row r="367">
          <cell r="A367" t="str">
            <v>11653582026471</v>
          </cell>
          <cell r="B367" t="str">
            <v>Maconline</v>
          </cell>
          <cell r="C367" t="str">
            <v>pago fact</v>
          </cell>
          <cell r="D367"/>
          <cell r="E367" t="str">
            <v>Factura</v>
          </cell>
          <cell r="F367">
            <v>1165358</v>
          </cell>
          <cell r="G367"/>
          <cell r="H367">
            <v>2026471</v>
          </cell>
          <cell r="I367">
            <v>45715</v>
          </cell>
          <cell r="J367" t="str">
            <v>TRANSFERENCIA BANCO SANTANDER</v>
          </cell>
        </row>
        <row r="368">
          <cell r="A368" t="str">
            <v>300000</v>
          </cell>
          <cell r="B368" t="str">
            <v xml:space="preserve">rafael fuentes </v>
          </cell>
          <cell r="C368" t="str">
            <v>pago boleta</v>
          </cell>
          <cell r="D368"/>
          <cell r="E368" t="str">
            <v>Boleta</v>
          </cell>
          <cell r="F368"/>
          <cell r="G368">
            <v>223</v>
          </cell>
          <cell r="H368">
            <v>300000</v>
          </cell>
          <cell r="I368">
            <v>45715</v>
          </cell>
          <cell r="J368" t="str">
            <v>TRANSFERENCIA BANCO SANTANDER</v>
          </cell>
        </row>
        <row r="369">
          <cell r="A369" t="str">
            <v>969352306262</v>
          </cell>
          <cell r="B369" t="str">
            <v xml:space="preserve">gasei </v>
          </cell>
          <cell r="C369" t="str">
            <v>pago fact</v>
          </cell>
          <cell r="D369"/>
          <cell r="E369" t="str">
            <v>Factura</v>
          </cell>
          <cell r="F369">
            <v>96935</v>
          </cell>
          <cell r="G369"/>
          <cell r="H369">
            <v>2306262</v>
          </cell>
          <cell r="I369">
            <v>45715</v>
          </cell>
          <cell r="J369" t="str">
            <v>TRANSFERENCIA BANCO SANTANDER</v>
          </cell>
        </row>
        <row r="370">
          <cell r="A370" t="str">
            <v>968972373650</v>
          </cell>
          <cell r="B370" t="str">
            <v xml:space="preserve">gasei </v>
          </cell>
          <cell r="C370" t="str">
            <v>pago fact</v>
          </cell>
          <cell r="D370" t="str">
            <v>BL0600002784</v>
          </cell>
          <cell r="E370" t="str">
            <v>Factura</v>
          </cell>
          <cell r="F370">
            <v>96897</v>
          </cell>
          <cell r="G370"/>
          <cell r="H370">
            <v>2373650</v>
          </cell>
          <cell r="I370">
            <v>45715</v>
          </cell>
          <cell r="J370" t="str">
            <v>TRANSFERENCIA BANCO SANTANDER</v>
          </cell>
        </row>
        <row r="371">
          <cell r="A371" t="str">
            <v>111982427600</v>
          </cell>
          <cell r="B371" t="str">
            <v>serproind ltda</v>
          </cell>
          <cell r="C371" t="str">
            <v>pago fact</v>
          </cell>
          <cell r="D371" t="str">
            <v>BL0600002938</v>
          </cell>
          <cell r="E371" t="str">
            <v>Factura</v>
          </cell>
          <cell r="F371">
            <v>11198</v>
          </cell>
          <cell r="G371"/>
          <cell r="H371">
            <v>2427600</v>
          </cell>
          <cell r="I371">
            <v>45715</v>
          </cell>
          <cell r="J371" t="str">
            <v>TRANSFERENCIA BANCO SANTANDER</v>
          </cell>
        </row>
        <row r="372">
          <cell r="A372" t="str">
            <v>24460067</v>
          </cell>
          <cell r="B372" t="str">
            <v xml:space="preserve">comercializadora eae </v>
          </cell>
          <cell r="C372"/>
          <cell r="D372"/>
          <cell r="E372" t="str">
            <v>Factura</v>
          </cell>
          <cell r="F372">
            <v>24</v>
          </cell>
          <cell r="G372"/>
          <cell r="H372">
            <v>460067</v>
          </cell>
          <cell r="I372">
            <v>45715</v>
          </cell>
          <cell r="J372" t="str">
            <v>TRANSFERENCIA BANCO SANTANDER</v>
          </cell>
        </row>
        <row r="373">
          <cell r="A373" t="str">
            <v>1729187959</v>
          </cell>
          <cell r="B373" t="str">
            <v>maqspray</v>
          </cell>
          <cell r="C373" t="str">
            <v>pago fact</v>
          </cell>
          <cell r="D373" t="str">
            <v>BL0600002894</v>
          </cell>
          <cell r="E373" t="str">
            <v>Factura</v>
          </cell>
          <cell r="F373">
            <v>1729</v>
          </cell>
          <cell r="G373"/>
          <cell r="H373">
            <v>187959</v>
          </cell>
          <cell r="I373">
            <v>45716</v>
          </cell>
          <cell r="J373" t="str">
            <v>TRANSFERENCIA BANCO SANTANDER</v>
          </cell>
        </row>
        <row r="374">
          <cell r="A374" t="str">
            <v>53890</v>
          </cell>
          <cell r="B374" t="str">
            <v xml:space="preserve">falabella </v>
          </cell>
          <cell r="C374" t="str">
            <v xml:space="preserve">pago oc </v>
          </cell>
          <cell r="D374" t="str">
            <v>BL0600002939</v>
          </cell>
          <cell r="E374"/>
          <cell r="F374"/>
          <cell r="G374"/>
          <cell r="H374">
            <v>53890</v>
          </cell>
          <cell r="I374">
            <v>45716</v>
          </cell>
          <cell r="J374" t="str">
            <v>TARJETA DE CREDITO</v>
          </cell>
        </row>
        <row r="375">
          <cell r="A375" t="str">
            <v>321832150980</v>
          </cell>
          <cell r="B375" t="str">
            <v xml:space="preserve">falabella </v>
          </cell>
          <cell r="C375" t="str">
            <v xml:space="preserve">pago oc </v>
          </cell>
          <cell r="D375" t="str">
            <v>BL0600002940</v>
          </cell>
          <cell r="E375" t="str">
            <v>Factura</v>
          </cell>
          <cell r="F375">
            <v>321832</v>
          </cell>
          <cell r="G375"/>
          <cell r="H375">
            <v>150980</v>
          </cell>
          <cell r="I375">
            <v>45716</v>
          </cell>
          <cell r="J375" t="str">
            <v>TARJETA DE CREDITO</v>
          </cell>
        </row>
        <row r="376">
          <cell r="A376" t="str">
            <v>8967613051548960</v>
          </cell>
          <cell r="B376" t="str">
            <v xml:space="preserve">falabella </v>
          </cell>
          <cell r="C376" t="str">
            <v xml:space="preserve">pago oc </v>
          </cell>
          <cell r="D376" t="str">
            <v>BL0600002868</v>
          </cell>
          <cell r="E376" t="str">
            <v>Boleta</v>
          </cell>
          <cell r="F376">
            <v>896761305</v>
          </cell>
          <cell r="G376"/>
          <cell r="H376">
            <v>1548960</v>
          </cell>
          <cell r="I376">
            <v>45716</v>
          </cell>
          <cell r="J376" t="str">
            <v>TRANSFERENCIA BANCO SANTANDER</v>
          </cell>
        </row>
        <row r="377">
          <cell r="A377" t="str">
            <v>8961479441433980</v>
          </cell>
          <cell r="B377" t="str">
            <v xml:space="preserve">falabella </v>
          </cell>
          <cell r="C377" t="str">
            <v xml:space="preserve">pago oc </v>
          </cell>
          <cell r="D377" t="str">
            <v>BL0600002884</v>
          </cell>
          <cell r="E377" t="str">
            <v>Boleta</v>
          </cell>
          <cell r="F377">
            <v>896147944</v>
          </cell>
          <cell r="G377"/>
          <cell r="H377">
            <v>1433980</v>
          </cell>
          <cell r="I377">
            <v>45716</v>
          </cell>
          <cell r="J377" t="str">
            <v>TRANSFERENCIA BANCO SANTANDER</v>
          </cell>
        </row>
        <row r="378">
          <cell r="A378" t="str">
            <v>349142437600</v>
          </cell>
          <cell r="B378" t="str">
            <v>Robot sodiac</v>
          </cell>
          <cell r="C378" t="str">
            <v>Perfect Pool CH</v>
          </cell>
          <cell r="D378"/>
          <cell r="E378" t="str">
            <v>Factura</v>
          </cell>
          <cell r="F378">
            <v>34914</v>
          </cell>
          <cell r="G378"/>
          <cell r="H378">
            <v>2437600</v>
          </cell>
          <cell r="I378">
            <v>45719</v>
          </cell>
          <cell r="J378" t="str">
            <v>TARJETA DE CREDITO</v>
          </cell>
        </row>
        <row r="379">
          <cell r="A379" t="str">
            <v>506667</v>
          </cell>
          <cell r="B379" t="str">
            <v>Arriendo</v>
          </cell>
          <cell r="C379"/>
          <cell r="D379"/>
          <cell r="E379"/>
          <cell r="F379"/>
          <cell r="G379"/>
          <cell r="H379">
            <v>506667</v>
          </cell>
          <cell r="I379">
            <v>45719</v>
          </cell>
          <cell r="J379" t="str">
            <v>TRANSFERENCIA BANCO SANTANDER</v>
          </cell>
        </row>
        <row r="380">
          <cell r="A380" t="str">
            <v>3803547600</v>
          </cell>
          <cell r="B380" t="str">
            <v>Sasco</v>
          </cell>
          <cell r="C380"/>
          <cell r="D380"/>
          <cell r="E380" t="str">
            <v>Factura</v>
          </cell>
          <cell r="F380">
            <v>38035</v>
          </cell>
          <cell r="G380"/>
          <cell r="H380">
            <v>47600</v>
          </cell>
          <cell r="I380">
            <v>45719</v>
          </cell>
          <cell r="J380" t="str">
            <v>TARJETA DE CREDITO</v>
          </cell>
        </row>
        <row r="381">
          <cell r="A381" t="str">
            <v>5089657889272</v>
          </cell>
          <cell r="B381" t="str">
            <v>Entel</v>
          </cell>
          <cell r="C381"/>
          <cell r="D381"/>
          <cell r="E381" t="str">
            <v>Factura</v>
          </cell>
          <cell r="F381">
            <v>50896578</v>
          </cell>
          <cell r="G381"/>
          <cell r="H381">
            <v>89272</v>
          </cell>
          <cell r="I381">
            <v>45719</v>
          </cell>
          <cell r="J381" t="str">
            <v>TARJETA DE CREDITO</v>
          </cell>
        </row>
        <row r="382">
          <cell r="A382" t="str">
            <v>2729105862</v>
          </cell>
          <cell r="B382" t="str">
            <v>Banda Ancha</v>
          </cell>
          <cell r="C382"/>
          <cell r="D382"/>
          <cell r="E382" t="str">
            <v>Factura</v>
          </cell>
          <cell r="F382">
            <v>2729</v>
          </cell>
          <cell r="G382"/>
          <cell r="H382">
            <v>105862</v>
          </cell>
          <cell r="I382">
            <v>45719</v>
          </cell>
          <cell r="J382" t="str">
            <v>TARJETA DE CREDITO</v>
          </cell>
        </row>
        <row r="383">
          <cell r="A383" t="str">
            <v>5216961404970</v>
          </cell>
          <cell r="B383" t="str">
            <v>Falabella</v>
          </cell>
          <cell r="C383"/>
          <cell r="D383" t="str">
            <v>BL0600002950</v>
          </cell>
          <cell r="E383" t="str">
            <v>Factura</v>
          </cell>
          <cell r="F383">
            <v>5216961</v>
          </cell>
          <cell r="G383"/>
          <cell r="H383">
            <v>404970</v>
          </cell>
          <cell r="I383">
            <v>45719</v>
          </cell>
          <cell r="J383" t="str">
            <v>TARJETA DE CREDITO</v>
          </cell>
        </row>
        <row r="384">
          <cell r="A384" t="str">
            <v>684</v>
          </cell>
          <cell r="B384" t="str">
            <v>Luz</v>
          </cell>
          <cell r="C384"/>
          <cell r="D384"/>
          <cell r="E384" t="str">
            <v>Boleta</v>
          </cell>
          <cell r="F384"/>
          <cell r="G384"/>
          <cell r="H384">
            <v>684</v>
          </cell>
          <cell r="I384">
            <v>45719</v>
          </cell>
          <cell r="J384" t="str">
            <v>BOTON DE PAGO</v>
          </cell>
        </row>
        <row r="385">
          <cell r="A385" t="str">
            <v>18280240</v>
          </cell>
          <cell r="B385" t="str">
            <v>TC</v>
          </cell>
          <cell r="C385" t="str">
            <v>Pago TC</v>
          </cell>
          <cell r="D385"/>
          <cell r="E385"/>
          <cell r="F385"/>
          <cell r="G385"/>
          <cell r="H385">
            <v>18280240</v>
          </cell>
          <cell r="I385">
            <v>45719</v>
          </cell>
          <cell r="J385" t="str">
            <v>TRANSFERENCIA BANCO SANTANDER</v>
          </cell>
        </row>
        <row r="386">
          <cell r="A386" t="str">
            <v>9554131961</v>
          </cell>
          <cell r="B386" t="str">
            <v>cercano</v>
          </cell>
          <cell r="C386" t="str">
            <v>pago fact</v>
          </cell>
          <cell r="D386"/>
          <cell r="E386" t="str">
            <v>Factura</v>
          </cell>
          <cell r="F386">
            <v>9554</v>
          </cell>
          <cell r="G386"/>
          <cell r="H386">
            <v>131961</v>
          </cell>
          <cell r="I386">
            <v>45719</v>
          </cell>
          <cell r="J386" t="str">
            <v>TRANSFERENCIA BANCO SANTANDER</v>
          </cell>
        </row>
        <row r="387">
          <cell r="A387" t="str">
            <v>956887917</v>
          </cell>
          <cell r="B387" t="str">
            <v>cercano</v>
          </cell>
          <cell r="C387" t="str">
            <v>pago fact</v>
          </cell>
          <cell r="D387" t="str">
            <v>BL0600002760</v>
          </cell>
          <cell r="E387" t="str">
            <v>Factura</v>
          </cell>
          <cell r="F387">
            <v>9568</v>
          </cell>
          <cell r="G387"/>
          <cell r="H387">
            <v>87917</v>
          </cell>
          <cell r="I387">
            <v>45719</v>
          </cell>
          <cell r="J387" t="str">
            <v>TRANSFERENCIA BANCO SANTANDER</v>
          </cell>
        </row>
        <row r="388">
          <cell r="A388" t="str">
            <v>1031921</v>
          </cell>
          <cell r="B388" t="str">
            <v>aequus</v>
          </cell>
          <cell r="C388" t="str">
            <v>pago boleta</v>
          </cell>
          <cell r="D388"/>
          <cell r="E388" t="str">
            <v>Boleta</v>
          </cell>
          <cell r="F388"/>
          <cell r="G388">
            <v>2464</v>
          </cell>
          <cell r="H388">
            <v>1031921</v>
          </cell>
          <cell r="I388">
            <v>45719</v>
          </cell>
          <cell r="J388" t="str">
            <v>TRANSFERENCIA BANCO SANTANDER</v>
          </cell>
        </row>
        <row r="389">
          <cell r="A389" t="str">
            <v>709200001</v>
          </cell>
          <cell r="B389" t="str">
            <v>arcoveg</v>
          </cell>
          <cell r="C389" t="str">
            <v>pago fact</v>
          </cell>
          <cell r="D389"/>
          <cell r="E389" t="str">
            <v>Factura</v>
          </cell>
          <cell r="F389">
            <v>709</v>
          </cell>
          <cell r="G389"/>
          <cell r="H389">
            <v>200001</v>
          </cell>
          <cell r="I389">
            <v>45719</v>
          </cell>
          <cell r="J389" t="str">
            <v>TRANSFERENCIA BANCO SANTANDER</v>
          </cell>
        </row>
        <row r="390">
          <cell r="A390" t="str">
            <v>4494465940</v>
          </cell>
          <cell r="B390" t="str">
            <v>victorinox</v>
          </cell>
          <cell r="C390" t="str">
            <v>pago fact</v>
          </cell>
          <cell r="D390"/>
          <cell r="E390" t="str">
            <v>Factura</v>
          </cell>
          <cell r="F390">
            <v>44944</v>
          </cell>
          <cell r="G390"/>
          <cell r="H390">
            <v>65940</v>
          </cell>
          <cell r="I390">
            <v>45719</v>
          </cell>
          <cell r="J390" t="str">
            <v>TRANSFERENCIA BANCO SANTANDER</v>
          </cell>
        </row>
        <row r="391">
          <cell r="A391" t="str">
            <v>45197728372</v>
          </cell>
          <cell r="B391" t="str">
            <v>victorinox</v>
          </cell>
          <cell r="C391" t="str">
            <v>pago fact</v>
          </cell>
          <cell r="D391"/>
          <cell r="E391" t="str">
            <v>Factura</v>
          </cell>
          <cell r="F391">
            <v>45197</v>
          </cell>
          <cell r="G391"/>
          <cell r="H391">
            <v>728372</v>
          </cell>
          <cell r="I391">
            <v>45719</v>
          </cell>
          <cell r="J391" t="str">
            <v>TRANSFERENCIA BANCO SANTANDER</v>
          </cell>
        </row>
        <row r="392">
          <cell r="A392" t="str">
            <v>45198463096</v>
          </cell>
          <cell r="B392" t="str">
            <v>victorinox</v>
          </cell>
          <cell r="C392" t="str">
            <v>pago fact</v>
          </cell>
          <cell r="D392"/>
          <cell r="E392" t="str">
            <v>Factura</v>
          </cell>
          <cell r="F392">
            <v>45198</v>
          </cell>
          <cell r="G392"/>
          <cell r="H392">
            <v>463096</v>
          </cell>
          <cell r="I392">
            <v>45719</v>
          </cell>
          <cell r="J392" t="str">
            <v>TRANSFERENCIA BANCO SANTANDER</v>
          </cell>
        </row>
        <row r="393">
          <cell r="A393" t="str">
            <v>453751358909</v>
          </cell>
          <cell r="B393" t="str">
            <v>victorinox</v>
          </cell>
          <cell r="C393" t="str">
            <v>pago fact</v>
          </cell>
          <cell r="D393"/>
          <cell r="E393" t="str">
            <v>Factura</v>
          </cell>
          <cell r="F393">
            <v>45375</v>
          </cell>
          <cell r="G393"/>
          <cell r="H393">
            <v>1358909</v>
          </cell>
          <cell r="I393">
            <v>45719</v>
          </cell>
          <cell r="J393" t="str">
            <v>TRANSFERENCIA BANCO SANTANDER</v>
          </cell>
        </row>
        <row r="394">
          <cell r="A394" t="str">
            <v>453961174221</v>
          </cell>
          <cell r="B394" t="str">
            <v>victorinox</v>
          </cell>
          <cell r="C394" t="str">
            <v>pago fact</v>
          </cell>
          <cell r="D394"/>
          <cell r="E394" t="str">
            <v>Factura</v>
          </cell>
          <cell r="F394">
            <v>45396</v>
          </cell>
          <cell r="G394"/>
          <cell r="H394">
            <v>1174221</v>
          </cell>
          <cell r="I394">
            <v>45719</v>
          </cell>
          <cell r="J394" t="str">
            <v>TRANSFERENCIA BANCO SANTANDER</v>
          </cell>
        </row>
        <row r="395">
          <cell r="A395" t="str">
            <v>14014494169</v>
          </cell>
          <cell r="B395" t="str">
            <v>Patagonik</v>
          </cell>
          <cell r="C395" t="str">
            <v>pago fact</v>
          </cell>
          <cell r="D395" t="str">
            <v>BL0600002652</v>
          </cell>
          <cell r="E395" t="str">
            <v>Factura</v>
          </cell>
          <cell r="F395">
            <v>14014</v>
          </cell>
          <cell r="G395"/>
          <cell r="H395">
            <v>494169</v>
          </cell>
          <cell r="I395">
            <v>45719</v>
          </cell>
          <cell r="J395" t="str">
            <v>TRANSFERENCIA BANCO SANTANDER</v>
          </cell>
        </row>
        <row r="396">
          <cell r="A396" t="str">
            <v>14028128992</v>
          </cell>
          <cell r="B396" t="str">
            <v>Patagonik</v>
          </cell>
          <cell r="C396" t="str">
            <v>pago fact</v>
          </cell>
          <cell r="D396" t="str">
            <v>BL0600002668</v>
          </cell>
          <cell r="E396" t="str">
            <v>Factura</v>
          </cell>
          <cell r="F396">
            <v>14028</v>
          </cell>
          <cell r="G396"/>
          <cell r="H396">
            <v>128992</v>
          </cell>
          <cell r="I396">
            <v>45719</v>
          </cell>
          <cell r="J396" t="str">
            <v>TRANSFERENCIA BANCO SANTANDER</v>
          </cell>
        </row>
        <row r="397">
          <cell r="A397" t="str">
            <v>14037743057</v>
          </cell>
          <cell r="B397" t="str">
            <v>Patagonik</v>
          </cell>
          <cell r="C397" t="str">
            <v>pago fact</v>
          </cell>
          <cell r="D397" t="str">
            <v>BL0600002728</v>
          </cell>
          <cell r="E397" t="str">
            <v>Factura</v>
          </cell>
          <cell r="F397">
            <v>14037</v>
          </cell>
          <cell r="G397"/>
          <cell r="H397">
            <v>743057</v>
          </cell>
          <cell r="I397">
            <v>45719</v>
          </cell>
          <cell r="J397" t="str">
            <v>TRANSFERENCIA BANCO SANTANDER</v>
          </cell>
        </row>
        <row r="398">
          <cell r="A398" t="str">
            <v>140531709702</v>
          </cell>
          <cell r="B398" t="str">
            <v>Patagonik</v>
          </cell>
          <cell r="C398" t="str">
            <v>pago fact</v>
          </cell>
          <cell r="D398" t="str">
            <v>BL0600002752</v>
          </cell>
          <cell r="E398" t="str">
            <v>Factura</v>
          </cell>
          <cell r="F398">
            <v>14053</v>
          </cell>
          <cell r="G398"/>
          <cell r="H398">
            <v>1709702</v>
          </cell>
          <cell r="I398">
            <v>45719</v>
          </cell>
          <cell r="J398" t="str">
            <v>TRANSFERENCIA BANCO SANTANDER</v>
          </cell>
        </row>
        <row r="399">
          <cell r="A399" t="str">
            <v>14070119408</v>
          </cell>
          <cell r="B399" t="str">
            <v>Patagonik</v>
          </cell>
          <cell r="C399" t="str">
            <v>pago fact</v>
          </cell>
          <cell r="D399" t="str">
            <v>BL0600002765</v>
          </cell>
          <cell r="E399" t="str">
            <v>Factura</v>
          </cell>
          <cell r="F399">
            <v>14070</v>
          </cell>
          <cell r="G399"/>
          <cell r="H399">
            <v>119408</v>
          </cell>
          <cell r="I399">
            <v>45719</v>
          </cell>
          <cell r="J399" t="str">
            <v>TRANSFERENCIA BANCO SANTANDER</v>
          </cell>
        </row>
        <row r="400">
          <cell r="A400" t="str">
            <v>140843806191</v>
          </cell>
          <cell r="B400" t="str">
            <v>Patagonik</v>
          </cell>
          <cell r="C400" t="str">
            <v>pago fact</v>
          </cell>
          <cell r="D400" t="str">
            <v>BL0600002797</v>
          </cell>
          <cell r="E400" t="str">
            <v>Factura</v>
          </cell>
          <cell r="F400">
            <v>14084</v>
          </cell>
          <cell r="G400"/>
          <cell r="H400">
            <v>3806191</v>
          </cell>
          <cell r="I400">
            <v>45719</v>
          </cell>
          <cell r="J400" t="str">
            <v>TRANSFERENCIA BANCO SANTANDER</v>
          </cell>
        </row>
        <row r="401">
          <cell r="A401" t="str">
            <v>14089277112</v>
          </cell>
          <cell r="B401" t="str">
            <v>Patagonik</v>
          </cell>
          <cell r="C401" t="str">
            <v>pago fact</v>
          </cell>
          <cell r="D401" t="str">
            <v>BL0600002799</v>
          </cell>
          <cell r="E401" t="str">
            <v>Factura</v>
          </cell>
          <cell r="F401">
            <v>14089</v>
          </cell>
          <cell r="G401"/>
          <cell r="H401">
            <v>277112</v>
          </cell>
          <cell r="I401">
            <v>45719</v>
          </cell>
          <cell r="J401" t="str">
            <v>TRANSFERENCIA BANCO SANTANDER</v>
          </cell>
        </row>
        <row r="402">
          <cell r="A402" t="str">
            <v>879990</v>
          </cell>
          <cell r="B402" t="str">
            <v>Falabella</v>
          </cell>
          <cell r="C402" t="str">
            <v>pago fact</v>
          </cell>
          <cell r="D402" t="str">
            <v>BL0600002952</v>
          </cell>
          <cell r="E402" t="str">
            <v xml:space="preserve">pendiente </v>
          </cell>
          <cell r="F402"/>
          <cell r="G402"/>
          <cell r="H402">
            <v>879990</v>
          </cell>
          <cell r="I402">
            <v>45720</v>
          </cell>
          <cell r="J402" t="str">
            <v>TARJETA DE CREDITO</v>
          </cell>
        </row>
        <row r="403">
          <cell r="A403" t="str">
            <v>360000</v>
          </cell>
          <cell r="B403" t="str">
            <v>Notaria</v>
          </cell>
          <cell r="C403" t="str">
            <v>pago fact</v>
          </cell>
          <cell r="D403"/>
          <cell r="E403" t="str">
            <v>Boleta</v>
          </cell>
          <cell r="F403"/>
          <cell r="G403">
            <v>62677</v>
          </cell>
          <cell r="H403">
            <v>360000</v>
          </cell>
          <cell r="I403">
            <v>45720</v>
          </cell>
          <cell r="J403" t="str">
            <v>TRANSFERENCIA BANCO SANTANDER</v>
          </cell>
        </row>
        <row r="404">
          <cell r="A404" t="str">
            <v>1941940</v>
          </cell>
          <cell r="B404" t="str">
            <v>soaring</v>
          </cell>
          <cell r="C404" t="str">
            <v>pago fact</v>
          </cell>
          <cell r="D404" t="str">
            <v>BL0600002743</v>
          </cell>
          <cell r="E404" t="str">
            <v>Factura</v>
          </cell>
          <cell r="F404">
            <v>19</v>
          </cell>
          <cell r="G404"/>
          <cell r="H404">
            <v>41940</v>
          </cell>
          <cell r="I404">
            <v>45720</v>
          </cell>
          <cell r="J404" t="str">
            <v>TRANSFERENCIA BANCO SANTANDER</v>
          </cell>
        </row>
        <row r="405">
          <cell r="A405" t="str">
            <v>20297449</v>
          </cell>
          <cell r="B405" t="str">
            <v>soaring</v>
          </cell>
          <cell r="C405" t="str">
            <v>pago fact</v>
          </cell>
          <cell r="D405" t="str">
            <v>BL0600002751</v>
          </cell>
          <cell r="E405" t="str">
            <v>Factura</v>
          </cell>
          <cell r="F405">
            <v>20</v>
          </cell>
          <cell r="G405"/>
          <cell r="H405">
            <v>297449</v>
          </cell>
          <cell r="I405">
            <v>45720</v>
          </cell>
          <cell r="J405" t="str">
            <v>TRANSFERENCIA BANCO SANTANDER</v>
          </cell>
        </row>
        <row r="406">
          <cell r="A406" t="str">
            <v>21803260</v>
          </cell>
          <cell r="B406" t="str">
            <v>soaring</v>
          </cell>
          <cell r="C406" t="str">
            <v>pago fact</v>
          </cell>
          <cell r="D406" t="str">
            <v>BL0600002751</v>
          </cell>
          <cell r="E406" t="str">
            <v>Factura</v>
          </cell>
          <cell r="F406">
            <v>21</v>
          </cell>
          <cell r="G406"/>
          <cell r="H406">
            <v>803260</v>
          </cell>
          <cell r="I406">
            <v>45720</v>
          </cell>
          <cell r="J406" t="str">
            <v>TRANSFERENCIA BANCO SANTANDER</v>
          </cell>
        </row>
        <row r="407">
          <cell r="A407" t="str">
            <v>300000</v>
          </cell>
          <cell r="B407" t="str">
            <v xml:space="preserve">Rafael fuentes </v>
          </cell>
          <cell r="C407" t="str">
            <v>pago fact</v>
          </cell>
          <cell r="D407"/>
          <cell r="E407" t="str">
            <v>Boleta</v>
          </cell>
          <cell r="F407"/>
          <cell r="G407">
            <v>224</v>
          </cell>
          <cell r="H407">
            <v>300000</v>
          </cell>
          <cell r="I407">
            <v>45720</v>
          </cell>
          <cell r="J407" t="str">
            <v>TRANSFERENCIA BANCO SANTANDER</v>
          </cell>
        </row>
        <row r="408">
          <cell r="A408" t="str">
            <v>4412360000</v>
          </cell>
          <cell r="B408" t="str">
            <v>The Ninja Company SpA</v>
          </cell>
          <cell r="C408" t="str">
            <v>pago fact</v>
          </cell>
          <cell r="D408"/>
          <cell r="E408" t="str">
            <v>Factura</v>
          </cell>
          <cell r="F408">
            <v>4412</v>
          </cell>
          <cell r="G408"/>
          <cell r="H408">
            <v>360000</v>
          </cell>
          <cell r="I408">
            <v>45720</v>
          </cell>
          <cell r="J408" t="str">
            <v>TRANSFERENCIA BANCO SANTANDER</v>
          </cell>
        </row>
        <row r="409">
          <cell r="A409" t="str">
            <v>25960974739</v>
          </cell>
          <cell r="B409" t="str">
            <v>oximiso</v>
          </cell>
          <cell r="C409" t="str">
            <v>pago fact</v>
          </cell>
          <cell r="D409"/>
          <cell r="E409" t="str">
            <v>Factura</v>
          </cell>
          <cell r="F409">
            <v>25960</v>
          </cell>
          <cell r="G409"/>
          <cell r="H409">
            <v>974739</v>
          </cell>
          <cell r="I409">
            <v>45720</v>
          </cell>
          <cell r="J409" t="str">
            <v>TRANSFERENCIA BANCO SANTANDER</v>
          </cell>
        </row>
        <row r="410">
          <cell r="A410" t="str">
            <v>25949639161</v>
          </cell>
          <cell r="B410" t="str">
            <v>oximiso</v>
          </cell>
          <cell r="C410" t="str">
            <v>pago fact</v>
          </cell>
          <cell r="D410"/>
          <cell r="E410" t="str">
            <v>Factura</v>
          </cell>
          <cell r="F410">
            <v>25949</v>
          </cell>
          <cell r="G410"/>
          <cell r="H410">
            <v>639161</v>
          </cell>
          <cell r="I410">
            <v>45720</v>
          </cell>
          <cell r="J410" t="str">
            <v>TRANSFERENCIA BANCO SANTANDER</v>
          </cell>
        </row>
        <row r="411">
          <cell r="A411" t="str">
            <v>259471494030</v>
          </cell>
          <cell r="B411" t="str">
            <v>oximiso</v>
          </cell>
          <cell r="C411" t="str">
            <v>pago fact</v>
          </cell>
          <cell r="D411"/>
          <cell r="E411" t="str">
            <v>Factura</v>
          </cell>
          <cell r="F411">
            <v>25947</v>
          </cell>
          <cell r="G411"/>
          <cell r="H411">
            <v>1494030</v>
          </cell>
          <cell r="I411">
            <v>45720</v>
          </cell>
          <cell r="J411" t="str">
            <v>TRANSFERENCIA BANCO SANTANDER</v>
          </cell>
        </row>
        <row r="412">
          <cell r="A412" t="str">
            <v>259351414129</v>
          </cell>
          <cell r="B412" t="str">
            <v>oximiso</v>
          </cell>
          <cell r="C412" t="str">
            <v>pago fact</v>
          </cell>
          <cell r="D412"/>
          <cell r="E412" t="str">
            <v>Factura</v>
          </cell>
          <cell r="F412">
            <v>25935</v>
          </cell>
          <cell r="G412"/>
          <cell r="H412">
            <v>1414129</v>
          </cell>
          <cell r="I412">
            <v>45720</v>
          </cell>
          <cell r="J412" t="str">
            <v>TRANSFERENCIA BANCO SANTANDER</v>
          </cell>
        </row>
        <row r="413">
          <cell r="A413" t="str">
            <v>25926594958</v>
          </cell>
          <cell r="B413" t="str">
            <v>oximiso</v>
          </cell>
          <cell r="C413" t="str">
            <v>pago fact</v>
          </cell>
          <cell r="D413"/>
          <cell r="E413" t="str">
            <v>Factura</v>
          </cell>
          <cell r="F413">
            <v>25926</v>
          </cell>
          <cell r="G413"/>
          <cell r="H413">
            <v>594958</v>
          </cell>
          <cell r="I413">
            <v>45720</v>
          </cell>
          <cell r="J413" t="str">
            <v>TRANSFERENCIA BANCO SANTANDER</v>
          </cell>
        </row>
        <row r="414">
          <cell r="A414" t="str">
            <v>259253506924</v>
          </cell>
          <cell r="B414" t="str">
            <v>oximiso</v>
          </cell>
          <cell r="C414" t="str">
            <v>pago fact</v>
          </cell>
          <cell r="D414"/>
          <cell r="E414" t="str">
            <v>Factura</v>
          </cell>
          <cell r="F414">
            <v>25925</v>
          </cell>
          <cell r="G414"/>
          <cell r="H414">
            <v>3506924</v>
          </cell>
          <cell r="I414">
            <v>45720</v>
          </cell>
          <cell r="J414" t="str">
            <v>TRANSFERENCIA BANCO SANTANDER</v>
          </cell>
        </row>
        <row r="415">
          <cell r="A415" t="str">
            <v>517914</v>
          </cell>
          <cell r="B415" t="str">
            <v>Gastos comunes</v>
          </cell>
          <cell r="C415"/>
          <cell r="D415"/>
          <cell r="E415"/>
          <cell r="F415"/>
          <cell r="G415"/>
          <cell r="H415">
            <v>517914</v>
          </cell>
          <cell r="I415">
            <v>45720</v>
          </cell>
          <cell r="J415" t="str">
            <v>TRANSFERENCIA BANCO SANTANDER</v>
          </cell>
        </row>
        <row r="416">
          <cell r="A416" t="str">
            <v>0</v>
          </cell>
          <cell r="B416" t="str">
            <v>Pago Falabella</v>
          </cell>
          <cell r="C416" t="str">
            <v>Diferencia compras falabella</v>
          </cell>
          <cell r="D416"/>
          <cell r="E416"/>
          <cell r="F416"/>
          <cell r="G416"/>
          <cell r="H416">
            <v>0</v>
          </cell>
          <cell r="I416">
            <v>45720</v>
          </cell>
          <cell r="J416" t="str">
            <v>TRANSFERENCIA BANCO SANTANDER</v>
          </cell>
        </row>
        <row r="417">
          <cell r="A417" t="str">
            <v>45400</v>
          </cell>
          <cell r="B417" t="str">
            <v>Cristian Soto</v>
          </cell>
          <cell r="C417" t="str">
            <v>Ida Loginsa</v>
          </cell>
          <cell r="D417" t="str">
            <v>Caja chica</v>
          </cell>
          <cell r="E417"/>
          <cell r="F417"/>
          <cell r="G417"/>
          <cell r="H417">
            <v>45400</v>
          </cell>
          <cell r="I417">
            <v>45722</v>
          </cell>
          <cell r="J417" t="str">
            <v>TRANSFERENCIA BANCO SANTANDER</v>
          </cell>
        </row>
        <row r="418">
          <cell r="A418" t="str">
            <v>236410121013980</v>
          </cell>
          <cell r="B418" t="str">
            <v xml:space="preserve">Paris </v>
          </cell>
          <cell r="C418" t="str">
            <v>comedor (siniestro)</v>
          </cell>
          <cell r="D418" t="str">
            <v>BL0600002984</v>
          </cell>
          <cell r="E418" t="str">
            <v>Factura</v>
          </cell>
          <cell r="F418">
            <v>23641012</v>
          </cell>
          <cell r="G418"/>
          <cell r="H418">
            <v>1013980</v>
          </cell>
          <cell r="I418">
            <v>45723</v>
          </cell>
          <cell r="J418" t="str">
            <v>TARJETA DE CREDITO</v>
          </cell>
        </row>
        <row r="419">
          <cell r="A419" t="str">
            <v>129980</v>
          </cell>
          <cell r="B419" t="str">
            <v>Falabella</v>
          </cell>
          <cell r="C419" t="str">
            <v xml:space="preserve">pago oc </v>
          </cell>
          <cell r="D419" t="str">
            <v>BL0600002955</v>
          </cell>
          <cell r="E419" t="str">
            <v>solicitada</v>
          </cell>
          <cell r="F419"/>
          <cell r="G419"/>
          <cell r="H419">
            <v>129980</v>
          </cell>
          <cell r="I419">
            <v>45723</v>
          </cell>
          <cell r="J419" t="str">
            <v>TARJETA DE CREDITO</v>
          </cell>
        </row>
        <row r="420">
          <cell r="A420" t="str">
            <v>1917920</v>
          </cell>
          <cell r="B420" t="str">
            <v xml:space="preserve">Falabella </v>
          </cell>
          <cell r="C420" t="str">
            <v xml:space="preserve">pago oc </v>
          </cell>
          <cell r="D420" t="str">
            <v>BL0600002954</v>
          </cell>
          <cell r="E420" t="str">
            <v>Boleta</v>
          </cell>
          <cell r="F420"/>
          <cell r="G420" t="str">
            <v>3795-372769-372769</v>
          </cell>
          <cell r="H420">
            <v>1917920</v>
          </cell>
          <cell r="I420">
            <v>45723</v>
          </cell>
          <cell r="J420" t="str">
            <v>TARJETA DE CREDITO</v>
          </cell>
        </row>
        <row r="421">
          <cell r="A421" t="str">
            <v>19259211799990</v>
          </cell>
          <cell r="B421" t="str">
            <v>samsung</v>
          </cell>
          <cell r="C421"/>
          <cell r="D421"/>
          <cell r="E421" t="str">
            <v>Factura</v>
          </cell>
          <cell r="F421">
            <v>1925921</v>
          </cell>
          <cell r="G421"/>
          <cell r="H421">
            <v>1799990</v>
          </cell>
          <cell r="I421">
            <v>45723</v>
          </cell>
          <cell r="J421" t="str">
            <v>TARJETA DE CREDITO</v>
          </cell>
        </row>
        <row r="422">
          <cell r="A422" t="str">
            <v>95982815472</v>
          </cell>
          <cell r="B422" t="str">
            <v>cercano</v>
          </cell>
          <cell r="C422" t="str">
            <v>pago fact</v>
          </cell>
          <cell r="D422"/>
          <cell r="E422" t="str">
            <v>Factura</v>
          </cell>
          <cell r="F422">
            <v>9598</v>
          </cell>
          <cell r="G422"/>
          <cell r="H422">
            <v>2815472</v>
          </cell>
          <cell r="I422">
            <v>45723</v>
          </cell>
          <cell r="J422" t="str">
            <v>TRANSFERENCIA BANCO SANTANDER</v>
          </cell>
        </row>
        <row r="423">
          <cell r="A423" t="str">
            <v>960212992</v>
          </cell>
          <cell r="B423" t="str">
            <v xml:space="preserve">cercano </v>
          </cell>
          <cell r="C423" t="str">
            <v>pago fact</v>
          </cell>
          <cell r="D423"/>
          <cell r="E423" t="str">
            <v>Factura</v>
          </cell>
          <cell r="F423">
            <v>9602</v>
          </cell>
          <cell r="G423"/>
          <cell r="H423">
            <v>12992</v>
          </cell>
          <cell r="I423">
            <v>45723</v>
          </cell>
          <cell r="J423" t="str">
            <v>TRANSFERENCIA BANCO SANTANDER</v>
          </cell>
        </row>
        <row r="424">
          <cell r="A424" t="str">
            <v>300000</v>
          </cell>
          <cell r="B424" t="str">
            <v>oximiso</v>
          </cell>
          <cell r="C424" t="str">
            <v>pago fact</v>
          </cell>
          <cell r="D424"/>
          <cell r="E424"/>
          <cell r="F424"/>
          <cell r="G424"/>
          <cell r="H424">
            <v>300000</v>
          </cell>
          <cell r="I424">
            <v>45723</v>
          </cell>
          <cell r="J424" t="str">
            <v>TRANSFERENCIA BANCO SANTANDER</v>
          </cell>
        </row>
        <row r="425">
          <cell r="A425" t="str">
            <v>25924994406</v>
          </cell>
          <cell r="B425" t="str">
            <v>oximiso</v>
          </cell>
          <cell r="C425" t="str">
            <v>pago fact</v>
          </cell>
          <cell r="D425"/>
          <cell r="E425" t="str">
            <v>Factura</v>
          </cell>
          <cell r="F425">
            <v>25924</v>
          </cell>
          <cell r="G425"/>
          <cell r="H425">
            <v>994406</v>
          </cell>
          <cell r="I425">
            <v>45723</v>
          </cell>
          <cell r="J425" t="str">
            <v>TRANSFERENCIA BANCO SANTANDER</v>
          </cell>
        </row>
        <row r="426">
          <cell r="A426" t="str">
            <v>259221963353</v>
          </cell>
          <cell r="B426" t="str">
            <v>oximiso</v>
          </cell>
          <cell r="C426" t="str">
            <v>pago fact</v>
          </cell>
          <cell r="D426"/>
          <cell r="E426" t="str">
            <v>Factura</v>
          </cell>
          <cell r="F426">
            <v>25922</v>
          </cell>
          <cell r="G426"/>
          <cell r="H426">
            <v>1963353</v>
          </cell>
          <cell r="I426">
            <v>45723</v>
          </cell>
          <cell r="J426" t="str">
            <v>TRANSFERENCIA BANCO SANTANDER</v>
          </cell>
        </row>
        <row r="427">
          <cell r="A427" t="str">
            <v>25912654446</v>
          </cell>
          <cell r="B427" t="str">
            <v>oximiso</v>
          </cell>
          <cell r="C427" t="str">
            <v>pago fact</v>
          </cell>
          <cell r="D427"/>
          <cell r="E427" t="str">
            <v>Factura</v>
          </cell>
          <cell r="F427">
            <v>25912</v>
          </cell>
          <cell r="G427"/>
          <cell r="H427">
            <v>654446</v>
          </cell>
          <cell r="I427">
            <v>45723</v>
          </cell>
          <cell r="J427" t="str">
            <v>TRANSFERENCIA BANCO SANTANDER</v>
          </cell>
        </row>
        <row r="428">
          <cell r="A428" t="str">
            <v>25896271984</v>
          </cell>
          <cell r="B428" t="str">
            <v>oximiso</v>
          </cell>
          <cell r="C428" t="str">
            <v>pago fact</v>
          </cell>
          <cell r="D428"/>
          <cell r="E428" t="str">
            <v>Factura</v>
          </cell>
          <cell r="F428">
            <v>25896</v>
          </cell>
          <cell r="G428"/>
          <cell r="H428">
            <v>271984</v>
          </cell>
          <cell r="I428">
            <v>45723</v>
          </cell>
          <cell r="J428" t="str">
            <v>TRANSFERENCIA BANCO SANTANDER</v>
          </cell>
        </row>
        <row r="429">
          <cell r="A429" t="str">
            <v>25881475966</v>
          </cell>
          <cell r="B429" t="str">
            <v>oximiso</v>
          </cell>
          <cell r="C429" t="str">
            <v>pago fact</v>
          </cell>
          <cell r="D429"/>
          <cell r="E429" t="str">
            <v>Factura</v>
          </cell>
          <cell r="F429">
            <v>25881</v>
          </cell>
          <cell r="G429"/>
          <cell r="H429">
            <v>475966</v>
          </cell>
          <cell r="I429">
            <v>45723</v>
          </cell>
          <cell r="J429" t="str">
            <v>TRANSFERENCIA BANCO SANTANDER</v>
          </cell>
        </row>
        <row r="430">
          <cell r="A430" t="str">
            <v>8110276610</v>
          </cell>
          <cell r="B430" t="str">
            <v>ecoclip</v>
          </cell>
          <cell r="C430" t="str">
            <v>pago fact</v>
          </cell>
          <cell r="D430"/>
          <cell r="E430" t="str">
            <v>Factura</v>
          </cell>
          <cell r="F430">
            <v>8110</v>
          </cell>
          <cell r="G430"/>
          <cell r="H430">
            <v>276610</v>
          </cell>
          <cell r="I430">
            <v>45723</v>
          </cell>
          <cell r="J430" t="str">
            <v>TRANSFERENCIA BANCO SANTANDER</v>
          </cell>
        </row>
        <row r="431">
          <cell r="A431" t="str">
            <v>811187839</v>
          </cell>
          <cell r="B431" t="str">
            <v>ecoclip</v>
          </cell>
          <cell r="C431" t="str">
            <v>pago fact</v>
          </cell>
          <cell r="D431"/>
          <cell r="E431" t="str">
            <v>Factura</v>
          </cell>
          <cell r="F431">
            <v>8111</v>
          </cell>
          <cell r="G431"/>
          <cell r="H431">
            <v>87839</v>
          </cell>
          <cell r="I431">
            <v>45723</v>
          </cell>
          <cell r="J431" t="str">
            <v>TRANSFERENCIA BANCO SANTANDER</v>
          </cell>
        </row>
        <row r="432">
          <cell r="A432" t="str">
            <v>170765248</v>
          </cell>
          <cell r="B432" t="str">
            <v>masqspray</v>
          </cell>
          <cell r="C432" t="str">
            <v>pago fact</v>
          </cell>
          <cell r="D432"/>
          <cell r="E432" t="str">
            <v>Factura</v>
          </cell>
          <cell r="F432">
            <v>1707</v>
          </cell>
          <cell r="G432"/>
          <cell r="H432">
            <v>65248</v>
          </cell>
          <cell r="I432">
            <v>45723</v>
          </cell>
          <cell r="J432" t="str">
            <v>TRANSFERENCIA BANCO SANTANDER</v>
          </cell>
        </row>
        <row r="433">
          <cell r="A433" t="str">
            <v>300000</v>
          </cell>
          <cell r="B433" t="str">
            <v xml:space="preserve">Rafael fuentes </v>
          </cell>
          <cell r="C433" t="str">
            <v>pago fact</v>
          </cell>
          <cell r="D433"/>
          <cell r="E433" t="str">
            <v>Boleta</v>
          </cell>
          <cell r="F433"/>
          <cell r="G433">
            <v>225</v>
          </cell>
          <cell r="H433">
            <v>300000</v>
          </cell>
          <cell r="I433">
            <v>45723</v>
          </cell>
          <cell r="J433" t="str">
            <v>TRANSFERENCIA BANCO SANTANDER</v>
          </cell>
        </row>
        <row r="434">
          <cell r="A434" t="str">
            <v>318444900</v>
          </cell>
          <cell r="B434" t="str">
            <v xml:space="preserve">Planeta Oudoor </v>
          </cell>
          <cell r="C434" t="str">
            <v>pago fact</v>
          </cell>
          <cell r="D434" t="str">
            <v>BL0600002977</v>
          </cell>
          <cell r="E434" t="str">
            <v>Factura</v>
          </cell>
          <cell r="F434">
            <v>318</v>
          </cell>
          <cell r="G434"/>
          <cell r="H434">
            <v>444900</v>
          </cell>
          <cell r="I434">
            <v>45726</v>
          </cell>
          <cell r="J434" t="str">
            <v>TRANSFERENCIA BANCO SANTANDER</v>
          </cell>
        </row>
        <row r="435">
          <cell r="A435" t="str">
            <v>504369900</v>
          </cell>
          <cell r="B435" t="str">
            <v xml:space="preserve">Asimetria </v>
          </cell>
          <cell r="C435" t="str">
            <v>pago fact</v>
          </cell>
          <cell r="D435" t="str">
            <v>BL0600002978</v>
          </cell>
          <cell r="E435" t="str">
            <v>Factura</v>
          </cell>
          <cell r="F435">
            <v>5043</v>
          </cell>
          <cell r="G435"/>
          <cell r="H435">
            <v>69900</v>
          </cell>
          <cell r="I435">
            <v>45726</v>
          </cell>
          <cell r="J435" t="str">
            <v>TARJETA DE CREDITO</v>
          </cell>
        </row>
        <row r="436">
          <cell r="A436" t="str">
            <v>138743969825980</v>
          </cell>
          <cell r="B436" t="str">
            <v>Falabella</v>
          </cell>
          <cell r="C436" t="str">
            <v>Sodimac</v>
          </cell>
          <cell r="D436"/>
          <cell r="E436" t="str">
            <v>Factura</v>
          </cell>
          <cell r="F436">
            <v>138743969</v>
          </cell>
          <cell r="G436"/>
          <cell r="H436">
            <v>825980</v>
          </cell>
          <cell r="I436">
            <v>45726</v>
          </cell>
          <cell r="J436" t="str">
            <v>TARJETA DE CREDITO</v>
          </cell>
        </row>
        <row r="437">
          <cell r="A437" t="str">
            <v>895864181103980</v>
          </cell>
          <cell r="B437" t="str">
            <v>Falabella</v>
          </cell>
          <cell r="C437" t="str">
            <v xml:space="preserve">pago oc </v>
          </cell>
          <cell r="D437" t="str">
            <v>BL0600002967</v>
          </cell>
          <cell r="E437" t="str">
            <v>Boleta</v>
          </cell>
          <cell r="F437">
            <v>895864181</v>
          </cell>
          <cell r="G437"/>
          <cell r="H437">
            <v>103980</v>
          </cell>
          <cell r="I437">
            <v>45726</v>
          </cell>
          <cell r="J437" t="str">
            <v>TARJETA DE CREDITO</v>
          </cell>
        </row>
        <row r="438">
          <cell r="A438" t="str">
            <v>1143108884990</v>
          </cell>
          <cell r="B438" t="str">
            <v xml:space="preserve">Maconline </v>
          </cell>
          <cell r="C438" t="str">
            <v>pago oc</v>
          </cell>
          <cell r="D438" t="str">
            <v>BL0600002994</v>
          </cell>
          <cell r="E438" t="str">
            <v>Factura</v>
          </cell>
          <cell r="F438">
            <v>1143108</v>
          </cell>
          <cell r="G438"/>
          <cell r="H438">
            <v>884990</v>
          </cell>
          <cell r="I438">
            <v>45726</v>
          </cell>
          <cell r="J438" t="str">
            <v>TARJETA DE CREDITO</v>
          </cell>
        </row>
        <row r="439">
          <cell r="A439" t="str">
            <v>980000</v>
          </cell>
          <cell r="B439" t="str">
            <v>Ticket Plus</v>
          </cell>
          <cell r="C439" t="str">
            <v>Entradas Champion</v>
          </cell>
          <cell r="D439"/>
          <cell r="E439" t="str">
            <v>Boleta</v>
          </cell>
          <cell r="F439"/>
          <cell r="G439"/>
          <cell r="H439">
            <v>980000</v>
          </cell>
          <cell r="I439">
            <v>45726</v>
          </cell>
          <cell r="J439" t="str">
            <v>TARJETA DE CREDITO</v>
          </cell>
        </row>
        <row r="440">
          <cell r="A440" t="str">
            <v>219969</v>
          </cell>
          <cell r="B440" t="str">
            <v xml:space="preserve">Maconline </v>
          </cell>
          <cell r="C440" t="str">
            <v xml:space="preserve">Pago reparacion </v>
          </cell>
          <cell r="D440"/>
          <cell r="E440" t="str">
            <v>Factura</v>
          </cell>
          <cell r="F440"/>
          <cell r="G440"/>
          <cell r="H440">
            <v>219969</v>
          </cell>
          <cell r="I440">
            <v>45726</v>
          </cell>
          <cell r="J440" t="str">
            <v>TRANSFERENCIA BANCO SANTANDER</v>
          </cell>
        </row>
        <row r="441">
          <cell r="A441" t="str">
            <v>20800</v>
          </cell>
          <cell r="B441" t="str">
            <v>Arriendo</v>
          </cell>
          <cell r="C441" t="str">
            <v>Diferencia por aumento de IPC</v>
          </cell>
          <cell r="D441"/>
          <cell r="E441"/>
          <cell r="F441"/>
          <cell r="G441"/>
          <cell r="H441">
            <v>20800</v>
          </cell>
          <cell r="I441">
            <v>45726</v>
          </cell>
          <cell r="J441" t="str">
            <v>TRANSFERENCIA BANCO SANTANDER</v>
          </cell>
        </row>
        <row r="442">
          <cell r="A442" t="str">
            <v>501129936</v>
          </cell>
          <cell r="B442" t="str">
            <v>Adversa</v>
          </cell>
          <cell r="C442" t="str">
            <v>Pago fact</v>
          </cell>
          <cell r="D442"/>
          <cell r="E442" t="str">
            <v>Factura</v>
          </cell>
          <cell r="F442">
            <v>501</v>
          </cell>
          <cell r="G442"/>
          <cell r="H442">
            <v>129936</v>
          </cell>
          <cell r="I442">
            <v>45726</v>
          </cell>
          <cell r="J442" t="str">
            <v>TRANSFERENCIA BANCO SANTANDER</v>
          </cell>
        </row>
        <row r="443">
          <cell r="A443" t="str">
            <v>171330</v>
          </cell>
          <cell r="B443" t="str">
            <v>Isidora henriquez</v>
          </cell>
          <cell r="C443" t="str">
            <v xml:space="preserve">visita ovalle </v>
          </cell>
          <cell r="D443"/>
          <cell r="E443" t="str">
            <v>Boleta</v>
          </cell>
          <cell r="F443"/>
          <cell r="G443"/>
          <cell r="H443">
            <v>171330</v>
          </cell>
          <cell r="I443">
            <v>45726</v>
          </cell>
          <cell r="J443" t="str">
            <v>TRANSFERENCIA BANCO SANTANDER</v>
          </cell>
        </row>
        <row r="444">
          <cell r="A444" t="str">
            <v>8755603777274</v>
          </cell>
          <cell r="B444" t="str">
            <v>Veto</v>
          </cell>
          <cell r="C444" t="str">
            <v>Pago fact</v>
          </cell>
          <cell r="D444"/>
          <cell r="E444" t="str">
            <v>Factura</v>
          </cell>
          <cell r="F444">
            <v>875560</v>
          </cell>
          <cell r="G444"/>
          <cell r="H444">
            <v>3777274</v>
          </cell>
          <cell r="I444">
            <v>45726</v>
          </cell>
          <cell r="J444" t="str">
            <v>TRANSFERENCIA BANCO SANTANDER</v>
          </cell>
        </row>
        <row r="445">
          <cell r="A445" t="str">
            <v>876375100012</v>
          </cell>
          <cell r="B445" t="str">
            <v>Veto</v>
          </cell>
          <cell r="C445" t="str">
            <v>Pago fact</v>
          </cell>
          <cell r="D445"/>
          <cell r="E445" t="str">
            <v>Factura</v>
          </cell>
          <cell r="F445">
            <v>876375</v>
          </cell>
          <cell r="G445"/>
          <cell r="H445">
            <v>100012</v>
          </cell>
          <cell r="I445">
            <v>45726</v>
          </cell>
          <cell r="J445" t="str">
            <v>TRANSFERENCIA BANCO SANTANDER</v>
          </cell>
        </row>
        <row r="446">
          <cell r="A446" t="str">
            <v>17761035580</v>
          </cell>
          <cell r="B446" t="str">
            <v>Mouvair</v>
          </cell>
          <cell r="C446" t="str">
            <v>Pago fact</v>
          </cell>
          <cell r="D446"/>
          <cell r="E446" t="str">
            <v>Factura</v>
          </cell>
          <cell r="F446">
            <v>1776</v>
          </cell>
          <cell r="G446"/>
          <cell r="H446">
            <v>1035580</v>
          </cell>
          <cell r="I446">
            <v>45726</v>
          </cell>
          <cell r="J446" t="str">
            <v>TRANSFERENCIA BANCO SANTANDER</v>
          </cell>
        </row>
        <row r="447">
          <cell r="A447" t="str">
            <v>1783221076</v>
          </cell>
          <cell r="B447" t="str">
            <v>Mouvair</v>
          </cell>
          <cell r="C447" t="str">
            <v>Pago fact</v>
          </cell>
          <cell r="D447"/>
          <cell r="E447" t="str">
            <v>Factura</v>
          </cell>
          <cell r="F447">
            <v>1783</v>
          </cell>
          <cell r="G447"/>
          <cell r="H447">
            <v>221076</v>
          </cell>
          <cell r="I447">
            <v>45726</v>
          </cell>
          <cell r="J447" t="str">
            <v>TRANSFERENCIA BANCO SANTANDER</v>
          </cell>
        </row>
        <row r="448">
          <cell r="A448" t="str">
            <v>2701919227756980</v>
          </cell>
          <cell r="B448" t="str">
            <v xml:space="preserve">Paris </v>
          </cell>
          <cell r="C448" t="str">
            <v xml:space="preserve">pago oc </v>
          </cell>
          <cell r="D448" t="str">
            <v>BL0600002985</v>
          </cell>
          <cell r="E448" t="str">
            <v>Boleta</v>
          </cell>
          <cell r="F448">
            <v>2701919227</v>
          </cell>
          <cell r="G448"/>
          <cell r="H448">
            <v>756980</v>
          </cell>
          <cell r="I448">
            <v>45727</v>
          </cell>
          <cell r="J448" t="str">
            <v>TARJETA DE CREDITO</v>
          </cell>
        </row>
        <row r="449">
          <cell r="A449" t="str">
            <v>298980</v>
          </cell>
          <cell r="B449" t="str">
            <v>Falabella</v>
          </cell>
          <cell r="C449"/>
          <cell r="D449"/>
          <cell r="E449" t="str">
            <v xml:space="preserve">devolucion </v>
          </cell>
          <cell r="F449"/>
          <cell r="G449"/>
          <cell r="H449">
            <v>298980</v>
          </cell>
          <cell r="I449">
            <v>45727</v>
          </cell>
          <cell r="J449" t="str">
            <v>TARJETA DE CREDITO</v>
          </cell>
        </row>
        <row r="450">
          <cell r="A450" t="str">
            <v>5344612793790</v>
          </cell>
          <cell r="B450" t="str">
            <v>pc factory (personal computer factory)</v>
          </cell>
          <cell r="C450" t="str">
            <v>pago oc</v>
          </cell>
          <cell r="D450" t="str">
            <v>BL0600002980</v>
          </cell>
          <cell r="E450" t="str">
            <v>Factura</v>
          </cell>
          <cell r="F450">
            <v>5344612</v>
          </cell>
          <cell r="G450"/>
          <cell r="H450">
            <v>793790</v>
          </cell>
          <cell r="I450">
            <v>45727</v>
          </cell>
          <cell r="J450" t="str">
            <v>TARJETA DE CREDITO</v>
          </cell>
        </row>
        <row r="451">
          <cell r="A451" t="str">
            <v>5500</v>
          </cell>
          <cell r="B451" t="str">
            <v>panificio</v>
          </cell>
          <cell r="C451" t="str">
            <v>Desayuno equipo</v>
          </cell>
          <cell r="D451"/>
          <cell r="E451" t="str">
            <v>Boleta</v>
          </cell>
          <cell r="F451"/>
          <cell r="G451"/>
          <cell r="H451">
            <v>5500</v>
          </cell>
          <cell r="I451">
            <v>45727</v>
          </cell>
          <cell r="J451" t="str">
            <v>TARJETA DE CREDITO</v>
          </cell>
        </row>
        <row r="452">
          <cell r="A452" t="str">
            <v>930000</v>
          </cell>
          <cell r="B452" t="str">
            <v>Ticket Plus</v>
          </cell>
          <cell r="C452" t="str">
            <v xml:space="preserve">Pago champion </v>
          </cell>
          <cell r="D452"/>
          <cell r="E452" t="str">
            <v>Boleta</v>
          </cell>
          <cell r="F452"/>
          <cell r="G452"/>
          <cell r="H452">
            <v>930000</v>
          </cell>
          <cell r="I452">
            <v>45727</v>
          </cell>
          <cell r="J452" t="str">
            <v>TARJETA DE CREDITO</v>
          </cell>
        </row>
        <row r="453">
          <cell r="A453" t="str">
            <v>19262841099990</v>
          </cell>
          <cell r="B453" t="str">
            <v xml:space="preserve">Samsung </v>
          </cell>
          <cell r="C453" t="str">
            <v xml:space="preserve">pago oc </v>
          </cell>
          <cell r="D453"/>
          <cell r="E453" t="str">
            <v>Factura</v>
          </cell>
          <cell r="F453">
            <v>1926284</v>
          </cell>
          <cell r="G453"/>
          <cell r="H453">
            <v>1099990</v>
          </cell>
          <cell r="I453">
            <v>45727</v>
          </cell>
          <cell r="J453" t="str">
            <v>TARJETA DE CREDITO</v>
          </cell>
        </row>
        <row r="454">
          <cell r="A454" t="str">
            <v>223720</v>
          </cell>
          <cell r="B454" t="str">
            <v xml:space="preserve">cabaña del lago </v>
          </cell>
          <cell r="C454" t="str">
            <v xml:space="preserve">pago oc </v>
          </cell>
          <cell r="D454" t="str">
            <v>BL0600002983</v>
          </cell>
          <cell r="E454" t="str">
            <v>solicitada</v>
          </cell>
          <cell r="F454"/>
          <cell r="G454"/>
          <cell r="H454">
            <v>223720</v>
          </cell>
          <cell r="I454">
            <v>45728</v>
          </cell>
          <cell r="J454" t="str">
            <v>TRANSFERENCIA BANCO SANTANDER</v>
          </cell>
        </row>
        <row r="455">
          <cell r="A455" t="str">
            <v>97180609768</v>
          </cell>
          <cell r="B455" t="str">
            <v>Gasei</v>
          </cell>
          <cell r="C455" t="str">
            <v>Pago fact</v>
          </cell>
          <cell r="D455"/>
          <cell r="E455" t="str">
            <v>Factura</v>
          </cell>
          <cell r="F455">
            <v>97180</v>
          </cell>
          <cell r="G455"/>
          <cell r="H455">
            <v>609768</v>
          </cell>
          <cell r="I455">
            <v>45728</v>
          </cell>
          <cell r="J455" t="str">
            <v>TRANSFERENCIA BANCO SANTANDER</v>
          </cell>
        </row>
        <row r="456">
          <cell r="A456" t="str">
            <v>97210413974</v>
          </cell>
          <cell r="B456" t="str">
            <v>Gasei</v>
          </cell>
          <cell r="C456" t="str">
            <v>Pago fact</v>
          </cell>
          <cell r="D456"/>
          <cell r="E456" t="str">
            <v>Factura</v>
          </cell>
          <cell r="F456">
            <v>97210</v>
          </cell>
          <cell r="G456"/>
          <cell r="H456">
            <v>413974</v>
          </cell>
          <cell r="I456">
            <v>45728</v>
          </cell>
          <cell r="J456" t="str">
            <v>TRANSFERENCIA BANCO SANTANDER</v>
          </cell>
        </row>
        <row r="457">
          <cell r="A457" t="str">
            <v>300000</v>
          </cell>
          <cell r="B457" t="str">
            <v xml:space="preserve">Rafael fuentes </v>
          </cell>
          <cell r="C457" t="str">
            <v>Pago fact</v>
          </cell>
          <cell r="D457"/>
          <cell r="E457" t="str">
            <v>Boleta</v>
          </cell>
          <cell r="F457"/>
          <cell r="G457">
            <v>226</v>
          </cell>
          <cell r="H457">
            <v>300000</v>
          </cell>
          <cell r="I457">
            <v>45728</v>
          </cell>
          <cell r="J457" t="str">
            <v>TRANSFERENCIA BANCO SANTANDER</v>
          </cell>
        </row>
        <row r="458">
          <cell r="A458" t="str">
            <v>22183611583</v>
          </cell>
          <cell r="B458" t="str">
            <v>Moggill</v>
          </cell>
          <cell r="C458" t="str">
            <v>Pago fact</v>
          </cell>
          <cell r="D458"/>
          <cell r="E458" t="str">
            <v>Factura</v>
          </cell>
          <cell r="F458">
            <v>22183</v>
          </cell>
          <cell r="G458"/>
          <cell r="H458">
            <v>611583</v>
          </cell>
          <cell r="I458">
            <v>45728</v>
          </cell>
          <cell r="J458" t="str">
            <v>TRANSFERENCIA BANCO SANTANDER</v>
          </cell>
        </row>
        <row r="459">
          <cell r="A459" t="str">
            <v>9106719981</v>
          </cell>
          <cell r="B459" t="str">
            <v>Osoji</v>
          </cell>
          <cell r="C459" t="str">
            <v>Pago fact</v>
          </cell>
          <cell r="D459"/>
          <cell r="E459" t="str">
            <v>Factura</v>
          </cell>
          <cell r="F459">
            <v>9106</v>
          </cell>
          <cell r="G459"/>
          <cell r="H459">
            <v>719981</v>
          </cell>
          <cell r="I459">
            <v>45728</v>
          </cell>
          <cell r="J459" t="str">
            <v>TRANSFERENCIA BANCO SANTANDER</v>
          </cell>
        </row>
        <row r="460">
          <cell r="A460" t="str">
            <v>2807222673</v>
          </cell>
          <cell r="B460" t="str">
            <v xml:space="preserve">importclick </v>
          </cell>
          <cell r="C460" t="str">
            <v>Pago fact</v>
          </cell>
          <cell r="D460"/>
          <cell r="E460" t="str">
            <v>Factura</v>
          </cell>
          <cell r="F460">
            <v>2807</v>
          </cell>
          <cell r="G460"/>
          <cell r="H460">
            <v>222673</v>
          </cell>
          <cell r="I460">
            <v>45728</v>
          </cell>
          <cell r="J460" t="str">
            <v>TRANSFERENCIA BANCO SANTANDER</v>
          </cell>
        </row>
        <row r="461">
          <cell r="A461" t="str">
            <v>2155428281</v>
          </cell>
          <cell r="B461" t="str">
            <v>Trauko (kaleuche)</v>
          </cell>
          <cell r="C461" t="str">
            <v>Pago fact</v>
          </cell>
          <cell r="D461"/>
          <cell r="E461" t="str">
            <v>Factura</v>
          </cell>
          <cell r="F461">
            <v>2155</v>
          </cell>
          <cell r="G461"/>
          <cell r="H461">
            <v>428281</v>
          </cell>
          <cell r="I461">
            <v>45728</v>
          </cell>
          <cell r="J461" t="str">
            <v>TRANSFERENCIA BANCO SANTANDER</v>
          </cell>
        </row>
        <row r="462">
          <cell r="A462" t="str">
            <v>7000000</v>
          </cell>
          <cell r="B462" t="str">
            <v>Bravium</v>
          </cell>
          <cell r="C462" t="str">
            <v>Impuestos</v>
          </cell>
          <cell r="D462"/>
          <cell r="E462"/>
          <cell r="F462"/>
          <cell r="G462"/>
          <cell r="H462">
            <v>7000000</v>
          </cell>
          <cell r="I462">
            <v>45729</v>
          </cell>
          <cell r="J462" t="str">
            <v>TRANSFERENCIA BANCO SANTANDER</v>
          </cell>
        </row>
        <row r="463">
          <cell r="A463" t="str">
            <v>7000000</v>
          </cell>
          <cell r="B463" t="str">
            <v>Bravium</v>
          </cell>
          <cell r="C463" t="str">
            <v>Impuestos</v>
          </cell>
          <cell r="D463"/>
          <cell r="E463"/>
          <cell r="F463"/>
          <cell r="G463"/>
          <cell r="H463">
            <v>7000000</v>
          </cell>
          <cell r="I463">
            <v>45729</v>
          </cell>
          <cell r="J463" t="str">
            <v>TRANSFERENCIA BANCO SANTANDER</v>
          </cell>
        </row>
        <row r="464">
          <cell r="A464" t="str">
            <v>7000000</v>
          </cell>
          <cell r="B464" t="str">
            <v>Bravium</v>
          </cell>
          <cell r="C464" t="str">
            <v>Impuestos</v>
          </cell>
          <cell r="D464"/>
          <cell r="E464"/>
          <cell r="F464"/>
          <cell r="G464"/>
          <cell r="H464">
            <v>7000000</v>
          </cell>
          <cell r="I464">
            <v>45729</v>
          </cell>
          <cell r="J464" t="str">
            <v>TRANSFERENCIA BANCO SANTANDER</v>
          </cell>
        </row>
        <row r="465">
          <cell r="A465" t="str">
            <v>7000000</v>
          </cell>
          <cell r="B465" t="str">
            <v>Bravium</v>
          </cell>
          <cell r="C465" t="str">
            <v>Impuestos</v>
          </cell>
          <cell r="D465"/>
          <cell r="E465"/>
          <cell r="F465"/>
          <cell r="G465"/>
          <cell r="H465">
            <v>7000000</v>
          </cell>
          <cell r="I465">
            <v>45729</v>
          </cell>
          <cell r="J465" t="str">
            <v>TRANSFERENCIA BANCO SANTANDER</v>
          </cell>
        </row>
        <row r="466">
          <cell r="A466" t="str">
            <v>7000000</v>
          </cell>
          <cell r="B466" t="str">
            <v>Bravium</v>
          </cell>
          <cell r="C466" t="str">
            <v>Impuestos</v>
          </cell>
          <cell r="D466"/>
          <cell r="E466"/>
          <cell r="F466"/>
          <cell r="G466"/>
          <cell r="H466">
            <v>7000000</v>
          </cell>
          <cell r="I466">
            <v>45729</v>
          </cell>
          <cell r="J466" t="str">
            <v>TRANSFERENCIA BANCO SANTANDER</v>
          </cell>
        </row>
        <row r="467">
          <cell r="A467" t="str">
            <v>52258431059960</v>
          </cell>
          <cell r="B467" t="str">
            <v xml:space="preserve">Falabella </v>
          </cell>
          <cell r="C467" t="str">
            <v>pago oc</v>
          </cell>
          <cell r="D467" t="str">
            <v>BL0600002995</v>
          </cell>
          <cell r="E467" t="str">
            <v>Factura</v>
          </cell>
          <cell r="F467">
            <v>5225843</v>
          </cell>
          <cell r="G467"/>
          <cell r="H467">
            <v>1059960</v>
          </cell>
          <cell r="I467">
            <v>45729</v>
          </cell>
          <cell r="J467" t="str">
            <v>TARJETA DE CREDITO</v>
          </cell>
        </row>
        <row r="468">
          <cell r="A468" t="str">
            <v>1927321869970</v>
          </cell>
          <cell r="B468" t="str">
            <v>Samsung</v>
          </cell>
          <cell r="C468" t="str">
            <v>Mercado pago</v>
          </cell>
          <cell r="D468"/>
          <cell r="E468" t="str">
            <v>Factura</v>
          </cell>
          <cell r="F468">
            <v>1927321</v>
          </cell>
          <cell r="G468"/>
          <cell r="H468">
            <v>869970</v>
          </cell>
          <cell r="I468">
            <v>45729</v>
          </cell>
          <cell r="J468" t="str">
            <v>TARJETA DE CREDITO</v>
          </cell>
        </row>
        <row r="469">
          <cell r="A469" t="str">
            <v>1927321869970</v>
          </cell>
          <cell r="B469" t="str">
            <v>Samsung</v>
          </cell>
          <cell r="C469" t="str">
            <v>Mercado pago</v>
          </cell>
          <cell r="D469" t="str">
            <v>BL0600002991</v>
          </cell>
          <cell r="E469" t="str">
            <v>Factura</v>
          </cell>
          <cell r="F469">
            <v>1927321</v>
          </cell>
          <cell r="G469"/>
          <cell r="H469">
            <v>869970</v>
          </cell>
          <cell r="I469">
            <v>45729</v>
          </cell>
          <cell r="J469" t="str">
            <v>TARJETA DE CREDITO</v>
          </cell>
        </row>
        <row r="470">
          <cell r="A470" t="str">
            <v>235442796523</v>
          </cell>
          <cell r="B470" t="str">
            <v>Easy waze</v>
          </cell>
          <cell r="C470" t="str">
            <v>Pago fact</v>
          </cell>
          <cell r="D470" t="str">
            <v>BL0600002872</v>
          </cell>
          <cell r="E470" t="str">
            <v>Factura</v>
          </cell>
          <cell r="F470">
            <v>23544</v>
          </cell>
          <cell r="G470"/>
          <cell r="H470">
            <v>2796523</v>
          </cell>
          <cell r="I470">
            <v>45730</v>
          </cell>
          <cell r="J470" t="str">
            <v>TRANSFERENCIA BANCO SANTANDER</v>
          </cell>
        </row>
        <row r="471">
          <cell r="A471" t="str">
            <v>23367839801</v>
          </cell>
          <cell r="B471" t="str">
            <v>Easy waze</v>
          </cell>
          <cell r="C471" t="str">
            <v>Pago fact</v>
          </cell>
          <cell r="D471" t="str">
            <v>BL0600002847</v>
          </cell>
          <cell r="E471" t="str">
            <v>Factura</v>
          </cell>
          <cell r="F471">
            <v>23367</v>
          </cell>
          <cell r="G471"/>
          <cell r="H471">
            <v>839801</v>
          </cell>
          <cell r="I471">
            <v>45730</v>
          </cell>
          <cell r="J471" t="str">
            <v>TRANSFERENCIA BANCO SANTANDER</v>
          </cell>
        </row>
        <row r="472">
          <cell r="A472" t="str">
            <v>2332111754354</v>
          </cell>
          <cell r="B472" t="str">
            <v>Easy waze</v>
          </cell>
          <cell r="C472" t="str">
            <v>Pago fact</v>
          </cell>
          <cell r="D472" t="str">
            <v>BL0600002798</v>
          </cell>
          <cell r="E472" t="str">
            <v>Factura</v>
          </cell>
          <cell r="F472">
            <v>23321</v>
          </cell>
          <cell r="G472"/>
          <cell r="H472">
            <v>11754354</v>
          </cell>
          <cell r="I472">
            <v>45730</v>
          </cell>
          <cell r="J472" t="str">
            <v>TRANSFERENCIA BANCO SANTANDER</v>
          </cell>
        </row>
        <row r="473">
          <cell r="A473" t="str">
            <v>906010889642</v>
          </cell>
          <cell r="B473" t="str">
            <v>Osoji</v>
          </cell>
          <cell r="C473" t="str">
            <v>Pago fact</v>
          </cell>
          <cell r="D473" t="str">
            <v>BL0600002810</v>
          </cell>
          <cell r="E473" t="str">
            <v>Factura</v>
          </cell>
          <cell r="F473">
            <v>9060</v>
          </cell>
          <cell r="G473"/>
          <cell r="H473">
            <v>10889642</v>
          </cell>
          <cell r="I473">
            <v>45730</v>
          </cell>
          <cell r="J473" t="str">
            <v>TRANSFERENCIA BANCO SANTANDER</v>
          </cell>
        </row>
        <row r="474">
          <cell r="A474" t="str">
            <v>15205588522</v>
          </cell>
          <cell r="B474" t="str">
            <v>Comercial best hike</v>
          </cell>
          <cell r="C474" t="str">
            <v>Pago fact</v>
          </cell>
          <cell r="D474"/>
          <cell r="E474" t="str">
            <v>Factura</v>
          </cell>
          <cell r="F474">
            <v>15205</v>
          </cell>
          <cell r="G474"/>
          <cell r="H474">
            <v>588522</v>
          </cell>
          <cell r="I474">
            <v>45730</v>
          </cell>
          <cell r="J474" t="str">
            <v>TRANSFERENCIA BANCO SANTANDER</v>
          </cell>
        </row>
        <row r="475">
          <cell r="A475" t="str">
            <v>1287591174012</v>
          </cell>
          <cell r="B475" t="str">
            <v>The andes (lippi)</v>
          </cell>
          <cell r="C475" t="str">
            <v>Pago fact</v>
          </cell>
          <cell r="D475" t="str">
            <v xml:space="preserve">BL0600002822 </v>
          </cell>
          <cell r="E475" t="str">
            <v>Factura</v>
          </cell>
          <cell r="F475">
            <v>128759</v>
          </cell>
          <cell r="G475"/>
          <cell r="H475">
            <v>1174012</v>
          </cell>
          <cell r="I475">
            <v>45730</v>
          </cell>
          <cell r="J475" t="str">
            <v>TRANSFERENCIA BANCO SANTANDER</v>
          </cell>
        </row>
        <row r="476">
          <cell r="A476" t="str">
            <v>55630051396980</v>
          </cell>
          <cell r="B476" t="str">
            <v>Rosen</v>
          </cell>
          <cell r="C476" t="str">
            <v>Compra Daniela</v>
          </cell>
          <cell r="D476"/>
          <cell r="E476" t="str">
            <v>Factura</v>
          </cell>
          <cell r="F476">
            <v>5563005</v>
          </cell>
          <cell r="G476"/>
          <cell r="H476">
            <v>1396980</v>
          </cell>
          <cell r="I476">
            <v>45731</v>
          </cell>
          <cell r="J476" t="str">
            <v>TARJETA DE CREDITO</v>
          </cell>
        </row>
        <row r="477">
          <cell r="A477" t="str">
            <v>138021800137</v>
          </cell>
          <cell r="B477" t="str">
            <v>Deira (ditgital)</v>
          </cell>
          <cell r="C477" t="str">
            <v>Pago fact</v>
          </cell>
          <cell r="D477" t="str">
            <v>BL0600002874</v>
          </cell>
          <cell r="E477" t="str">
            <v>Factura</v>
          </cell>
          <cell r="F477">
            <v>13802</v>
          </cell>
          <cell r="G477"/>
          <cell r="H477">
            <v>1800137</v>
          </cell>
          <cell r="I477">
            <v>45733</v>
          </cell>
          <cell r="J477" t="str">
            <v>TRANSFERENCIA BANCO SANTANDER</v>
          </cell>
        </row>
        <row r="478">
          <cell r="A478" t="str">
            <v>67992261000</v>
          </cell>
          <cell r="B478" t="str">
            <v>Yentzen</v>
          </cell>
          <cell r="C478" t="str">
            <v>Pago entradas cherry</v>
          </cell>
          <cell r="D478"/>
          <cell r="E478" t="str">
            <v>Factura</v>
          </cell>
          <cell r="F478">
            <v>6799</v>
          </cell>
          <cell r="G478"/>
          <cell r="H478">
            <v>2261000</v>
          </cell>
          <cell r="I478">
            <v>45733</v>
          </cell>
          <cell r="J478" t="str">
            <v>TRANSFERENCIA BANCO SANTANDER</v>
          </cell>
        </row>
        <row r="479">
          <cell r="A479" t="str">
            <v>23965289-23965288462960</v>
          </cell>
          <cell r="B479" t="str">
            <v xml:space="preserve">Paris </v>
          </cell>
          <cell r="C479"/>
          <cell r="D479"/>
          <cell r="E479" t="str">
            <v>Factura</v>
          </cell>
          <cell r="F479" t="str">
            <v>23965289-23965288</v>
          </cell>
          <cell r="G479"/>
          <cell r="H479">
            <v>462960</v>
          </cell>
          <cell r="I479">
            <v>45733</v>
          </cell>
          <cell r="J479" t="str">
            <v>TARJETA DE CREDITO</v>
          </cell>
        </row>
        <row r="480">
          <cell r="A480" t="str">
            <v>349980</v>
          </cell>
          <cell r="B480" t="str">
            <v>Ripley</v>
          </cell>
          <cell r="C480" t="str">
            <v xml:space="preserve">pago oc </v>
          </cell>
          <cell r="D480" t="str">
            <v>BL0600003056</v>
          </cell>
          <cell r="E480" t="str">
            <v>Factura</v>
          </cell>
          <cell r="F480"/>
          <cell r="G480"/>
          <cell r="H480">
            <v>349980</v>
          </cell>
          <cell r="I480">
            <v>45733</v>
          </cell>
          <cell r="J480" t="str">
            <v>TARJETA DE CREDITO</v>
          </cell>
        </row>
        <row r="481">
          <cell r="A481" t="str">
            <v>1396980</v>
          </cell>
          <cell r="B481" t="str">
            <v xml:space="preserve">Paris </v>
          </cell>
          <cell r="C481" t="str">
            <v xml:space="preserve">pago oc </v>
          </cell>
          <cell r="D481" t="str">
            <v>BL0600002942</v>
          </cell>
          <cell r="E481" t="str">
            <v>Boleta</v>
          </cell>
          <cell r="F481"/>
          <cell r="G481">
            <v>2701975216</v>
          </cell>
          <cell r="H481">
            <v>1396980</v>
          </cell>
          <cell r="I481">
            <v>45733</v>
          </cell>
          <cell r="J481" t="str">
            <v>TARJETA DE CREDITO</v>
          </cell>
        </row>
        <row r="482">
          <cell r="A482" t="str">
            <v>5186150980</v>
          </cell>
          <cell r="B482" t="str">
            <v>Booz (Worldquery Sp)</v>
          </cell>
          <cell r="C482" t="str">
            <v>Pago fact</v>
          </cell>
          <cell r="D482"/>
          <cell r="E482" t="str">
            <v>Factura</v>
          </cell>
          <cell r="F482">
            <v>51861</v>
          </cell>
          <cell r="G482"/>
          <cell r="H482">
            <v>50980</v>
          </cell>
          <cell r="I482">
            <v>45733</v>
          </cell>
          <cell r="J482" t="str">
            <v>TARJETA DE CREDITO</v>
          </cell>
        </row>
        <row r="483">
          <cell r="A483" t="str">
            <v>300000</v>
          </cell>
          <cell r="B483" t="str">
            <v xml:space="preserve">Rafael fuentes </v>
          </cell>
          <cell r="C483" t="str">
            <v>pago boleta</v>
          </cell>
          <cell r="D483"/>
          <cell r="E483" t="str">
            <v>Boleta</v>
          </cell>
          <cell r="F483"/>
          <cell r="G483">
            <v>227</v>
          </cell>
          <cell r="H483">
            <v>300000</v>
          </cell>
          <cell r="I483">
            <v>45733</v>
          </cell>
          <cell r="J483" t="str">
            <v>TRANSFERENCIA BANCO SANTANDER</v>
          </cell>
        </row>
        <row r="484">
          <cell r="A484" t="str">
            <v>141023503635</v>
          </cell>
          <cell r="B484" t="str">
            <v xml:space="preserve">Patagonik </v>
          </cell>
          <cell r="C484" t="str">
            <v>Pago fact</v>
          </cell>
          <cell r="D484" t="str">
            <v>BL0600002849</v>
          </cell>
          <cell r="E484" t="str">
            <v>Factura</v>
          </cell>
          <cell r="F484">
            <v>14102</v>
          </cell>
          <cell r="G484"/>
          <cell r="H484">
            <v>3503635</v>
          </cell>
          <cell r="I484">
            <v>45733</v>
          </cell>
          <cell r="J484" t="str">
            <v>TRANSFERENCIA BANCO SANTANDER</v>
          </cell>
        </row>
        <row r="485">
          <cell r="A485" t="str">
            <v>14123579839</v>
          </cell>
          <cell r="B485" t="str">
            <v xml:space="preserve">Patagonik </v>
          </cell>
          <cell r="C485" t="str">
            <v>Pago fact</v>
          </cell>
          <cell r="D485" t="str">
            <v>BL0600002870</v>
          </cell>
          <cell r="E485" t="str">
            <v>Factura</v>
          </cell>
          <cell r="F485">
            <v>14123</v>
          </cell>
          <cell r="G485"/>
          <cell r="H485">
            <v>579839</v>
          </cell>
          <cell r="I485">
            <v>45733</v>
          </cell>
          <cell r="J485" t="str">
            <v>TRANSFERENCIA BANCO SANTANDER</v>
          </cell>
        </row>
        <row r="486">
          <cell r="A486" t="str">
            <v>129181334617</v>
          </cell>
          <cell r="B486" t="str">
            <v>The andes (lippi)</v>
          </cell>
          <cell r="C486" t="str">
            <v>Pago fact</v>
          </cell>
          <cell r="D486"/>
          <cell r="E486" t="str">
            <v>Factura</v>
          </cell>
          <cell r="F486">
            <v>129181</v>
          </cell>
          <cell r="G486"/>
          <cell r="H486">
            <v>334617</v>
          </cell>
          <cell r="I486">
            <v>45733</v>
          </cell>
          <cell r="J486" t="str">
            <v>TRANSFERENCIA BANCO SANTANDER</v>
          </cell>
        </row>
        <row r="487">
          <cell r="A487" t="str">
            <v>191270159924</v>
          </cell>
          <cell r="B487" t="str">
            <v>Eglo</v>
          </cell>
          <cell r="C487" t="str">
            <v>Pago fact</v>
          </cell>
          <cell r="D487"/>
          <cell r="E487" t="str">
            <v>Factura</v>
          </cell>
          <cell r="F487">
            <v>191270</v>
          </cell>
          <cell r="G487"/>
          <cell r="H487">
            <v>159924</v>
          </cell>
          <cell r="I487">
            <v>45733</v>
          </cell>
          <cell r="J487" t="str">
            <v>TRANSFERENCIA BANCO SANTANDER</v>
          </cell>
        </row>
        <row r="488">
          <cell r="A488" t="str">
            <v>22359942</v>
          </cell>
          <cell r="B488" t="str">
            <v>Soaring</v>
          </cell>
          <cell r="C488" t="str">
            <v>Pago fact</v>
          </cell>
          <cell r="D488"/>
          <cell r="E488" t="str">
            <v>Factura</v>
          </cell>
          <cell r="F488">
            <v>22</v>
          </cell>
          <cell r="G488"/>
          <cell r="H488">
            <v>359942</v>
          </cell>
          <cell r="I488">
            <v>45733</v>
          </cell>
          <cell r="J488" t="str">
            <v>TRANSFERENCIA BANCO SANTANDER</v>
          </cell>
        </row>
        <row r="489">
          <cell r="A489" t="str">
            <v>-3790</v>
          </cell>
          <cell r="B489" t="str">
            <v>Nota de credito</v>
          </cell>
          <cell r="C489" t="str">
            <v>Devolucion lider</v>
          </cell>
          <cell r="D489"/>
          <cell r="E489"/>
          <cell r="F489"/>
          <cell r="G489"/>
          <cell r="H489">
            <v>-3790</v>
          </cell>
          <cell r="I489">
            <v>45734</v>
          </cell>
          <cell r="J489" t="str">
            <v>TARJETA DE CREDITO</v>
          </cell>
        </row>
        <row r="490">
          <cell r="A490" t="str">
            <v>-298980</v>
          </cell>
          <cell r="B490" t="str">
            <v>Nota de credito</v>
          </cell>
          <cell r="C490"/>
          <cell r="D490"/>
          <cell r="E490"/>
          <cell r="F490"/>
          <cell r="G490"/>
          <cell r="H490">
            <v>-298980</v>
          </cell>
          <cell r="I490">
            <v>45734</v>
          </cell>
          <cell r="J490" t="str">
            <v>TARJETA DE CREDITO</v>
          </cell>
        </row>
        <row r="491">
          <cell r="A491" t="str">
            <v>35482219990</v>
          </cell>
          <cell r="B491" t="str">
            <v>Garminstore</v>
          </cell>
          <cell r="C491" t="str">
            <v>Company Garmin</v>
          </cell>
          <cell r="D491"/>
          <cell r="E491" t="str">
            <v>Factura</v>
          </cell>
          <cell r="F491">
            <v>35482</v>
          </cell>
          <cell r="G491"/>
          <cell r="H491">
            <v>219990</v>
          </cell>
          <cell r="I491">
            <v>45734</v>
          </cell>
          <cell r="J491" t="str">
            <v>TARJETA DE CREDITO</v>
          </cell>
        </row>
        <row r="492">
          <cell r="A492" t="str">
            <v>5226966457960</v>
          </cell>
          <cell r="B492" t="str">
            <v xml:space="preserve">Falabella </v>
          </cell>
          <cell r="C492" t="str">
            <v xml:space="preserve">pago oc </v>
          </cell>
          <cell r="D492" t="str">
            <v>BL0600003025</v>
          </cell>
          <cell r="E492" t="str">
            <v>Factura</v>
          </cell>
          <cell r="F492">
            <v>5226966</v>
          </cell>
          <cell r="G492"/>
          <cell r="H492">
            <v>457960</v>
          </cell>
          <cell r="I492">
            <v>45734</v>
          </cell>
          <cell r="J492" t="str">
            <v>TARJETA DE CREDITO</v>
          </cell>
        </row>
        <row r="493">
          <cell r="A493" t="str">
            <v>435980</v>
          </cell>
          <cell r="B493" t="str">
            <v>Sodimac</v>
          </cell>
          <cell r="C493" t="str">
            <v xml:space="preserve">pago oc </v>
          </cell>
          <cell r="D493"/>
          <cell r="E493" t="str">
            <v>Boleta</v>
          </cell>
          <cell r="F493"/>
          <cell r="G493">
            <v>777957819</v>
          </cell>
          <cell r="H493">
            <v>435980</v>
          </cell>
          <cell r="I493">
            <v>45734</v>
          </cell>
          <cell r="J493" t="str">
            <v>TARJETA DE CREDITO</v>
          </cell>
        </row>
        <row r="494">
          <cell r="A494" t="str">
            <v>52269471007939</v>
          </cell>
          <cell r="B494" t="str">
            <v xml:space="preserve">Falabella </v>
          </cell>
          <cell r="C494"/>
          <cell r="D494" t="str">
            <v>BL0600003010</v>
          </cell>
          <cell r="E494" t="str">
            <v>Factura</v>
          </cell>
          <cell r="F494">
            <v>5226947</v>
          </cell>
          <cell r="G494"/>
          <cell r="H494">
            <v>1007939</v>
          </cell>
          <cell r="I494">
            <v>45734</v>
          </cell>
          <cell r="J494" t="str">
            <v>TARJETA DE CREDITO</v>
          </cell>
        </row>
        <row r="495">
          <cell r="A495" t="str">
            <v>52269422054456</v>
          </cell>
          <cell r="B495" t="str">
            <v xml:space="preserve">Falabella </v>
          </cell>
          <cell r="C495" t="str">
            <v xml:space="preserve">pago oc </v>
          </cell>
          <cell r="D495" t="str">
            <v>BL0600003006</v>
          </cell>
          <cell r="E495" t="str">
            <v>Factura</v>
          </cell>
          <cell r="F495">
            <v>5226942</v>
          </cell>
          <cell r="G495"/>
          <cell r="H495">
            <v>2054456</v>
          </cell>
          <cell r="I495">
            <v>45734</v>
          </cell>
          <cell r="J495" t="str">
            <v>TARJETA DE CREDITO</v>
          </cell>
        </row>
        <row r="496">
          <cell r="A496" t="str">
            <v>5226936533970</v>
          </cell>
          <cell r="B496" t="str">
            <v>Falabella</v>
          </cell>
          <cell r="C496"/>
          <cell r="D496"/>
          <cell r="E496" t="str">
            <v>Factura</v>
          </cell>
          <cell r="F496">
            <v>5226936</v>
          </cell>
          <cell r="G496"/>
          <cell r="H496">
            <v>533970</v>
          </cell>
          <cell r="I496">
            <v>45734</v>
          </cell>
          <cell r="J496" t="str">
            <v>TARJETA DE CREDITO</v>
          </cell>
        </row>
        <row r="497">
          <cell r="A497" t="str">
            <v>68030</v>
          </cell>
          <cell r="B497" t="str">
            <v>Lider</v>
          </cell>
          <cell r="C497"/>
          <cell r="D497"/>
          <cell r="E497" t="str">
            <v>Boleta</v>
          </cell>
          <cell r="F497"/>
          <cell r="G497">
            <v>2303991548</v>
          </cell>
          <cell r="H497">
            <v>68030</v>
          </cell>
          <cell r="I497">
            <v>45734</v>
          </cell>
          <cell r="J497" t="str">
            <v>TARJETA DE CREDITO</v>
          </cell>
        </row>
        <row r="498">
          <cell r="A498" t="str">
            <v>1924932882841</v>
          </cell>
          <cell r="B498" t="str">
            <v xml:space="preserve">Ripley </v>
          </cell>
          <cell r="C498" t="str">
            <v xml:space="preserve">Perfumes </v>
          </cell>
          <cell r="D498"/>
          <cell r="E498" t="str">
            <v>Factura</v>
          </cell>
          <cell r="F498">
            <v>1924932</v>
          </cell>
          <cell r="G498"/>
          <cell r="H498">
            <v>882841</v>
          </cell>
          <cell r="I498">
            <v>45734</v>
          </cell>
          <cell r="J498" t="str">
            <v>TARJETA DE CREDITO</v>
          </cell>
        </row>
        <row r="499">
          <cell r="A499" t="str">
            <v>3837535700</v>
          </cell>
          <cell r="B499" t="str">
            <v>Sasco</v>
          </cell>
          <cell r="C499" t="str">
            <v>Toma de servicios</v>
          </cell>
          <cell r="D499"/>
          <cell r="E499" t="str">
            <v>Factura</v>
          </cell>
          <cell r="F499">
            <v>38375</v>
          </cell>
          <cell r="G499"/>
          <cell r="H499">
            <v>35700</v>
          </cell>
          <cell r="I499">
            <v>45734</v>
          </cell>
          <cell r="J499" t="str">
            <v>TARJETA DE CREDITO</v>
          </cell>
        </row>
        <row r="500">
          <cell r="A500" t="str">
            <v>3640692165</v>
          </cell>
          <cell r="B500" t="str">
            <v>kanka</v>
          </cell>
          <cell r="C500"/>
          <cell r="D500" t="str">
            <v>BL0600002969</v>
          </cell>
          <cell r="E500" t="str">
            <v>Factura</v>
          </cell>
          <cell r="F500">
            <v>3640</v>
          </cell>
          <cell r="G500"/>
          <cell r="H500">
            <v>692165</v>
          </cell>
          <cell r="I500">
            <v>45734</v>
          </cell>
          <cell r="J500" t="str">
            <v>TARJETA DE CREDITO</v>
          </cell>
        </row>
        <row r="501">
          <cell r="A501" t="str">
            <v>12970759980</v>
          </cell>
          <cell r="B501" t="str">
            <v>Betsmart</v>
          </cell>
          <cell r="C501"/>
          <cell r="D501" t="str">
            <v>BL0600002997</v>
          </cell>
          <cell r="E501" t="str">
            <v>Factura</v>
          </cell>
          <cell r="F501">
            <v>12970</v>
          </cell>
          <cell r="G501"/>
          <cell r="H501">
            <v>759980</v>
          </cell>
          <cell r="I501">
            <v>45734</v>
          </cell>
          <cell r="J501" t="str">
            <v>TARJETA DE CREDITO</v>
          </cell>
        </row>
        <row r="502">
          <cell r="A502" t="str">
            <v>439980</v>
          </cell>
          <cell r="B502" t="str">
            <v>Falabella</v>
          </cell>
          <cell r="C502"/>
          <cell r="D502" t="str">
            <v>BL0600003011</v>
          </cell>
          <cell r="E502" t="str">
            <v xml:space="preserve">devolucion </v>
          </cell>
          <cell r="F502"/>
          <cell r="G502"/>
          <cell r="H502">
            <v>439980</v>
          </cell>
          <cell r="I502">
            <v>45734</v>
          </cell>
          <cell r="J502" t="str">
            <v>TARJETA DE CREDITO</v>
          </cell>
        </row>
        <row r="503">
          <cell r="A503" t="str">
            <v>10000000</v>
          </cell>
          <cell r="B503" t="str">
            <v>Pago TC</v>
          </cell>
          <cell r="C503" t="str">
            <v>Pago TC</v>
          </cell>
          <cell r="D503"/>
          <cell r="E503"/>
          <cell r="F503"/>
          <cell r="G503"/>
          <cell r="H503">
            <v>10000000</v>
          </cell>
          <cell r="I503">
            <v>45734</v>
          </cell>
          <cell r="J503" t="str">
            <v>TARJETA DE CREDITO</v>
          </cell>
        </row>
        <row r="504">
          <cell r="A504" t="str">
            <v>52269421433980</v>
          </cell>
          <cell r="B504" t="str">
            <v>Falabella</v>
          </cell>
          <cell r="C504"/>
          <cell r="D504"/>
          <cell r="E504" t="str">
            <v>Factura</v>
          </cell>
          <cell r="F504">
            <v>5226942</v>
          </cell>
          <cell r="G504"/>
          <cell r="H504">
            <v>1433980</v>
          </cell>
          <cell r="I504">
            <v>45734</v>
          </cell>
          <cell r="J504" t="str">
            <v>TARJETA DE CREDITO</v>
          </cell>
        </row>
        <row r="505">
          <cell r="A505" t="str">
            <v>803760294457</v>
          </cell>
          <cell r="B505" t="str">
            <v>Bicevida</v>
          </cell>
          <cell r="C505" t="str">
            <v>Seguro complementario</v>
          </cell>
          <cell r="D505"/>
          <cell r="E505" t="str">
            <v>Factura</v>
          </cell>
          <cell r="F505">
            <v>803760</v>
          </cell>
          <cell r="G505"/>
          <cell r="H505">
            <v>294457</v>
          </cell>
          <cell r="I505">
            <v>45734</v>
          </cell>
          <cell r="J505" t="str">
            <v>TRANSFERENCIA BANCO SANTANDER</v>
          </cell>
        </row>
        <row r="506">
          <cell r="A506" t="str">
            <v>18821417491</v>
          </cell>
          <cell r="B506" t="str">
            <v>BML</v>
          </cell>
          <cell r="C506" t="str">
            <v>Contabilidad</v>
          </cell>
          <cell r="D506"/>
          <cell r="E506" t="str">
            <v>Factura</v>
          </cell>
          <cell r="F506">
            <v>1882</v>
          </cell>
          <cell r="G506"/>
          <cell r="H506">
            <v>1417491</v>
          </cell>
          <cell r="I506">
            <v>45734</v>
          </cell>
          <cell r="J506" t="str">
            <v>TRANSFERENCIA BANCO SANTANDER</v>
          </cell>
        </row>
        <row r="507">
          <cell r="A507" t="str">
            <v>7196</v>
          </cell>
          <cell r="B507" t="str">
            <v>Luz</v>
          </cell>
          <cell r="C507"/>
          <cell r="D507"/>
          <cell r="E507" t="str">
            <v>Boleta</v>
          </cell>
          <cell r="F507"/>
          <cell r="G507">
            <v>341328053</v>
          </cell>
          <cell r="H507">
            <v>7196</v>
          </cell>
          <cell r="I507">
            <v>45734</v>
          </cell>
          <cell r="J507" t="str">
            <v>BOTON DE PAGO</v>
          </cell>
        </row>
        <row r="508">
          <cell r="A508" t="str">
            <v>1217171</v>
          </cell>
          <cell r="B508" t="str">
            <v xml:space="preserve">Ripley </v>
          </cell>
          <cell r="C508" t="str">
            <v xml:space="preserve">pago oc </v>
          </cell>
          <cell r="D508"/>
          <cell r="E508" t="str">
            <v>Boleta</v>
          </cell>
          <cell r="F508"/>
          <cell r="G508">
            <v>233981280</v>
          </cell>
          <cell r="H508">
            <v>1217171</v>
          </cell>
          <cell r="I508">
            <v>45735</v>
          </cell>
          <cell r="J508" t="str">
            <v>TARJETA DE CREDITO</v>
          </cell>
        </row>
        <row r="509">
          <cell r="A509" t="str">
            <v>10957768990</v>
          </cell>
          <cell r="B509" t="str">
            <v>Librería Nacional</v>
          </cell>
          <cell r="C509" t="str">
            <v>Insumos oficina</v>
          </cell>
          <cell r="D509"/>
          <cell r="E509" t="str">
            <v>Factura</v>
          </cell>
          <cell r="F509">
            <v>1095776</v>
          </cell>
          <cell r="G509"/>
          <cell r="H509">
            <v>8990</v>
          </cell>
          <cell r="I509">
            <v>45735</v>
          </cell>
          <cell r="J509" t="str">
            <v>TARJETA DE CREDITO</v>
          </cell>
        </row>
        <row r="510">
          <cell r="A510" t="str">
            <v>6339775</v>
          </cell>
          <cell r="B510" t="str">
            <v>Pago TC</v>
          </cell>
          <cell r="C510" t="str">
            <v>Pago TC</v>
          </cell>
          <cell r="D510"/>
          <cell r="E510"/>
          <cell r="F510"/>
          <cell r="G510"/>
          <cell r="H510">
            <v>6339775</v>
          </cell>
          <cell r="I510">
            <v>45735</v>
          </cell>
          <cell r="J510" t="str">
            <v>TRANSFERENCIA BANCO SANTANDER</v>
          </cell>
        </row>
        <row r="511">
          <cell r="A511" t="str">
            <v>10000000</v>
          </cell>
          <cell r="B511" t="str">
            <v>Pago TC</v>
          </cell>
          <cell r="C511" t="str">
            <v>Pago TC</v>
          </cell>
          <cell r="D511"/>
          <cell r="E511"/>
          <cell r="F511"/>
          <cell r="G511"/>
          <cell r="H511">
            <v>10000000</v>
          </cell>
          <cell r="I511">
            <v>45735</v>
          </cell>
          <cell r="J511" t="str">
            <v>TRANSFERENCIA BANCO SANTANDER</v>
          </cell>
        </row>
        <row r="512">
          <cell r="A512" t="str">
            <v>14996314625</v>
          </cell>
          <cell r="B512" t="str">
            <v>Volcanika</v>
          </cell>
          <cell r="C512" t="str">
            <v>pago factura</v>
          </cell>
          <cell r="D512" t="str">
            <v xml:space="preserve">BL0600002675 </v>
          </cell>
          <cell r="E512" t="str">
            <v>Factura</v>
          </cell>
          <cell r="F512">
            <v>14996</v>
          </cell>
          <cell r="G512"/>
          <cell r="H512">
            <v>314625</v>
          </cell>
          <cell r="I512">
            <v>45735</v>
          </cell>
          <cell r="J512" t="str">
            <v>TRANSFERENCIA BANCO SANTANDER</v>
          </cell>
        </row>
        <row r="513">
          <cell r="A513" t="str">
            <v>15205588522</v>
          </cell>
          <cell r="B513" t="str">
            <v>Volcanika</v>
          </cell>
          <cell r="C513" t="str">
            <v>pago factura</v>
          </cell>
          <cell r="D513" t="str">
            <v xml:space="preserve">BL0600002748 </v>
          </cell>
          <cell r="E513" t="str">
            <v>Factura</v>
          </cell>
          <cell r="F513">
            <v>15205</v>
          </cell>
          <cell r="G513"/>
          <cell r="H513">
            <v>588522</v>
          </cell>
          <cell r="I513">
            <v>45735</v>
          </cell>
          <cell r="J513" t="str">
            <v>TRANSFERENCIA BANCO SANTANDER</v>
          </cell>
        </row>
        <row r="514">
          <cell r="A514" t="str">
            <v>16646000</v>
          </cell>
          <cell r="B514" t="str">
            <v>Agua Austral</v>
          </cell>
          <cell r="C514"/>
          <cell r="D514"/>
          <cell r="E514" t="str">
            <v>Factura</v>
          </cell>
          <cell r="F514">
            <v>1664</v>
          </cell>
          <cell r="G514"/>
          <cell r="H514">
            <v>6000</v>
          </cell>
          <cell r="I514">
            <v>45735</v>
          </cell>
          <cell r="J514" t="str">
            <v>TRANSFERENCIA BANCO SANTANDER</v>
          </cell>
        </row>
        <row r="515">
          <cell r="A515" t="str">
            <v>924950</v>
          </cell>
          <cell r="B515" t="str">
            <v>Gasei</v>
          </cell>
          <cell r="C515" t="str">
            <v>pago párlantes marley</v>
          </cell>
          <cell r="D515"/>
          <cell r="E515"/>
          <cell r="F515"/>
          <cell r="G515"/>
          <cell r="H515">
            <v>924950</v>
          </cell>
          <cell r="I515">
            <v>45736</v>
          </cell>
          <cell r="J515" t="str">
            <v>TARJETA DE CREDITO</v>
          </cell>
        </row>
        <row r="516">
          <cell r="A516" t="str">
            <v>189805</v>
          </cell>
          <cell r="B516" t="str">
            <v>Cfereira store</v>
          </cell>
          <cell r="C516" t="str">
            <v xml:space="preserve">cables mac </v>
          </cell>
          <cell r="D516" t="str">
            <v>BL0600003027</v>
          </cell>
          <cell r="E516"/>
          <cell r="F516"/>
          <cell r="G516"/>
          <cell r="H516">
            <v>189805</v>
          </cell>
          <cell r="I516">
            <v>45736</v>
          </cell>
          <cell r="J516" t="str">
            <v>TRANSFERENCIA BANCO SANTANDER</v>
          </cell>
        </row>
        <row r="517">
          <cell r="A517" t="str">
            <v>92660</v>
          </cell>
          <cell r="B517" t="str">
            <v>Latam</v>
          </cell>
          <cell r="C517" t="str">
            <v>pago diferencia sudafrica</v>
          </cell>
          <cell r="D517"/>
          <cell r="E517"/>
          <cell r="F517"/>
          <cell r="G517"/>
          <cell r="H517">
            <v>92660</v>
          </cell>
          <cell r="I517">
            <v>45736</v>
          </cell>
          <cell r="J517" t="str">
            <v>TRANSFERENCIA BANCO SANTANDER</v>
          </cell>
        </row>
        <row r="518">
          <cell r="A518" t="str">
            <v>300000</v>
          </cell>
          <cell r="B518" t="str">
            <v xml:space="preserve">Rafael fuentes </v>
          </cell>
          <cell r="C518" t="str">
            <v>pago boleta</v>
          </cell>
          <cell r="D518"/>
          <cell r="E518" t="str">
            <v>Boleta</v>
          </cell>
          <cell r="F518"/>
          <cell r="G518">
            <v>228</v>
          </cell>
          <cell r="H518">
            <v>300000</v>
          </cell>
          <cell r="I518">
            <v>45736</v>
          </cell>
          <cell r="J518" t="str">
            <v>TRANSFERENCIA BANCO SANTANDER</v>
          </cell>
        </row>
        <row r="519">
          <cell r="A519" t="str">
            <v>233141831813</v>
          </cell>
          <cell r="B519" t="str">
            <v>Easy waze</v>
          </cell>
          <cell r="C519" t="str">
            <v>Pago fact</v>
          </cell>
          <cell r="D519"/>
          <cell r="E519" t="str">
            <v>Factura</v>
          </cell>
          <cell r="F519">
            <v>23314</v>
          </cell>
          <cell r="G519"/>
          <cell r="H519">
            <v>1831813</v>
          </cell>
          <cell r="I519">
            <v>45736</v>
          </cell>
          <cell r="J519" t="str">
            <v>TRANSFERENCIA BANCO SANTANDER</v>
          </cell>
        </row>
        <row r="520">
          <cell r="A520" t="str">
            <v>19254501424950</v>
          </cell>
          <cell r="B520" t="str">
            <v xml:space="preserve">Ripley </v>
          </cell>
          <cell r="C520" t="str">
            <v>pago boleta</v>
          </cell>
          <cell r="D520" t="str">
            <v>BL0600003031</v>
          </cell>
          <cell r="E520" t="str">
            <v>Boleta</v>
          </cell>
          <cell r="F520">
            <v>1925450</v>
          </cell>
          <cell r="G520"/>
          <cell r="H520">
            <v>1424950</v>
          </cell>
          <cell r="I520">
            <v>45736</v>
          </cell>
          <cell r="J520" t="str">
            <v>TARJETA DE CREDITO</v>
          </cell>
        </row>
        <row r="521">
          <cell r="A521" t="str">
            <v>750000</v>
          </cell>
          <cell r="B521" t="str">
            <v>Ticketplus</v>
          </cell>
          <cell r="C521" t="str">
            <v>pago  entradas champion</v>
          </cell>
          <cell r="D521"/>
          <cell r="E521"/>
          <cell r="F521"/>
          <cell r="G521"/>
          <cell r="H521">
            <v>750000</v>
          </cell>
          <cell r="I521">
            <v>45736</v>
          </cell>
          <cell r="J521" t="str">
            <v>TARJETA DE CREDITO</v>
          </cell>
        </row>
        <row r="522">
          <cell r="A522" t="str">
            <v>5538259920</v>
          </cell>
          <cell r="B522" t="str">
            <v>atacama outdoor</v>
          </cell>
          <cell r="C522" t="str">
            <v>Pago fact</v>
          </cell>
          <cell r="D522"/>
          <cell r="E522" t="str">
            <v>Factura</v>
          </cell>
          <cell r="F522">
            <v>5538</v>
          </cell>
          <cell r="G522"/>
          <cell r="H522">
            <v>259920</v>
          </cell>
          <cell r="I522">
            <v>45736</v>
          </cell>
          <cell r="J522" t="str">
            <v>TRANSFERENCIA BANCO SANTANDER</v>
          </cell>
        </row>
        <row r="523">
          <cell r="A523" t="str">
            <v>2778104952</v>
          </cell>
          <cell r="B523" t="str">
            <v>Importclick</v>
          </cell>
          <cell r="C523" t="str">
            <v>Pago fact</v>
          </cell>
          <cell r="D523"/>
          <cell r="E523" t="str">
            <v>Factura</v>
          </cell>
          <cell r="F523">
            <v>2778</v>
          </cell>
          <cell r="G523"/>
          <cell r="H523">
            <v>104952</v>
          </cell>
          <cell r="I523">
            <v>45736</v>
          </cell>
          <cell r="J523" t="str">
            <v>TRANSFERENCIA BANCO SANTANDER</v>
          </cell>
        </row>
        <row r="524">
          <cell r="A524" t="str">
            <v>22232224648</v>
          </cell>
          <cell r="B524" t="str">
            <v>Moggil</v>
          </cell>
          <cell r="C524" t="str">
            <v>Pago fact</v>
          </cell>
          <cell r="D524"/>
          <cell r="E524" t="str">
            <v>Factura</v>
          </cell>
          <cell r="F524">
            <v>22232</v>
          </cell>
          <cell r="G524"/>
          <cell r="H524">
            <v>224648</v>
          </cell>
          <cell r="I524">
            <v>45736</v>
          </cell>
          <cell r="J524" t="str">
            <v>TRANSFERENCIA BANCO SANTANDER</v>
          </cell>
        </row>
        <row r="525">
          <cell r="A525" t="str">
            <v>191412335951</v>
          </cell>
          <cell r="B525" t="str">
            <v>Eglo</v>
          </cell>
          <cell r="C525" t="str">
            <v>Pago fact</v>
          </cell>
          <cell r="D525"/>
          <cell r="E525" t="str">
            <v>Factura</v>
          </cell>
          <cell r="F525">
            <v>191412</v>
          </cell>
          <cell r="G525"/>
          <cell r="H525">
            <v>335951</v>
          </cell>
          <cell r="I525">
            <v>45736</v>
          </cell>
          <cell r="J525" t="str">
            <v>TRANSFERENCIA BANCO SANTANDER</v>
          </cell>
        </row>
        <row r="526">
          <cell r="A526" t="str">
            <v>2818145376</v>
          </cell>
          <cell r="B526" t="str">
            <v>Importclick</v>
          </cell>
          <cell r="C526" t="str">
            <v>Pago fact</v>
          </cell>
          <cell r="D526"/>
          <cell r="E526" t="str">
            <v>Factura</v>
          </cell>
          <cell r="F526">
            <v>2818</v>
          </cell>
          <cell r="G526"/>
          <cell r="H526">
            <v>145376</v>
          </cell>
          <cell r="I526">
            <v>45736</v>
          </cell>
          <cell r="J526" t="str">
            <v>TRANSFERENCIA BANCO SANTANDER</v>
          </cell>
        </row>
        <row r="527">
          <cell r="A527" t="str">
            <v>18131107533</v>
          </cell>
          <cell r="B527" t="str">
            <v xml:space="preserve">mouvair </v>
          </cell>
          <cell r="C527" t="str">
            <v xml:space="preserve">pago oc </v>
          </cell>
          <cell r="D527" t="str">
            <v>BL0600002968</v>
          </cell>
          <cell r="E527" t="str">
            <v>Factura</v>
          </cell>
          <cell r="F527">
            <v>1813</v>
          </cell>
          <cell r="G527"/>
          <cell r="H527">
            <v>1107533</v>
          </cell>
          <cell r="I527">
            <v>45737</v>
          </cell>
          <cell r="J527" t="str">
            <v>TRANSFERENCIA BANCO SANTANDER</v>
          </cell>
        </row>
        <row r="528">
          <cell r="A528" t="str">
            <v>5517552634</v>
          </cell>
          <cell r="B528" t="str">
            <v>morpho</v>
          </cell>
          <cell r="C528" t="str">
            <v xml:space="preserve">pago oc </v>
          </cell>
          <cell r="D528" t="str">
            <v>BL0600002478</v>
          </cell>
          <cell r="E528" t="str">
            <v>Factura</v>
          </cell>
          <cell r="F528">
            <v>5517</v>
          </cell>
          <cell r="G528"/>
          <cell r="H528">
            <v>552634</v>
          </cell>
          <cell r="I528">
            <v>45737</v>
          </cell>
          <cell r="J528" t="str">
            <v>TRANSFERENCIA BANCO SANTANDER</v>
          </cell>
        </row>
        <row r="529">
          <cell r="A529" t="str">
            <v>264180</v>
          </cell>
          <cell r="B529" t="str">
            <v>Cabaña del lago</v>
          </cell>
          <cell r="C529" t="str">
            <v xml:space="preserve">pago oc </v>
          </cell>
          <cell r="D529" t="str">
            <v>BL0600003026</v>
          </cell>
          <cell r="E529" t="str">
            <v>Factura</v>
          </cell>
          <cell r="F529"/>
          <cell r="G529"/>
          <cell r="H529">
            <v>264180</v>
          </cell>
          <cell r="I529">
            <v>45737</v>
          </cell>
          <cell r="J529" t="str">
            <v>TRANSFERENCIA BANCO SANTANDER</v>
          </cell>
        </row>
        <row r="530">
          <cell r="A530" t="str">
            <v>13500</v>
          </cell>
          <cell r="B530" t="str">
            <v>Disney Plus</v>
          </cell>
          <cell r="C530" t="str">
            <v>FRAUDE</v>
          </cell>
          <cell r="D530"/>
          <cell r="E530"/>
          <cell r="F530"/>
          <cell r="G530"/>
          <cell r="H530">
            <v>13500</v>
          </cell>
          <cell r="I530">
            <v>45738</v>
          </cell>
          <cell r="J530" t="str">
            <v>TARJETA DE CREDITO</v>
          </cell>
        </row>
        <row r="531">
          <cell r="A531" t="str">
            <v>-499990</v>
          </cell>
          <cell r="B531" t="str">
            <v>Nota de credito</v>
          </cell>
          <cell r="C531"/>
          <cell r="D531"/>
          <cell r="E531"/>
          <cell r="F531"/>
          <cell r="G531"/>
          <cell r="H531">
            <v>-499990</v>
          </cell>
          <cell r="I531">
            <v>45740</v>
          </cell>
          <cell r="J531" t="str">
            <v>TARJETA DE CREDITO</v>
          </cell>
        </row>
        <row r="532">
          <cell r="A532" t="str">
            <v>1929644499990</v>
          </cell>
          <cell r="B532" t="str">
            <v>Samsung</v>
          </cell>
          <cell r="C532" t="str">
            <v xml:space="preserve">pago oc </v>
          </cell>
          <cell r="D532" t="str">
            <v>BL0600003040</v>
          </cell>
          <cell r="E532" t="str">
            <v>Factura</v>
          </cell>
          <cell r="F532">
            <v>1929644</v>
          </cell>
          <cell r="G532"/>
          <cell r="H532">
            <v>499990</v>
          </cell>
          <cell r="I532">
            <v>45740</v>
          </cell>
          <cell r="J532" t="str">
            <v>TARJETA DE CREDITO</v>
          </cell>
        </row>
        <row r="533">
          <cell r="A533" t="str">
            <v>5871263960</v>
          </cell>
          <cell r="B533" t="str">
            <v xml:space="preserve">Paris </v>
          </cell>
          <cell r="C533" t="str">
            <v>Pago fact</v>
          </cell>
          <cell r="D533" t="str">
            <v>BL0600003052</v>
          </cell>
          <cell r="E533" t="str">
            <v>Factura</v>
          </cell>
          <cell r="F533">
            <v>587</v>
          </cell>
          <cell r="G533"/>
          <cell r="H533">
            <v>1263960</v>
          </cell>
          <cell r="I533">
            <v>45740</v>
          </cell>
          <cell r="J533" t="str">
            <v>TARJETA DE CREDITO</v>
          </cell>
        </row>
        <row r="534">
          <cell r="A534" t="str">
            <v>23648831203890</v>
          </cell>
          <cell r="B534" t="str">
            <v xml:space="preserve">Paris </v>
          </cell>
          <cell r="C534" t="str">
            <v>Pago fact</v>
          </cell>
          <cell r="D534" t="str">
            <v>BL0600003052</v>
          </cell>
          <cell r="E534" t="str">
            <v>Factura</v>
          </cell>
          <cell r="F534">
            <v>23648831</v>
          </cell>
          <cell r="G534"/>
          <cell r="H534">
            <v>203890</v>
          </cell>
          <cell r="I534">
            <v>45740</v>
          </cell>
          <cell r="J534" t="str">
            <v>TARJETA DE CREDITO</v>
          </cell>
        </row>
        <row r="535">
          <cell r="A535" t="str">
            <v>11599902679870</v>
          </cell>
          <cell r="B535" t="str">
            <v>maconline (tienda)</v>
          </cell>
          <cell r="C535" t="str">
            <v xml:space="preserve">Pago oc </v>
          </cell>
          <cell r="D535" t="str">
            <v>BL0600003053</v>
          </cell>
          <cell r="E535" t="str">
            <v>Factura</v>
          </cell>
          <cell r="F535">
            <v>1159990</v>
          </cell>
          <cell r="G535"/>
          <cell r="H535">
            <v>2679870</v>
          </cell>
          <cell r="I535">
            <v>45740</v>
          </cell>
          <cell r="J535" t="str">
            <v>TARJETA DE CREDITO</v>
          </cell>
        </row>
        <row r="536">
          <cell r="A536" t="str">
            <v>4115612257</v>
          </cell>
          <cell r="B536" t="str">
            <v xml:space="preserve">Britt brands </v>
          </cell>
          <cell r="C536" t="str">
            <v>Pago fact</v>
          </cell>
          <cell r="D536"/>
          <cell r="E536" t="str">
            <v>Factura</v>
          </cell>
          <cell r="F536">
            <v>41156</v>
          </cell>
          <cell r="G536"/>
          <cell r="H536">
            <v>12257</v>
          </cell>
          <cell r="I536">
            <v>45741</v>
          </cell>
          <cell r="J536" t="str">
            <v>TRANSFERENCIA BANCO SANTANDER</v>
          </cell>
        </row>
        <row r="537">
          <cell r="A537" t="str">
            <v>128879225071</v>
          </cell>
          <cell r="B537" t="str">
            <v>The andes Lippi</v>
          </cell>
          <cell r="C537" t="str">
            <v>Pago fact</v>
          </cell>
          <cell r="D537"/>
          <cell r="E537" t="str">
            <v>Factura</v>
          </cell>
          <cell r="F537">
            <v>128879</v>
          </cell>
          <cell r="G537"/>
          <cell r="H537">
            <v>225071</v>
          </cell>
          <cell r="I537">
            <v>45741</v>
          </cell>
          <cell r="J537" t="str">
            <v>TRANSFERENCIA BANCO SANTANDER</v>
          </cell>
        </row>
        <row r="538">
          <cell r="A538" t="str">
            <v>616306174291</v>
          </cell>
          <cell r="B538" t="str">
            <v>Mabe</v>
          </cell>
          <cell r="C538" t="str">
            <v>Pago fact</v>
          </cell>
          <cell r="D538" t="str">
            <v>BL06000028</v>
          </cell>
          <cell r="E538" t="str">
            <v>Factura</v>
          </cell>
          <cell r="F538">
            <v>616306</v>
          </cell>
          <cell r="G538"/>
          <cell r="H538">
            <v>174291</v>
          </cell>
          <cell r="I538">
            <v>45741</v>
          </cell>
          <cell r="J538" t="str">
            <v>TRANSFERENCIA BANCO SANTANDER</v>
          </cell>
        </row>
        <row r="539">
          <cell r="A539" t="str">
            <v>412728726</v>
          </cell>
          <cell r="B539" t="str">
            <v xml:space="preserve">Britt brands </v>
          </cell>
          <cell r="C539" t="str">
            <v>Pago fact</v>
          </cell>
          <cell r="D539"/>
          <cell r="E539" t="str">
            <v>Factura</v>
          </cell>
          <cell r="F539">
            <v>41272</v>
          </cell>
          <cell r="G539"/>
          <cell r="H539">
            <v>8726</v>
          </cell>
          <cell r="I539">
            <v>45741</v>
          </cell>
          <cell r="J539" t="str">
            <v>TRANSFERENCIA BANCO SANTANDER</v>
          </cell>
        </row>
        <row r="540">
          <cell r="A540" t="str">
            <v>12937877176</v>
          </cell>
          <cell r="B540" t="str">
            <v>The andes (lippi)</v>
          </cell>
          <cell r="C540" t="str">
            <v>Pago fact</v>
          </cell>
          <cell r="D540"/>
          <cell r="E540" t="str">
            <v>Factura</v>
          </cell>
          <cell r="F540">
            <v>129378</v>
          </cell>
          <cell r="G540"/>
          <cell r="H540">
            <v>77176</v>
          </cell>
          <cell r="I540">
            <v>45741</v>
          </cell>
          <cell r="J540" t="str">
            <v>TRANSFERENCIA BANCO SANTANDER</v>
          </cell>
        </row>
        <row r="541">
          <cell r="A541" t="str">
            <v>45572945232</v>
          </cell>
          <cell r="B541" t="str">
            <v>Victorinox</v>
          </cell>
          <cell r="C541" t="str">
            <v>Pago fact</v>
          </cell>
          <cell r="D541"/>
          <cell r="E541" t="str">
            <v>Factura</v>
          </cell>
          <cell r="F541">
            <v>45572</v>
          </cell>
          <cell r="G541"/>
          <cell r="H541">
            <v>945232</v>
          </cell>
          <cell r="I541">
            <v>45741</v>
          </cell>
          <cell r="J541" t="str">
            <v>TRANSFERENCIA BANCO SANTANDER</v>
          </cell>
        </row>
        <row r="542">
          <cell r="A542" t="str">
            <v>300000</v>
          </cell>
          <cell r="B542" t="str">
            <v xml:space="preserve">Rafael fuentes </v>
          </cell>
          <cell r="C542" t="str">
            <v>pago diferencia sudafrica</v>
          </cell>
          <cell r="D542"/>
          <cell r="E542" t="str">
            <v>Boleta</v>
          </cell>
          <cell r="F542"/>
          <cell r="G542">
            <v>229</v>
          </cell>
          <cell r="H542">
            <v>300000</v>
          </cell>
          <cell r="I542">
            <v>45741</v>
          </cell>
          <cell r="J542" t="str">
            <v>TRANSFERENCIA BANCO SANTANDER</v>
          </cell>
        </row>
        <row r="543">
          <cell r="A543" t="str">
            <v>1033326</v>
          </cell>
          <cell r="B543" t="str">
            <v>aequss</v>
          </cell>
          <cell r="C543" t="str">
            <v>pago boleta</v>
          </cell>
          <cell r="D543"/>
          <cell r="E543" t="str">
            <v>Boleta</v>
          </cell>
          <cell r="F543"/>
          <cell r="G543">
            <v>2486</v>
          </cell>
          <cell r="H543">
            <v>1033326</v>
          </cell>
          <cell r="I543">
            <v>45741</v>
          </cell>
          <cell r="J543" t="str">
            <v>TRANSFERENCIA BANCO SANTANDER</v>
          </cell>
        </row>
        <row r="544">
          <cell r="A544" t="str">
            <v>19254502424900</v>
          </cell>
          <cell r="B544" t="str">
            <v xml:space="preserve">Ripley </v>
          </cell>
          <cell r="C544" t="str">
            <v xml:space="preserve">stralink </v>
          </cell>
          <cell r="D544" t="str">
            <v>BL0600003036</v>
          </cell>
          <cell r="E544" t="str">
            <v>Factura</v>
          </cell>
          <cell r="F544">
            <v>1925450</v>
          </cell>
          <cell r="G544"/>
          <cell r="H544">
            <v>2424900</v>
          </cell>
          <cell r="I544">
            <v>45741</v>
          </cell>
          <cell r="J544" t="str">
            <v>TARJETA DE CREDITO</v>
          </cell>
        </row>
        <row r="545">
          <cell r="A545" t="str">
            <v>9306295000</v>
          </cell>
          <cell r="B545" t="str">
            <v>Bigbox</v>
          </cell>
          <cell r="C545" t="str">
            <v xml:space="preserve">pago oc </v>
          </cell>
          <cell r="D545" t="str">
            <v>BL0600003039</v>
          </cell>
          <cell r="E545" t="str">
            <v>Factura</v>
          </cell>
          <cell r="F545">
            <v>9306</v>
          </cell>
          <cell r="G545"/>
          <cell r="H545">
            <v>295000</v>
          </cell>
          <cell r="I545">
            <v>45741</v>
          </cell>
          <cell r="J545" t="str">
            <v>TRANSFERENCIA BANCO SANTANDER</v>
          </cell>
        </row>
        <row r="546">
          <cell r="A546" t="str">
            <v>444899</v>
          </cell>
          <cell r="B546" t="str">
            <v>Eduardo anguita (Planeta Outdoort )</v>
          </cell>
          <cell r="C546" t="str">
            <v xml:space="preserve">pago oc </v>
          </cell>
          <cell r="D546" t="str">
            <v>BL0600002977</v>
          </cell>
          <cell r="E546" t="str">
            <v>Factura</v>
          </cell>
          <cell r="F546"/>
          <cell r="G546"/>
          <cell r="H546">
            <v>444899</v>
          </cell>
          <cell r="I546">
            <v>45741</v>
          </cell>
          <cell r="J546" t="str">
            <v>TRANSFERENCIA BANCO SANTANDER</v>
          </cell>
        </row>
        <row r="547">
          <cell r="A547" t="str">
            <v>1160022574950</v>
          </cell>
          <cell r="B547" t="str">
            <v>maconline (tienda)</v>
          </cell>
          <cell r="C547" t="str">
            <v xml:space="preserve">Pago oc </v>
          </cell>
          <cell r="D547" t="str">
            <v>BL0600003041</v>
          </cell>
          <cell r="E547" t="str">
            <v>Factura</v>
          </cell>
          <cell r="F547">
            <v>1160022</v>
          </cell>
          <cell r="G547"/>
          <cell r="H547">
            <v>574950</v>
          </cell>
          <cell r="I547">
            <v>45741</v>
          </cell>
          <cell r="J547" t="str">
            <v>TARJETA DE CREDITO</v>
          </cell>
        </row>
        <row r="548">
          <cell r="A548" t="str">
            <v>8939</v>
          </cell>
          <cell r="B548" t="str">
            <v>Comision TC</v>
          </cell>
          <cell r="C548"/>
          <cell r="D548"/>
          <cell r="E548"/>
          <cell r="F548"/>
          <cell r="G548"/>
          <cell r="H548">
            <v>8939</v>
          </cell>
          <cell r="I548">
            <v>45741</v>
          </cell>
          <cell r="J548" t="str">
            <v>TARJETA DE CREDITO</v>
          </cell>
        </row>
        <row r="549">
          <cell r="A549" t="str">
            <v>337</v>
          </cell>
          <cell r="B549" t="str">
            <v>Servicio Compra Internacional</v>
          </cell>
          <cell r="C549"/>
          <cell r="D549"/>
          <cell r="E549"/>
          <cell r="F549"/>
          <cell r="G549"/>
          <cell r="H549">
            <v>337</v>
          </cell>
          <cell r="I549">
            <v>45741</v>
          </cell>
          <cell r="J549" t="str">
            <v>TARJETA DE CREDITO</v>
          </cell>
        </row>
        <row r="550">
          <cell r="A550" t="str">
            <v>64</v>
          </cell>
          <cell r="B550" t="str">
            <v>IVA uso internacional</v>
          </cell>
          <cell r="C550"/>
          <cell r="D550"/>
          <cell r="E550"/>
          <cell r="F550"/>
          <cell r="G550"/>
          <cell r="H550">
            <v>64</v>
          </cell>
          <cell r="I550">
            <v>45741</v>
          </cell>
          <cell r="J550" t="str">
            <v>TARJETA DE CREDITO</v>
          </cell>
        </row>
        <row r="551">
          <cell r="A551" t="str">
            <v>155541</v>
          </cell>
          <cell r="B551" t="str">
            <v>Gustore</v>
          </cell>
          <cell r="C551"/>
          <cell r="D551"/>
          <cell r="E551"/>
          <cell r="F551"/>
          <cell r="G551"/>
          <cell r="H551">
            <v>155541</v>
          </cell>
          <cell r="I551">
            <v>45741</v>
          </cell>
          <cell r="J551" t="str">
            <v>TARJETA DE CREDITO</v>
          </cell>
        </row>
        <row r="552">
          <cell r="A552" t="str">
            <v>574950</v>
          </cell>
          <cell r="B552" t="str">
            <v>Maconline</v>
          </cell>
          <cell r="C552"/>
          <cell r="D552"/>
          <cell r="E552"/>
          <cell r="F552"/>
          <cell r="G552"/>
          <cell r="H552">
            <v>574950</v>
          </cell>
          <cell r="I552">
            <v>45741</v>
          </cell>
          <cell r="J552" t="str">
            <v>TARJETA DE CREDITO</v>
          </cell>
        </row>
        <row r="553">
          <cell r="A553" t="str">
            <v>3256052651403980</v>
          </cell>
          <cell r="B553" t="str">
            <v>Ripley</v>
          </cell>
          <cell r="C553" t="str">
            <v xml:space="preserve">pago oc </v>
          </cell>
          <cell r="D553" t="str">
            <v>BL0600003052</v>
          </cell>
          <cell r="E553" t="str">
            <v>Boleta</v>
          </cell>
          <cell r="F553">
            <v>325605265</v>
          </cell>
          <cell r="G553"/>
          <cell r="H553">
            <v>1403980</v>
          </cell>
          <cell r="I553">
            <v>45741</v>
          </cell>
          <cell r="J553" t="str">
            <v>TARJETA DE CREDITO</v>
          </cell>
        </row>
        <row r="554">
          <cell r="A554" t="str">
            <v>5251683289990</v>
          </cell>
          <cell r="B554" t="str">
            <v>Falabella</v>
          </cell>
          <cell r="C554"/>
          <cell r="D554" t="str">
            <v>BL0600003037</v>
          </cell>
          <cell r="E554" t="str">
            <v>Factura</v>
          </cell>
          <cell r="F554">
            <v>5251683</v>
          </cell>
          <cell r="G554"/>
          <cell r="H554">
            <v>289990</v>
          </cell>
          <cell r="I554">
            <v>45741</v>
          </cell>
          <cell r="J554" t="str">
            <v>TARJETA DE CREDITO</v>
          </cell>
        </row>
        <row r="555">
          <cell r="A555" t="str">
            <v>15000000</v>
          </cell>
          <cell r="B555" t="str">
            <v>Pago TC</v>
          </cell>
          <cell r="C555"/>
          <cell r="D555"/>
          <cell r="E555"/>
          <cell r="F555"/>
          <cell r="G555"/>
          <cell r="H555">
            <v>15000000</v>
          </cell>
          <cell r="I555">
            <v>45742</v>
          </cell>
          <cell r="J555" t="str">
            <v>TARJETA DE CREDITO</v>
          </cell>
        </row>
        <row r="556">
          <cell r="A556" t="str">
            <v>2216932</v>
          </cell>
          <cell r="B556" t="str">
            <v>Pago TC</v>
          </cell>
          <cell r="C556"/>
          <cell r="D556"/>
          <cell r="E556"/>
          <cell r="F556"/>
          <cell r="G556"/>
          <cell r="H556">
            <v>2216932</v>
          </cell>
          <cell r="I556">
            <v>45742</v>
          </cell>
          <cell r="J556" t="str">
            <v>TARJETA DE CREDITO</v>
          </cell>
        </row>
        <row r="557">
          <cell r="A557" t="str">
            <v>2722587980</v>
          </cell>
          <cell r="B557" t="str">
            <v>Karcher (mercado pago)</v>
          </cell>
          <cell r="C557" t="str">
            <v xml:space="preserve">pago karcher </v>
          </cell>
          <cell r="D557" t="str">
            <v>BL0600003086</v>
          </cell>
          <cell r="E557" t="str">
            <v xml:space="preserve">Boleta </v>
          </cell>
          <cell r="F557">
            <v>27225</v>
          </cell>
          <cell r="G557"/>
          <cell r="H557">
            <v>87980</v>
          </cell>
          <cell r="I557">
            <v>45742</v>
          </cell>
          <cell r="J557" t="str">
            <v>TARJETA DE CREDITO</v>
          </cell>
        </row>
        <row r="558">
          <cell r="A558" t="str">
            <v>19255404199960</v>
          </cell>
          <cell r="B558" t="str">
            <v xml:space="preserve">Ripley </v>
          </cell>
          <cell r="C558" t="str">
            <v xml:space="preserve">pago oc </v>
          </cell>
          <cell r="D558"/>
          <cell r="E558" t="str">
            <v>Factura</v>
          </cell>
          <cell r="F558">
            <v>1925540</v>
          </cell>
          <cell r="G558"/>
          <cell r="H558">
            <v>4199960</v>
          </cell>
          <cell r="I558">
            <v>45742</v>
          </cell>
          <cell r="J558" t="str">
            <v>TARJETA DE CREDITO</v>
          </cell>
        </row>
        <row r="559">
          <cell r="A559" t="str">
            <v>191950</v>
          </cell>
          <cell r="B559" t="str">
            <v>booz</v>
          </cell>
          <cell r="C559" t="str">
            <v xml:space="preserve">pago oc </v>
          </cell>
          <cell r="D559" t="str">
            <v>BL0600003050</v>
          </cell>
          <cell r="E559"/>
          <cell r="F559"/>
          <cell r="G559"/>
          <cell r="H559">
            <v>191950</v>
          </cell>
          <cell r="I559">
            <v>45742</v>
          </cell>
          <cell r="J559" t="str">
            <v>TARJETA DE CREDITO</v>
          </cell>
        </row>
        <row r="560">
          <cell r="A560" t="str">
            <v>1200940</v>
          </cell>
          <cell r="B560" t="str">
            <v xml:space="preserve">Ripley </v>
          </cell>
          <cell r="C560" t="str">
            <v xml:space="preserve">Audifonos oc </v>
          </cell>
          <cell r="D560" t="str">
            <v>BL0600003051</v>
          </cell>
          <cell r="E560" t="str">
            <v>solicitada</v>
          </cell>
          <cell r="F560"/>
          <cell r="G560"/>
          <cell r="H560">
            <v>1200940</v>
          </cell>
          <cell r="I560">
            <v>45743</v>
          </cell>
          <cell r="J560" t="str">
            <v>TARJETA DE CREDITO</v>
          </cell>
        </row>
        <row r="561">
          <cell r="A561" t="str">
            <v>7000000</v>
          </cell>
          <cell r="B561" t="str">
            <v>ebema s.a</v>
          </cell>
          <cell r="C561" t="str">
            <v xml:space="preserve">pagooc </v>
          </cell>
          <cell r="D561" t="str">
            <v>BL0600003045</v>
          </cell>
          <cell r="E561"/>
          <cell r="F561"/>
          <cell r="G561"/>
          <cell r="H561">
            <v>7000000</v>
          </cell>
          <cell r="I561">
            <v>45743</v>
          </cell>
          <cell r="J561" t="str">
            <v>TRANSFERENCIA BANCO SANTANDER</v>
          </cell>
        </row>
        <row r="562">
          <cell r="A562" t="str">
            <v>7000000</v>
          </cell>
          <cell r="B562" t="str">
            <v>ebema s.a</v>
          </cell>
          <cell r="C562" t="str">
            <v xml:space="preserve">pagooc </v>
          </cell>
          <cell r="D562" t="str">
            <v>BL0600003046</v>
          </cell>
          <cell r="E562"/>
          <cell r="F562"/>
          <cell r="G562"/>
          <cell r="H562">
            <v>7000000</v>
          </cell>
          <cell r="I562">
            <v>45743</v>
          </cell>
          <cell r="J562" t="str">
            <v>TRANSFERENCIA BANCO SANTANDER</v>
          </cell>
        </row>
        <row r="563">
          <cell r="A563" t="str">
            <v>7000000</v>
          </cell>
          <cell r="B563" t="str">
            <v>ebema s.a</v>
          </cell>
          <cell r="C563" t="str">
            <v xml:space="preserve">pagooc </v>
          </cell>
          <cell r="D563" t="str">
            <v>BL0600003046</v>
          </cell>
          <cell r="E563"/>
          <cell r="F563"/>
          <cell r="G563"/>
          <cell r="H563">
            <v>7000000</v>
          </cell>
          <cell r="I563">
            <v>45743</v>
          </cell>
          <cell r="J563" t="str">
            <v>TRANSFERENCIA BANCO SANTANDER</v>
          </cell>
        </row>
        <row r="564">
          <cell r="A564" t="str">
            <v>5740260</v>
          </cell>
          <cell r="B564" t="str">
            <v>ebema s.a</v>
          </cell>
          <cell r="C564" t="str">
            <v xml:space="preserve">pagooc </v>
          </cell>
          <cell r="D564" t="str">
            <v>BL0600003046</v>
          </cell>
          <cell r="E564"/>
          <cell r="F564"/>
          <cell r="G564"/>
          <cell r="H564">
            <v>5740260</v>
          </cell>
          <cell r="I564">
            <v>45743</v>
          </cell>
          <cell r="J564" t="str">
            <v>TRANSFERENCIA BANCO SANTANDER</v>
          </cell>
        </row>
        <row r="565">
          <cell r="A565" t="str">
            <v>19921375862</v>
          </cell>
          <cell r="B565" t="str">
            <v>Bml</v>
          </cell>
          <cell r="C565" t="str">
            <v>pago  fact</v>
          </cell>
          <cell r="D565"/>
          <cell r="E565" t="str">
            <v>Factura</v>
          </cell>
          <cell r="F565">
            <v>1992</v>
          </cell>
          <cell r="G565"/>
          <cell r="H565">
            <v>1375862</v>
          </cell>
          <cell r="I565">
            <v>45743</v>
          </cell>
          <cell r="J565" t="str">
            <v>TRANSFERENCIA BANCO SANTANDER</v>
          </cell>
        </row>
        <row r="566">
          <cell r="A566" t="str">
            <v>199593044</v>
          </cell>
          <cell r="B566" t="str">
            <v>Bml</v>
          </cell>
          <cell r="C566" t="str">
            <v>pago  fact</v>
          </cell>
          <cell r="D566"/>
          <cell r="E566" t="str">
            <v>Factura</v>
          </cell>
          <cell r="F566">
            <v>199</v>
          </cell>
          <cell r="G566"/>
          <cell r="H566">
            <v>593044</v>
          </cell>
          <cell r="I566">
            <v>45743</v>
          </cell>
          <cell r="J566" t="str">
            <v>TRANSFERENCIA BANCO SANTANDER</v>
          </cell>
        </row>
        <row r="567">
          <cell r="A567" t="str">
            <v>455911358917</v>
          </cell>
          <cell r="B567" t="str">
            <v>Voictorinox</v>
          </cell>
          <cell r="C567" t="str">
            <v>pago  fact</v>
          </cell>
          <cell r="D567" t="str">
            <v>BL0600002814</v>
          </cell>
          <cell r="E567" t="str">
            <v>Factura</v>
          </cell>
          <cell r="F567">
            <v>45591</v>
          </cell>
          <cell r="G567"/>
          <cell r="H567">
            <v>1358917</v>
          </cell>
          <cell r="I567">
            <v>45744</v>
          </cell>
          <cell r="J567" t="str">
            <v>TRANSFERENCIA BANCO SANTANDER</v>
          </cell>
        </row>
        <row r="568">
          <cell r="A568" t="str">
            <v>2840699791</v>
          </cell>
          <cell r="B568" t="str">
            <v>Importclick</v>
          </cell>
          <cell r="C568" t="str">
            <v>pago  fact</v>
          </cell>
          <cell r="D568" t="str">
            <v>BL0600002902</v>
          </cell>
          <cell r="E568" t="str">
            <v>Factura</v>
          </cell>
          <cell r="F568">
            <v>2840</v>
          </cell>
          <cell r="G568"/>
          <cell r="H568">
            <v>699791</v>
          </cell>
          <cell r="I568">
            <v>45744</v>
          </cell>
          <cell r="J568" t="str">
            <v>TRANSFERENCIA BANCO SANTANDER</v>
          </cell>
        </row>
        <row r="569">
          <cell r="A569" t="str">
            <v>2841614752</v>
          </cell>
          <cell r="B569" t="str">
            <v>Importclick</v>
          </cell>
          <cell r="C569" t="str">
            <v>pago  fact</v>
          </cell>
          <cell r="D569" t="str">
            <v>BL0600002902</v>
          </cell>
          <cell r="E569" t="str">
            <v>Factura</v>
          </cell>
          <cell r="F569">
            <v>2841</v>
          </cell>
          <cell r="G569"/>
          <cell r="H569">
            <v>614752</v>
          </cell>
          <cell r="I569">
            <v>45744</v>
          </cell>
          <cell r="J569" t="str">
            <v>TRANSFERENCIA BANCO SANTANDER</v>
          </cell>
        </row>
        <row r="570">
          <cell r="A570" t="str">
            <v>126809317135</v>
          </cell>
          <cell r="B570" t="str">
            <v xml:space="preserve">Tramontina </v>
          </cell>
          <cell r="C570" t="str">
            <v>pago  fact</v>
          </cell>
          <cell r="D570"/>
          <cell r="E570" t="str">
            <v>Factura</v>
          </cell>
          <cell r="F570">
            <v>126809</v>
          </cell>
          <cell r="G570"/>
          <cell r="H570">
            <v>317135</v>
          </cell>
          <cell r="I570">
            <v>45744</v>
          </cell>
          <cell r="J570" t="str">
            <v>TRANSFERENCIA BANCO SANTANDER</v>
          </cell>
        </row>
        <row r="571">
          <cell r="A571" t="str">
            <v>127018164684</v>
          </cell>
          <cell r="B571" t="str">
            <v xml:space="preserve">Tramontina </v>
          </cell>
          <cell r="C571" t="str">
            <v>pago  fact</v>
          </cell>
          <cell r="D571"/>
          <cell r="E571" t="str">
            <v>Factura</v>
          </cell>
          <cell r="F571">
            <v>127018</v>
          </cell>
          <cell r="G571"/>
          <cell r="H571">
            <v>164684</v>
          </cell>
          <cell r="I571">
            <v>45744</v>
          </cell>
          <cell r="J571" t="str">
            <v>TRANSFERENCIA BANCO SANTANDER</v>
          </cell>
        </row>
        <row r="572">
          <cell r="A572" t="str">
            <v>25975695975</v>
          </cell>
          <cell r="B572" t="str">
            <v>jara mendez (Oximiso)</v>
          </cell>
          <cell r="C572" t="str">
            <v>pago  fact</v>
          </cell>
          <cell r="D572"/>
          <cell r="E572" t="str">
            <v>Factura</v>
          </cell>
          <cell r="F572">
            <v>25975</v>
          </cell>
          <cell r="G572"/>
          <cell r="H572">
            <v>695975</v>
          </cell>
          <cell r="I572">
            <v>45744</v>
          </cell>
          <cell r="J572" t="str">
            <v>TRANSFERENCIA BANCO SANTANDER</v>
          </cell>
        </row>
        <row r="573">
          <cell r="A573" t="str">
            <v>15386239699</v>
          </cell>
          <cell r="B573" t="str">
            <v xml:space="preserve">Comercial best hike </v>
          </cell>
          <cell r="C573" t="str">
            <v>pago  fact</v>
          </cell>
          <cell r="D573"/>
          <cell r="E573" t="str">
            <v>Factura</v>
          </cell>
          <cell r="F573">
            <v>15386</v>
          </cell>
          <cell r="G573"/>
          <cell r="H573">
            <v>239699</v>
          </cell>
          <cell r="I573">
            <v>45744</v>
          </cell>
          <cell r="J573" t="str">
            <v>TRANSFERENCIA BANCO SANTANDER</v>
          </cell>
        </row>
        <row r="574">
          <cell r="A574" t="str">
            <v>191459426554</v>
          </cell>
          <cell r="B574" t="str">
            <v>Eglo</v>
          </cell>
          <cell r="C574" t="str">
            <v>pago  fact</v>
          </cell>
          <cell r="D574"/>
          <cell r="E574" t="str">
            <v>Factura</v>
          </cell>
          <cell r="F574">
            <v>191459</v>
          </cell>
          <cell r="G574"/>
          <cell r="H574">
            <v>426554</v>
          </cell>
          <cell r="I574">
            <v>45744</v>
          </cell>
          <cell r="J574" t="str">
            <v>TRANSFERENCIA BANCO SANTANDER</v>
          </cell>
        </row>
        <row r="575">
          <cell r="A575" t="str">
            <v>23612347933</v>
          </cell>
          <cell r="B575" t="str">
            <v>Easy waze</v>
          </cell>
          <cell r="C575" t="str">
            <v>pago  fact</v>
          </cell>
          <cell r="D575"/>
          <cell r="E575" t="str">
            <v>Factura</v>
          </cell>
          <cell r="F575">
            <v>23612</v>
          </cell>
          <cell r="G575"/>
          <cell r="H575">
            <v>347933</v>
          </cell>
          <cell r="I575">
            <v>45744</v>
          </cell>
          <cell r="J575" t="str">
            <v>TRANSFERENCIA BANCO SANTANDER</v>
          </cell>
        </row>
        <row r="576">
          <cell r="A576" t="str">
            <v>11663561379981</v>
          </cell>
          <cell r="B576" t="str">
            <v xml:space="preserve">Maconline </v>
          </cell>
          <cell r="C576" t="str">
            <v>pago  fact</v>
          </cell>
          <cell r="D576"/>
          <cell r="E576" t="str">
            <v>Factura</v>
          </cell>
          <cell r="F576">
            <v>1166356</v>
          </cell>
          <cell r="G576"/>
          <cell r="H576">
            <v>1379981</v>
          </cell>
          <cell r="I576">
            <v>45744</v>
          </cell>
          <cell r="J576" t="str">
            <v>TRANSFERENCIA BANCO SANTANDER</v>
          </cell>
        </row>
        <row r="577">
          <cell r="A577" t="str">
            <v>1166357188520</v>
          </cell>
          <cell r="B577" t="str">
            <v xml:space="preserve">Maconline </v>
          </cell>
          <cell r="C577" t="str">
            <v>pago  fact</v>
          </cell>
          <cell r="D577"/>
          <cell r="E577" t="str">
            <v>Factura</v>
          </cell>
          <cell r="F577">
            <v>1166357</v>
          </cell>
          <cell r="G577"/>
          <cell r="H577">
            <v>188520</v>
          </cell>
          <cell r="I577">
            <v>45744</v>
          </cell>
          <cell r="J577" t="str">
            <v>TRANSFERENCIA BANCO SANTANDER</v>
          </cell>
        </row>
        <row r="578">
          <cell r="A578" t="str">
            <v>141652911139</v>
          </cell>
          <cell r="B578" t="str">
            <v xml:space="preserve">patagonik </v>
          </cell>
          <cell r="C578" t="str">
            <v>pago  fact</v>
          </cell>
          <cell r="D578"/>
          <cell r="E578" t="str">
            <v>Factura</v>
          </cell>
          <cell r="F578">
            <v>14165</v>
          </cell>
          <cell r="G578"/>
          <cell r="H578">
            <v>2911139</v>
          </cell>
          <cell r="I578">
            <v>45744</v>
          </cell>
          <cell r="J578" t="str">
            <v>TRANSFERENCIA BANCO SANTANDER</v>
          </cell>
        </row>
        <row r="579">
          <cell r="A579" t="str">
            <v>300000</v>
          </cell>
          <cell r="B579" t="str">
            <v xml:space="preserve">Rafael fuentes </v>
          </cell>
          <cell r="C579" t="str">
            <v>pago boleta</v>
          </cell>
          <cell r="D579"/>
          <cell r="E579" t="str">
            <v xml:space="preserve">Boleta </v>
          </cell>
          <cell r="F579"/>
          <cell r="G579">
            <v>230</v>
          </cell>
          <cell r="H579">
            <v>300000</v>
          </cell>
          <cell r="I579">
            <v>45744</v>
          </cell>
          <cell r="J579" t="str">
            <v>TRANSFERENCIA BANCO SANTANDER</v>
          </cell>
        </row>
        <row r="580">
          <cell r="A580" t="str">
            <v>42660</v>
          </cell>
          <cell r="B580" t="str">
            <v xml:space="preserve">Daniela San martin </v>
          </cell>
          <cell r="C580" t="str">
            <v xml:space="preserve">Rendicion </v>
          </cell>
          <cell r="D580"/>
          <cell r="E580"/>
          <cell r="F580"/>
          <cell r="G580"/>
          <cell r="H580">
            <v>42660</v>
          </cell>
          <cell r="I580">
            <v>45744</v>
          </cell>
          <cell r="J580" t="str">
            <v>TRANSFERENCIA BANCO SANTANDER</v>
          </cell>
        </row>
        <row r="581">
          <cell r="A581" t="str">
            <v>80121424440</v>
          </cell>
          <cell r="B581" t="str">
            <v>ECOCLICK SPA</v>
          </cell>
          <cell r="C581" t="str">
            <v>pago  fact</v>
          </cell>
          <cell r="D581"/>
          <cell r="E581" t="str">
            <v>Factura</v>
          </cell>
          <cell r="F581">
            <v>8012</v>
          </cell>
          <cell r="G581"/>
          <cell r="H581">
            <v>1424440</v>
          </cell>
          <cell r="I581">
            <v>45744</v>
          </cell>
          <cell r="J581" t="str">
            <v>TRANSFERENCIA BANCO SANTANDER</v>
          </cell>
        </row>
        <row r="582">
          <cell r="A582" t="str">
            <v>8014470488</v>
          </cell>
          <cell r="B582" t="str">
            <v>ECOCLICK SPA</v>
          </cell>
          <cell r="C582" t="str">
            <v>pago  fact</v>
          </cell>
          <cell r="D582"/>
          <cell r="E582" t="str">
            <v>Factura</v>
          </cell>
          <cell r="F582">
            <v>8014</v>
          </cell>
          <cell r="G582"/>
          <cell r="H582">
            <v>470488</v>
          </cell>
          <cell r="I582">
            <v>45744</v>
          </cell>
          <cell r="J582" t="str">
            <v>TRANSFERENCIA BANCO SANTANDER</v>
          </cell>
        </row>
        <row r="583">
          <cell r="A583" t="str">
            <v>80131054290</v>
          </cell>
          <cell r="B583" t="str">
            <v>ECOCLICK SPA</v>
          </cell>
          <cell r="C583" t="str">
            <v>pago  fact</v>
          </cell>
          <cell r="D583"/>
          <cell r="E583" t="str">
            <v>Factura</v>
          </cell>
          <cell r="F583">
            <v>8013</v>
          </cell>
          <cell r="G583"/>
          <cell r="H583">
            <v>1054290</v>
          </cell>
          <cell r="I583">
            <v>45744</v>
          </cell>
          <cell r="J583" t="str">
            <v>TRANSFERENCIA BANCO SANTANDER</v>
          </cell>
        </row>
        <row r="584">
          <cell r="A584" t="str">
            <v>801561756</v>
          </cell>
          <cell r="B584" t="str">
            <v>ECOCLICK SPA</v>
          </cell>
          <cell r="C584" t="str">
            <v>pago  fact</v>
          </cell>
          <cell r="D584"/>
          <cell r="E584" t="str">
            <v>Factura</v>
          </cell>
          <cell r="F584">
            <v>8015</v>
          </cell>
          <cell r="G584"/>
          <cell r="H584">
            <v>61756</v>
          </cell>
          <cell r="I584">
            <v>45744</v>
          </cell>
          <cell r="J584" t="str">
            <v>TRANSFERENCIA BANCO SANTANDER</v>
          </cell>
        </row>
        <row r="585">
          <cell r="A585" t="str">
            <v>9141989955</v>
          </cell>
          <cell r="B585" t="str">
            <v>OSOJI ROBOTICS CORPORATION CHILE SPA</v>
          </cell>
          <cell r="C585" t="str">
            <v>pago  fact</v>
          </cell>
          <cell r="D585"/>
          <cell r="E585" t="str">
            <v>Factura</v>
          </cell>
          <cell r="F585">
            <v>9141</v>
          </cell>
          <cell r="G585"/>
          <cell r="H585">
            <v>989955</v>
          </cell>
          <cell r="I585">
            <v>45744</v>
          </cell>
          <cell r="J585" t="str">
            <v>TRANSFERENCIA BANCO SANTANDER</v>
          </cell>
        </row>
        <row r="586">
          <cell r="A586" t="str">
            <v>191692220918</v>
          </cell>
          <cell r="B586" t="str">
            <v>EGLO CHILE ILUMINACION LIMITADA</v>
          </cell>
          <cell r="C586" t="str">
            <v>pago  fact</v>
          </cell>
          <cell r="D586"/>
          <cell r="E586" t="str">
            <v>Factura</v>
          </cell>
          <cell r="F586">
            <v>191692</v>
          </cell>
          <cell r="G586"/>
          <cell r="H586">
            <v>220918</v>
          </cell>
          <cell r="I586">
            <v>45744</v>
          </cell>
          <cell r="J586" t="str">
            <v>TRANSFERENCIA BANCO SANTANDER</v>
          </cell>
        </row>
        <row r="587">
          <cell r="A587" t="str">
            <v>7871400</v>
          </cell>
          <cell r="B587" t="str">
            <v>Meapetece</v>
          </cell>
          <cell r="C587" t="str">
            <v>pago fact</v>
          </cell>
          <cell r="D587"/>
          <cell r="E587" t="str">
            <v>Factura</v>
          </cell>
          <cell r="F587">
            <v>78</v>
          </cell>
          <cell r="G587"/>
          <cell r="H587">
            <v>71400</v>
          </cell>
          <cell r="I587">
            <v>45744</v>
          </cell>
          <cell r="J587" t="str">
            <v>TRANSFERENCIA BANCO SANTANDER</v>
          </cell>
        </row>
        <row r="588">
          <cell r="A588" t="str">
            <v>511100900</v>
          </cell>
          <cell r="B588" t="str">
            <v xml:space="preserve">Bukur </v>
          </cell>
          <cell r="C588" t="str">
            <v xml:space="preserve">Compra Tammy </v>
          </cell>
          <cell r="D588" t="str">
            <v>BL0600003077</v>
          </cell>
          <cell r="E588" t="str">
            <v>Factura</v>
          </cell>
          <cell r="F588">
            <v>51</v>
          </cell>
          <cell r="G588"/>
          <cell r="H588">
            <v>1100900</v>
          </cell>
          <cell r="I588">
            <v>45747</v>
          </cell>
          <cell r="J588" t="str">
            <v>TRANSFERENCIA BANCO SANTANDER</v>
          </cell>
        </row>
        <row r="589">
          <cell r="A589" t="str">
            <v>344367592780</v>
          </cell>
          <cell r="B589" t="str">
            <v>construplaza</v>
          </cell>
          <cell r="C589" t="str">
            <v xml:space="preserve">pagooc </v>
          </cell>
          <cell r="D589" t="str">
            <v>BL0600003082</v>
          </cell>
          <cell r="E589" t="str">
            <v>Factura</v>
          </cell>
          <cell r="F589">
            <v>3443675</v>
          </cell>
          <cell r="G589"/>
          <cell r="H589">
            <v>92780</v>
          </cell>
          <cell r="I589">
            <v>45748</v>
          </cell>
          <cell r="J589" t="str">
            <v>TARJETA DE CREDITO</v>
          </cell>
          <cell r="K589" t="str">
            <v>Canjes latampass y Bayer</v>
          </cell>
          <cell r="L589" t="str">
            <v>OK</v>
          </cell>
          <cell r="M589">
            <v>92780</v>
          </cell>
          <cell r="N589"/>
          <cell r="O589"/>
          <cell r="P589" t="b">
            <v>1</v>
          </cell>
        </row>
        <row r="590">
          <cell r="A590" t="str">
            <v>1932421 - 19324221259970</v>
          </cell>
          <cell r="B590" t="str">
            <v>Samsung</v>
          </cell>
          <cell r="C590" t="str">
            <v xml:space="preserve">pagooc </v>
          </cell>
          <cell r="D590"/>
          <cell r="E590" t="str">
            <v>Factura</v>
          </cell>
          <cell r="F590" t="str">
            <v>1932421 - 1932422</v>
          </cell>
          <cell r="G590"/>
          <cell r="H590">
            <v>1259970</v>
          </cell>
          <cell r="I590">
            <v>45748</v>
          </cell>
          <cell r="J590" t="str">
            <v>TARJETA DE CREDITO</v>
          </cell>
          <cell r="K590" t="str">
            <v>Canjes latampass y Bayer</v>
          </cell>
          <cell r="L590" t="str">
            <v>OK</v>
          </cell>
          <cell r="M590">
            <v>1259970</v>
          </cell>
          <cell r="N590"/>
          <cell r="O590"/>
          <cell r="P590" t="b">
            <v>1</v>
          </cell>
        </row>
        <row r="591">
          <cell r="A591" t="str">
            <v>491004,61</v>
          </cell>
          <cell r="B591" t="str">
            <v xml:space="preserve">Despegar </v>
          </cell>
          <cell r="C591" t="str">
            <v>pago hotel Jm</v>
          </cell>
          <cell r="D591"/>
          <cell r="E591"/>
          <cell r="F591"/>
          <cell r="G591" t="str">
            <v xml:space="preserve">no ha llegado </v>
          </cell>
          <cell r="H591">
            <v>491004.61</v>
          </cell>
          <cell r="I591">
            <v>45748</v>
          </cell>
          <cell r="J591" t="str">
            <v>TARJETA DE CREDITO</v>
          </cell>
          <cell r="K591"/>
          <cell r="L591" t="str">
            <v>OK</v>
          </cell>
          <cell r="M591">
            <v>491004.61</v>
          </cell>
          <cell r="N591"/>
          <cell r="O591"/>
          <cell r="P591" t="b">
            <v>1</v>
          </cell>
        </row>
        <row r="592">
          <cell r="A592" t="str">
            <v>3858147600</v>
          </cell>
          <cell r="B592" t="str">
            <v>Sasco</v>
          </cell>
          <cell r="C592" t="str">
            <v>Libre dte</v>
          </cell>
          <cell r="D592"/>
          <cell r="E592" t="str">
            <v>Factura</v>
          </cell>
          <cell r="F592">
            <v>38581</v>
          </cell>
          <cell r="G592"/>
          <cell r="H592">
            <v>47600</v>
          </cell>
          <cell r="I592">
            <v>45748</v>
          </cell>
          <cell r="J592" t="str">
            <v>TRANSFERENCIA ELECTRONICA</v>
          </cell>
          <cell r="K592" t="str">
            <v>Canjes latampass y Bayer</v>
          </cell>
          <cell r="L592" t="str">
            <v>OK</v>
          </cell>
          <cell r="M592">
            <v>47600</v>
          </cell>
          <cell r="N592"/>
          <cell r="O592"/>
          <cell r="P592" t="b">
            <v>1</v>
          </cell>
        </row>
        <row r="593">
          <cell r="A593" t="str">
            <v>19262311684950</v>
          </cell>
          <cell r="B593" t="str">
            <v xml:space="preserve">Ripley </v>
          </cell>
          <cell r="C593" t="str">
            <v xml:space="preserve">pagooc </v>
          </cell>
          <cell r="D593" t="str">
            <v>BL0600003083</v>
          </cell>
          <cell r="E593" t="str">
            <v>Factura</v>
          </cell>
          <cell r="F593">
            <v>1926231</v>
          </cell>
          <cell r="G593"/>
          <cell r="H593">
            <v>1684950</v>
          </cell>
          <cell r="I593">
            <v>45748</v>
          </cell>
          <cell r="J593" t="str">
            <v>TARJETA DE CREDITO</v>
          </cell>
          <cell r="K593" t="str">
            <v>Canjes latampass y Bayer</v>
          </cell>
          <cell r="L593" t="str">
            <v>OK</v>
          </cell>
          <cell r="M593">
            <v>1684950</v>
          </cell>
          <cell r="N593"/>
          <cell r="O593"/>
          <cell r="P593" t="b">
            <v>1</v>
          </cell>
        </row>
        <row r="594">
          <cell r="A594" t="str">
            <v>527467</v>
          </cell>
          <cell r="B594" t="str">
            <v>Arriendo</v>
          </cell>
          <cell r="C594" t="str">
            <v>Arriendo oficina</v>
          </cell>
          <cell r="D594"/>
          <cell r="E594"/>
          <cell r="F594"/>
          <cell r="G594"/>
          <cell r="H594">
            <v>527467</v>
          </cell>
          <cell r="I594">
            <v>45748</v>
          </cell>
          <cell r="J594" t="str">
            <v>TRANSFERENCIA ELECTRONICA</v>
          </cell>
          <cell r="K594" t="str">
            <v>Oficina Monjitas</v>
          </cell>
          <cell r="L594" t="str">
            <v>OK</v>
          </cell>
          <cell r="M594">
            <v>527467</v>
          </cell>
          <cell r="N594" t="str">
            <v>PAROT MORALES IGNACIO VICENTE</v>
          </cell>
          <cell r="O594" t="str">
            <v>16.095.502-3</v>
          </cell>
          <cell r="P594" t="b">
            <v>1</v>
          </cell>
        </row>
        <row r="595">
          <cell r="A595" t="str">
            <v>177930</v>
          </cell>
          <cell r="B595" t="str">
            <v>Direct Wines SPA</v>
          </cell>
          <cell r="C595" t="str">
            <v xml:space="preserve">pagooc </v>
          </cell>
          <cell r="D595"/>
          <cell r="E595"/>
          <cell r="F595"/>
          <cell r="G595" t="str">
            <v xml:space="preserve">no ha llegado </v>
          </cell>
          <cell r="H595">
            <v>177930</v>
          </cell>
          <cell r="I595">
            <v>45748</v>
          </cell>
          <cell r="J595" t="str">
            <v>TARJETA DE CREDITO</v>
          </cell>
          <cell r="K595" t="str">
            <v>Canjes latampass y Bayer</v>
          </cell>
          <cell r="L595" t="str">
            <v>OK</v>
          </cell>
          <cell r="M595">
            <v>177930</v>
          </cell>
          <cell r="N595"/>
          <cell r="O595"/>
          <cell r="P595" t="b">
            <v>1</v>
          </cell>
        </row>
        <row r="596">
          <cell r="A596" t="str">
            <v>5094668889272</v>
          </cell>
          <cell r="B596" t="str">
            <v>Entel</v>
          </cell>
          <cell r="C596" t="str">
            <v>Celulares e internet movil</v>
          </cell>
          <cell r="D596"/>
          <cell r="E596" t="str">
            <v>Factura</v>
          </cell>
          <cell r="F596">
            <v>50946688</v>
          </cell>
          <cell r="G596"/>
          <cell r="H596">
            <v>89272</v>
          </cell>
          <cell r="I596">
            <v>45748</v>
          </cell>
          <cell r="J596" t="str">
            <v>BOTON DE PAGO</v>
          </cell>
          <cell r="K596" t="str">
            <v>Celulares oficina e internet inalambrico</v>
          </cell>
          <cell r="L596" t="str">
            <v>OK</v>
          </cell>
          <cell r="M596">
            <v>89272</v>
          </cell>
          <cell r="N596"/>
          <cell r="O596"/>
          <cell r="P596" t="b">
            <v>1</v>
          </cell>
        </row>
        <row r="597">
          <cell r="A597" t="str">
            <v>141381278805</v>
          </cell>
          <cell r="B597" t="str">
            <v xml:space="preserve">Patagonik </v>
          </cell>
          <cell r="C597" t="str">
            <v>Pago fact</v>
          </cell>
          <cell r="D597"/>
          <cell r="E597" t="str">
            <v>Factura</v>
          </cell>
          <cell r="F597">
            <v>14138</v>
          </cell>
          <cell r="G597"/>
          <cell r="H597">
            <v>1278805</v>
          </cell>
          <cell r="I597">
            <v>45748</v>
          </cell>
          <cell r="J597" t="str">
            <v>TRANSFERENCIA BANCO SANTANDER</v>
          </cell>
          <cell r="K597" t="str">
            <v>Canjes latampass y Bayer</v>
          </cell>
          <cell r="L597" t="str">
            <v>OK</v>
          </cell>
          <cell r="M597">
            <v>1278805</v>
          </cell>
          <cell r="N597"/>
          <cell r="O597"/>
          <cell r="P597" t="b">
            <v>1</v>
          </cell>
        </row>
        <row r="598">
          <cell r="A598" t="str">
            <v>15900</v>
          </cell>
          <cell r="B598" t="str">
            <v>American digital</v>
          </cell>
          <cell r="C598"/>
          <cell r="D598"/>
          <cell r="E598" t="str">
            <v>Boleta</v>
          </cell>
          <cell r="F598"/>
          <cell r="G598"/>
          <cell r="H598">
            <v>15900</v>
          </cell>
          <cell r="I598">
            <v>45749</v>
          </cell>
          <cell r="J598" t="str">
            <v>TARJETA DE CREDITO</v>
          </cell>
          <cell r="K598" t="str">
            <v>Almuerzo equipo</v>
          </cell>
          <cell r="L598" t="str">
            <v>OK</v>
          </cell>
          <cell r="M598">
            <v>15900</v>
          </cell>
          <cell r="N598"/>
          <cell r="O598"/>
          <cell r="P598" t="b">
            <v>1</v>
          </cell>
        </row>
        <row r="599">
          <cell r="A599" t="str">
            <v>14500</v>
          </cell>
          <cell r="B599" t="str">
            <v>American digital</v>
          </cell>
          <cell r="C599"/>
          <cell r="D599"/>
          <cell r="E599"/>
          <cell r="F599"/>
          <cell r="G599"/>
          <cell r="H599">
            <v>14500</v>
          </cell>
          <cell r="I599">
            <v>45749</v>
          </cell>
          <cell r="J599" t="str">
            <v>TARJETA DE CREDITO</v>
          </cell>
          <cell r="K599" t="str">
            <v>Almuerzo equipo, se devuleve en nota de credito</v>
          </cell>
          <cell r="L599" t="str">
            <v>OK</v>
          </cell>
          <cell r="M599">
            <v>14500</v>
          </cell>
          <cell r="N599"/>
          <cell r="O599"/>
          <cell r="P599" t="b">
            <v>1</v>
          </cell>
        </row>
        <row r="600">
          <cell r="A600" t="str">
            <v>-14500</v>
          </cell>
          <cell r="B600" t="str">
            <v>Nota de credito America digital</v>
          </cell>
          <cell r="C600"/>
          <cell r="D600"/>
          <cell r="E600"/>
          <cell r="F600"/>
          <cell r="G600"/>
          <cell r="H600">
            <v>-14500</v>
          </cell>
          <cell r="I600">
            <v>45749</v>
          </cell>
          <cell r="J600" t="str">
            <v>TARJETA DE CREDITO</v>
          </cell>
          <cell r="K600" t="str">
            <v>Almuerzo equipo</v>
          </cell>
          <cell r="L600" t="str">
            <v>OK</v>
          </cell>
          <cell r="M600">
            <v>-14500</v>
          </cell>
          <cell r="N600"/>
          <cell r="O600"/>
          <cell r="P600" t="b">
            <v>1</v>
          </cell>
        </row>
        <row r="601">
          <cell r="A601" t="str">
            <v>21000</v>
          </cell>
          <cell r="B601" t="str">
            <v>American digital</v>
          </cell>
          <cell r="C601"/>
          <cell r="D601"/>
          <cell r="E601" t="str">
            <v>Boleta</v>
          </cell>
          <cell r="F601"/>
          <cell r="G601"/>
          <cell r="H601">
            <v>21000</v>
          </cell>
          <cell r="I601">
            <v>45749</v>
          </cell>
          <cell r="J601" t="str">
            <v>TARJETA DE CREDITO</v>
          </cell>
          <cell r="K601" t="str">
            <v>Almuerzo equipo</v>
          </cell>
          <cell r="L601" t="str">
            <v>OK</v>
          </cell>
          <cell r="M601">
            <v>21000</v>
          </cell>
          <cell r="N601"/>
          <cell r="O601"/>
          <cell r="P601" t="b">
            <v>1</v>
          </cell>
        </row>
        <row r="602">
          <cell r="A602" t="str">
            <v>15200</v>
          </cell>
          <cell r="B602" t="str">
            <v>American digital</v>
          </cell>
          <cell r="C602" t="str">
            <v>desayuno</v>
          </cell>
          <cell r="D602"/>
          <cell r="E602" t="str">
            <v>Boleta</v>
          </cell>
          <cell r="F602"/>
          <cell r="G602">
            <v>20252706</v>
          </cell>
          <cell r="H602">
            <v>15200</v>
          </cell>
          <cell r="I602">
            <v>45749</v>
          </cell>
          <cell r="J602" t="str">
            <v>TARJETA DE CREDITO</v>
          </cell>
          <cell r="K602" t="str">
            <v>Desayuno equipo</v>
          </cell>
          <cell r="L602" t="str">
            <v>OK</v>
          </cell>
          <cell r="M602">
            <v>15200</v>
          </cell>
          <cell r="N602"/>
          <cell r="O602"/>
          <cell r="P602" t="b">
            <v>1</v>
          </cell>
        </row>
        <row r="603">
          <cell r="A603" t="str">
            <v>5500</v>
          </cell>
          <cell r="B603" t="str">
            <v>Panificio</v>
          </cell>
          <cell r="C603" t="str">
            <v>desayuno</v>
          </cell>
          <cell r="D603"/>
          <cell r="E603" t="str">
            <v>Boleta</v>
          </cell>
          <cell r="F603"/>
          <cell r="G603">
            <v>1247888</v>
          </cell>
          <cell r="H603">
            <v>5500</v>
          </cell>
          <cell r="I603">
            <v>45749</v>
          </cell>
          <cell r="J603" t="str">
            <v>TARJETA DE CREDITO</v>
          </cell>
          <cell r="K603" t="str">
            <v>Desayuno equipo</v>
          </cell>
          <cell r="L603" t="str">
            <v>OK</v>
          </cell>
          <cell r="M603">
            <v>5500</v>
          </cell>
          <cell r="N603"/>
          <cell r="O603"/>
          <cell r="P603" t="b">
            <v>1</v>
          </cell>
        </row>
        <row r="604">
          <cell r="A604" t="str">
            <v>2868106467</v>
          </cell>
          <cell r="B604" t="str">
            <v>Banda ancha</v>
          </cell>
          <cell r="C604" t="str">
            <v>Internet oficina</v>
          </cell>
          <cell r="D604"/>
          <cell r="E604" t="str">
            <v>Factura</v>
          </cell>
          <cell r="F604">
            <v>2868</v>
          </cell>
          <cell r="G604"/>
          <cell r="H604">
            <v>106467</v>
          </cell>
          <cell r="I604">
            <v>45750</v>
          </cell>
          <cell r="J604" t="str">
            <v>TARJETA DE CREDITO</v>
          </cell>
          <cell r="K604" t="str">
            <v>Internet oficina</v>
          </cell>
          <cell r="L604" t="str">
            <v>OK</v>
          </cell>
          <cell r="M604">
            <v>106467</v>
          </cell>
          <cell r="N604"/>
          <cell r="O604"/>
          <cell r="P604" t="b">
            <v>1</v>
          </cell>
        </row>
        <row r="605">
          <cell r="A605" t="str">
            <v>5096845984980</v>
          </cell>
          <cell r="B605" t="str">
            <v xml:space="preserve">falabella </v>
          </cell>
          <cell r="C605" t="str">
            <v xml:space="preserve">pago oc </v>
          </cell>
          <cell r="D605"/>
          <cell r="E605" t="str">
            <v>Factura</v>
          </cell>
          <cell r="F605">
            <v>5096845</v>
          </cell>
          <cell r="G605"/>
          <cell r="H605">
            <v>984980</v>
          </cell>
          <cell r="I605">
            <v>45750</v>
          </cell>
          <cell r="J605" t="str">
            <v>TARJETA DE CREDITO</v>
          </cell>
          <cell r="K605" t="str">
            <v>Canjes latampass y Bayer</v>
          </cell>
          <cell r="L605" t="str">
            <v>OK</v>
          </cell>
          <cell r="M605">
            <v>984980</v>
          </cell>
          <cell r="N605"/>
          <cell r="O605"/>
          <cell r="P605" t="b">
            <v>1</v>
          </cell>
        </row>
        <row r="606">
          <cell r="A606" t="str">
            <v>2170226076</v>
          </cell>
          <cell r="B606" t="str">
            <v>Trauko</v>
          </cell>
          <cell r="C606" t="str">
            <v>Pago fact</v>
          </cell>
          <cell r="D606" t="str">
            <v xml:space="preserve">BL0600002883 </v>
          </cell>
          <cell r="E606" t="str">
            <v>Factura</v>
          </cell>
          <cell r="F606">
            <v>2170</v>
          </cell>
          <cell r="G606"/>
          <cell r="H606">
            <v>226076</v>
          </cell>
          <cell r="I606">
            <v>45750</v>
          </cell>
          <cell r="J606" t="str">
            <v>TRANSFERENCIA ELECTRONICA</v>
          </cell>
          <cell r="K606" t="str">
            <v>Canjes latampass y Bayer</v>
          </cell>
          <cell r="L606" t="str">
            <v>OK</v>
          </cell>
          <cell r="M606">
            <v>226076</v>
          </cell>
          <cell r="N606"/>
          <cell r="O606"/>
          <cell r="P606" t="b">
            <v>1</v>
          </cell>
        </row>
        <row r="607">
          <cell r="A607" t="str">
            <v>2276361712</v>
          </cell>
          <cell r="B607" t="str">
            <v>Trauko</v>
          </cell>
          <cell r="C607" t="str">
            <v>Pago fact</v>
          </cell>
          <cell r="D607" t="str">
            <v xml:space="preserve">BL0600002964 </v>
          </cell>
          <cell r="E607" t="str">
            <v>Factura</v>
          </cell>
          <cell r="F607">
            <v>2276</v>
          </cell>
          <cell r="G607"/>
          <cell r="H607">
            <v>361712</v>
          </cell>
          <cell r="I607">
            <v>45750</v>
          </cell>
          <cell r="J607" t="str">
            <v>TRANSFERENCIA ELECTRONICA</v>
          </cell>
          <cell r="K607" t="str">
            <v>Canjes latampass y Bayer</v>
          </cell>
          <cell r="L607" t="str">
            <v>OK</v>
          </cell>
          <cell r="M607">
            <v>361712</v>
          </cell>
          <cell r="N607"/>
          <cell r="O607"/>
          <cell r="P607" t="b">
            <v>1</v>
          </cell>
        </row>
        <row r="608">
          <cell r="A608" t="str">
            <v>2277378384</v>
          </cell>
          <cell r="B608" t="str">
            <v>Trauko</v>
          </cell>
          <cell r="C608" t="str">
            <v>Pago fact</v>
          </cell>
          <cell r="D608" t="str">
            <v>BL0600003001</v>
          </cell>
          <cell r="E608" t="str">
            <v>Factura</v>
          </cell>
          <cell r="F608">
            <v>2277</v>
          </cell>
          <cell r="G608"/>
          <cell r="H608">
            <v>378384</v>
          </cell>
          <cell r="I608">
            <v>45750</v>
          </cell>
          <cell r="J608" t="str">
            <v>TRANSFERENCIA ELECTRONICA</v>
          </cell>
          <cell r="K608" t="str">
            <v>Canjes latampass y Bayer</v>
          </cell>
          <cell r="L608" t="str">
            <v>OK</v>
          </cell>
          <cell r="M608">
            <v>378384</v>
          </cell>
          <cell r="N608"/>
          <cell r="O608"/>
          <cell r="P608" t="b">
            <v>1</v>
          </cell>
        </row>
        <row r="609">
          <cell r="A609" t="str">
            <v>300000</v>
          </cell>
          <cell r="B609" t="str">
            <v xml:space="preserve">rafael fuentes </v>
          </cell>
          <cell r="C609" t="str">
            <v>pago  boleta</v>
          </cell>
          <cell r="D609"/>
          <cell r="E609" t="str">
            <v>Boleta</v>
          </cell>
          <cell r="F609"/>
          <cell r="G609">
            <v>231</v>
          </cell>
          <cell r="H609">
            <v>300000</v>
          </cell>
          <cell r="I609">
            <v>45750</v>
          </cell>
          <cell r="J609" t="str">
            <v>TRANSFERENCIA ELECTRONICA</v>
          </cell>
          <cell r="K609" t="str">
            <v>Canjes latampass y Bayer</v>
          </cell>
          <cell r="L609" t="str">
            <v>OK</v>
          </cell>
          <cell r="M609">
            <v>300000</v>
          </cell>
          <cell r="N609"/>
          <cell r="O609"/>
          <cell r="P609" t="b">
            <v>1</v>
          </cell>
        </row>
        <row r="610">
          <cell r="A610" t="str">
            <v>285295188</v>
          </cell>
          <cell r="B610" t="str">
            <v>Importclick</v>
          </cell>
          <cell r="C610" t="str">
            <v>Pago fact</v>
          </cell>
          <cell r="D610"/>
          <cell r="E610" t="str">
            <v>Factura</v>
          </cell>
          <cell r="F610">
            <v>2852</v>
          </cell>
          <cell r="G610"/>
          <cell r="H610">
            <v>95188</v>
          </cell>
          <cell r="I610">
            <v>45750</v>
          </cell>
          <cell r="J610" t="str">
            <v>TRANSFERENCIA ELECTRONICA</v>
          </cell>
          <cell r="K610" t="str">
            <v>Canjes latampass y Bayer</v>
          </cell>
          <cell r="L610" t="str">
            <v>OK</v>
          </cell>
          <cell r="M610">
            <v>95188</v>
          </cell>
          <cell r="N610"/>
          <cell r="O610"/>
          <cell r="P610" t="b">
            <v>1</v>
          </cell>
        </row>
        <row r="611">
          <cell r="A611" t="str">
            <v>23643303983</v>
          </cell>
          <cell r="B611" t="str">
            <v>Easy ways</v>
          </cell>
          <cell r="C611" t="str">
            <v>Pago fact</v>
          </cell>
          <cell r="D611"/>
          <cell r="E611" t="str">
            <v>Factura</v>
          </cell>
          <cell r="F611">
            <v>23643</v>
          </cell>
          <cell r="G611"/>
          <cell r="H611">
            <v>303983</v>
          </cell>
          <cell r="I611">
            <v>45749</v>
          </cell>
          <cell r="J611" t="str">
            <v>TRANSFERENCIA ELECTRONICA</v>
          </cell>
          <cell r="K611" t="str">
            <v>Canjes latampass y Bayer</v>
          </cell>
          <cell r="L611" t="str">
            <v>OK</v>
          </cell>
          <cell r="M611">
            <v>303983</v>
          </cell>
          <cell r="N611"/>
          <cell r="O611"/>
          <cell r="P611" t="b">
            <v>1</v>
          </cell>
        </row>
        <row r="612">
          <cell r="A612" t="str">
            <v>97445658344</v>
          </cell>
          <cell r="B612" t="str">
            <v>Gasei</v>
          </cell>
          <cell r="C612" t="str">
            <v>Pago fact</v>
          </cell>
          <cell r="D612"/>
          <cell r="E612" t="str">
            <v>Factura</v>
          </cell>
          <cell r="F612">
            <v>97445</v>
          </cell>
          <cell r="G612"/>
          <cell r="H612">
            <v>658344</v>
          </cell>
          <cell r="I612">
            <v>45750</v>
          </cell>
          <cell r="J612" t="str">
            <v>TRANSFERENCIA ELECTRONICA</v>
          </cell>
          <cell r="K612" t="str">
            <v>Canjes latampass y Bayer</v>
          </cell>
          <cell r="L612" t="str">
            <v>OK</v>
          </cell>
          <cell r="M612">
            <v>658344</v>
          </cell>
          <cell r="N612"/>
          <cell r="O612"/>
          <cell r="P612" t="b">
            <v>1</v>
          </cell>
        </row>
        <row r="613">
          <cell r="A613" t="str">
            <v>617588344432</v>
          </cell>
          <cell r="B613" t="str">
            <v xml:space="preserve">Mabe </v>
          </cell>
          <cell r="C613" t="str">
            <v>Pago fact</v>
          </cell>
          <cell r="D613"/>
          <cell r="E613" t="str">
            <v>Factura</v>
          </cell>
          <cell r="F613">
            <v>617588</v>
          </cell>
          <cell r="G613"/>
          <cell r="H613">
            <v>344432</v>
          </cell>
          <cell r="I613">
            <v>45750</v>
          </cell>
          <cell r="J613" t="str">
            <v>TRANSFERENCIA ELECTRONICA</v>
          </cell>
          <cell r="K613" t="str">
            <v>Canjes latampass y Bayer</v>
          </cell>
          <cell r="L613" t="str">
            <v>OK</v>
          </cell>
          <cell r="M613">
            <v>344432</v>
          </cell>
          <cell r="N613"/>
          <cell r="O613"/>
          <cell r="P613" t="b">
            <v>1</v>
          </cell>
        </row>
        <row r="614">
          <cell r="A614" t="str">
            <v>26842239</v>
          </cell>
          <cell r="B614" t="str">
            <v xml:space="preserve">comercializadora eae </v>
          </cell>
          <cell r="C614" t="str">
            <v>Pago fact</v>
          </cell>
          <cell r="D614"/>
          <cell r="E614" t="str">
            <v>Factura</v>
          </cell>
          <cell r="F614">
            <v>26</v>
          </cell>
          <cell r="G614"/>
          <cell r="H614">
            <v>842239</v>
          </cell>
          <cell r="I614">
            <v>45750</v>
          </cell>
          <cell r="J614" t="str">
            <v>TRANSFERENCIA ELECTRONICA</v>
          </cell>
          <cell r="K614" t="str">
            <v>Canjes latampass y Bayer</v>
          </cell>
          <cell r="L614" t="str">
            <v>OK</v>
          </cell>
          <cell r="M614">
            <v>842239</v>
          </cell>
          <cell r="N614"/>
          <cell r="O614"/>
          <cell r="P614" t="b">
            <v>1</v>
          </cell>
        </row>
        <row r="615">
          <cell r="A615" t="str">
            <v>2343742811403970</v>
          </cell>
          <cell r="B615" t="str">
            <v xml:space="preserve">Ripley </v>
          </cell>
          <cell r="C615" t="str">
            <v xml:space="preserve">pago oc </v>
          </cell>
          <cell r="D615"/>
          <cell r="E615" t="str">
            <v>Boleta</v>
          </cell>
          <cell r="F615">
            <v>234374281</v>
          </cell>
          <cell r="G615"/>
          <cell r="H615">
            <v>1403970</v>
          </cell>
          <cell r="I615">
            <v>45750</v>
          </cell>
          <cell r="J615" t="str">
            <v>TARJETA DE CREDITO</v>
          </cell>
          <cell r="K615" t="str">
            <v>Canjes latampass y Bayer</v>
          </cell>
          <cell r="L615" t="str">
            <v>OK</v>
          </cell>
          <cell r="M615">
            <v>1403970</v>
          </cell>
          <cell r="N615"/>
          <cell r="O615"/>
          <cell r="P615" t="b">
            <v>1</v>
          </cell>
        </row>
        <row r="616">
          <cell r="A616" t="str">
            <v>218868</v>
          </cell>
          <cell r="B616" t="str">
            <v>Gasto comun</v>
          </cell>
          <cell r="C616"/>
          <cell r="D616"/>
          <cell r="E616"/>
          <cell r="F616"/>
          <cell r="G616"/>
          <cell r="H616">
            <v>218868</v>
          </cell>
          <cell r="I616">
            <v>45750</v>
          </cell>
          <cell r="J616" t="str">
            <v>TRANSFERENCIA ELECTRONICA</v>
          </cell>
          <cell r="K616" t="str">
            <v>Gasto comun oficina</v>
          </cell>
          <cell r="L616" t="str">
            <v>OK</v>
          </cell>
          <cell r="M616">
            <v>218868</v>
          </cell>
          <cell r="N616"/>
          <cell r="O616"/>
          <cell r="P616" t="b">
            <v>1</v>
          </cell>
        </row>
        <row r="617">
          <cell r="A617" t="str">
            <v>18000</v>
          </cell>
          <cell r="B617" t="str">
            <v>Starbucks</v>
          </cell>
          <cell r="C617" t="str">
            <v>Reunion natura</v>
          </cell>
          <cell r="D617"/>
          <cell r="E617" t="str">
            <v>Boleta</v>
          </cell>
          <cell r="F617"/>
          <cell r="G617">
            <v>79912207</v>
          </cell>
          <cell r="H617">
            <v>18000</v>
          </cell>
          <cell r="I617">
            <v>45750</v>
          </cell>
          <cell r="J617" t="str">
            <v>TARJETA DE CREDITO</v>
          </cell>
          <cell r="K617" t="str">
            <v>Reunion natura</v>
          </cell>
          <cell r="L617" t="str">
            <v>OK</v>
          </cell>
          <cell r="M617">
            <v>18000</v>
          </cell>
          <cell r="N617"/>
          <cell r="O617"/>
          <cell r="P617" t="b">
            <v>1</v>
          </cell>
        </row>
        <row r="618">
          <cell r="A618" t="str">
            <v>11000</v>
          </cell>
          <cell r="B618" t="str">
            <v>Panificio</v>
          </cell>
          <cell r="C618" t="str">
            <v>Desayuno equipo</v>
          </cell>
          <cell r="D618"/>
          <cell r="E618" t="str">
            <v>Boleta</v>
          </cell>
          <cell r="F618"/>
          <cell r="G618">
            <v>253153</v>
          </cell>
          <cell r="H618">
            <v>11000</v>
          </cell>
          <cell r="I618">
            <v>45750</v>
          </cell>
          <cell r="J618" t="str">
            <v>TARJETA DE CREDITO</v>
          </cell>
          <cell r="K618" t="str">
            <v>Desayuno equipo</v>
          </cell>
          <cell r="L618" t="str">
            <v>OK</v>
          </cell>
          <cell r="M618">
            <v>11000</v>
          </cell>
          <cell r="N618"/>
          <cell r="O618"/>
          <cell r="P618" t="b">
            <v>1</v>
          </cell>
        </row>
        <row r="619">
          <cell r="A619" t="str">
            <v>12000</v>
          </cell>
          <cell r="B619" t="str">
            <v>American digital</v>
          </cell>
          <cell r="C619" t="str">
            <v>Coffe break</v>
          </cell>
          <cell r="D619"/>
          <cell r="E619" t="str">
            <v>Boleta</v>
          </cell>
          <cell r="F619"/>
          <cell r="G619">
            <v>20252703</v>
          </cell>
          <cell r="H619">
            <v>12000</v>
          </cell>
          <cell r="I619">
            <v>45750</v>
          </cell>
          <cell r="J619" t="str">
            <v>TARJETA DE CREDITO</v>
          </cell>
          <cell r="K619" t="str">
            <v>Coffe break</v>
          </cell>
          <cell r="L619" t="str">
            <v>OK</v>
          </cell>
          <cell r="M619">
            <v>12000</v>
          </cell>
          <cell r="N619"/>
          <cell r="O619"/>
          <cell r="P619" t="b">
            <v>1</v>
          </cell>
        </row>
        <row r="620">
          <cell r="A620" t="str">
            <v>44700</v>
          </cell>
          <cell r="B620" t="str">
            <v>American digital</v>
          </cell>
          <cell r="C620" t="str">
            <v>Almuerzo equipo</v>
          </cell>
          <cell r="D620"/>
          <cell r="E620" t="str">
            <v>Boleta</v>
          </cell>
          <cell r="F620"/>
          <cell r="G620">
            <v>20252709</v>
          </cell>
          <cell r="H620">
            <v>44700</v>
          </cell>
          <cell r="I620">
            <v>45750</v>
          </cell>
          <cell r="J620" t="str">
            <v>TARJETA DE CREDITO</v>
          </cell>
          <cell r="K620" t="str">
            <v>Almuerzo equipo</v>
          </cell>
          <cell r="L620" t="str">
            <v>OK</v>
          </cell>
          <cell r="M620">
            <v>44700</v>
          </cell>
          <cell r="N620"/>
          <cell r="O620"/>
          <cell r="P620" t="b">
            <v>1</v>
          </cell>
        </row>
        <row r="621">
          <cell r="A621" t="str">
            <v>238707191253890</v>
          </cell>
          <cell r="B621" t="str">
            <v xml:space="preserve">paris </v>
          </cell>
          <cell r="C621" t="str">
            <v>tv</v>
          </cell>
          <cell r="D621"/>
          <cell r="E621" t="str">
            <v>Factura</v>
          </cell>
          <cell r="F621">
            <v>23870719</v>
          </cell>
          <cell r="G621"/>
          <cell r="H621">
            <v>1253890</v>
          </cell>
          <cell r="I621">
            <v>45751</v>
          </cell>
          <cell r="J621" t="str">
            <v>TARJETA DE CREDITO</v>
          </cell>
          <cell r="K621" t="str">
            <v>Canjes latampass y Bayer</v>
          </cell>
          <cell r="L621" t="str">
            <v>OK</v>
          </cell>
          <cell r="M621">
            <v>1253890</v>
          </cell>
          <cell r="N621"/>
          <cell r="O621"/>
          <cell r="P621" t="b">
            <v>1</v>
          </cell>
        </row>
        <row r="622">
          <cell r="A622" t="str">
            <v>52551612114890</v>
          </cell>
          <cell r="B622" t="str">
            <v xml:space="preserve">falabella </v>
          </cell>
          <cell r="C622" t="str">
            <v xml:space="preserve">pago oc </v>
          </cell>
          <cell r="D622"/>
          <cell r="E622" t="str">
            <v>Factura</v>
          </cell>
          <cell r="F622">
            <v>5255161</v>
          </cell>
          <cell r="G622"/>
          <cell r="H622">
            <v>2114890</v>
          </cell>
          <cell r="I622">
            <v>45751</v>
          </cell>
          <cell r="J622" t="str">
            <v>TARJETA DE CREDITO</v>
          </cell>
          <cell r="K622" t="str">
            <v>Canjes latampass y Bayer</v>
          </cell>
          <cell r="L622" t="str">
            <v>OK</v>
          </cell>
          <cell r="M622">
            <v>2114890</v>
          </cell>
          <cell r="N622"/>
          <cell r="O622"/>
          <cell r="P622" t="b">
            <v>1</v>
          </cell>
        </row>
        <row r="623">
          <cell r="A623" t="str">
            <v>34406797796790</v>
          </cell>
          <cell r="B623" t="str">
            <v xml:space="preserve">Ripley </v>
          </cell>
          <cell r="C623"/>
          <cell r="D623"/>
          <cell r="E623" t="str">
            <v>Boleta</v>
          </cell>
          <cell r="F623">
            <v>34406797</v>
          </cell>
          <cell r="G623"/>
          <cell r="H623">
            <v>796790</v>
          </cell>
          <cell r="I623">
            <v>45751</v>
          </cell>
          <cell r="J623" t="str">
            <v>TARJETA DE CREDITO</v>
          </cell>
          <cell r="K623" t="str">
            <v>Canjes latampass y Bayer</v>
          </cell>
          <cell r="L623" t="str">
            <v>OK</v>
          </cell>
          <cell r="M623">
            <v>796790</v>
          </cell>
          <cell r="N623"/>
          <cell r="O623"/>
          <cell r="P623" t="b">
            <v>1</v>
          </cell>
        </row>
        <row r="624">
          <cell r="A624" t="str">
            <v>1373306350</v>
          </cell>
          <cell r="B624" t="str">
            <v>Quiltral</v>
          </cell>
          <cell r="C624"/>
          <cell r="D624"/>
          <cell r="E624" t="str">
            <v>Factura</v>
          </cell>
          <cell r="F624">
            <v>1373</v>
          </cell>
          <cell r="G624"/>
          <cell r="H624">
            <v>306350</v>
          </cell>
          <cell r="I624">
            <v>45751</v>
          </cell>
          <cell r="J624" t="str">
            <v>TARJETA DE CREDITO</v>
          </cell>
          <cell r="K624" t="str">
            <v>Canjes latampass y Bayer</v>
          </cell>
          <cell r="L624" t="str">
            <v>OK</v>
          </cell>
          <cell r="M624">
            <v>306350</v>
          </cell>
          <cell r="N624"/>
          <cell r="O624"/>
          <cell r="P624" t="b">
            <v>1</v>
          </cell>
        </row>
        <row r="625">
          <cell r="A625" t="str">
            <v>602034</v>
          </cell>
          <cell r="B625" t="str">
            <v>Kanka</v>
          </cell>
          <cell r="C625" t="str">
            <v xml:space="preserve">pago oc </v>
          </cell>
          <cell r="D625"/>
          <cell r="E625" t="str">
            <v>Factura</v>
          </cell>
          <cell r="F625"/>
          <cell r="G625" t="str">
            <v>Solicitada</v>
          </cell>
          <cell r="H625">
            <v>602034</v>
          </cell>
          <cell r="I625">
            <v>45751</v>
          </cell>
          <cell r="J625" t="str">
            <v>TARJETA DE CREDITO</v>
          </cell>
          <cell r="K625" t="str">
            <v>Canjes latampass y Bayer</v>
          </cell>
          <cell r="L625" t="str">
            <v>OK</v>
          </cell>
          <cell r="M625">
            <v>602034</v>
          </cell>
          <cell r="N625"/>
          <cell r="O625"/>
          <cell r="P625" t="b">
            <v>1</v>
          </cell>
        </row>
        <row r="626">
          <cell r="A626" t="str">
            <v>14332036</v>
          </cell>
          <cell r="B626" t="str">
            <v>Pago TC</v>
          </cell>
          <cell r="C626" t="str">
            <v>Pago tarjeta de credito</v>
          </cell>
          <cell r="D626"/>
          <cell r="E626"/>
          <cell r="F626"/>
          <cell r="G626"/>
          <cell r="H626">
            <v>14332036</v>
          </cell>
          <cell r="I626">
            <v>45751</v>
          </cell>
          <cell r="J626" t="str">
            <v>TRANSFERENCIA ELECTRONICA</v>
          </cell>
          <cell r="K626" t="str">
            <v>Pago TC</v>
          </cell>
          <cell r="L626" t="str">
            <v>OK</v>
          </cell>
          <cell r="M626">
            <v>14332036</v>
          </cell>
          <cell r="N626"/>
          <cell r="O626"/>
          <cell r="P626" t="b">
            <v>1</v>
          </cell>
        </row>
        <row r="627">
          <cell r="A627" t="str">
            <v>3887247500</v>
          </cell>
          <cell r="B627" t="str">
            <v xml:space="preserve">Rod and Gun </v>
          </cell>
          <cell r="C627" t="str">
            <v xml:space="preserve">pago oc </v>
          </cell>
          <cell r="D627" t="str">
            <v xml:space="preserve">BL0600003103 </v>
          </cell>
          <cell r="E627" t="str">
            <v>Factura</v>
          </cell>
          <cell r="F627">
            <v>3887</v>
          </cell>
          <cell r="G627"/>
          <cell r="H627">
            <v>247500</v>
          </cell>
          <cell r="I627">
            <v>45751</v>
          </cell>
          <cell r="J627" t="str">
            <v>TRANSFERENCIA ELECTRONICA</v>
          </cell>
          <cell r="K627" t="str">
            <v>Canjes latampass y Bayer</v>
          </cell>
          <cell r="L627" t="str">
            <v>OK</v>
          </cell>
          <cell r="M627">
            <v>247500</v>
          </cell>
          <cell r="N627"/>
          <cell r="O627"/>
          <cell r="P627" t="b">
            <v>1</v>
          </cell>
        </row>
        <row r="628">
          <cell r="A628" t="str">
            <v>300000</v>
          </cell>
          <cell r="B628" t="str">
            <v xml:space="preserve">rafael fuentes </v>
          </cell>
          <cell r="C628" t="str">
            <v>pago  boleta</v>
          </cell>
          <cell r="D628"/>
          <cell r="E628" t="str">
            <v>Boleta</v>
          </cell>
          <cell r="F628"/>
          <cell r="G628">
            <v>232</v>
          </cell>
          <cell r="H628">
            <v>300000</v>
          </cell>
          <cell r="I628">
            <v>45751</v>
          </cell>
          <cell r="J628" t="str">
            <v>TRANSFERENCIA ELECTRONICA</v>
          </cell>
          <cell r="K628" t="str">
            <v>Canjes latampass y Bayer</v>
          </cell>
          <cell r="L628" t="str">
            <v>OK</v>
          </cell>
          <cell r="M628">
            <v>300000</v>
          </cell>
          <cell r="N628" t="str">
            <v>rafael fuentes</v>
          </cell>
          <cell r="O628" t="str">
            <v>16.751.160-0</v>
          </cell>
          <cell r="P628" t="b">
            <v>1</v>
          </cell>
        </row>
        <row r="629">
          <cell r="A629" t="str">
            <v>811187839</v>
          </cell>
          <cell r="B629" t="str">
            <v>ECOCLICK SPA</v>
          </cell>
          <cell r="C629" t="str">
            <v xml:space="preserve">pago oc </v>
          </cell>
          <cell r="D629"/>
          <cell r="E629" t="str">
            <v>Factura</v>
          </cell>
          <cell r="F629">
            <v>8111</v>
          </cell>
          <cell r="G629"/>
          <cell r="H629">
            <v>87839</v>
          </cell>
          <cell r="I629">
            <v>45751</v>
          </cell>
          <cell r="J629" t="str">
            <v>TRANSFERENCIA ELECTRONICA</v>
          </cell>
          <cell r="K629" t="str">
            <v>Canjes latampass y Bayer</v>
          </cell>
          <cell r="L629" t="str">
            <v>OK</v>
          </cell>
          <cell r="M629">
            <v>87839</v>
          </cell>
          <cell r="N629"/>
          <cell r="O629"/>
          <cell r="P629" t="b">
            <v>1</v>
          </cell>
        </row>
        <row r="630">
          <cell r="A630" t="str">
            <v>8110276610</v>
          </cell>
          <cell r="B630" t="str">
            <v>ECOCLICK SPA</v>
          </cell>
          <cell r="C630" t="str">
            <v xml:space="preserve">pago oc </v>
          </cell>
          <cell r="D630"/>
          <cell r="E630" t="str">
            <v>Factura</v>
          </cell>
          <cell r="F630">
            <v>8110</v>
          </cell>
          <cell r="G630"/>
          <cell r="H630">
            <v>276610</v>
          </cell>
          <cell r="I630">
            <v>45751</v>
          </cell>
          <cell r="J630" t="str">
            <v>TRANSFERENCIA ELECTRONICA</v>
          </cell>
          <cell r="K630" t="str">
            <v>Canjes latampass y Bayer</v>
          </cell>
          <cell r="L630" t="str">
            <v>OK</v>
          </cell>
          <cell r="M630">
            <v>276610</v>
          </cell>
          <cell r="N630" t="str">
            <v>ECOCLICK SpA</v>
          </cell>
          <cell r="O630" t="str">
            <v>76.885.972-8</v>
          </cell>
          <cell r="P630" t="b">
            <v>1</v>
          </cell>
        </row>
        <row r="631">
          <cell r="A631" t="str">
            <v>26004219984</v>
          </cell>
          <cell r="B631" t="str">
            <v>JARA MENDEZ LIMITADA</v>
          </cell>
          <cell r="C631" t="str">
            <v xml:space="preserve">pago oc </v>
          </cell>
          <cell r="D631"/>
          <cell r="E631" t="str">
            <v>Factura</v>
          </cell>
          <cell r="F631">
            <v>26004</v>
          </cell>
          <cell r="G631"/>
          <cell r="H631">
            <v>219984</v>
          </cell>
          <cell r="I631">
            <v>45751</v>
          </cell>
          <cell r="J631" t="str">
            <v>TRANSFERENCIA ELECTRONICA</v>
          </cell>
          <cell r="K631" t="str">
            <v>Canjes latampass y Bayer</v>
          </cell>
          <cell r="L631" t="str">
            <v>OK</v>
          </cell>
          <cell r="M631">
            <v>219984</v>
          </cell>
          <cell r="N631" t="str">
            <v>Jara Méndez Limitada</v>
          </cell>
          <cell r="O631" t="str">
            <v>76.089.757-4</v>
          </cell>
          <cell r="P631" t="b">
            <v>1</v>
          </cell>
        </row>
        <row r="632">
          <cell r="A632" t="str">
            <v>94832950000</v>
          </cell>
          <cell r="B632" t="str">
            <v>bigbox</v>
          </cell>
          <cell r="C632" t="str">
            <v xml:space="preserve">pago oc </v>
          </cell>
          <cell r="D632"/>
          <cell r="E632" t="str">
            <v>Factura</v>
          </cell>
          <cell r="F632">
            <v>9483</v>
          </cell>
          <cell r="G632"/>
          <cell r="H632">
            <v>2950000</v>
          </cell>
          <cell r="I632">
            <v>45751</v>
          </cell>
          <cell r="J632" t="str">
            <v>TRANSFERENCIA ELECTRONICA</v>
          </cell>
          <cell r="K632" t="str">
            <v>Canjes latampass y Bayer</v>
          </cell>
          <cell r="L632" t="str">
            <v>OK</v>
          </cell>
          <cell r="M632">
            <v>2950000</v>
          </cell>
          <cell r="N632" t="str">
            <v>BIG BOX CHILE SPA</v>
          </cell>
          <cell r="O632" t="str">
            <v>76.415.348-0</v>
          </cell>
          <cell r="P632" t="b">
            <v>1</v>
          </cell>
        </row>
        <row r="633">
          <cell r="A633" t="str">
            <v>2421488190</v>
          </cell>
          <cell r="B633" t="str">
            <v>Maxi Mobility</v>
          </cell>
          <cell r="C633" t="str">
            <v>Cabify</v>
          </cell>
          <cell r="D633"/>
          <cell r="E633" t="str">
            <v>Factura</v>
          </cell>
          <cell r="F633">
            <v>242148</v>
          </cell>
          <cell r="G633"/>
          <cell r="H633">
            <v>8190</v>
          </cell>
          <cell r="I633">
            <v>45754</v>
          </cell>
          <cell r="J633" t="str">
            <v>TRANSFERENCIA ELECTRONICA</v>
          </cell>
          <cell r="K633" t="str">
            <v>Movilidad</v>
          </cell>
          <cell r="L633" t="str">
            <v>OK</v>
          </cell>
          <cell r="M633">
            <v>8190</v>
          </cell>
          <cell r="N633" t="str">
            <v>Maxi Mobility Chile II Spa</v>
          </cell>
          <cell r="O633" t="str">
            <v>76.237.019-0</v>
          </cell>
          <cell r="P633" t="b">
            <v>1</v>
          </cell>
        </row>
        <row r="634">
          <cell r="A634" t="str">
            <v>317808890</v>
          </cell>
          <cell r="B634" t="str">
            <v>Maxi Mobility</v>
          </cell>
          <cell r="C634" t="str">
            <v>Cabify</v>
          </cell>
          <cell r="D634"/>
          <cell r="E634" t="str">
            <v>Factura</v>
          </cell>
          <cell r="F634">
            <v>31780</v>
          </cell>
          <cell r="G634"/>
          <cell r="H634">
            <v>8890</v>
          </cell>
          <cell r="I634">
            <v>45754</v>
          </cell>
          <cell r="J634" t="str">
            <v>TRANSFERENCIA ELECTRONICA</v>
          </cell>
          <cell r="K634" t="str">
            <v>Movilidad</v>
          </cell>
          <cell r="L634" t="str">
            <v>OK</v>
          </cell>
          <cell r="M634">
            <v>8890</v>
          </cell>
          <cell r="N634" t="str">
            <v>Maxi Mobility Chile II Spa</v>
          </cell>
          <cell r="O634" t="str">
            <v>76.237.019-0</v>
          </cell>
          <cell r="P634" t="b">
            <v>1</v>
          </cell>
        </row>
        <row r="635">
          <cell r="A635" t="str">
            <v>808658296332</v>
          </cell>
          <cell r="B635" t="str">
            <v>Bice vida</v>
          </cell>
          <cell r="C635" t="str">
            <v>Seguro complementario</v>
          </cell>
          <cell r="D635"/>
          <cell r="E635" t="str">
            <v>Factura</v>
          </cell>
          <cell r="F635">
            <v>808658</v>
          </cell>
          <cell r="G635"/>
          <cell r="H635">
            <v>296332</v>
          </cell>
          <cell r="I635">
            <v>45754</v>
          </cell>
          <cell r="J635" t="str">
            <v>TRANSFERENCIA ELECTRONICA</v>
          </cell>
          <cell r="K635" t="str">
            <v>Seguro complementario oficina</v>
          </cell>
          <cell r="L635" t="str">
            <v>OK</v>
          </cell>
          <cell r="M635">
            <v>296332</v>
          </cell>
          <cell r="N635" t="str">
            <v>Bice Vida Compania de Seguros</v>
          </cell>
          <cell r="O635" t="str">
            <v>96.656.410-5</v>
          </cell>
          <cell r="P635" t="b">
            <v>1</v>
          </cell>
        </row>
        <row r="636">
          <cell r="A636" t="str">
            <v>999156000</v>
          </cell>
          <cell r="B636" t="str">
            <v>PC Rockco</v>
          </cell>
          <cell r="C636"/>
          <cell r="D636"/>
          <cell r="E636" t="str">
            <v>Factura</v>
          </cell>
          <cell r="F636">
            <v>9991</v>
          </cell>
          <cell r="G636"/>
          <cell r="H636">
            <v>56000</v>
          </cell>
          <cell r="I636">
            <v>45754</v>
          </cell>
          <cell r="J636" t="str">
            <v>TARJETA DE CREDITO</v>
          </cell>
          <cell r="K636" t="str">
            <v>Canjes latampass y Bayer</v>
          </cell>
          <cell r="L636" t="str">
            <v>OK</v>
          </cell>
          <cell r="M636">
            <v>56000</v>
          </cell>
          <cell r="N636"/>
          <cell r="O636"/>
          <cell r="P636" t="b">
            <v>1</v>
          </cell>
        </row>
        <row r="637">
          <cell r="A637" t="str">
            <v>52562695589860</v>
          </cell>
          <cell r="B637" t="str">
            <v xml:space="preserve">Falabella </v>
          </cell>
          <cell r="C637" t="str">
            <v xml:space="preserve">pago oc </v>
          </cell>
          <cell r="D637"/>
          <cell r="E637" t="str">
            <v>factura</v>
          </cell>
          <cell r="F637">
            <v>5256269</v>
          </cell>
          <cell r="G637"/>
          <cell r="H637">
            <v>5589860</v>
          </cell>
          <cell r="I637">
            <v>45755</v>
          </cell>
          <cell r="J637" t="str">
            <v>TARJETA DE CREDITO</v>
          </cell>
          <cell r="K637" t="str">
            <v>Canjes latampass y Bayer</v>
          </cell>
          <cell r="L637" t="str">
            <v>OK</v>
          </cell>
          <cell r="M637">
            <v>5589860</v>
          </cell>
          <cell r="N637"/>
          <cell r="O637"/>
          <cell r="P637" t="b">
            <v>1</v>
          </cell>
        </row>
        <row r="638">
          <cell r="A638" t="str">
            <v>718250001</v>
          </cell>
          <cell r="B638" t="str">
            <v xml:space="preserve">arcoveg </v>
          </cell>
          <cell r="C638" t="str">
            <v>pago fact</v>
          </cell>
          <cell r="D638"/>
          <cell r="E638" t="str">
            <v>Factura</v>
          </cell>
          <cell r="F638">
            <v>718</v>
          </cell>
          <cell r="G638"/>
          <cell r="H638">
            <v>250001</v>
          </cell>
          <cell r="I638">
            <v>45756</v>
          </cell>
          <cell r="J638" t="str">
            <v>TRANSFERENCIA BANCO SANTANDER</v>
          </cell>
          <cell r="K638" t="str">
            <v xml:space="preserve">Aseo </v>
          </cell>
          <cell r="L638" t="str">
            <v>OK</v>
          </cell>
          <cell r="M638">
            <v>250001</v>
          </cell>
          <cell r="N638" t="str">
            <v>ARCOVEG LIMPIEZA</v>
          </cell>
          <cell r="O638" t="str">
            <v>76.391.401-1</v>
          </cell>
          <cell r="P638" t="b">
            <v>1</v>
          </cell>
        </row>
        <row r="639">
          <cell r="A639" t="str">
            <v>6455585291299</v>
          </cell>
          <cell r="B639" t="str">
            <v>Dani Martin</v>
          </cell>
          <cell r="C639" t="str">
            <v>Pago pasaje Latampass</v>
          </cell>
          <cell r="D639"/>
          <cell r="E639" t="str">
            <v>Factura</v>
          </cell>
          <cell r="F639">
            <v>6455585</v>
          </cell>
          <cell r="G639"/>
          <cell r="H639">
            <v>291299</v>
          </cell>
          <cell r="I639">
            <v>45756</v>
          </cell>
          <cell r="J639" t="str">
            <v>TRANSFERENCIA BANCO SANTANDER</v>
          </cell>
          <cell r="K639" t="str">
            <v xml:space="preserve">Pasajes pucon </v>
          </cell>
          <cell r="L639" t="str">
            <v>OK</v>
          </cell>
          <cell r="M639">
            <v>291299</v>
          </cell>
          <cell r="N639" t="str">
            <v>Daniela San MArtin</v>
          </cell>
          <cell r="O639" t="str">
            <v>17.407.260-4</v>
          </cell>
          <cell r="P639" t="b">
            <v>1</v>
          </cell>
        </row>
        <row r="640">
          <cell r="A640" t="str">
            <v>300000</v>
          </cell>
          <cell r="B640" t="str">
            <v xml:space="preserve">rafael fuentes </v>
          </cell>
          <cell r="C640" t="str">
            <v>pago  boleta</v>
          </cell>
          <cell r="D640"/>
          <cell r="E640" t="str">
            <v>Boleta</v>
          </cell>
          <cell r="F640"/>
          <cell r="G640">
            <v>233</v>
          </cell>
          <cell r="H640">
            <v>300000</v>
          </cell>
          <cell r="I640">
            <v>45756</v>
          </cell>
          <cell r="J640" t="str">
            <v>TRANSFERENCIA BANCO SANTANDER</v>
          </cell>
          <cell r="K640" t="str">
            <v>Canjes latampass y Bayer</v>
          </cell>
          <cell r="L640" t="str">
            <v>OK</v>
          </cell>
          <cell r="M640">
            <v>300000</v>
          </cell>
          <cell r="N640" t="str">
            <v>rafael fuentes</v>
          </cell>
          <cell r="O640" t="str">
            <v>16.751.160-0</v>
          </cell>
          <cell r="P640" t="b">
            <v>1</v>
          </cell>
        </row>
        <row r="641">
          <cell r="A641" t="str">
            <v>50642876</v>
          </cell>
          <cell r="B641" t="str">
            <v>Adversa</v>
          </cell>
          <cell r="C641" t="str">
            <v>pago fact</v>
          </cell>
          <cell r="D641"/>
          <cell r="E641" t="str">
            <v>Factura</v>
          </cell>
          <cell r="F641">
            <v>506</v>
          </cell>
          <cell r="G641"/>
          <cell r="H641">
            <v>42876</v>
          </cell>
          <cell r="I641">
            <v>45756</v>
          </cell>
          <cell r="J641" t="str">
            <v>TRANSFERENCIA BANCO SANTANDER</v>
          </cell>
          <cell r="K641" t="str">
            <v>Canjes latampass y Bayer</v>
          </cell>
          <cell r="L641" t="str">
            <v>OK</v>
          </cell>
          <cell r="M641">
            <v>42876</v>
          </cell>
          <cell r="N641" t="str">
            <v>Adversa Make Up Representaciones SPA</v>
          </cell>
          <cell r="O641" t="str">
            <v>77.135.857-8</v>
          </cell>
          <cell r="P641" t="b">
            <v>1</v>
          </cell>
        </row>
        <row r="642">
          <cell r="A642" t="str">
            <v>560783952</v>
          </cell>
          <cell r="B642" t="str">
            <v>Atakama</v>
          </cell>
          <cell r="C642" t="str">
            <v>pago fact</v>
          </cell>
          <cell r="D642"/>
          <cell r="E642" t="str">
            <v>Factura</v>
          </cell>
          <cell r="F642">
            <v>5607</v>
          </cell>
          <cell r="G642"/>
          <cell r="H642">
            <v>83952</v>
          </cell>
          <cell r="I642">
            <v>45756</v>
          </cell>
          <cell r="J642" t="str">
            <v>TRANSFERENCIA BANCO SANTANDER</v>
          </cell>
          <cell r="K642" t="str">
            <v>Canjes latampass y Bayer</v>
          </cell>
          <cell r="L642" t="str">
            <v>OK</v>
          </cell>
          <cell r="M642">
            <v>83952</v>
          </cell>
          <cell r="N642" t="str">
            <v>Atakama Outdoor spa</v>
          </cell>
          <cell r="O642" t="str">
            <v>76.475.772-6</v>
          </cell>
          <cell r="P642" t="b">
            <v>1</v>
          </cell>
        </row>
        <row r="643">
          <cell r="A643" t="str">
            <v>965414800</v>
          </cell>
          <cell r="B643" t="str">
            <v>cercano</v>
          </cell>
          <cell r="C643" t="str">
            <v>pago fact</v>
          </cell>
          <cell r="D643"/>
          <cell r="E643" t="str">
            <v>Factura</v>
          </cell>
          <cell r="F643">
            <v>9654</v>
          </cell>
          <cell r="G643"/>
          <cell r="H643">
            <v>14800</v>
          </cell>
          <cell r="I643">
            <v>45756</v>
          </cell>
          <cell r="J643" t="str">
            <v>TRANSFERENCIA BANCO SANTANDER</v>
          </cell>
          <cell r="K643" t="str">
            <v>Canjes latampass y Bayer</v>
          </cell>
          <cell r="L643" t="str">
            <v>OK</v>
          </cell>
          <cell r="M643">
            <v>14800</v>
          </cell>
          <cell r="N643" t="str">
            <v>Cercano sa</v>
          </cell>
          <cell r="O643" t="str">
            <v>76.098.191-5</v>
          </cell>
          <cell r="P643" t="b">
            <v>1</v>
          </cell>
        </row>
        <row r="644">
          <cell r="A644" t="str">
            <v>15493299624</v>
          </cell>
          <cell r="B644" t="str">
            <v>comercial best hike</v>
          </cell>
          <cell r="C644" t="str">
            <v>pago fact</v>
          </cell>
          <cell r="D644"/>
          <cell r="E644" t="str">
            <v>Factura</v>
          </cell>
          <cell r="F644">
            <v>15493</v>
          </cell>
          <cell r="G644"/>
          <cell r="H644">
            <v>299624</v>
          </cell>
          <cell r="I644">
            <v>45756</v>
          </cell>
          <cell r="J644" t="str">
            <v>TRANSFERENCIA BANCO SANTANDER</v>
          </cell>
          <cell r="K644" t="str">
            <v>Canjes latampass y Bayer</v>
          </cell>
          <cell r="L644" t="str">
            <v>OK</v>
          </cell>
          <cell r="M644">
            <v>299624</v>
          </cell>
          <cell r="N644" t="str">
            <v>Comercial Best hike ltda</v>
          </cell>
          <cell r="O644" t="str">
            <v>76.022.269-0</v>
          </cell>
          <cell r="P644" t="b">
            <v>1</v>
          </cell>
        </row>
        <row r="645">
          <cell r="A645" t="str">
            <v>52565501499900</v>
          </cell>
          <cell r="B645" t="str">
            <v xml:space="preserve">falabella </v>
          </cell>
          <cell r="C645" t="str">
            <v>pago boleta</v>
          </cell>
          <cell r="D645"/>
          <cell r="E645" t="str">
            <v>Factura</v>
          </cell>
          <cell r="F645">
            <v>5256550</v>
          </cell>
          <cell r="G645"/>
          <cell r="H645">
            <v>1499900</v>
          </cell>
          <cell r="I645">
            <v>45756</v>
          </cell>
          <cell r="J645" t="str">
            <v>TARJETA DE CREDITO</v>
          </cell>
          <cell r="K645" t="str">
            <v>Canjes latampass y Bayer</v>
          </cell>
          <cell r="L645" t="str">
            <v>OK</v>
          </cell>
          <cell r="M645">
            <v>1499900</v>
          </cell>
          <cell r="N645"/>
          <cell r="O645"/>
          <cell r="P645" t="b">
            <v>1</v>
          </cell>
        </row>
        <row r="646">
          <cell r="A646" t="str">
            <v>63209</v>
          </cell>
          <cell r="B646" t="str">
            <v>Daniela Avila</v>
          </cell>
          <cell r="C646" t="str">
            <v>Rendicion</v>
          </cell>
          <cell r="D646"/>
          <cell r="E646"/>
          <cell r="F646"/>
          <cell r="G646"/>
          <cell r="H646">
            <v>63209</v>
          </cell>
          <cell r="I646">
            <v>45756</v>
          </cell>
          <cell r="J646" t="str">
            <v>TRANSFERENCIA BANCO SANTANDER</v>
          </cell>
          <cell r="K646" t="str">
            <v xml:space="preserve">Rendicion </v>
          </cell>
          <cell r="L646" t="str">
            <v>OK</v>
          </cell>
          <cell r="M646">
            <v>63209</v>
          </cell>
          <cell r="N646" t="str">
            <v>AVILA RAMIREZ DANIELA ALEJANDRA</v>
          </cell>
          <cell r="O646" t="str">
            <v>16.031.424-9</v>
          </cell>
          <cell r="P646" t="b">
            <v>1</v>
          </cell>
        </row>
        <row r="647">
          <cell r="A647" t="str">
            <v>5713286</v>
          </cell>
          <cell r="B647" t="str">
            <v xml:space="preserve">erratika </v>
          </cell>
          <cell r="C647" t="str">
            <v xml:space="preserve">pago oc </v>
          </cell>
          <cell r="D647" t="str">
            <v>BL0600003119</v>
          </cell>
          <cell r="E647" t="str">
            <v>Factura</v>
          </cell>
          <cell r="F647">
            <v>5</v>
          </cell>
          <cell r="G647"/>
          <cell r="H647">
            <v>713286</v>
          </cell>
          <cell r="I647">
            <v>45757</v>
          </cell>
          <cell r="J647" t="str">
            <v>TRANSFERENCIA BANCO SANTANDER</v>
          </cell>
          <cell r="K647" t="str">
            <v>Canjes latampass y Bayer</v>
          </cell>
          <cell r="L647" t="str">
            <v>OK</v>
          </cell>
          <cell r="M647">
            <v>713286</v>
          </cell>
          <cell r="N647" t="str">
            <v>ERRATIKA</v>
          </cell>
          <cell r="O647" t="str">
            <v>78.046.603-0</v>
          </cell>
          <cell r="P647" t="b">
            <v>1</v>
          </cell>
        </row>
        <row r="648">
          <cell r="A648" t="str">
            <v>349780211078985</v>
          </cell>
          <cell r="B648" t="str">
            <v>Easy</v>
          </cell>
          <cell r="C648"/>
          <cell r="D648"/>
          <cell r="E648" t="str">
            <v>Factura</v>
          </cell>
          <cell r="F648">
            <v>34978021</v>
          </cell>
          <cell r="G648"/>
          <cell r="H648">
            <v>1078985</v>
          </cell>
          <cell r="I648">
            <v>45757</v>
          </cell>
          <cell r="J648" t="str">
            <v>TARJETA DE CREDITO</v>
          </cell>
          <cell r="K648" t="str">
            <v xml:space="preserve">Canjes Bayer </v>
          </cell>
          <cell r="L648" t="str">
            <v>OK</v>
          </cell>
          <cell r="M648">
            <v>1078985</v>
          </cell>
          <cell r="N648"/>
          <cell r="O648"/>
          <cell r="P648" t="b">
            <v>1</v>
          </cell>
        </row>
        <row r="649">
          <cell r="A649" t="str">
            <v>5608250414980</v>
          </cell>
          <cell r="B649" t="str">
            <v xml:space="preserve">Rosen </v>
          </cell>
          <cell r="C649" t="str">
            <v xml:space="preserve">pago oc </v>
          </cell>
          <cell r="D649" t="str">
            <v>BL0600003138</v>
          </cell>
          <cell r="E649" t="str">
            <v>Factura</v>
          </cell>
          <cell r="F649">
            <v>5608250</v>
          </cell>
          <cell r="G649"/>
          <cell r="H649">
            <v>414980</v>
          </cell>
          <cell r="I649">
            <v>45757</v>
          </cell>
          <cell r="J649" t="str">
            <v>TARJETA DE CREDITO</v>
          </cell>
          <cell r="K649" t="str">
            <v xml:space="preserve">Canjes Bayer </v>
          </cell>
          <cell r="L649" t="str">
            <v>OK</v>
          </cell>
          <cell r="M649">
            <v>414980</v>
          </cell>
          <cell r="N649"/>
          <cell r="O649"/>
          <cell r="P649" t="b">
            <v>1</v>
          </cell>
        </row>
        <row r="650">
          <cell r="A650" t="str">
            <v>1935250319990</v>
          </cell>
          <cell r="B650" t="str">
            <v>Samsung</v>
          </cell>
          <cell r="C650" t="str">
            <v xml:space="preserve">pago oc </v>
          </cell>
          <cell r="D650"/>
          <cell r="E650" t="str">
            <v>Factura</v>
          </cell>
          <cell r="F650">
            <v>1935250</v>
          </cell>
          <cell r="G650"/>
          <cell r="H650">
            <v>319990</v>
          </cell>
          <cell r="I650">
            <v>45757</v>
          </cell>
          <cell r="J650" t="str">
            <v>TARJETA DE CREDITO</v>
          </cell>
          <cell r="K650" t="str">
            <v>Canjes latampass y Bayer</v>
          </cell>
          <cell r="L650" t="str">
            <v>OK</v>
          </cell>
          <cell r="M650">
            <v>319990</v>
          </cell>
          <cell r="N650"/>
          <cell r="O650"/>
          <cell r="P650" t="b">
            <v>1</v>
          </cell>
        </row>
        <row r="651">
          <cell r="A651" t="str">
            <v>7764</v>
          </cell>
          <cell r="B651" t="str">
            <v>Mercadopago</v>
          </cell>
          <cell r="C651" t="str">
            <v>compra oficina</v>
          </cell>
          <cell r="D651"/>
          <cell r="E651" t="str">
            <v>Boleta</v>
          </cell>
          <cell r="F651"/>
          <cell r="G651"/>
          <cell r="H651">
            <v>7764</v>
          </cell>
          <cell r="I651">
            <v>45757</v>
          </cell>
          <cell r="J651" t="str">
            <v>TARJETA DE CREDITO</v>
          </cell>
          <cell r="K651" t="str">
            <v>Tablas inventario cobran 10770 por los productos mas despacho 1764</v>
          </cell>
          <cell r="L651" t="str">
            <v>OK</v>
          </cell>
          <cell r="M651">
            <v>7764</v>
          </cell>
          <cell r="N651"/>
          <cell r="O651"/>
          <cell r="P651" t="b">
            <v>1</v>
          </cell>
        </row>
        <row r="652">
          <cell r="A652" t="str">
            <v>21137412534</v>
          </cell>
          <cell r="B652" t="str">
            <v>Mercadopago</v>
          </cell>
          <cell r="C652" t="str">
            <v>compra oficina</v>
          </cell>
          <cell r="D652"/>
          <cell r="E652" t="str">
            <v>Factura</v>
          </cell>
          <cell r="F652">
            <v>211374</v>
          </cell>
          <cell r="G652"/>
          <cell r="H652">
            <v>12534</v>
          </cell>
          <cell r="I652">
            <v>45757</v>
          </cell>
          <cell r="J652" t="str">
            <v>TARJETA DE CREDITO</v>
          </cell>
          <cell r="K652" t="str">
            <v>Cascos inventario</v>
          </cell>
          <cell r="L652" t="str">
            <v>OK</v>
          </cell>
          <cell r="M652">
            <v>12534</v>
          </cell>
          <cell r="N652"/>
          <cell r="O652"/>
          <cell r="P652" t="b">
            <v>1</v>
          </cell>
        </row>
        <row r="653">
          <cell r="A653" t="str">
            <v>174865</v>
          </cell>
          <cell r="B653" t="str">
            <v>Salomon</v>
          </cell>
          <cell r="C653" t="str">
            <v xml:space="preserve">pago oc </v>
          </cell>
          <cell r="D653"/>
          <cell r="E653" t="str">
            <v>Factura</v>
          </cell>
          <cell r="F653"/>
          <cell r="G653"/>
          <cell r="H653">
            <v>174865</v>
          </cell>
          <cell r="I653">
            <v>45757</v>
          </cell>
          <cell r="J653" t="str">
            <v>TARJETA DE CREDITO</v>
          </cell>
          <cell r="K653" t="str">
            <v>Canjes latampass y Bayer</v>
          </cell>
          <cell r="L653" t="str">
            <v>OK</v>
          </cell>
          <cell r="M653">
            <v>174865</v>
          </cell>
          <cell r="N653"/>
          <cell r="O653"/>
          <cell r="P653" t="b">
            <v>1</v>
          </cell>
        </row>
        <row r="654">
          <cell r="A654" t="str">
            <v>236097000000</v>
          </cell>
          <cell r="B654" t="str">
            <v xml:space="preserve">Motos del sur </v>
          </cell>
          <cell r="C654" t="str">
            <v xml:space="preserve">pago oc </v>
          </cell>
          <cell r="D654" t="str">
            <v>BL0600003116</v>
          </cell>
          <cell r="E654" t="str">
            <v>Factura</v>
          </cell>
          <cell r="F654">
            <v>23609</v>
          </cell>
          <cell r="G654"/>
          <cell r="H654">
            <v>7000000</v>
          </cell>
          <cell r="I654">
            <v>45758</v>
          </cell>
          <cell r="J654" t="str">
            <v>TRANSFERENCIA BANCO SANTANDER</v>
          </cell>
          <cell r="K654" t="str">
            <v xml:space="preserve">Canjes Bayer </v>
          </cell>
          <cell r="L654" t="str">
            <v>OK</v>
          </cell>
          <cell r="M654">
            <v>7000000.0600000005</v>
          </cell>
          <cell r="N654" t="str">
            <v>MOTOS DEL SUR LTDA</v>
          </cell>
          <cell r="O654" t="str">
            <v>76.130.058-k</v>
          </cell>
          <cell r="P654" t="b">
            <v>0</v>
          </cell>
        </row>
        <row r="655">
          <cell r="A655" t="str">
            <v>236092680500</v>
          </cell>
          <cell r="B655" t="str">
            <v xml:space="preserve">Motos del sur </v>
          </cell>
          <cell r="C655" t="str">
            <v xml:space="preserve">pago oc </v>
          </cell>
          <cell r="D655" t="str">
            <v>BL0600003116</v>
          </cell>
          <cell r="E655" t="str">
            <v>Factura</v>
          </cell>
          <cell r="F655">
            <v>23609</v>
          </cell>
          <cell r="G655"/>
          <cell r="H655">
            <v>2680500</v>
          </cell>
          <cell r="I655">
            <v>45758</v>
          </cell>
          <cell r="J655" t="str">
            <v>TRANSFERENCIA BANCO SANTANDER</v>
          </cell>
          <cell r="K655" t="str">
            <v xml:space="preserve">Canjes Bayer </v>
          </cell>
          <cell r="L655" t="str">
            <v>OK</v>
          </cell>
          <cell r="M655">
            <v>2680500.0600000005</v>
          </cell>
          <cell r="N655" t="str">
            <v>MOTOS DEL SUR LTDA</v>
          </cell>
          <cell r="O655" t="str">
            <v>76.130.058-k</v>
          </cell>
          <cell r="P655" t="b">
            <v>0</v>
          </cell>
        </row>
        <row r="656">
          <cell r="A656" t="str">
            <v>271747246</v>
          </cell>
          <cell r="B656" t="str">
            <v>Comercializadora Eae</v>
          </cell>
          <cell r="C656" t="str">
            <v>Pago fact</v>
          </cell>
          <cell r="D656" t="str">
            <v>BL0600003076</v>
          </cell>
          <cell r="E656" t="str">
            <v>Factura</v>
          </cell>
          <cell r="F656">
            <v>27</v>
          </cell>
          <cell r="G656"/>
          <cell r="H656">
            <v>1747246</v>
          </cell>
          <cell r="I656">
            <v>45758</v>
          </cell>
          <cell r="J656" t="str">
            <v>TRANSFERENCIA BANCO SANTANDER</v>
          </cell>
          <cell r="K656" t="str">
            <v>Canjes latampass y Bayer</v>
          </cell>
          <cell r="L656" t="str">
            <v>OK</v>
          </cell>
          <cell r="M656">
            <v>1747246</v>
          </cell>
          <cell r="N656" t="str">
            <v>COMERCIALIZADORA EAE SPA</v>
          </cell>
          <cell r="O656" t="str">
            <v>77.975.067-1</v>
          </cell>
          <cell r="P656" t="b">
            <v>1</v>
          </cell>
        </row>
        <row r="657">
          <cell r="A657" t="str">
            <v>282546076</v>
          </cell>
          <cell r="B657" t="str">
            <v>Comercializadora Eae</v>
          </cell>
          <cell r="C657" t="str">
            <v>Pago fact</v>
          </cell>
          <cell r="D657" t="str">
            <v>BL0600003076</v>
          </cell>
          <cell r="E657" t="str">
            <v>Factura</v>
          </cell>
          <cell r="F657">
            <v>28</v>
          </cell>
          <cell r="G657"/>
          <cell r="H657">
            <v>2546076</v>
          </cell>
          <cell r="I657">
            <v>45758</v>
          </cell>
          <cell r="J657" t="str">
            <v>TRANSFERENCIA BANCO SANTANDER</v>
          </cell>
          <cell r="K657" t="str">
            <v>Canjes latampass y Bayer</v>
          </cell>
          <cell r="L657" t="str">
            <v>OK</v>
          </cell>
          <cell r="M657">
            <v>2546076</v>
          </cell>
          <cell r="N657" t="str">
            <v>COMERCIALIZADORA EAE SPA</v>
          </cell>
          <cell r="O657" t="str">
            <v>77.975.067-1</v>
          </cell>
          <cell r="P657" t="b">
            <v>1</v>
          </cell>
        </row>
        <row r="658">
          <cell r="A658" t="str">
            <v>100000</v>
          </cell>
          <cell r="B658" t="str">
            <v>Luciano Soto</v>
          </cell>
          <cell r="C658" t="str">
            <v>Video america digital</v>
          </cell>
          <cell r="D658"/>
          <cell r="E658" t="str">
            <v>Boleta</v>
          </cell>
          <cell r="F658"/>
          <cell r="G658">
            <v>5</v>
          </cell>
          <cell r="H658">
            <v>100000</v>
          </cell>
          <cell r="I658">
            <v>45758</v>
          </cell>
          <cell r="J658" t="str">
            <v>TRANSFERENCIA BANCO SANTANDER</v>
          </cell>
          <cell r="K658" t="str">
            <v>Canjes latampass y Bayer</v>
          </cell>
          <cell r="L658" t="str">
            <v>OK</v>
          </cell>
          <cell r="M658">
            <v>100000</v>
          </cell>
          <cell r="N658" t="str">
            <v>LUCIANO SOTO</v>
          </cell>
          <cell r="O658" t="str">
            <v>22.210.752-0</v>
          </cell>
          <cell r="P658" t="b">
            <v>1</v>
          </cell>
        </row>
        <row r="659">
          <cell r="A659" t="str">
            <v>3537963678</v>
          </cell>
          <cell r="B659" t="str">
            <v>Zensi Labs Spa</v>
          </cell>
          <cell r="C659" t="str">
            <v>Software Bayer</v>
          </cell>
          <cell r="D659"/>
          <cell r="E659" t="str">
            <v>Factura</v>
          </cell>
          <cell r="F659">
            <v>35</v>
          </cell>
          <cell r="G659"/>
          <cell r="H659">
            <v>37963678</v>
          </cell>
          <cell r="I659">
            <v>45758</v>
          </cell>
          <cell r="J659" t="str">
            <v>TRANSFERENCIA BANCO SANTANDER</v>
          </cell>
          <cell r="K659" t="str">
            <v>Se deposita con 6 transferencias</v>
          </cell>
          <cell r="L659" t="str">
            <v>OK</v>
          </cell>
          <cell r="M659">
            <v>37963678</v>
          </cell>
          <cell r="N659" t="str">
            <v>ZENSI LABS SPA</v>
          </cell>
          <cell r="O659" t="str">
            <v>77.942.283-6</v>
          </cell>
          <cell r="P659" t="b">
            <v>1</v>
          </cell>
        </row>
        <row r="660">
          <cell r="A660" t="str">
            <v>496183900</v>
          </cell>
          <cell r="B660" t="str">
            <v xml:space="preserve">Huellas </v>
          </cell>
          <cell r="C660" t="str">
            <v xml:space="preserve">pago oc </v>
          </cell>
          <cell r="D660"/>
          <cell r="E660" t="str">
            <v>Factura</v>
          </cell>
          <cell r="F660">
            <v>496</v>
          </cell>
          <cell r="G660"/>
          <cell r="H660">
            <v>183900</v>
          </cell>
          <cell r="I660">
            <v>45758</v>
          </cell>
          <cell r="J660" t="str">
            <v>TRANSFERENCIA BANCO SANTANDER</v>
          </cell>
          <cell r="K660" t="str">
            <v>Canjes latampass y Bayer</v>
          </cell>
          <cell r="L660" t="str">
            <v>OK</v>
          </cell>
          <cell r="M660">
            <v>183900</v>
          </cell>
          <cell r="N660"/>
          <cell r="O660"/>
          <cell r="P660" t="b">
            <v>1</v>
          </cell>
        </row>
        <row r="661">
          <cell r="A661" t="str">
            <v>516192900</v>
          </cell>
          <cell r="B661" t="str">
            <v xml:space="preserve">Huellas </v>
          </cell>
          <cell r="C661" t="str">
            <v xml:space="preserve">pago oc </v>
          </cell>
          <cell r="D661"/>
          <cell r="E661" t="str">
            <v>Factura</v>
          </cell>
          <cell r="F661">
            <v>516</v>
          </cell>
          <cell r="G661"/>
          <cell r="H661">
            <v>192900</v>
          </cell>
          <cell r="I661">
            <v>45758</v>
          </cell>
          <cell r="J661" t="str">
            <v>TRANSFERENCIA BANCO SANTANDER</v>
          </cell>
          <cell r="K661" t="str">
            <v>Canjes latampass y Bayer</v>
          </cell>
          <cell r="L661" t="str">
            <v>OK</v>
          </cell>
          <cell r="M661">
            <v>192900</v>
          </cell>
          <cell r="N661"/>
          <cell r="O661"/>
          <cell r="P661" t="b">
            <v>1</v>
          </cell>
        </row>
        <row r="662">
          <cell r="A662" t="str">
            <v>526807601</v>
          </cell>
          <cell r="B662" t="str">
            <v xml:space="preserve">Huellas </v>
          </cell>
          <cell r="C662" t="str">
            <v xml:space="preserve">pago oc </v>
          </cell>
          <cell r="D662"/>
          <cell r="E662" t="str">
            <v>Factura</v>
          </cell>
          <cell r="F662">
            <v>526</v>
          </cell>
          <cell r="G662"/>
          <cell r="H662">
            <v>807601</v>
          </cell>
          <cell r="I662">
            <v>45758</v>
          </cell>
          <cell r="J662" t="str">
            <v>TRANSFERENCIA BANCO SANTANDER</v>
          </cell>
          <cell r="K662" t="str">
            <v>Canjes latampass y Bayer</v>
          </cell>
          <cell r="L662" t="str">
            <v>OK</v>
          </cell>
          <cell r="M662">
            <v>807601</v>
          </cell>
          <cell r="N662"/>
          <cell r="O662"/>
          <cell r="P662" t="b">
            <v>1</v>
          </cell>
        </row>
        <row r="663">
          <cell r="A663" t="str">
            <v>2085591619</v>
          </cell>
          <cell r="B663" t="str">
            <v>BML</v>
          </cell>
          <cell r="C663" t="str">
            <v xml:space="preserve">pago oc </v>
          </cell>
          <cell r="D663"/>
          <cell r="E663" t="str">
            <v>Factura</v>
          </cell>
          <cell r="F663">
            <v>2085</v>
          </cell>
          <cell r="G663"/>
          <cell r="H663">
            <v>591619</v>
          </cell>
          <cell r="I663">
            <v>45758</v>
          </cell>
          <cell r="J663" t="str">
            <v>TRANSFERENCIA BANCO SANTANDER</v>
          </cell>
          <cell r="K663" t="str">
            <v>Canjes latampass y Bayer</v>
          </cell>
          <cell r="L663" t="str">
            <v>OK</v>
          </cell>
          <cell r="M663">
            <v>591619</v>
          </cell>
          <cell r="N663"/>
          <cell r="O663"/>
          <cell r="P663" t="b">
            <v>1</v>
          </cell>
        </row>
        <row r="664">
          <cell r="A664" t="str">
            <v>20861372556</v>
          </cell>
          <cell r="B664" t="str">
            <v>BML</v>
          </cell>
          <cell r="C664" t="str">
            <v xml:space="preserve">pago oc </v>
          </cell>
          <cell r="D664"/>
          <cell r="E664" t="str">
            <v>Factura</v>
          </cell>
          <cell r="F664">
            <v>2086</v>
          </cell>
          <cell r="G664"/>
          <cell r="H664">
            <v>1372556</v>
          </cell>
          <cell r="I664">
            <v>45758</v>
          </cell>
          <cell r="J664" t="str">
            <v>TRANSFERENCIA BANCO SANTANDER</v>
          </cell>
          <cell r="K664" t="str">
            <v>Canjes latampass y Bayer</v>
          </cell>
          <cell r="L664" t="str">
            <v>OK</v>
          </cell>
          <cell r="M664">
            <v>1372556</v>
          </cell>
          <cell r="N664" t="str">
            <v>BML AUDITORES LTDA</v>
          </cell>
          <cell r="O664" t="str">
            <v>76.850.068-1</v>
          </cell>
          <cell r="P664" t="b">
            <v>1</v>
          </cell>
        </row>
        <row r="665">
          <cell r="A665" t="str">
            <v>665812746457</v>
          </cell>
          <cell r="B665" t="str">
            <v xml:space="preserve">loginsa </v>
          </cell>
          <cell r="C665" t="str">
            <v xml:space="preserve">pago febrero </v>
          </cell>
          <cell r="D665"/>
          <cell r="E665" t="str">
            <v>Factura</v>
          </cell>
          <cell r="F665">
            <v>6658</v>
          </cell>
          <cell r="G665"/>
          <cell r="H665">
            <v>12746457</v>
          </cell>
          <cell r="I665">
            <v>45761</v>
          </cell>
          <cell r="J665" t="str">
            <v>TRANSFERENCIA BANCO SANTANDER</v>
          </cell>
          <cell r="K665" t="str">
            <v>Canjes latampass y Bayer</v>
          </cell>
          <cell r="L665" t="str">
            <v>OK</v>
          </cell>
          <cell r="M665">
            <v>12746457</v>
          </cell>
          <cell r="N665"/>
          <cell r="O665"/>
          <cell r="P665" t="b">
            <v>1</v>
          </cell>
        </row>
        <row r="666">
          <cell r="A666" t="str">
            <v>30055842</v>
          </cell>
          <cell r="B666" t="str">
            <v>Mercado pago</v>
          </cell>
          <cell r="C666" t="str">
            <v>Mara Shopping</v>
          </cell>
          <cell r="D666"/>
          <cell r="E666" t="str">
            <v>Factura</v>
          </cell>
          <cell r="F666">
            <v>3005</v>
          </cell>
          <cell r="G666"/>
          <cell r="H666">
            <v>5842</v>
          </cell>
          <cell r="I666">
            <v>45761</v>
          </cell>
          <cell r="J666" t="str">
            <v>TARJETA DE CREDITO</v>
          </cell>
          <cell r="K666" t="str">
            <v>mini batidor oficina 4077 valor producto diferencia envio</v>
          </cell>
          <cell r="L666" t="str">
            <v>OK</v>
          </cell>
          <cell r="M666">
            <v>5842</v>
          </cell>
          <cell r="N666"/>
          <cell r="O666"/>
          <cell r="P666" t="b">
            <v>1</v>
          </cell>
        </row>
        <row r="667">
          <cell r="A667" t="str">
            <v>22194</v>
          </cell>
          <cell r="B667" t="str">
            <v>Mercado pago</v>
          </cell>
          <cell r="C667" t="str">
            <v>Candado Victorinox</v>
          </cell>
          <cell r="D667"/>
          <cell r="E667" t="str">
            <v>Boleta</v>
          </cell>
          <cell r="F667"/>
          <cell r="G667"/>
          <cell r="H667">
            <v>22194</v>
          </cell>
          <cell r="I667">
            <v>45761</v>
          </cell>
          <cell r="J667" t="str">
            <v>TARJETA DE CREDITO</v>
          </cell>
          <cell r="K667" t="str">
            <v>Se devuelve en Tc por cancelamiento del proveedor</v>
          </cell>
          <cell r="L667" t="str">
            <v>OK</v>
          </cell>
          <cell r="M667">
            <v>22194</v>
          </cell>
          <cell r="N667"/>
          <cell r="O667"/>
          <cell r="P667" t="b">
            <v>1</v>
          </cell>
        </row>
        <row r="668">
          <cell r="A668" t="str">
            <v>16134</v>
          </cell>
          <cell r="B668" t="str">
            <v>Mercadopago</v>
          </cell>
          <cell r="C668"/>
          <cell r="D668"/>
          <cell r="E668" t="str">
            <v>Boleta</v>
          </cell>
          <cell r="F668"/>
          <cell r="G668"/>
          <cell r="H668">
            <v>16134</v>
          </cell>
          <cell r="I668">
            <v>45761</v>
          </cell>
          <cell r="J668" t="str">
            <v>TARJETA DE CREDITO</v>
          </cell>
          <cell r="K668" t="str">
            <v>Portapapeles oficina</v>
          </cell>
          <cell r="L668" t="str">
            <v>OK</v>
          </cell>
          <cell r="M668">
            <v>16134</v>
          </cell>
          <cell r="N668"/>
          <cell r="O668"/>
          <cell r="P668" t="b">
            <v>1</v>
          </cell>
        </row>
        <row r="669">
          <cell r="A669" t="str">
            <v>5257781656970</v>
          </cell>
          <cell r="B669" t="str">
            <v xml:space="preserve">Falabella </v>
          </cell>
          <cell r="C669" t="str">
            <v xml:space="preserve">pago oc </v>
          </cell>
          <cell r="D669" t="str">
            <v>BL0600003146</v>
          </cell>
          <cell r="E669" t="str">
            <v>Factura</v>
          </cell>
          <cell r="F669">
            <v>5257781</v>
          </cell>
          <cell r="G669"/>
          <cell r="H669">
            <v>656970</v>
          </cell>
          <cell r="I669">
            <v>45761</v>
          </cell>
          <cell r="J669" t="str">
            <v>TARJETA DE CREDITO</v>
          </cell>
          <cell r="K669" t="str">
            <v>Canjes latampass y Bayer</v>
          </cell>
          <cell r="L669" t="str">
            <v>OK</v>
          </cell>
          <cell r="M669">
            <v>656970</v>
          </cell>
          <cell r="N669"/>
          <cell r="O669"/>
          <cell r="P669" t="b">
            <v>1</v>
          </cell>
        </row>
        <row r="670">
          <cell r="A670" t="str">
            <v>536377801</v>
          </cell>
          <cell r="B670" t="str">
            <v xml:space="preserve">Huellas </v>
          </cell>
          <cell r="C670" t="str">
            <v xml:space="preserve">pago oc </v>
          </cell>
          <cell r="D670"/>
          <cell r="E670" t="str">
            <v>Factura</v>
          </cell>
          <cell r="F670">
            <v>536</v>
          </cell>
          <cell r="G670"/>
          <cell r="H670">
            <v>377801</v>
          </cell>
          <cell r="I670">
            <v>45761</v>
          </cell>
          <cell r="J670" t="str">
            <v>TRANSFERENCIA BANCO SANTANDER</v>
          </cell>
          <cell r="K670" t="str">
            <v>Canjes latampass y Bayer</v>
          </cell>
          <cell r="L670" t="str">
            <v>OK</v>
          </cell>
          <cell r="M670">
            <v>377801</v>
          </cell>
          <cell r="N670"/>
          <cell r="O670"/>
          <cell r="P670" t="b">
            <v>1</v>
          </cell>
        </row>
        <row r="671">
          <cell r="A671" t="str">
            <v>535328000</v>
          </cell>
          <cell r="B671" t="str">
            <v xml:space="preserve">Huellas </v>
          </cell>
          <cell r="C671" t="str">
            <v xml:space="preserve">pago oc </v>
          </cell>
          <cell r="D671"/>
          <cell r="E671" t="str">
            <v>Factura</v>
          </cell>
          <cell r="F671">
            <v>535</v>
          </cell>
          <cell r="G671"/>
          <cell r="H671">
            <v>328000</v>
          </cell>
          <cell r="I671">
            <v>45761</v>
          </cell>
          <cell r="J671" t="str">
            <v>TRANSFERENCIA BANCO SANTANDER</v>
          </cell>
          <cell r="K671" t="str">
            <v>Canjes latampass y Bayer</v>
          </cell>
          <cell r="L671" t="str">
            <v>OK</v>
          </cell>
          <cell r="M671">
            <v>328000</v>
          </cell>
          <cell r="N671"/>
          <cell r="O671"/>
          <cell r="P671" t="b">
            <v>1</v>
          </cell>
        </row>
        <row r="672">
          <cell r="A672" t="str">
            <v>11693901928971</v>
          </cell>
          <cell r="B672" t="str">
            <v>INNOVACION Y TECNOLOGIA EMPRESARIAL ITEM LIMITADA</v>
          </cell>
          <cell r="C672" t="str">
            <v xml:space="preserve">pago oc </v>
          </cell>
          <cell r="D672"/>
          <cell r="E672" t="str">
            <v>Factura</v>
          </cell>
          <cell r="F672">
            <v>1169390</v>
          </cell>
          <cell r="G672"/>
          <cell r="H672">
            <v>1928971</v>
          </cell>
          <cell r="I672">
            <v>45761</v>
          </cell>
          <cell r="J672" t="str">
            <v>TRANSFERENCIA BANCO SANTANDER</v>
          </cell>
          <cell r="K672" t="str">
            <v>Canjes latampass y Bayer</v>
          </cell>
          <cell r="L672" t="str">
            <v>OK</v>
          </cell>
          <cell r="M672">
            <v>1928971</v>
          </cell>
          <cell r="N672"/>
          <cell r="O672"/>
          <cell r="P672" t="b">
            <v>1</v>
          </cell>
        </row>
        <row r="673">
          <cell r="A673" t="str">
            <v>9653111984</v>
          </cell>
          <cell r="B673" t="str">
            <v>CERCANO S.A.</v>
          </cell>
          <cell r="C673" t="str">
            <v xml:space="preserve">pago oc </v>
          </cell>
          <cell r="D673"/>
          <cell r="E673" t="str">
            <v>Factura</v>
          </cell>
          <cell r="F673">
            <v>9653</v>
          </cell>
          <cell r="G673"/>
          <cell r="H673">
            <v>111984</v>
          </cell>
          <cell r="I673">
            <v>45761</v>
          </cell>
          <cell r="J673" t="str">
            <v>TRANSFERENCIA BANCO SANTANDER</v>
          </cell>
          <cell r="K673" t="str">
            <v>Canjes latampass y Bayer</v>
          </cell>
          <cell r="L673" t="str">
            <v>OK</v>
          </cell>
          <cell r="M673">
            <v>111984</v>
          </cell>
          <cell r="N673"/>
          <cell r="O673"/>
          <cell r="P673" t="b">
            <v>1</v>
          </cell>
        </row>
        <row r="674">
          <cell r="A674" t="str">
            <v>239246233744</v>
          </cell>
          <cell r="B674" t="str">
            <v>EASY WAYS CHILE SPA</v>
          </cell>
          <cell r="C674" t="str">
            <v xml:space="preserve">pago oc </v>
          </cell>
          <cell r="D674"/>
          <cell r="E674" t="str">
            <v>Factura</v>
          </cell>
          <cell r="F674">
            <v>23924</v>
          </cell>
          <cell r="G674"/>
          <cell r="H674">
            <v>6233744</v>
          </cell>
          <cell r="I674">
            <v>45761</v>
          </cell>
          <cell r="J674" t="str">
            <v>TRANSFERENCIA BANCO SANTANDER</v>
          </cell>
          <cell r="K674" t="str">
            <v>Canjes latampass y Bayer</v>
          </cell>
          <cell r="L674" t="str">
            <v>OK</v>
          </cell>
          <cell r="M674">
            <v>6233744</v>
          </cell>
          <cell r="N674"/>
          <cell r="O674"/>
          <cell r="P674" t="b">
            <v>1</v>
          </cell>
        </row>
        <row r="675">
          <cell r="A675" t="str">
            <v>300000</v>
          </cell>
          <cell r="B675" t="str">
            <v xml:space="preserve">rafael fuentes </v>
          </cell>
          <cell r="C675" t="str">
            <v>pago boleta</v>
          </cell>
          <cell r="D675"/>
          <cell r="E675" t="str">
            <v>Boleta</v>
          </cell>
          <cell r="F675"/>
          <cell r="G675">
            <v>234</v>
          </cell>
          <cell r="H675">
            <v>300000</v>
          </cell>
          <cell r="I675">
            <v>45761</v>
          </cell>
          <cell r="J675" t="str">
            <v>TRANSFERENCIA BANCO SANTANDER</v>
          </cell>
          <cell r="K675" t="str">
            <v>Canjes latampass y Bayer</v>
          </cell>
          <cell r="L675" t="str">
            <v>OK</v>
          </cell>
          <cell r="M675">
            <v>300000</v>
          </cell>
          <cell r="N675"/>
          <cell r="O675"/>
          <cell r="P675" t="b">
            <v>1</v>
          </cell>
        </row>
        <row r="676">
          <cell r="A676" t="str">
            <v>22593424181</v>
          </cell>
          <cell r="B676" t="str">
            <v>SOCIEDAD COMERCIAL MOGGILL SPA</v>
          </cell>
          <cell r="C676" t="str">
            <v xml:space="preserve">pago oc </v>
          </cell>
          <cell r="D676"/>
          <cell r="E676" t="str">
            <v>Factura</v>
          </cell>
          <cell r="F676">
            <v>22593</v>
          </cell>
          <cell r="G676"/>
          <cell r="H676">
            <v>424181</v>
          </cell>
          <cell r="I676">
            <v>45761</v>
          </cell>
          <cell r="J676" t="str">
            <v>TRANSFERENCIA BANCO SANTANDER</v>
          </cell>
          <cell r="K676" t="str">
            <v>Canjes latampass y Bayer</v>
          </cell>
          <cell r="L676" t="str">
            <v>OK</v>
          </cell>
          <cell r="M676">
            <v>424181</v>
          </cell>
          <cell r="N676"/>
          <cell r="O676"/>
          <cell r="P676" t="b">
            <v>1</v>
          </cell>
        </row>
        <row r="677">
          <cell r="A677" t="str">
            <v>142144786160</v>
          </cell>
          <cell r="B677" t="str">
            <v>PATAGONIK S A</v>
          </cell>
          <cell r="C677"/>
          <cell r="D677" t="str">
            <v>BL0600002982</v>
          </cell>
          <cell r="E677" t="str">
            <v>Factura</v>
          </cell>
          <cell r="F677">
            <v>14214</v>
          </cell>
          <cell r="G677"/>
          <cell r="H677">
            <v>4786160</v>
          </cell>
          <cell r="I677">
            <v>45761</v>
          </cell>
          <cell r="J677" t="str">
            <v>TRANSFERENCIA BANCO SANTANDER</v>
          </cell>
          <cell r="K677" t="str">
            <v>Canjes latampass y Bayer</v>
          </cell>
          <cell r="L677" t="str">
            <v>OK</v>
          </cell>
          <cell r="M677">
            <v>4786160</v>
          </cell>
          <cell r="N677"/>
          <cell r="O677"/>
          <cell r="P677" t="b">
            <v>1</v>
          </cell>
        </row>
        <row r="678">
          <cell r="A678" t="str">
            <v>45928630155</v>
          </cell>
          <cell r="B678" t="str">
            <v>VICTORINOX ANDES S A</v>
          </cell>
          <cell r="C678" t="str">
            <v xml:space="preserve">pago oc </v>
          </cell>
          <cell r="D678"/>
          <cell r="E678" t="str">
            <v>Factura</v>
          </cell>
          <cell r="F678">
            <v>45928</v>
          </cell>
          <cell r="G678"/>
          <cell r="H678">
            <v>630155</v>
          </cell>
          <cell r="I678">
            <v>45761</v>
          </cell>
          <cell r="J678" t="str">
            <v>TRANSFERENCIA BANCO SANTANDER</v>
          </cell>
          <cell r="K678" t="str">
            <v>Canjes latampass y Bayer</v>
          </cell>
          <cell r="L678" t="str">
            <v>OK</v>
          </cell>
          <cell r="M678">
            <v>630155</v>
          </cell>
          <cell r="N678" t="str">
            <v>VICTORINOX ANDES S.A.</v>
          </cell>
          <cell r="O678" t="str">
            <v>96.648.090-4</v>
          </cell>
          <cell r="P678" t="b">
            <v>1</v>
          </cell>
        </row>
        <row r="679">
          <cell r="A679" t="str">
            <v>45933766147</v>
          </cell>
          <cell r="B679" t="str">
            <v>VICTORINOX ANDES S A</v>
          </cell>
          <cell r="C679" t="str">
            <v xml:space="preserve">pago oc </v>
          </cell>
          <cell r="D679"/>
          <cell r="E679" t="str">
            <v>Factura</v>
          </cell>
          <cell r="F679">
            <v>45933</v>
          </cell>
          <cell r="G679"/>
          <cell r="H679">
            <v>766147</v>
          </cell>
          <cell r="I679">
            <v>45761</v>
          </cell>
          <cell r="J679" t="str">
            <v>TRANSFERENCIA BANCO SANTANDER</v>
          </cell>
          <cell r="K679" t="str">
            <v>Canjes latampass y Bayer</v>
          </cell>
          <cell r="L679" t="str">
            <v>OK</v>
          </cell>
          <cell r="M679">
            <v>766147</v>
          </cell>
          <cell r="N679" t="str">
            <v>VICTORINOX ANDES S.A.</v>
          </cell>
          <cell r="O679" t="str">
            <v>96.648.090-4</v>
          </cell>
          <cell r="P679" t="b">
            <v>1</v>
          </cell>
        </row>
        <row r="680">
          <cell r="A680" t="str">
            <v>50758134</v>
          </cell>
          <cell r="B680" t="str">
            <v>ADVERSA MAKE UP REPRESENTACIONES SPA</v>
          </cell>
          <cell r="C680" t="str">
            <v xml:space="preserve">pago oc </v>
          </cell>
          <cell r="D680"/>
          <cell r="E680" t="str">
            <v>Factura</v>
          </cell>
          <cell r="F680">
            <v>507</v>
          </cell>
          <cell r="G680"/>
          <cell r="H680">
            <v>58134</v>
          </cell>
          <cell r="I680">
            <v>45761</v>
          </cell>
          <cell r="J680" t="str">
            <v>TRANSFERENCIA BANCO SANTANDER</v>
          </cell>
          <cell r="K680" t="str">
            <v>Canjes latampass y Bayer</v>
          </cell>
          <cell r="L680" t="str">
            <v>OK</v>
          </cell>
          <cell r="M680">
            <v>58134</v>
          </cell>
          <cell r="N680" t="str">
            <v>ADVERSA MAKE UP REPRESENTACIONES SPA</v>
          </cell>
          <cell r="O680" t="str">
            <v>77.135.857-8</v>
          </cell>
          <cell r="P680" t="b">
            <v>1</v>
          </cell>
        </row>
        <row r="681">
          <cell r="A681" t="str">
            <v>13960299951</v>
          </cell>
          <cell r="B681" t="str">
            <v>DEIRA TECNOLOGIAS DE INFORMACION S.A.</v>
          </cell>
          <cell r="C681" t="str">
            <v xml:space="preserve">pago oc </v>
          </cell>
          <cell r="D681"/>
          <cell r="E681" t="str">
            <v>Factura</v>
          </cell>
          <cell r="F681">
            <v>13960</v>
          </cell>
          <cell r="G681"/>
          <cell r="H681">
            <v>299951</v>
          </cell>
          <cell r="I681">
            <v>45761</v>
          </cell>
          <cell r="J681" t="str">
            <v>TRANSFERENCIA BANCO SANTANDER</v>
          </cell>
          <cell r="K681" t="str">
            <v>Canjes latampass y Bayer</v>
          </cell>
          <cell r="L681" t="str">
            <v>OK</v>
          </cell>
          <cell r="M681">
            <v>299951</v>
          </cell>
          <cell r="N681" t="str">
            <v>DEIRA TECNOLOGIAS DE INFORMACION S.A.</v>
          </cell>
          <cell r="O681" t="str">
            <v>76.991.530-3</v>
          </cell>
          <cell r="P681" t="b">
            <v>1</v>
          </cell>
        </row>
        <row r="682">
          <cell r="A682" t="str">
            <v>13617</v>
          </cell>
          <cell r="B682" t="str">
            <v>Luz</v>
          </cell>
          <cell r="C682" t="str">
            <v>Pago Luz oficina</v>
          </cell>
          <cell r="D682"/>
          <cell r="E682" t="str">
            <v>Boleta</v>
          </cell>
          <cell r="F682"/>
          <cell r="G682"/>
          <cell r="H682">
            <v>13617</v>
          </cell>
          <cell r="I682">
            <v>45761</v>
          </cell>
          <cell r="J682" t="str">
            <v>BOTON DE PAGO</v>
          </cell>
          <cell r="K682" t="str">
            <v>Luz oficina</v>
          </cell>
          <cell r="L682" t="str">
            <v>OK</v>
          </cell>
          <cell r="M682">
            <v>13617</v>
          </cell>
          <cell r="N682"/>
          <cell r="O682"/>
          <cell r="P682" t="b">
            <v>1</v>
          </cell>
        </row>
        <row r="683">
          <cell r="A683" t="str">
            <v>975701064645</v>
          </cell>
          <cell r="B683" t="str">
            <v>Gasei</v>
          </cell>
          <cell r="C683" t="str">
            <v xml:space="preserve">pago oc </v>
          </cell>
          <cell r="D683"/>
          <cell r="E683" t="str">
            <v>Factura</v>
          </cell>
          <cell r="F683">
            <v>97570</v>
          </cell>
          <cell r="G683"/>
          <cell r="H683">
            <v>1064645</v>
          </cell>
          <cell r="I683">
            <v>45761</v>
          </cell>
          <cell r="J683" t="str">
            <v>TRANSFERENCIA BANCO SANTANDER</v>
          </cell>
          <cell r="K683" t="str">
            <v>Canjes latampass y Bayer</v>
          </cell>
          <cell r="L683" t="str">
            <v>OK</v>
          </cell>
          <cell r="M683">
            <v>1064645</v>
          </cell>
          <cell r="N683" t="str">
            <v>GASEI S.A</v>
          </cell>
          <cell r="O683" t="str">
            <v>76.321.780-9</v>
          </cell>
          <cell r="P683" t="b">
            <v>1</v>
          </cell>
        </row>
        <row r="684">
          <cell r="A684" t="str">
            <v>976492881495</v>
          </cell>
          <cell r="B684" t="str">
            <v>Gasei</v>
          </cell>
          <cell r="C684" t="str">
            <v xml:space="preserve">pago oc </v>
          </cell>
          <cell r="D684"/>
          <cell r="E684" t="str">
            <v>Factura</v>
          </cell>
          <cell r="F684">
            <v>97649</v>
          </cell>
          <cell r="G684"/>
          <cell r="H684">
            <v>2881495</v>
          </cell>
          <cell r="I684">
            <v>45761</v>
          </cell>
          <cell r="J684" t="str">
            <v>TRANSFERENCIA BANCO SANTANDER</v>
          </cell>
          <cell r="K684" t="str">
            <v>Canjes latampass y Bayer</v>
          </cell>
          <cell r="L684" t="str">
            <v>OK</v>
          </cell>
          <cell r="M684">
            <v>2881495</v>
          </cell>
          <cell r="N684" t="str">
            <v>GASEI S.A</v>
          </cell>
          <cell r="O684" t="str">
            <v>76.321.780-9</v>
          </cell>
          <cell r="P684" t="b">
            <v>1</v>
          </cell>
        </row>
        <row r="685">
          <cell r="A685" t="str">
            <v>1420464835</v>
          </cell>
          <cell r="B685" t="str">
            <v>PATAGONIK S A</v>
          </cell>
          <cell r="C685" t="str">
            <v xml:space="preserve">pago oc </v>
          </cell>
          <cell r="D685" t="str">
            <v>BL0600002918</v>
          </cell>
          <cell r="E685" t="str">
            <v>Factura</v>
          </cell>
          <cell r="F685">
            <v>14204</v>
          </cell>
          <cell r="G685"/>
          <cell r="H685">
            <v>64835</v>
          </cell>
          <cell r="I685">
            <v>45762</v>
          </cell>
          <cell r="J685" t="str">
            <v>TRANSFERENCIA BANCO SANTANDER</v>
          </cell>
          <cell r="K685" t="str">
            <v>Canjes latampass y Bayer</v>
          </cell>
          <cell r="L685" t="str">
            <v>OK</v>
          </cell>
          <cell r="M685">
            <v>64835</v>
          </cell>
          <cell r="N685"/>
          <cell r="O685"/>
          <cell r="P685" t="b">
            <v>1</v>
          </cell>
        </row>
        <row r="686">
          <cell r="A686" t="str">
            <v>53290178020</v>
          </cell>
          <cell r="B686" t="str">
            <v>booz</v>
          </cell>
          <cell r="C686"/>
          <cell r="D686"/>
          <cell r="E686" t="str">
            <v>Factura</v>
          </cell>
          <cell r="F686">
            <v>53290</v>
          </cell>
          <cell r="G686"/>
          <cell r="H686">
            <v>178020</v>
          </cell>
          <cell r="I686">
            <v>45762</v>
          </cell>
          <cell r="J686" t="str">
            <v>TARJETA DE CREDITO</v>
          </cell>
          <cell r="K686" t="str">
            <v>Canjes latampass y Bayer</v>
          </cell>
          <cell r="L686" t="str">
            <v>OK</v>
          </cell>
          <cell r="M686">
            <v>178020</v>
          </cell>
          <cell r="N686"/>
          <cell r="O686"/>
          <cell r="P686" t="b">
            <v>1</v>
          </cell>
        </row>
        <row r="687">
          <cell r="A687" t="str">
            <v>1404980</v>
          </cell>
          <cell r="B687" t="str">
            <v xml:space="preserve">Ripley </v>
          </cell>
          <cell r="C687"/>
          <cell r="D687"/>
          <cell r="E687" t="str">
            <v>Factura</v>
          </cell>
          <cell r="F687"/>
          <cell r="G687"/>
          <cell r="H687">
            <v>1404980</v>
          </cell>
          <cell r="I687">
            <v>45762</v>
          </cell>
          <cell r="J687" t="str">
            <v>TARJETA DE CREDITO</v>
          </cell>
          <cell r="K687" t="str">
            <v>Canjes latampass y Bayer</v>
          </cell>
          <cell r="L687" t="str">
            <v>OK</v>
          </cell>
          <cell r="M687">
            <v>1404980</v>
          </cell>
          <cell r="N687"/>
          <cell r="O687"/>
          <cell r="P687" t="b">
            <v>1</v>
          </cell>
        </row>
        <row r="688">
          <cell r="A688" t="str">
            <v>21053261559980</v>
          </cell>
          <cell r="B688" t="str">
            <v xml:space="preserve">Ripley </v>
          </cell>
          <cell r="C688" t="str">
            <v xml:space="preserve">pago oc </v>
          </cell>
          <cell r="D688"/>
          <cell r="E688" t="str">
            <v>Factura</v>
          </cell>
          <cell r="F688">
            <v>2105326</v>
          </cell>
          <cell r="G688"/>
          <cell r="H688">
            <v>1559980</v>
          </cell>
          <cell r="I688">
            <v>45762</v>
          </cell>
          <cell r="J688" t="str">
            <v>TARJETA DE CREDITO</v>
          </cell>
          <cell r="K688" t="str">
            <v>Canjes latampass y Bayer</v>
          </cell>
          <cell r="L688" t="str">
            <v>OK</v>
          </cell>
          <cell r="M688">
            <v>1559980</v>
          </cell>
          <cell r="N688"/>
          <cell r="O688"/>
          <cell r="P688" t="b">
            <v>1</v>
          </cell>
        </row>
        <row r="689">
          <cell r="A689" t="str">
            <v>21054361763970</v>
          </cell>
          <cell r="B689" t="str">
            <v xml:space="preserve">ripley </v>
          </cell>
          <cell r="C689" t="str">
            <v xml:space="preserve">pago oc </v>
          </cell>
          <cell r="D689"/>
          <cell r="E689" t="str">
            <v>Factura</v>
          </cell>
          <cell r="F689">
            <v>2105436</v>
          </cell>
          <cell r="G689"/>
          <cell r="H689">
            <v>1763970</v>
          </cell>
          <cell r="I689">
            <v>45762</v>
          </cell>
          <cell r="J689" t="str">
            <v>TARJETA DE CREDITO</v>
          </cell>
          <cell r="K689" t="str">
            <v>Canjes latampass y Bayer</v>
          </cell>
          <cell r="L689" t="str">
            <v>OK</v>
          </cell>
          <cell r="M689">
            <v>1763970</v>
          </cell>
          <cell r="N689"/>
          <cell r="O689"/>
          <cell r="P689" t="b">
            <v>1</v>
          </cell>
        </row>
        <row r="690">
          <cell r="A690" t="str">
            <v>1499990</v>
          </cell>
          <cell r="B690" t="str">
            <v xml:space="preserve">Ripley </v>
          </cell>
          <cell r="C690" t="str">
            <v xml:space="preserve">pago oc </v>
          </cell>
          <cell r="D690" t="str">
            <v>BL0600003155</v>
          </cell>
          <cell r="E690" t="str">
            <v>Factura</v>
          </cell>
          <cell r="F690"/>
          <cell r="G690"/>
          <cell r="H690">
            <v>1499990</v>
          </cell>
          <cell r="I690">
            <v>45762</v>
          </cell>
          <cell r="J690" t="str">
            <v>TARJETA DE CREDITO</v>
          </cell>
          <cell r="K690" t="str">
            <v>Canjes latampass y Bayer</v>
          </cell>
          <cell r="L690" t="str">
            <v>OK</v>
          </cell>
          <cell r="M690">
            <v>1499990</v>
          </cell>
          <cell r="N690"/>
          <cell r="O690"/>
          <cell r="P690" t="b">
            <v>1</v>
          </cell>
        </row>
        <row r="691">
          <cell r="A691" t="str">
            <v>21053961759980</v>
          </cell>
          <cell r="B691" t="str">
            <v xml:space="preserve">Ripley </v>
          </cell>
          <cell r="C691"/>
          <cell r="D691"/>
          <cell r="E691" t="str">
            <v>Factura</v>
          </cell>
          <cell r="F691">
            <v>2105396</v>
          </cell>
          <cell r="G691"/>
          <cell r="H691">
            <v>1759980</v>
          </cell>
          <cell r="I691">
            <v>45762</v>
          </cell>
          <cell r="J691" t="str">
            <v>TARJETA DE CREDITO</v>
          </cell>
          <cell r="K691" t="str">
            <v>Canjes latampass y Bayer</v>
          </cell>
          <cell r="L691" t="str">
            <v>OK</v>
          </cell>
          <cell r="M691">
            <v>1759980</v>
          </cell>
          <cell r="N691"/>
          <cell r="O691"/>
          <cell r="P691" t="b">
            <v>1</v>
          </cell>
        </row>
        <row r="692">
          <cell r="A692" t="str">
            <v>24980</v>
          </cell>
          <cell r="B692" t="str">
            <v>Mercado pago</v>
          </cell>
          <cell r="C692"/>
          <cell r="D692"/>
          <cell r="E692"/>
          <cell r="F692"/>
          <cell r="G692"/>
          <cell r="H692">
            <v>24980</v>
          </cell>
          <cell r="I692">
            <v>45762</v>
          </cell>
          <cell r="J692" t="str">
            <v>TARJETA DE CREDITO</v>
          </cell>
          <cell r="K692" t="str">
            <v>Canjes latampass y Bayer</v>
          </cell>
          <cell r="L692" t="str">
            <v>OK</v>
          </cell>
          <cell r="M692">
            <v>24980</v>
          </cell>
          <cell r="N692"/>
          <cell r="O692"/>
          <cell r="P692" t="b">
            <v>1</v>
          </cell>
        </row>
        <row r="693">
          <cell r="A693" t="str">
            <v>808658296332</v>
          </cell>
          <cell r="B693" t="str">
            <v>Bice vida</v>
          </cell>
          <cell r="C693" t="str">
            <v>Seguro complementario</v>
          </cell>
          <cell r="D693"/>
          <cell r="E693" t="str">
            <v>Factura</v>
          </cell>
          <cell r="F693">
            <v>808658</v>
          </cell>
          <cell r="G693"/>
          <cell r="H693">
            <v>296332</v>
          </cell>
          <cell r="I693">
            <v>45762</v>
          </cell>
          <cell r="J693" t="str">
            <v>TRANSFERENCIA BANCO SANTANDER</v>
          </cell>
          <cell r="K693" t="str">
            <v>Seguro empleados Bravium</v>
          </cell>
          <cell r="L693" t="str">
            <v>OK</v>
          </cell>
          <cell r="M693">
            <v>296332</v>
          </cell>
          <cell r="N693"/>
          <cell r="O693"/>
          <cell r="P693" t="b">
            <v>1</v>
          </cell>
        </row>
        <row r="694">
          <cell r="A694" t="str">
            <v>22333856502</v>
          </cell>
          <cell r="B694" t="str">
            <v>Moggill</v>
          </cell>
          <cell r="C694" t="str">
            <v>pago factura</v>
          </cell>
          <cell r="D694"/>
          <cell r="E694" t="str">
            <v>Factura</v>
          </cell>
          <cell r="F694">
            <v>22333</v>
          </cell>
          <cell r="G694"/>
          <cell r="H694">
            <v>856502</v>
          </cell>
          <cell r="I694">
            <v>45763</v>
          </cell>
          <cell r="J694" t="str">
            <v>TRANSFERENCIA BANCO SANTANDER</v>
          </cell>
          <cell r="K694" t="str">
            <v>Canjes latampass y Bayer</v>
          </cell>
          <cell r="L694" t="str">
            <v>OK</v>
          </cell>
          <cell r="M694">
            <v>856502</v>
          </cell>
          <cell r="N694"/>
          <cell r="O694"/>
          <cell r="P694" t="b">
            <v>1</v>
          </cell>
        </row>
        <row r="695">
          <cell r="A695" t="str">
            <v>6484912217593</v>
          </cell>
          <cell r="B695" t="str">
            <v xml:space="preserve">daniela san martin </v>
          </cell>
          <cell r="C695" t="str">
            <v>pago  pasaje latampass</v>
          </cell>
          <cell r="D695"/>
          <cell r="E695" t="str">
            <v>Factura</v>
          </cell>
          <cell r="F695">
            <v>6484912</v>
          </cell>
          <cell r="G695"/>
          <cell r="H695">
            <v>217593</v>
          </cell>
          <cell r="I695">
            <v>45763</v>
          </cell>
          <cell r="J695" t="str">
            <v>TRANSFERENCIA BANCO SANTANDER</v>
          </cell>
          <cell r="K695" t="str">
            <v>Canjes latampass y Bayer</v>
          </cell>
          <cell r="L695" t="str">
            <v>OK</v>
          </cell>
          <cell r="M695">
            <v>217593</v>
          </cell>
          <cell r="N695"/>
          <cell r="O695"/>
          <cell r="P695" t="b">
            <v>1</v>
          </cell>
        </row>
        <row r="696">
          <cell r="A696" t="str">
            <v>877444404736</v>
          </cell>
          <cell r="B696" t="str">
            <v xml:space="preserve">Veto </v>
          </cell>
          <cell r="C696" t="str">
            <v>pago factura</v>
          </cell>
          <cell r="D696"/>
          <cell r="E696" t="str">
            <v>Factura</v>
          </cell>
          <cell r="F696">
            <v>877444</v>
          </cell>
          <cell r="G696"/>
          <cell r="H696">
            <v>404736</v>
          </cell>
          <cell r="I696">
            <v>45763</v>
          </cell>
          <cell r="J696" t="str">
            <v>TRANSFERENCIA BANCO SANTANDER</v>
          </cell>
          <cell r="K696" t="str">
            <v>Canjes latampass y Bayer</v>
          </cell>
          <cell r="L696" t="str">
            <v>OK</v>
          </cell>
          <cell r="M696">
            <v>404736</v>
          </cell>
          <cell r="N696"/>
          <cell r="O696"/>
          <cell r="P696" t="b">
            <v>1</v>
          </cell>
        </row>
        <row r="697">
          <cell r="A697" t="str">
            <v>11719414388951</v>
          </cell>
          <cell r="B697" t="str">
            <v>INNOVACION Y TECNOLOGIA EMPRESARIAL ITEM LIMITADA</v>
          </cell>
          <cell r="C697" t="str">
            <v>pago factura</v>
          </cell>
          <cell r="D697"/>
          <cell r="E697" t="str">
            <v>Factura</v>
          </cell>
          <cell r="F697">
            <v>1171941</v>
          </cell>
          <cell r="G697"/>
          <cell r="H697">
            <v>4388951</v>
          </cell>
          <cell r="I697">
            <v>45763</v>
          </cell>
          <cell r="J697" t="str">
            <v>TRANSFERENCIA BANCO SANTANDER</v>
          </cell>
          <cell r="K697" t="str">
            <v>Canjes latampass y Bayer</v>
          </cell>
          <cell r="L697" t="str">
            <v>OK</v>
          </cell>
          <cell r="M697">
            <v>4388951</v>
          </cell>
          <cell r="N697"/>
          <cell r="O697"/>
          <cell r="P697" t="b">
            <v>1</v>
          </cell>
        </row>
        <row r="698">
          <cell r="A698" t="str">
            <v>300000</v>
          </cell>
          <cell r="B698" t="str">
            <v xml:space="preserve">rafael fuentes </v>
          </cell>
          <cell r="C698" t="str">
            <v>pago boleta</v>
          </cell>
          <cell r="D698"/>
          <cell r="E698" t="str">
            <v xml:space="preserve">boleta </v>
          </cell>
          <cell r="F698"/>
          <cell r="G698">
            <v>235</v>
          </cell>
          <cell r="H698">
            <v>300000</v>
          </cell>
          <cell r="I698">
            <v>45764</v>
          </cell>
          <cell r="J698" t="str">
            <v>TRANSFERENCIA BANCO SANTANDER</v>
          </cell>
          <cell r="K698" t="str">
            <v>Canjes latampass y Bayer</v>
          </cell>
          <cell r="L698" t="str">
            <v>OK</v>
          </cell>
          <cell r="M698">
            <v>300000</v>
          </cell>
          <cell r="N698" t="str">
            <v>rafael fuentes</v>
          </cell>
          <cell r="O698" t="str">
            <v>16.751.160-0</v>
          </cell>
          <cell r="P698" t="b">
            <v>1</v>
          </cell>
        </row>
        <row r="699">
          <cell r="A699" t="str">
            <v>2902506988</v>
          </cell>
          <cell r="B699" t="str">
            <v>IMPORTCLICK CHILE SPA</v>
          </cell>
          <cell r="C699" t="str">
            <v>pago factura</v>
          </cell>
          <cell r="D699"/>
          <cell r="E699" t="str">
            <v>Factura</v>
          </cell>
          <cell r="F699">
            <v>2902</v>
          </cell>
          <cell r="G699"/>
          <cell r="H699">
            <v>506988</v>
          </cell>
          <cell r="I699">
            <v>45764</v>
          </cell>
          <cell r="J699" t="str">
            <v>TRANSFERENCIA BANCO SANTANDER</v>
          </cell>
          <cell r="K699" t="str">
            <v>Canjes latampass y Bayer</v>
          </cell>
          <cell r="L699" t="str">
            <v>OK</v>
          </cell>
          <cell r="M699">
            <v>506988</v>
          </cell>
          <cell r="N699"/>
          <cell r="O699"/>
          <cell r="P699" t="b">
            <v>1</v>
          </cell>
        </row>
        <row r="700">
          <cell r="A700" t="str">
            <v>29031268621</v>
          </cell>
          <cell r="B700" t="str">
            <v>IMPORTCLICK CHILE SPA</v>
          </cell>
          <cell r="C700" t="str">
            <v>pago factura</v>
          </cell>
          <cell r="D700"/>
          <cell r="E700" t="str">
            <v>Factura</v>
          </cell>
          <cell r="F700">
            <v>2903</v>
          </cell>
          <cell r="G700"/>
          <cell r="H700">
            <v>1268621</v>
          </cell>
          <cell r="I700">
            <v>45764</v>
          </cell>
          <cell r="J700" t="str">
            <v>TRANSFERENCIA BANCO SANTANDER</v>
          </cell>
          <cell r="K700" t="str">
            <v>Canjes latampass y Bayer</v>
          </cell>
          <cell r="L700" t="str">
            <v>OK</v>
          </cell>
          <cell r="M700">
            <v>1268621</v>
          </cell>
          <cell r="N700"/>
          <cell r="O700"/>
          <cell r="P700" t="b">
            <v>1</v>
          </cell>
        </row>
        <row r="701">
          <cell r="A701" t="str">
            <v>26027735960</v>
          </cell>
          <cell r="B701" t="str">
            <v>JARA MENDEZ LIMITADA</v>
          </cell>
          <cell r="C701" t="str">
            <v>pago factura</v>
          </cell>
          <cell r="D701"/>
          <cell r="E701" t="str">
            <v>Factura</v>
          </cell>
          <cell r="F701">
            <v>26027</v>
          </cell>
          <cell r="G701"/>
          <cell r="H701">
            <v>735960</v>
          </cell>
          <cell r="I701">
            <v>45764</v>
          </cell>
          <cell r="J701" t="str">
            <v>TRANSFERENCIA BANCO SANTANDER</v>
          </cell>
          <cell r="K701" t="str">
            <v>Canjes latampass y Bayer</v>
          </cell>
          <cell r="L701" t="str">
            <v>OK</v>
          </cell>
          <cell r="M701">
            <v>735960</v>
          </cell>
          <cell r="N701"/>
          <cell r="O701"/>
          <cell r="P701" t="b">
            <v>1</v>
          </cell>
        </row>
        <row r="702">
          <cell r="A702" t="str">
            <v>11599902679870</v>
          </cell>
          <cell r="B702" t="str">
            <v>INNOVACION Y TECNOLOGIA EMPRESARIAL ITEM LIMITADA</v>
          </cell>
          <cell r="C702" t="str">
            <v>pago factura</v>
          </cell>
          <cell r="D702"/>
          <cell r="E702" t="str">
            <v>Factura</v>
          </cell>
          <cell r="F702">
            <v>1159990</v>
          </cell>
          <cell r="G702"/>
          <cell r="H702">
            <v>2679870</v>
          </cell>
          <cell r="I702">
            <v>45764</v>
          </cell>
          <cell r="J702" t="str">
            <v>TRANSFERENCIA BANCO SANTANDER</v>
          </cell>
          <cell r="K702" t="str">
            <v>Canjes latampass y Bayer</v>
          </cell>
          <cell r="L702" t="str">
            <v>OK</v>
          </cell>
          <cell r="M702">
            <v>2679870</v>
          </cell>
          <cell r="N702"/>
          <cell r="O702"/>
          <cell r="P702" t="b">
            <v>1</v>
          </cell>
        </row>
        <row r="703">
          <cell r="A703" t="str">
            <v>31900283</v>
          </cell>
          <cell r="B703" t="str">
            <v>comercializadora eae</v>
          </cell>
          <cell r="C703" t="str">
            <v>pago factura</v>
          </cell>
          <cell r="D703"/>
          <cell r="E703" t="str">
            <v>factura</v>
          </cell>
          <cell r="F703">
            <v>31</v>
          </cell>
          <cell r="G703"/>
          <cell r="H703">
            <v>900283</v>
          </cell>
          <cell r="I703">
            <v>45764</v>
          </cell>
          <cell r="J703" t="str">
            <v>TRANSFERENCIA BANCO SANTANDER</v>
          </cell>
          <cell r="K703" t="str">
            <v>Canjes latampass y Bayer</v>
          </cell>
          <cell r="L703" t="str">
            <v>OK</v>
          </cell>
          <cell r="M703">
            <v>900283</v>
          </cell>
          <cell r="N703"/>
          <cell r="O703"/>
          <cell r="P703" t="b">
            <v>1</v>
          </cell>
        </row>
        <row r="704">
          <cell r="A704" t="str">
            <v>18131107533</v>
          </cell>
          <cell r="B704" t="str">
            <v>MOUVAIR SPA</v>
          </cell>
          <cell r="C704" t="str">
            <v>pago factura</v>
          </cell>
          <cell r="D704"/>
          <cell r="E704" t="str">
            <v>Factura</v>
          </cell>
          <cell r="F704">
            <v>1813</v>
          </cell>
          <cell r="G704"/>
          <cell r="H704">
            <v>1107533</v>
          </cell>
          <cell r="I704">
            <v>45764</v>
          </cell>
          <cell r="J704" t="str">
            <v>TRANSFERENCIA BANCO SANTANDER</v>
          </cell>
          <cell r="K704" t="str">
            <v>Canjes latampass y Bayer</v>
          </cell>
          <cell r="L704" t="str">
            <v>OK</v>
          </cell>
          <cell r="M704">
            <v>1107533</v>
          </cell>
          <cell r="N704"/>
          <cell r="O704"/>
          <cell r="P704" t="b">
            <v>1</v>
          </cell>
        </row>
        <row r="705">
          <cell r="A705" t="str">
            <v>24749990</v>
          </cell>
          <cell r="B705" t="str">
            <v>COMERCIALIZADORA PÃRAMO SPA</v>
          </cell>
          <cell r="C705" t="str">
            <v>pago factura</v>
          </cell>
          <cell r="D705"/>
          <cell r="E705" t="str">
            <v>Factura</v>
          </cell>
          <cell r="F705">
            <v>247</v>
          </cell>
          <cell r="G705"/>
          <cell r="H705">
            <v>49990</v>
          </cell>
          <cell r="I705">
            <v>45764</v>
          </cell>
          <cell r="J705" t="str">
            <v>TRANSFERENCIA BANCO SANTANDER</v>
          </cell>
          <cell r="K705" t="str">
            <v>Canjes latampass y Bayer</v>
          </cell>
          <cell r="L705" t="str">
            <v>OK</v>
          </cell>
          <cell r="M705">
            <v>49980</v>
          </cell>
          <cell r="N705"/>
          <cell r="O705"/>
          <cell r="P705" t="b">
            <v>0</v>
          </cell>
        </row>
        <row r="706">
          <cell r="A706" t="str">
            <v>1422866791</v>
          </cell>
          <cell r="B706" t="str">
            <v>PATAGONIK S A</v>
          </cell>
          <cell r="C706" t="str">
            <v>pago factura</v>
          </cell>
          <cell r="D706"/>
          <cell r="E706" t="str">
            <v>Factura</v>
          </cell>
          <cell r="F706">
            <v>14228</v>
          </cell>
          <cell r="G706"/>
          <cell r="H706">
            <v>66791</v>
          </cell>
          <cell r="I706">
            <v>45764</v>
          </cell>
          <cell r="J706" t="str">
            <v>TRANSFERENCIA BANCO SANTANDER</v>
          </cell>
          <cell r="K706" t="str">
            <v>Canjes latampass y Bayer</v>
          </cell>
          <cell r="L706" t="str">
            <v>OK</v>
          </cell>
          <cell r="M706">
            <v>66791</v>
          </cell>
          <cell r="N706"/>
          <cell r="O706"/>
          <cell r="P706" t="b">
            <v>1</v>
          </cell>
        </row>
        <row r="707">
          <cell r="A707" t="str">
            <v>824017911</v>
          </cell>
          <cell r="B707" t="str">
            <v>ECOCLICK SPA</v>
          </cell>
          <cell r="C707" t="str">
            <v>pago factura</v>
          </cell>
          <cell r="D707"/>
          <cell r="E707" t="str">
            <v>Factura</v>
          </cell>
          <cell r="F707">
            <v>8240</v>
          </cell>
          <cell r="G707"/>
          <cell r="H707">
            <v>17911</v>
          </cell>
          <cell r="I707">
            <v>45764</v>
          </cell>
          <cell r="J707" t="str">
            <v>TRANSFERENCIA BANCO SANTANDER</v>
          </cell>
          <cell r="K707" t="str">
            <v>Canjes latampass y Bayer</v>
          </cell>
          <cell r="L707" t="str">
            <v>OK</v>
          </cell>
          <cell r="M707">
            <v>17911</v>
          </cell>
          <cell r="N707"/>
          <cell r="O707"/>
          <cell r="P707" t="b">
            <v>1</v>
          </cell>
        </row>
        <row r="708">
          <cell r="A708" t="str">
            <v>14227181947</v>
          </cell>
          <cell r="B708" t="str">
            <v>PATAGONIK S A</v>
          </cell>
          <cell r="C708" t="str">
            <v>pago factura</v>
          </cell>
          <cell r="D708"/>
          <cell r="E708" t="str">
            <v>Factura</v>
          </cell>
          <cell r="F708">
            <v>14227</v>
          </cell>
          <cell r="G708"/>
          <cell r="H708">
            <v>181947</v>
          </cell>
          <cell r="I708">
            <v>45764</v>
          </cell>
          <cell r="J708" t="str">
            <v>TRANSFERENCIA BANCO SANTANDER</v>
          </cell>
          <cell r="K708" t="str">
            <v>Canjes latampass y Bayer</v>
          </cell>
          <cell r="L708" t="str">
            <v>OK</v>
          </cell>
          <cell r="M708">
            <v>181947</v>
          </cell>
          <cell r="N708"/>
          <cell r="O708"/>
          <cell r="P708" t="b">
            <v>1</v>
          </cell>
        </row>
        <row r="709">
          <cell r="A709" t="str">
            <v>15000000</v>
          </cell>
          <cell r="B709" t="str">
            <v>Pago TC</v>
          </cell>
          <cell r="C709" t="str">
            <v>Pago tarjeta de credito</v>
          </cell>
          <cell r="D709"/>
          <cell r="E709"/>
          <cell r="F709"/>
          <cell r="G709"/>
          <cell r="H709">
            <v>15000000</v>
          </cell>
          <cell r="I709">
            <v>45764</v>
          </cell>
          <cell r="J709" t="str">
            <v>TRANSFERENCIA BANCO SANTANDER</v>
          </cell>
          <cell r="K709" t="str">
            <v>Pago TC</v>
          </cell>
          <cell r="L709" t="str">
            <v>OK</v>
          </cell>
          <cell r="M709">
            <v>15000000</v>
          </cell>
          <cell r="N709"/>
          <cell r="O709"/>
          <cell r="P709" t="b">
            <v>1</v>
          </cell>
        </row>
        <row r="710">
          <cell r="A710" t="str">
            <v>5197079</v>
          </cell>
          <cell r="B710" t="str">
            <v>Pago TC</v>
          </cell>
          <cell r="C710" t="str">
            <v>Pago tarjeta de credito</v>
          </cell>
          <cell r="D710"/>
          <cell r="E710"/>
          <cell r="F710"/>
          <cell r="G710"/>
          <cell r="H710">
            <v>5197079</v>
          </cell>
          <cell r="I710">
            <v>45764</v>
          </cell>
          <cell r="J710" t="str">
            <v>TRANSFERENCIA BANCO SANTANDER</v>
          </cell>
          <cell r="K710" t="str">
            <v>Pago TC</v>
          </cell>
          <cell r="L710" t="str">
            <v>OK</v>
          </cell>
          <cell r="M710">
            <v>5197079</v>
          </cell>
          <cell r="N710"/>
          <cell r="O710"/>
          <cell r="P710" t="b">
            <v>1</v>
          </cell>
        </row>
        <row r="711">
          <cell r="A711" t="str">
            <v>142422559416</v>
          </cell>
          <cell r="B711" t="str">
            <v>PATAGONIK S A</v>
          </cell>
          <cell r="C711" t="str">
            <v>pago factura</v>
          </cell>
          <cell r="D711"/>
          <cell r="E711" t="str">
            <v>Factura</v>
          </cell>
          <cell r="F711">
            <v>14242</v>
          </cell>
          <cell r="G711"/>
          <cell r="H711">
            <v>2559416</v>
          </cell>
          <cell r="I711">
            <v>45764</v>
          </cell>
          <cell r="J711" t="str">
            <v>TRANSFERENCIA BANCO SANTANDER</v>
          </cell>
          <cell r="K711" t="str">
            <v>Canjes latampass y Bayer</v>
          </cell>
          <cell r="L711" t="str">
            <v>OK</v>
          </cell>
          <cell r="M711">
            <v>2559416</v>
          </cell>
          <cell r="N711"/>
          <cell r="O711"/>
          <cell r="P711" t="b">
            <v>1</v>
          </cell>
        </row>
        <row r="712">
          <cell r="A712" t="str">
            <v>11719403199979</v>
          </cell>
          <cell r="B712" t="str">
            <v>INNOVACION Y TECNOLOGIA EMPRESARIAL ITEM LIMITADA</v>
          </cell>
          <cell r="C712" t="str">
            <v>pago factura</v>
          </cell>
          <cell r="D712"/>
          <cell r="E712" t="str">
            <v>Factura</v>
          </cell>
          <cell r="F712">
            <v>1171940</v>
          </cell>
          <cell r="G712"/>
          <cell r="H712">
            <v>3199979</v>
          </cell>
          <cell r="I712">
            <v>45764</v>
          </cell>
          <cell r="J712" t="str">
            <v>TRANSFERENCIA BANCO SANTANDER</v>
          </cell>
          <cell r="K712" t="str">
            <v>Canjes latampass y Bayer</v>
          </cell>
          <cell r="L712" t="str">
            <v>OK</v>
          </cell>
          <cell r="M712">
            <v>3199979</v>
          </cell>
          <cell r="N712"/>
          <cell r="O712"/>
          <cell r="P712" t="b">
            <v>1</v>
          </cell>
        </row>
        <row r="713">
          <cell r="A713" t="str">
            <v>142415580067</v>
          </cell>
          <cell r="B713" t="str">
            <v>PATAGONIK S A</v>
          </cell>
          <cell r="C713" t="str">
            <v>pago factura</v>
          </cell>
          <cell r="D713"/>
          <cell r="E713" t="str">
            <v>Factura</v>
          </cell>
          <cell r="F713">
            <v>14241</v>
          </cell>
          <cell r="G713"/>
          <cell r="H713">
            <v>5580067</v>
          </cell>
          <cell r="I713">
            <v>45764</v>
          </cell>
          <cell r="J713" t="str">
            <v>TRANSFERENCIA BANCO SANTANDER</v>
          </cell>
          <cell r="K713" t="str">
            <v>Canjes latampass y Bayer</v>
          </cell>
          <cell r="L713" t="str">
            <v>OK</v>
          </cell>
          <cell r="M713">
            <v>5580067</v>
          </cell>
          <cell r="N713"/>
          <cell r="O713"/>
          <cell r="P713" t="b">
            <v>1</v>
          </cell>
        </row>
        <row r="714">
          <cell r="A714" t="str">
            <v>45984449699</v>
          </cell>
          <cell r="B714" t="str">
            <v>VICTORINOX ANDES S A</v>
          </cell>
          <cell r="C714" t="str">
            <v>pago factura</v>
          </cell>
          <cell r="D714"/>
          <cell r="E714" t="str">
            <v>Factura</v>
          </cell>
          <cell r="F714">
            <v>45984</v>
          </cell>
          <cell r="G714"/>
          <cell r="H714">
            <v>449699</v>
          </cell>
          <cell r="I714">
            <v>45764</v>
          </cell>
          <cell r="J714" t="str">
            <v>TRANSFERENCIA BANCO SANTANDER</v>
          </cell>
          <cell r="K714" t="str">
            <v>Canjes latampass y Bayer</v>
          </cell>
          <cell r="L714" t="str">
            <v>OK</v>
          </cell>
          <cell r="M714">
            <v>449699</v>
          </cell>
          <cell r="N714"/>
          <cell r="O714"/>
          <cell r="P714" t="b">
            <v>1</v>
          </cell>
        </row>
        <row r="715">
          <cell r="A715" t="str">
            <v>5283197993830</v>
          </cell>
          <cell r="B715" t="str">
            <v xml:space="preserve">Falabella </v>
          </cell>
          <cell r="C715"/>
          <cell r="D715"/>
          <cell r="E715" t="str">
            <v>Factura</v>
          </cell>
          <cell r="F715">
            <v>5283197</v>
          </cell>
          <cell r="G715"/>
          <cell r="H715">
            <v>993830</v>
          </cell>
          <cell r="I715">
            <v>45767</v>
          </cell>
          <cell r="J715" t="str">
            <v>TARJETA DE CREDITO</v>
          </cell>
          <cell r="K715" t="str">
            <v>Canjes latampass y Bayer</v>
          </cell>
          <cell r="L715"/>
          <cell r="M715"/>
          <cell r="N715"/>
          <cell r="O715"/>
          <cell r="P715"/>
        </row>
        <row r="716">
          <cell r="A716" t="str">
            <v>135301419960</v>
          </cell>
          <cell r="B716" t="str">
            <v xml:space="preserve">bestmart </v>
          </cell>
          <cell r="C716" t="str">
            <v>pago factura</v>
          </cell>
          <cell r="D716"/>
          <cell r="E716" t="str">
            <v>Factura</v>
          </cell>
          <cell r="F716">
            <v>13530</v>
          </cell>
          <cell r="G716"/>
          <cell r="H716">
            <v>1419960</v>
          </cell>
          <cell r="I716">
            <v>45768</v>
          </cell>
          <cell r="J716" t="str">
            <v>TARJETA DE CREDITO</v>
          </cell>
          <cell r="K716" t="str">
            <v>Canjes latampass y Bayer</v>
          </cell>
          <cell r="L716" t="str">
            <v>OK</v>
          </cell>
          <cell r="M716">
            <v>1419960</v>
          </cell>
          <cell r="N716"/>
          <cell r="O716"/>
          <cell r="P716" t="b">
            <v>1</v>
          </cell>
        </row>
        <row r="717">
          <cell r="A717" t="str">
            <v>2105640264930</v>
          </cell>
          <cell r="B717" t="str">
            <v xml:space="preserve">Ripley </v>
          </cell>
          <cell r="C717" t="str">
            <v>pago factura</v>
          </cell>
          <cell r="D717"/>
          <cell r="E717" t="str">
            <v>Factura</v>
          </cell>
          <cell r="F717">
            <v>2105640</v>
          </cell>
          <cell r="G717"/>
          <cell r="H717">
            <v>264930</v>
          </cell>
          <cell r="I717">
            <v>45768</v>
          </cell>
          <cell r="J717" t="str">
            <v>TARJETA DE CREDITO</v>
          </cell>
          <cell r="K717" t="str">
            <v>Canjes latampass y Bayer</v>
          </cell>
          <cell r="L717" t="str">
            <v>OK</v>
          </cell>
          <cell r="M717">
            <v>264930</v>
          </cell>
          <cell r="N717"/>
          <cell r="O717"/>
          <cell r="P717" t="b">
            <v>1</v>
          </cell>
        </row>
        <row r="718">
          <cell r="A718" t="str">
            <v>1129990</v>
          </cell>
          <cell r="B718" t="str">
            <v xml:space="preserve">Samsung </v>
          </cell>
          <cell r="C718" t="str">
            <v>pago factura</v>
          </cell>
          <cell r="D718"/>
          <cell r="E718" t="str">
            <v>Factura</v>
          </cell>
          <cell r="F718"/>
          <cell r="G718"/>
          <cell r="H718">
            <v>1129990</v>
          </cell>
          <cell r="I718">
            <v>45768</v>
          </cell>
          <cell r="J718" t="str">
            <v>TARJETA DE CREDITO</v>
          </cell>
          <cell r="K718" t="str">
            <v>Canjes latampass y Bayer</v>
          </cell>
          <cell r="L718" t="str">
            <v>OK</v>
          </cell>
          <cell r="M718">
            <v>1129990</v>
          </cell>
          <cell r="N718"/>
          <cell r="O718"/>
          <cell r="P718" t="b">
            <v>1</v>
          </cell>
        </row>
        <row r="719">
          <cell r="A719" t="str">
            <v>18262811375</v>
          </cell>
          <cell r="B719" t="str">
            <v>MOUVAIR SPA</v>
          </cell>
          <cell r="C719" t="str">
            <v>pago factura</v>
          </cell>
          <cell r="D719"/>
          <cell r="E719" t="str">
            <v>Factura</v>
          </cell>
          <cell r="F719">
            <v>1826</v>
          </cell>
          <cell r="G719"/>
          <cell r="H719">
            <v>2811375</v>
          </cell>
          <cell r="I719">
            <v>45769</v>
          </cell>
          <cell r="J719" t="str">
            <v>TRANSFERENCIA BANCO SANTANDER</v>
          </cell>
          <cell r="K719" t="str">
            <v>Canjes latampass y Bayer</v>
          </cell>
          <cell r="L719" t="str">
            <v>OK</v>
          </cell>
          <cell r="M719">
            <v>2811375</v>
          </cell>
          <cell r="N719"/>
          <cell r="O719"/>
          <cell r="P719" t="b">
            <v>1</v>
          </cell>
        </row>
        <row r="720">
          <cell r="A720" t="str">
            <v>300000</v>
          </cell>
          <cell r="B720" t="str">
            <v xml:space="preserve">rafael fuentes </v>
          </cell>
          <cell r="C720" t="str">
            <v>pago  boleta</v>
          </cell>
          <cell r="D720"/>
          <cell r="E720" t="str">
            <v xml:space="preserve">boleta </v>
          </cell>
          <cell r="F720"/>
          <cell r="G720">
            <v>236</v>
          </cell>
          <cell r="H720">
            <v>300000</v>
          </cell>
          <cell r="I720">
            <v>45769</v>
          </cell>
          <cell r="J720" t="str">
            <v>TRANSFERENCIA BANCO SANTANDER</v>
          </cell>
          <cell r="K720" t="str">
            <v>Canjes latampass y Bayer</v>
          </cell>
          <cell r="L720" t="str">
            <v>OK</v>
          </cell>
          <cell r="M720">
            <v>300000</v>
          </cell>
          <cell r="N720" t="str">
            <v>rafael fuentes</v>
          </cell>
          <cell r="O720" t="str">
            <v>16.751.160-0</v>
          </cell>
          <cell r="P720" t="b">
            <v>1</v>
          </cell>
        </row>
        <row r="721">
          <cell r="A721" t="str">
            <v>53531149990</v>
          </cell>
          <cell r="B721" t="str">
            <v>booz (WORLDQUERY SPA)</v>
          </cell>
          <cell r="C721" t="str">
            <v>pago factura</v>
          </cell>
          <cell r="D721"/>
          <cell r="E721" t="str">
            <v>Factura</v>
          </cell>
          <cell r="F721">
            <v>53531</v>
          </cell>
          <cell r="G721"/>
          <cell r="H721">
            <v>149990</v>
          </cell>
          <cell r="I721">
            <v>45769</v>
          </cell>
          <cell r="J721" t="str">
            <v>TARJETA DE CREDITO</v>
          </cell>
          <cell r="K721" t="str">
            <v>Canjes latampass y Bayer</v>
          </cell>
          <cell r="L721" t="str">
            <v>OK</v>
          </cell>
          <cell r="M721">
            <v>149990</v>
          </cell>
          <cell r="N721"/>
          <cell r="O721"/>
          <cell r="P721" t="b">
            <v>1</v>
          </cell>
        </row>
        <row r="722">
          <cell r="A722" t="str">
            <v>52065931</v>
          </cell>
          <cell r="B722" t="str">
            <v>ADVERSA MAKE UP REPRESENTACIONES SPA</v>
          </cell>
          <cell r="C722" t="str">
            <v>pago factura</v>
          </cell>
          <cell r="D722"/>
          <cell r="E722" t="str">
            <v>Factura</v>
          </cell>
          <cell r="F722">
            <v>520</v>
          </cell>
          <cell r="G722"/>
          <cell r="H722">
            <v>65931</v>
          </cell>
          <cell r="I722">
            <v>45769</v>
          </cell>
          <cell r="J722" t="str">
            <v>TRANSFERENCIA BANCO SANTANDER</v>
          </cell>
          <cell r="K722" t="str">
            <v>Canjes latampass y Bayer</v>
          </cell>
          <cell r="L722" t="str">
            <v>OK</v>
          </cell>
          <cell r="M722">
            <v>65931</v>
          </cell>
          <cell r="N722"/>
          <cell r="O722"/>
          <cell r="P722" t="b">
            <v>1</v>
          </cell>
        </row>
        <row r="723">
          <cell r="A723" t="str">
            <v>1160022574950</v>
          </cell>
          <cell r="B723" t="str">
            <v>INNOVACION Y TECNOLOGIA EMPRESARIAL ITEM LIMITADA</v>
          </cell>
          <cell r="C723" t="str">
            <v>pago factura</v>
          </cell>
          <cell r="D723"/>
          <cell r="E723" t="str">
            <v>Factura</v>
          </cell>
          <cell r="F723">
            <v>1160022</v>
          </cell>
          <cell r="G723"/>
          <cell r="H723">
            <v>574950</v>
          </cell>
          <cell r="I723">
            <v>45769</v>
          </cell>
          <cell r="J723" t="str">
            <v>TRANSFERENCIA BANCO SANTANDER</v>
          </cell>
          <cell r="K723" t="str">
            <v>Canjes latampass y Bayer</v>
          </cell>
          <cell r="L723" t="str">
            <v>OK</v>
          </cell>
          <cell r="M723">
            <v>574950</v>
          </cell>
          <cell r="N723"/>
          <cell r="O723"/>
          <cell r="P723" t="b">
            <v>1</v>
          </cell>
        </row>
        <row r="724">
          <cell r="A724" t="str">
            <v>9672639937</v>
          </cell>
          <cell r="B724" t="str">
            <v>CERCANO S.A.</v>
          </cell>
          <cell r="C724" t="str">
            <v>pago factura</v>
          </cell>
          <cell r="D724"/>
          <cell r="E724" t="str">
            <v>Factura</v>
          </cell>
          <cell r="F724">
            <v>9672</v>
          </cell>
          <cell r="G724"/>
          <cell r="H724">
            <v>639937</v>
          </cell>
          <cell r="I724">
            <v>45769</v>
          </cell>
          <cell r="J724" t="str">
            <v>TRANSFERENCIA BANCO SANTANDER</v>
          </cell>
          <cell r="K724" t="str">
            <v>Canjes latampass y Bayer</v>
          </cell>
          <cell r="L724" t="str">
            <v>OK</v>
          </cell>
          <cell r="M724">
            <v>639937</v>
          </cell>
          <cell r="N724"/>
          <cell r="O724"/>
          <cell r="P724" t="b">
            <v>1</v>
          </cell>
        </row>
        <row r="725">
          <cell r="A725" t="str">
            <v>619052141092</v>
          </cell>
          <cell r="B725" t="str">
            <v>COMERCIAL MABE CHILE LIMITADA</v>
          </cell>
          <cell r="C725" t="str">
            <v>pago factura</v>
          </cell>
          <cell r="D725"/>
          <cell r="E725" t="str">
            <v>Factura</v>
          </cell>
          <cell r="F725">
            <v>619052</v>
          </cell>
          <cell r="G725"/>
          <cell r="H725">
            <v>141092</v>
          </cell>
          <cell r="I725">
            <v>45769</v>
          </cell>
          <cell r="J725" t="str">
            <v>TRANSFERENCIA BANCO SANTANDER</v>
          </cell>
          <cell r="K725" t="str">
            <v>Canjes latampass y Bayer</v>
          </cell>
          <cell r="L725" t="str">
            <v>OK</v>
          </cell>
          <cell r="M725">
            <v>141092</v>
          </cell>
          <cell r="N725"/>
          <cell r="O725"/>
          <cell r="P725" t="b">
            <v>1</v>
          </cell>
        </row>
        <row r="726">
          <cell r="A726" t="str">
            <v>11741036592486</v>
          </cell>
          <cell r="B726" t="str">
            <v>INNOVACION Y TECNOLOGIA EMPRESARIAL ITEM LIMITADA</v>
          </cell>
          <cell r="C726" t="str">
            <v>pago factura</v>
          </cell>
          <cell r="D726"/>
          <cell r="E726" t="str">
            <v>Factura</v>
          </cell>
          <cell r="F726">
            <v>1174103</v>
          </cell>
          <cell r="G726"/>
          <cell r="H726">
            <v>6592486</v>
          </cell>
          <cell r="I726">
            <v>45769</v>
          </cell>
          <cell r="J726" t="str">
            <v>TRANSFERENCIA BANCO SANTANDER</v>
          </cell>
          <cell r="K726" t="str">
            <v>Canjes latampass y Bayer</v>
          </cell>
          <cell r="L726" t="str">
            <v>OK</v>
          </cell>
          <cell r="M726">
            <v>6592486</v>
          </cell>
          <cell r="N726"/>
          <cell r="O726"/>
          <cell r="P726" t="b">
            <v>1</v>
          </cell>
        </row>
        <row r="727">
          <cell r="A727" t="str">
            <v>11741024997941</v>
          </cell>
          <cell r="B727" t="str">
            <v>INNOVACION Y TECNOLOGIA EMPRESARIAL ITEM LIMITADA</v>
          </cell>
          <cell r="C727" t="str">
            <v>pago factura</v>
          </cell>
          <cell r="D727"/>
          <cell r="E727" t="str">
            <v>Factura</v>
          </cell>
          <cell r="F727">
            <v>1174102</v>
          </cell>
          <cell r="G727"/>
          <cell r="H727">
            <v>4997941</v>
          </cell>
          <cell r="I727">
            <v>45769</v>
          </cell>
          <cell r="J727" t="str">
            <v>TRANSFERENCIA BANCO SANTANDER</v>
          </cell>
          <cell r="K727" t="str">
            <v>Canjes latampass y Bayer</v>
          </cell>
          <cell r="L727" t="str">
            <v>OK</v>
          </cell>
          <cell r="M727">
            <v>4997941</v>
          </cell>
          <cell r="N727"/>
          <cell r="O727"/>
          <cell r="P727" t="b">
            <v>1</v>
          </cell>
        </row>
        <row r="728">
          <cell r="A728" t="str">
            <v>13058190040</v>
          </cell>
          <cell r="B728" t="str">
            <v>THE ANDES BRANDS S.A.</v>
          </cell>
          <cell r="C728" t="str">
            <v>pago factura</v>
          </cell>
          <cell r="D728"/>
          <cell r="E728" t="str">
            <v>Factura</v>
          </cell>
          <cell r="F728">
            <v>130581</v>
          </cell>
          <cell r="G728"/>
          <cell r="H728">
            <v>90040</v>
          </cell>
          <cell r="I728">
            <v>45769</v>
          </cell>
          <cell r="J728" t="str">
            <v>TRANSFERENCIA BANCO SANTANDER</v>
          </cell>
          <cell r="K728" t="str">
            <v>Canjes latampass y Bayer</v>
          </cell>
          <cell r="L728" t="str">
            <v>OK</v>
          </cell>
          <cell r="M728">
            <v>90040</v>
          </cell>
          <cell r="N728"/>
          <cell r="O728"/>
          <cell r="P728" t="b">
            <v>1</v>
          </cell>
        </row>
        <row r="729">
          <cell r="A729" t="str">
            <v>199266254992</v>
          </cell>
          <cell r="B729" t="str">
            <v>INNOVACION Y TECNOLOGIA EMPRESARIAL ITEM LIMITADA</v>
          </cell>
          <cell r="C729" t="str">
            <v>pago factura</v>
          </cell>
          <cell r="D729"/>
          <cell r="E729" t="str">
            <v>Factura</v>
          </cell>
          <cell r="F729">
            <v>199266</v>
          </cell>
          <cell r="G729"/>
          <cell r="H729">
            <v>254992</v>
          </cell>
          <cell r="I729">
            <v>45769</v>
          </cell>
          <cell r="J729" t="str">
            <v>TRANSFERENCIA BANCO SANTANDER</v>
          </cell>
          <cell r="K729" t="str">
            <v>Canjes latampass y Bayer</v>
          </cell>
          <cell r="L729" t="str">
            <v>OK</v>
          </cell>
          <cell r="M729">
            <v>254992</v>
          </cell>
          <cell r="N729"/>
          <cell r="O729"/>
          <cell r="P729" t="b">
            <v>1</v>
          </cell>
        </row>
        <row r="730">
          <cell r="A730" t="str">
            <v>41934115175</v>
          </cell>
          <cell r="B730" t="str">
            <v>BRITT BRANDS CHILE SPA</v>
          </cell>
          <cell r="C730" t="str">
            <v>pago factura</v>
          </cell>
          <cell r="D730"/>
          <cell r="E730" t="str">
            <v>Factura</v>
          </cell>
          <cell r="F730">
            <v>41934</v>
          </cell>
          <cell r="G730"/>
          <cell r="H730">
            <v>115175</v>
          </cell>
          <cell r="I730">
            <v>45769</v>
          </cell>
          <cell r="J730" t="str">
            <v>TRANSFERENCIA BANCO SANTANDER</v>
          </cell>
          <cell r="K730" t="str">
            <v>Canjes latampass y Bayer</v>
          </cell>
          <cell r="L730" t="str">
            <v>OK</v>
          </cell>
          <cell r="M730">
            <v>115175</v>
          </cell>
          <cell r="N730"/>
          <cell r="O730"/>
          <cell r="P730" t="b">
            <v>1</v>
          </cell>
        </row>
        <row r="731">
          <cell r="A731" t="str">
            <v>1034471</v>
          </cell>
          <cell r="B731" t="str">
            <v xml:space="preserve">aequus </v>
          </cell>
          <cell r="C731" t="str">
            <v>pago boleta</v>
          </cell>
          <cell r="D731" t="str">
            <v>BL0600003160</v>
          </cell>
          <cell r="E731" t="str">
            <v xml:space="preserve">boleta </v>
          </cell>
          <cell r="F731"/>
          <cell r="G731">
            <v>2516</v>
          </cell>
          <cell r="H731">
            <v>1034471</v>
          </cell>
          <cell r="I731">
            <v>45769</v>
          </cell>
          <cell r="J731" t="str">
            <v>TRANSFERENCIA BANCO SANTANDER</v>
          </cell>
          <cell r="K731" t="str">
            <v>Canjes latampass y Bayer</v>
          </cell>
          <cell r="L731" t="str">
            <v>OK</v>
          </cell>
          <cell r="M731">
            <v>1034471</v>
          </cell>
          <cell r="N731"/>
          <cell r="O731"/>
          <cell r="P731" t="b">
            <v>1</v>
          </cell>
        </row>
        <row r="732">
          <cell r="A732" t="str">
            <v>16952750880</v>
          </cell>
          <cell r="B732" t="str">
            <v>maqspray</v>
          </cell>
          <cell r="C732" t="str">
            <v>pago factura</v>
          </cell>
          <cell r="D732"/>
          <cell r="E732" t="str">
            <v>Factura</v>
          </cell>
          <cell r="F732">
            <v>1695</v>
          </cell>
          <cell r="G732"/>
          <cell r="H732">
            <v>2750880</v>
          </cell>
          <cell r="I732">
            <v>45769</v>
          </cell>
          <cell r="J732" t="str">
            <v>TRANSFERENCIA BANCO SANTANDER</v>
          </cell>
          <cell r="K732" t="str">
            <v>Canjes latampass y Bayer</v>
          </cell>
          <cell r="L732" t="str">
            <v>OK</v>
          </cell>
          <cell r="M732">
            <v>2750880</v>
          </cell>
          <cell r="N732"/>
          <cell r="O732"/>
          <cell r="P732" t="b">
            <v>1</v>
          </cell>
        </row>
        <row r="733">
          <cell r="A733" t="str">
            <v>1696389211</v>
          </cell>
          <cell r="B733" t="str">
            <v>maqspray</v>
          </cell>
          <cell r="C733" t="str">
            <v>pago factura</v>
          </cell>
          <cell r="D733"/>
          <cell r="E733" t="str">
            <v>Factura</v>
          </cell>
          <cell r="F733">
            <v>1696</v>
          </cell>
          <cell r="G733"/>
          <cell r="H733">
            <v>389211</v>
          </cell>
          <cell r="I733">
            <v>45769</v>
          </cell>
          <cell r="J733" t="str">
            <v>TRANSFERENCIA BANCO SANTANDER</v>
          </cell>
          <cell r="K733" t="str">
            <v>Canjes latampass y Bayer</v>
          </cell>
          <cell r="L733" t="str">
            <v>OK</v>
          </cell>
          <cell r="M733">
            <v>389211</v>
          </cell>
          <cell r="N733"/>
          <cell r="O733"/>
          <cell r="P733" t="b">
            <v>1</v>
          </cell>
        </row>
        <row r="734">
          <cell r="A734" t="str">
            <v>114990</v>
          </cell>
          <cell r="B734" t="str">
            <v>Mercado pago</v>
          </cell>
          <cell r="C734" t="str">
            <v>Renoxspa</v>
          </cell>
          <cell r="D734"/>
          <cell r="E734" t="str">
            <v>Factura</v>
          </cell>
          <cell r="F734"/>
          <cell r="G734"/>
          <cell r="H734">
            <v>114990</v>
          </cell>
          <cell r="I734">
            <v>45771</v>
          </cell>
          <cell r="J734" t="str">
            <v>TARJETA DE CREDITO</v>
          </cell>
          <cell r="K734" t="str">
            <v>Canjes latampass y Bayer</v>
          </cell>
          <cell r="L734" t="str">
            <v>OK</v>
          </cell>
          <cell r="M734">
            <v>114990</v>
          </cell>
          <cell r="N734"/>
          <cell r="O734"/>
          <cell r="P734"/>
        </row>
        <row r="735">
          <cell r="A735" t="str">
            <v>1500</v>
          </cell>
          <cell r="B735" t="str">
            <v>Payscan</v>
          </cell>
          <cell r="C735" t="str">
            <v>Bebida Cristian</v>
          </cell>
          <cell r="D735"/>
          <cell r="E735"/>
          <cell r="F735"/>
          <cell r="G735"/>
          <cell r="H735">
            <v>1500</v>
          </cell>
          <cell r="I735">
            <v>45771</v>
          </cell>
          <cell r="J735" t="str">
            <v>TARJETA DE CREDITO</v>
          </cell>
          <cell r="K735" t="str">
            <v>Gastos oficina</v>
          </cell>
          <cell r="L735" t="str">
            <v>OK</v>
          </cell>
          <cell r="M735">
            <v>1500</v>
          </cell>
          <cell r="N735"/>
          <cell r="O735"/>
          <cell r="P735"/>
        </row>
        <row r="736">
          <cell r="A736" t="str">
            <v>1100</v>
          </cell>
          <cell r="B736" t="str">
            <v>Payscan</v>
          </cell>
          <cell r="C736" t="str">
            <v>Bebida Dany</v>
          </cell>
          <cell r="D736"/>
          <cell r="E736"/>
          <cell r="F736"/>
          <cell r="G736"/>
          <cell r="H736">
            <v>1100</v>
          </cell>
          <cell r="I736">
            <v>45771</v>
          </cell>
          <cell r="J736" t="str">
            <v>TARJETA DE CREDITO</v>
          </cell>
          <cell r="K736" t="str">
            <v>Gastos oficina</v>
          </cell>
          <cell r="L736" t="str">
            <v>OK</v>
          </cell>
          <cell r="M736">
            <v>1100</v>
          </cell>
          <cell r="N736"/>
          <cell r="O736"/>
          <cell r="P736"/>
        </row>
        <row r="737">
          <cell r="A737" t="str">
            <v>252026487260</v>
          </cell>
          <cell r="B737" t="str">
            <v xml:space="preserve">Hanna </v>
          </cell>
          <cell r="C737" t="str">
            <v>pago factura</v>
          </cell>
          <cell r="D737" t="str">
            <v>BL0600003186</v>
          </cell>
          <cell r="E737" t="str">
            <v>Factura</v>
          </cell>
          <cell r="F737">
            <v>252026</v>
          </cell>
          <cell r="G737"/>
          <cell r="H737">
            <v>487260</v>
          </cell>
          <cell r="I737">
            <v>45772</v>
          </cell>
          <cell r="J737" t="str">
            <v>TRANSFERENCIA BANCO SANTANDER</v>
          </cell>
          <cell r="K737" t="str">
            <v>Canjes latampass y Bayer</v>
          </cell>
          <cell r="L737" t="str">
            <v>OK</v>
          </cell>
          <cell r="M737">
            <v>487260</v>
          </cell>
          <cell r="N737"/>
          <cell r="O737"/>
          <cell r="P737" t="b">
            <v>1</v>
          </cell>
        </row>
        <row r="738">
          <cell r="A738" t="str">
            <v>7000000</v>
          </cell>
          <cell r="B738" t="str">
            <v>Bravium</v>
          </cell>
          <cell r="C738" t="str">
            <v>Sueldos</v>
          </cell>
          <cell r="D738"/>
          <cell r="E738"/>
          <cell r="F738"/>
          <cell r="G738"/>
          <cell r="H738">
            <v>7000000</v>
          </cell>
          <cell r="I738">
            <v>45772</v>
          </cell>
          <cell r="J738" t="str">
            <v>TRANSFERENCIA BANCO SANTANDER</v>
          </cell>
          <cell r="K738" t="str">
            <v>Cuenta Itau</v>
          </cell>
          <cell r="L738" t="str">
            <v>OK</v>
          </cell>
          <cell r="M738">
            <v>7000000</v>
          </cell>
          <cell r="N738"/>
          <cell r="O738"/>
          <cell r="P738" t="b">
            <v>1</v>
          </cell>
        </row>
        <row r="739">
          <cell r="A739" t="str">
            <v>7000000</v>
          </cell>
          <cell r="B739" t="str">
            <v>Bravium</v>
          </cell>
          <cell r="C739" t="str">
            <v>Sueldos</v>
          </cell>
          <cell r="D739"/>
          <cell r="E739"/>
          <cell r="F739"/>
          <cell r="G739"/>
          <cell r="H739">
            <v>7000000</v>
          </cell>
          <cell r="I739">
            <v>45772</v>
          </cell>
          <cell r="J739" t="str">
            <v>TRANSFERENCIA BANCO SANTANDER</v>
          </cell>
          <cell r="K739" t="str">
            <v>Cuenta Itau</v>
          </cell>
          <cell r="L739" t="str">
            <v>OK</v>
          </cell>
          <cell r="M739">
            <v>7000000</v>
          </cell>
          <cell r="N739"/>
          <cell r="O739"/>
          <cell r="P739" t="b">
            <v>1</v>
          </cell>
        </row>
        <row r="740">
          <cell r="A740" t="str">
            <v>26033159969</v>
          </cell>
          <cell r="B740" t="str">
            <v>JARA MENDEZ LIMITADA</v>
          </cell>
          <cell r="C740" t="str">
            <v>pago factura</v>
          </cell>
          <cell r="D740"/>
          <cell r="E740" t="str">
            <v>Factura</v>
          </cell>
          <cell r="F740">
            <v>26033</v>
          </cell>
          <cell r="G740"/>
          <cell r="H740">
            <v>159969</v>
          </cell>
          <cell r="I740">
            <v>45772</v>
          </cell>
          <cell r="J740" t="str">
            <v>TRANSFERENCIA BANCO SANTANDER</v>
          </cell>
          <cell r="K740" t="str">
            <v>Canjes latampass y Bayer</v>
          </cell>
          <cell r="L740" t="str">
            <v>OK</v>
          </cell>
          <cell r="M740">
            <v>159969</v>
          </cell>
          <cell r="N740" t="str">
            <v>JARA MÉNDEZ LIMITADA</v>
          </cell>
          <cell r="O740" t="str">
            <v>76.089.757-4</v>
          </cell>
          <cell r="P740" t="b">
            <v>1</v>
          </cell>
        </row>
        <row r="741">
          <cell r="A741" t="str">
            <v>19239474392</v>
          </cell>
          <cell r="B741" t="str">
            <v>EGLO CHILE ILUMINACION LIMITADA</v>
          </cell>
          <cell r="C741" t="str">
            <v>pago factura</v>
          </cell>
          <cell r="D741"/>
          <cell r="E741" t="str">
            <v>Factura</v>
          </cell>
          <cell r="F741">
            <v>192394</v>
          </cell>
          <cell r="G741"/>
          <cell r="H741">
            <v>74392</v>
          </cell>
          <cell r="I741">
            <v>45772</v>
          </cell>
          <cell r="J741" t="str">
            <v>TRANSFERENCIA BANCO SANTANDER</v>
          </cell>
          <cell r="K741" t="str">
            <v>Canjes latampass y Bayer</v>
          </cell>
          <cell r="L741" t="str">
            <v>OK</v>
          </cell>
          <cell r="M741">
            <v>74392</v>
          </cell>
          <cell r="N741" t="str">
            <v>EGLO CHILE ILUMINACION LIMITADA</v>
          </cell>
          <cell r="O741" t="str">
            <v>76.116.780-4</v>
          </cell>
          <cell r="P741" t="b">
            <v>1</v>
          </cell>
        </row>
        <row r="742">
          <cell r="A742" t="str">
            <v>14258871774</v>
          </cell>
          <cell r="B742" t="str">
            <v>PATAGONIK S A</v>
          </cell>
          <cell r="C742" t="str">
            <v>pago factura</v>
          </cell>
          <cell r="D742"/>
          <cell r="E742" t="str">
            <v>Factura</v>
          </cell>
          <cell r="F742">
            <v>14258</v>
          </cell>
          <cell r="G742"/>
          <cell r="H742">
            <v>871774</v>
          </cell>
          <cell r="I742">
            <v>45772</v>
          </cell>
          <cell r="J742" t="str">
            <v>TRANSFERENCIA BANCO SANTANDER</v>
          </cell>
          <cell r="K742" t="str">
            <v>Canjes latampass y Bayer</v>
          </cell>
          <cell r="L742" t="str">
            <v>OK</v>
          </cell>
          <cell r="M742">
            <v>871774</v>
          </cell>
          <cell r="N742" t="str">
            <v>PATAGONIK S.A.</v>
          </cell>
          <cell r="O742" t="str">
            <v>99.535.370-9</v>
          </cell>
          <cell r="P742" t="b">
            <v>1</v>
          </cell>
        </row>
        <row r="743">
          <cell r="A743" t="str">
            <v>142633419872</v>
          </cell>
          <cell r="B743" t="str">
            <v>PATAGONIK S A</v>
          </cell>
          <cell r="C743" t="str">
            <v>pago factura</v>
          </cell>
          <cell r="D743"/>
          <cell r="E743" t="str">
            <v>Factura</v>
          </cell>
          <cell r="F743">
            <v>14263</v>
          </cell>
          <cell r="G743"/>
          <cell r="H743">
            <v>3419872</v>
          </cell>
          <cell r="I743">
            <v>45772</v>
          </cell>
          <cell r="J743" t="str">
            <v>TRANSFERENCIA BANCO SANTANDER</v>
          </cell>
          <cell r="K743" t="str">
            <v>Canjes latampass y Bayer</v>
          </cell>
          <cell r="L743" t="str">
            <v>OK</v>
          </cell>
          <cell r="M743">
            <v>3419872</v>
          </cell>
          <cell r="N743" t="str">
            <v>PATAGONIK S.A.</v>
          </cell>
          <cell r="O743" t="str">
            <v>99.535.370-9</v>
          </cell>
          <cell r="P743" t="b">
            <v>1</v>
          </cell>
        </row>
        <row r="744">
          <cell r="A744" t="str">
            <v>92631772894</v>
          </cell>
          <cell r="B744" t="str">
            <v>OSOJI ROBOTICS CORPORATION CHILE SPA</v>
          </cell>
          <cell r="C744" t="str">
            <v>pago factura</v>
          </cell>
          <cell r="D744"/>
          <cell r="E744" t="str">
            <v>Factura</v>
          </cell>
          <cell r="F744">
            <v>9263</v>
          </cell>
          <cell r="G744"/>
          <cell r="H744">
            <v>1772894</v>
          </cell>
          <cell r="I744">
            <v>45772</v>
          </cell>
          <cell r="J744" t="str">
            <v>TRANSFERENCIA BANCO SANTANDER</v>
          </cell>
          <cell r="K744" t="str">
            <v>Canjes latampass y Bayer</v>
          </cell>
          <cell r="L744" t="str">
            <v>OK</v>
          </cell>
          <cell r="M744">
            <v>1772894</v>
          </cell>
          <cell r="N744" t="str">
            <v>OSOJI ROBOTICS CORPORATION</v>
          </cell>
          <cell r="O744" t="str">
            <v>76.794.035-1</v>
          </cell>
          <cell r="P744" t="b">
            <v>1</v>
          </cell>
        </row>
        <row r="745">
          <cell r="A745" t="str">
            <v>252026580720</v>
          </cell>
          <cell r="B745" t="str">
            <v>CABAÑAS DEL LAGO</v>
          </cell>
          <cell r="C745" t="str">
            <v xml:space="preserve">pago oc </v>
          </cell>
          <cell r="D745"/>
          <cell r="E745" t="str">
            <v>Factura</v>
          </cell>
          <cell r="F745">
            <v>252026</v>
          </cell>
          <cell r="G745"/>
          <cell r="H745">
            <v>580720</v>
          </cell>
          <cell r="I745">
            <v>45772</v>
          </cell>
          <cell r="J745" t="str">
            <v>TRANSFERENCIA BANCO SANTANDER</v>
          </cell>
          <cell r="K745" t="str">
            <v>Canjes latampass y Bayer</v>
          </cell>
          <cell r="L745" t="str">
            <v>OK</v>
          </cell>
          <cell r="M745">
            <v>580720</v>
          </cell>
          <cell r="N745" t="str">
            <v>CABANAS DEL LAGO LTDA</v>
          </cell>
          <cell r="O745" t="str">
            <v>89.171.600-1</v>
          </cell>
          <cell r="P745" t="b">
            <v>1</v>
          </cell>
        </row>
        <row r="746">
          <cell r="A746" t="str">
            <v>619307315385</v>
          </cell>
          <cell r="B746" t="str">
            <v>COMERCIAL MABE CHILE LIMITADA</v>
          </cell>
          <cell r="C746" t="str">
            <v>pago factura</v>
          </cell>
          <cell r="D746"/>
          <cell r="E746" t="str">
            <v>Factura</v>
          </cell>
          <cell r="F746">
            <v>619307</v>
          </cell>
          <cell r="G746"/>
          <cell r="H746">
            <v>315385</v>
          </cell>
          <cell r="I746">
            <v>45772</v>
          </cell>
          <cell r="J746" t="str">
            <v>TRANSFERENCIA BANCO SANTANDER</v>
          </cell>
          <cell r="K746" t="str">
            <v>Canjes latampass y Bayer</v>
          </cell>
          <cell r="L746" t="str">
            <v>OK</v>
          </cell>
          <cell r="M746">
            <v>315385</v>
          </cell>
          <cell r="N746" t="str">
            <v>COMERCIAL MABE CHILE LIMITADA</v>
          </cell>
          <cell r="O746" t="str">
            <v>76.014.842-3</v>
          </cell>
          <cell r="P746" t="b">
            <v>1</v>
          </cell>
        </row>
        <row r="747">
          <cell r="A747" t="str">
            <v>300000</v>
          </cell>
          <cell r="B747" t="str">
            <v xml:space="preserve">RAFAEL FUENTES </v>
          </cell>
          <cell r="C747" t="str">
            <v>pago  boleta</v>
          </cell>
          <cell r="D747"/>
          <cell r="E747" t="str">
            <v xml:space="preserve">boleta </v>
          </cell>
          <cell r="F747"/>
          <cell r="G747">
            <v>237</v>
          </cell>
          <cell r="H747">
            <v>300000</v>
          </cell>
          <cell r="I747">
            <v>45772</v>
          </cell>
          <cell r="J747" t="str">
            <v>TRANSFERENCIA BANCO SANTANDER</v>
          </cell>
          <cell r="K747" t="str">
            <v>Canjes latampass y Bayer</v>
          </cell>
          <cell r="L747" t="str">
            <v>OK</v>
          </cell>
          <cell r="M747">
            <v>300000</v>
          </cell>
          <cell r="N747" t="str">
            <v>rafael fuentes</v>
          </cell>
          <cell r="O747" t="str">
            <v>16.751.160-0</v>
          </cell>
          <cell r="P747" t="b">
            <v>1</v>
          </cell>
        </row>
        <row r="748">
          <cell r="A748" t="str">
            <v>257484699423</v>
          </cell>
          <cell r="B748" t="str">
            <v>EASY WAYS CHILE SPA</v>
          </cell>
          <cell r="C748" t="str">
            <v>pago factura</v>
          </cell>
          <cell r="D748"/>
          <cell r="E748" t="str">
            <v>Factura</v>
          </cell>
          <cell r="F748">
            <v>25748</v>
          </cell>
          <cell r="G748"/>
          <cell r="H748">
            <v>4699423</v>
          </cell>
          <cell r="I748">
            <v>45772</v>
          </cell>
          <cell r="J748" t="str">
            <v>TRANSFERENCIA BANCO SANTANDER</v>
          </cell>
          <cell r="K748" t="str">
            <v>Canjes latampass y Bayer</v>
          </cell>
          <cell r="L748" t="str">
            <v>OK</v>
          </cell>
          <cell r="M748">
            <v>4699423</v>
          </cell>
          <cell r="N748" t="str">
            <v>EASYWAYS</v>
          </cell>
          <cell r="O748" t="str">
            <v>76.287.445-8</v>
          </cell>
          <cell r="P748" t="b">
            <v>1</v>
          </cell>
        </row>
        <row r="749">
          <cell r="A749" t="str">
            <v>2107975628</v>
          </cell>
          <cell r="B749" t="str">
            <v>COMERCIAL RHI SPA</v>
          </cell>
          <cell r="C749" t="str">
            <v>pago factura</v>
          </cell>
          <cell r="D749"/>
          <cell r="E749" t="str">
            <v>Factura</v>
          </cell>
          <cell r="F749">
            <v>2107</v>
          </cell>
          <cell r="G749"/>
          <cell r="H749">
            <v>975628</v>
          </cell>
          <cell r="I749">
            <v>45772</v>
          </cell>
          <cell r="J749" t="str">
            <v>TRANSFERENCIA BANCO SANTANDER</v>
          </cell>
          <cell r="K749" t="str">
            <v>Canjes latampass y Bayer</v>
          </cell>
          <cell r="L749" t="str">
            <v>OK</v>
          </cell>
          <cell r="M749">
            <v>975628</v>
          </cell>
          <cell r="N749" t="str">
            <v>COMERCIAL RHI SPA</v>
          </cell>
          <cell r="O749" t="str">
            <v>77.743.933-2</v>
          </cell>
          <cell r="P749" t="b">
            <v>1</v>
          </cell>
        </row>
        <row r="750">
          <cell r="A750" t="str">
            <v>2929180856</v>
          </cell>
          <cell r="B750" t="str">
            <v>IMPORTCLICK CHILE SPA</v>
          </cell>
          <cell r="C750" t="str">
            <v>pago factura</v>
          </cell>
          <cell r="D750"/>
          <cell r="E750" t="str">
            <v>Factura</v>
          </cell>
          <cell r="F750">
            <v>2929</v>
          </cell>
          <cell r="G750"/>
          <cell r="H750">
            <v>180856</v>
          </cell>
          <cell r="I750">
            <v>45772</v>
          </cell>
          <cell r="J750" t="str">
            <v>TRANSFERENCIA BANCO SANTANDER</v>
          </cell>
          <cell r="K750" t="str">
            <v>Canjes latampass y Bayer</v>
          </cell>
          <cell r="L750" t="str">
            <v>OK</v>
          </cell>
          <cell r="M750">
            <v>180856</v>
          </cell>
          <cell r="N750" t="str">
            <v>IMPORTCLICK CHILE SPA</v>
          </cell>
          <cell r="O750" t="str">
            <v>77.489.114-5</v>
          </cell>
          <cell r="P750" t="b">
            <v>1</v>
          </cell>
        </row>
        <row r="751">
          <cell r="A751" t="str">
            <v>26042367521</v>
          </cell>
          <cell r="B751" t="str">
            <v>JARA MENDEZ LIMITADA</v>
          </cell>
          <cell r="C751" t="str">
            <v>pago factura</v>
          </cell>
          <cell r="D751"/>
          <cell r="E751" t="str">
            <v>Factura</v>
          </cell>
          <cell r="F751">
            <v>26042</v>
          </cell>
          <cell r="G751"/>
          <cell r="H751">
            <v>367521</v>
          </cell>
          <cell r="I751">
            <v>45772</v>
          </cell>
          <cell r="J751" t="str">
            <v>TRANSFERENCIA BANCO SANTANDER</v>
          </cell>
          <cell r="K751" t="str">
            <v>Canjes latampass y Bayer</v>
          </cell>
          <cell r="L751" t="str">
            <v>OK</v>
          </cell>
          <cell r="M751">
            <v>367521</v>
          </cell>
          <cell r="N751" t="str">
            <v>JARA MÉNDEZ LIMITADA</v>
          </cell>
          <cell r="O751" t="str">
            <v>76.089.757-4</v>
          </cell>
          <cell r="P751" t="b">
            <v>1</v>
          </cell>
        </row>
        <row r="752">
          <cell r="A752" t="str">
            <v>117559110396196</v>
          </cell>
          <cell r="B752" t="str">
            <v>INNOVACION Y TECNOLOGIA EMPRESARIAL ITEM LIMITADA</v>
          </cell>
          <cell r="C752" t="str">
            <v>pago factura</v>
          </cell>
          <cell r="D752"/>
          <cell r="E752" t="str">
            <v>Factura</v>
          </cell>
          <cell r="F752">
            <v>1175591</v>
          </cell>
          <cell r="G752"/>
          <cell r="H752">
            <v>10396196</v>
          </cell>
          <cell r="I752">
            <v>45772</v>
          </cell>
          <cell r="J752" t="str">
            <v>TRANSFERENCIA BANCO SANTANDER</v>
          </cell>
          <cell r="K752" t="str">
            <v>Canjes latampass y Bayer</v>
          </cell>
          <cell r="L752" t="str">
            <v>OK</v>
          </cell>
          <cell r="M752">
            <v>10396196</v>
          </cell>
          <cell r="N752" t="str">
            <v>INNOVACION Y TECNOLOGIA EMPRESARIAL ITEM</v>
          </cell>
          <cell r="O752" t="str">
            <v>78.936.330-7</v>
          </cell>
          <cell r="P752" t="b">
            <v>1</v>
          </cell>
        </row>
        <row r="753">
          <cell r="A753" t="str">
            <v>92911799869</v>
          </cell>
          <cell r="B753" t="str">
            <v>OSOJI ROBOTICS CORPORATION CHILE SPA</v>
          </cell>
          <cell r="C753" t="str">
            <v>pago factura</v>
          </cell>
          <cell r="D753"/>
          <cell r="E753" t="str">
            <v>Factura</v>
          </cell>
          <cell r="F753">
            <v>9291</v>
          </cell>
          <cell r="G753"/>
          <cell r="H753">
            <v>1799869</v>
          </cell>
          <cell r="I753">
            <v>45772</v>
          </cell>
          <cell r="J753" t="str">
            <v>TRANSFERENCIA BANCO SANTANDER</v>
          </cell>
          <cell r="K753" t="str">
            <v>Canjes latampass y Bayer</v>
          </cell>
          <cell r="L753" t="str">
            <v>OK</v>
          </cell>
          <cell r="M753">
            <v>1799869</v>
          </cell>
          <cell r="N753" t="str">
            <v>OSOJI ROBOTICS CORPORATION</v>
          </cell>
          <cell r="O753" t="str">
            <v>76.794.035-1</v>
          </cell>
          <cell r="P753" t="b">
            <v>1</v>
          </cell>
        </row>
        <row r="754">
          <cell r="A754" t="str">
            <v>617958558585</v>
          </cell>
          <cell r="B754" t="str">
            <v>COMERCIAL MABE CHILE LIMITADA</v>
          </cell>
          <cell r="C754" t="str">
            <v>pago factura</v>
          </cell>
          <cell r="D754"/>
          <cell r="E754" t="str">
            <v>Factura</v>
          </cell>
          <cell r="F754">
            <v>617958</v>
          </cell>
          <cell r="G754"/>
          <cell r="H754">
            <v>558585</v>
          </cell>
          <cell r="I754">
            <v>45772</v>
          </cell>
          <cell r="J754" t="str">
            <v>TRANSFERENCIA BANCO SANTANDER</v>
          </cell>
          <cell r="K754" t="str">
            <v>Canjes latampass y Bayer</v>
          </cell>
          <cell r="L754" t="str">
            <v>OK</v>
          </cell>
          <cell r="M754">
            <v>558585</v>
          </cell>
          <cell r="N754" t="str">
            <v>COMERCIAL MABE CHILE LIMITADA</v>
          </cell>
          <cell r="O754" t="str">
            <v>76.014.842-3</v>
          </cell>
          <cell r="P754" t="b">
            <v>1</v>
          </cell>
        </row>
        <row r="755">
          <cell r="A755" t="str">
            <v>6163052847</v>
          </cell>
          <cell r="B755" t="str">
            <v>COMERCIAL MABE CHILE LIMITADA</v>
          </cell>
          <cell r="C755" t="str">
            <v>pago factura</v>
          </cell>
          <cell r="D755"/>
          <cell r="E755" t="str">
            <v>Factura</v>
          </cell>
          <cell r="F755">
            <v>616305</v>
          </cell>
          <cell r="G755"/>
          <cell r="H755">
            <v>2847</v>
          </cell>
          <cell r="I755">
            <v>45772</v>
          </cell>
          <cell r="J755" t="str">
            <v>TRANSFERENCIA BANCO SANTANDER</v>
          </cell>
          <cell r="K755" t="str">
            <v>Diferencia factura</v>
          </cell>
          <cell r="L755" t="str">
            <v>OK</v>
          </cell>
          <cell r="M755">
            <v>2847</v>
          </cell>
          <cell r="N755" t="str">
            <v>COMERCIAL MABE CHILE LIMITADA</v>
          </cell>
          <cell r="O755" t="str">
            <v>76.014.842-3</v>
          </cell>
          <cell r="P755" t="b">
            <v>1</v>
          </cell>
        </row>
        <row r="756">
          <cell r="A756" t="str">
            <v>24085617261</v>
          </cell>
          <cell r="B756" t="str">
            <v>MAXI MOBILITY CHILE II SPA</v>
          </cell>
          <cell r="C756"/>
          <cell r="D756"/>
          <cell r="E756" t="str">
            <v>Factura</v>
          </cell>
          <cell r="F756">
            <v>240856</v>
          </cell>
          <cell r="G756"/>
          <cell r="H756">
            <v>17261</v>
          </cell>
          <cell r="I756">
            <v>45772</v>
          </cell>
          <cell r="J756" t="str">
            <v>TRANSFERENCIA BANCO SANTANDER</v>
          </cell>
          <cell r="K756" t="str">
            <v>Canjes latampass y Bayer</v>
          </cell>
          <cell r="L756" t="str">
            <v>OK</v>
          </cell>
          <cell r="M756">
            <v>17261</v>
          </cell>
          <cell r="N756" t="str">
            <v>MAXI MOBILITY CHILE II SPA</v>
          </cell>
          <cell r="O756" t="str">
            <v>76.237.019-0</v>
          </cell>
          <cell r="P756" t="b">
            <v>1</v>
          </cell>
        </row>
        <row r="757">
          <cell r="A757" t="str">
            <v>2105962829800</v>
          </cell>
          <cell r="B757" t="str">
            <v xml:space="preserve">Ripley </v>
          </cell>
          <cell r="C757" t="str">
            <v>pago factura</v>
          </cell>
          <cell r="D757" t="str">
            <v>BL0600003200</v>
          </cell>
          <cell r="E757" t="str">
            <v>Factura</v>
          </cell>
          <cell r="F757">
            <v>2105962</v>
          </cell>
          <cell r="G757"/>
          <cell r="H757">
            <v>829800</v>
          </cell>
          <cell r="I757">
            <v>45772</v>
          </cell>
          <cell r="J757" t="str">
            <v>TARJETA DE CREDITO</v>
          </cell>
          <cell r="K757" t="str">
            <v>Canjes latampass y Bayer</v>
          </cell>
          <cell r="L757" t="str">
            <v>OK</v>
          </cell>
          <cell r="M757">
            <v>829800</v>
          </cell>
          <cell r="N757"/>
          <cell r="O757"/>
          <cell r="P757" t="b">
            <v>1</v>
          </cell>
        </row>
        <row r="758">
          <cell r="A758" t="str">
            <v>1657249916</v>
          </cell>
          <cell r="B758" t="str">
            <v>Mercado pago</v>
          </cell>
          <cell r="C758"/>
          <cell r="D758"/>
          <cell r="E758" t="str">
            <v>Factura</v>
          </cell>
          <cell r="F758">
            <v>16572</v>
          </cell>
          <cell r="G758"/>
          <cell r="H758">
            <v>49916</v>
          </cell>
          <cell r="I758">
            <v>45774</v>
          </cell>
          <cell r="J758" t="str">
            <v>TARJETA DE CREDITO</v>
          </cell>
          <cell r="K758" t="str">
            <v>Canjes latampass y Bayer</v>
          </cell>
          <cell r="L758" t="str">
            <v>OK</v>
          </cell>
          <cell r="M758">
            <v>49916</v>
          </cell>
          <cell r="N758"/>
          <cell r="O758"/>
          <cell r="P758" t="b">
            <v>1</v>
          </cell>
        </row>
        <row r="759">
          <cell r="A759" t="str">
            <v>506980</v>
          </cell>
          <cell r="B759" t="str">
            <v xml:space="preserve">ROSSEN </v>
          </cell>
          <cell r="C759" t="str">
            <v>pago factura</v>
          </cell>
          <cell r="D759" t="str">
            <v>BL0600003214</v>
          </cell>
          <cell r="E759" t="str">
            <v>Factura</v>
          </cell>
          <cell r="F759"/>
          <cell r="G759"/>
          <cell r="H759">
            <v>506980</v>
          </cell>
          <cell r="I759">
            <v>45411</v>
          </cell>
          <cell r="J759" t="str">
            <v>TARJETA DE CREDITO</v>
          </cell>
          <cell r="K759" t="str">
            <v>Canjes latampass y Bayer</v>
          </cell>
          <cell r="L759" t="str">
            <v>OK</v>
          </cell>
          <cell r="M759">
            <v>506980</v>
          </cell>
          <cell r="N759"/>
          <cell r="O759"/>
          <cell r="P759" t="b">
            <v>1</v>
          </cell>
        </row>
        <row r="760">
          <cell r="A760" t="str">
            <v>20206205700</v>
          </cell>
          <cell r="B760" t="str">
            <v>Nolita Restaurante</v>
          </cell>
          <cell r="C760" t="str">
            <v>Almuerzo cumple Dany</v>
          </cell>
          <cell r="D760"/>
          <cell r="E760" t="str">
            <v>Factura</v>
          </cell>
          <cell r="F760">
            <v>20206</v>
          </cell>
          <cell r="G760"/>
          <cell r="H760">
            <v>205700</v>
          </cell>
          <cell r="I760">
            <v>45411</v>
          </cell>
          <cell r="J760" t="str">
            <v>TARJETA DE CREDITO</v>
          </cell>
          <cell r="K760" t="str">
            <v>Almuerzo cumple Dany</v>
          </cell>
          <cell r="L760" t="str">
            <v>OK</v>
          </cell>
          <cell r="M760">
            <v>205700</v>
          </cell>
          <cell r="N760"/>
          <cell r="O760"/>
          <cell r="P760" t="b">
            <v>1</v>
          </cell>
        </row>
        <row r="761">
          <cell r="A761" t="str">
            <v>2106211333970</v>
          </cell>
          <cell r="B761" t="str">
            <v xml:space="preserve">Ripley </v>
          </cell>
          <cell r="C761" t="str">
            <v>pago factura</v>
          </cell>
          <cell r="D761" t="str">
            <v>BL0600003216</v>
          </cell>
          <cell r="E761" t="str">
            <v>Factura</v>
          </cell>
          <cell r="F761">
            <v>2106211</v>
          </cell>
          <cell r="G761"/>
          <cell r="H761">
            <v>333970</v>
          </cell>
          <cell r="I761">
            <v>45411</v>
          </cell>
          <cell r="J761" t="str">
            <v>TARJETA DE CREDITO</v>
          </cell>
          <cell r="K761" t="str">
            <v>Canjes latampass y Bayer</v>
          </cell>
          <cell r="L761" t="str">
            <v>OK</v>
          </cell>
          <cell r="M761">
            <v>333970</v>
          </cell>
          <cell r="N761"/>
          <cell r="O761"/>
          <cell r="P761" t="b">
            <v>1</v>
          </cell>
        </row>
        <row r="762">
          <cell r="A762" t="str">
            <v>34854</v>
          </cell>
          <cell r="B762" t="str">
            <v>dani san martin</v>
          </cell>
          <cell r="C762" t="str">
            <v>pago factura</v>
          </cell>
          <cell r="D762"/>
          <cell r="E762" t="str">
            <v xml:space="preserve">Rendcion </v>
          </cell>
          <cell r="F762"/>
          <cell r="G762"/>
          <cell r="H762">
            <v>34854</v>
          </cell>
          <cell r="I762">
            <v>45777</v>
          </cell>
          <cell r="J762" t="str">
            <v>TRANSFERENCIA BANCO SANTANDER</v>
          </cell>
          <cell r="K762" t="str">
            <v>Rendicion Bayer</v>
          </cell>
          <cell r="L762" t="str">
            <v>OK</v>
          </cell>
          <cell r="M762">
            <v>34854</v>
          </cell>
          <cell r="N762" t="str">
            <v>DANIELA SAN MARTIN</v>
          </cell>
          <cell r="O762" t="str">
            <v>17.407.260-4</v>
          </cell>
          <cell r="P762" t="b">
            <v>1</v>
          </cell>
        </row>
        <row r="763">
          <cell r="A763" t="str">
            <v>287489971</v>
          </cell>
          <cell r="B763" t="str">
            <v>IMPORTCLICK CHILE SPA</v>
          </cell>
          <cell r="C763" t="str">
            <v>pago factura</v>
          </cell>
          <cell r="D763"/>
          <cell r="E763" t="str">
            <v>Factura</v>
          </cell>
          <cell r="F763">
            <v>2874</v>
          </cell>
          <cell r="G763"/>
          <cell r="H763">
            <v>89971</v>
          </cell>
          <cell r="I763">
            <v>45777</v>
          </cell>
          <cell r="J763" t="str">
            <v>TRANSFERENCIA BANCO SANTANDER</v>
          </cell>
          <cell r="K763" t="str">
            <v>Canjes latampass y Bayer</v>
          </cell>
          <cell r="L763" t="str">
            <v>OK</v>
          </cell>
          <cell r="M763">
            <v>89971</v>
          </cell>
          <cell r="N763" t="str">
            <v>IMPORTCLICK CHILE SPA</v>
          </cell>
          <cell r="O763" t="str">
            <v>77.489.114-5</v>
          </cell>
          <cell r="P763" t="b">
            <v>1</v>
          </cell>
        </row>
        <row r="764">
          <cell r="A764" t="str">
            <v>50000</v>
          </cell>
          <cell r="B764" t="str">
            <v>LUCIANO SOTO</v>
          </cell>
          <cell r="C764" t="str">
            <v>pago factura</v>
          </cell>
          <cell r="D764"/>
          <cell r="E764" t="str">
            <v xml:space="preserve">boleta </v>
          </cell>
          <cell r="F764"/>
          <cell r="G764">
            <v>7</v>
          </cell>
          <cell r="H764">
            <v>50000</v>
          </cell>
          <cell r="I764">
            <v>45777</v>
          </cell>
          <cell r="J764" t="str">
            <v>TRANSFERENCIA BANCO SANTANDER</v>
          </cell>
          <cell r="K764" t="str">
            <v>Trabajos en oficina, instalaciones</v>
          </cell>
          <cell r="L764" t="str">
            <v>OK</v>
          </cell>
          <cell r="M764">
            <v>50000</v>
          </cell>
          <cell r="N764" t="str">
            <v>LUCIANO SOTO</v>
          </cell>
          <cell r="O764" t="str">
            <v>22.210.752-0</v>
          </cell>
          <cell r="P764" t="b">
            <v>1</v>
          </cell>
        </row>
        <row r="765">
          <cell r="A765" t="str">
            <v>321589</v>
          </cell>
          <cell r="B765" t="str">
            <v>ISI HENRIQUEZ</v>
          </cell>
          <cell r="C765" t="str">
            <v>pago factura</v>
          </cell>
          <cell r="D765"/>
          <cell r="E765" t="str">
            <v xml:space="preserve">Rendcion </v>
          </cell>
          <cell r="F765"/>
          <cell r="G765"/>
          <cell r="H765">
            <v>321589</v>
          </cell>
          <cell r="I765">
            <v>45777</v>
          </cell>
          <cell r="J765" t="str">
            <v>TRANSFERENCIA BANCO SANTANDER</v>
          </cell>
          <cell r="K765" t="str">
            <v>Rendicion Bayer</v>
          </cell>
          <cell r="L765" t="str">
            <v>OK</v>
          </cell>
          <cell r="M765">
            <v>321589</v>
          </cell>
          <cell r="N765" t="str">
            <v>ISIDORA HENRIQUEZ</v>
          </cell>
          <cell r="O765" t="str">
            <v>18.174.455-3</v>
          </cell>
          <cell r="P765" t="b">
            <v>1</v>
          </cell>
        </row>
        <row r="766">
          <cell r="A766" t="str">
            <v>300000</v>
          </cell>
          <cell r="B766" t="str">
            <v xml:space="preserve">RAFAEL FUENTES </v>
          </cell>
          <cell r="C766" t="str">
            <v>pago boleta</v>
          </cell>
          <cell r="D766"/>
          <cell r="E766" t="str">
            <v>Boleta</v>
          </cell>
          <cell r="F766"/>
          <cell r="G766">
            <v>238</v>
          </cell>
          <cell r="H766">
            <v>300000</v>
          </cell>
          <cell r="I766">
            <v>45777</v>
          </cell>
          <cell r="J766" t="str">
            <v>TRANSFERENCIA BANCO SANTANDER</v>
          </cell>
          <cell r="K766" t="str">
            <v>Canjes latampass y Bayer</v>
          </cell>
          <cell r="L766" t="str">
            <v>OK</v>
          </cell>
          <cell r="M766">
            <v>300000</v>
          </cell>
          <cell r="N766" t="str">
            <v>rafael fuentes</v>
          </cell>
          <cell r="O766" t="str">
            <v>16.751.160-0</v>
          </cell>
          <cell r="P766" t="b">
            <v>1</v>
          </cell>
        </row>
        <row r="767">
          <cell r="A767" t="str">
            <v>535843222</v>
          </cell>
          <cell r="B767" t="str">
            <v>MAGIC MAKEUP</v>
          </cell>
          <cell r="C767" t="str">
            <v>pago factura</v>
          </cell>
          <cell r="D767" t="str">
            <v>BL0600003160</v>
          </cell>
          <cell r="E767" t="str">
            <v>Factura</v>
          </cell>
          <cell r="F767">
            <v>535</v>
          </cell>
          <cell r="G767"/>
          <cell r="H767">
            <v>843222</v>
          </cell>
          <cell r="I767">
            <v>45777</v>
          </cell>
          <cell r="J767" t="str">
            <v>TRANSFERENCIA BANCO SANTANDER</v>
          </cell>
          <cell r="K767" t="str">
            <v>Canjes latampass y Bayer</v>
          </cell>
          <cell r="L767" t="str">
            <v>OK</v>
          </cell>
          <cell r="M767">
            <v>843222</v>
          </cell>
          <cell r="N767" t="str">
            <v>MAGIC MAKEUP SPA</v>
          </cell>
          <cell r="O767" t="str">
            <v>77.047.362-4</v>
          </cell>
          <cell r="P767" t="b">
            <v>1</v>
          </cell>
        </row>
        <row r="768">
          <cell r="A768" t="str">
            <v>551719601</v>
          </cell>
          <cell r="B768" t="str">
            <v xml:space="preserve">HUELLAS </v>
          </cell>
          <cell r="C768" t="str">
            <v>pago factura</v>
          </cell>
          <cell r="D768"/>
          <cell r="E768" t="str">
            <v>Factura</v>
          </cell>
          <cell r="F768">
            <v>551</v>
          </cell>
          <cell r="G768"/>
          <cell r="H768">
            <v>719601</v>
          </cell>
          <cell r="I768">
            <v>45777</v>
          </cell>
          <cell r="J768" t="str">
            <v>TRANSFERENCIA BANCO SANTANDER</v>
          </cell>
          <cell r="K768" t="str">
            <v>Canjes latampass y Bayer</v>
          </cell>
          <cell r="L768" t="str">
            <v>OK</v>
          </cell>
          <cell r="M768">
            <v>719601</v>
          </cell>
          <cell r="N768" t="str">
            <v>SOCIEDAD TURISTICA SOUTH AND DESERT LTDA</v>
          </cell>
          <cell r="O768" t="str">
            <v>76.594.462-7</v>
          </cell>
          <cell r="P768" t="b">
            <v>1</v>
          </cell>
        </row>
        <row r="769">
          <cell r="A769" t="str">
            <v>321402102</v>
          </cell>
          <cell r="B769" t="str">
            <v>COMERCIALIZADORA EAE</v>
          </cell>
          <cell r="C769" t="str">
            <v>pago factura</v>
          </cell>
          <cell r="D769" t="str">
            <v>BL0600003189.</v>
          </cell>
          <cell r="E769" t="str">
            <v>Factura</v>
          </cell>
          <cell r="F769">
            <v>32</v>
          </cell>
          <cell r="G769"/>
          <cell r="H769">
            <v>1402102</v>
          </cell>
          <cell r="I769">
            <v>45777</v>
          </cell>
          <cell r="J769" t="str">
            <v>TRANSFERENCIA BANCO SANTANDER</v>
          </cell>
          <cell r="K769" t="str">
            <v>Canjes latampass y Bayer</v>
          </cell>
          <cell r="L769" t="str">
            <v>OK</v>
          </cell>
          <cell r="M769">
            <v>1402102</v>
          </cell>
          <cell r="N769" t="str">
            <v>COMERCIALIZADORA EAE SPA</v>
          </cell>
          <cell r="O769" t="str">
            <v>77.975.067-1</v>
          </cell>
          <cell r="P769" t="b">
            <v>1</v>
          </cell>
        </row>
        <row r="770">
          <cell r="A770" t="str">
            <v>558556701</v>
          </cell>
          <cell r="B770" t="str">
            <v xml:space="preserve">HUELLAS </v>
          </cell>
          <cell r="C770" t="str">
            <v>pago factura</v>
          </cell>
          <cell r="D770"/>
          <cell r="E770" t="str">
            <v>Factura</v>
          </cell>
          <cell r="F770">
            <v>558</v>
          </cell>
          <cell r="G770"/>
          <cell r="H770">
            <v>556701</v>
          </cell>
          <cell r="I770">
            <v>45777</v>
          </cell>
          <cell r="J770" t="str">
            <v>TRANSFERENCIA BANCO SANTANDER</v>
          </cell>
          <cell r="K770" t="str">
            <v>Canjes latampass y Bayer</v>
          </cell>
          <cell r="L770" t="str">
            <v>OK</v>
          </cell>
          <cell r="M770">
            <v>556701</v>
          </cell>
          <cell r="N770" t="str">
            <v>SOCIEDAD TURISTICA SOUTH AND DESERT LTDA</v>
          </cell>
          <cell r="O770" t="str">
            <v>76.594.462-7</v>
          </cell>
          <cell r="P770" t="b">
            <v>1</v>
          </cell>
        </row>
        <row r="771">
          <cell r="A771" t="str">
            <v>552219900</v>
          </cell>
          <cell r="B771" t="str">
            <v xml:space="preserve">HUELLAS </v>
          </cell>
          <cell r="C771" t="str">
            <v>pago factura</v>
          </cell>
          <cell r="D771"/>
          <cell r="E771" t="str">
            <v>Factura</v>
          </cell>
          <cell r="F771">
            <v>552</v>
          </cell>
          <cell r="G771"/>
          <cell r="H771">
            <v>219900</v>
          </cell>
          <cell r="I771">
            <v>45777</v>
          </cell>
          <cell r="J771" t="str">
            <v>TRANSFERENCIA BANCO SANTANDER</v>
          </cell>
          <cell r="K771" t="str">
            <v>Canjes latampass y Bayer</v>
          </cell>
          <cell r="L771" t="str">
            <v>OK</v>
          </cell>
          <cell r="M771">
            <v>219900</v>
          </cell>
          <cell r="N771" t="str">
            <v>SOCIEDAD TURISTICA SOUTH AND DESERT LTDA</v>
          </cell>
          <cell r="O771" t="str">
            <v>76.594.462-7</v>
          </cell>
          <cell r="P771" t="b">
            <v>1</v>
          </cell>
        </row>
        <row r="772">
          <cell r="A772" t="str">
            <v>29239904</v>
          </cell>
          <cell r="B772" t="str">
            <v>COMERCIALIZADORA EAE</v>
          </cell>
          <cell r="C772" t="str">
            <v>pago factura</v>
          </cell>
          <cell r="D772"/>
          <cell r="E772" t="str">
            <v>Factura</v>
          </cell>
          <cell r="F772">
            <v>29</v>
          </cell>
          <cell r="G772"/>
          <cell r="H772">
            <v>239904</v>
          </cell>
          <cell r="I772">
            <v>45777</v>
          </cell>
          <cell r="J772" t="str">
            <v>TRANSFERENCIA BANCO SANTANDER</v>
          </cell>
          <cell r="K772" t="str">
            <v>Canjes latampass y Bayer</v>
          </cell>
          <cell r="L772" t="str">
            <v>OK</v>
          </cell>
          <cell r="M772">
            <v>239904</v>
          </cell>
          <cell r="N772" t="str">
            <v>COMERCIALIZADORA EAE SPA</v>
          </cell>
          <cell r="O772" t="str">
            <v>77.975.067-1</v>
          </cell>
          <cell r="P772" t="b">
            <v>1</v>
          </cell>
        </row>
        <row r="773">
          <cell r="A773" t="str">
            <v>5669147959</v>
          </cell>
          <cell r="B773" t="str">
            <v>ATAKAMA OUTDOOR SPA</v>
          </cell>
          <cell r="C773" t="str">
            <v>pago factura</v>
          </cell>
          <cell r="D773"/>
          <cell r="E773" t="str">
            <v>Factura</v>
          </cell>
          <cell r="F773">
            <v>5669</v>
          </cell>
          <cell r="G773"/>
          <cell r="H773">
            <v>147959</v>
          </cell>
          <cell r="I773">
            <v>45777</v>
          </cell>
          <cell r="J773" t="str">
            <v>TRANSFERENCIA BANCO SANTANDER</v>
          </cell>
          <cell r="K773" t="str">
            <v>Canjes latampass y Bayer</v>
          </cell>
          <cell r="L773" t="str">
            <v>OK</v>
          </cell>
          <cell r="M773">
            <v>147959</v>
          </cell>
          <cell r="N773" t="str">
            <v>ATAKAMA OUTDOOR SPA</v>
          </cell>
          <cell r="O773" t="str">
            <v>76.475.772-6</v>
          </cell>
          <cell r="P773" t="b">
            <v>1</v>
          </cell>
        </row>
        <row r="774">
          <cell r="A774" t="str">
            <v>8394181867</v>
          </cell>
          <cell r="B774" t="str">
            <v>ECOCLICK SPA</v>
          </cell>
          <cell r="C774" t="str">
            <v>pago factura</v>
          </cell>
          <cell r="D774"/>
          <cell r="E774" t="str">
            <v>Factura</v>
          </cell>
          <cell r="F774">
            <v>8394</v>
          </cell>
          <cell r="G774"/>
          <cell r="H774">
            <v>181867</v>
          </cell>
          <cell r="I774">
            <v>45777</v>
          </cell>
          <cell r="J774" t="str">
            <v>TRANSFERENCIA BANCO SANTANDER</v>
          </cell>
          <cell r="K774" t="str">
            <v>Canjes latampass y Bayer</v>
          </cell>
          <cell r="L774" t="str">
            <v>OK</v>
          </cell>
          <cell r="M774">
            <v>181867</v>
          </cell>
          <cell r="N774" t="str">
            <v>ECOCLICK SPA</v>
          </cell>
          <cell r="O774" t="str">
            <v>76.885.972-8</v>
          </cell>
          <cell r="P774" t="b">
            <v>1</v>
          </cell>
        </row>
        <row r="775">
          <cell r="A775" t="str">
            <v>2934346380</v>
          </cell>
          <cell r="B775" t="str">
            <v>IMPORTCLICK CHILE SPA</v>
          </cell>
          <cell r="C775" t="str">
            <v>pago factura</v>
          </cell>
          <cell r="D775"/>
          <cell r="E775" t="str">
            <v>Factura</v>
          </cell>
          <cell r="F775">
            <v>2934</v>
          </cell>
          <cell r="G775"/>
          <cell r="H775">
            <v>346380</v>
          </cell>
          <cell r="I775">
            <v>45777</v>
          </cell>
          <cell r="J775" t="str">
            <v>TRANSFERENCIA BANCO SANTANDER</v>
          </cell>
          <cell r="K775" t="str">
            <v>Canjes latampass y Bayer</v>
          </cell>
          <cell r="L775" t="str">
            <v>OK</v>
          </cell>
          <cell r="M775">
            <v>346380</v>
          </cell>
          <cell r="N775" t="str">
            <v>IMPORTCLICK CHILE SPA</v>
          </cell>
          <cell r="O775" t="str">
            <v>77.489.114-5</v>
          </cell>
          <cell r="P775" t="b">
            <v>1</v>
          </cell>
        </row>
        <row r="776">
          <cell r="A776" t="str">
            <v>839520207</v>
          </cell>
          <cell r="B776" t="str">
            <v>ECOCLICK SPA</v>
          </cell>
          <cell r="C776" t="str">
            <v>pago factura</v>
          </cell>
          <cell r="D776"/>
          <cell r="E776" t="str">
            <v>Factura</v>
          </cell>
          <cell r="F776">
            <v>8395</v>
          </cell>
          <cell r="G776"/>
          <cell r="H776">
            <v>20207</v>
          </cell>
          <cell r="I776">
            <v>45777</v>
          </cell>
          <cell r="J776" t="str">
            <v>TRANSFERENCIA BANCO SANTANDER</v>
          </cell>
          <cell r="K776" t="str">
            <v>Canjes latampass y Bayer</v>
          </cell>
          <cell r="L776" t="str">
            <v>OK</v>
          </cell>
          <cell r="M776">
            <v>20207</v>
          </cell>
          <cell r="N776" t="str">
            <v>ECOCLICK SPA</v>
          </cell>
          <cell r="O776" t="str">
            <v>76.885.972-8</v>
          </cell>
          <cell r="P776" t="b">
            <v>1</v>
          </cell>
        </row>
        <row r="777">
          <cell r="A777" t="str">
            <v>93115039650</v>
          </cell>
          <cell r="B777" t="str">
            <v>OSOJI ROBOTICS CORPORATION CHILE SPA</v>
          </cell>
          <cell r="C777" t="str">
            <v>pago factura</v>
          </cell>
          <cell r="D777"/>
          <cell r="E777" t="str">
            <v>Factura</v>
          </cell>
          <cell r="F777">
            <v>9311</v>
          </cell>
          <cell r="G777"/>
          <cell r="H777">
            <v>5039650</v>
          </cell>
          <cell r="I777">
            <v>45777</v>
          </cell>
          <cell r="J777" t="str">
            <v>TRANSFERENCIA BANCO SANTANDER</v>
          </cell>
          <cell r="K777" t="str">
            <v>Canjes latampass y Bayer</v>
          </cell>
          <cell r="L777" t="str">
            <v>OK</v>
          </cell>
          <cell r="M777">
            <v>5039650</v>
          </cell>
          <cell r="N777" t="str">
            <v>OSOJI ROBOTICS CORPORATION</v>
          </cell>
          <cell r="O777" t="str">
            <v>76.794.035-1</v>
          </cell>
          <cell r="P777" t="b">
            <v>1</v>
          </cell>
        </row>
        <row r="778">
          <cell r="A778" t="str">
            <v>1926061105387</v>
          </cell>
          <cell r="B778" t="str">
            <v>EGLO CHILE ILUMINACION LIMITADA</v>
          </cell>
          <cell r="C778" t="str">
            <v>pago factura</v>
          </cell>
          <cell r="D778"/>
          <cell r="E778" t="str">
            <v>Factura</v>
          </cell>
          <cell r="F778">
            <v>192606</v>
          </cell>
          <cell r="G778"/>
          <cell r="H778">
            <v>1105387</v>
          </cell>
          <cell r="I778">
            <v>45777</v>
          </cell>
          <cell r="J778" t="str">
            <v>TRANSFERENCIA BANCO SANTANDER</v>
          </cell>
          <cell r="K778" t="str">
            <v>Canjes latampass y Bayer</v>
          </cell>
          <cell r="L778" t="str">
            <v>OK</v>
          </cell>
          <cell r="M778">
            <v>1105387</v>
          </cell>
          <cell r="N778" t="str">
            <v>EGLO CHILE ILUMINACION LIMITADA</v>
          </cell>
          <cell r="O778" t="str">
            <v>76.116.780-4</v>
          </cell>
          <cell r="P778" t="b">
            <v>1</v>
          </cell>
        </row>
        <row r="779">
          <cell r="A779" t="str">
            <v>25239472530</v>
          </cell>
          <cell r="B779" t="str">
            <v xml:space="preserve">Hanna </v>
          </cell>
          <cell r="C779" t="str">
            <v xml:space="preserve">pago oc </v>
          </cell>
          <cell r="D779"/>
          <cell r="E779" t="str">
            <v>Factura</v>
          </cell>
          <cell r="F779">
            <v>252394</v>
          </cell>
          <cell r="G779"/>
          <cell r="H779">
            <v>72530</v>
          </cell>
          <cell r="I779">
            <v>45777</v>
          </cell>
          <cell r="J779" t="str">
            <v>TRANSFERENCIA BANCO SANTANDER</v>
          </cell>
          <cell r="K779" t="str">
            <v>Canjes latampass y Bayer</v>
          </cell>
          <cell r="L779" t="str">
            <v>OK</v>
          </cell>
          <cell r="M779">
            <v>72530</v>
          </cell>
          <cell r="N779"/>
          <cell r="O779"/>
          <cell r="P779" t="b">
            <v>1</v>
          </cell>
        </row>
        <row r="780">
          <cell r="A780" t="str">
            <v>872990</v>
          </cell>
          <cell r="B780" t="str">
            <v>TECNOMAS (ANOLADO)</v>
          </cell>
          <cell r="C780" t="str">
            <v>pago factura</v>
          </cell>
          <cell r="D780"/>
          <cell r="E780" t="str">
            <v>Factura</v>
          </cell>
          <cell r="F780"/>
          <cell r="G780"/>
          <cell r="H780">
            <v>872990</v>
          </cell>
          <cell r="I780">
            <v>45777</v>
          </cell>
          <cell r="J780" t="str">
            <v>TARJETA DE CREDITO</v>
          </cell>
          <cell r="K780" t="str">
            <v>Canjes latampass y Bayer</v>
          </cell>
          <cell r="L780" t="str">
            <v>OK</v>
          </cell>
          <cell r="M780">
            <v>872990</v>
          </cell>
          <cell r="N780"/>
          <cell r="O780"/>
          <cell r="P780" t="b">
            <v>1</v>
          </cell>
        </row>
        <row r="781">
          <cell r="A781" t="str">
            <v>6254285000</v>
          </cell>
          <cell r="B781" t="str">
            <v>HERMANOS KLOCKER</v>
          </cell>
          <cell r="C781" t="str">
            <v xml:space="preserve">pago oc </v>
          </cell>
          <cell r="D781" t="str">
            <v>BL0600003139</v>
          </cell>
          <cell r="E781" t="str">
            <v>Factura</v>
          </cell>
          <cell r="F781">
            <v>6254</v>
          </cell>
          <cell r="G781"/>
          <cell r="H781">
            <v>285000</v>
          </cell>
          <cell r="I781">
            <v>45777</v>
          </cell>
          <cell r="J781" t="str">
            <v>TRANSFERENCIA BANCO SANTANDER</v>
          </cell>
          <cell r="K781" t="str">
            <v>Canjes latampass y Bayer</v>
          </cell>
          <cell r="L781" t="str">
            <v>OK</v>
          </cell>
          <cell r="M781">
            <v>285000</v>
          </cell>
          <cell r="N781" t="str">
            <v>HERMANOS KLOCKER SPA</v>
          </cell>
          <cell r="O781" t="str">
            <v>76.546.331-9</v>
          </cell>
          <cell r="P781" t="b">
            <v>1</v>
          </cell>
        </row>
        <row r="782">
          <cell r="A782" t="str">
            <v>380000</v>
          </cell>
          <cell r="B782" t="str">
            <v>HERMANOS KLOCKER</v>
          </cell>
          <cell r="C782" t="str">
            <v xml:space="preserve">pago oc </v>
          </cell>
          <cell r="D782" t="str">
            <v>BL0600003202</v>
          </cell>
          <cell r="E782" t="str">
            <v>Factura</v>
          </cell>
          <cell r="F782"/>
          <cell r="G782"/>
          <cell r="H782">
            <v>380000</v>
          </cell>
          <cell r="I782">
            <v>45777</v>
          </cell>
          <cell r="J782" t="str">
            <v>TRANSFERENCIA BANCO SANTANDER</v>
          </cell>
          <cell r="K782" t="str">
            <v>Canjes latampass y Bayer</v>
          </cell>
          <cell r="L782" t="str">
            <v>OK</v>
          </cell>
          <cell r="M782">
            <v>380000</v>
          </cell>
          <cell r="N782" t="str">
            <v>HERMANOS KLOCKER SPA</v>
          </cell>
          <cell r="O782" t="str">
            <v>76.546.331-9</v>
          </cell>
          <cell r="P782" t="b">
            <v>1</v>
          </cell>
        </row>
        <row r="783">
          <cell r="A783" t="str">
            <v>1829980</v>
          </cell>
          <cell r="B783" t="str">
            <v>SAMSUNG</v>
          </cell>
          <cell r="C783" t="str">
            <v>pago factura</v>
          </cell>
          <cell r="D783"/>
          <cell r="E783" t="str">
            <v>Factura</v>
          </cell>
          <cell r="F783"/>
          <cell r="G783"/>
          <cell r="H783">
            <v>1829980</v>
          </cell>
          <cell r="I783">
            <v>45777</v>
          </cell>
          <cell r="J783" t="str">
            <v>TARJETA DE CREDITO</v>
          </cell>
          <cell r="K783" t="str">
            <v>Canjes latampass y Bayer</v>
          </cell>
          <cell r="L783" t="str">
            <v>OK</v>
          </cell>
          <cell r="M783"/>
          <cell r="N783"/>
          <cell r="O783"/>
          <cell r="P783" t="b">
            <v>0</v>
          </cell>
        </row>
        <row r="784">
          <cell r="A784" t="str">
            <v>9016731811739980</v>
          </cell>
          <cell r="B784" t="str">
            <v xml:space="preserve">falabella </v>
          </cell>
          <cell r="C784" t="str">
            <v>pago factura</v>
          </cell>
          <cell r="D784" t="str">
            <v>BL0600003215</v>
          </cell>
          <cell r="E784" t="str">
            <v xml:space="preserve">boleta </v>
          </cell>
          <cell r="F784">
            <v>901673181</v>
          </cell>
          <cell r="G784"/>
          <cell r="H784">
            <v>1739980</v>
          </cell>
          <cell r="I784">
            <v>45777</v>
          </cell>
          <cell r="J784" t="str">
            <v>TARJETA DE CREDITO</v>
          </cell>
          <cell r="K784" t="str">
            <v>Canjes latampass y Bayer</v>
          </cell>
          <cell r="L784" t="str">
            <v>OK</v>
          </cell>
          <cell r="M784"/>
          <cell r="N784"/>
          <cell r="O784"/>
          <cell r="P784"/>
        </row>
        <row r="785">
          <cell r="A785" t="str">
            <v>820800</v>
          </cell>
          <cell r="B785" t="str">
            <v>Arriendo</v>
          </cell>
          <cell r="C785" t="str">
            <v>Oficina</v>
          </cell>
          <cell r="D785"/>
          <cell r="E785" t="str">
            <v>Contrato</v>
          </cell>
          <cell r="F785"/>
          <cell r="G785"/>
          <cell r="H785">
            <v>820800</v>
          </cell>
          <cell r="I785">
            <v>45779</v>
          </cell>
          <cell r="J785" t="str">
            <v>TRANSFERENCIA BANCO SANTANDER</v>
          </cell>
          <cell r="K785" t="str">
            <v>Oficina Monjita Arriendo</v>
          </cell>
          <cell r="L785" t="str">
            <v>OK</v>
          </cell>
          <cell r="M785">
            <v>820800</v>
          </cell>
          <cell r="N785" t="str">
            <v>PAROT MORALES IGNACIO VICENTE</v>
          </cell>
          <cell r="O785" t="str">
            <v>16.095.502-3</v>
          </cell>
          <cell r="P785" t="b">
            <v>1</v>
          </cell>
        </row>
        <row r="786">
          <cell r="A786" t="str">
            <v>3914651349</v>
          </cell>
          <cell r="B786" t="str">
            <v>Sasco</v>
          </cell>
          <cell r="C786" t="str">
            <v>Oficina</v>
          </cell>
          <cell r="D786"/>
          <cell r="E786" t="str">
            <v>Factura</v>
          </cell>
          <cell r="F786">
            <v>39146</v>
          </cell>
          <cell r="G786"/>
          <cell r="H786">
            <v>51349</v>
          </cell>
          <cell r="I786">
            <v>45779</v>
          </cell>
          <cell r="J786" t="str">
            <v>TARJETA DE CREDITO</v>
          </cell>
          <cell r="K786" t="str">
            <v>Pago  Libre DTE</v>
          </cell>
          <cell r="L786" t="str">
            <v>OK</v>
          </cell>
          <cell r="M786">
            <v>51349</v>
          </cell>
          <cell r="N786"/>
          <cell r="O786"/>
          <cell r="P786" t="b">
            <v>1</v>
          </cell>
        </row>
        <row r="787">
          <cell r="A787" t="str">
            <v>228877</v>
          </cell>
          <cell r="B787" t="str">
            <v>Linkedin</v>
          </cell>
          <cell r="C787" t="str">
            <v>Publicacion Practicante</v>
          </cell>
          <cell r="D787"/>
          <cell r="E787" t="str">
            <v>Invoiced</v>
          </cell>
          <cell r="F787"/>
          <cell r="G787"/>
          <cell r="H787">
            <v>228877</v>
          </cell>
          <cell r="I787">
            <v>45780</v>
          </cell>
          <cell r="J787" t="str">
            <v>TARJETA DE CREDITO</v>
          </cell>
          <cell r="K787"/>
          <cell r="L787"/>
          <cell r="M787"/>
          <cell r="N787"/>
          <cell r="O787"/>
          <cell r="P787"/>
        </row>
        <row r="788">
          <cell r="A788" t="str">
            <v>5139059789271</v>
          </cell>
          <cell r="B788" t="str">
            <v>Entel</v>
          </cell>
          <cell r="C788" t="str">
            <v>Oficina</v>
          </cell>
          <cell r="D788"/>
          <cell r="E788" t="str">
            <v>Factura</v>
          </cell>
          <cell r="F788">
            <v>51390597</v>
          </cell>
          <cell r="G788"/>
          <cell r="H788">
            <v>89271</v>
          </cell>
          <cell r="I788">
            <v>45779</v>
          </cell>
          <cell r="J788" t="str">
            <v>BOTON DE PAGO</v>
          </cell>
          <cell r="K788" t="str">
            <v>Pago Luz oficina</v>
          </cell>
          <cell r="L788" t="str">
            <v>OK</v>
          </cell>
          <cell r="M788">
            <v>89271</v>
          </cell>
          <cell r="N788"/>
          <cell r="O788"/>
          <cell r="P788" t="b">
            <v>1</v>
          </cell>
        </row>
        <row r="789">
          <cell r="A789" t="str">
            <v>213430</v>
          </cell>
          <cell r="B789" t="str">
            <v>Gasto comun</v>
          </cell>
          <cell r="C789" t="str">
            <v>Oficina</v>
          </cell>
          <cell r="D789"/>
          <cell r="E789" t="str">
            <v>Contrato</v>
          </cell>
          <cell r="F789"/>
          <cell r="G789"/>
          <cell r="H789">
            <v>213430</v>
          </cell>
          <cell r="I789">
            <v>45779</v>
          </cell>
          <cell r="J789" t="str">
            <v>TRANSFERENCIA BANCO SANTANDER</v>
          </cell>
          <cell r="K789" t="str">
            <v>Pago gasto comun oficina</v>
          </cell>
          <cell r="L789" t="str">
            <v>OK</v>
          </cell>
          <cell r="M789">
            <v>213430</v>
          </cell>
          <cell r="N789" t="str">
            <v>COMUNIDAD EDIFICIO MONJITAS 372</v>
          </cell>
          <cell r="O789" t="str">
            <v>56.004.890-4</v>
          </cell>
          <cell r="P789" t="b">
            <v>1</v>
          </cell>
        </row>
        <row r="790">
          <cell r="A790" t="str">
            <v>22466</v>
          </cell>
          <cell r="B790" t="str">
            <v>Cristian Soto</v>
          </cell>
          <cell r="C790" t="str">
            <v>Oficina</v>
          </cell>
          <cell r="D790"/>
          <cell r="E790"/>
          <cell r="F790"/>
          <cell r="G790"/>
          <cell r="H790">
            <v>22466</v>
          </cell>
          <cell r="I790">
            <v>45779</v>
          </cell>
          <cell r="J790" t="str">
            <v>TRANSFERENCIA BANCO SANTANDER</v>
          </cell>
          <cell r="K790" t="str">
            <v>Rendicion Gastos Loginsa</v>
          </cell>
          <cell r="L790" t="str">
            <v>OK</v>
          </cell>
          <cell r="M790">
            <v>22466</v>
          </cell>
          <cell r="N790" t="str">
            <v>Cristian soto</v>
          </cell>
          <cell r="O790" t="str">
            <v>13.071.885-k</v>
          </cell>
          <cell r="P790" t="b">
            <v>1</v>
          </cell>
        </row>
        <row r="791">
          <cell r="A791" t="str">
            <v>102268</v>
          </cell>
          <cell r="B791" t="str">
            <v>Daniela Avila</v>
          </cell>
          <cell r="C791" t="str">
            <v>Oficina</v>
          </cell>
          <cell r="D791"/>
          <cell r="E791"/>
          <cell r="F791"/>
          <cell r="G791"/>
          <cell r="H791">
            <v>102268</v>
          </cell>
          <cell r="I791">
            <v>45779</v>
          </cell>
          <cell r="J791" t="str">
            <v>TRANSFERENCIA BANCO SANTANDER</v>
          </cell>
          <cell r="K791" t="str">
            <v>Rendicion Gastos Loginsa</v>
          </cell>
          <cell r="L791" t="str">
            <v>OK</v>
          </cell>
          <cell r="M791">
            <v>102268</v>
          </cell>
          <cell r="N791" t="str">
            <v>AVILA RAMIREZ DANIELA ALEJANDRA</v>
          </cell>
          <cell r="O791" t="str">
            <v>16.031.424-9</v>
          </cell>
          <cell r="P791" t="b">
            <v>1</v>
          </cell>
        </row>
        <row r="792">
          <cell r="A792" t="str">
            <v>25000</v>
          </cell>
          <cell r="B792" t="str">
            <v>Daniela Avila</v>
          </cell>
          <cell r="C792" t="str">
            <v>Oficina</v>
          </cell>
          <cell r="D792"/>
          <cell r="E792"/>
          <cell r="F792"/>
          <cell r="G792"/>
          <cell r="H792">
            <v>25000</v>
          </cell>
          <cell r="I792">
            <v>45779</v>
          </cell>
          <cell r="J792" t="str">
            <v>TRANSFERENCIA BANCO SANTANDER</v>
          </cell>
          <cell r="K792" t="str">
            <v>Rendicion Gastos Blue express</v>
          </cell>
          <cell r="L792" t="str">
            <v>OK</v>
          </cell>
          <cell r="M792">
            <v>25000</v>
          </cell>
          <cell r="N792" t="str">
            <v>AVILA RAMIREZ DANIELA ALEJANDRA</v>
          </cell>
          <cell r="O792" t="str">
            <v>16.031.424-9</v>
          </cell>
          <cell r="P792" t="b">
            <v>1</v>
          </cell>
        </row>
        <row r="793">
          <cell r="A793" t="str">
            <v>1403980</v>
          </cell>
          <cell r="B793" t="str">
            <v>Falabella</v>
          </cell>
          <cell r="C793"/>
          <cell r="D793"/>
          <cell r="E793"/>
          <cell r="F793"/>
          <cell r="G793"/>
          <cell r="H793">
            <v>1403980</v>
          </cell>
          <cell r="I793">
            <v>45782</v>
          </cell>
          <cell r="J793" t="str">
            <v>TARJETA DE CREDITO</v>
          </cell>
          <cell r="K793"/>
          <cell r="L793"/>
          <cell r="M793"/>
          <cell r="N793"/>
          <cell r="O793"/>
          <cell r="P793"/>
        </row>
        <row r="794">
          <cell r="A794" t="str">
            <v>3008106985</v>
          </cell>
          <cell r="B794" t="str">
            <v>Banda Ancha</v>
          </cell>
          <cell r="C794" t="str">
            <v>Oficina</v>
          </cell>
          <cell r="D794"/>
          <cell r="E794" t="str">
            <v>Factura</v>
          </cell>
          <cell r="F794">
            <v>3008</v>
          </cell>
          <cell r="G794"/>
          <cell r="H794">
            <v>106985</v>
          </cell>
          <cell r="I794">
            <v>45782</v>
          </cell>
          <cell r="J794" t="str">
            <v>TARJETA DE CREDITO</v>
          </cell>
          <cell r="K794" t="str">
            <v>Pago internet oficina</v>
          </cell>
          <cell r="L794" t="str">
            <v>OK</v>
          </cell>
          <cell r="M794">
            <v>106985</v>
          </cell>
          <cell r="N794"/>
          <cell r="O794"/>
          <cell r="P794" t="b">
            <v>1</v>
          </cell>
        </row>
        <row r="795">
          <cell r="A795" t="str">
            <v>270000</v>
          </cell>
          <cell r="B795" t="str">
            <v>Edgardo Lopez</v>
          </cell>
          <cell r="C795" t="str">
            <v>Practicante</v>
          </cell>
          <cell r="D795"/>
          <cell r="E795" t="str">
            <v>Boleta Honorarios</v>
          </cell>
          <cell r="F795"/>
          <cell r="G795">
            <v>1</v>
          </cell>
          <cell r="H795">
            <v>270000</v>
          </cell>
          <cell r="I795">
            <v>45782</v>
          </cell>
          <cell r="J795" t="str">
            <v>TRANSFERENCIA BANCO SANTANDER</v>
          </cell>
          <cell r="K795"/>
          <cell r="L795" t="str">
            <v>OK</v>
          </cell>
          <cell r="M795">
            <v>270000</v>
          </cell>
          <cell r="N795" t="str">
            <v>LOPEZ MORALES EDGARDO ANDRES</v>
          </cell>
          <cell r="O795" t="str">
            <v>19.389.787-8</v>
          </cell>
          <cell r="P795" t="b">
            <v>1</v>
          </cell>
        </row>
        <row r="796">
          <cell r="A796" t="str">
            <v>175718000</v>
          </cell>
          <cell r="B796" t="str">
            <v>Agua</v>
          </cell>
          <cell r="C796" t="str">
            <v>Agua oficina</v>
          </cell>
          <cell r="D796"/>
          <cell r="E796" t="str">
            <v>Factura</v>
          </cell>
          <cell r="F796">
            <v>1757</v>
          </cell>
          <cell r="G796"/>
          <cell r="H796">
            <v>18000</v>
          </cell>
          <cell r="I796">
            <v>45782</v>
          </cell>
          <cell r="J796" t="str">
            <v>TRANSFERENCIA BANCO SANTANDER</v>
          </cell>
          <cell r="K796" t="str">
            <v>Pago agua oficina</v>
          </cell>
          <cell r="L796" t="str">
            <v>OK</v>
          </cell>
          <cell r="M796">
            <v>18000</v>
          </cell>
          <cell r="N796" t="str">
            <v>Agua Purificada Austral</v>
          </cell>
          <cell r="O796" t="str">
            <v>77.063.754-6</v>
          </cell>
          <cell r="P796" t="b">
            <v>1</v>
          </cell>
        </row>
        <row r="797">
          <cell r="A797" t="str">
            <v>1700940</v>
          </cell>
          <cell r="B797" t="str">
            <v>Falabella</v>
          </cell>
          <cell r="C797" t="str">
            <v>pago oc</v>
          </cell>
          <cell r="D797" t="str">
            <v>BL0600003212</v>
          </cell>
          <cell r="E797"/>
          <cell r="F797"/>
          <cell r="G797"/>
          <cell r="H797">
            <v>1700940</v>
          </cell>
          <cell r="I797">
            <v>45782</v>
          </cell>
          <cell r="J797" t="str">
            <v>TARJETA DE CREDITO</v>
          </cell>
          <cell r="K797"/>
          <cell r="L797"/>
          <cell r="M797"/>
          <cell r="N797"/>
          <cell r="O797"/>
          <cell r="P797" t="b">
            <v>0</v>
          </cell>
        </row>
        <row r="798">
          <cell r="A798" t="str">
            <v>6484912108566</v>
          </cell>
          <cell r="B798" t="str">
            <v>latam</v>
          </cell>
          <cell r="C798" t="str">
            <v>DIferencia Sud</v>
          </cell>
          <cell r="D798"/>
          <cell r="E798" t="str">
            <v>Factura</v>
          </cell>
          <cell r="F798">
            <v>6484912</v>
          </cell>
          <cell r="G798"/>
          <cell r="H798">
            <v>108566</v>
          </cell>
          <cell r="I798">
            <v>45782</v>
          </cell>
          <cell r="J798" t="str">
            <v>TRANSFERENCIA BANCO SANTANDER</v>
          </cell>
          <cell r="K798" t="str">
            <v>pago diferencia retorno sudafrica</v>
          </cell>
          <cell r="L798" t="str">
            <v>OK</v>
          </cell>
          <cell r="M798">
            <v>108566</v>
          </cell>
          <cell r="N798" t="str">
            <v>LATAM AIRLINES GROUP S.A.</v>
          </cell>
          <cell r="O798" t="str">
            <v>89.862.200-2</v>
          </cell>
          <cell r="P798" t="b">
            <v>1</v>
          </cell>
        </row>
        <row r="799">
          <cell r="A799" t="str">
            <v>6484912108566</v>
          </cell>
          <cell r="B799" t="str">
            <v>latam</v>
          </cell>
          <cell r="C799" t="str">
            <v>DIferencia Sud</v>
          </cell>
          <cell r="D799"/>
          <cell r="E799" t="str">
            <v>Factura</v>
          </cell>
          <cell r="F799">
            <v>6484912</v>
          </cell>
          <cell r="G799"/>
          <cell r="H799">
            <v>108566</v>
          </cell>
          <cell r="I799">
            <v>45782</v>
          </cell>
          <cell r="J799" t="str">
            <v>TRANSFERENCIA BANCO SANTANDER</v>
          </cell>
          <cell r="K799" t="str">
            <v>pago diferencia retorno sudafrica</v>
          </cell>
          <cell r="L799" t="str">
            <v>OK</v>
          </cell>
          <cell r="M799">
            <v>108566</v>
          </cell>
          <cell r="N799" t="str">
            <v>LATAM AIRLINES GROUP S.A.</v>
          </cell>
          <cell r="O799" t="str">
            <v>89.862.200-2</v>
          </cell>
          <cell r="P799" t="b">
            <v>1</v>
          </cell>
        </row>
        <row r="800">
          <cell r="A800" t="str">
            <v>2106648429900</v>
          </cell>
          <cell r="B800" t="str">
            <v>ripley</v>
          </cell>
          <cell r="C800" t="str">
            <v>pago oc</v>
          </cell>
          <cell r="D800"/>
          <cell r="E800" t="str">
            <v>Factura</v>
          </cell>
          <cell r="F800">
            <v>2106648</v>
          </cell>
          <cell r="G800"/>
          <cell r="H800">
            <v>429900</v>
          </cell>
          <cell r="I800">
            <v>45782</v>
          </cell>
          <cell r="J800" t="str">
            <v>TARJETA DE CREDITO</v>
          </cell>
          <cell r="K800"/>
          <cell r="L800"/>
          <cell r="M800"/>
          <cell r="N800"/>
          <cell r="O800"/>
          <cell r="P800" t="b">
            <v>0</v>
          </cell>
        </row>
        <row r="801">
          <cell r="A801" t="str">
            <v>54219182650</v>
          </cell>
          <cell r="B801" t="str">
            <v>booz (worldquery)</v>
          </cell>
          <cell r="C801" t="str">
            <v>pago oc</v>
          </cell>
          <cell r="D801"/>
          <cell r="E801" t="str">
            <v>Factura</v>
          </cell>
          <cell r="F801">
            <v>54219</v>
          </cell>
          <cell r="G801"/>
          <cell r="H801">
            <v>182650</v>
          </cell>
          <cell r="I801">
            <v>45783</v>
          </cell>
          <cell r="J801" t="str">
            <v>TARJETA DE CREDITO</v>
          </cell>
          <cell r="K801"/>
          <cell r="L801"/>
          <cell r="M801"/>
          <cell r="N801"/>
          <cell r="O801"/>
          <cell r="P801" t="b">
            <v>0</v>
          </cell>
        </row>
        <row r="802">
          <cell r="A802" t="str">
            <v>42158246973</v>
          </cell>
          <cell r="B802" t="str">
            <v>britt</v>
          </cell>
          <cell r="C802" t="str">
            <v>pago oc</v>
          </cell>
          <cell r="D802"/>
          <cell r="E802" t="str">
            <v>Factura</v>
          </cell>
          <cell r="F802">
            <v>42158</v>
          </cell>
          <cell r="G802"/>
          <cell r="H802">
            <v>246973</v>
          </cell>
          <cell r="I802">
            <v>45783</v>
          </cell>
          <cell r="J802" t="str">
            <v>TRANSFERENCIA BANCO SANTANDER</v>
          </cell>
          <cell r="K802"/>
          <cell r="L802" t="str">
            <v>OK</v>
          </cell>
          <cell r="M802">
            <v>246973</v>
          </cell>
          <cell r="N802" t="str">
            <v>BRITT BRANDS CHILE SPA</v>
          </cell>
          <cell r="O802" t="str">
            <v>76.685.965-8</v>
          </cell>
          <cell r="P802" t="b">
            <v>1</v>
          </cell>
        </row>
        <row r="803">
          <cell r="A803" t="str">
            <v>779970</v>
          </cell>
          <cell r="B803" t="str">
            <v>Samsung</v>
          </cell>
          <cell r="C803" t="str">
            <v>pago oc</v>
          </cell>
          <cell r="D803"/>
          <cell r="E803" t="str">
            <v>Factura</v>
          </cell>
          <cell r="F803"/>
          <cell r="G803"/>
          <cell r="H803">
            <v>779970</v>
          </cell>
          <cell r="I803">
            <v>45783</v>
          </cell>
          <cell r="J803" t="str">
            <v>TARJETA DE CREDITO</v>
          </cell>
          <cell r="K803"/>
          <cell r="L803"/>
          <cell r="M803"/>
          <cell r="N803"/>
          <cell r="O803"/>
          <cell r="P803" t="b">
            <v>0</v>
          </cell>
        </row>
        <row r="804">
          <cell r="A804" t="str">
            <v>19407491499990</v>
          </cell>
          <cell r="B804" t="str">
            <v>Samsung</v>
          </cell>
          <cell r="C804" t="str">
            <v>pago oc</v>
          </cell>
          <cell r="D804"/>
          <cell r="E804" t="str">
            <v>Factura</v>
          </cell>
          <cell r="F804">
            <v>1940749</v>
          </cell>
          <cell r="G804"/>
          <cell r="H804">
            <v>1499990</v>
          </cell>
          <cell r="I804">
            <v>45783</v>
          </cell>
          <cell r="J804" t="str">
            <v>TARJETA DE CREDITO</v>
          </cell>
          <cell r="K804"/>
          <cell r="L804"/>
          <cell r="M804"/>
          <cell r="N804"/>
          <cell r="O804"/>
          <cell r="P804" t="b">
            <v>0</v>
          </cell>
        </row>
        <row r="805">
          <cell r="A805" t="str">
            <v>5272131540980</v>
          </cell>
          <cell r="B805" t="str">
            <v>Falabella</v>
          </cell>
          <cell r="C805"/>
          <cell r="D805"/>
          <cell r="E805" t="str">
            <v>Factura</v>
          </cell>
          <cell r="F805">
            <v>5272131</v>
          </cell>
          <cell r="G805"/>
          <cell r="H805">
            <v>540980</v>
          </cell>
          <cell r="I805">
            <v>45783</v>
          </cell>
          <cell r="J805" t="str">
            <v>TARJETA DE CREDITO</v>
          </cell>
          <cell r="K805"/>
          <cell r="L805"/>
          <cell r="M805"/>
          <cell r="N805"/>
          <cell r="O805"/>
          <cell r="P805" t="b">
            <v>0</v>
          </cell>
        </row>
        <row r="806">
          <cell r="A806" t="str">
            <v>300000</v>
          </cell>
          <cell r="B806" t="str">
            <v>RAFAEL FUENTES</v>
          </cell>
          <cell r="C806" t="str">
            <v>Despachos</v>
          </cell>
          <cell r="D806"/>
          <cell r="E806" t="str">
            <v>Boleta</v>
          </cell>
          <cell r="F806"/>
          <cell r="G806">
            <v>239</v>
          </cell>
          <cell r="H806">
            <v>300000</v>
          </cell>
          <cell r="I806">
            <v>45784</v>
          </cell>
          <cell r="J806" t="str">
            <v>TRANSFERENCIA BANCO SANTANDER</v>
          </cell>
          <cell r="K806"/>
          <cell r="L806" t="str">
            <v>OK</v>
          </cell>
          <cell r="M806">
            <v>300000</v>
          </cell>
          <cell r="N806" t="str">
            <v>rafael fuentes</v>
          </cell>
          <cell r="O806" t="str">
            <v>16.751.160-0</v>
          </cell>
          <cell r="P806" t="b">
            <v>1</v>
          </cell>
        </row>
        <row r="807">
          <cell r="A807" t="str">
            <v>29463313829</v>
          </cell>
          <cell r="B807" t="str">
            <v>IMPORTCLICK CHILE SPA</v>
          </cell>
          <cell r="C807" t="str">
            <v>Pago Factura</v>
          </cell>
          <cell r="D807"/>
          <cell r="E807" t="str">
            <v>Factura</v>
          </cell>
          <cell r="F807">
            <v>2946</v>
          </cell>
          <cell r="G807"/>
          <cell r="H807">
            <v>3313829</v>
          </cell>
          <cell r="I807">
            <v>45784</v>
          </cell>
          <cell r="J807" t="str">
            <v>TRANSFERENCIA BANCO SANTANDER</v>
          </cell>
          <cell r="K807"/>
          <cell r="L807" t="str">
            <v>OK</v>
          </cell>
          <cell r="M807">
            <v>3313829</v>
          </cell>
          <cell r="N807" t="str">
            <v>IMPORTCLICK CHILE SPA</v>
          </cell>
          <cell r="O807" t="str">
            <v>77.489.114-5</v>
          </cell>
          <cell r="P807" t="b">
            <v>1</v>
          </cell>
        </row>
        <row r="808">
          <cell r="A808" t="str">
            <v>639960</v>
          </cell>
          <cell r="B808" t="str">
            <v>Falabella</v>
          </cell>
          <cell r="C808"/>
          <cell r="D808" t="str">
            <v>BL0600003252</v>
          </cell>
          <cell r="E808" t="str">
            <v>Boleta</v>
          </cell>
          <cell r="F808"/>
          <cell r="G808">
            <v>2800542435</v>
          </cell>
          <cell r="H808">
            <v>639960</v>
          </cell>
          <cell r="I808">
            <v>45784</v>
          </cell>
          <cell r="J808" t="str">
            <v>TARJETA DE CREDITO</v>
          </cell>
          <cell r="K808"/>
          <cell r="L808"/>
          <cell r="M808"/>
          <cell r="N808"/>
          <cell r="O808"/>
          <cell r="P808" t="b">
            <v>0</v>
          </cell>
        </row>
        <row r="809">
          <cell r="A809" t="str">
            <v>979361880230</v>
          </cell>
          <cell r="B809" t="str">
            <v>GASEI S.A.</v>
          </cell>
          <cell r="C809" t="str">
            <v>Pago Factura</v>
          </cell>
          <cell r="D809"/>
          <cell r="E809" t="str">
            <v>Factura</v>
          </cell>
          <cell r="F809">
            <v>97936</v>
          </cell>
          <cell r="G809"/>
          <cell r="H809">
            <v>1880230</v>
          </cell>
          <cell r="I809">
            <v>45784</v>
          </cell>
          <cell r="J809" t="str">
            <v>TRANSFERENCIA BANCO SANTANDER</v>
          </cell>
          <cell r="K809"/>
          <cell r="L809" t="str">
            <v>OK</v>
          </cell>
          <cell r="M809">
            <v>1880230</v>
          </cell>
          <cell r="N809" t="str">
            <v>GASEI S.A</v>
          </cell>
          <cell r="O809" t="str">
            <v>76.321.780-9</v>
          </cell>
          <cell r="P809" t="b">
            <v>1</v>
          </cell>
        </row>
        <row r="810">
          <cell r="A810" t="str">
            <v>530346290</v>
          </cell>
          <cell r="B810" t="str">
            <v>ADVERSA MAKE UP REPRESENTACIONES SPA</v>
          </cell>
          <cell r="C810" t="str">
            <v>Pago Factura</v>
          </cell>
          <cell r="D810"/>
          <cell r="E810" t="str">
            <v>Factura</v>
          </cell>
          <cell r="F810">
            <v>530</v>
          </cell>
          <cell r="G810"/>
          <cell r="H810">
            <v>346290</v>
          </cell>
          <cell r="I810">
            <v>45785</v>
          </cell>
          <cell r="J810" t="str">
            <v>TRANSFERENCIA BANCO SANTANDER</v>
          </cell>
          <cell r="K810"/>
          <cell r="L810" t="str">
            <v>OK</v>
          </cell>
          <cell r="M810">
            <v>346290</v>
          </cell>
          <cell r="N810" t="str">
            <v>Adversa Make Up Representaciones SPA</v>
          </cell>
          <cell r="O810" t="str">
            <v>77.135.857-8</v>
          </cell>
          <cell r="P810" t="b">
            <v>1</v>
          </cell>
        </row>
        <row r="811">
          <cell r="A811" t="str">
            <v>8866515</v>
          </cell>
          <cell r="B811" t="str">
            <v>Pago TC</v>
          </cell>
          <cell r="C811" t="str">
            <v>Pago TC Santander</v>
          </cell>
          <cell r="D811"/>
          <cell r="E811"/>
          <cell r="F811"/>
          <cell r="G811"/>
          <cell r="H811">
            <v>8866515</v>
          </cell>
          <cell r="I811">
            <v>45784</v>
          </cell>
          <cell r="J811" t="str">
            <v>TRANSFERENCIA BANCO SANTANDER</v>
          </cell>
          <cell r="K811" t="str">
            <v>Pago TC</v>
          </cell>
          <cell r="L811" t="str">
            <v>OK</v>
          </cell>
          <cell r="M811">
            <v>8866515</v>
          </cell>
          <cell r="N811"/>
          <cell r="O811"/>
          <cell r="P811" t="b">
            <v>1</v>
          </cell>
        </row>
        <row r="812">
          <cell r="A812" t="str">
            <v>99990</v>
          </cell>
          <cell r="B812" t="str">
            <v>Rumbos</v>
          </cell>
          <cell r="C812" t="str">
            <v>Mercado pago</v>
          </cell>
          <cell r="D812"/>
          <cell r="E812"/>
          <cell r="F812"/>
          <cell r="G812"/>
          <cell r="H812">
            <v>99990</v>
          </cell>
          <cell r="I812">
            <v>45785</v>
          </cell>
          <cell r="J812" t="str">
            <v>TARJETA DE CREDITO</v>
          </cell>
          <cell r="K812"/>
          <cell r="L812"/>
          <cell r="M812"/>
          <cell r="N812"/>
          <cell r="O812"/>
          <cell r="P812"/>
        </row>
        <row r="813">
          <cell r="A813" t="str">
            <v>299000</v>
          </cell>
          <cell r="B813" t="str">
            <v>Mercado pago</v>
          </cell>
          <cell r="C813" t="str">
            <v>Patagoni</v>
          </cell>
          <cell r="D813"/>
          <cell r="E813"/>
          <cell r="F813"/>
          <cell r="G813"/>
          <cell r="H813">
            <v>299000</v>
          </cell>
          <cell r="I813">
            <v>45785</v>
          </cell>
          <cell r="J813" t="str">
            <v>TARJETA DE CREDITO</v>
          </cell>
          <cell r="K813"/>
          <cell r="L813"/>
          <cell r="M813"/>
          <cell r="N813"/>
          <cell r="O813"/>
          <cell r="P813"/>
        </row>
        <row r="814">
          <cell r="A814" t="str">
            <v>1190900</v>
          </cell>
          <cell r="B814" t="str">
            <v>KEVERI</v>
          </cell>
          <cell r="C814" t="str">
            <v>Pago OC</v>
          </cell>
          <cell r="D814"/>
          <cell r="E814" t="str">
            <v>Factura</v>
          </cell>
          <cell r="F814"/>
          <cell r="G814"/>
          <cell r="H814">
            <v>1190900</v>
          </cell>
          <cell r="I814">
            <v>45785</v>
          </cell>
          <cell r="J814" t="str">
            <v>TARJETA DE CREDITO</v>
          </cell>
          <cell r="K814"/>
          <cell r="L814"/>
          <cell r="M814"/>
          <cell r="N814"/>
          <cell r="O814"/>
          <cell r="P814" t="b">
            <v>0</v>
          </cell>
        </row>
        <row r="815">
          <cell r="A815" t="str">
            <v>2106870869800</v>
          </cell>
          <cell r="B815" t="str">
            <v>Ripley</v>
          </cell>
          <cell r="C815"/>
          <cell r="D815"/>
          <cell r="E815" t="str">
            <v>Factura</v>
          </cell>
          <cell r="F815">
            <v>2106870</v>
          </cell>
          <cell r="G815"/>
          <cell r="H815">
            <v>869800</v>
          </cell>
          <cell r="I815">
            <v>45785</v>
          </cell>
          <cell r="J815" t="str">
            <v>TARJETA DE CREDITO</v>
          </cell>
          <cell r="K815"/>
          <cell r="L815"/>
          <cell r="M815"/>
          <cell r="N815"/>
          <cell r="O815"/>
          <cell r="P815"/>
        </row>
        <row r="816">
          <cell r="A816" t="str">
            <v>809980</v>
          </cell>
          <cell r="B816" t="str">
            <v>Falabella</v>
          </cell>
          <cell r="C816"/>
          <cell r="D816"/>
          <cell r="E816"/>
          <cell r="F816"/>
          <cell r="G816"/>
          <cell r="H816">
            <v>809980</v>
          </cell>
          <cell r="I816">
            <v>45785</v>
          </cell>
          <cell r="J816" t="str">
            <v>TARJETA DE CREDITO</v>
          </cell>
          <cell r="K816"/>
          <cell r="L816"/>
          <cell r="M816"/>
          <cell r="N816"/>
          <cell r="O816"/>
          <cell r="P816"/>
        </row>
        <row r="817">
          <cell r="A817" t="str">
            <v>33936016</v>
          </cell>
          <cell r="B817" t="str">
            <v>COMERCIALIZADORA EAE</v>
          </cell>
          <cell r="C817" t="str">
            <v>Pago Factura</v>
          </cell>
          <cell r="D817"/>
          <cell r="E817" t="str">
            <v>Factura</v>
          </cell>
          <cell r="F817">
            <v>33</v>
          </cell>
          <cell r="G817"/>
          <cell r="H817">
            <v>936016</v>
          </cell>
          <cell r="I817">
            <v>45785</v>
          </cell>
          <cell r="J817" t="str">
            <v>TRANSFERENCIA BANCO SANTANDER</v>
          </cell>
          <cell r="K817"/>
          <cell r="L817" t="str">
            <v>OK</v>
          </cell>
          <cell r="M817">
            <v>936016</v>
          </cell>
          <cell r="N817" t="str">
            <v>COMERCIALIZADORA EAE SPA</v>
          </cell>
          <cell r="O817" t="str">
            <v>77.975.067-1</v>
          </cell>
          <cell r="P817" t="b">
            <v>1</v>
          </cell>
        </row>
        <row r="818">
          <cell r="A818" t="str">
            <v>1178644749961</v>
          </cell>
          <cell r="B818" t="str">
            <v>INNOVACION Y TECNOLOGIA EMPRESARIAL ITEM LIMITADA</v>
          </cell>
          <cell r="C818" t="str">
            <v>Pago Factura</v>
          </cell>
          <cell r="D818"/>
          <cell r="E818" t="str">
            <v>Factura</v>
          </cell>
          <cell r="F818">
            <v>1178644</v>
          </cell>
          <cell r="G818"/>
          <cell r="H818">
            <v>749961</v>
          </cell>
          <cell r="I818">
            <v>45786</v>
          </cell>
          <cell r="J818" t="str">
            <v>TRANSFERENCIA BANCO SANTANDER</v>
          </cell>
          <cell r="K818"/>
          <cell r="L818" t="str">
            <v>OK</v>
          </cell>
          <cell r="M818">
            <v>749961</v>
          </cell>
          <cell r="N818" t="str">
            <v>INNOVACION Y TECNOLOGIA EMPRESARIAL ITEM</v>
          </cell>
          <cell r="O818" t="str">
            <v>78.936.330-7</v>
          </cell>
          <cell r="P818" t="b">
            <v>1</v>
          </cell>
        </row>
        <row r="819">
          <cell r="A819" t="str">
            <v>1000000</v>
          </cell>
          <cell r="B819" t="str">
            <v>Bravium</v>
          </cell>
          <cell r="C819" t="str">
            <v>Pago Previred</v>
          </cell>
          <cell r="D819"/>
          <cell r="E819"/>
          <cell r="F819"/>
          <cell r="G819"/>
          <cell r="H819">
            <v>1000000</v>
          </cell>
          <cell r="I819">
            <v>45785</v>
          </cell>
          <cell r="J819" t="str">
            <v>TRANSFERENCIA BANCO SANTANDER</v>
          </cell>
          <cell r="K819" t="str">
            <v>Traspaso saldo para pago de previred</v>
          </cell>
          <cell r="L819" t="str">
            <v>OK</v>
          </cell>
          <cell r="M819">
            <v>1000000</v>
          </cell>
          <cell r="N819" t="str">
            <v>Bravium Chile Spa</v>
          </cell>
          <cell r="O819" t="str">
            <v>77.154.188-7</v>
          </cell>
          <cell r="P819" t="b">
            <v>1</v>
          </cell>
        </row>
        <row r="820">
          <cell r="A820" t="str">
            <v>-779970</v>
          </cell>
          <cell r="B820" t="str">
            <v>Devolucion Samsung</v>
          </cell>
          <cell r="C820" t="str">
            <v>Devolucion TC</v>
          </cell>
          <cell r="D820"/>
          <cell r="E820"/>
          <cell r="F820"/>
          <cell r="G820"/>
          <cell r="H820">
            <v>-779970</v>
          </cell>
          <cell r="I820">
            <v>45786</v>
          </cell>
          <cell r="J820" t="str">
            <v>TARJETA DE CREDITO</v>
          </cell>
          <cell r="K820"/>
          <cell r="L820"/>
          <cell r="M820"/>
          <cell r="N820"/>
          <cell r="O820"/>
          <cell r="P820"/>
        </row>
        <row r="821">
          <cell r="A821" t="str">
            <v>21069381899940</v>
          </cell>
          <cell r="B821" t="str">
            <v>Ripley</v>
          </cell>
          <cell r="C821" t="str">
            <v>Pago Factura</v>
          </cell>
          <cell r="D821"/>
          <cell r="E821" t="str">
            <v>Factura</v>
          </cell>
          <cell r="F821">
            <v>2106938</v>
          </cell>
          <cell r="G821"/>
          <cell r="H821">
            <v>1899940</v>
          </cell>
          <cell r="I821">
            <v>45786</v>
          </cell>
          <cell r="J821" t="str">
            <v>TARJETA DE CREDITO</v>
          </cell>
          <cell r="K821"/>
          <cell r="L821"/>
          <cell r="M821"/>
          <cell r="N821"/>
          <cell r="O821"/>
          <cell r="P821" t="b">
            <v>0</v>
          </cell>
        </row>
        <row r="822">
          <cell r="A822" t="str">
            <v>240897514685950</v>
          </cell>
          <cell r="B822" t="str">
            <v>PARIS</v>
          </cell>
          <cell r="C822" t="str">
            <v>Pago Factura</v>
          </cell>
          <cell r="D822" t="str">
            <v>BL0600003249</v>
          </cell>
          <cell r="E822" t="str">
            <v>Factura</v>
          </cell>
          <cell r="F822">
            <v>24089751</v>
          </cell>
          <cell r="G822"/>
          <cell r="H822">
            <v>4685950</v>
          </cell>
          <cell r="I822">
            <v>45786</v>
          </cell>
          <cell r="J822" t="str">
            <v>TARJETA DE CREDITO</v>
          </cell>
          <cell r="K822"/>
          <cell r="L822"/>
          <cell r="M822"/>
          <cell r="N822"/>
          <cell r="O822"/>
          <cell r="P822" t="b">
            <v>0</v>
          </cell>
        </row>
        <row r="823">
          <cell r="A823" t="str">
            <v>2578310358831</v>
          </cell>
          <cell r="B823" t="str">
            <v>EASY WAYS CHILE SPA</v>
          </cell>
          <cell r="C823" t="str">
            <v>Pago Factura</v>
          </cell>
          <cell r="D823"/>
          <cell r="E823" t="str">
            <v>Factura</v>
          </cell>
          <cell r="F823">
            <v>25783</v>
          </cell>
          <cell r="G823"/>
          <cell r="H823">
            <v>10358831</v>
          </cell>
          <cell r="I823">
            <v>45786</v>
          </cell>
          <cell r="J823" t="str">
            <v>TRANSFERENCIA BANCO SANTANDER</v>
          </cell>
          <cell r="K823"/>
          <cell r="L823" t="str">
            <v>OK</v>
          </cell>
          <cell r="M823">
            <v>10358831</v>
          </cell>
          <cell r="N823" t="str">
            <v>EasyWays</v>
          </cell>
          <cell r="O823" t="str">
            <v>76.287.445-8</v>
          </cell>
          <cell r="P823" t="b">
            <v>1</v>
          </cell>
        </row>
        <row r="824">
          <cell r="A824" t="str">
            <v>300000</v>
          </cell>
          <cell r="B824" t="str">
            <v>RAFAEL FUENTES</v>
          </cell>
          <cell r="C824" t="str">
            <v>PAGO BOLETA</v>
          </cell>
          <cell r="D824"/>
          <cell r="E824" t="str">
            <v>Boleta</v>
          </cell>
          <cell r="F824"/>
          <cell r="G824">
            <v>240</v>
          </cell>
          <cell r="H824">
            <v>300000</v>
          </cell>
          <cell r="I824">
            <v>45786</v>
          </cell>
          <cell r="J824" t="str">
            <v>TRANSFERENCIA BANCO SANTANDER</v>
          </cell>
          <cell r="K824"/>
          <cell r="L824" t="str">
            <v>OK</v>
          </cell>
          <cell r="M824">
            <v>300000</v>
          </cell>
          <cell r="N824" t="str">
            <v>rafael fuentes</v>
          </cell>
          <cell r="O824" t="str">
            <v>16.751.160-0</v>
          </cell>
          <cell r="P824" t="b">
            <v>1</v>
          </cell>
        </row>
        <row r="825">
          <cell r="A825" t="str">
            <v>731200000</v>
          </cell>
          <cell r="B825" t="str">
            <v>ARCOVEG</v>
          </cell>
          <cell r="C825" t="str">
            <v>Pago Factura</v>
          </cell>
          <cell r="D825"/>
          <cell r="E825" t="str">
            <v>Factura</v>
          </cell>
          <cell r="F825">
            <v>731</v>
          </cell>
          <cell r="G825"/>
          <cell r="H825">
            <v>200000</v>
          </cell>
          <cell r="I825">
            <v>45786</v>
          </cell>
          <cell r="J825" t="str">
            <v>TRANSFERENCIA BANCO SANTANDER</v>
          </cell>
          <cell r="K825"/>
          <cell r="L825" t="str">
            <v>OK</v>
          </cell>
          <cell r="M825">
            <v>200000</v>
          </cell>
          <cell r="N825" t="str">
            <v>ARCOVEG LIMPIEZA</v>
          </cell>
          <cell r="O825" t="str">
            <v>76.391.401-1</v>
          </cell>
          <cell r="P825" t="b">
            <v>1</v>
          </cell>
        </row>
        <row r="826">
          <cell r="A826" t="str">
            <v>9696479970</v>
          </cell>
          <cell r="B826" t="str">
            <v>CERCANO</v>
          </cell>
          <cell r="C826" t="str">
            <v>Pago Factura</v>
          </cell>
          <cell r="D826"/>
          <cell r="E826" t="str">
            <v>Factura</v>
          </cell>
          <cell r="F826">
            <v>9696</v>
          </cell>
          <cell r="G826"/>
          <cell r="H826">
            <v>479970</v>
          </cell>
          <cell r="I826">
            <v>45786</v>
          </cell>
          <cell r="J826" t="str">
            <v>TRANSFERENCIA BANCO SANTANDER</v>
          </cell>
          <cell r="K826"/>
          <cell r="L826" t="str">
            <v>OK</v>
          </cell>
          <cell r="M826">
            <v>479970</v>
          </cell>
          <cell r="N826" t="str">
            <v>Cercano sa</v>
          </cell>
          <cell r="O826" t="str">
            <v>76.098.191-5</v>
          </cell>
          <cell r="P826" t="b">
            <v>1</v>
          </cell>
        </row>
        <row r="827">
          <cell r="A827" t="str">
            <v>131252225100</v>
          </cell>
          <cell r="B827" t="str">
            <v>THE ANDES BRANDS S.A.</v>
          </cell>
          <cell r="C827" t="str">
            <v>Pago Factura</v>
          </cell>
          <cell r="D827"/>
          <cell r="E827" t="str">
            <v>Factura</v>
          </cell>
          <cell r="F827">
            <v>131252</v>
          </cell>
          <cell r="G827"/>
          <cell r="H827">
            <v>225100</v>
          </cell>
          <cell r="I827">
            <v>45786</v>
          </cell>
          <cell r="J827" t="str">
            <v>TRANSFERENCIA BANCO SANTANDER</v>
          </cell>
          <cell r="K827"/>
          <cell r="L827" t="str">
            <v>OK</v>
          </cell>
          <cell r="M827">
            <v>225100</v>
          </cell>
          <cell r="N827" t="str">
            <v>THE ANDES BRANDS S.A.</v>
          </cell>
          <cell r="O827" t="str">
            <v>76.838.890-3</v>
          </cell>
          <cell r="P827" t="b">
            <v>1</v>
          </cell>
        </row>
        <row r="828">
          <cell r="A828" t="str">
            <v>11769096833380</v>
          </cell>
          <cell r="B828" t="str">
            <v>Innovacion y Tecnologia Empresarial ITEM Ltda.</v>
          </cell>
          <cell r="C828" t="str">
            <v>Pago Factura</v>
          </cell>
          <cell r="D828"/>
          <cell r="E828" t="str">
            <v>Factura</v>
          </cell>
          <cell r="F828">
            <v>1176909</v>
          </cell>
          <cell r="G828"/>
          <cell r="H828">
            <v>6833380</v>
          </cell>
          <cell r="I828">
            <v>45786</v>
          </cell>
          <cell r="J828" t="str">
            <v>TRANSFERENCIA BANCO SANTANDER</v>
          </cell>
          <cell r="K828"/>
          <cell r="L828" t="str">
            <v>OK</v>
          </cell>
          <cell r="M828">
            <v>6833380</v>
          </cell>
          <cell r="N828" t="str">
            <v>INNOVACION Y TECNOLOGIA EMPRESARIAL ITEM</v>
          </cell>
          <cell r="O828" t="str">
            <v>78.936.330-7</v>
          </cell>
          <cell r="P828" t="b">
            <v>1</v>
          </cell>
        </row>
        <row r="829">
          <cell r="A829" t="str">
            <v>537188901</v>
          </cell>
          <cell r="B829" t="str">
            <v>SOCIEDAD TURISTICA SOUTH AND DESERT LIMITADA</v>
          </cell>
          <cell r="C829" t="str">
            <v>Pago Factura</v>
          </cell>
          <cell r="D829"/>
          <cell r="E829" t="str">
            <v>Factura</v>
          </cell>
          <cell r="F829">
            <v>537</v>
          </cell>
          <cell r="G829"/>
          <cell r="H829">
            <v>188901</v>
          </cell>
          <cell r="I829">
            <v>45786</v>
          </cell>
          <cell r="J829" t="str">
            <v>TRANSFERENCIA BANCO SANTANDER</v>
          </cell>
          <cell r="K829"/>
          <cell r="L829" t="str">
            <v>OK</v>
          </cell>
          <cell r="M829">
            <v>188901</v>
          </cell>
          <cell r="N829" t="str">
            <v>SOCIEDAD TURISTICA SOUTH AND DESERT LTDA</v>
          </cell>
          <cell r="O829" t="str">
            <v>76.594.462-7</v>
          </cell>
          <cell r="P829" t="b">
            <v>1</v>
          </cell>
        </row>
        <row r="830">
          <cell r="A830" t="str">
            <v>131316225100</v>
          </cell>
          <cell r="B830" t="str">
            <v>THE ANDES BRANDS S.A.</v>
          </cell>
          <cell r="C830" t="str">
            <v>Pago Factura</v>
          </cell>
          <cell r="D830"/>
          <cell r="E830" t="str">
            <v>Factura</v>
          </cell>
          <cell r="F830">
            <v>131316</v>
          </cell>
          <cell r="G830"/>
          <cell r="H830">
            <v>225100</v>
          </cell>
          <cell r="I830">
            <v>45786</v>
          </cell>
          <cell r="J830" t="str">
            <v>TRANSFERENCIA BANCO SANTANDER</v>
          </cell>
          <cell r="K830"/>
          <cell r="L830" t="str">
            <v>OK</v>
          </cell>
          <cell r="M830">
            <v>225100</v>
          </cell>
          <cell r="N830" t="str">
            <v>THE ANDES BRANDS S.A.</v>
          </cell>
          <cell r="O830" t="str">
            <v>76.838.890-3</v>
          </cell>
          <cell r="P830" t="b">
            <v>1</v>
          </cell>
        </row>
        <row r="831">
          <cell r="A831" t="str">
            <v>18621351792</v>
          </cell>
          <cell r="B831" t="str">
            <v>MOUVAIR SPA</v>
          </cell>
          <cell r="C831" t="str">
            <v>Pago Factura</v>
          </cell>
          <cell r="D831"/>
          <cell r="E831" t="str">
            <v>Factura</v>
          </cell>
          <cell r="F831">
            <v>1862</v>
          </cell>
          <cell r="G831"/>
          <cell r="H831">
            <v>1351792</v>
          </cell>
          <cell r="I831">
            <v>45786</v>
          </cell>
          <cell r="J831" t="str">
            <v>TRANSFERENCIA BANCO SANTANDER</v>
          </cell>
          <cell r="K831"/>
          <cell r="L831" t="str">
            <v>OK</v>
          </cell>
          <cell r="M831">
            <v>1351792</v>
          </cell>
          <cell r="N831" t="str">
            <v>MOUVAIR SPA</v>
          </cell>
          <cell r="O831" t="str">
            <v>77.144.339-7</v>
          </cell>
          <cell r="P831" t="b">
            <v>1</v>
          </cell>
        </row>
        <row r="832">
          <cell r="A832" t="str">
            <v>1176958849990</v>
          </cell>
          <cell r="B832" t="str">
            <v>Innovacion y Tecnologia Empresarial ITEM Ltda.</v>
          </cell>
          <cell r="C832" t="str">
            <v>Pago Factura</v>
          </cell>
          <cell r="D832"/>
          <cell r="E832" t="str">
            <v>Factura</v>
          </cell>
          <cell r="F832">
            <v>1176958</v>
          </cell>
          <cell r="G832"/>
          <cell r="H832">
            <v>849990</v>
          </cell>
          <cell r="I832">
            <v>45786</v>
          </cell>
          <cell r="J832" t="str">
            <v>TRANSFERENCIA BANCO SANTANDER</v>
          </cell>
          <cell r="K832"/>
          <cell r="L832" t="str">
            <v>OK</v>
          </cell>
          <cell r="M832">
            <v>849990</v>
          </cell>
          <cell r="N832" t="str">
            <v>INNOVACION Y TECNOLOGIA EMPRESARIAL ITEM</v>
          </cell>
          <cell r="O832" t="str">
            <v>78.936.330-7</v>
          </cell>
          <cell r="P832" t="b">
            <v>1</v>
          </cell>
        </row>
        <row r="833">
          <cell r="A833" t="str">
            <v>192806219960</v>
          </cell>
          <cell r="B833" t="str">
            <v>EGLO CHILE ILUMINACION LIMITADA</v>
          </cell>
          <cell r="C833" t="str">
            <v>Pago Factura</v>
          </cell>
          <cell r="D833"/>
          <cell r="E833" t="str">
            <v>Factura</v>
          </cell>
          <cell r="F833">
            <v>192806</v>
          </cell>
          <cell r="G833"/>
          <cell r="H833">
            <v>219960</v>
          </cell>
          <cell r="I833">
            <v>45786</v>
          </cell>
          <cell r="J833" t="str">
            <v>TRANSFERENCIA BANCO SANTANDER</v>
          </cell>
          <cell r="K833"/>
          <cell r="L833" t="str">
            <v>OK</v>
          </cell>
          <cell r="M833">
            <v>219960</v>
          </cell>
          <cell r="N833" t="str">
            <v>EGLO CHILE ILUMINACION LIMITADA</v>
          </cell>
          <cell r="O833" t="str">
            <v>76.116.780-4</v>
          </cell>
          <cell r="P833" t="b">
            <v>1</v>
          </cell>
        </row>
        <row r="834">
          <cell r="A834" t="str">
            <v>1406980</v>
          </cell>
          <cell r="B834" t="str">
            <v>PARIS</v>
          </cell>
          <cell r="C834" t="str">
            <v>Pago Factura</v>
          </cell>
          <cell r="D834"/>
          <cell r="E834"/>
          <cell r="F834"/>
          <cell r="G834">
            <v>2702587702</v>
          </cell>
          <cell r="H834">
            <v>1406980</v>
          </cell>
          <cell r="I834">
            <v>45786</v>
          </cell>
          <cell r="J834" t="str">
            <v>TARJETA DE CREDITO</v>
          </cell>
          <cell r="K834"/>
          <cell r="L834"/>
          <cell r="M834"/>
          <cell r="N834"/>
          <cell r="O834"/>
          <cell r="P834"/>
        </row>
        <row r="835">
          <cell r="A835" t="str">
            <v>619931481386</v>
          </cell>
          <cell r="B835" t="str">
            <v>COMERCIAL MABE CHILE LIMITADA</v>
          </cell>
          <cell r="C835" t="str">
            <v>Pago Factura</v>
          </cell>
          <cell r="D835"/>
          <cell r="E835" t="str">
            <v>Factura</v>
          </cell>
          <cell r="F835">
            <v>619931</v>
          </cell>
          <cell r="G835"/>
          <cell r="H835">
            <v>481386</v>
          </cell>
          <cell r="I835">
            <v>45786</v>
          </cell>
          <cell r="J835" t="str">
            <v>TRANSFERENCIA BANCO SANTANDER</v>
          </cell>
          <cell r="K835"/>
          <cell r="L835" t="str">
            <v>OK</v>
          </cell>
          <cell r="M835">
            <v>481386</v>
          </cell>
          <cell r="N835" t="str">
            <v>COMERCIAL MABE CHILE LIMITADA</v>
          </cell>
          <cell r="O835" t="str">
            <v>76.014.842-3</v>
          </cell>
          <cell r="P835" t="b">
            <v>1</v>
          </cell>
        </row>
        <row r="836">
          <cell r="A836" t="str">
            <v>619932141091</v>
          </cell>
          <cell r="B836" t="str">
            <v>COMERCIAL MABE CHILE LIMITADA</v>
          </cell>
          <cell r="C836" t="str">
            <v>Pago Factura</v>
          </cell>
          <cell r="D836"/>
          <cell r="E836" t="str">
            <v>Factura</v>
          </cell>
          <cell r="F836">
            <v>619932</v>
          </cell>
          <cell r="G836"/>
          <cell r="H836">
            <v>141091</v>
          </cell>
          <cell r="I836">
            <v>45786</v>
          </cell>
          <cell r="J836" t="str">
            <v>TRANSFERENCIA BANCO SANTANDER</v>
          </cell>
          <cell r="K836"/>
          <cell r="L836" t="str">
            <v>OK</v>
          </cell>
          <cell r="M836">
            <v>141091</v>
          </cell>
          <cell r="N836" t="str">
            <v>COMERCIAL MABE CHILE LIMITADA</v>
          </cell>
          <cell r="O836" t="str">
            <v>76.014.842-3</v>
          </cell>
          <cell r="P836" t="b">
            <v>1</v>
          </cell>
        </row>
        <row r="837">
          <cell r="A837" t="str">
            <v>258484803306</v>
          </cell>
          <cell r="B837" t="str">
            <v>EASY WAYS CHILE SPA</v>
          </cell>
          <cell r="C837" t="str">
            <v>Pago Factura</v>
          </cell>
          <cell r="D837"/>
          <cell r="E837" t="str">
            <v>Factura</v>
          </cell>
          <cell r="F837">
            <v>25848</v>
          </cell>
          <cell r="G837"/>
          <cell r="H837">
            <v>4803306</v>
          </cell>
          <cell r="I837">
            <v>45786</v>
          </cell>
          <cell r="J837" t="str">
            <v>TRANSFERENCIA BANCO SANTANDER</v>
          </cell>
          <cell r="K837"/>
          <cell r="L837" t="str">
            <v>OK</v>
          </cell>
          <cell r="M837">
            <v>4803306</v>
          </cell>
          <cell r="N837" t="str">
            <v>EasyWays</v>
          </cell>
          <cell r="O837" t="str">
            <v>76.287.445-8</v>
          </cell>
          <cell r="P837" t="b">
            <v>1</v>
          </cell>
        </row>
        <row r="838">
          <cell r="A838" t="str">
            <v>258477918879</v>
          </cell>
          <cell r="B838" t="str">
            <v>EASY WAYS CHILE SPA</v>
          </cell>
          <cell r="C838" t="str">
            <v>Pago Factura</v>
          </cell>
          <cell r="D838"/>
          <cell r="E838" t="str">
            <v>Factura</v>
          </cell>
          <cell r="F838">
            <v>25847</v>
          </cell>
          <cell r="G838"/>
          <cell r="H838">
            <v>7918879</v>
          </cell>
          <cell r="I838">
            <v>45786</v>
          </cell>
          <cell r="J838" t="str">
            <v>TRANSFERENCIA BANCO SANTANDER</v>
          </cell>
          <cell r="K838"/>
          <cell r="L838" t="str">
            <v>OK</v>
          </cell>
          <cell r="M838">
            <v>7918879</v>
          </cell>
          <cell r="N838" t="str">
            <v>EasyWays</v>
          </cell>
          <cell r="O838" t="str">
            <v>76.287.445-8</v>
          </cell>
          <cell r="P838" t="b">
            <v>1</v>
          </cell>
        </row>
        <row r="839">
          <cell r="A839" t="str">
            <v>142892027409</v>
          </cell>
          <cell r="B839" t="str">
            <v>PATAGONIK S A</v>
          </cell>
          <cell r="C839" t="str">
            <v>Pago Factura</v>
          </cell>
          <cell r="D839"/>
          <cell r="E839" t="str">
            <v>Factura</v>
          </cell>
          <cell r="F839">
            <v>14289</v>
          </cell>
          <cell r="G839"/>
          <cell r="H839">
            <v>2027409</v>
          </cell>
          <cell r="I839">
            <v>45786</v>
          </cell>
          <cell r="J839" t="str">
            <v>TRANSFERENCIA BANCO SANTANDER</v>
          </cell>
          <cell r="K839"/>
          <cell r="L839" t="str">
            <v>OK</v>
          </cell>
          <cell r="M839">
            <v>2027409</v>
          </cell>
          <cell r="N839" t="str">
            <v>PATAGONIK S.A.</v>
          </cell>
          <cell r="O839" t="str">
            <v>99.535.370-9</v>
          </cell>
          <cell r="P839" t="b">
            <v>1</v>
          </cell>
        </row>
        <row r="840">
          <cell r="A840" t="str">
            <v>22977489405</v>
          </cell>
          <cell r="B840" t="str">
            <v>SOCIEDAD COMERCIAL MOGGILL SPA</v>
          </cell>
          <cell r="C840" t="str">
            <v>Pago Factura</v>
          </cell>
          <cell r="D840"/>
          <cell r="E840" t="str">
            <v>Factura</v>
          </cell>
          <cell r="F840">
            <v>22977</v>
          </cell>
          <cell r="G840"/>
          <cell r="H840">
            <v>489405</v>
          </cell>
          <cell r="I840">
            <v>45786</v>
          </cell>
          <cell r="J840" t="str">
            <v>TRANSFERENCIA BANCO SANTANDER</v>
          </cell>
          <cell r="K840"/>
          <cell r="L840" t="str">
            <v>OK</v>
          </cell>
          <cell r="M840">
            <v>489405</v>
          </cell>
          <cell r="N840" t="str">
            <v>Moggill SpA</v>
          </cell>
          <cell r="O840" t="str">
            <v>76.824.048-5</v>
          </cell>
          <cell r="P840" t="b">
            <v>1</v>
          </cell>
        </row>
        <row r="841">
          <cell r="A841" t="str">
            <v>5691259945</v>
          </cell>
          <cell r="B841" t="str">
            <v>ATAKAMA OUTDOOR SPA</v>
          </cell>
          <cell r="C841" t="str">
            <v>Pago Factura</v>
          </cell>
          <cell r="D841"/>
          <cell r="E841" t="str">
            <v>Factura</v>
          </cell>
          <cell r="F841">
            <v>5691</v>
          </cell>
          <cell r="G841"/>
          <cell r="H841">
            <v>259945</v>
          </cell>
          <cell r="I841">
            <v>45786</v>
          </cell>
          <cell r="J841" t="str">
            <v>TRANSFERENCIA BANCO SANTANDER</v>
          </cell>
          <cell r="K841"/>
          <cell r="L841" t="str">
            <v>OK</v>
          </cell>
          <cell r="M841">
            <v>259945</v>
          </cell>
          <cell r="N841" t="str">
            <v>Atakama Outdoor spa</v>
          </cell>
          <cell r="O841" t="str">
            <v>76.475.772-6</v>
          </cell>
          <cell r="P841" t="b">
            <v>1</v>
          </cell>
        </row>
        <row r="842">
          <cell r="A842" t="str">
            <v>97184063910</v>
          </cell>
          <cell r="B842" t="str">
            <v>CERCANO S.A.</v>
          </cell>
          <cell r="C842" t="str">
            <v>Pago Factura</v>
          </cell>
          <cell r="D842"/>
          <cell r="E842" t="str">
            <v>Factura</v>
          </cell>
          <cell r="F842">
            <v>9718</v>
          </cell>
          <cell r="G842"/>
          <cell r="H842">
            <v>4063910</v>
          </cell>
          <cell r="I842">
            <v>45786</v>
          </cell>
          <cell r="J842" t="str">
            <v>TRANSFERENCIA BANCO SANTANDER</v>
          </cell>
          <cell r="K842"/>
          <cell r="L842" t="str">
            <v>OK</v>
          </cell>
          <cell r="M842">
            <v>4063910</v>
          </cell>
          <cell r="N842" t="str">
            <v>Cercano sa</v>
          </cell>
          <cell r="O842" t="str">
            <v>76.098.191-5</v>
          </cell>
          <cell r="P842" t="b">
            <v>1</v>
          </cell>
        </row>
        <row r="843">
          <cell r="A843" t="str">
            <v>260721531073</v>
          </cell>
          <cell r="B843" t="str">
            <v>JARA MENDEZ LIMITADA</v>
          </cell>
          <cell r="C843" t="str">
            <v>Pago Factura</v>
          </cell>
          <cell r="D843"/>
          <cell r="E843" t="str">
            <v>Factura</v>
          </cell>
          <cell r="F843">
            <v>26072</v>
          </cell>
          <cell r="G843"/>
          <cell r="H843">
            <v>1531073</v>
          </cell>
          <cell r="I843">
            <v>45786</v>
          </cell>
          <cell r="J843" t="str">
            <v>TRANSFERENCIA BANCO SANTANDER</v>
          </cell>
          <cell r="K843"/>
          <cell r="L843" t="str">
            <v>OK</v>
          </cell>
          <cell r="M843">
            <v>1531073</v>
          </cell>
          <cell r="N843" t="str">
            <v>Jara Méndez Limitada</v>
          </cell>
          <cell r="O843" t="str">
            <v>76.089.757-4</v>
          </cell>
          <cell r="P843" t="b">
            <v>1</v>
          </cell>
        </row>
        <row r="844">
          <cell r="A844" t="str">
            <v>260712302202</v>
          </cell>
          <cell r="B844" t="str">
            <v>JARA MENDEZ LIMITADA</v>
          </cell>
          <cell r="C844" t="str">
            <v>Pago Factura</v>
          </cell>
          <cell r="D844"/>
          <cell r="E844" t="str">
            <v>Factura</v>
          </cell>
          <cell r="F844">
            <v>26071</v>
          </cell>
          <cell r="G844"/>
          <cell r="H844">
            <v>2302202</v>
          </cell>
          <cell r="I844">
            <v>45786</v>
          </cell>
          <cell r="J844" t="str">
            <v>TRANSFERENCIA BANCO SANTANDER</v>
          </cell>
          <cell r="K844"/>
          <cell r="L844" t="str">
            <v>OK</v>
          </cell>
          <cell r="M844">
            <v>2302202</v>
          </cell>
          <cell r="N844" t="str">
            <v>Jara Méndez Limitada</v>
          </cell>
          <cell r="O844" t="str">
            <v>76.089.757-4</v>
          </cell>
          <cell r="P844" t="b">
            <v>1</v>
          </cell>
        </row>
        <row r="845">
          <cell r="A845" t="str">
            <v>142955668120</v>
          </cell>
          <cell r="B845" t="str">
            <v>PATAGONIK S A</v>
          </cell>
          <cell r="C845" t="str">
            <v>Pago Factura</v>
          </cell>
          <cell r="D845"/>
          <cell r="E845" t="str">
            <v>Factura</v>
          </cell>
          <cell r="F845">
            <v>14295</v>
          </cell>
          <cell r="G845"/>
          <cell r="H845">
            <v>5668120</v>
          </cell>
          <cell r="I845">
            <v>45786</v>
          </cell>
          <cell r="J845" t="str">
            <v>TRANSFERENCIA BANCO SANTANDER</v>
          </cell>
          <cell r="K845"/>
          <cell r="L845" t="str">
            <v>OK</v>
          </cell>
          <cell r="M845">
            <v>5668120</v>
          </cell>
          <cell r="N845" t="str">
            <v>PATAGONIK S.A.</v>
          </cell>
          <cell r="O845" t="str">
            <v>99.535.370-9</v>
          </cell>
          <cell r="P845" t="b">
            <v>1</v>
          </cell>
        </row>
        <row r="846">
          <cell r="A846" t="str">
            <v>98087944878</v>
          </cell>
          <cell r="B846" t="str">
            <v>GASEI S.A.</v>
          </cell>
          <cell r="C846" t="str">
            <v>Pago Factura</v>
          </cell>
          <cell r="D846"/>
          <cell r="E846" t="str">
            <v>Factura</v>
          </cell>
          <cell r="F846">
            <v>98087</v>
          </cell>
          <cell r="G846"/>
          <cell r="H846">
            <v>944878</v>
          </cell>
          <cell r="I846">
            <v>45786</v>
          </cell>
          <cell r="J846" t="str">
            <v>TRANSFERENCIA BANCO SANTANDER</v>
          </cell>
          <cell r="K846"/>
          <cell r="L846" t="str">
            <v>OK</v>
          </cell>
          <cell r="M846">
            <v>944878</v>
          </cell>
          <cell r="N846" t="str">
            <v>GASEI S.A</v>
          </cell>
          <cell r="O846" t="str">
            <v>76.321.780-9</v>
          </cell>
          <cell r="P846" t="b">
            <v>1</v>
          </cell>
        </row>
        <row r="847">
          <cell r="A847" t="str">
            <v>463552371004</v>
          </cell>
          <cell r="B847" t="str">
            <v>VICTORINOX ANDES S A</v>
          </cell>
          <cell r="C847" t="str">
            <v>Pago Factura</v>
          </cell>
          <cell r="D847"/>
          <cell r="E847" t="str">
            <v>Factura</v>
          </cell>
          <cell r="F847">
            <v>46355</v>
          </cell>
          <cell r="G847"/>
          <cell r="H847">
            <v>2371004</v>
          </cell>
          <cell r="I847">
            <v>45786</v>
          </cell>
          <cell r="J847" t="str">
            <v>TRANSFERENCIA BANCO SANTANDER</v>
          </cell>
          <cell r="K847"/>
          <cell r="L847" t="str">
            <v>OK</v>
          </cell>
          <cell r="M847">
            <v>2371004</v>
          </cell>
          <cell r="N847" t="str">
            <v>VICTORINOX ANDES S.A.</v>
          </cell>
          <cell r="O847" t="str">
            <v>96.648.090-4</v>
          </cell>
          <cell r="P847" t="b">
            <v>1</v>
          </cell>
        </row>
        <row r="848">
          <cell r="A848" t="str">
            <v>46356315077</v>
          </cell>
          <cell r="B848" t="str">
            <v>VICTORINOX ANDES S A</v>
          </cell>
          <cell r="C848" t="str">
            <v>Pago Factura</v>
          </cell>
          <cell r="D848"/>
          <cell r="E848" t="str">
            <v>Factura</v>
          </cell>
          <cell r="F848">
            <v>46356</v>
          </cell>
          <cell r="G848"/>
          <cell r="H848">
            <v>315077</v>
          </cell>
          <cell r="I848">
            <v>45786</v>
          </cell>
          <cell r="J848" t="str">
            <v>TRANSFERENCIA BANCO SANTANDER</v>
          </cell>
          <cell r="K848"/>
          <cell r="L848" t="str">
            <v>OK</v>
          </cell>
          <cell r="M848">
            <v>315077</v>
          </cell>
          <cell r="N848" t="str">
            <v>VICTORINOX ANDES S.A.</v>
          </cell>
          <cell r="O848" t="str">
            <v>96.648.090-4</v>
          </cell>
          <cell r="P848" t="b">
            <v>1</v>
          </cell>
        </row>
        <row r="849">
          <cell r="A849" t="str">
            <v>14280793897</v>
          </cell>
          <cell r="B849" t="str">
            <v>PATAGONIK S A</v>
          </cell>
          <cell r="C849" t="str">
            <v>Pago Factura</v>
          </cell>
          <cell r="D849"/>
          <cell r="E849" t="str">
            <v>Factura</v>
          </cell>
          <cell r="F849">
            <v>14280</v>
          </cell>
          <cell r="G849"/>
          <cell r="H849">
            <v>793897</v>
          </cell>
          <cell r="I849">
            <v>45786</v>
          </cell>
          <cell r="J849" t="str">
            <v>TRANSFERENCIA BANCO SANTANDER</v>
          </cell>
          <cell r="K849"/>
          <cell r="L849" t="str">
            <v>OK</v>
          </cell>
          <cell r="M849">
            <v>793897</v>
          </cell>
          <cell r="N849" t="str">
            <v>PATAGONIK S.A.</v>
          </cell>
          <cell r="O849" t="str">
            <v>99.535.370-9</v>
          </cell>
          <cell r="P849" t="b">
            <v>1</v>
          </cell>
        </row>
        <row r="850">
          <cell r="A850" t="str">
            <v>142854917259</v>
          </cell>
          <cell r="B850" t="str">
            <v>PATAGONIK S A</v>
          </cell>
          <cell r="C850" t="str">
            <v>Pago Factura</v>
          </cell>
          <cell r="D850"/>
          <cell r="E850" t="str">
            <v>Factura</v>
          </cell>
          <cell r="F850">
            <v>14285</v>
          </cell>
          <cell r="G850"/>
          <cell r="H850">
            <v>4917259</v>
          </cell>
          <cell r="I850">
            <v>45786</v>
          </cell>
          <cell r="J850" t="str">
            <v>TRANSFERENCIA BANCO SANTANDER</v>
          </cell>
          <cell r="K850"/>
          <cell r="L850" t="str">
            <v>OK</v>
          </cell>
          <cell r="M850">
            <v>4917259</v>
          </cell>
          <cell r="N850" t="str">
            <v>PATAGONIK S.A.</v>
          </cell>
          <cell r="O850" t="str">
            <v>99.535.370-9</v>
          </cell>
          <cell r="P850" t="b">
            <v>1</v>
          </cell>
        </row>
        <row r="851">
          <cell r="A851" t="str">
            <v>18534263467</v>
          </cell>
          <cell r="B851" t="str">
            <v>MOUVAIR SPA</v>
          </cell>
          <cell r="C851" t="str">
            <v>Pago Factura</v>
          </cell>
          <cell r="D851"/>
          <cell r="E851" t="str">
            <v>Factura</v>
          </cell>
          <cell r="F851">
            <v>1853</v>
          </cell>
          <cell r="G851"/>
          <cell r="H851">
            <v>4263467</v>
          </cell>
          <cell r="I851">
            <v>45786</v>
          </cell>
          <cell r="J851" t="str">
            <v>TRANSFERENCIA BANCO SANTANDER</v>
          </cell>
          <cell r="K851"/>
          <cell r="L851" t="str">
            <v>OK</v>
          </cell>
          <cell r="M851">
            <v>4263467</v>
          </cell>
          <cell r="N851" t="str">
            <v>MOUVAIR SPA</v>
          </cell>
          <cell r="O851" t="str">
            <v>77.144.339-7</v>
          </cell>
          <cell r="P851" t="b">
            <v>1</v>
          </cell>
        </row>
        <row r="852">
          <cell r="A852" t="str">
            <v>97242547552</v>
          </cell>
          <cell r="B852" t="str">
            <v>CERCANO S.A.</v>
          </cell>
          <cell r="C852" t="str">
            <v>Pago Factura</v>
          </cell>
          <cell r="D852"/>
          <cell r="E852" t="str">
            <v>Factura</v>
          </cell>
          <cell r="F852">
            <v>9724</v>
          </cell>
          <cell r="G852"/>
          <cell r="H852">
            <v>2547552</v>
          </cell>
          <cell r="I852">
            <v>45786</v>
          </cell>
          <cell r="J852" t="str">
            <v>TRANSFERENCIA BANCO SANTANDER</v>
          </cell>
          <cell r="K852"/>
          <cell r="L852" t="str">
            <v>OK</v>
          </cell>
          <cell r="M852">
            <v>2547552</v>
          </cell>
          <cell r="N852" t="str">
            <v>Cercano sa</v>
          </cell>
          <cell r="O852" t="str">
            <v>76.098.191-5</v>
          </cell>
          <cell r="P852" t="b">
            <v>1</v>
          </cell>
        </row>
        <row r="853">
          <cell r="A853" t="str">
            <v>22141362522</v>
          </cell>
          <cell r="B853" t="str">
            <v>BML</v>
          </cell>
          <cell r="C853" t="str">
            <v>Pago Factura</v>
          </cell>
          <cell r="D853"/>
          <cell r="E853" t="str">
            <v>Factura</v>
          </cell>
          <cell r="F853">
            <v>2214</v>
          </cell>
          <cell r="G853"/>
          <cell r="H853">
            <v>1362522</v>
          </cell>
          <cell r="I853">
            <v>45786</v>
          </cell>
          <cell r="J853" t="str">
            <v>TRANSFERENCIA BANCO SANTANDER</v>
          </cell>
          <cell r="K853"/>
          <cell r="L853" t="str">
            <v>OK</v>
          </cell>
          <cell r="M853">
            <v>1362522</v>
          </cell>
          <cell r="N853" t="str">
            <v>BML Auditores Ltda</v>
          </cell>
          <cell r="O853" t="str">
            <v>76.850.068-1</v>
          </cell>
          <cell r="P853" t="b">
            <v>1</v>
          </cell>
        </row>
        <row r="854">
          <cell r="A854" t="str">
            <v>814024297711</v>
          </cell>
          <cell r="B854" t="str">
            <v>BICEVIDA</v>
          </cell>
          <cell r="C854" t="str">
            <v>Pago Factura</v>
          </cell>
          <cell r="D854"/>
          <cell r="E854" t="str">
            <v>Factura</v>
          </cell>
          <cell r="F854">
            <v>814024</v>
          </cell>
          <cell r="G854"/>
          <cell r="H854">
            <v>297711</v>
          </cell>
          <cell r="I854">
            <v>45786</v>
          </cell>
          <cell r="J854" t="str">
            <v>TRANSFERENCIA BANCO SANTANDER</v>
          </cell>
          <cell r="K854"/>
          <cell r="L854" t="str">
            <v>OK</v>
          </cell>
          <cell r="M854">
            <v>297711</v>
          </cell>
          <cell r="N854" t="str">
            <v>Bice Vida Compania de Seguros</v>
          </cell>
          <cell r="O854" t="str">
            <v>96.656.410-5</v>
          </cell>
          <cell r="P854" t="b">
            <v>1</v>
          </cell>
        </row>
        <row r="855">
          <cell r="A855" t="str">
            <v>7000000</v>
          </cell>
          <cell r="B855" t="str">
            <v>Bravium</v>
          </cell>
          <cell r="C855" t="str">
            <v>Pago Factura</v>
          </cell>
          <cell r="D855"/>
          <cell r="E855"/>
          <cell r="F855"/>
          <cell r="G855"/>
          <cell r="H855">
            <v>7000000</v>
          </cell>
          <cell r="I855">
            <v>45789</v>
          </cell>
          <cell r="J855" t="str">
            <v>TRANSFERENCIA BANCO SANTANDER</v>
          </cell>
          <cell r="K855" t="str">
            <v>Pagos impuestos</v>
          </cell>
          <cell r="L855" t="str">
            <v>OK</v>
          </cell>
          <cell r="M855">
            <v>7000000</v>
          </cell>
          <cell r="N855" t="str">
            <v>Bravium Chile Spa</v>
          </cell>
          <cell r="O855" t="str">
            <v>77.154.188-7</v>
          </cell>
          <cell r="P855" t="b">
            <v>1</v>
          </cell>
        </row>
        <row r="856">
          <cell r="A856" t="str">
            <v>600561</v>
          </cell>
          <cell r="B856" t="str">
            <v>Mercadopago</v>
          </cell>
          <cell r="C856" t="str">
            <v>4Product</v>
          </cell>
          <cell r="D856"/>
          <cell r="E856"/>
          <cell r="F856"/>
          <cell r="G856"/>
          <cell r="H856">
            <v>600561</v>
          </cell>
          <cell r="I856">
            <v>45789</v>
          </cell>
          <cell r="J856" t="str">
            <v>TARJETA DE CREDITO</v>
          </cell>
          <cell r="K856"/>
          <cell r="L856"/>
          <cell r="M856"/>
          <cell r="N856"/>
          <cell r="O856"/>
          <cell r="P856"/>
        </row>
        <row r="857">
          <cell r="A857" t="str">
            <v>21070591676980</v>
          </cell>
          <cell r="B857" t="str">
            <v>RIPLEY</v>
          </cell>
          <cell r="C857" t="str">
            <v>Pago Factura</v>
          </cell>
          <cell r="D857"/>
          <cell r="E857" t="str">
            <v>Factura</v>
          </cell>
          <cell r="F857">
            <v>2107059</v>
          </cell>
          <cell r="G857"/>
          <cell r="H857">
            <v>1676980</v>
          </cell>
          <cell r="I857">
            <v>45789</v>
          </cell>
          <cell r="J857" t="str">
            <v>TARJETA DE CREDITO</v>
          </cell>
          <cell r="K857"/>
          <cell r="L857"/>
          <cell r="M857"/>
          <cell r="N857"/>
          <cell r="O857"/>
          <cell r="P857" t="b">
            <v>0</v>
          </cell>
        </row>
        <row r="858">
          <cell r="A858" t="str">
            <v>1423980</v>
          </cell>
          <cell r="B858" t="str">
            <v>Falabella</v>
          </cell>
          <cell r="C858"/>
          <cell r="D858"/>
          <cell r="E858"/>
          <cell r="F858"/>
          <cell r="G858"/>
          <cell r="H858">
            <v>1423980</v>
          </cell>
          <cell r="I858">
            <v>45789</v>
          </cell>
          <cell r="J858" t="str">
            <v>TARJETA DE CREDITO</v>
          </cell>
          <cell r="K858"/>
          <cell r="L858"/>
          <cell r="M858"/>
          <cell r="N858"/>
          <cell r="O858"/>
          <cell r="P858" t="b">
            <v>0</v>
          </cell>
        </row>
        <row r="859">
          <cell r="A859" t="str">
            <v>7000000</v>
          </cell>
          <cell r="B859" t="str">
            <v>Pago TC</v>
          </cell>
          <cell r="C859"/>
          <cell r="D859"/>
          <cell r="E859"/>
          <cell r="F859"/>
          <cell r="G859"/>
          <cell r="H859">
            <v>7000000</v>
          </cell>
          <cell r="I859">
            <v>45790</v>
          </cell>
          <cell r="J859" t="str">
            <v>TARJETA DE CREDITO</v>
          </cell>
          <cell r="K859"/>
          <cell r="L859"/>
          <cell r="M859"/>
          <cell r="N859"/>
          <cell r="O859"/>
          <cell r="P859" t="b">
            <v>0</v>
          </cell>
        </row>
        <row r="860">
          <cell r="A860" t="str">
            <v>7000000</v>
          </cell>
          <cell r="B860" t="str">
            <v>Pago TC</v>
          </cell>
          <cell r="C860"/>
          <cell r="D860"/>
          <cell r="E860"/>
          <cell r="F860"/>
          <cell r="G860"/>
          <cell r="H860">
            <v>7000000</v>
          </cell>
          <cell r="I860">
            <v>45790</v>
          </cell>
          <cell r="J860" t="str">
            <v>TARJETA DE CREDITO</v>
          </cell>
          <cell r="K860"/>
          <cell r="L860"/>
          <cell r="M860"/>
          <cell r="N860"/>
          <cell r="O860"/>
          <cell r="P860"/>
        </row>
        <row r="861">
          <cell r="A861" t="str">
            <v>7000000</v>
          </cell>
          <cell r="B861" t="str">
            <v>Pago TC</v>
          </cell>
          <cell r="C861"/>
          <cell r="D861"/>
          <cell r="E861"/>
          <cell r="F861"/>
          <cell r="G861"/>
          <cell r="H861">
            <v>7000000</v>
          </cell>
          <cell r="I861">
            <v>45790</v>
          </cell>
          <cell r="J861" t="str">
            <v>TARJETA DE CREDITO</v>
          </cell>
          <cell r="K861"/>
          <cell r="L861"/>
          <cell r="M861"/>
          <cell r="N861"/>
          <cell r="O861"/>
          <cell r="P861"/>
        </row>
        <row r="862">
          <cell r="A862" t="str">
            <v>52738151010950</v>
          </cell>
          <cell r="B862" t="str">
            <v>Falabella</v>
          </cell>
          <cell r="C862"/>
          <cell r="D862"/>
          <cell r="E862" t="str">
            <v>Factura</v>
          </cell>
          <cell r="F862">
            <v>5273815</v>
          </cell>
          <cell r="G862"/>
          <cell r="H862">
            <v>1010950</v>
          </cell>
          <cell r="I862">
            <v>45790</v>
          </cell>
          <cell r="J862" t="str">
            <v>TARJETA DE CREDITO</v>
          </cell>
          <cell r="K862"/>
          <cell r="L862"/>
          <cell r="M862"/>
          <cell r="N862"/>
          <cell r="O862"/>
          <cell r="P862"/>
        </row>
        <row r="863">
          <cell r="A863" t="str">
            <v>2009950</v>
          </cell>
          <cell r="B863" t="str">
            <v xml:space="preserve">PARIS </v>
          </cell>
          <cell r="C863" t="str">
            <v>canje iansa</v>
          </cell>
          <cell r="D863"/>
          <cell r="E863"/>
          <cell r="F863"/>
          <cell r="G863"/>
          <cell r="H863">
            <v>2009950</v>
          </cell>
          <cell r="I863">
            <v>45790</v>
          </cell>
          <cell r="J863" t="str">
            <v>TARJETA DE CREDITO</v>
          </cell>
          <cell r="K863"/>
          <cell r="L863"/>
          <cell r="M863"/>
          <cell r="N863"/>
          <cell r="O863"/>
          <cell r="P863" t="b">
            <v>0</v>
          </cell>
        </row>
        <row r="864">
          <cell r="A864" t="str">
            <v>300000</v>
          </cell>
          <cell r="B864" t="str">
            <v>RAFAEL FUENTES</v>
          </cell>
          <cell r="C864" t="str">
            <v>PAGO BOLETA</v>
          </cell>
          <cell r="D864"/>
          <cell r="E864" t="str">
            <v>Boleta Honorarios</v>
          </cell>
          <cell r="F864"/>
          <cell r="G864">
            <v>241</v>
          </cell>
          <cell r="H864">
            <v>300000</v>
          </cell>
          <cell r="I864">
            <v>45791</v>
          </cell>
          <cell r="J864" t="str">
            <v>TRANSFERENCIA BANCO SANTANDER</v>
          </cell>
          <cell r="K864"/>
          <cell r="L864" t="str">
            <v>OK</v>
          </cell>
          <cell r="M864">
            <v>300000</v>
          </cell>
          <cell r="N864" t="str">
            <v>rafael fuentes</v>
          </cell>
          <cell r="O864" t="str">
            <v>16.751.160-0</v>
          </cell>
          <cell r="P864" t="b">
            <v>1</v>
          </cell>
        </row>
        <row r="865">
          <cell r="A865" t="str">
            <v>215501</v>
          </cell>
          <cell r="B865" t="str">
            <v xml:space="preserve">REPUESTOS AMAROK  </v>
          </cell>
          <cell r="C865" t="str">
            <v xml:space="preserve">pago oc </v>
          </cell>
          <cell r="D865" t="str">
            <v>BL0600003257</v>
          </cell>
          <cell r="E865" t="str">
            <v>Factura</v>
          </cell>
          <cell r="F865"/>
          <cell r="G865"/>
          <cell r="H865">
            <v>215501</v>
          </cell>
          <cell r="I865">
            <v>45791</v>
          </cell>
          <cell r="J865" t="str">
            <v>TRANSFERENCIA BANCO SANTANDER</v>
          </cell>
          <cell r="K865"/>
          <cell r="L865" t="str">
            <v>OK</v>
          </cell>
          <cell r="M865">
            <v>215501</v>
          </cell>
          <cell r="N865" t="str">
            <v>Luis Muñoz Ortiz</v>
          </cell>
          <cell r="O865" t="str">
            <v>13.202.299-2</v>
          </cell>
          <cell r="P865" t="b">
            <v>1</v>
          </cell>
        </row>
        <row r="866">
          <cell r="A866" t="str">
            <v>544169900</v>
          </cell>
          <cell r="B866" t="str">
            <v>SOCIEDAD TURISTICA SOUTH AND DESERT LIMITADA</v>
          </cell>
          <cell r="C866" t="str">
            <v>Pago Factura</v>
          </cell>
          <cell r="D866"/>
          <cell r="E866" t="str">
            <v>Factura</v>
          </cell>
          <cell r="F866">
            <v>544</v>
          </cell>
          <cell r="G866"/>
          <cell r="H866">
            <v>169900</v>
          </cell>
          <cell r="I866">
            <v>45791</v>
          </cell>
          <cell r="J866" t="str">
            <v>TRANSFERENCIA BANCO SANTANDER</v>
          </cell>
          <cell r="K866"/>
          <cell r="L866" t="str">
            <v>OK</v>
          </cell>
          <cell r="M866">
            <v>169900</v>
          </cell>
          <cell r="N866" t="str">
            <v>SOCIEDAD TURISTICA SOUTH AND DESERT LTDA</v>
          </cell>
          <cell r="O866" t="str">
            <v>76.594.462-7</v>
          </cell>
          <cell r="P866" t="b">
            <v>1</v>
          </cell>
        </row>
        <row r="867">
          <cell r="A867" t="str">
            <v>193072711058</v>
          </cell>
          <cell r="B867" t="str">
            <v>EGLO CHILE ILUMINACION LIMITADA</v>
          </cell>
          <cell r="C867" t="str">
            <v>Pago Factura</v>
          </cell>
          <cell r="D867"/>
          <cell r="E867" t="str">
            <v>Factura</v>
          </cell>
          <cell r="F867">
            <v>193072</v>
          </cell>
          <cell r="G867"/>
          <cell r="H867">
            <v>711058</v>
          </cell>
          <cell r="I867">
            <v>45791</v>
          </cell>
          <cell r="J867" t="str">
            <v>TRANSFERENCIA BANCO SANTANDER</v>
          </cell>
          <cell r="K867"/>
          <cell r="L867" t="str">
            <v>OK</v>
          </cell>
          <cell r="M867">
            <v>711058</v>
          </cell>
          <cell r="N867" t="str">
            <v>EGLO CHILE ILUMINACION LIMITADA</v>
          </cell>
          <cell r="O867" t="str">
            <v>76.116.780-4</v>
          </cell>
          <cell r="P867" t="b">
            <v>1</v>
          </cell>
        </row>
        <row r="868">
          <cell r="A868" t="str">
            <v>42395221097</v>
          </cell>
          <cell r="B868" t="str">
            <v>BRITT BRANDS CHILE SPA</v>
          </cell>
          <cell r="C868" t="str">
            <v>Pago Factura</v>
          </cell>
          <cell r="D868"/>
          <cell r="E868" t="str">
            <v>Factura</v>
          </cell>
          <cell r="F868">
            <v>42395</v>
          </cell>
          <cell r="G868"/>
          <cell r="H868">
            <v>221097</v>
          </cell>
          <cell r="I868">
            <v>45791</v>
          </cell>
          <cell r="J868" t="str">
            <v>TRANSFERENCIA BANCO SANTANDER</v>
          </cell>
          <cell r="K868"/>
          <cell r="L868" t="str">
            <v>OK</v>
          </cell>
          <cell r="M868">
            <v>221097</v>
          </cell>
          <cell r="N868" t="str">
            <v>BRITT BRANDS CHILE SPA</v>
          </cell>
          <cell r="O868" t="str">
            <v>76.685.965-8</v>
          </cell>
          <cell r="P868" t="b">
            <v>1</v>
          </cell>
        </row>
        <row r="869">
          <cell r="A869" t="str">
            <v>70664522000</v>
          </cell>
          <cell r="B869" t="str">
            <v xml:space="preserve">yentzen </v>
          </cell>
          <cell r="C869" t="str">
            <v xml:space="preserve">entradas </v>
          </cell>
          <cell r="D869" t="str">
            <v>BL0600003258</v>
          </cell>
          <cell r="E869" t="str">
            <v>Factura</v>
          </cell>
          <cell r="F869">
            <v>7066</v>
          </cell>
          <cell r="G869"/>
          <cell r="H869">
            <v>4522000</v>
          </cell>
          <cell r="I869">
            <v>45791</v>
          </cell>
          <cell r="J869" t="str">
            <v>TRANSFERENCIA BANCO SANTANDER</v>
          </cell>
          <cell r="K869"/>
          <cell r="L869" t="str">
            <v>OK</v>
          </cell>
          <cell r="M869">
            <v>4522000</v>
          </cell>
          <cell r="N869" t="str">
            <v>YENTZEN CONSULTING SPA</v>
          </cell>
          <cell r="O869" t="str">
            <v>76.668.560-9</v>
          </cell>
          <cell r="P869" t="b">
            <v>1</v>
          </cell>
        </row>
        <row r="870">
          <cell r="A870" t="str">
            <v>52740512294960</v>
          </cell>
          <cell r="B870" t="str">
            <v>falabella</v>
          </cell>
          <cell r="C870"/>
          <cell r="D870"/>
          <cell r="E870" t="str">
            <v>Factura</v>
          </cell>
          <cell r="F870">
            <v>5274051</v>
          </cell>
          <cell r="G870"/>
          <cell r="H870">
            <v>2294960</v>
          </cell>
          <cell r="I870">
            <v>45791</v>
          </cell>
          <cell r="J870" t="str">
            <v>TARJETA DE CREDITO</v>
          </cell>
          <cell r="K870"/>
          <cell r="L870"/>
          <cell r="M870"/>
          <cell r="N870"/>
          <cell r="O870"/>
          <cell r="P870" t="b">
            <v>0</v>
          </cell>
        </row>
        <row r="871">
          <cell r="A871" t="str">
            <v>54650911880</v>
          </cell>
          <cell r="B871" t="str">
            <v>booz</v>
          </cell>
          <cell r="C871"/>
          <cell r="D871"/>
          <cell r="E871" t="str">
            <v>Factura</v>
          </cell>
          <cell r="F871">
            <v>54650</v>
          </cell>
          <cell r="G871"/>
          <cell r="H871">
            <v>911880</v>
          </cell>
          <cell r="I871">
            <v>45791</v>
          </cell>
          <cell r="J871" t="str">
            <v>TARJETA DE CREDITO</v>
          </cell>
          <cell r="K871"/>
          <cell r="L871"/>
          <cell r="M871"/>
          <cell r="N871"/>
          <cell r="O871"/>
          <cell r="P871" t="b">
            <v>0</v>
          </cell>
        </row>
        <row r="872">
          <cell r="A872" t="str">
            <v>755980</v>
          </cell>
          <cell r="B872" t="str">
            <v>Daniela Avila</v>
          </cell>
          <cell r="C872" t="str">
            <v>Devolucion por transferencia erronea</v>
          </cell>
          <cell r="D872"/>
          <cell r="E872"/>
          <cell r="F872"/>
          <cell r="G872"/>
          <cell r="H872">
            <v>755980</v>
          </cell>
          <cell r="I872">
            <v>45792</v>
          </cell>
          <cell r="J872" t="str">
            <v>TRANSFERENCIA BANCO SANTANDER</v>
          </cell>
          <cell r="K872" t="str">
            <v>Devolucion por transferencia erronea</v>
          </cell>
          <cell r="L872" t="str">
            <v>OK</v>
          </cell>
          <cell r="M872">
            <v>755980</v>
          </cell>
          <cell r="N872" t="str">
            <v>AVILA RAMIREZ DANIELA ALEJANDRA</v>
          </cell>
          <cell r="O872" t="str">
            <v>16.031.424-9</v>
          </cell>
          <cell r="P872" t="b">
            <v>1</v>
          </cell>
        </row>
        <row r="873">
          <cell r="A873" t="str">
            <v>259373655579</v>
          </cell>
          <cell r="B873" t="str">
            <v>EASY WAYS CHILE SPA</v>
          </cell>
          <cell r="C873" t="str">
            <v>Pago Factura</v>
          </cell>
          <cell r="D873"/>
          <cell r="E873" t="str">
            <v>Factura</v>
          </cell>
          <cell r="F873">
            <v>25937</v>
          </cell>
          <cell r="G873"/>
          <cell r="H873">
            <v>3655579</v>
          </cell>
          <cell r="I873">
            <v>45793</v>
          </cell>
          <cell r="J873" t="str">
            <v>TRANSFERENCIA BANCO SANTANDER</v>
          </cell>
          <cell r="K873"/>
          <cell r="L873" t="str">
            <v>OK</v>
          </cell>
          <cell r="M873">
            <v>3655579</v>
          </cell>
          <cell r="N873" t="str">
            <v>EASYWAYS</v>
          </cell>
          <cell r="O873" t="str">
            <v>76.287.445-8</v>
          </cell>
          <cell r="P873" t="b">
            <v>1</v>
          </cell>
        </row>
        <row r="874">
          <cell r="A874" t="str">
            <v>2967345433</v>
          </cell>
          <cell r="B874" t="str">
            <v>IMPORTCLICK CHILE SPA</v>
          </cell>
          <cell r="C874" t="str">
            <v>Pago Factura</v>
          </cell>
          <cell r="D874"/>
          <cell r="E874" t="str">
            <v>Factura</v>
          </cell>
          <cell r="F874">
            <v>2967</v>
          </cell>
          <cell r="G874"/>
          <cell r="H874">
            <v>345433</v>
          </cell>
          <cell r="I874">
            <v>45793</v>
          </cell>
          <cell r="J874" t="str">
            <v>TRANSFERENCIA BANCO SANTANDER</v>
          </cell>
          <cell r="K874"/>
          <cell r="L874" t="str">
            <v>OK</v>
          </cell>
          <cell r="M874">
            <v>345433</v>
          </cell>
          <cell r="N874" t="str">
            <v>IMPORTCLICK CHILE SPA</v>
          </cell>
          <cell r="O874" t="str">
            <v>77.489.114-5</v>
          </cell>
          <cell r="P874" t="b">
            <v>1</v>
          </cell>
        </row>
        <row r="875">
          <cell r="A875" t="str">
            <v>669813016666</v>
          </cell>
          <cell r="B875" t="str">
            <v>LOGINSA</v>
          </cell>
          <cell r="C875" t="str">
            <v>Pago Factura</v>
          </cell>
          <cell r="D875"/>
          <cell r="E875" t="str">
            <v>Factura</v>
          </cell>
          <cell r="F875">
            <v>6698</v>
          </cell>
          <cell r="G875"/>
          <cell r="H875">
            <v>13016666</v>
          </cell>
          <cell r="I875">
            <v>45793</v>
          </cell>
          <cell r="J875" t="str">
            <v>TRANSFERENCIA BANCO SANTANDER</v>
          </cell>
          <cell r="K875"/>
          <cell r="L875" t="str">
            <v>OK</v>
          </cell>
          <cell r="M875">
            <v>13016666</v>
          </cell>
          <cell r="N875" t="str">
            <v>LOGINSA BIOMEDICAL LIMITADA</v>
          </cell>
          <cell r="O875" t="str">
            <v>76.002.528-3</v>
          </cell>
          <cell r="P875" t="b">
            <v>1</v>
          </cell>
        </row>
        <row r="876">
          <cell r="A876" t="str">
            <v>259401320198</v>
          </cell>
          <cell r="B876" t="str">
            <v>EASY WAYS CHILE SPA</v>
          </cell>
          <cell r="C876" t="str">
            <v>Pago Factura</v>
          </cell>
          <cell r="D876"/>
          <cell r="E876" t="str">
            <v>Factura</v>
          </cell>
          <cell r="F876">
            <v>25940</v>
          </cell>
          <cell r="G876"/>
          <cell r="H876">
            <v>1320198</v>
          </cell>
          <cell r="I876">
            <v>45793</v>
          </cell>
          <cell r="J876" t="str">
            <v>TRANSFERENCIA BANCO SANTANDER</v>
          </cell>
          <cell r="K876"/>
          <cell r="L876" t="str">
            <v>OK</v>
          </cell>
          <cell r="M876">
            <v>1320198</v>
          </cell>
          <cell r="N876" t="str">
            <v>EASYWAYS</v>
          </cell>
          <cell r="O876" t="str">
            <v>76.287.445-8</v>
          </cell>
          <cell r="P876" t="b">
            <v>1</v>
          </cell>
        </row>
        <row r="877">
          <cell r="A877" t="str">
            <v>981752592477</v>
          </cell>
          <cell r="B877" t="str">
            <v>GASEI S.A.</v>
          </cell>
          <cell r="C877" t="str">
            <v>Pago Factura</v>
          </cell>
          <cell r="D877"/>
          <cell r="E877" t="str">
            <v>Factura</v>
          </cell>
          <cell r="F877">
            <v>98175</v>
          </cell>
          <cell r="G877"/>
          <cell r="H877">
            <v>2592477</v>
          </cell>
          <cell r="I877">
            <v>45793</v>
          </cell>
          <cell r="J877" t="str">
            <v>TRANSFERENCIA BANCO SANTANDER</v>
          </cell>
          <cell r="K877"/>
          <cell r="L877" t="str">
            <v>OK</v>
          </cell>
          <cell r="M877">
            <v>2592477</v>
          </cell>
          <cell r="N877" t="str">
            <v>GASEI S.A</v>
          </cell>
          <cell r="O877" t="str">
            <v>76.321.780-9</v>
          </cell>
          <cell r="P877" t="b">
            <v>1</v>
          </cell>
        </row>
        <row r="878">
          <cell r="A878" t="str">
            <v>2980209702</v>
          </cell>
          <cell r="B878" t="str">
            <v>IMPORTCLICK CHILE SPA</v>
          </cell>
          <cell r="C878" t="str">
            <v>Pago Factura</v>
          </cell>
          <cell r="D878"/>
          <cell r="E878" t="str">
            <v>Factura</v>
          </cell>
          <cell r="F878">
            <v>2980</v>
          </cell>
          <cell r="G878"/>
          <cell r="H878">
            <v>209702</v>
          </cell>
          <cell r="I878">
            <v>45793</v>
          </cell>
          <cell r="J878" t="str">
            <v>TRANSFERENCIA BANCO SANTANDER</v>
          </cell>
          <cell r="K878"/>
          <cell r="L878" t="str">
            <v>OK</v>
          </cell>
          <cell r="M878">
            <v>209702</v>
          </cell>
          <cell r="N878" t="str">
            <v>IMPORTCLICK CHILE SPA</v>
          </cell>
          <cell r="O878" t="str">
            <v>77.489.114-5</v>
          </cell>
          <cell r="P878" t="b">
            <v>1</v>
          </cell>
        </row>
        <row r="879">
          <cell r="A879" t="str">
            <v>14315464326</v>
          </cell>
          <cell r="B879" t="str">
            <v>PATAGONIK S A</v>
          </cell>
          <cell r="C879" t="str">
            <v>Pago Factura</v>
          </cell>
          <cell r="D879"/>
          <cell r="E879" t="str">
            <v>Factura</v>
          </cell>
          <cell r="F879">
            <v>14315</v>
          </cell>
          <cell r="G879"/>
          <cell r="H879">
            <v>464326</v>
          </cell>
          <cell r="I879">
            <v>45793</v>
          </cell>
          <cell r="J879" t="str">
            <v>TRANSFERENCIA BANCO SANTANDER</v>
          </cell>
          <cell r="K879"/>
          <cell r="L879" t="str">
            <v>OK</v>
          </cell>
          <cell r="M879">
            <v>464326</v>
          </cell>
          <cell r="N879" t="str">
            <v>PATAGONIK S.A.</v>
          </cell>
          <cell r="O879" t="str">
            <v>99.535.370-9</v>
          </cell>
          <cell r="P879" t="b">
            <v>1</v>
          </cell>
        </row>
        <row r="880">
          <cell r="A880" t="str">
            <v>255149940</v>
          </cell>
          <cell r="B880" t="str">
            <v>COMERCIALIZADORA PÃRAMO SPA</v>
          </cell>
          <cell r="C880" t="str">
            <v>Pago Factura</v>
          </cell>
          <cell r="D880"/>
          <cell r="E880" t="str">
            <v>Factura</v>
          </cell>
          <cell r="F880">
            <v>255</v>
          </cell>
          <cell r="G880"/>
          <cell r="H880">
            <v>149940</v>
          </cell>
          <cell r="I880">
            <v>45793</v>
          </cell>
          <cell r="J880" t="str">
            <v>TRANSFERENCIA BANCO SANTANDER</v>
          </cell>
          <cell r="K880"/>
          <cell r="L880" t="str">
            <v>OK</v>
          </cell>
          <cell r="M880">
            <v>149940</v>
          </cell>
          <cell r="N880" t="str">
            <v>COMERCIALIZADORA PARAMO SPA</v>
          </cell>
          <cell r="O880" t="str">
            <v>77.275.732-8</v>
          </cell>
          <cell r="P880" t="b">
            <v>1</v>
          </cell>
        </row>
        <row r="881">
          <cell r="A881" t="str">
            <v>5713129555</v>
          </cell>
          <cell r="B881" t="str">
            <v>ATAKAMA OUTDOOR SPA</v>
          </cell>
          <cell r="C881" t="str">
            <v>Pago Factura</v>
          </cell>
          <cell r="D881"/>
          <cell r="E881" t="str">
            <v>Factura</v>
          </cell>
          <cell r="F881">
            <v>5713</v>
          </cell>
          <cell r="G881"/>
          <cell r="H881">
            <v>129555</v>
          </cell>
          <cell r="I881">
            <v>45793</v>
          </cell>
          <cell r="J881" t="str">
            <v>TRANSFERENCIA BANCO SANTANDER</v>
          </cell>
          <cell r="K881"/>
          <cell r="L881" t="str">
            <v>OK</v>
          </cell>
          <cell r="M881">
            <v>129555</v>
          </cell>
          <cell r="N881" t="str">
            <v>ATAKAMA OUTDOOR SPA</v>
          </cell>
          <cell r="O881" t="str">
            <v>76.475.772-6</v>
          </cell>
          <cell r="P881" t="b">
            <v>1</v>
          </cell>
        </row>
        <row r="882">
          <cell r="A882" t="str">
            <v>259532519777</v>
          </cell>
          <cell r="B882" t="str">
            <v>EASY WAYS CHILE SPA</v>
          </cell>
          <cell r="C882" t="str">
            <v>Pago Factura</v>
          </cell>
          <cell r="D882"/>
          <cell r="E882" t="str">
            <v>Factura</v>
          </cell>
          <cell r="F882">
            <v>25953</v>
          </cell>
          <cell r="G882"/>
          <cell r="H882">
            <v>2519777</v>
          </cell>
          <cell r="I882">
            <v>45793</v>
          </cell>
          <cell r="J882" t="str">
            <v>TRANSFERENCIA BANCO SANTANDER</v>
          </cell>
          <cell r="K882"/>
          <cell r="L882" t="str">
            <v>OK</v>
          </cell>
          <cell r="M882">
            <v>2519777</v>
          </cell>
          <cell r="N882" t="str">
            <v>EASYWAYS</v>
          </cell>
          <cell r="O882" t="str">
            <v>76.287.445-8</v>
          </cell>
          <cell r="P882" t="b">
            <v>1</v>
          </cell>
        </row>
        <row r="883">
          <cell r="A883" t="str">
            <v>260811438875</v>
          </cell>
          <cell r="B883" t="str">
            <v>JARA MENDEZ LIMITADA</v>
          </cell>
          <cell r="C883" t="str">
            <v>Pago Factura</v>
          </cell>
          <cell r="D883"/>
          <cell r="E883" t="str">
            <v>Factura</v>
          </cell>
          <cell r="F883">
            <v>26081</v>
          </cell>
          <cell r="G883"/>
          <cell r="H883">
            <v>1438875</v>
          </cell>
          <cell r="I883">
            <v>45793</v>
          </cell>
          <cell r="J883" t="str">
            <v>TRANSFERENCIA BANCO SANTANDER</v>
          </cell>
          <cell r="K883"/>
          <cell r="L883" t="str">
            <v>OK</v>
          </cell>
          <cell r="M883">
            <v>1438875</v>
          </cell>
          <cell r="N883" t="str">
            <v>JARA MÉNDEZ LIMITADA</v>
          </cell>
          <cell r="O883" t="str">
            <v>76.089.757-4</v>
          </cell>
          <cell r="P883" t="b">
            <v>1</v>
          </cell>
        </row>
        <row r="884">
          <cell r="A884" t="str">
            <v>132089450201</v>
          </cell>
          <cell r="B884" t="str">
            <v>THE ANDES BRANDS S.A.</v>
          </cell>
          <cell r="C884" t="str">
            <v>Pago Factura</v>
          </cell>
          <cell r="D884"/>
          <cell r="E884" t="str">
            <v>Factura</v>
          </cell>
          <cell r="F884">
            <v>132089</v>
          </cell>
          <cell r="G884"/>
          <cell r="H884">
            <v>450201</v>
          </cell>
          <cell r="I884">
            <v>45793</v>
          </cell>
          <cell r="J884" t="str">
            <v>TRANSFERENCIA BANCO SANTANDER</v>
          </cell>
          <cell r="K884"/>
          <cell r="L884" t="str">
            <v>OK</v>
          </cell>
          <cell r="M884">
            <v>450201</v>
          </cell>
          <cell r="N884" t="str">
            <v>THE ANDES BRANDS S.A.</v>
          </cell>
          <cell r="O884" t="str">
            <v>76.838.890-3</v>
          </cell>
          <cell r="P884" t="b">
            <v>1</v>
          </cell>
        </row>
        <row r="885">
          <cell r="A885" t="str">
            <v>8792891256745</v>
          </cell>
          <cell r="B885" t="str">
            <v>VETO Y CIA LTDA</v>
          </cell>
          <cell r="C885" t="str">
            <v>Pago Factura</v>
          </cell>
          <cell r="D885"/>
          <cell r="E885" t="str">
            <v>Factura</v>
          </cell>
          <cell r="F885">
            <v>879289</v>
          </cell>
          <cell r="G885"/>
          <cell r="H885">
            <v>1256745</v>
          </cell>
          <cell r="I885">
            <v>45793</v>
          </cell>
          <cell r="J885" t="str">
            <v>TRANSFERENCIA BANCO SANTANDER</v>
          </cell>
          <cell r="K885"/>
          <cell r="L885" t="str">
            <v>OK</v>
          </cell>
          <cell r="M885">
            <v>1256745</v>
          </cell>
          <cell r="N885" t="str">
            <v>VETO Y CIA. LTDA.</v>
          </cell>
          <cell r="O885" t="str">
            <v>82.525.800-0</v>
          </cell>
          <cell r="P885" t="b">
            <v>1</v>
          </cell>
        </row>
        <row r="886">
          <cell r="A886" t="str">
            <v>2987869116</v>
          </cell>
          <cell r="B886" t="str">
            <v>IMPORTCLICK CHILE SPA</v>
          </cell>
          <cell r="C886" t="str">
            <v>Pago Factura</v>
          </cell>
          <cell r="D886"/>
          <cell r="E886" t="str">
            <v>Factura</v>
          </cell>
          <cell r="F886">
            <v>2987</v>
          </cell>
          <cell r="G886"/>
          <cell r="H886">
            <v>869116</v>
          </cell>
          <cell r="I886">
            <v>45793</v>
          </cell>
          <cell r="J886" t="str">
            <v>TRANSFERENCIA BANCO SANTANDER</v>
          </cell>
          <cell r="K886"/>
          <cell r="L886" t="str">
            <v>OK</v>
          </cell>
          <cell r="M886">
            <v>869116</v>
          </cell>
          <cell r="N886" t="str">
            <v>IMPORTCLICK CHILE SPA</v>
          </cell>
          <cell r="O886" t="str">
            <v>77.489.114-5</v>
          </cell>
          <cell r="P886" t="b">
            <v>1</v>
          </cell>
        </row>
        <row r="887">
          <cell r="A887" t="str">
            <v>129041471954</v>
          </cell>
          <cell r="B887" t="str">
            <v>TRAMONTINA DE CHILE S.A.</v>
          </cell>
          <cell r="C887" t="str">
            <v>Pago Factura</v>
          </cell>
          <cell r="D887"/>
          <cell r="E887" t="str">
            <v>Factura</v>
          </cell>
          <cell r="F887">
            <v>129041</v>
          </cell>
          <cell r="G887"/>
          <cell r="H887">
            <v>471954</v>
          </cell>
          <cell r="I887">
            <v>45793</v>
          </cell>
          <cell r="J887" t="str">
            <v>TRANSFERENCIA BANCO SANTANDER</v>
          </cell>
          <cell r="K887"/>
          <cell r="L887" t="str">
            <v>OK</v>
          </cell>
          <cell r="M887">
            <v>471954</v>
          </cell>
          <cell r="N887" t="str">
            <v>TRAMONTINA DE CHILE AS</v>
          </cell>
          <cell r="O887" t="str">
            <v>77.479.170-1</v>
          </cell>
          <cell r="P887" t="b">
            <v>1</v>
          </cell>
        </row>
        <row r="888">
          <cell r="A888" t="str">
            <v>731103631</v>
          </cell>
          <cell r="B888" t="str">
            <v>INVERSIONES FUENTES ALFARO LIMITADA</v>
          </cell>
          <cell r="C888" t="str">
            <v>Pago Factura</v>
          </cell>
          <cell r="D888"/>
          <cell r="E888" t="str">
            <v>Factura</v>
          </cell>
          <cell r="F888">
            <v>73</v>
          </cell>
          <cell r="G888"/>
          <cell r="H888">
            <v>1103631</v>
          </cell>
          <cell r="I888">
            <v>45793</v>
          </cell>
          <cell r="J888" t="str">
            <v>TRANSFERENCIA BANCO SANTANDER</v>
          </cell>
          <cell r="K888"/>
          <cell r="L888" t="str">
            <v>OK</v>
          </cell>
          <cell r="M888">
            <v>1103631</v>
          </cell>
          <cell r="N888" t="str">
            <v>INVERSIONES FUENTES ALFARO LIMITADA</v>
          </cell>
          <cell r="O888" t="str">
            <v>77.014.755-7</v>
          </cell>
          <cell r="P888" t="b">
            <v>1</v>
          </cell>
        </row>
        <row r="889">
          <cell r="A889" t="str">
            <v>14035879506</v>
          </cell>
          <cell r="B889" t="str">
            <v>DEIRA</v>
          </cell>
          <cell r="C889" t="str">
            <v>Pago Factura</v>
          </cell>
          <cell r="D889"/>
          <cell r="E889" t="str">
            <v>Factura</v>
          </cell>
          <cell r="F889">
            <v>14035</v>
          </cell>
          <cell r="G889"/>
          <cell r="H889">
            <v>879506</v>
          </cell>
          <cell r="I889">
            <v>45793</v>
          </cell>
          <cell r="J889" t="str">
            <v>TRANSFERENCIA BANCO SANTANDER</v>
          </cell>
          <cell r="K889" t="str">
            <v>diferencia de pago  factura tenemos saldo a favor .</v>
          </cell>
          <cell r="L889" t="str">
            <v>OK</v>
          </cell>
          <cell r="M889">
            <v>879506</v>
          </cell>
          <cell r="N889" t="str">
            <v>DEIRA TECNOLOGIAS DE INFORMACION S.A</v>
          </cell>
          <cell r="O889" t="str">
            <v>76.991.530-3</v>
          </cell>
          <cell r="P889" t="b">
            <v>1</v>
          </cell>
        </row>
        <row r="890">
          <cell r="A890" t="str">
            <v>2107975628</v>
          </cell>
          <cell r="B890" t="str">
            <v>COMERCIAL RHI</v>
          </cell>
          <cell r="C890" t="str">
            <v>Pago Factura</v>
          </cell>
          <cell r="D890"/>
          <cell r="E890" t="str">
            <v>Factura</v>
          </cell>
          <cell r="F890">
            <v>2107</v>
          </cell>
          <cell r="G890"/>
          <cell r="H890">
            <v>975628</v>
          </cell>
          <cell r="I890">
            <v>45793</v>
          </cell>
          <cell r="J890" t="str">
            <v>TRANSFERENCIA BANCO SANTANDER</v>
          </cell>
          <cell r="K890"/>
          <cell r="L890" t="str">
            <v>OK</v>
          </cell>
          <cell r="M890">
            <v>975628</v>
          </cell>
          <cell r="N890" t="str">
            <v>COMERCIAL RHI SPA</v>
          </cell>
          <cell r="O890" t="str">
            <v>77.743.933-2</v>
          </cell>
          <cell r="P890" t="b">
            <v>1</v>
          </cell>
        </row>
        <row r="891">
          <cell r="A891" t="str">
            <v>300000</v>
          </cell>
          <cell r="B891" t="str">
            <v>RAFAEL FUENTES</v>
          </cell>
          <cell r="C891" t="str">
            <v>PAGO BOLETA</v>
          </cell>
          <cell r="D891"/>
          <cell r="E891" t="str">
            <v>Boleta Honorarios</v>
          </cell>
          <cell r="F891"/>
          <cell r="G891">
            <v>243</v>
          </cell>
          <cell r="H891">
            <v>300000</v>
          </cell>
          <cell r="I891">
            <v>45793</v>
          </cell>
          <cell r="J891" t="str">
            <v>TRANSFERENCIA BANCO SANTANDER</v>
          </cell>
          <cell r="K891"/>
          <cell r="L891"/>
          <cell r="M891">
            <v>300000</v>
          </cell>
          <cell r="N891" t="str">
            <v>rafael fuentes</v>
          </cell>
          <cell r="O891" t="str">
            <v>16.751.160-0</v>
          </cell>
          <cell r="P891" t="b">
            <v>1</v>
          </cell>
        </row>
        <row r="892">
          <cell r="A892" t="str">
            <v>1035375</v>
          </cell>
          <cell r="B892" t="str">
            <v>AEQUUS</v>
          </cell>
          <cell r="C892" t="str">
            <v>PAGO BOLETA</v>
          </cell>
          <cell r="D892"/>
          <cell r="E892" t="str">
            <v>Boleta Honorarios</v>
          </cell>
          <cell r="F892"/>
          <cell r="G892">
            <v>2546</v>
          </cell>
          <cell r="H892">
            <v>1035375</v>
          </cell>
          <cell r="I892">
            <v>45793</v>
          </cell>
          <cell r="J892" t="str">
            <v>TRANSFERENCIA BANCO SANTANDER</v>
          </cell>
          <cell r="K892"/>
          <cell r="L892"/>
          <cell r="M892">
            <v>1035375</v>
          </cell>
          <cell r="N892" t="str">
            <v>SOC CONSULTORA AEQUUS LTDA</v>
          </cell>
          <cell r="O892" t="str">
            <v>76.430.652-K</v>
          </cell>
          <cell r="P892" t="b">
            <v>1</v>
          </cell>
        </row>
        <row r="893">
          <cell r="A893" t="str">
            <v>226055058761</v>
          </cell>
          <cell r="B893" t="str">
            <v>POINTBREAK (STANLEY)</v>
          </cell>
          <cell r="C893" t="str">
            <v>Pago Factura</v>
          </cell>
          <cell r="D893"/>
          <cell r="E893" t="str">
            <v>Factura</v>
          </cell>
          <cell r="F893">
            <v>22605</v>
          </cell>
          <cell r="G893"/>
          <cell r="H893">
            <v>5058761</v>
          </cell>
          <cell r="I893">
            <v>45796</v>
          </cell>
          <cell r="J893" t="str">
            <v>TRANSFERENCIA BANCO SANTANDER</v>
          </cell>
          <cell r="K893" t="str">
            <v>diferencia pendiente de pago de la factura de febrero mas saldos a favor anteriores</v>
          </cell>
          <cell r="L893" t="str">
            <v>OK</v>
          </cell>
          <cell r="M893">
            <v>5058761</v>
          </cell>
          <cell r="N893" t="str">
            <v>INVERSIONES POINTEBREAK SPA</v>
          </cell>
          <cell r="O893" t="str">
            <v>76.527.424-9</v>
          </cell>
          <cell r="P893" t="b">
            <v>1</v>
          </cell>
        </row>
        <row r="894">
          <cell r="A894" t="str">
            <v>300000</v>
          </cell>
          <cell r="B894" t="str">
            <v>RAFAEL FUENTES</v>
          </cell>
          <cell r="C894" t="str">
            <v>PAGO BOLETA</v>
          </cell>
          <cell r="D894"/>
          <cell r="E894" t="str">
            <v>Boleta Honorarios</v>
          </cell>
          <cell r="F894"/>
          <cell r="G894">
            <v>244</v>
          </cell>
          <cell r="H894">
            <v>300000</v>
          </cell>
          <cell r="I894">
            <v>45797</v>
          </cell>
          <cell r="J894" t="str">
            <v>TRANSFERENCIA BANCO SANTANDER</v>
          </cell>
          <cell r="K894"/>
          <cell r="L894" t="str">
            <v>OK</v>
          </cell>
          <cell r="M894">
            <v>300000</v>
          </cell>
          <cell r="N894" t="str">
            <v>rafael fuentes</v>
          </cell>
          <cell r="O894" t="str">
            <v>16.751.160-0</v>
          </cell>
          <cell r="P894" t="b">
            <v>1</v>
          </cell>
        </row>
        <row r="895">
          <cell r="A895" t="str">
            <v>42611107487</v>
          </cell>
          <cell r="B895" t="str">
            <v>BRITT BRANDS CHILE SPA</v>
          </cell>
          <cell r="C895" t="str">
            <v>Pago Factura</v>
          </cell>
          <cell r="D895"/>
          <cell r="E895" t="str">
            <v>Factura</v>
          </cell>
          <cell r="F895">
            <v>42611</v>
          </cell>
          <cell r="G895"/>
          <cell r="H895">
            <v>107487</v>
          </cell>
          <cell r="I895">
            <v>45797</v>
          </cell>
          <cell r="J895" t="str">
            <v>TRANSFERENCIA BANCO SANTANDER</v>
          </cell>
          <cell r="K895"/>
          <cell r="L895" t="str">
            <v>OK</v>
          </cell>
          <cell r="M895">
            <v>107487</v>
          </cell>
          <cell r="N895" t="str">
            <v>BRITT BRANDS CHILE SPA</v>
          </cell>
          <cell r="O895" t="str">
            <v>76.685.965-8</v>
          </cell>
          <cell r="P895" t="b">
            <v>1</v>
          </cell>
        </row>
        <row r="896">
          <cell r="A896" t="str">
            <v>193313291961</v>
          </cell>
          <cell r="B896" t="str">
            <v>EGLO CHILE ILUMINACION LIMITADA</v>
          </cell>
          <cell r="C896" t="str">
            <v>Pago Factura</v>
          </cell>
          <cell r="D896"/>
          <cell r="E896" t="str">
            <v>Factura</v>
          </cell>
          <cell r="F896">
            <v>193313</v>
          </cell>
          <cell r="G896"/>
          <cell r="H896">
            <v>291961</v>
          </cell>
          <cell r="I896">
            <v>45797</v>
          </cell>
          <cell r="J896" t="str">
            <v>TRANSFERENCIA BANCO SANTANDER</v>
          </cell>
          <cell r="K896"/>
          <cell r="L896" t="str">
            <v>OK</v>
          </cell>
          <cell r="M896">
            <v>291961</v>
          </cell>
          <cell r="N896" t="str">
            <v>EGLO CHILE ILUMINACION LIMITADA</v>
          </cell>
          <cell r="O896" t="str">
            <v>76.116.780-4</v>
          </cell>
          <cell r="P896" t="b">
            <v>1</v>
          </cell>
        </row>
        <row r="897">
          <cell r="A897" t="str">
            <v>98368588781</v>
          </cell>
          <cell r="B897" t="str">
            <v>GASEI S.A.</v>
          </cell>
          <cell r="C897" t="str">
            <v>Pago Factura</v>
          </cell>
          <cell r="D897"/>
          <cell r="E897" t="str">
            <v>Factura</v>
          </cell>
          <cell r="F897">
            <v>98368</v>
          </cell>
          <cell r="G897"/>
          <cell r="H897">
            <v>588781</v>
          </cell>
          <cell r="I897">
            <v>45797</v>
          </cell>
          <cell r="J897" t="str">
            <v>TRANSFERENCIA BANCO SANTANDER</v>
          </cell>
          <cell r="K897"/>
          <cell r="L897" t="str">
            <v>OK</v>
          </cell>
          <cell r="M897">
            <v>588781</v>
          </cell>
          <cell r="N897" t="str">
            <v>GASEI S.A</v>
          </cell>
          <cell r="O897" t="str">
            <v>76.321.780-9</v>
          </cell>
          <cell r="P897" t="b">
            <v>1</v>
          </cell>
        </row>
        <row r="898">
          <cell r="A898" t="str">
            <v>98362854956</v>
          </cell>
          <cell r="B898" t="str">
            <v>GASEI S.A.</v>
          </cell>
          <cell r="C898" t="str">
            <v>Pago Factura</v>
          </cell>
          <cell r="D898"/>
          <cell r="E898" t="str">
            <v>Factura</v>
          </cell>
          <cell r="F898">
            <v>98362</v>
          </cell>
          <cell r="G898"/>
          <cell r="H898">
            <v>854956</v>
          </cell>
          <cell r="I898">
            <v>45797</v>
          </cell>
          <cell r="J898" t="str">
            <v>TRANSFERENCIA BANCO SANTANDER</v>
          </cell>
          <cell r="K898"/>
          <cell r="L898" t="str">
            <v>OK</v>
          </cell>
          <cell r="M898">
            <v>854956</v>
          </cell>
          <cell r="N898" t="str">
            <v>GASEI S.A</v>
          </cell>
          <cell r="O898" t="str">
            <v>76.321.780-9</v>
          </cell>
          <cell r="P898" t="b">
            <v>1</v>
          </cell>
        </row>
        <row r="899">
          <cell r="A899" t="str">
            <v>2996869117</v>
          </cell>
          <cell r="B899" t="str">
            <v>IMPORTCLICK CHILE SPA</v>
          </cell>
          <cell r="C899" t="str">
            <v>Pago Factura</v>
          </cell>
          <cell r="D899"/>
          <cell r="E899" t="str">
            <v>Factura</v>
          </cell>
          <cell r="F899">
            <v>2996</v>
          </cell>
          <cell r="G899"/>
          <cell r="H899">
            <v>869117</v>
          </cell>
          <cell r="I899">
            <v>45797</v>
          </cell>
          <cell r="J899" t="str">
            <v>TRANSFERENCIA BANCO SANTANDER</v>
          </cell>
          <cell r="K899"/>
          <cell r="L899" t="str">
            <v>OK</v>
          </cell>
          <cell r="M899">
            <v>869117</v>
          </cell>
          <cell r="N899" t="str">
            <v>IMPORTCLICK CHILE SPA</v>
          </cell>
          <cell r="O899" t="str">
            <v>77.489.114-5</v>
          </cell>
          <cell r="P899" t="b">
            <v>1</v>
          </cell>
        </row>
        <row r="900">
          <cell r="A900" t="str">
            <v>299757980</v>
          </cell>
          <cell r="B900" t="str">
            <v>IMPORTCLICK CHILE SPA</v>
          </cell>
          <cell r="C900" t="str">
            <v>Pago Factura</v>
          </cell>
          <cell r="D900"/>
          <cell r="E900" t="str">
            <v>Factura</v>
          </cell>
          <cell r="F900">
            <v>2997</v>
          </cell>
          <cell r="G900"/>
          <cell r="H900">
            <v>57980</v>
          </cell>
          <cell r="I900">
            <v>45797</v>
          </cell>
          <cell r="J900" t="str">
            <v>TRANSFERENCIA BANCO SANTANDER</v>
          </cell>
          <cell r="K900"/>
          <cell r="L900" t="str">
            <v>OK</v>
          </cell>
          <cell r="M900">
            <v>57980</v>
          </cell>
          <cell r="N900" t="str">
            <v>IMPORTCLICK CHILE SPA</v>
          </cell>
          <cell r="O900" t="str">
            <v>77.489.114-5</v>
          </cell>
          <cell r="P900" t="b">
            <v>1</v>
          </cell>
        </row>
        <row r="901">
          <cell r="A901" t="str">
            <v>8705679</v>
          </cell>
          <cell r="B901" t="str">
            <v>IMPORTCLICK CHILE SPA</v>
          </cell>
          <cell r="C901"/>
          <cell r="D901"/>
          <cell r="E901"/>
          <cell r="F901"/>
          <cell r="G901"/>
          <cell r="H901">
            <v>8705679</v>
          </cell>
          <cell r="I901">
            <v>45797</v>
          </cell>
          <cell r="J901" t="str">
            <v>TRANSFERENCIA BANCO SANTANDER</v>
          </cell>
          <cell r="K901"/>
          <cell r="L901" t="str">
            <v>OK</v>
          </cell>
          <cell r="M901">
            <v>8705679</v>
          </cell>
          <cell r="N901" t="str">
            <v>IMPORTCLICK CHILE SPA</v>
          </cell>
          <cell r="O901" t="str">
            <v>77.489.114-5</v>
          </cell>
          <cell r="P901" t="b">
            <v>1</v>
          </cell>
        </row>
        <row r="902">
          <cell r="A902" t="str">
            <v>143338705679</v>
          </cell>
          <cell r="B902" t="str">
            <v>PATAGONIK S A</v>
          </cell>
          <cell r="C902" t="str">
            <v>Pago Factura</v>
          </cell>
          <cell r="D902"/>
          <cell r="E902" t="str">
            <v>Factura</v>
          </cell>
          <cell r="F902">
            <v>14333</v>
          </cell>
          <cell r="G902"/>
          <cell r="H902">
            <v>8705679</v>
          </cell>
          <cell r="I902">
            <v>45797</v>
          </cell>
          <cell r="J902" t="str">
            <v>TRANSFERENCIA BANCO SANTANDER</v>
          </cell>
          <cell r="K902"/>
          <cell r="L902" t="str">
            <v>OK</v>
          </cell>
          <cell r="M902">
            <v>8705679</v>
          </cell>
          <cell r="N902" t="str">
            <v>PATAGONIK S.A.</v>
          </cell>
          <cell r="O902" t="str">
            <v>99.535.370-9</v>
          </cell>
          <cell r="P902" t="b">
            <v>1</v>
          </cell>
        </row>
        <row r="903">
          <cell r="A903" t="str">
            <v>42663200099</v>
          </cell>
          <cell r="B903" t="str">
            <v>BRITT BRANDS CHILE SPA</v>
          </cell>
          <cell r="C903" t="str">
            <v>Pago Factura</v>
          </cell>
          <cell r="D903"/>
          <cell r="E903" t="str">
            <v>Factura</v>
          </cell>
          <cell r="F903">
            <v>42663</v>
          </cell>
          <cell r="G903"/>
          <cell r="H903">
            <v>200099</v>
          </cell>
          <cell r="I903">
            <v>45797</v>
          </cell>
          <cell r="J903" t="str">
            <v>TRANSFERENCIA BANCO SANTANDER</v>
          </cell>
          <cell r="K903"/>
          <cell r="L903" t="str">
            <v>OK</v>
          </cell>
          <cell r="M903">
            <v>200099</v>
          </cell>
          <cell r="N903" t="str">
            <v>BRITT BRANDS CHILE SPA</v>
          </cell>
          <cell r="O903" t="str">
            <v>76.685.965-8</v>
          </cell>
          <cell r="P903" t="b">
            <v>1</v>
          </cell>
        </row>
        <row r="904">
          <cell r="A904" t="str">
            <v>2634917670021</v>
          </cell>
          <cell r="B904" t="str">
            <v>EASY WAYS CHILE SPA</v>
          </cell>
          <cell r="C904" t="str">
            <v>Pago Factura</v>
          </cell>
          <cell r="D904"/>
          <cell r="E904" t="str">
            <v>Factura</v>
          </cell>
          <cell r="F904">
            <v>26349</v>
          </cell>
          <cell r="G904"/>
          <cell r="H904">
            <v>17670021</v>
          </cell>
          <cell r="I904">
            <v>45797</v>
          </cell>
          <cell r="J904" t="str">
            <v>TRANSFERENCIA BANCO SANTANDER</v>
          </cell>
          <cell r="K904"/>
          <cell r="L904" t="str">
            <v>OK</v>
          </cell>
          <cell r="M904">
            <v>17670021</v>
          </cell>
          <cell r="N904" t="str">
            <v>EASYWAYS</v>
          </cell>
          <cell r="O904" t="str">
            <v>76.287.445-8</v>
          </cell>
          <cell r="P904" t="b">
            <v>1</v>
          </cell>
        </row>
        <row r="905">
          <cell r="A905" t="str">
            <v>260891022691</v>
          </cell>
          <cell r="B905" t="str">
            <v>JARA MENDEZ LIMITADA</v>
          </cell>
          <cell r="C905" t="str">
            <v>Pago Factura</v>
          </cell>
          <cell r="D905"/>
          <cell r="E905" t="str">
            <v>Factura</v>
          </cell>
          <cell r="F905">
            <v>26089</v>
          </cell>
          <cell r="G905"/>
          <cell r="H905">
            <v>1022691</v>
          </cell>
          <cell r="I905">
            <v>45797</v>
          </cell>
          <cell r="J905" t="str">
            <v>TRANSFERENCIA BANCO SANTANDER</v>
          </cell>
          <cell r="K905"/>
          <cell r="L905" t="str">
            <v>OK</v>
          </cell>
          <cell r="M905">
            <v>1022691</v>
          </cell>
          <cell r="N905" t="str">
            <v>JARA MÉNDEZ LIMITADA</v>
          </cell>
          <cell r="O905" t="str">
            <v>76.089.757-4</v>
          </cell>
          <cell r="P905" t="b">
            <v>1</v>
          </cell>
        </row>
        <row r="906">
          <cell r="A906" t="str">
            <v>1433887633</v>
          </cell>
          <cell r="B906" t="str">
            <v>PATAGONIK S A</v>
          </cell>
          <cell r="C906" t="str">
            <v>Pago Factura</v>
          </cell>
          <cell r="D906"/>
          <cell r="E906" t="str">
            <v>Factura</v>
          </cell>
          <cell r="F906">
            <v>14338</v>
          </cell>
          <cell r="G906"/>
          <cell r="H906">
            <v>87633</v>
          </cell>
          <cell r="I906">
            <v>45797</v>
          </cell>
          <cell r="J906" t="str">
            <v>TRANSFERENCIA BANCO SANTANDER</v>
          </cell>
          <cell r="K906"/>
          <cell r="L906" t="str">
            <v>OK</v>
          </cell>
          <cell r="M906">
            <v>87633</v>
          </cell>
          <cell r="N906" t="str">
            <v>PATAGONIK S.A.</v>
          </cell>
          <cell r="O906" t="str">
            <v>99.535.370-9</v>
          </cell>
          <cell r="P906" t="b">
            <v>1</v>
          </cell>
        </row>
        <row r="907">
          <cell r="A907" t="str">
            <v>879715657671</v>
          </cell>
          <cell r="B907" t="str">
            <v>VETO Y CIA LTDA</v>
          </cell>
          <cell r="C907" t="str">
            <v>Pago Factura</v>
          </cell>
          <cell r="D907"/>
          <cell r="E907" t="str">
            <v>Factura</v>
          </cell>
          <cell r="F907">
            <v>879715</v>
          </cell>
          <cell r="G907"/>
          <cell r="H907">
            <v>657671</v>
          </cell>
          <cell r="I907">
            <v>45797</v>
          </cell>
          <cell r="J907" t="str">
            <v>TRANSFERENCIA BANCO SANTANDER</v>
          </cell>
          <cell r="K907"/>
          <cell r="L907" t="str">
            <v>OK</v>
          </cell>
          <cell r="M907">
            <v>657671</v>
          </cell>
          <cell r="N907" t="str">
            <v>VETO Y CIA. LTDA.</v>
          </cell>
          <cell r="O907" t="str">
            <v>82.525.800-0</v>
          </cell>
          <cell r="P907" t="b">
            <v>1</v>
          </cell>
        </row>
        <row r="908">
          <cell r="A908" t="str">
            <v>9782183984</v>
          </cell>
          <cell r="B908" t="str">
            <v>CERCANO S.A.</v>
          </cell>
          <cell r="C908" t="str">
            <v>Pago Factura</v>
          </cell>
          <cell r="D908"/>
          <cell r="E908" t="str">
            <v>Factura</v>
          </cell>
          <cell r="F908">
            <v>9782</v>
          </cell>
          <cell r="G908"/>
          <cell r="H908">
            <v>183984</v>
          </cell>
          <cell r="I908">
            <v>45797</v>
          </cell>
          <cell r="J908" t="str">
            <v>TRANSFERENCIA BANCO SANTANDER</v>
          </cell>
          <cell r="K908"/>
          <cell r="L908" t="str">
            <v>OK</v>
          </cell>
          <cell r="M908">
            <v>183984</v>
          </cell>
          <cell r="N908" t="str">
            <v>Cercano sa</v>
          </cell>
          <cell r="O908" t="str">
            <v>76.098.191-5</v>
          </cell>
          <cell r="P908" t="b">
            <v>1</v>
          </cell>
        </row>
        <row r="909">
          <cell r="A909" t="str">
            <v>3023419755</v>
          </cell>
          <cell r="B909" t="str">
            <v>IMPORTCLICK CHILE SPA</v>
          </cell>
          <cell r="C909" t="str">
            <v>Pago Factura</v>
          </cell>
          <cell r="D909"/>
          <cell r="E909" t="str">
            <v>Factura</v>
          </cell>
          <cell r="F909">
            <v>3023</v>
          </cell>
          <cell r="G909"/>
          <cell r="H909">
            <v>419755</v>
          </cell>
          <cell r="I909">
            <v>45797</v>
          </cell>
          <cell r="J909" t="str">
            <v>TRANSFERENCIA BANCO SANTANDER</v>
          </cell>
          <cell r="K909"/>
          <cell r="L909" t="str">
            <v>OK</v>
          </cell>
          <cell r="M909">
            <v>419755</v>
          </cell>
          <cell r="N909" t="str">
            <v>IMPORTCLICK CHILE SPA</v>
          </cell>
          <cell r="O909" t="str">
            <v>77.489.114-5</v>
          </cell>
          <cell r="P909" t="b">
            <v>1</v>
          </cell>
        </row>
        <row r="910">
          <cell r="A910" t="str">
            <v>96445221000</v>
          </cell>
          <cell r="B910" t="str">
            <v>BIG BOX</v>
          </cell>
          <cell r="C910" t="str">
            <v>Pago Factura</v>
          </cell>
          <cell r="D910"/>
          <cell r="E910" t="str">
            <v>Factura</v>
          </cell>
          <cell r="F910">
            <v>9644</v>
          </cell>
          <cell r="G910"/>
          <cell r="H910">
            <v>5221000</v>
          </cell>
          <cell r="I910">
            <v>45797</v>
          </cell>
          <cell r="J910" t="str">
            <v>TRANSFERENCIA BANCO SANTANDER</v>
          </cell>
          <cell r="K910"/>
          <cell r="L910" t="str">
            <v>OK</v>
          </cell>
          <cell r="M910">
            <v>5221000</v>
          </cell>
          <cell r="N910" t="str">
            <v>BIG BOX CHILE SPA</v>
          </cell>
          <cell r="O910" t="str">
            <v>76.415.348-0</v>
          </cell>
          <cell r="P910" t="b">
            <v>1</v>
          </cell>
        </row>
        <row r="911">
          <cell r="A911" t="str">
            <v>3039542997</v>
          </cell>
          <cell r="B911" t="str">
            <v>IMPORTCLICK CHILE SPA</v>
          </cell>
          <cell r="C911" t="str">
            <v>Pago Factura</v>
          </cell>
          <cell r="D911"/>
          <cell r="E911" t="str">
            <v>Factura</v>
          </cell>
          <cell r="F911">
            <v>3039</v>
          </cell>
          <cell r="G911"/>
          <cell r="H911">
            <v>542997</v>
          </cell>
          <cell r="I911">
            <v>45797</v>
          </cell>
          <cell r="J911" t="str">
            <v>TRANSFERENCIA BANCO SANTANDER</v>
          </cell>
          <cell r="K911"/>
          <cell r="L911" t="str">
            <v>OK</v>
          </cell>
          <cell r="M911">
            <v>542997</v>
          </cell>
          <cell r="N911"/>
          <cell r="O911"/>
          <cell r="P911" t="b">
            <v>1</v>
          </cell>
        </row>
        <row r="912">
          <cell r="A912" t="str">
            <v>2159880</v>
          </cell>
          <cell r="B912" t="str">
            <v>GASEI S.A.</v>
          </cell>
          <cell r="C912" t="str">
            <v>Compra online</v>
          </cell>
          <cell r="D912"/>
          <cell r="E912" t="str">
            <v>Factura</v>
          </cell>
          <cell r="F912"/>
          <cell r="G912"/>
          <cell r="H912">
            <v>2159880</v>
          </cell>
          <cell r="I912">
            <v>45797</v>
          </cell>
          <cell r="J912" t="str">
            <v>TARJETA DE CREDITO</v>
          </cell>
          <cell r="K912"/>
          <cell r="L912"/>
          <cell r="M912"/>
          <cell r="N912"/>
          <cell r="O912"/>
          <cell r="P912"/>
        </row>
        <row r="913">
          <cell r="A913" t="str">
            <v>1403980</v>
          </cell>
          <cell r="B913" t="str">
            <v>RIPLEY</v>
          </cell>
          <cell r="C913" t="str">
            <v>Compra online</v>
          </cell>
          <cell r="D913"/>
          <cell r="E913" t="str">
            <v>Factura</v>
          </cell>
          <cell r="F913"/>
          <cell r="G913"/>
          <cell r="H913">
            <v>1403980</v>
          </cell>
          <cell r="I913">
            <v>45797</v>
          </cell>
          <cell r="J913" t="str">
            <v>TARJETA DE CREDITO</v>
          </cell>
          <cell r="K913"/>
          <cell r="L913"/>
          <cell r="M913"/>
          <cell r="N913"/>
          <cell r="P913"/>
        </row>
        <row r="914">
          <cell r="A914" t="str">
            <v>1406980</v>
          </cell>
          <cell r="B914" t="str">
            <v>PARIS</v>
          </cell>
          <cell r="C914" t="str">
            <v>Pago Factura</v>
          </cell>
          <cell r="D914"/>
          <cell r="E914" t="str">
            <v>Factura</v>
          </cell>
          <cell r="F914"/>
          <cell r="G914"/>
          <cell r="H914">
            <v>1406980</v>
          </cell>
          <cell r="I914">
            <v>45797</v>
          </cell>
          <cell r="J914" t="str">
            <v>TARJETA DE CREDITO</v>
          </cell>
          <cell r="K914" t="str">
            <v>NOS ANULAN LA COMPRA Y GENERAN NC</v>
          </cell>
          <cell r="L914" t="str">
            <v>OK</v>
          </cell>
          <cell r="M914">
            <v>1406980</v>
          </cell>
          <cell r="N914"/>
          <cell r="O914"/>
          <cell r="P914" t="b">
            <v>1</v>
          </cell>
        </row>
        <row r="915">
          <cell r="A915" t="str">
            <v>924950</v>
          </cell>
          <cell r="B915" t="str">
            <v>HOUSE MARLEY (GASEI)</v>
          </cell>
          <cell r="C915" t="str">
            <v>Pago Factura</v>
          </cell>
          <cell r="D915"/>
          <cell r="E915" t="str">
            <v>Factura</v>
          </cell>
          <cell r="F915"/>
          <cell r="G915"/>
          <cell r="H915">
            <v>924950</v>
          </cell>
          <cell r="I915">
            <v>45797</v>
          </cell>
          <cell r="J915" t="str">
            <v>TARJETA DE CREDITO</v>
          </cell>
          <cell r="K915" t="str">
            <v>ANULADA LA COMPRA</v>
          </cell>
          <cell r="L915" t="str">
            <v>OK</v>
          </cell>
          <cell r="M915">
            <v>924950</v>
          </cell>
          <cell r="N915"/>
          <cell r="O915"/>
          <cell r="P915" t="b">
            <v>1</v>
          </cell>
        </row>
        <row r="916">
          <cell r="A916" t="str">
            <v>765980</v>
          </cell>
          <cell r="B916" t="str">
            <v>HP (ingrammi)</v>
          </cell>
          <cell r="C916" t="str">
            <v>Pago Factura</v>
          </cell>
          <cell r="D916"/>
          <cell r="E916" t="str">
            <v>Factura</v>
          </cell>
          <cell r="F916"/>
          <cell r="G916"/>
          <cell r="H916">
            <v>765980</v>
          </cell>
          <cell r="I916">
            <v>45767</v>
          </cell>
          <cell r="J916" t="str">
            <v>TARJETA DE CREDITO</v>
          </cell>
          <cell r="K916"/>
          <cell r="L916" t="str">
            <v>OK</v>
          </cell>
          <cell r="M916">
            <v>765980</v>
          </cell>
          <cell r="N916"/>
          <cell r="O916"/>
          <cell r="P916" t="b">
            <v>1</v>
          </cell>
        </row>
        <row r="917">
          <cell r="A917" t="str">
            <v>9771607938</v>
          </cell>
          <cell r="B917" t="str">
            <v>CERCANO S.A.</v>
          </cell>
          <cell r="C917" t="str">
            <v>Pago Factura</v>
          </cell>
          <cell r="D917"/>
          <cell r="E917" t="str">
            <v>Factura</v>
          </cell>
          <cell r="F917">
            <v>9771</v>
          </cell>
          <cell r="G917"/>
          <cell r="H917">
            <v>607938</v>
          </cell>
          <cell r="I917">
            <v>45797</v>
          </cell>
          <cell r="J917" t="str">
            <v>TRANSFERENCIA BANCO SANTANDER</v>
          </cell>
          <cell r="K917"/>
          <cell r="L917" t="str">
            <v>OK</v>
          </cell>
          <cell r="M917">
            <v>607938</v>
          </cell>
          <cell r="N917" t="str">
            <v>Cercano sa</v>
          </cell>
          <cell r="O917" t="str">
            <v>76.098.191-5</v>
          </cell>
          <cell r="P917" t="b">
            <v>1</v>
          </cell>
        </row>
        <row r="918">
          <cell r="A918" t="str">
            <v>2143970</v>
          </cell>
          <cell r="B918" t="str">
            <v>FALABELLA</v>
          </cell>
          <cell r="C918" t="str">
            <v>Pago Factura</v>
          </cell>
          <cell r="D918"/>
          <cell r="E918" t="str">
            <v>Boleta</v>
          </cell>
          <cell r="F918"/>
          <cell r="G918" t="str">
            <v>905667050 / 904419750</v>
          </cell>
          <cell r="H918">
            <v>2143970</v>
          </cell>
          <cell r="I918">
            <v>45799</v>
          </cell>
          <cell r="J918" t="str">
            <v>TARJETA DE CREDITO</v>
          </cell>
          <cell r="K918"/>
          <cell r="L918" t="str">
            <v>OK</v>
          </cell>
          <cell r="M918"/>
          <cell r="N918"/>
          <cell r="O918"/>
          <cell r="P918" t="b">
            <v>0</v>
          </cell>
        </row>
        <row r="919">
          <cell r="A919" t="str">
            <v>839990</v>
          </cell>
          <cell r="B919" t="str">
            <v>RIPLEY</v>
          </cell>
          <cell r="C919" t="str">
            <v>Pago Factura</v>
          </cell>
          <cell r="D919"/>
          <cell r="E919"/>
          <cell r="F919"/>
          <cell r="G919"/>
          <cell r="H919">
            <v>839990</v>
          </cell>
          <cell r="I919">
            <v>45799</v>
          </cell>
          <cell r="J919" t="str">
            <v>TARJETA DE CREDITO</v>
          </cell>
          <cell r="K919"/>
          <cell r="L919" t="str">
            <v>OK</v>
          </cell>
          <cell r="M919"/>
          <cell r="P919" t="b">
            <v>0</v>
          </cell>
        </row>
        <row r="920">
          <cell r="A920" t="str">
            <v>7740</v>
          </cell>
          <cell r="B920" t="str">
            <v>INTELSAT INFLIGHT LLC</v>
          </cell>
          <cell r="C920"/>
          <cell r="D920"/>
          <cell r="E920" t="str">
            <v>Boleta</v>
          </cell>
          <cell r="F920"/>
          <cell r="G920"/>
          <cell r="H920">
            <v>7740</v>
          </cell>
          <cell r="I920"/>
          <cell r="J920"/>
          <cell r="K920" t="str">
            <v>Internet dany Avion</v>
          </cell>
          <cell r="L920"/>
          <cell r="M920"/>
          <cell r="P920" t="b">
            <v>0</v>
          </cell>
        </row>
        <row r="921">
          <cell r="A921" t="str">
            <v>794700</v>
          </cell>
          <cell r="B921" t="str">
            <v xml:space="preserve">UNIVERSIDAD DE CONCEPCION </v>
          </cell>
          <cell r="C921" t="str">
            <v>pago oc</v>
          </cell>
          <cell r="D921" t="str">
            <v>BL0600003289</v>
          </cell>
          <cell r="E921" t="str">
            <v>Factura</v>
          </cell>
          <cell r="F921"/>
          <cell r="G921"/>
          <cell r="H921">
            <v>794700</v>
          </cell>
          <cell r="I921">
            <v>45800</v>
          </cell>
          <cell r="J921" t="str">
            <v>TRANSFERENCIA BANCO SANTANDER</v>
          </cell>
          <cell r="K921"/>
          <cell r="L921" t="str">
            <v>OK</v>
          </cell>
          <cell r="M921">
            <v>794700</v>
          </cell>
          <cell r="N921" t="str">
            <v>Universidad de concepcion</v>
          </cell>
          <cell r="O921" t="str">
            <v>81.494.400-k</v>
          </cell>
          <cell r="P921" t="b">
            <v>1</v>
          </cell>
        </row>
        <row r="922">
          <cell r="A922" t="str">
            <v>300000</v>
          </cell>
          <cell r="B922" t="str">
            <v>RAFAEL FUENTES</v>
          </cell>
          <cell r="C922"/>
          <cell r="D922"/>
          <cell r="E922" t="str">
            <v>Boleta Honorarios</v>
          </cell>
          <cell r="F922"/>
          <cell r="G922">
            <v>245</v>
          </cell>
          <cell r="H922">
            <v>300000</v>
          </cell>
          <cell r="I922">
            <v>45800</v>
          </cell>
          <cell r="J922" t="str">
            <v>TRANSFERENCIA BANCO SANTANDER</v>
          </cell>
          <cell r="K922"/>
          <cell r="L922" t="str">
            <v>OK</v>
          </cell>
          <cell r="M922">
            <v>300000</v>
          </cell>
          <cell r="N922" t="str">
            <v>rafael fuentes</v>
          </cell>
          <cell r="O922" t="str">
            <v>16.751.160-0</v>
          </cell>
          <cell r="P922" t="b">
            <v>1</v>
          </cell>
        </row>
        <row r="923">
          <cell r="A923" t="str">
            <v>341084806</v>
          </cell>
          <cell r="B923" t="str">
            <v>COMERCIALIZADORA EAE SPA</v>
          </cell>
          <cell r="C923" t="str">
            <v>Pago Factura</v>
          </cell>
          <cell r="D923"/>
          <cell r="E923" t="str">
            <v>Factura</v>
          </cell>
          <cell r="F923">
            <v>34</v>
          </cell>
          <cell r="G923"/>
          <cell r="H923">
            <v>1084806</v>
          </cell>
          <cell r="I923">
            <v>45800</v>
          </cell>
          <cell r="J923" t="str">
            <v>TRANSFERENCIA BANCO SANTANDER</v>
          </cell>
          <cell r="K923"/>
          <cell r="L923" t="str">
            <v>OK</v>
          </cell>
          <cell r="M923">
            <v>1084806</v>
          </cell>
          <cell r="N923" t="str">
            <v>COMERCIALIZADORA EAE SPA</v>
          </cell>
          <cell r="O923" t="str">
            <v>77.975.067-1</v>
          </cell>
          <cell r="P923" t="b">
            <v>1</v>
          </cell>
        </row>
        <row r="924">
          <cell r="A924" t="str">
            <v>7000000</v>
          </cell>
          <cell r="B924" t="str">
            <v>Pago tc</v>
          </cell>
          <cell r="C924"/>
          <cell r="D924"/>
          <cell r="E924"/>
          <cell r="F924"/>
          <cell r="G924"/>
          <cell r="H924">
            <v>7000000</v>
          </cell>
          <cell r="I924">
            <v>45800</v>
          </cell>
          <cell r="J924" t="str">
            <v>TRANSFERENCIA BANCO SANTANDER</v>
          </cell>
          <cell r="K924" t="str">
            <v>Pago TC</v>
          </cell>
          <cell r="L924"/>
          <cell r="M924"/>
          <cell r="P924"/>
        </row>
        <row r="925">
          <cell r="A925" t="str">
            <v>7000000</v>
          </cell>
          <cell r="B925" t="str">
            <v>Pago TC</v>
          </cell>
          <cell r="C925"/>
          <cell r="D925"/>
          <cell r="E925"/>
          <cell r="F925"/>
          <cell r="G925"/>
          <cell r="H925">
            <v>7000000</v>
          </cell>
          <cell r="I925">
            <v>45800</v>
          </cell>
          <cell r="J925" t="str">
            <v>TRANSFERENCIA BANCO SANTANDER</v>
          </cell>
          <cell r="K925" t="str">
            <v>Pago TC</v>
          </cell>
          <cell r="L925"/>
          <cell r="M925"/>
          <cell r="P925"/>
        </row>
        <row r="926">
          <cell r="A926" t="str">
            <v>613829589261</v>
          </cell>
          <cell r="B926" t="str">
            <v>MABE</v>
          </cell>
          <cell r="C926" t="str">
            <v>Pago Factura</v>
          </cell>
          <cell r="D926"/>
          <cell r="E926" t="str">
            <v>Factura</v>
          </cell>
          <cell r="F926">
            <v>613829</v>
          </cell>
          <cell r="G926"/>
          <cell r="H926">
            <v>589261</v>
          </cell>
          <cell r="I926">
            <v>45803</v>
          </cell>
          <cell r="J926" t="str">
            <v>TRANSFERENCIA BANCO SANTANDER</v>
          </cell>
          <cell r="K926"/>
          <cell r="L926" t="str">
            <v>OK</v>
          </cell>
          <cell r="M926">
            <v>589261</v>
          </cell>
          <cell r="N926"/>
          <cell r="O926"/>
          <cell r="P926" t="b">
            <v>1</v>
          </cell>
        </row>
        <row r="927">
          <cell r="A927" t="str">
            <v>8999850</v>
          </cell>
          <cell r="B927" t="str">
            <v xml:space="preserve">FALABELLA </v>
          </cell>
          <cell r="C927"/>
          <cell r="D927"/>
          <cell r="E927" t="str">
            <v>Factura</v>
          </cell>
          <cell r="F927"/>
          <cell r="G927"/>
          <cell r="H927">
            <v>8999850</v>
          </cell>
          <cell r="I927">
            <v>45802</v>
          </cell>
          <cell r="J927" t="str">
            <v>TARJETA DE CREDITO</v>
          </cell>
          <cell r="K927"/>
          <cell r="L927"/>
          <cell r="M927"/>
          <cell r="N927"/>
          <cell r="O927"/>
          <cell r="P927" t="b">
            <v>0</v>
          </cell>
        </row>
        <row r="928">
          <cell r="A928" t="str">
            <v>263280</v>
          </cell>
          <cell r="B928" t="str">
            <v xml:space="preserve">AUSIN </v>
          </cell>
          <cell r="C928" t="str">
            <v>Pago Factura</v>
          </cell>
          <cell r="D928"/>
          <cell r="E928" t="str">
            <v>Factura</v>
          </cell>
          <cell r="F928"/>
          <cell r="G928"/>
          <cell r="H928">
            <v>263280</v>
          </cell>
          <cell r="I928">
            <v>45804</v>
          </cell>
          <cell r="J928" t="str">
            <v>TARJETA DE CREDITO</v>
          </cell>
          <cell r="K928"/>
          <cell r="L928"/>
          <cell r="M928"/>
          <cell r="N928"/>
          <cell r="O928"/>
          <cell r="P928" t="b">
            <v>0</v>
          </cell>
        </row>
        <row r="929">
          <cell r="A929" t="str">
            <v>98201</v>
          </cell>
          <cell r="B929" t="str">
            <v xml:space="preserve">AUSIN </v>
          </cell>
          <cell r="C929" t="str">
            <v>Pago Factura</v>
          </cell>
          <cell r="D929"/>
          <cell r="E929" t="str">
            <v>Factura</v>
          </cell>
          <cell r="F929"/>
          <cell r="G929"/>
          <cell r="H929">
            <v>98201</v>
          </cell>
          <cell r="I929">
            <v>45804</v>
          </cell>
          <cell r="J929" t="str">
            <v>TARJETA DE CREDITO</v>
          </cell>
          <cell r="K929"/>
          <cell r="L929"/>
          <cell r="M929"/>
          <cell r="N929"/>
          <cell r="O929"/>
          <cell r="P929" t="b">
            <v>0</v>
          </cell>
        </row>
        <row r="930">
          <cell r="A930" t="str">
            <v>300000</v>
          </cell>
          <cell r="B930" t="str">
            <v>RAFAEL FUENTES</v>
          </cell>
          <cell r="C930" t="str">
            <v>pago boleta</v>
          </cell>
          <cell r="D930"/>
          <cell r="E930" t="str">
            <v>Boleta Honorarios</v>
          </cell>
          <cell r="F930"/>
          <cell r="G930">
            <v>247</v>
          </cell>
          <cell r="H930">
            <v>300000</v>
          </cell>
          <cell r="I930">
            <v>45805</v>
          </cell>
          <cell r="J930" t="str">
            <v>TRANSFERENCIA BANCO SANTANDER</v>
          </cell>
          <cell r="K930"/>
          <cell r="L930" t="str">
            <v>OK</v>
          </cell>
          <cell r="M930">
            <v>300000</v>
          </cell>
          <cell r="N930"/>
          <cell r="O930"/>
          <cell r="P930" t="b">
            <v>1</v>
          </cell>
        </row>
        <row r="931">
          <cell r="A931" t="str">
            <v>2994229</v>
          </cell>
          <cell r="B931" t="str">
            <v xml:space="preserve">TRAIL SPA </v>
          </cell>
          <cell r="C931" t="str">
            <v>Pago Factura</v>
          </cell>
          <cell r="D931"/>
          <cell r="E931" t="str">
            <v>Factura</v>
          </cell>
          <cell r="F931"/>
          <cell r="G931"/>
          <cell r="H931">
            <v>2994229</v>
          </cell>
          <cell r="I931">
            <v>45805</v>
          </cell>
          <cell r="J931" t="str">
            <v>TRANSFERENCIA BANCO SANTANDER</v>
          </cell>
          <cell r="K931"/>
          <cell r="L931" t="str">
            <v>OK</v>
          </cell>
          <cell r="M931">
            <v>2994229</v>
          </cell>
          <cell r="N931"/>
          <cell r="O931"/>
          <cell r="P931" t="b">
            <v>1</v>
          </cell>
        </row>
        <row r="932">
          <cell r="A932" t="str">
            <v>2345970</v>
          </cell>
          <cell r="B932" t="str">
            <v>PARIS</v>
          </cell>
          <cell r="C932" t="str">
            <v>Pago Factura</v>
          </cell>
          <cell r="D932"/>
          <cell r="E932" t="str">
            <v>Factura</v>
          </cell>
          <cell r="F932"/>
          <cell r="G932"/>
          <cell r="H932">
            <v>2345970</v>
          </cell>
          <cell r="I932">
            <v>45806</v>
          </cell>
          <cell r="J932" t="str">
            <v>TARJETA DE CREDITO</v>
          </cell>
          <cell r="K932"/>
          <cell r="L932" t="str">
            <v>OK</v>
          </cell>
          <cell r="M932">
            <v>2345970</v>
          </cell>
          <cell r="N932"/>
          <cell r="O932"/>
          <cell r="P932" t="b">
            <v>1</v>
          </cell>
        </row>
        <row r="933">
          <cell r="A933" t="str">
            <v>7000000</v>
          </cell>
          <cell r="B933" t="str">
            <v>BRAVIUM</v>
          </cell>
          <cell r="C933" t="str">
            <v>Sueldos</v>
          </cell>
          <cell r="D933"/>
          <cell r="E933"/>
          <cell r="F933"/>
          <cell r="G933"/>
          <cell r="H933">
            <v>7000000</v>
          </cell>
          <cell r="I933">
            <v>45805</v>
          </cell>
          <cell r="J933" t="str">
            <v>TRANSFERENCIA BANCO SANTANDER</v>
          </cell>
          <cell r="K933"/>
          <cell r="L933" t="str">
            <v>OK</v>
          </cell>
          <cell r="M933">
            <v>7000000</v>
          </cell>
          <cell r="N933"/>
          <cell r="O933"/>
          <cell r="P933" t="b">
            <v>1</v>
          </cell>
        </row>
        <row r="934">
          <cell r="A934" t="str">
            <v>270000</v>
          </cell>
          <cell r="B934" t="str">
            <v>Edgardo Lopez</v>
          </cell>
          <cell r="C934" t="str">
            <v>Pago Practica</v>
          </cell>
          <cell r="D934"/>
          <cell r="E934" t="str">
            <v>Boleta Honorarios</v>
          </cell>
          <cell r="F934"/>
          <cell r="G934">
            <v>2</v>
          </cell>
          <cell r="H934">
            <v>270000</v>
          </cell>
          <cell r="I934">
            <v>45806</v>
          </cell>
          <cell r="J934" t="str">
            <v>TRANSFERENCIA BANCO SANTANDER</v>
          </cell>
          <cell r="K934"/>
          <cell r="L934" t="str">
            <v>OK</v>
          </cell>
          <cell r="M934">
            <v>270000</v>
          </cell>
          <cell r="N934"/>
          <cell r="O934"/>
          <cell r="P934" t="b">
            <v>1</v>
          </cell>
        </row>
        <row r="935">
          <cell r="A935" t="str">
            <v>332502908776</v>
          </cell>
          <cell r="B935" t="str">
            <v>Trade 29</v>
          </cell>
          <cell r="C935" t="str">
            <v>Pago Factura</v>
          </cell>
          <cell r="D935"/>
          <cell r="E935" t="str">
            <v>Factura</v>
          </cell>
          <cell r="F935">
            <v>33250</v>
          </cell>
          <cell r="G935"/>
          <cell r="H935">
            <v>2908776</v>
          </cell>
          <cell r="I935">
            <v>45806</v>
          </cell>
          <cell r="J935" t="str">
            <v>TRANSFERENCIA BANCO SANTANDER</v>
          </cell>
          <cell r="K935"/>
          <cell r="L935" t="str">
            <v>OK</v>
          </cell>
          <cell r="M935">
            <v>2908776</v>
          </cell>
          <cell r="N935"/>
          <cell r="O935"/>
          <cell r="P935" t="b">
            <v>1</v>
          </cell>
        </row>
        <row r="936">
          <cell r="A936" t="str">
            <v>3338758197</v>
          </cell>
          <cell r="B936" t="str">
            <v>Trade 29</v>
          </cell>
          <cell r="C936" t="str">
            <v>Pago Factura</v>
          </cell>
          <cell r="D936"/>
          <cell r="E936" t="str">
            <v>Factura</v>
          </cell>
          <cell r="F936">
            <v>33387</v>
          </cell>
          <cell r="G936"/>
          <cell r="H936">
            <v>58197</v>
          </cell>
          <cell r="I936">
            <v>45806</v>
          </cell>
          <cell r="J936" t="str">
            <v>TRANSFERENCIA BANCO SANTANDER</v>
          </cell>
          <cell r="K936"/>
          <cell r="L936" t="str">
            <v>OK</v>
          </cell>
          <cell r="M936">
            <v>58197</v>
          </cell>
          <cell r="N936"/>
          <cell r="O936"/>
          <cell r="P936" t="b">
            <v>1</v>
          </cell>
        </row>
        <row r="937">
          <cell r="A937" t="str">
            <v>5478343922</v>
          </cell>
          <cell r="B937" t="str">
            <v>ATAKAMA OUTDOOR SPA</v>
          </cell>
          <cell r="C937" t="str">
            <v>Pago Factura</v>
          </cell>
          <cell r="D937"/>
          <cell r="E937" t="str">
            <v>Factura</v>
          </cell>
          <cell r="F937">
            <v>5478</v>
          </cell>
          <cell r="G937"/>
          <cell r="H937">
            <v>343922</v>
          </cell>
          <cell r="I937">
            <v>45807</v>
          </cell>
          <cell r="J937" t="str">
            <v>TRANSFERENCIA BANCO SANTANDER</v>
          </cell>
          <cell r="K937"/>
          <cell r="L937" t="str">
            <v>OK</v>
          </cell>
          <cell r="M937">
            <v>343922</v>
          </cell>
          <cell r="N937"/>
          <cell r="O937"/>
          <cell r="P937" t="b">
            <v>1</v>
          </cell>
        </row>
        <row r="938">
          <cell r="A938" t="str">
            <v>54981911409</v>
          </cell>
          <cell r="B938" t="str">
            <v>ATAKAMA OUTDOOR SPA</v>
          </cell>
          <cell r="C938" t="str">
            <v>Pago Factura</v>
          </cell>
          <cell r="D938"/>
          <cell r="E938" t="str">
            <v>Factura</v>
          </cell>
          <cell r="F938">
            <v>5498</v>
          </cell>
          <cell r="G938"/>
          <cell r="H938">
            <v>1911409</v>
          </cell>
          <cell r="I938">
            <v>45807</v>
          </cell>
          <cell r="J938" t="str">
            <v>TRANSFERENCIA BANCO SANTANDER</v>
          </cell>
          <cell r="K938"/>
          <cell r="L938" t="str">
            <v>OK</v>
          </cell>
          <cell r="M938">
            <v>1911409</v>
          </cell>
          <cell r="N938"/>
          <cell r="O938"/>
          <cell r="P938" t="b">
            <v>1</v>
          </cell>
        </row>
        <row r="939">
          <cell r="A939" t="str">
            <v>300000</v>
          </cell>
          <cell r="B939" t="str">
            <v>RAFAEL FUENTES</v>
          </cell>
          <cell r="C939" t="str">
            <v>Pago boleta</v>
          </cell>
          <cell r="D939"/>
          <cell r="E939" t="str">
            <v>Boleta Honorarios</v>
          </cell>
          <cell r="F939"/>
          <cell r="G939">
            <v>248</v>
          </cell>
          <cell r="H939">
            <v>300000</v>
          </cell>
          <cell r="I939">
            <v>45807</v>
          </cell>
          <cell r="J939" t="str">
            <v>TRANSFERENCIA BANCO SANTANDER</v>
          </cell>
          <cell r="K939"/>
          <cell r="L939" t="str">
            <v>OK</v>
          </cell>
          <cell r="M939">
            <v>300000</v>
          </cell>
          <cell r="N939"/>
          <cell r="O939"/>
          <cell r="P939" t="b">
            <v>1</v>
          </cell>
        </row>
        <row r="940">
          <cell r="A940" t="str">
            <v>35760</v>
          </cell>
          <cell r="B940" t="str">
            <v>DANI MARTIN</v>
          </cell>
          <cell r="C940" t="str">
            <v>Rendicion</v>
          </cell>
          <cell r="D940"/>
          <cell r="E940" t="str">
            <v xml:space="preserve">Rendicion </v>
          </cell>
          <cell r="F940"/>
          <cell r="G940"/>
          <cell r="H940">
            <v>35760</v>
          </cell>
          <cell r="I940">
            <v>45807</v>
          </cell>
          <cell r="J940" t="str">
            <v>TRANSFERENCIA BANCO SANTANDER</v>
          </cell>
          <cell r="K940"/>
          <cell r="L940" t="str">
            <v>OK</v>
          </cell>
          <cell r="M940">
            <v>35760</v>
          </cell>
          <cell r="N940"/>
          <cell r="O940"/>
          <cell r="P940" t="b">
            <v>1</v>
          </cell>
        </row>
        <row r="941">
          <cell r="A941" t="str">
            <v>2023559919</v>
          </cell>
          <cell r="B941" t="str">
            <v>MOUVAIR SPA</v>
          </cell>
          <cell r="C941" t="str">
            <v>Pago Factura</v>
          </cell>
          <cell r="D941"/>
          <cell r="E941" t="str">
            <v>Factura</v>
          </cell>
          <cell r="F941">
            <v>2023</v>
          </cell>
          <cell r="G941"/>
          <cell r="H941">
            <v>559919</v>
          </cell>
          <cell r="I941">
            <v>45807</v>
          </cell>
          <cell r="J941" t="str">
            <v>TRANSFERENCIA BANCO SANTANDER</v>
          </cell>
          <cell r="K941"/>
          <cell r="L941" t="str">
            <v>OK</v>
          </cell>
          <cell r="M941">
            <v>559919</v>
          </cell>
          <cell r="N941"/>
          <cell r="O941"/>
          <cell r="P941" t="b">
            <v>1</v>
          </cell>
        </row>
        <row r="942">
          <cell r="A942" t="str">
            <v>135527820</v>
          </cell>
          <cell r="B942" t="str">
            <v>MAPPIN SPA</v>
          </cell>
          <cell r="C942" t="str">
            <v>Pago Factura</v>
          </cell>
          <cell r="D942"/>
          <cell r="E942" t="str">
            <v>Factura</v>
          </cell>
          <cell r="F942">
            <v>1355</v>
          </cell>
          <cell r="G942"/>
          <cell r="H942">
            <v>27820</v>
          </cell>
          <cell r="I942">
            <v>45807</v>
          </cell>
          <cell r="J942" t="str">
            <v>TRANSFERENCIA BANCO SANTANDER</v>
          </cell>
          <cell r="K942"/>
          <cell r="L942" t="str">
            <v>OK</v>
          </cell>
          <cell r="M942">
            <v>27820</v>
          </cell>
          <cell r="N942"/>
          <cell r="O942"/>
          <cell r="P942" t="b">
            <v>1</v>
          </cell>
        </row>
        <row r="943">
          <cell r="A943" t="str">
            <v>467924411632</v>
          </cell>
          <cell r="B943" t="str">
            <v>VICTORINOX ANDES S A</v>
          </cell>
          <cell r="C943" t="str">
            <v>Pago Factura</v>
          </cell>
          <cell r="D943"/>
          <cell r="E943" t="str">
            <v>Factura</v>
          </cell>
          <cell r="F943">
            <v>46792</v>
          </cell>
          <cell r="G943"/>
          <cell r="H943">
            <v>4411632</v>
          </cell>
          <cell r="I943">
            <v>45807</v>
          </cell>
          <cell r="J943" t="str">
            <v>TRANSFERENCIA BANCO SANTANDER</v>
          </cell>
          <cell r="K943"/>
          <cell r="L943" t="str">
            <v>OK</v>
          </cell>
          <cell r="M943">
            <v>4411632</v>
          </cell>
          <cell r="N943"/>
          <cell r="O943"/>
          <cell r="P943" t="b">
            <v>1</v>
          </cell>
        </row>
        <row r="944">
          <cell r="A944" t="str">
            <v>467865249949</v>
          </cell>
          <cell r="B944" t="str">
            <v>VICTORINOX ANDES S A</v>
          </cell>
          <cell r="C944" t="str">
            <v>Pago Factura</v>
          </cell>
          <cell r="D944"/>
          <cell r="E944" t="str">
            <v>Factura</v>
          </cell>
          <cell r="F944">
            <v>46786</v>
          </cell>
          <cell r="G944"/>
          <cell r="H944">
            <v>5249949</v>
          </cell>
          <cell r="I944">
            <v>45807</v>
          </cell>
          <cell r="J944" t="str">
            <v>TRANSFERENCIA BANCO SANTANDER</v>
          </cell>
          <cell r="K944"/>
          <cell r="L944" t="str">
            <v>OK</v>
          </cell>
          <cell r="M944">
            <v>5249949</v>
          </cell>
          <cell r="N944"/>
          <cell r="O944"/>
          <cell r="P944" t="b">
            <v>1</v>
          </cell>
        </row>
        <row r="945">
          <cell r="A945" t="str">
            <v>46782442074</v>
          </cell>
          <cell r="B945" t="str">
            <v>VICTORINOX ANDES S A</v>
          </cell>
          <cell r="C945" t="str">
            <v>Pago Factura</v>
          </cell>
          <cell r="D945"/>
          <cell r="E945" t="str">
            <v>Factura</v>
          </cell>
          <cell r="F945">
            <v>46782</v>
          </cell>
          <cell r="G945"/>
          <cell r="H945">
            <v>442074</v>
          </cell>
          <cell r="I945">
            <v>45807</v>
          </cell>
          <cell r="J945" t="str">
            <v>TRANSFERENCIA BANCO SANTANDER</v>
          </cell>
          <cell r="K945"/>
          <cell r="L945" t="str">
            <v>OK</v>
          </cell>
          <cell r="M945">
            <v>442074</v>
          </cell>
          <cell r="N945"/>
          <cell r="O945"/>
          <cell r="P945" t="b">
            <v>1</v>
          </cell>
        </row>
        <row r="946">
          <cell r="A946" t="str">
            <v>4163960</v>
          </cell>
          <cell r="B946" t="str">
            <v xml:space="preserve">FALABELLA </v>
          </cell>
          <cell r="C946" t="str">
            <v>Pago Factura</v>
          </cell>
          <cell r="D946"/>
          <cell r="E946" t="str">
            <v>Factura</v>
          </cell>
          <cell r="F946"/>
          <cell r="G946"/>
          <cell r="H946">
            <v>4163960</v>
          </cell>
          <cell r="I946">
            <v>45807</v>
          </cell>
          <cell r="J946" t="str">
            <v>TARJETA DE CREDITO</v>
          </cell>
          <cell r="K946"/>
          <cell r="L946"/>
          <cell r="M946"/>
          <cell r="N946"/>
          <cell r="O946"/>
          <cell r="P946" t="b">
            <v>0</v>
          </cell>
        </row>
        <row r="947">
          <cell r="A947" t="str">
            <v>4514960</v>
          </cell>
          <cell r="B947" t="str">
            <v>RIPLEY</v>
          </cell>
          <cell r="C947" t="str">
            <v>Pago Factura</v>
          </cell>
          <cell r="D947"/>
          <cell r="E947" t="str">
            <v>Factura</v>
          </cell>
          <cell r="F947"/>
          <cell r="G947"/>
          <cell r="H947">
            <v>4514960</v>
          </cell>
          <cell r="I947">
            <v>45807</v>
          </cell>
          <cell r="J947" t="str">
            <v>TARJETA DE CREDITO</v>
          </cell>
          <cell r="K947"/>
          <cell r="L947"/>
          <cell r="M947"/>
          <cell r="N947"/>
          <cell r="O947"/>
          <cell r="P947" t="b">
            <v>0</v>
          </cell>
        </row>
        <row r="948">
          <cell r="A948" t="str">
            <v>2538821</v>
          </cell>
          <cell r="B948" t="str">
            <v>SP DIGITAL MERCADO PAGO</v>
          </cell>
          <cell r="C948" t="str">
            <v>Pago Factura</v>
          </cell>
          <cell r="D948"/>
          <cell r="E948" t="str">
            <v>Factura</v>
          </cell>
          <cell r="F948"/>
          <cell r="G948"/>
          <cell r="H948">
            <v>2538821</v>
          </cell>
          <cell r="I948">
            <v>45807</v>
          </cell>
          <cell r="J948"/>
          <cell r="K948"/>
          <cell r="L948"/>
          <cell r="M948"/>
          <cell r="N948"/>
          <cell r="O948"/>
          <cell r="P948" t="b">
            <v>0</v>
          </cell>
        </row>
        <row r="949">
          <cell r="A949" t="str">
            <v>22141362522</v>
          </cell>
          <cell r="B949" t="str">
            <v>BML AUDITORES LIMITADA</v>
          </cell>
          <cell r="C949" t="str">
            <v>Pago Factura</v>
          </cell>
          <cell r="D949"/>
          <cell r="E949" t="str">
            <v>Factura</v>
          </cell>
          <cell r="F949">
            <v>2214</v>
          </cell>
          <cell r="G949"/>
          <cell r="H949">
            <v>1362522</v>
          </cell>
          <cell r="I949">
            <v>45807</v>
          </cell>
          <cell r="J949" t="str">
            <v>TRANSFERENCIA BANCO SANTANDER</v>
          </cell>
          <cell r="K949"/>
          <cell r="L949" t="str">
            <v>OK</v>
          </cell>
          <cell r="M949">
            <v>1362522</v>
          </cell>
          <cell r="N949"/>
          <cell r="O949"/>
          <cell r="P949" t="b">
            <v>1</v>
          </cell>
        </row>
        <row r="950">
          <cell r="A950" t="str">
            <v>245310266526</v>
          </cell>
          <cell r="B950" t="str">
            <v>Maxi Mobility (Cabify)</v>
          </cell>
          <cell r="C950" t="str">
            <v>Pago Factura</v>
          </cell>
          <cell r="D950"/>
          <cell r="E950" t="str">
            <v>Factura</v>
          </cell>
          <cell r="F950">
            <v>245310</v>
          </cell>
          <cell r="G950"/>
          <cell r="H950">
            <v>266526</v>
          </cell>
          <cell r="I950">
            <v>45807</v>
          </cell>
          <cell r="J950" t="str">
            <v>TRANSFERENCIA BANCO SANTANDER</v>
          </cell>
          <cell r="K950"/>
          <cell r="L950" t="str">
            <v>OK</v>
          </cell>
          <cell r="M950">
            <v>266526</v>
          </cell>
          <cell r="N950"/>
          <cell r="O950"/>
          <cell r="P950" t="b">
            <v>1</v>
          </cell>
        </row>
        <row r="951">
          <cell r="A951" t="str">
            <v>143621415684</v>
          </cell>
          <cell r="B951" t="str">
            <v>PATAGONIK S A</v>
          </cell>
          <cell r="C951" t="str">
            <v>Pago Factura</v>
          </cell>
          <cell r="D951"/>
          <cell r="E951" t="str">
            <v>Factura</v>
          </cell>
          <cell r="F951">
            <v>14362</v>
          </cell>
          <cell r="G951"/>
          <cell r="H951">
            <v>1415684</v>
          </cell>
          <cell r="I951">
            <v>45807</v>
          </cell>
          <cell r="J951" t="str">
            <v>TRANSFERENCIA BANCO SANTANDER</v>
          </cell>
          <cell r="K951"/>
          <cell r="L951" t="str">
            <v>OK</v>
          </cell>
          <cell r="M951">
            <v>1415684</v>
          </cell>
          <cell r="N951"/>
          <cell r="O951"/>
          <cell r="P951" t="b">
            <v>1</v>
          </cell>
        </row>
        <row r="952">
          <cell r="A952" t="str">
            <v>7000000</v>
          </cell>
          <cell r="B952" t="str">
            <v>Pago TC</v>
          </cell>
          <cell r="C952" t="str">
            <v>Pago TC Santander</v>
          </cell>
          <cell r="D952"/>
          <cell r="E952"/>
          <cell r="F952"/>
          <cell r="G952"/>
          <cell r="H952">
            <v>7000000</v>
          </cell>
          <cell r="I952">
            <v>45807</v>
          </cell>
          <cell r="J952" t="str">
            <v>TRANSFERENCIA BANCO SANTANDER</v>
          </cell>
          <cell r="K952"/>
          <cell r="L952" t="str">
            <v>OK</v>
          </cell>
          <cell r="M952">
            <v>7000000</v>
          </cell>
          <cell r="N952"/>
          <cell r="O952"/>
          <cell r="P952" t="b">
            <v>1</v>
          </cell>
        </row>
        <row r="953">
          <cell r="A953" t="str">
            <v>118940</v>
          </cell>
          <cell r="B953" t="str">
            <v xml:space="preserve">FALABELLA </v>
          </cell>
          <cell r="C953" t="str">
            <v>Pago Factura</v>
          </cell>
          <cell r="D953"/>
          <cell r="E953"/>
          <cell r="F953"/>
          <cell r="G953"/>
          <cell r="H953">
            <v>118940</v>
          </cell>
          <cell r="I953">
            <v>45807</v>
          </cell>
          <cell r="J953" t="str">
            <v>TARJETA DE CREDITO</v>
          </cell>
          <cell r="K953"/>
          <cell r="L953"/>
          <cell r="M953"/>
          <cell r="N953"/>
          <cell r="O953"/>
          <cell r="P953" t="b">
            <v>0</v>
          </cell>
        </row>
        <row r="954">
          <cell r="A954" t="str">
            <v>11811342165671</v>
          </cell>
          <cell r="B954" t="str">
            <v>INNOVACION Y TECNOLOGIA EMPRESARIAL ITEM LIMITADA</v>
          </cell>
          <cell r="C954" t="str">
            <v>Pago Factura</v>
          </cell>
          <cell r="D954"/>
          <cell r="E954" t="str">
            <v>Factura</v>
          </cell>
          <cell r="F954">
            <v>1181134</v>
          </cell>
          <cell r="G954"/>
          <cell r="H954">
            <v>2165671</v>
          </cell>
          <cell r="I954">
            <v>45807</v>
          </cell>
          <cell r="J954" t="str">
            <v>TRANSFERENCIA BANCO SANTANDER</v>
          </cell>
          <cell r="K954"/>
          <cell r="L954" t="str">
            <v>OK</v>
          </cell>
          <cell r="M954">
            <v>2165671</v>
          </cell>
          <cell r="N954"/>
          <cell r="O954"/>
          <cell r="P954" t="b">
            <v>1</v>
          </cell>
        </row>
        <row r="955">
          <cell r="A955" t="str">
            <v>11842684663960</v>
          </cell>
          <cell r="B955" t="str">
            <v>INNOVACION Y TECNOLOGIA EMPRESARIAL ITEM LIMITADA</v>
          </cell>
          <cell r="C955" t="str">
            <v>Pago Factura</v>
          </cell>
          <cell r="D955"/>
          <cell r="E955" t="str">
            <v>Factura</v>
          </cell>
          <cell r="F955">
            <v>1184268</v>
          </cell>
          <cell r="G955"/>
          <cell r="H955">
            <v>4663960</v>
          </cell>
          <cell r="I955">
            <v>45807</v>
          </cell>
          <cell r="J955" t="str">
            <v>TRANSFERENCIA BANCO SANTANDER</v>
          </cell>
          <cell r="K955"/>
          <cell r="L955" t="str">
            <v>OK</v>
          </cell>
          <cell r="M955">
            <v>4663960</v>
          </cell>
          <cell r="N955"/>
          <cell r="O955"/>
          <cell r="P955" t="b">
            <v>1</v>
          </cell>
        </row>
        <row r="956">
          <cell r="A956" t="str">
            <v>2022779884</v>
          </cell>
          <cell r="B956" t="str">
            <v>MOUVAIR SPA</v>
          </cell>
          <cell r="C956" t="str">
            <v>Pago Factura</v>
          </cell>
          <cell r="D956"/>
          <cell r="E956" t="str">
            <v>Factura</v>
          </cell>
          <cell r="F956">
            <v>2022</v>
          </cell>
          <cell r="G956"/>
          <cell r="H956">
            <v>779884</v>
          </cell>
          <cell r="I956">
            <v>45807</v>
          </cell>
          <cell r="J956" t="str">
            <v>TRANSFERENCIA BANCO SANTANDER</v>
          </cell>
          <cell r="K956"/>
          <cell r="L956" t="str">
            <v>OK</v>
          </cell>
          <cell r="M956">
            <v>779884</v>
          </cell>
          <cell r="N956"/>
          <cell r="O956"/>
          <cell r="P956" t="b">
            <v>1</v>
          </cell>
        </row>
        <row r="957">
          <cell r="A957" t="str">
            <v>3054980</v>
          </cell>
          <cell r="B957" t="str">
            <v xml:space="preserve">FALABELLA </v>
          </cell>
          <cell r="C957" t="str">
            <v>Pago Factura</v>
          </cell>
          <cell r="D957"/>
          <cell r="E957"/>
          <cell r="F957"/>
          <cell r="G957"/>
          <cell r="H957">
            <v>3054980</v>
          </cell>
          <cell r="I957">
            <v>45807</v>
          </cell>
          <cell r="J957" t="str">
            <v>TARJETA DE CREDITO</v>
          </cell>
          <cell r="K957"/>
          <cell r="L957"/>
          <cell r="M957"/>
          <cell r="N957"/>
          <cell r="O957"/>
          <cell r="P957" t="b">
            <v>0</v>
          </cell>
        </row>
        <row r="958">
          <cell r="A958" t="str">
            <v>449980</v>
          </cell>
          <cell r="B958" t="str">
            <v>Bose</v>
          </cell>
          <cell r="C958" t="str">
            <v>Pago Factura</v>
          </cell>
          <cell r="D958"/>
          <cell r="E958"/>
          <cell r="F958"/>
          <cell r="G958"/>
          <cell r="H958">
            <v>449980</v>
          </cell>
          <cell r="I958">
            <v>45807</v>
          </cell>
          <cell r="J958" t="str">
            <v>TARJETA DE CREDITO</v>
          </cell>
          <cell r="K958"/>
          <cell r="L958"/>
          <cell r="M958"/>
          <cell r="N958"/>
          <cell r="O958"/>
          <cell r="P958" t="b">
            <v>0</v>
          </cell>
        </row>
        <row r="959">
          <cell r="A959" t="str">
            <v>149000</v>
          </cell>
          <cell r="B959" t="str">
            <v>patagonia mercado pago</v>
          </cell>
          <cell r="C959" t="str">
            <v>Patagonia</v>
          </cell>
          <cell r="D959"/>
          <cell r="E959"/>
          <cell r="F959"/>
          <cell r="G959"/>
          <cell r="H959">
            <v>149000</v>
          </cell>
          <cell r="I959">
            <v>45807</v>
          </cell>
          <cell r="J959" t="str">
            <v>TARJETA DE CREDITO</v>
          </cell>
          <cell r="K959"/>
          <cell r="L959" t="str">
            <v>OK</v>
          </cell>
          <cell r="M959">
            <v>149900</v>
          </cell>
          <cell r="N959"/>
          <cell r="O959"/>
          <cell r="P959" t="b">
            <v>0</v>
          </cell>
        </row>
        <row r="960">
          <cell r="A960" t="str">
            <v>189990</v>
          </cell>
          <cell r="B960" t="str">
            <v>Mercado libre</v>
          </cell>
          <cell r="C960" t="str">
            <v>AudioLig</v>
          </cell>
          <cell r="D960"/>
          <cell r="E960"/>
          <cell r="F960"/>
          <cell r="G960"/>
          <cell r="H960">
            <v>189990</v>
          </cell>
          <cell r="I960">
            <v>45807</v>
          </cell>
          <cell r="J960" t="str">
            <v>TARJETA DE CREDITO</v>
          </cell>
          <cell r="K960"/>
          <cell r="L960" t="str">
            <v>OK</v>
          </cell>
          <cell r="M960">
            <v>189990</v>
          </cell>
          <cell r="N960"/>
          <cell r="O960"/>
          <cell r="P960" t="b">
            <v>1</v>
          </cell>
        </row>
        <row r="961">
          <cell r="A961" t="str">
            <v>1579980</v>
          </cell>
          <cell r="B961" t="str">
            <v>samsung</v>
          </cell>
          <cell r="C961"/>
          <cell r="D961"/>
          <cell r="E961"/>
          <cell r="F961"/>
          <cell r="G961"/>
          <cell r="H961">
            <v>1579980</v>
          </cell>
          <cell r="I961">
            <v>45807</v>
          </cell>
          <cell r="J961" t="str">
            <v>TARJETA DE CREDITO</v>
          </cell>
          <cell r="K961"/>
          <cell r="L961"/>
          <cell r="M961"/>
          <cell r="N961"/>
          <cell r="O961"/>
          <cell r="P961" t="b">
            <v>0</v>
          </cell>
        </row>
        <row r="962">
          <cell r="A962" t="str">
            <v>839990</v>
          </cell>
          <cell r="B962" t="str">
            <v xml:space="preserve">Ripley </v>
          </cell>
          <cell r="C962"/>
          <cell r="D962"/>
          <cell r="E962"/>
          <cell r="F962"/>
          <cell r="G962"/>
          <cell r="H962">
            <v>839990</v>
          </cell>
          <cell r="I962">
            <v>45807</v>
          </cell>
          <cell r="J962" t="str">
            <v>TARJETA DE CREDITO</v>
          </cell>
          <cell r="K962"/>
          <cell r="L962"/>
          <cell r="M962"/>
          <cell r="N962"/>
          <cell r="O962"/>
          <cell r="P962" t="b">
            <v>0</v>
          </cell>
        </row>
        <row r="963">
          <cell r="A963" t="str">
            <v>839920</v>
          </cell>
          <cell r="B963" t="str">
            <v>Master G</v>
          </cell>
          <cell r="C963" t="str">
            <v>Pago Factura</v>
          </cell>
          <cell r="D963"/>
          <cell r="E963" t="str">
            <v>Factura</v>
          </cell>
          <cell r="F963"/>
          <cell r="G963"/>
          <cell r="H963">
            <v>839920</v>
          </cell>
          <cell r="I963">
            <v>45807</v>
          </cell>
          <cell r="J963" t="str">
            <v>TARJETA DE CREDITO</v>
          </cell>
          <cell r="K963"/>
          <cell r="L963" t="str">
            <v>OK</v>
          </cell>
          <cell r="M963">
            <v>839920</v>
          </cell>
          <cell r="N963"/>
          <cell r="O963"/>
          <cell r="P963" t="b">
            <v>1</v>
          </cell>
        </row>
        <row r="964">
          <cell r="A964" t="str">
            <v>241570</v>
          </cell>
          <cell r="B964" t="str">
            <v>Linkedin</v>
          </cell>
          <cell r="C964" t="str">
            <v>Publicacion Practicante</v>
          </cell>
          <cell r="D964"/>
          <cell r="E964" t="str">
            <v>Invoiced</v>
          </cell>
          <cell r="F964"/>
          <cell r="G964"/>
          <cell r="H964">
            <v>241570</v>
          </cell>
          <cell r="I964">
            <v>45809</v>
          </cell>
          <cell r="J964" t="str">
            <v>TARJETA DE CREDITO</v>
          </cell>
          <cell r="K964" t="str">
            <v>Busqueda practicante comercial</v>
          </cell>
          <cell r="L964" t="str">
            <v>OK</v>
          </cell>
          <cell r="M964">
            <v>241570</v>
          </cell>
          <cell r="N964"/>
          <cell r="O964"/>
          <cell r="P964" t="b">
            <v>1</v>
          </cell>
        </row>
        <row r="965">
          <cell r="A965" t="str">
            <v>118522834990</v>
          </cell>
          <cell r="B965" t="str">
            <v>Maconline</v>
          </cell>
          <cell r="C965" t="str">
            <v>Airtag</v>
          </cell>
          <cell r="D965"/>
          <cell r="E965" t="str">
            <v>Factura</v>
          </cell>
          <cell r="F965">
            <v>1185228</v>
          </cell>
          <cell r="G965"/>
          <cell r="H965">
            <v>34990</v>
          </cell>
          <cell r="I965">
            <v>45809</v>
          </cell>
          <cell r="J965" t="str">
            <v>TARJETA DE CREDITO</v>
          </cell>
          <cell r="K965" t="str">
            <v>Canjes Bayer y Latampass</v>
          </cell>
          <cell r="L965" t="str">
            <v>OK</v>
          </cell>
          <cell r="M965">
            <v>34990</v>
          </cell>
          <cell r="N965"/>
          <cell r="O965"/>
          <cell r="P965" t="b">
            <v>1</v>
          </cell>
        </row>
        <row r="966">
          <cell r="A966" t="str">
            <v>1551450980</v>
          </cell>
          <cell r="B966" t="str">
            <v xml:space="preserve">Nuñoa </v>
          </cell>
          <cell r="C966" t="str">
            <v>Gasto Oficina</v>
          </cell>
          <cell r="D966"/>
          <cell r="E966" t="str">
            <v>Factura</v>
          </cell>
          <cell r="F966">
            <v>15514</v>
          </cell>
          <cell r="G966"/>
          <cell r="H966">
            <v>50980</v>
          </cell>
          <cell r="I966">
            <v>45809</v>
          </cell>
          <cell r="J966" t="str">
            <v>TARJETA DE CREDITO</v>
          </cell>
          <cell r="K966" t="str">
            <v>Compras oficina</v>
          </cell>
          <cell r="L966" t="str">
            <v>OK</v>
          </cell>
          <cell r="M966">
            <v>50980</v>
          </cell>
          <cell r="N966"/>
          <cell r="O966"/>
          <cell r="P966" t="b">
            <v>1</v>
          </cell>
        </row>
        <row r="967">
          <cell r="A967" t="str">
            <v>3000000</v>
          </cell>
          <cell r="B967" t="str">
            <v>Pago TC</v>
          </cell>
          <cell r="C967" t="str">
            <v>Pago TC</v>
          </cell>
          <cell r="D967"/>
          <cell r="E967"/>
          <cell r="F967"/>
          <cell r="G967"/>
          <cell r="H967">
            <v>3000000</v>
          </cell>
          <cell r="I967">
            <v>45810</v>
          </cell>
          <cell r="J967" t="str">
            <v>TRANSFERENCIA BANCO SANTANDER</v>
          </cell>
          <cell r="K967" t="str">
            <v>Pago TC Santander</v>
          </cell>
          <cell r="L967" t="str">
            <v>OK</v>
          </cell>
          <cell r="M967">
            <v>3000000</v>
          </cell>
          <cell r="N967"/>
          <cell r="O967"/>
          <cell r="P967" t="b">
            <v>1</v>
          </cell>
        </row>
        <row r="968">
          <cell r="A968" t="str">
            <v>30824</v>
          </cell>
          <cell r="B968" t="str">
            <v>Enel</v>
          </cell>
          <cell r="C968" t="str">
            <v>Luz Oficina</v>
          </cell>
          <cell r="D968"/>
          <cell r="E968" t="str">
            <v>Boleta</v>
          </cell>
          <cell r="F968"/>
          <cell r="G968"/>
          <cell r="H968">
            <v>30824</v>
          </cell>
          <cell r="I968">
            <v>45810</v>
          </cell>
          <cell r="J968" t="str">
            <v>BOTON DE PAGO</v>
          </cell>
          <cell r="K968" t="str">
            <v>Pago Luz oficina</v>
          </cell>
          <cell r="L968" t="str">
            <v>OK</v>
          </cell>
          <cell r="M968">
            <v>30824</v>
          </cell>
          <cell r="N968"/>
          <cell r="O968"/>
          <cell r="P968" t="b">
            <v>1</v>
          </cell>
        </row>
        <row r="969">
          <cell r="A969" t="str">
            <v>5126049289272</v>
          </cell>
          <cell r="B969" t="str">
            <v>Entel</v>
          </cell>
          <cell r="C969" t="str">
            <v xml:space="preserve">Celulares </v>
          </cell>
          <cell r="D969"/>
          <cell r="E969" t="str">
            <v>Factura</v>
          </cell>
          <cell r="F969">
            <v>51260492</v>
          </cell>
          <cell r="G969"/>
          <cell r="H969">
            <v>89272</v>
          </cell>
          <cell r="I969">
            <v>45810</v>
          </cell>
          <cell r="J969" t="str">
            <v>BOTON DE PAGO</v>
          </cell>
          <cell r="K969"/>
          <cell r="L969" t="str">
            <v>OK</v>
          </cell>
          <cell r="M969">
            <v>89272</v>
          </cell>
          <cell r="N969"/>
          <cell r="O969"/>
          <cell r="P969" t="b">
            <v>1</v>
          </cell>
        </row>
        <row r="970">
          <cell r="A970" t="str">
            <v>820800</v>
          </cell>
          <cell r="B970" t="str">
            <v>Arriendo</v>
          </cell>
          <cell r="C970" t="str">
            <v>Oficina</v>
          </cell>
          <cell r="D970"/>
          <cell r="E970" t="str">
            <v>Contrato</v>
          </cell>
          <cell r="F970"/>
          <cell r="G970"/>
          <cell r="H970">
            <v>820800</v>
          </cell>
          <cell r="I970">
            <v>45810</v>
          </cell>
          <cell r="J970" t="str">
            <v>TRANSFERENCIA BANCO SANTANDER</v>
          </cell>
          <cell r="K970" t="str">
            <v>Oficina Monjita Arriendo</v>
          </cell>
          <cell r="L970" t="str">
            <v>OK</v>
          </cell>
          <cell r="M970">
            <v>820800</v>
          </cell>
          <cell r="N970" t="str">
            <v>PAROT MORALES IGNACIO VICENTE</v>
          </cell>
          <cell r="O970" t="str">
            <v>16.095.502-3</v>
          </cell>
          <cell r="P970" t="b">
            <v>1</v>
          </cell>
        </row>
        <row r="971">
          <cell r="A971" t="str">
            <v>3969247600</v>
          </cell>
          <cell r="B971" t="str">
            <v>Sasco</v>
          </cell>
          <cell r="C971" t="str">
            <v>Oficina</v>
          </cell>
          <cell r="D971"/>
          <cell r="E971" t="str">
            <v>Factura</v>
          </cell>
          <cell r="F971">
            <v>39692</v>
          </cell>
          <cell r="G971"/>
          <cell r="H971">
            <v>47600</v>
          </cell>
          <cell r="I971">
            <v>45810</v>
          </cell>
          <cell r="J971" t="str">
            <v>TARJETA DE CREDITO</v>
          </cell>
          <cell r="K971" t="str">
            <v>Pago  Libre DTE</v>
          </cell>
          <cell r="L971" t="str">
            <v>OK</v>
          </cell>
          <cell r="M971">
            <v>47600</v>
          </cell>
          <cell r="N971"/>
          <cell r="O971"/>
          <cell r="P971" t="b">
            <v>1</v>
          </cell>
        </row>
        <row r="972">
          <cell r="A972" t="str">
            <v>3162107269</v>
          </cell>
          <cell r="B972" t="str">
            <v>Banda Ancha</v>
          </cell>
          <cell r="C972" t="str">
            <v>Internet Oficina</v>
          </cell>
          <cell r="D972"/>
          <cell r="E972" t="str">
            <v>Factura</v>
          </cell>
          <cell r="F972">
            <v>3162</v>
          </cell>
          <cell r="G972"/>
          <cell r="H972">
            <v>107269</v>
          </cell>
          <cell r="I972">
            <v>45810</v>
          </cell>
          <cell r="J972" t="str">
            <v>TARJETA DE CREDITO</v>
          </cell>
          <cell r="K972" t="str">
            <v>Internet oficina</v>
          </cell>
          <cell r="L972" t="str">
            <v>OK</v>
          </cell>
          <cell r="M972">
            <v>107269</v>
          </cell>
          <cell r="N972"/>
          <cell r="O972"/>
          <cell r="P972" t="b">
            <v>1</v>
          </cell>
        </row>
        <row r="973">
          <cell r="A973" t="str">
            <v>500095</v>
          </cell>
          <cell r="B973" t="str">
            <v>Kanka</v>
          </cell>
          <cell r="C973"/>
          <cell r="D973"/>
          <cell r="E973"/>
          <cell r="F973"/>
          <cell r="G973"/>
          <cell r="H973">
            <v>500095</v>
          </cell>
          <cell r="I973">
            <v>45810</v>
          </cell>
          <cell r="J973" t="str">
            <v>TARJETA DE CREDITO</v>
          </cell>
          <cell r="K973" t="str">
            <v>Canjes Bayer y Latampass</v>
          </cell>
          <cell r="L973" t="str">
            <v>OK</v>
          </cell>
          <cell r="M973">
            <v>500095</v>
          </cell>
          <cell r="N973"/>
          <cell r="O973"/>
          <cell r="P973" t="b">
            <v>1</v>
          </cell>
        </row>
        <row r="974">
          <cell r="A974" t="str">
            <v>14266161970</v>
          </cell>
          <cell r="B974" t="str">
            <v>Bestmart</v>
          </cell>
          <cell r="C974"/>
          <cell r="D974"/>
          <cell r="E974" t="str">
            <v>Factura</v>
          </cell>
          <cell r="F974">
            <v>14266</v>
          </cell>
          <cell r="G974"/>
          <cell r="H974">
            <v>161970</v>
          </cell>
          <cell r="I974">
            <v>45810</v>
          </cell>
          <cell r="J974" t="str">
            <v>TARJETA DE CREDITO</v>
          </cell>
          <cell r="K974" t="str">
            <v>Canjes Bayer y Latampass</v>
          </cell>
          <cell r="L974" t="str">
            <v>OK</v>
          </cell>
          <cell r="M974">
            <v>161970</v>
          </cell>
          <cell r="N974"/>
          <cell r="O974"/>
          <cell r="P974" t="b">
            <v>1</v>
          </cell>
        </row>
        <row r="975">
          <cell r="A975" t="str">
            <v>1719990</v>
          </cell>
          <cell r="B975" t="str">
            <v>Falabella</v>
          </cell>
          <cell r="C975"/>
          <cell r="D975"/>
          <cell r="E975"/>
          <cell r="F975"/>
          <cell r="G975"/>
          <cell r="H975">
            <v>1719990</v>
          </cell>
          <cell r="I975">
            <v>45810</v>
          </cell>
          <cell r="J975" t="str">
            <v>TARJETA DE CREDITO</v>
          </cell>
          <cell r="K975" t="str">
            <v>Canjes Bayer y Latampass</v>
          </cell>
          <cell r="L975" t="str">
            <v>OK</v>
          </cell>
          <cell r="M975">
            <v>1719990</v>
          </cell>
          <cell r="N975"/>
          <cell r="O975"/>
          <cell r="P975" t="b">
            <v>1</v>
          </cell>
        </row>
        <row r="976">
          <cell r="A976" t="str">
            <v>14267363970</v>
          </cell>
          <cell r="B976" t="str">
            <v>Falabella</v>
          </cell>
          <cell r="C976"/>
          <cell r="D976"/>
          <cell r="E976" t="str">
            <v>Factura</v>
          </cell>
          <cell r="F976">
            <v>14267</v>
          </cell>
          <cell r="G976"/>
          <cell r="H976">
            <v>363970</v>
          </cell>
          <cell r="I976">
            <v>45810</v>
          </cell>
          <cell r="J976" t="str">
            <v>TARJETA DE CREDITO</v>
          </cell>
          <cell r="K976" t="str">
            <v>Canjes Bayer y Latampass</v>
          </cell>
          <cell r="L976" t="str">
            <v>OK</v>
          </cell>
          <cell r="M976">
            <v>363970</v>
          </cell>
          <cell r="N976"/>
          <cell r="O976"/>
          <cell r="P976" t="b">
            <v>1</v>
          </cell>
        </row>
        <row r="977">
          <cell r="A977" t="str">
            <v>242040801103890</v>
          </cell>
          <cell r="B977" t="str">
            <v>Paris</v>
          </cell>
          <cell r="C977" t="str">
            <v>Pago Factura</v>
          </cell>
          <cell r="D977"/>
          <cell r="E977" t="str">
            <v>Factura</v>
          </cell>
          <cell r="F977">
            <v>24204080</v>
          </cell>
          <cell r="G977"/>
          <cell r="H977">
            <v>1103890</v>
          </cell>
          <cell r="I977">
            <v>45811</v>
          </cell>
          <cell r="J977" t="str">
            <v>TARJETA DE CREDITO</v>
          </cell>
          <cell r="K977" t="str">
            <v>Canjes Bayer y Latampass</v>
          </cell>
          <cell r="L977" t="str">
            <v>OK</v>
          </cell>
          <cell r="M977">
            <v>1103890</v>
          </cell>
          <cell r="N977"/>
          <cell r="O977"/>
          <cell r="P977" t="b">
            <v>1</v>
          </cell>
        </row>
        <row r="978">
          <cell r="A978" t="str">
            <v>5406962149970</v>
          </cell>
          <cell r="B978" t="str">
            <v>PC Factory</v>
          </cell>
          <cell r="C978" t="str">
            <v>Pago compras celmedia</v>
          </cell>
          <cell r="D978"/>
          <cell r="E978" t="str">
            <v>Factura</v>
          </cell>
          <cell r="F978">
            <v>5406962</v>
          </cell>
          <cell r="G978"/>
          <cell r="H978">
            <v>149970</v>
          </cell>
          <cell r="I978">
            <v>45811</v>
          </cell>
          <cell r="J978" t="str">
            <v>TARJETA DE CREDITO</v>
          </cell>
          <cell r="K978" t="str">
            <v>Compra celmedia</v>
          </cell>
          <cell r="L978" t="str">
            <v>OK</v>
          </cell>
          <cell r="M978">
            <v>149970</v>
          </cell>
          <cell r="N978"/>
          <cell r="O978"/>
          <cell r="P978" t="b">
            <v>1</v>
          </cell>
        </row>
        <row r="979">
          <cell r="A979" t="str">
            <v>7000000</v>
          </cell>
          <cell r="B979" t="str">
            <v>Pago TC</v>
          </cell>
          <cell r="C979" t="str">
            <v>Pago TC</v>
          </cell>
          <cell r="D979"/>
          <cell r="E979"/>
          <cell r="F979"/>
          <cell r="G979"/>
          <cell r="H979">
            <v>7000000</v>
          </cell>
          <cell r="I979">
            <v>45812</v>
          </cell>
          <cell r="J979" t="str">
            <v>TRANSFERENCIA BANCO SANTANDER</v>
          </cell>
          <cell r="K979" t="str">
            <v>Pago TC Santander</v>
          </cell>
          <cell r="L979" t="str">
            <v>OK</v>
          </cell>
          <cell r="M979">
            <v>7000000</v>
          </cell>
          <cell r="N979"/>
          <cell r="O979"/>
          <cell r="P979" t="b">
            <v>1</v>
          </cell>
        </row>
        <row r="980">
          <cell r="A980" t="str">
            <v>7000000</v>
          </cell>
          <cell r="B980" t="str">
            <v>Pago TC</v>
          </cell>
          <cell r="C980" t="str">
            <v>Pago TC</v>
          </cell>
          <cell r="D980"/>
          <cell r="E980"/>
          <cell r="F980"/>
          <cell r="G980"/>
          <cell r="H980">
            <v>7000000</v>
          </cell>
          <cell r="I980">
            <v>45812</v>
          </cell>
          <cell r="J980" t="str">
            <v>TRANSFERENCIA BANCO SANTANDER</v>
          </cell>
          <cell r="K980" t="str">
            <v>Pago TC Santander</v>
          </cell>
          <cell r="L980" t="str">
            <v>OK</v>
          </cell>
          <cell r="M980">
            <v>7000000</v>
          </cell>
          <cell r="N980"/>
          <cell r="O980"/>
          <cell r="P980" t="b">
            <v>1</v>
          </cell>
        </row>
        <row r="981">
          <cell r="A981" t="str">
            <v>7000000</v>
          </cell>
          <cell r="B981" t="str">
            <v>Pago TC</v>
          </cell>
          <cell r="C981" t="str">
            <v>Pago TC</v>
          </cell>
          <cell r="D981"/>
          <cell r="E981"/>
          <cell r="F981"/>
          <cell r="G981"/>
          <cell r="H981">
            <v>7000000</v>
          </cell>
          <cell r="I981">
            <v>45812</v>
          </cell>
          <cell r="J981" t="str">
            <v>TRANSFERENCIA BANCO SANTANDER</v>
          </cell>
          <cell r="K981" t="str">
            <v>Pago TC Santander</v>
          </cell>
          <cell r="L981" t="str">
            <v>OK</v>
          </cell>
          <cell r="M981">
            <v>7000000</v>
          </cell>
          <cell r="N981"/>
          <cell r="O981"/>
          <cell r="P981" t="b">
            <v>1</v>
          </cell>
        </row>
        <row r="982">
          <cell r="A982" t="str">
            <v>5304215</v>
          </cell>
          <cell r="B982" t="str">
            <v>Pago TC</v>
          </cell>
          <cell r="C982" t="str">
            <v>Pago TC</v>
          </cell>
          <cell r="D982"/>
          <cell r="E982"/>
          <cell r="F982"/>
          <cell r="G982"/>
          <cell r="H982">
            <v>5304215</v>
          </cell>
          <cell r="I982">
            <v>45812</v>
          </cell>
          <cell r="J982" t="str">
            <v>TRANSFERENCIA BANCO SANTANDER</v>
          </cell>
          <cell r="K982" t="str">
            <v>Pago TC Santander</v>
          </cell>
          <cell r="L982" t="str">
            <v>OK</v>
          </cell>
          <cell r="M982">
            <v>5304215</v>
          </cell>
          <cell r="N982"/>
          <cell r="O982"/>
          <cell r="P982" t="b">
            <v>1</v>
          </cell>
        </row>
        <row r="983">
          <cell r="A983" t="str">
            <v>24990</v>
          </cell>
          <cell r="B983" t="str">
            <v>Linkedin</v>
          </cell>
          <cell r="C983" t="str">
            <v>Mensualidad</v>
          </cell>
          <cell r="D983"/>
          <cell r="E983"/>
          <cell r="F983"/>
          <cell r="G983"/>
          <cell r="H983">
            <v>24990</v>
          </cell>
          <cell r="I983">
            <v>45812</v>
          </cell>
          <cell r="J983" t="str">
            <v>TARJETA DE CREDITO</v>
          </cell>
          <cell r="K983" t="str">
            <v>Career</v>
          </cell>
          <cell r="L983" t="str">
            <v>OK</v>
          </cell>
          <cell r="M983">
            <v>24990</v>
          </cell>
          <cell r="N983"/>
          <cell r="O983"/>
          <cell r="P983" t="b">
            <v>1</v>
          </cell>
        </row>
        <row r="984">
          <cell r="A984" t="str">
            <v>227440</v>
          </cell>
          <cell r="B984" t="str">
            <v>Paris</v>
          </cell>
          <cell r="C984" t="str">
            <v>Perfumes</v>
          </cell>
          <cell r="D984"/>
          <cell r="E984"/>
          <cell r="F984"/>
          <cell r="G984"/>
          <cell r="H984">
            <v>227440</v>
          </cell>
          <cell r="I984">
            <v>45812</v>
          </cell>
          <cell r="J984" t="str">
            <v>TARJETA DE CREDITO</v>
          </cell>
          <cell r="K984" t="str">
            <v>Canjes Bayer y Latampass</v>
          </cell>
          <cell r="L984" t="str">
            <v>OK</v>
          </cell>
          <cell r="M984">
            <v>227440</v>
          </cell>
          <cell r="N984"/>
          <cell r="O984"/>
          <cell r="P984" t="b">
            <v>1</v>
          </cell>
        </row>
        <row r="985">
          <cell r="A985" t="str">
            <v>8057651649970</v>
          </cell>
          <cell r="B985" t="str">
            <v xml:space="preserve">la polar </v>
          </cell>
          <cell r="C985" t="str">
            <v>iphone</v>
          </cell>
          <cell r="D985"/>
          <cell r="E985" t="str">
            <v>Factura</v>
          </cell>
          <cell r="F985">
            <v>805765</v>
          </cell>
          <cell r="G985"/>
          <cell r="H985">
            <v>1649970</v>
          </cell>
          <cell r="I985">
            <v>45812</v>
          </cell>
          <cell r="J985" t="str">
            <v>TARJETA DE CREDITO</v>
          </cell>
          <cell r="K985" t="str">
            <v>Canjes Bayer y Latampass</v>
          </cell>
          <cell r="L985" t="str">
            <v>OK</v>
          </cell>
          <cell r="M985">
            <v>1649970</v>
          </cell>
          <cell r="N985"/>
          <cell r="O985"/>
          <cell r="P985" t="b">
            <v>1</v>
          </cell>
        </row>
        <row r="986">
          <cell r="A986" t="str">
            <v>53268571299950</v>
          </cell>
          <cell r="B986" t="str">
            <v>falabella</v>
          </cell>
          <cell r="C986"/>
          <cell r="D986"/>
          <cell r="E986" t="str">
            <v>Factura</v>
          </cell>
          <cell r="F986">
            <v>5326857</v>
          </cell>
          <cell r="G986"/>
          <cell r="H986">
            <v>1299950</v>
          </cell>
          <cell r="I986">
            <v>45812</v>
          </cell>
          <cell r="J986" t="str">
            <v>TARJETA DE CREDITO</v>
          </cell>
          <cell r="K986" t="str">
            <v>Canjes Bayer y Latampass</v>
          </cell>
          <cell r="L986" t="str">
            <v>OK</v>
          </cell>
          <cell r="M986">
            <v>1299950</v>
          </cell>
          <cell r="N986"/>
          <cell r="O986"/>
          <cell r="P986" t="b">
            <v>1</v>
          </cell>
        </row>
        <row r="987">
          <cell r="A987" t="str">
            <v>53266941507980</v>
          </cell>
          <cell r="B987" t="str">
            <v>falabella</v>
          </cell>
          <cell r="C987" t="str">
            <v>celu malo</v>
          </cell>
          <cell r="D987"/>
          <cell r="E987" t="str">
            <v>Factura</v>
          </cell>
          <cell r="F987">
            <v>5326694</v>
          </cell>
          <cell r="G987"/>
          <cell r="H987">
            <v>1507980</v>
          </cell>
          <cell r="I987">
            <v>45812</v>
          </cell>
          <cell r="J987" t="str">
            <v>TARJETA DE CREDITO</v>
          </cell>
          <cell r="K987" t="str">
            <v>Canjes Bayer y Latampass</v>
          </cell>
          <cell r="L987" t="str">
            <v>OK</v>
          </cell>
          <cell r="M987">
            <v>1507980</v>
          </cell>
          <cell r="N987"/>
          <cell r="O987"/>
          <cell r="P987" t="b">
            <v>1</v>
          </cell>
        </row>
        <row r="988">
          <cell r="A988" t="str">
            <v>2424950</v>
          </cell>
          <cell r="B988" t="str">
            <v>falabella</v>
          </cell>
          <cell r="C988"/>
          <cell r="D988"/>
          <cell r="E988"/>
          <cell r="F988"/>
          <cell r="G988"/>
          <cell r="H988">
            <v>2424950</v>
          </cell>
          <cell r="I988">
            <v>45812</v>
          </cell>
          <cell r="J988" t="str">
            <v>TARJETA DE CREDITO</v>
          </cell>
          <cell r="K988" t="str">
            <v>Canjes Bayer y Latampass</v>
          </cell>
          <cell r="L988" t="str">
            <v>OK</v>
          </cell>
          <cell r="M988">
            <v>2424950</v>
          </cell>
          <cell r="N988"/>
          <cell r="O988"/>
          <cell r="P988" t="b">
            <v>1</v>
          </cell>
        </row>
        <row r="989">
          <cell r="A989" t="str">
            <v>5326727290980</v>
          </cell>
          <cell r="B989" t="str">
            <v>Falabella</v>
          </cell>
          <cell r="C989"/>
          <cell r="D989"/>
          <cell r="E989" t="str">
            <v>Factura</v>
          </cell>
          <cell r="F989">
            <v>5326727</v>
          </cell>
          <cell r="G989"/>
          <cell r="H989">
            <v>290980</v>
          </cell>
          <cell r="I989">
            <v>45812</v>
          </cell>
          <cell r="J989" t="str">
            <v>TARJETA DE CREDITO</v>
          </cell>
          <cell r="K989" t="str">
            <v>Canjes Bayer y Latampass</v>
          </cell>
          <cell r="L989" t="str">
            <v>OK</v>
          </cell>
          <cell r="M989">
            <v>290980</v>
          </cell>
          <cell r="N989"/>
          <cell r="O989"/>
          <cell r="P989" t="b">
            <v>1</v>
          </cell>
        </row>
        <row r="990">
          <cell r="A990" t="str">
            <v>318920</v>
          </cell>
          <cell r="B990" t="str">
            <v>Cabaña del lago</v>
          </cell>
          <cell r="C990"/>
          <cell r="D990" t="str">
            <v>BL0600003382</v>
          </cell>
          <cell r="E990" t="str">
            <v>Factura</v>
          </cell>
          <cell r="F990"/>
          <cell r="G990"/>
          <cell r="H990">
            <v>318920</v>
          </cell>
          <cell r="I990">
            <v>45812</v>
          </cell>
          <cell r="J990" t="str">
            <v>TRANSFERENCIA BANCO SANTANDER</v>
          </cell>
          <cell r="K990" t="str">
            <v>Canje Bayer</v>
          </cell>
          <cell r="L990" t="str">
            <v>OK</v>
          </cell>
          <cell r="M990">
            <v>318920</v>
          </cell>
          <cell r="N990"/>
          <cell r="O990"/>
          <cell r="P990" t="b">
            <v>1</v>
          </cell>
        </row>
        <row r="991">
          <cell r="A991" t="str">
            <v>3480215</v>
          </cell>
          <cell r="B991" t="str">
            <v>SOCIEDAD COMERCIAL ARCAM LIMITADA</v>
          </cell>
          <cell r="C991"/>
          <cell r="D991" t="str">
            <v>BL0600003383</v>
          </cell>
          <cell r="E991" t="str">
            <v>Factura</v>
          </cell>
          <cell r="F991"/>
          <cell r="G991"/>
          <cell r="H991">
            <v>3480215</v>
          </cell>
          <cell r="I991">
            <v>45812</v>
          </cell>
          <cell r="J991" t="str">
            <v>TRANSFERENCIA BANCO SANTANDER</v>
          </cell>
          <cell r="K991" t="str">
            <v>Canje Bayer</v>
          </cell>
          <cell r="L991" t="str">
            <v>OK</v>
          </cell>
          <cell r="M991">
            <v>3480215</v>
          </cell>
          <cell r="N991"/>
          <cell r="O991"/>
          <cell r="P991" t="b">
            <v>1</v>
          </cell>
        </row>
        <row r="992">
          <cell r="A992" t="str">
            <v>300000</v>
          </cell>
          <cell r="B992" t="str">
            <v>Rafael fuentes</v>
          </cell>
          <cell r="C992"/>
          <cell r="D992"/>
          <cell r="E992" t="str">
            <v>Boleta de Honorarios</v>
          </cell>
          <cell r="F992"/>
          <cell r="G992">
            <v>249</v>
          </cell>
          <cell r="H992">
            <v>300000</v>
          </cell>
          <cell r="I992">
            <v>45812</v>
          </cell>
          <cell r="J992" t="str">
            <v>TRANSFERENCIA BANCO SANTANDER</v>
          </cell>
          <cell r="K992" t="str">
            <v>Despachos</v>
          </cell>
          <cell r="L992" t="str">
            <v>OK</v>
          </cell>
          <cell r="M992">
            <v>300000</v>
          </cell>
          <cell r="N992"/>
          <cell r="O992"/>
          <cell r="P992" t="b">
            <v>1</v>
          </cell>
        </row>
        <row r="993">
          <cell r="A993" t="str">
            <v>59705258</v>
          </cell>
          <cell r="B993" t="str">
            <v>Asesoría lr limitada</v>
          </cell>
          <cell r="C993"/>
          <cell r="D993"/>
          <cell r="E993" t="str">
            <v>Factura</v>
          </cell>
          <cell r="F993">
            <v>59</v>
          </cell>
          <cell r="G993"/>
          <cell r="H993">
            <v>705258</v>
          </cell>
          <cell r="I993">
            <v>45812</v>
          </cell>
          <cell r="J993" t="str">
            <v>TRANSFERENCIA BANCO SANTANDER</v>
          </cell>
          <cell r="K993" t="str">
            <v>Canje Bayer</v>
          </cell>
          <cell r="L993" t="str">
            <v>OK</v>
          </cell>
          <cell r="M993">
            <v>705258</v>
          </cell>
          <cell r="N993"/>
          <cell r="O993"/>
          <cell r="P993" t="b">
            <v>1</v>
          </cell>
        </row>
        <row r="994">
          <cell r="A994" t="str">
            <v>559822709880</v>
          </cell>
          <cell r="B994" t="str">
            <v xml:space="preserve">booz  </v>
          </cell>
          <cell r="C994"/>
          <cell r="D994"/>
          <cell r="E994" t="str">
            <v>Factura</v>
          </cell>
          <cell r="F994">
            <v>55982</v>
          </cell>
          <cell r="G994"/>
          <cell r="H994">
            <v>2709880</v>
          </cell>
          <cell r="I994">
            <v>45813</v>
          </cell>
          <cell r="J994" t="str">
            <v>TARJETA DE CREDITO</v>
          </cell>
          <cell r="K994" t="str">
            <v>Canjes Bayer y Latampass</v>
          </cell>
          <cell r="L994" t="str">
            <v>OK</v>
          </cell>
          <cell r="M994">
            <v>2709880</v>
          </cell>
          <cell r="N994"/>
          <cell r="O994"/>
          <cell r="P994" t="b">
            <v>1</v>
          </cell>
        </row>
        <row r="995">
          <cell r="A995" t="str">
            <v>84179108070</v>
          </cell>
          <cell r="B995" t="str">
            <v>fabrics</v>
          </cell>
          <cell r="C995"/>
          <cell r="D995"/>
          <cell r="E995" t="str">
            <v>Factura</v>
          </cell>
          <cell r="F995">
            <v>84179</v>
          </cell>
          <cell r="G995"/>
          <cell r="H995">
            <v>108070</v>
          </cell>
          <cell r="I995">
            <v>45813</v>
          </cell>
          <cell r="J995" t="str">
            <v>TARJETA DE CREDITO</v>
          </cell>
          <cell r="K995" t="str">
            <v>Canjes Bayer y Latampass</v>
          </cell>
          <cell r="L995" t="str">
            <v>OK</v>
          </cell>
          <cell r="M995">
            <v>108070</v>
          </cell>
          <cell r="N995"/>
          <cell r="O995"/>
          <cell r="P995" t="b">
            <v>1</v>
          </cell>
        </row>
        <row r="996">
          <cell r="A996" t="str">
            <v>187980</v>
          </cell>
          <cell r="B996" t="str">
            <v>the lab</v>
          </cell>
          <cell r="C996"/>
          <cell r="D996"/>
          <cell r="E996" t="str">
            <v>Boleta</v>
          </cell>
          <cell r="F996"/>
          <cell r="G996">
            <v>410642069</v>
          </cell>
          <cell r="H996">
            <v>187980</v>
          </cell>
          <cell r="I996">
            <v>45813</v>
          </cell>
          <cell r="J996" t="str">
            <v>TARJETA DE CREDITO</v>
          </cell>
          <cell r="K996" t="str">
            <v>Canjes Bayer y Latampass</v>
          </cell>
          <cell r="L996" t="str">
            <v>OK</v>
          </cell>
          <cell r="M996">
            <v>187980</v>
          </cell>
          <cell r="N996"/>
          <cell r="O996"/>
          <cell r="P996" t="b">
            <v>1</v>
          </cell>
        </row>
        <row r="997">
          <cell r="A997" t="str">
            <v>7487199990</v>
          </cell>
          <cell r="B997" t="str">
            <v>komax</v>
          </cell>
          <cell r="C997"/>
          <cell r="D997"/>
          <cell r="E997" t="str">
            <v>Factura</v>
          </cell>
          <cell r="F997">
            <v>7487</v>
          </cell>
          <cell r="G997"/>
          <cell r="H997">
            <v>199990</v>
          </cell>
          <cell r="I997">
            <v>45813</v>
          </cell>
          <cell r="J997" t="str">
            <v>TARJETA DE CREDITO</v>
          </cell>
          <cell r="K997" t="str">
            <v>Canjes Bayer y Latampass</v>
          </cell>
          <cell r="L997" t="str">
            <v>OK</v>
          </cell>
          <cell r="M997">
            <v>199990</v>
          </cell>
          <cell r="N997"/>
          <cell r="O997"/>
          <cell r="P997" t="b">
            <v>1</v>
          </cell>
        </row>
        <row r="998">
          <cell r="A998" t="str">
            <v>22785189990</v>
          </cell>
          <cell r="B998" t="str">
            <v>verken</v>
          </cell>
          <cell r="C998"/>
          <cell r="D998"/>
          <cell r="E998" t="str">
            <v>Boleta</v>
          </cell>
          <cell r="F998">
            <v>22785</v>
          </cell>
          <cell r="G998"/>
          <cell r="H998">
            <v>189990</v>
          </cell>
          <cell r="I998">
            <v>45813</v>
          </cell>
          <cell r="J998" t="str">
            <v>TARJETA DE CREDITO</v>
          </cell>
          <cell r="K998" t="str">
            <v>Canjes Bayer y Latampass</v>
          </cell>
          <cell r="L998" t="str">
            <v>OK</v>
          </cell>
          <cell r="M998">
            <v>189990</v>
          </cell>
          <cell r="N998"/>
          <cell r="O998"/>
          <cell r="P998" t="b">
            <v>1</v>
          </cell>
        </row>
        <row r="999">
          <cell r="A999" t="str">
            <v>2110955389970</v>
          </cell>
          <cell r="B999" t="str">
            <v>ripley</v>
          </cell>
          <cell r="C999" t="str">
            <v xml:space="preserve">impresora </v>
          </cell>
          <cell r="D999"/>
          <cell r="E999" t="str">
            <v>Factura</v>
          </cell>
          <cell r="F999">
            <v>2110955</v>
          </cell>
          <cell r="G999"/>
          <cell r="H999">
            <v>389970</v>
          </cell>
          <cell r="I999">
            <v>45813</v>
          </cell>
          <cell r="J999" t="str">
            <v>TARJETA DE CREDITO</v>
          </cell>
          <cell r="K999" t="str">
            <v>Canjes Bayer y Latampass</v>
          </cell>
          <cell r="L999" t="str">
            <v>OK</v>
          </cell>
          <cell r="M999">
            <v>389970</v>
          </cell>
          <cell r="N999"/>
          <cell r="O999"/>
          <cell r="P999" t="b">
            <v>1</v>
          </cell>
        </row>
        <row r="1000">
          <cell r="A1000" t="str">
            <v>228610</v>
          </cell>
          <cell r="B1000" t="str">
            <v>Gasto comun</v>
          </cell>
          <cell r="C1000" t="str">
            <v>Gasto comun oficina</v>
          </cell>
          <cell r="D1000"/>
          <cell r="E1000" t="str">
            <v>Boleta</v>
          </cell>
          <cell r="F1000"/>
          <cell r="G1000"/>
          <cell r="H1000">
            <v>228610</v>
          </cell>
          <cell r="I1000">
            <v>45813</v>
          </cell>
          <cell r="J1000" t="str">
            <v>TRANSFERENCIA BANCO SANTANDER</v>
          </cell>
          <cell r="K1000" t="str">
            <v>Gasto comun oficina  edificio monjitas</v>
          </cell>
          <cell r="L1000" t="str">
            <v>OK</v>
          </cell>
          <cell r="M1000">
            <v>228610</v>
          </cell>
          <cell r="N1000"/>
          <cell r="O1000"/>
          <cell r="P1000" t="b">
            <v>1</v>
          </cell>
        </row>
        <row r="1001">
          <cell r="A1001" t="str">
            <v>342252</v>
          </cell>
          <cell r="B1001" t="str">
            <v xml:space="preserve">Tribus del mundo </v>
          </cell>
          <cell r="C1001" t="str">
            <v>Pago Factura</v>
          </cell>
          <cell r="D1001"/>
          <cell r="E1001" t="str">
            <v>Factura</v>
          </cell>
          <cell r="F1001"/>
          <cell r="G1001"/>
          <cell r="H1001">
            <v>342252</v>
          </cell>
          <cell r="I1001">
            <v>45813</v>
          </cell>
          <cell r="J1001" t="str">
            <v>TARJETA DE CREDITO</v>
          </cell>
          <cell r="K1001"/>
          <cell r="L1001" t="str">
            <v>OK</v>
          </cell>
          <cell r="M1001">
            <v>342252</v>
          </cell>
          <cell r="N1001"/>
          <cell r="O1001"/>
          <cell r="P1001" t="b">
            <v>1</v>
          </cell>
        </row>
        <row r="1002">
          <cell r="A1002" t="str">
            <v>42883164834</v>
          </cell>
          <cell r="B1002" t="str">
            <v>BRITT BRANDS CHILE SPA</v>
          </cell>
          <cell r="C1002" t="str">
            <v>Pago Factura</v>
          </cell>
          <cell r="D1002"/>
          <cell r="E1002" t="str">
            <v>Factura</v>
          </cell>
          <cell r="F1002">
            <v>42883</v>
          </cell>
          <cell r="G1002"/>
          <cell r="H1002">
            <v>164834</v>
          </cell>
          <cell r="I1002">
            <v>45814</v>
          </cell>
          <cell r="J1002" t="str">
            <v>TRANSFERENCIA BANCO SANTANDER</v>
          </cell>
          <cell r="K1002"/>
          <cell r="L1002" t="str">
            <v>OK</v>
          </cell>
          <cell r="M1002">
            <v>164834</v>
          </cell>
          <cell r="N1002"/>
          <cell r="O1002"/>
          <cell r="P1002" t="b">
            <v>1</v>
          </cell>
        </row>
        <row r="1003">
          <cell r="A1003" t="str">
            <v>42882303045</v>
          </cell>
          <cell r="B1003" t="str">
            <v>BRITT BRANDS CHILE SPA</v>
          </cell>
          <cell r="C1003" t="str">
            <v>Pago Factura</v>
          </cell>
          <cell r="D1003"/>
          <cell r="E1003" t="str">
            <v>Factura</v>
          </cell>
          <cell r="F1003">
            <v>42882</v>
          </cell>
          <cell r="G1003"/>
          <cell r="H1003">
            <v>303045</v>
          </cell>
          <cell r="I1003">
            <v>45814</v>
          </cell>
          <cell r="J1003" t="str">
            <v>TRANSFERENCIA BANCO SANTANDER</v>
          </cell>
          <cell r="K1003"/>
          <cell r="L1003" t="str">
            <v>OK</v>
          </cell>
          <cell r="M1003">
            <v>303045</v>
          </cell>
          <cell r="N1003"/>
          <cell r="O1003"/>
          <cell r="P1003" t="b">
            <v>1</v>
          </cell>
        </row>
        <row r="1004">
          <cell r="A1004" t="str">
            <v>98072166199</v>
          </cell>
          <cell r="B1004" t="str">
            <v>CERCANO S.A.</v>
          </cell>
          <cell r="C1004" t="str">
            <v>Pago Factura</v>
          </cell>
          <cell r="D1004"/>
          <cell r="E1004" t="str">
            <v>Factura</v>
          </cell>
          <cell r="F1004">
            <v>9807</v>
          </cell>
          <cell r="G1004"/>
          <cell r="H1004">
            <v>2166199</v>
          </cell>
          <cell r="I1004">
            <v>45814</v>
          </cell>
          <cell r="J1004" t="str">
            <v>TRANSFERENCIA BANCO SANTANDER</v>
          </cell>
          <cell r="K1004"/>
          <cell r="L1004" t="str">
            <v>OK</v>
          </cell>
          <cell r="M1004">
            <v>2166199</v>
          </cell>
          <cell r="N1004"/>
          <cell r="O1004"/>
          <cell r="P1004" t="b">
            <v>1</v>
          </cell>
        </row>
        <row r="1005">
          <cell r="A1005" t="str">
            <v>622244307091</v>
          </cell>
          <cell r="B1005" t="str">
            <v>COMERCIAL MABE CHILE LIMITADA</v>
          </cell>
          <cell r="C1005" t="str">
            <v>Pago Factura</v>
          </cell>
          <cell r="D1005"/>
          <cell r="E1005" t="str">
            <v>Factura</v>
          </cell>
          <cell r="F1005">
            <v>622244</v>
          </cell>
          <cell r="G1005"/>
          <cell r="H1005">
            <v>307091</v>
          </cell>
          <cell r="I1005">
            <v>45814</v>
          </cell>
          <cell r="J1005" t="str">
            <v>TRANSFERENCIA BANCO SANTANDER</v>
          </cell>
          <cell r="K1005"/>
          <cell r="L1005" t="str">
            <v>OK</v>
          </cell>
          <cell r="M1005">
            <v>307091</v>
          </cell>
          <cell r="N1005"/>
          <cell r="O1005"/>
          <cell r="P1005" t="b">
            <v>1</v>
          </cell>
        </row>
        <row r="1006">
          <cell r="A1006" t="str">
            <v>261611079976</v>
          </cell>
          <cell r="B1006" t="str">
            <v>JARA MENDEZ LIMITADA</v>
          </cell>
          <cell r="C1006" t="str">
            <v>Pago Factura</v>
          </cell>
          <cell r="D1006"/>
          <cell r="E1006" t="str">
            <v>Factura</v>
          </cell>
          <cell r="F1006">
            <v>26161</v>
          </cell>
          <cell r="G1006"/>
          <cell r="H1006">
            <v>1079976</v>
          </cell>
          <cell r="I1006">
            <v>45814</v>
          </cell>
          <cell r="J1006" t="str">
            <v>TRANSFERENCIA BANCO SANTANDER</v>
          </cell>
          <cell r="K1006"/>
          <cell r="L1006" t="str">
            <v>OK</v>
          </cell>
          <cell r="M1006">
            <v>1079976</v>
          </cell>
          <cell r="N1006"/>
          <cell r="O1006"/>
          <cell r="P1006" t="b">
            <v>1</v>
          </cell>
        </row>
        <row r="1007">
          <cell r="A1007" t="str">
            <v>5772279924</v>
          </cell>
          <cell r="B1007" t="str">
            <v>ATAKAMA OUTDOOR SPA</v>
          </cell>
          <cell r="C1007" t="str">
            <v>Pago Factura</v>
          </cell>
          <cell r="D1007"/>
          <cell r="E1007" t="str">
            <v>Factura</v>
          </cell>
          <cell r="F1007">
            <v>5772</v>
          </cell>
          <cell r="G1007"/>
          <cell r="H1007">
            <v>279924</v>
          </cell>
          <cell r="I1007">
            <v>45814</v>
          </cell>
          <cell r="J1007" t="str">
            <v>TRANSFERENCIA BANCO SANTANDER</v>
          </cell>
          <cell r="K1007"/>
          <cell r="L1007" t="str">
            <v>OK</v>
          </cell>
          <cell r="M1007">
            <v>279924</v>
          </cell>
          <cell r="N1007"/>
          <cell r="O1007"/>
          <cell r="P1007" t="b">
            <v>1</v>
          </cell>
        </row>
        <row r="1008">
          <cell r="A1008" t="str">
            <v>261641055032</v>
          </cell>
          <cell r="B1008" t="str">
            <v>JARA MENDEZ LIMITADA</v>
          </cell>
          <cell r="C1008" t="str">
            <v>Pago Factura</v>
          </cell>
          <cell r="D1008"/>
          <cell r="E1008" t="str">
            <v>Factura</v>
          </cell>
          <cell r="F1008">
            <v>26164</v>
          </cell>
          <cell r="G1008"/>
          <cell r="H1008">
            <v>1055032</v>
          </cell>
          <cell r="I1008">
            <v>45814</v>
          </cell>
          <cell r="J1008" t="str">
            <v>TRANSFERENCIA BANCO SANTANDER</v>
          </cell>
          <cell r="K1008"/>
          <cell r="L1008" t="str">
            <v>OK</v>
          </cell>
          <cell r="M1008">
            <v>1055032</v>
          </cell>
          <cell r="N1008"/>
          <cell r="O1008"/>
          <cell r="P1008" t="b">
            <v>1</v>
          </cell>
        </row>
        <row r="1009">
          <cell r="A1009" t="str">
            <v>300000</v>
          </cell>
          <cell r="B1009" t="str">
            <v>RAFAEL FUENTES</v>
          </cell>
          <cell r="C1009" t="str">
            <v>Pago Factura</v>
          </cell>
          <cell r="D1009"/>
          <cell r="E1009" t="str">
            <v>Boleta de Honorarios</v>
          </cell>
          <cell r="F1009"/>
          <cell r="G1009">
            <v>250</v>
          </cell>
          <cell r="H1009">
            <v>300000</v>
          </cell>
          <cell r="I1009">
            <v>45814</v>
          </cell>
          <cell r="J1009" t="str">
            <v>TRANSFERENCIA BANCO SANTANDER</v>
          </cell>
          <cell r="K1009"/>
          <cell r="L1009" t="str">
            <v>OK</v>
          </cell>
          <cell r="M1009">
            <v>300000</v>
          </cell>
          <cell r="N1009"/>
          <cell r="O1009"/>
          <cell r="P1009" t="b">
            <v>1</v>
          </cell>
        </row>
        <row r="1010">
          <cell r="A1010" t="str">
            <v>19515981699990</v>
          </cell>
          <cell r="B1010" t="str">
            <v>SAMSUNG</v>
          </cell>
          <cell r="C1010" t="str">
            <v>Pago Factura</v>
          </cell>
          <cell r="D1010"/>
          <cell r="E1010" t="str">
            <v>Factura</v>
          </cell>
          <cell r="F1010">
            <v>1951598</v>
          </cell>
          <cell r="G1010"/>
          <cell r="H1010">
            <v>1699990</v>
          </cell>
          <cell r="I1010">
            <v>45814</v>
          </cell>
          <cell r="J1010" t="str">
            <v>TARJETA DE CREDITO</v>
          </cell>
          <cell r="K1010"/>
          <cell r="L1010" t="str">
            <v>OK</v>
          </cell>
          <cell r="M1010">
            <v>1699990</v>
          </cell>
          <cell r="N1010"/>
          <cell r="O1010"/>
          <cell r="P1010" t="b">
            <v>1</v>
          </cell>
        </row>
        <row r="1011">
          <cell r="A1011" t="str">
            <v>1303970</v>
          </cell>
          <cell r="B1011" t="str">
            <v>RIPLEY</v>
          </cell>
          <cell r="C1011" t="str">
            <v>Pago Factura</v>
          </cell>
          <cell r="D1011"/>
          <cell r="E1011"/>
          <cell r="F1011"/>
          <cell r="G1011"/>
          <cell r="H1011">
            <v>1303970</v>
          </cell>
          <cell r="I1011">
            <v>45814</v>
          </cell>
          <cell r="J1011" t="str">
            <v>TARJETA DE CREDITO</v>
          </cell>
          <cell r="K1011"/>
          <cell r="L1011" t="str">
            <v>OK</v>
          </cell>
          <cell r="M1011">
            <v>1303970</v>
          </cell>
          <cell r="N1011"/>
          <cell r="O1011"/>
          <cell r="P1011" t="b">
            <v>1</v>
          </cell>
        </row>
        <row r="1012">
          <cell r="A1012" t="str">
            <v>144237559880</v>
          </cell>
          <cell r="B1012" t="str">
            <v>Bestmart</v>
          </cell>
          <cell r="C1012" t="str">
            <v>Pago Factura</v>
          </cell>
          <cell r="D1012"/>
          <cell r="E1012" t="str">
            <v>Factura</v>
          </cell>
          <cell r="F1012">
            <v>14423</v>
          </cell>
          <cell r="G1012"/>
          <cell r="H1012">
            <v>7559880</v>
          </cell>
          <cell r="I1012">
            <v>45814</v>
          </cell>
          <cell r="J1012" t="str">
            <v>TARJETA DE CREDITO</v>
          </cell>
          <cell r="K1012"/>
          <cell r="L1012" t="str">
            <v>OK</v>
          </cell>
          <cell r="M1012">
            <v>7559880</v>
          </cell>
          <cell r="N1012"/>
          <cell r="O1012"/>
          <cell r="P1012" t="b">
            <v>1</v>
          </cell>
        </row>
        <row r="1013">
          <cell r="A1013" t="str">
            <v>342252</v>
          </cell>
          <cell r="B1013" t="str">
            <v>MERCADO PAGO</v>
          </cell>
          <cell r="C1013" t="str">
            <v>Pago Factura</v>
          </cell>
          <cell r="D1013"/>
          <cell r="E1013"/>
          <cell r="F1013"/>
          <cell r="G1013"/>
          <cell r="H1013">
            <v>342252</v>
          </cell>
          <cell r="I1013">
            <v>45814</v>
          </cell>
          <cell r="J1013" t="str">
            <v>TARJETA DE CREDITO</v>
          </cell>
          <cell r="K1013"/>
          <cell r="L1013" t="str">
            <v>OK</v>
          </cell>
          <cell r="M1013">
            <v>342252</v>
          </cell>
          <cell r="N1013"/>
          <cell r="O1013"/>
          <cell r="P1013" t="b">
            <v>1</v>
          </cell>
        </row>
        <row r="1014">
          <cell r="A1014" t="str">
            <v>389970</v>
          </cell>
          <cell r="B1014" t="str">
            <v xml:space="preserve">RIPLEY </v>
          </cell>
          <cell r="C1014" t="str">
            <v>Pago Factura</v>
          </cell>
          <cell r="D1014"/>
          <cell r="E1014"/>
          <cell r="F1014"/>
          <cell r="G1014"/>
          <cell r="H1014">
            <v>389970</v>
          </cell>
          <cell r="I1014">
            <v>45814</v>
          </cell>
          <cell r="J1014" t="str">
            <v>TARJETA DE CREDITO</v>
          </cell>
          <cell r="K1014"/>
          <cell r="L1014" t="str">
            <v>OK</v>
          </cell>
          <cell r="M1014">
            <v>389970</v>
          </cell>
          <cell r="N1014"/>
          <cell r="O1014"/>
          <cell r="P1014" t="b">
            <v>1</v>
          </cell>
        </row>
        <row r="1015">
          <cell r="A1015" t="str">
            <v>880365473472</v>
          </cell>
          <cell r="B1015" t="str">
            <v>VETO Y CIA LTDA</v>
          </cell>
          <cell r="C1015" t="str">
            <v>Pago Factura</v>
          </cell>
          <cell r="D1015"/>
          <cell r="E1015" t="str">
            <v>Factura</v>
          </cell>
          <cell r="F1015">
            <v>880365</v>
          </cell>
          <cell r="G1015"/>
          <cell r="H1015">
            <v>473472</v>
          </cell>
          <cell r="I1015">
            <v>45814</v>
          </cell>
          <cell r="J1015" t="str">
            <v>TRANSFERENCIA BANCO SANTANDER</v>
          </cell>
          <cell r="K1015"/>
          <cell r="L1015" t="str">
            <v>OK</v>
          </cell>
          <cell r="M1015">
            <v>473472</v>
          </cell>
          <cell r="N1015"/>
          <cell r="O1015"/>
          <cell r="P1015" t="b">
            <v>1</v>
          </cell>
        </row>
        <row r="1016">
          <cell r="A1016" t="str">
            <v>807379354190</v>
          </cell>
          <cell r="B1016" t="str">
            <v xml:space="preserve">la polar </v>
          </cell>
          <cell r="C1016" t="str">
            <v>Pago Factura</v>
          </cell>
          <cell r="D1016"/>
          <cell r="E1016" t="str">
            <v>Factura</v>
          </cell>
          <cell r="F1016">
            <v>807379</v>
          </cell>
          <cell r="G1016"/>
          <cell r="H1016">
            <v>354190</v>
          </cell>
          <cell r="I1016">
            <v>45814</v>
          </cell>
          <cell r="J1016" t="str">
            <v>TARJETA DE CREDITO</v>
          </cell>
          <cell r="K1016"/>
          <cell r="L1016" t="str">
            <v>OK</v>
          </cell>
          <cell r="M1016">
            <v>354190</v>
          </cell>
          <cell r="N1016"/>
          <cell r="O1016"/>
          <cell r="P1016" t="b">
            <v>1</v>
          </cell>
        </row>
        <row r="1017">
          <cell r="A1017" t="str">
            <v>300000</v>
          </cell>
          <cell r="B1017" t="str">
            <v>RAFAEL FUENTES</v>
          </cell>
          <cell r="C1017" t="str">
            <v>Pago Factura</v>
          </cell>
          <cell r="D1017"/>
          <cell r="E1017" t="str">
            <v>Boleta de Honorarios</v>
          </cell>
          <cell r="F1017"/>
          <cell r="G1017">
            <v>251</v>
          </cell>
          <cell r="H1017">
            <v>300000</v>
          </cell>
          <cell r="I1017">
            <v>45814</v>
          </cell>
          <cell r="J1017" t="str">
            <v>TRANSFERENCIA BANCO SANTANDER</v>
          </cell>
          <cell r="K1017"/>
          <cell r="L1017" t="str">
            <v>OK</v>
          </cell>
          <cell r="M1017">
            <v>300000</v>
          </cell>
          <cell r="N1017"/>
          <cell r="O1017"/>
          <cell r="P1017" t="b">
            <v>1</v>
          </cell>
        </row>
        <row r="1018">
          <cell r="A1018" t="str">
            <v>351362057</v>
          </cell>
          <cell r="B1018" t="str">
            <v>COMERCILADORA EAE</v>
          </cell>
          <cell r="C1018" t="str">
            <v>Pago Factura</v>
          </cell>
          <cell r="D1018"/>
          <cell r="E1018" t="str">
            <v>Factura</v>
          </cell>
          <cell r="F1018">
            <v>35</v>
          </cell>
          <cell r="G1018"/>
          <cell r="H1018">
            <v>1362057</v>
          </cell>
          <cell r="I1018">
            <v>45814</v>
          </cell>
          <cell r="J1018" t="str">
            <v>TRANSFERENCIA BANCO SANTANDER</v>
          </cell>
          <cell r="K1018"/>
          <cell r="L1018" t="str">
            <v>OK</v>
          </cell>
          <cell r="M1018">
            <v>1362057</v>
          </cell>
          <cell r="N1018"/>
          <cell r="O1018"/>
          <cell r="P1018" t="b">
            <v>1</v>
          </cell>
        </row>
        <row r="1019">
          <cell r="A1019" t="str">
            <v>7000000</v>
          </cell>
          <cell r="B1019" t="str">
            <v>Pago TC</v>
          </cell>
          <cell r="C1019"/>
          <cell r="D1019"/>
          <cell r="E1019"/>
          <cell r="F1019"/>
          <cell r="G1019"/>
          <cell r="H1019">
            <v>7000000</v>
          </cell>
          <cell r="I1019">
            <v>45814</v>
          </cell>
          <cell r="J1019" t="str">
            <v>TRANSFERENCIA BANCO SANTANDER</v>
          </cell>
          <cell r="K1019"/>
          <cell r="L1019" t="str">
            <v>OK</v>
          </cell>
          <cell r="M1019">
            <v>7000000</v>
          </cell>
          <cell r="N1019"/>
          <cell r="O1019"/>
          <cell r="P1019" t="b">
            <v>1</v>
          </cell>
        </row>
        <row r="1020">
          <cell r="A1020" t="str">
            <v>3918949</v>
          </cell>
          <cell r="B1020" t="str">
            <v>Pago Tc</v>
          </cell>
          <cell r="C1020"/>
          <cell r="D1020"/>
          <cell r="E1020"/>
          <cell r="F1020"/>
          <cell r="G1020"/>
          <cell r="H1020">
            <v>3918949</v>
          </cell>
          <cell r="I1020">
            <v>45814</v>
          </cell>
          <cell r="J1020" t="str">
            <v>TRANSFERENCIA BANCO SANTANDER</v>
          </cell>
          <cell r="K1020"/>
          <cell r="L1020" t="str">
            <v>OK</v>
          </cell>
          <cell r="M1020">
            <v>3918949</v>
          </cell>
          <cell r="N1020"/>
          <cell r="O1020"/>
          <cell r="P1020" t="b">
            <v>1</v>
          </cell>
        </row>
        <row r="1021">
          <cell r="A1021" t="str">
            <v>285387344860</v>
          </cell>
          <cell r="B1021" t="str">
            <v>Librería Oficina</v>
          </cell>
          <cell r="C1021" t="str">
            <v>Compra de insumos</v>
          </cell>
          <cell r="D1021"/>
          <cell r="E1021" t="str">
            <v>Factura</v>
          </cell>
          <cell r="F1021">
            <v>2853873</v>
          </cell>
          <cell r="G1021"/>
          <cell r="H1021">
            <v>44860</v>
          </cell>
          <cell r="I1021">
            <v>45815</v>
          </cell>
          <cell r="J1021" t="str">
            <v>TARJETA DE CREDITO</v>
          </cell>
          <cell r="K1021" t="str">
            <v>Compra resma, calculadora, tijeras y lapices</v>
          </cell>
          <cell r="L1021" t="str">
            <v>OK</v>
          </cell>
          <cell r="M1021">
            <v>44860</v>
          </cell>
          <cell r="N1021"/>
          <cell r="O1021"/>
          <cell r="P1021" t="b">
            <v>1</v>
          </cell>
        </row>
        <row r="1022">
          <cell r="A1022" t="str">
            <v>820112298583</v>
          </cell>
          <cell r="B1022" t="str">
            <v xml:space="preserve">Bice Vida </v>
          </cell>
          <cell r="C1022" t="str">
            <v>Seguro</v>
          </cell>
          <cell r="D1022"/>
          <cell r="E1022" t="str">
            <v>Factura</v>
          </cell>
          <cell r="F1022">
            <v>820112</v>
          </cell>
          <cell r="G1022"/>
          <cell r="H1022">
            <v>298583</v>
          </cell>
          <cell r="I1022">
            <v>45817</v>
          </cell>
          <cell r="J1022" t="str">
            <v>TRANSFERENCIA BANCO SANTANDER</v>
          </cell>
          <cell r="K1022" t="str">
            <v>Seguro complementario oficina</v>
          </cell>
          <cell r="L1022" t="str">
            <v>OK</v>
          </cell>
          <cell r="M1022">
            <v>298583</v>
          </cell>
          <cell r="N1022"/>
          <cell r="O1022"/>
          <cell r="P1022" t="b">
            <v>1</v>
          </cell>
        </row>
        <row r="1023">
          <cell r="A1023" t="str">
            <v>12288110</v>
          </cell>
          <cell r="B1023" t="str">
            <v>Float</v>
          </cell>
          <cell r="C1023" t="str">
            <v>Regalo</v>
          </cell>
          <cell r="D1023"/>
          <cell r="E1023" t="str">
            <v>Factura</v>
          </cell>
          <cell r="F1023">
            <v>122</v>
          </cell>
          <cell r="G1023"/>
          <cell r="H1023">
            <v>88110</v>
          </cell>
          <cell r="I1023">
            <v>45818</v>
          </cell>
          <cell r="J1023" t="str">
            <v>TARJETA DE CREDITO</v>
          </cell>
          <cell r="K1023"/>
          <cell r="L1023" t="str">
            <v>OK</v>
          </cell>
          <cell r="M1023">
            <v>88110</v>
          </cell>
          <cell r="N1023"/>
          <cell r="O1023"/>
          <cell r="P1023" t="b">
            <v>1</v>
          </cell>
        </row>
        <row r="1024">
          <cell r="A1024" t="str">
            <v>5739860355470</v>
          </cell>
          <cell r="B1024" t="str">
            <v>Lider</v>
          </cell>
          <cell r="C1024" t="str">
            <v>Compras oficina mensual</v>
          </cell>
          <cell r="D1024"/>
          <cell r="E1024" t="str">
            <v>Factura</v>
          </cell>
          <cell r="F1024">
            <v>57398603</v>
          </cell>
          <cell r="G1024"/>
          <cell r="H1024">
            <v>55470</v>
          </cell>
          <cell r="I1024">
            <v>45818</v>
          </cell>
          <cell r="J1024" t="str">
            <v>TARJETA DE CREDITO</v>
          </cell>
          <cell r="K1024"/>
          <cell r="L1024" t="str">
            <v>OK</v>
          </cell>
          <cell r="M1024">
            <v>55470</v>
          </cell>
          <cell r="N1024"/>
          <cell r="O1024"/>
          <cell r="P1024" t="b">
            <v>1</v>
          </cell>
        </row>
        <row r="1025">
          <cell r="A1025" t="str">
            <v>1163446239960</v>
          </cell>
          <cell r="B1025" t="str">
            <v>Maconline</v>
          </cell>
          <cell r="C1025"/>
          <cell r="D1025"/>
          <cell r="E1025" t="str">
            <v>Factura</v>
          </cell>
          <cell r="F1025">
            <v>1163446</v>
          </cell>
          <cell r="G1025"/>
          <cell r="H1025">
            <v>239960</v>
          </cell>
          <cell r="I1025">
            <v>45818</v>
          </cell>
          <cell r="J1025" t="str">
            <v>TARJETA DE CREDITO</v>
          </cell>
          <cell r="K1025"/>
          <cell r="L1025" t="str">
            <v>OK</v>
          </cell>
          <cell r="M1025">
            <v>239960</v>
          </cell>
          <cell r="N1025"/>
          <cell r="O1025"/>
          <cell r="P1025" t="b">
            <v>1</v>
          </cell>
        </row>
        <row r="1026">
          <cell r="A1026" t="str">
            <v>4302567973</v>
          </cell>
          <cell r="B1026" t="str">
            <v>BRITT BRANDS CHILE SPA</v>
          </cell>
          <cell r="C1026" t="str">
            <v>Pago Factura</v>
          </cell>
          <cell r="D1026"/>
          <cell r="E1026" t="str">
            <v>Factura</v>
          </cell>
          <cell r="F1026">
            <v>43025</v>
          </cell>
          <cell r="G1026"/>
          <cell r="H1026">
            <v>67973</v>
          </cell>
          <cell r="I1026">
            <v>45819</v>
          </cell>
          <cell r="J1026" t="str">
            <v>TRANSFERENCIA BANCO SANTANDER</v>
          </cell>
          <cell r="K1026"/>
          <cell r="L1026" t="str">
            <v>OK</v>
          </cell>
          <cell r="M1026">
            <v>67973</v>
          </cell>
          <cell r="N1026"/>
          <cell r="O1026"/>
          <cell r="P1026" t="b">
            <v>1</v>
          </cell>
        </row>
        <row r="1027">
          <cell r="A1027" t="str">
            <v>622342282184</v>
          </cell>
          <cell r="B1027" t="str">
            <v>COMERCIAL MABE CHILE LIMITADA</v>
          </cell>
          <cell r="C1027" t="str">
            <v>Pago Factura</v>
          </cell>
          <cell r="D1027" t="str">
            <v xml:space="preserve">  </v>
          </cell>
          <cell r="E1027" t="str">
            <v>Factura</v>
          </cell>
          <cell r="F1027">
            <v>622342</v>
          </cell>
          <cell r="G1027"/>
          <cell r="H1027">
            <v>282184</v>
          </cell>
          <cell r="I1027">
            <v>45819</v>
          </cell>
          <cell r="J1027" t="str">
            <v>TRANSFERENCIA BANCO SANTANDER</v>
          </cell>
          <cell r="K1027"/>
          <cell r="L1027" t="str">
            <v>OK</v>
          </cell>
          <cell r="M1027">
            <v>282184</v>
          </cell>
          <cell r="N1027"/>
          <cell r="O1027"/>
          <cell r="P1027" t="b">
            <v>1</v>
          </cell>
        </row>
        <row r="1028">
          <cell r="A1028" t="str">
            <v>6225455013117</v>
          </cell>
          <cell r="B1028" t="str">
            <v>COMERCIAL MABE CHILE LIMITADA</v>
          </cell>
          <cell r="C1028" t="str">
            <v>Pago Factura</v>
          </cell>
          <cell r="D1028"/>
          <cell r="E1028" t="str">
            <v>Factura</v>
          </cell>
          <cell r="F1028">
            <v>622545</v>
          </cell>
          <cell r="G1028"/>
          <cell r="H1028">
            <v>5013117</v>
          </cell>
          <cell r="I1028">
            <v>45819</v>
          </cell>
          <cell r="J1028" t="str">
            <v>TRANSFERENCIA BANCO SANTANDER</v>
          </cell>
          <cell r="K1028"/>
          <cell r="L1028" t="str">
            <v>OK</v>
          </cell>
          <cell r="M1028">
            <v>5013117</v>
          </cell>
          <cell r="N1028"/>
          <cell r="O1028"/>
          <cell r="P1028" t="b">
            <v>1</v>
          </cell>
        </row>
        <row r="1029">
          <cell r="A1029" t="str">
            <v>2383747231</v>
          </cell>
          <cell r="B1029" t="str">
            <v>Kaleuche SpA</v>
          </cell>
          <cell r="C1029" t="str">
            <v>Pago Factura</v>
          </cell>
          <cell r="D1029"/>
          <cell r="E1029" t="str">
            <v>Factura</v>
          </cell>
          <cell r="F1029">
            <v>2383</v>
          </cell>
          <cell r="G1029"/>
          <cell r="H1029">
            <v>747231</v>
          </cell>
          <cell r="I1029">
            <v>45819</v>
          </cell>
          <cell r="J1029" t="str">
            <v>TRANSFERENCIA BANCO SANTANDER</v>
          </cell>
          <cell r="K1029"/>
          <cell r="L1029" t="str">
            <v>OK</v>
          </cell>
          <cell r="M1029">
            <v>747231</v>
          </cell>
          <cell r="N1029"/>
          <cell r="O1029"/>
          <cell r="P1029" t="b">
            <v>1</v>
          </cell>
        </row>
        <row r="1030">
          <cell r="A1030" t="str">
            <v>143741823592</v>
          </cell>
          <cell r="B1030" t="str">
            <v>Patagonik S.A.</v>
          </cell>
          <cell r="C1030" t="str">
            <v>Pago Factura</v>
          </cell>
          <cell r="D1030"/>
          <cell r="E1030" t="str">
            <v>Factura</v>
          </cell>
          <cell r="F1030">
            <v>14374</v>
          </cell>
          <cell r="G1030"/>
          <cell r="H1030">
            <v>1823592</v>
          </cell>
          <cell r="I1030">
            <v>45819</v>
          </cell>
          <cell r="J1030" t="str">
            <v>TRANSFERENCIA BANCO SANTANDER</v>
          </cell>
          <cell r="K1030"/>
          <cell r="L1030" t="str">
            <v>OK</v>
          </cell>
          <cell r="M1030">
            <v>1823592</v>
          </cell>
          <cell r="N1030"/>
          <cell r="O1030"/>
          <cell r="P1030" t="b">
            <v>1</v>
          </cell>
        </row>
        <row r="1031">
          <cell r="A1031" t="str">
            <v>143771671593</v>
          </cell>
          <cell r="B1031" t="str">
            <v>Patagonik S.A.</v>
          </cell>
          <cell r="C1031" t="str">
            <v>Pago Factura</v>
          </cell>
          <cell r="D1031"/>
          <cell r="E1031" t="str">
            <v>Factura</v>
          </cell>
          <cell r="F1031">
            <v>14377</v>
          </cell>
          <cell r="G1031"/>
          <cell r="H1031">
            <v>1671593</v>
          </cell>
          <cell r="I1031">
            <v>45819</v>
          </cell>
          <cell r="J1031" t="str">
            <v>TRANSFERENCIA BANCO SANTANDER</v>
          </cell>
          <cell r="K1031"/>
          <cell r="L1031" t="str">
            <v>OK</v>
          </cell>
          <cell r="M1031">
            <v>1671593</v>
          </cell>
          <cell r="N1031"/>
          <cell r="O1031"/>
          <cell r="P1031" t="b">
            <v>1</v>
          </cell>
        </row>
        <row r="1032">
          <cell r="A1032" t="str">
            <v>3062349896</v>
          </cell>
          <cell r="B1032" t="str">
            <v>IMPORTCLICK CHILE SPA</v>
          </cell>
          <cell r="C1032" t="str">
            <v>Pago Factura</v>
          </cell>
          <cell r="D1032"/>
          <cell r="E1032" t="str">
            <v>Factura</v>
          </cell>
          <cell r="F1032">
            <v>3062</v>
          </cell>
          <cell r="G1032"/>
          <cell r="H1032">
            <v>349896</v>
          </cell>
          <cell r="I1032">
            <v>45819</v>
          </cell>
          <cell r="J1032" t="str">
            <v>TRANSFERENCIA BANCO SANTANDER</v>
          </cell>
          <cell r="K1032"/>
          <cell r="L1032" t="str">
            <v>OK</v>
          </cell>
          <cell r="M1032">
            <v>349896</v>
          </cell>
          <cell r="N1032"/>
          <cell r="O1032"/>
          <cell r="P1032" t="b">
            <v>1</v>
          </cell>
        </row>
        <row r="1033">
          <cell r="A1033" t="str">
            <v>300000</v>
          </cell>
          <cell r="B1033" t="str">
            <v>RAFAEL FUENTES</v>
          </cell>
          <cell r="C1033" t="str">
            <v>Pago Factura</v>
          </cell>
          <cell r="D1033"/>
          <cell r="E1033" t="str">
            <v>Boleta de Honorarios</v>
          </cell>
          <cell r="F1033"/>
          <cell r="G1033">
            <v>252</v>
          </cell>
          <cell r="H1033">
            <v>300000</v>
          </cell>
          <cell r="I1033">
            <v>45819</v>
          </cell>
          <cell r="J1033" t="str">
            <v>TRANSFERENCIA BANCO SANTANDER</v>
          </cell>
          <cell r="K1033"/>
          <cell r="L1033" t="str">
            <v>OK</v>
          </cell>
          <cell r="M1033">
            <v>300000</v>
          </cell>
          <cell r="N1033"/>
          <cell r="O1033"/>
          <cell r="P1033" t="b">
            <v>1</v>
          </cell>
        </row>
        <row r="1034">
          <cell r="A1034" t="str">
            <v>952000</v>
          </cell>
          <cell r="B1034" t="str">
            <v>Yetzen</v>
          </cell>
          <cell r="C1034" t="str">
            <v>entradas</v>
          </cell>
          <cell r="D1034"/>
          <cell r="E1034" t="str">
            <v>Factura</v>
          </cell>
          <cell r="F1034"/>
          <cell r="G1034"/>
          <cell r="H1034">
            <v>952000</v>
          </cell>
          <cell r="I1034">
            <v>45819</v>
          </cell>
          <cell r="J1034" t="str">
            <v>TRANSFERENCIA BANCO SANTANDER</v>
          </cell>
          <cell r="K1034"/>
          <cell r="L1034" t="str">
            <v>OK</v>
          </cell>
          <cell r="M1034">
            <v>952000</v>
          </cell>
          <cell r="N1034"/>
          <cell r="O1034"/>
          <cell r="P1034" t="b">
            <v>1</v>
          </cell>
        </row>
        <row r="1035">
          <cell r="A1035" t="str">
            <v>40000</v>
          </cell>
          <cell r="B1035" t="str">
            <v>Karla Marin</v>
          </cell>
          <cell r="C1035" t="str">
            <v>Insumos oficina</v>
          </cell>
          <cell r="D1035"/>
          <cell r="E1035" t="str">
            <v>Boleta</v>
          </cell>
          <cell r="F1035"/>
          <cell r="G1035"/>
          <cell r="H1035">
            <v>40000</v>
          </cell>
          <cell r="I1035">
            <v>45819</v>
          </cell>
          <cell r="J1035" t="str">
            <v>TRANSFERENCIA BANCO SANTANDER</v>
          </cell>
          <cell r="K1035" t="str">
            <v>Teclado, calculadora</v>
          </cell>
          <cell r="L1035" t="str">
            <v>OK</v>
          </cell>
          <cell r="M1035">
            <v>40000</v>
          </cell>
          <cell r="N1035"/>
          <cell r="O1035"/>
          <cell r="P1035" t="b">
            <v>1</v>
          </cell>
        </row>
        <row r="1036">
          <cell r="A1036" t="str">
            <v>11400</v>
          </cell>
          <cell r="B1036" t="str">
            <v>Panificio</v>
          </cell>
          <cell r="C1036" t="str">
            <v>Desayuno equipo</v>
          </cell>
          <cell r="D1036"/>
          <cell r="E1036" t="str">
            <v>Boleta</v>
          </cell>
          <cell r="F1036"/>
          <cell r="G1036"/>
          <cell r="H1036">
            <v>11400</v>
          </cell>
          <cell r="I1036">
            <v>45819</v>
          </cell>
          <cell r="J1036" t="str">
            <v>TARJETA DE CREDITO</v>
          </cell>
          <cell r="K1036" t="str">
            <v>Desayuno equipo</v>
          </cell>
          <cell r="L1036" t="str">
            <v>OK</v>
          </cell>
          <cell r="M1036">
            <v>11400</v>
          </cell>
          <cell r="N1036"/>
          <cell r="O1036"/>
          <cell r="P1036" t="b">
            <v>1</v>
          </cell>
        </row>
        <row r="1037">
          <cell r="A1037" t="str">
            <v>113344035980</v>
          </cell>
          <cell r="B1037" t="str">
            <v>Electronica Ret</v>
          </cell>
          <cell r="C1037" t="str">
            <v>Cargador Vicha</v>
          </cell>
          <cell r="D1037"/>
          <cell r="E1037" t="str">
            <v>Factura</v>
          </cell>
          <cell r="F1037">
            <v>1133440</v>
          </cell>
          <cell r="G1037"/>
          <cell r="H1037">
            <v>35980</v>
          </cell>
          <cell r="I1037">
            <v>45819</v>
          </cell>
          <cell r="J1037" t="str">
            <v>TARJETA DE CREDITO</v>
          </cell>
          <cell r="K1037" t="str">
            <v>Cargador Vicha</v>
          </cell>
          <cell r="L1037" t="str">
            <v>OK</v>
          </cell>
          <cell r="M1037">
            <v>35980</v>
          </cell>
          <cell r="N1037"/>
          <cell r="O1037"/>
          <cell r="P1037" t="b">
            <v>1</v>
          </cell>
        </row>
        <row r="1038">
          <cell r="A1038" t="str">
            <v>33573208770</v>
          </cell>
          <cell r="B1038" t="str">
            <v>Mercado Bulnes</v>
          </cell>
          <cell r="C1038" t="str">
            <v>Comida cyber day Equipo Bravium</v>
          </cell>
          <cell r="D1038"/>
          <cell r="E1038" t="str">
            <v>Factura</v>
          </cell>
          <cell r="F1038">
            <v>33573</v>
          </cell>
          <cell r="G1038"/>
          <cell r="H1038">
            <v>208770</v>
          </cell>
          <cell r="I1038">
            <v>45819</v>
          </cell>
          <cell r="J1038" t="str">
            <v>TARJETA DE CREDITO</v>
          </cell>
          <cell r="K1038" t="str">
            <v>Comida cyber day Equipo Bravium</v>
          </cell>
          <cell r="L1038" t="str">
            <v>OK</v>
          </cell>
          <cell r="M1038">
            <v>208770</v>
          </cell>
          <cell r="N1038"/>
          <cell r="O1038"/>
          <cell r="P1038" t="b">
            <v>1</v>
          </cell>
        </row>
        <row r="1039">
          <cell r="A1039" t="str">
            <v>46800</v>
          </cell>
          <cell r="B1039" t="str">
            <v>Caffe Pascucci</v>
          </cell>
          <cell r="C1039"/>
          <cell r="D1039"/>
          <cell r="E1039" t="str">
            <v>Boleta</v>
          </cell>
          <cell r="F1039"/>
          <cell r="G1039"/>
          <cell r="H1039">
            <v>46800</v>
          </cell>
          <cell r="I1039">
            <v>45819</v>
          </cell>
          <cell r="J1039" t="str">
            <v>TARJETA DE CREDITO</v>
          </cell>
          <cell r="K1039"/>
          <cell r="L1039" t="str">
            <v>OK</v>
          </cell>
          <cell r="M1039">
            <v>46800</v>
          </cell>
          <cell r="N1039"/>
          <cell r="O1039"/>
          <cell r="P1039" t="b">
            <v>1</v>
          </cell>
        </row>
        <row r="1040">
          <cell r="A1040" t="str">
            <v>1403980</v>
          </cell>
          <cell r="B1040" t="str">
            <v xml:space="preserve">paris </v>
          </cell>
          <cell r="C1040" t="str">
            <v>Pago Factura</v>
          </cell>
          <cell r="D1040"/>
          <cell r="E1040"/>
          <cell r="F1040"/>
          <cell r="G1040"/>
          <cell r="H1040">
            <v>1403980</v>
          </cell>
          <cell r="I1040">
            <v>45819</v>
          </cell>
          <cell r="J1040" t="str">
            <v>TARJETA DE CREDITO</v>
          </cell>
          <cell r="K1040"/>
          <cell r="L1040" t="str">
            <v>OK</v>
          </cell>
          <cell r="M1040">
            <v>1403980</v>
          </cell>
          <cell r="N1040"/>
          <cell r="O1040"/>
          <cell r="P1040" t="b">
            <v>1</v>
          </cell>
        </row>
        <row r="1041">
          <cell r="A1041" t="str">
            <v>19524761779990</v>
          </cell>
          <cell r="B1041" t="str">
            <v xml:space="preserve">samsung </v>
          </cell>
          <cell r="C1041" t="str">
            <v>Pago Factura</v>
          </cell>
          <cell r="D1041"/>
          <cell r="E1041" t="str">
            <v>Factura</v>
          </cell>
          <cell r="F1041">
            <v>1952476</v>
          </cell>
          <cell r="G1041"/>
          <cell r="H1041">
            <v>1779990</v>
          </cell>
          <cell r="I1041">
            <v>45819</v>
          </cell>
          <cell r="J1041" t="str">
            <v>TARJETA DE CREDITO</v>
          </cell>
          <cell r="K1041"/>
          <cell r="L1041" t="str">
            <v>OK</v>
          </cell>
          <cell r="M1041">
            <v>1779990</v>
          </cell>
          <cell r="N1041"/>
          <cell r="O1041"/>
          <cell r="P1041" t="b">
            <v>1</v>
          </cell>
        </row>
        <row r="1042">
          <cell r="A1042" t="str">
            <v>1541208990</v>
          </cell>
          <cell r="B1042" t="str">
            <v>Mercado pago</v>
          </cell>
          <cell r="C1042" t="str">
            <v>Verken</v>
          </cell>
          <cell r="D1042"/>
          <cell r="E1042" t="str">
            <v>Factura</v>
          </cell>
          <cell r="F1042">
            <v>1541</v>
          </cell>
          <cell r="G1042"/>
          <cell r="H1042">
            <v>208990</v>
          </cell>
          <cell r="I1042">
            <v>45819</v>
          </cell>
          <cell r="J1042" t="str">
            <v>TARJETA DE CREDITO</v>
          </cell>
          <cell r="K1042"/>
          <cell r="L1042" t="str">
            <v>OK</v>
          </cell>
          <cell r="M1042">
            <v>208990</v>
          </cell>
          <cell r="N1042"/>
          <cell r="O1042"/>
          <cell r="P1042" t="b">
            <v>1</v>
          </cell>
        </row>
        <row r="1043">
          <cell r="A1043" t="str">
            <v>3891160</v>
          </cell>
          <cell r="B1043" t="str">
            <v>Imposiciones</v>
          </cell>
          <cell r="C1043"/>
          <cell r="D1043"/>
          <cell r="E1043"/>
          <cell r="F1043"/>
          <cell r="G1043"/>
          <cell r="H1043">
            <v>3891160</v>
          </cell>
          <cell r="I1043">
            <v>45820</v>
          </cell>
          <cell r="J1043" t="str">
            <v>BOTON DE PAGO</v>
          </cell>
          <cell r="K1043"/>
          <cell r="L1043" t="str">
            <v>OK</v>
          </cell>
          <cell r="M1043">
            <v>3891160</v>
          </cell>
          <cell r="N1043"/>
          <cell r="O1043"/>
          <cell r="P1043" t="b">
            <v>1</v>
          </cell>
        </row>
        <row r="1044">
          <cell r="A1044" t="str">
            <v>7000000</v>
          </cell>
          <cell r="B1044" t="str">
            <v>Pago TC</v>
          </cell>
          <cell r="C1044"/>
          <cell r="D1044"/>
          <cell r="E1044"/>
          <cell r="F1044"/>
          <cell r="G1044"/>
          <cell r="H1044">
            <v>7000000</v>
          </cell>
          <cell r="I1044">
            <v>45820</v>
          </cell>
          <cell r="J1044" t="str">
            <v>TRANSFERENCIA BANCO SANTANDER</v>
          </cell>
          <cell r="K1044"/>
          <cell r="L1044" t="str">
            <v>OK</v>
          </cell>
          <cell r="M1044">
            <v>7000000</v>
          </cell>
          <cell r="N1044"/>
          <cell r="O1044"/>
          <cell r="P1044" t="b">
            <v>1</v>
          </cell>
        </row>
        <row r="1045">
          <cell r="A1045" t="str">
            <v>7000000</v>
          </cell>
          <cell r="B1045" t="str">
            <v>Pago TC</v>
          </cell>
          <cell r="C1045"/>
          <cell r="D1045"/>
          <cell r="E1045"/>
          <cell r="F1045"/>
          <cell r="G1045"/>
          <cell r="H1045">
            <v>7000000</v>
          </cell>
          <cell r="I1045">
            <v>45820</v>
          </cell>
          <cell r="J1045" t="str">
            <v>TRANSFERENCIA BANCO SANTANDER</v>
          </cell>
          <cell r="K1045"/>
          <cell r="L1045" t="str">
            <v>OK</v>
          </cell>
          <cell r="M1045">
            <v>7000000</v>
          </cell>
          <cell r="N1045"/>
          <cell r="O1045"/>
          <cell r="P1045" t="b">
            <v>1</v>
          </cell>
        </row>
        <row r="1046">
          <cell r="A1046" t="str">
            <v>1474562</v>
          </cell>
          <cell r="B1046" t="str">
            <v>Pago TC</v>
          </cell>
          <cell r="C1046"/>
          <cell r="D1046"/>
          <cell r="E1046"/>
          <cell r="F1046"/>
          <cell r="G1046"/>
          <cell r="H1046">
            <v>1474562</v>
          </cell>
          <cell r="I1046">
            <v>45820</v>
          </cell>
          <cell r="J1046" t="str">
            <v>TRANSFERENCIA BANCO SANTANDER</v>
          </cell>
          <cell r="K1046"/>
          <cell r="L1046" t="str">
            <v>OK</v>
          </cell>
          <cell r="M1046">
            <v>1474562</v>
          </cell>
          <cell r="N1046"/>
          <cell r="O1046"/>
          <cell r="P1046" t="b">
            <v>1</v>
          </cell>
        </row>
        <row r="1047">
          <cell r="A1047" t="str">
            <v>53307841423980</v>
          </cell>
          <cell r="B1047" t="str">
            <v>Falabella</v>
          </cell>
          <cell r="C1047"/>
          <cell r="D1047"/>
          <cell r="E1047" t="str">
            <v>Factura</v>
          </cell>
          <cell r="F1047">
            <v>5330784</v>
          </cell>
          <cell r="G1047"/>
          <cell r="H1047">
            <v>1423980</v>
          </cell>
          <cell r="I1047">
            <v>45820</v>
          </cell>
          <cell r="J1047" t="str">
            <v>TARJETA DE CREDITO</v>
          </cell>
          <cell r="K1047"/>
          <cell r="L1047" t="str">
            <v>OK</v>
          </cell>
          <cell r="M1047">
            <v>1423980</v>
          </cell>
          <cell r="N1047"/>
          <cell r="O1047"/>
          <cell r="P1047" t="b">
            <v>1</v>
          </cell>
        </row>
        <row r="1048">
          <cell r="A1048" t="str">
            <v>309980</v>
          </cell>
          <cell r="B1048" t="str">
            <v>Falabella</v>
          </cell>
          <cell r="C1048"/>
          <cell r="D1048"/>
          <cell r="E1048"/>
          <cell r="F1048"/>
          <cell r="G1048"/>
          <cell r="H1048">
            <v>309980</v>
          </cell>
          <cell r="I1048">
            <v>45820</v>
          </cell>
          <cell r="J1048" t="str">
            <v>TARJETA DE CREDITO</v>
          </cell>
          <cell r="K1048"/>
          <cell r="L1048" t="str">
            <v>OK</v>
          </cell>
          <cell r="M1048">
            <v>309980</v>
          </cell>
          <cell r="N1048"/>
          <cell r="O1048"/>
          <cell r="P1048" t="b">
            <v>1</v>
          </cell>
        </row>
        <row r="1049">
          <cell r="A1049" t="str">
            <v>1548308990</v>
          </cell>
          <cell r="B1049" t="str">
            <v>Mercado Pago</v>
          </cell>
          <cell r="C1049"/>
          <cell r="D1049"/>
          <cell r="E1049" t="str">
            <v>Factura</v>
          </cell>
          <cell r="F1049">
            <v>1548</v>
          </cell>
          <cell r="G1049"/>
          <cell r="H1049">
            <v>308990</v>
          </cell>
          <cell r="I1049">
            <v>45820</v>
          </cell>
          <cell r="J1049" t="str">
            <v>TARJETA DE CREDITO</v>
          </cell>
          <cell r="K1049"/>
          <cell r="L1049" t="str">
            <v>OK</v>
          </cell>
          <cell r="M1049">
            <v>308990</v>
          </cell>
          <cell r="N1049"/>
          <cell r="O1049"/>
          <cell r="P1049" t="b">
            <v>1</v>
          </cell>
        </row>
        <row r="1050">
          <cell r="A1050" t="str">
            <v>486970</v>
          </cell>
          <cell r="B1050" t="str">
            <v>Falabella</v>
          </cell>
          <cell r="C1050"/>
          <cell r="D1050"/>
          <cell r="E1050"/>
          <cell r="F1050"/>
          <cell r="G1050"/>
          <cell r="H1050">
            <v>486970</v>
          </cell>
          <cell r="I1050">
            <v>45821</v>
          </cell>
          <cell r="J1050" t="str">
            <v>TARJETA DE CREDITO</v>
          </cell>
          <cell r="K1050"/>
          <cell r="L1050" t="str">
            <v>OK</v>
          </cell>
          <cell r="M1050">
            <v>486970</v>
          </cell>
          <cell r="N1050"/>
          <cell r="O1050"/>
          <cell r="P1050" t="b">
            <v>1</v>
          </cell>
        </row>
        <row r="1051">
          <cell r="A1051" t="str">
            <v>9168487960</v>
          </cell>
          <cell r="B1051" t="str">
            <v>Falabella</v>
          </cell>
          <cell r="C1051"/>
          <cell r="D1051"/>
          <cell r="E1051" t="str">
            <v>Factura</v>
          </cell>
          <cell r="F1051">
            <v>9168</v>
          </cell>
          <cell r="G1051"/>
          <cell r="H1051">
            <v>487960</v>
          </cell>
          <cell r="I1051">
            <v>45821</v>
          </cell>
          <cell r="J1051" t="str">
            <v>TARJETA DE CREDITO</v>
          </cell>
          <cell r="K1051"/>
          <cell r="L1051" t="str">
            <v>OK</v>
          </cell>
          <cell r="M1051">
            <v>487960</v>
          </cell>
          <cell r="N1051"/>
          <cell r="O1051"/>
          <cell r="P1051" t="b">
            <v>1</v>
          </cell>
        </row>
        <row r="1052">
          <cell r="A1052" t="str">
            <v>582745601</v>
          </cell>
          <cell r="B1052" t="str">
            <v>SOCIEDAD TURISTICA SOUTH AND DESERT LIMITADA</v>
          </cell>
          <cell r="C1052" t="str">
            <v>Pago Factura</v>
          </cell>
          <cell r="D1052"/>
          <cell r="E1052" t="str">
            <v>Factura</v>
          </cell>
          <cell r="F1052">
            <v>582</v>
          </cell>
          <cell r="G1052"/>
          <cell r="H1052">
            <v>745601</v>
          </cell>
          <cell r="I1052">
            <v>45821</v>
          </cell>
          <cell r="J1052" t="str">
            <v>TRANSFERENCIA BANCO SANTANDER</v>
          </cell>
          <cell r="K1052"/>
          <cell r="L1052" t="str">
            <v>OK</v>
          </cell>
          <cell r="M1052">
            <v>745601</v>
          </cell>
          <cell r="N1052"/>
          <cell r="O1052"/>
          <cell r="P1052" t="b">
            <v>1</v>
          </cell>
        </row>
        <row r="1053">
          <cell r="A1053" t="str">
            <v>9500161974</v>
          </cell>
          <cell r="B1053" t="str">
            <v>OSOJI ROBOTICS CORPORATION CHILE SPA</v>
          </cell>
          <cell r="C1053" t="str">
            <v>Pago Factura</v>
          </cell>
          <cell r="D1053"/>
          <cell r="E1053" t="str">
            <v>Factura</v>
          </cell>
          <cell r="F1053">
            <v>9500</v>
          </cell>
          <cell r="G1053"/>
          <cell r="H1053">
            <v>161974</v>
          </cell>
          <cell r="I1053">
            <v>45821</v>
          </cell>
          <cell r="J1053" t="str">
            <v>TRANSFERENCIA BANCO SANTANDER</v>
          </cell>
          <cell r="K1053"/>
          <cell r="L1053" t="str">
            <v>OK</v>
          </cell>
          <cell r="M1053">
            <v>161974</v>
          </cell>
          <cell r="N1053"/>
          <cell r="O1053"/>
          <cell r="P1053" t="b">
            <v>1</v>
          </cell>
        </row>
        <row r="1054">
          <cell r="A1054" t="str">
            <v>95041457862</v>
          </cell>
          <cell r="B1054" t="str">
            <v>OSOJI ROBOTICS CORPORATION CHILE SPA</v>
          </cell>
          <cell r="C1054" t="str">
            <v>Pago Factura</v>
          </cell>
          <cell r="D1054"/>
          <cell r="E1054" t="str">
            <v>Factura</v>
          </cell>
          <cell r="F1054">
            <v>9504</v>
          </cell>
          <cell r="G1054"/>
          <cell r="H1054">
            <v>1457862</v>
          </cell>
          <cell r="I1054">
            <v>45821</v>
          </cell>
          <cell r="J1054" t="str">
            <v>TRANSFERENCIA BANCO SANTANDER</v>
          </cell>
          <cell r="K1054"/>
          <cell r="L1054" t="str">
            <v>OK</v>
          </cell>
          <cell r="M1054">
            <v>1457862</v>
          </cell>
          <cell r="N1054"/>
          <cell r="O1054"/>
          <cell r="P1054" t="b">
            <v>1</v>
          </cell>
        </row>
        <row r="1055">
          <cell r="A1055" t="str">
            <v>3068298848</v>
          </cell>
          <cell r="B1055" t="str">
            <v>IMPORTCLICK CHILE SPA</v>
          </cell>
          <cell r="C1055" t="str">
            <v>Pago Factura</v>
          </cell>
          <cell r="D1055"/>
          <cell r="E1055" t="str">
            <v>Factura</v>
          </cell>
          <cell r="F1055">
            <v>3068</v>
          </cell>
          <cell r="G1055"/>
          <cell r="H1055">
            <v>298848</v>
          </cell>
          <cell r="I1055">
            <v>45821</v>
          </cell>
          <cell r="J1055" t="str">
            <v>TRANSFERENCIA BANCO SANTANDER</v>
          </cell>
          <cell r="K1055"/>
          <cell r="L1055" t="str">
            <v>OK</v>
          </cell>
          <cell r="M1055">
            <v>298848</v>
          </cell>
          <cell r="N1055"/>
          <cell r="O1055"/>
          <cell r="P1055" t="b">
            <v>1</v>
          </cell>
        </row>
        <row r="1056">
          <cell r="A1056" t="str">
            <v>11865493597000</v>
          </cell>
          <cell r="B1056" t="str">
            <v>Innovacion y Tecnologia Empresarial ITEM Ltda.</v>
          </cell>
          <cell r="C1056" t="str">
            <v>Pago Factura</v>
          </cell>
          <cell r="D1056"/>
          <cell r="E1056" t="str">
            <v>Factura</v>
          </cell>
          <cell r="F1056">
            <v>1186549</v>
          </cell>
          <cell r="G1056"/>
          <cell r="H1056">
            <v>3597000</v>
          </cell>
          <cell r="I1056">
            <v>45821</v>
          </cell>
          <cell r="J1056" t="str">
            <v>TRANSFERENCIA BANCO SANTANDER</v>
          </cell>
          <cell r="K1056"/>
          <cell r="L1056" t="str">
            <v>OK</v>
          </cell>
          <cell r="M1056">
            <v>3597000</v>
          </cell>
          <cell r="N1056"/>
          <cell r="O1056"/>
          <cell r="P1056" t="b">
            <v>1</v>
          </cell>
        </row>
        <row r="1057">
          <cell r="A1057" t="str">
            <v>143856731555</v>
          </cell>
          <cell r="B1057" t="str">
            <v>Patagonik S.A.</v>
          </cell>
          <cell r="C1057" t="str">
            <v>Pago Factura</v>
          </cell>
          <cell r="D1057"/>
          <cell r="E1057" t="str">
            <v>Factura</v>
          </cell>
          <cell r="F1057">
            <v>14385</v>
          </cell>
          <cell r="G1057"/>
          <cell r="H1057">
            <v>6731555</v>
          </cell>
          <cell r="I1057">
            <v>45821</v>
          </cell>
          <cell r="J1057" t="str">
            <v>TRANSFERENCIA BANCO SANTANDER</v>
          </cell>
          <cell r="K1057"/>
          <cell r="L1057" t="str">
            <v>OK</v>
          </cell>
          <cell r="M1057">
            <v>6731555</v>
          </cell>
          <cell r="N1057"/>
          <cell r="O1057"/>
          <cell r="P1057" t="b">
            <v>1</v>
          </cell>
        </row>
        <row r="1058">
          <cell r="A1058" t="str">
            <v>264951159923</v>
          </cell>
          <cell r="B1058" t="str">
            <v>EASY WAYS CHILE SPA</v>
          </cell>
          <cell r="C1058" t="str">
            <v>Pago Factura</v>
          </cell>
          <cell r="D1058"/>
          <cell r="E1058" t="str">
            <v>Factura</v>
          </cell>
          <cell r="F1058">
            <v>26495</v>
          </cell>
          <cell r="G1058"/>
          <cell r="H1058">
            <v>1159923</v>
          </cell>
          <cell r="I1058">
            <v>45821</v>
          </cell>
          <cell r="J1058" t="str">
            <v>TRANSFERENCIA BANCO SANTANDER</v>
          </cell>
          <cell r="K1058"/>
          <cell r="L1058" t="str">
            <v>OK</v>
          </cell>
          <cell r="M1058">
            <v>1159923</v>
          </cell>
          <cell r="N1058"/>
          <cell r="O1058"/>
          <cell r="P1058" t="b">
            <v>1</v>
          </cell>
        </row>
        <row r="1059">
          <cell r="A1059" t="str">
            <v>264976514625</v>
          </cell>
          <cell r="B1059" t="str">
            <v>EASY WAYS CHILE SPA</v>
          </cell>
          <cell r="C1059" t="str">
            <v>Pago Factura</v>
          </cell>
          <cell r="D1059"/>
          <cell r="E1059" t="str">
            <v>Factura</v>
          </cell>
          <cell r="F1059">
            <v>26497</v>
          </cell>
          <cell r="G1059"/>
          <cell r="H1059">
            <v>6514625</v>
          </cell>
          <cell r="I1059">
            <v>45821</v>
          </cell>
          <cell r="J1059" t="str">
            <v>TRANSFERENCIA BANCO SANTANDER</v>
          </cell>
          <cell r="K1059"/>
          <cell r="L1059" t="str">
            <v>OK</v>
          </cell>
          <cell r="M1059">
            <v>6514625</v>
          </cell>
          <cell r="N1059"/>
          <cell r="O1059"/>
          <cell r="P1059" t="b">
            <v>1</v>
          </cell>
        </row>
        <row r="1060">
          <cell r="A1060" t="str">
            <v>1814721462</v>
          </cell>
          <cell r="B1060" t="str">
            <v>MAQSPRAY SPA</v>
          </cell>
          <cell r="C1060" t="str">
            <v>Pago Factura</v>
          </cell>
          <cell r="D1060"/>
          <cell r="E1060" t="str">
            <v>Factura</v>
          </cell>
          <cell r="F1060">
            <v>1814</v>
          </cell>
          <cell r="G1060"/>
          <cell r="H1060">
            <v>721462</v>
          </cell>
          <cell r="I1060">
            <v>45821</v>
          </cell>
          <cell r="J1060" t="str">
            <v>TRANSFERENCIA BANCO SANTANDER</v>
          </cell>
          <cell r="K1060"/>
          <cell r="L1060" t="str">
            <v>OK</v>
          </cell>
          <cell r="M1060">
            <v>721462</v>
          </cell>
          <cell r="N1060"/>
          <cell r="O1060"/>
          <cell r="P1060" t="b">
            <v>1</v>
          </cell>
        </row>
        <row r="1061">
          <cell r="A1061" t="str">
            <v>89501023733</v>
          </cell>
          <cell r="B1061" t="str">
            <v>ECOCLICK SPA</v>
          </cell>
          <cell r="C1061" t="str">
            <v>Pago Factura</v>
          </cell>
          <cell r="D1061"/>
          <cell r="E1061" t="str">
            <v>Factura</v>
          </cell>
          <cell r="F1061">
            <v>8950</v>
          </cell>
          <cell r="G1061"/>
          <cell r="H1061">
            <v>1023733</v>
          </cell>
          <cell r="I1061">
            <v>45821</v>
          </cell>
          <cell r="J1061" t="str">
            <v>TRANSFERENCIA BANCO SANTANDER</v>
          </cell>
          <cell r="K1061"/>
          <cell r="L1061" t="str">
            <v>OK</v>
          </cell>
          <cell r="M1061">
            <v>1023733</v>
          </cell>
          <cell r="N1061"/>
          <cell r="O1061"/>
          <cell r="P1061" t="b">
            <v>1</v>
          </cell>
        </row>
        <row r="1062">
          <cell r="A1062" t="str">
            <v>46968539760</v>
          </cell>
          <cell r="B1062" t="str">
            <v>VICTORINOX ANDES S A</v>
          </cell>
          <cell r="C1062" t="str">
            <v>Pago Factura</v>
          </cell>
          <cell r="D1062"/>
          <cell r="E1062" t="str">
            <v>Factura</v>
          </cell>
          <cell r="F1062">
            <v>46968</v>
          </cell>
          <cell r="G1062"/>
          <cell r="H1062">
            <v>539760</v>
          </cell>
          <cell r="I1062">
            <v>45821</v>
          </cell>
          <cell r="J1062" t="str">
            <v>TRANSFERENCIA BANCO SANTANDER</v>
          </cell>
          <cell r="K1062"/>
          <cell r="L1062" t="str">
            <v>OK</v>
          </cell>
          <cell r="M1062">
            <v>539760</v>
          </cell>
          <cell r="N1062"/>
          <cell r="O1062"/>
          <cell r="P1062" t="b">
            <v>1</v>
          </cell>
        </row>
        <row r="1063">
          <cell r="A1063" t="str">
            <v>307584488</v>
          </cell>
          <cell r="B1063" t="str">
            <v>IMPORTCLICK CHILE SPA</v>
          </cell>
          <cell r="C1063" t="str">
            <v>Pago Factura</v>
          </cell>
          <cell r="D1063"/>
          <cell r="E1063" t="str">
            <v>Factura</v>
          </cell>
          <cell r="F1063">
            <v>3075</v>
          </cell>
          <cell r="G1063"/>
          <cell r="H1063">
            <v>84488</v>
          </cell>
          <cell r="I1063">
            <v>45821</v>
          </cell>
          <cell r="J1063" t="str">
            <v>TRANSFERENCIA BANCO SANTANDER</v>
          </cell>
          <cell r="K1063"/>
          <cell r="L1063" t="str">
            <v>OK</v>
          </cell>
          <cell r="M1063">
            <v>84488</v>
          </cell>
          <cell r="N1063"/>
          <cell r="O1063"/>
          <cell r="P1063" t="b">
            <v>1</v>
          </cell>
        </row>
        <row r="1064">
          <cell r="A1064" t="str">
            <v>136135498</v>
          </cell>
          <cell r="B1064" t="str">
            <v>MAPPIN SPA</v>
          </cell>
          <cell r="C1064" t="str">
            <v>Pago Factura</v>
          </cell>
          <cell r="D1064"/>
          <cell r="E1064" t="str">
            <v>Factura</v>
          </cell>
          <cell r="F1064">
            <v>1361</v>
          </cell>
          <cell r="G1064"/>
          <cell r="H1064">
            <v>35498</v>
          </cell>
          <cell r="I1064">
            <v>45821</v>
          </cell>
          <cell r="J1064" t="str">
            <v>TRANSFERENCIA BANCO SANTANDER</v>
          </cell>
          <cell r="K1064"/>
          <cell r="L1064" t="str">
            <v>OK</v>
          </cell>
          <cell r="M1064">
            <v>35498</v>
          </cell>
          <cell r="N1064"/>
          <cell r="O1064"/>
          <cell r="P1064" t="b">
            <v>1</v>
          </cell>
        </row>
        <row r="1065">
          <cell r="A1065" t="str">
            <v>300000</v>
          </cell>
          <cell r="B1065" t="str">
            <v>RAFAEL FUENTES</v>
          </cell>
          <cell r="C1065" t="str">
            <v>Pago boleta</v>
          </cell>
          <cell r="D1065"/>
          <cell r="E1065" t="str">
            <v>Boleta de Honorarios</v>
          </cell>
          <cell r="F1065"/>
          <cell r="G1065">
            <v>253</v>
          </cell>
          <cell r="H1065">
            <v>300000</v>
          </cell>
          <cell r="I1065">
            <v>45821</v>
          </cell>
          <cell r="J1065" t="str">
            <v>TRANSFERENCIA BANCO SANTANDER</v>
          </cell>
          <cell r="K1065"/>
          <cell r="L1065" t="str">
            <v>OK</v>
          </cell>
          <cell r="M1065">
            <v>300000</v>
          </cell>
          <cell r="N1065"/>
          <cell r="O1065"/>
          <cell r="P1065" t="b">
            <v>1</v>
          </cell>
        </row>
        <row r="1066">
          <cell r="A1066" t="str">
            <v>84990</v>
          </cell>
          <cell r="B1066" t="str">
            <v xml:space="preserve">ALMA Y SPA </v>
          </cell>
          <cell r="C1066" t="str">
            <v>Pago Factura</v>
          </cell>
          <cell r="D1066"/>
          <cell r="E1066" t="str">
            <v>Factura</v>
          </cell>
          <cell r="F1066"/>
          <cell r="G1066"/>
          <cell r="H1066">
            <v>84990</v>
          </cell>
          <cell r="I1066">
            <v>45821</v>
          </cell>
          <cell r="J1066" t="str">
            <v>TRANSFERENCIA BANCO SANTANDER</v>
          </cell>
          <cell r="K1066"/>
          <cell r="L1066" t="str">
            <v>OK</v>
          </cell>
          <cell r="M1066">
            <v>84990</v>
          </cell>
          <cell r="N1066"/>
          <cell r="O1066"/>
          <cell r="P1066" t="b">
            <v>1</v>
          </cell>
        </row>
        <row r="1067">
          <cell r="A1067" t="str">
            <v>674023092143</v>
          </cell>
          <cell r="B1067" t="str">
            <v>LOGINSA</v>
          </cell>
          <cell r="C1067" t="str">
            <v>Pago Factura</v>
          </cell>
          <cell r="D1067"/>
          <cell r="E1067" t="str">
            <v>Factura</v>
          </cell>
          <cell r="F1067">
            <v>6740</v>
          </cell>
          <cell r="G1067"/>
          <cell r="H1067">
            <v>23092143</v>
          </cell>
          <cell r="I1067">
            <v>45821</v>
          </cell>
          <cell r="J1067" t="str">
            <v>TRANSFERENCIA BANCO SANTANDER</v>
          </cell>
          <cell r="K1067"/>
          <cell r="L1067" t="str">
            <v>OK</v>
          </cell>
          <cell r="M1067">
            <v>23092143</v>
          </cell>
          <cell r="N1067"/>
          <cell r="O1067"/>
          <cell r="P1067" t="b">
            <v>1</v>
          </cell>
        </row>
        <row r="1068">
          <cell r="A1068" t="str">
            <v>487960</v>
          </cell>
          <cell r="B1068" t="str">
            <v xml:space="preserve">FALABELLA </v>
          </cell>
          <cell r="C1068"/>
          <cell r="D1068"/>
          <cell r="E1068" t="str">
            <v>Boleta</v>
          </cell>
          <cell r="F1068"/>
          <cell r="G1068">
            <v>25816</v>
          </cell>
          <cell r="H1068">
            <v>487960</v>
          </cell>
          <cell r="I1068">
            <v>45821</v>
          </cell>
          <cell r="J1068" t="str">
            <v>TARJETA DE CREDITO</v>
          </cell>
          <cell r="K1068"/>
          <cell r="L1068" t="str">
            <v>OK</v>
          </cell>
          <cell r="M1068">
            <v>487960</v>
          </cell>
          <cell r="N1068"/>
          <cell r="O1068"/>
          <cell r="P1068" t="b">
            <v>1</v>
          </cell>
        </row>
        <row r="1069">
          <cell r="A1069" t="str">
            <v>486970</v>
          </cell>
          <cell r="B1069" t="str">
            <v xml:space="preserve">FALABELLA </v>
          </cell>
          <cell r="C1069"/>
          <cell r="D1069"/>
          <cell r="E1069"/>
          <cell r="F1069"/>
          <cell r="G1069"/>
          <cell r="H1069">
            <v>486970</v>
          </cell>
          <cell r="I1069">
            <v>45821</v>
          </cell>
          <cell r="J1069" t="str">
            <v>TARJETA DE CREDITO</v>
          </cell>
          <cell r="K1069"/>
          <cell r="L1069" t="str">
            <v>OK</v>
          </cell>
          <cell r="M1069">
            <v>486970</v>
          </cell>
          <cell r="N1069"/>
          <cell r="O1069"/>
          <cell r="P1069" t="b">
            <v>1</v>
          </cell>
        </row>
        <row r="1070">
          <cell r="A1070" t="str">
            <v>11338676300980</v>
          </cell>
          <cell r="B1070" t="str">
            <v xml:space="preserve">FALABELLA </v>
          </cell>
          <cell r="C1070"/>
          <cell r="D1070" t="str">
            <v>BL0600003412</v>
          </cell>
          <cell r="E1070" t="str">
            <v>Factura</v>
          </cell>
          <cell r="F1070">
            <v>11338676</v>
          </cell>
          <cell r="G1070"/>
          <cell r="H1070">
            <v>300980</v>
          </cell>
          <cell r="I1070">
            <v>45821</v>
          </cell>
          <cell r="J1070" t="str">
            <v>TARJETA DE CREDITO</v>
          </cell>
          <cell r="K1070"/>
          <cell r="L1070" t="str">
            <v>OK</v>
          </cell>
          <cell r="M1070">
            <v>300980</v>
          </cell>
          <cell r="N1070"/>
          <cell r="O1070"/>
          <cell r="P1070" t="b">
            <v>1</v>
          </cell>
        </row>
        <row r="1071">
          <cell r="A1071" t="str">
            <v>5637270980</v>
          </cell>
          <cell r="B1071" t="str">
            <v>booz</v>
          </cell>
          <cell r="C1071" t="str">
            <v>Pago Factura</v>
          </cell>
          <cell r="D1071"/>
          <cell r="E1071" t="str">
            <v>Factura</v>
          </cell>
          <cell r="F1071">
            <v>56372</v>
          </cell>
          <cell r="G1071"/>
          <cell r="H1071">
            <v>70980</v>
          </cell>
          <cell r="I1071">
            <v>45821</v>
          </cell>
          <cell r="J1071" t="str">
            <v>TARJETA DE CREDITO</v>
          </cell>
          <cell r="K1071"/>
          <cell r="L1071" t="str">
            <v>OK</v>
          </cell>
          <cell r="M1071">
            <v>70980</v>
          </cell>
          <cell r="N1071"/>
          <cell r="O1071"/>
          <cell r="P1071" t="b">
            <v>1</v>
          </cell>
        </row>
        <row r="1072">
          <cell r="A1072" t="str">
            <v>53311211603970</v>
          </cell>
          <cell r="B1072" t="str">
            <v xml:space="preserve">FALABELLA </v>
          </cell>
          <cell r="C1072" t="str">
            <v>Pago Factura</v>
          </cell>
          <cell r="D1072"/>
          <cell r="E1072" t="str">
            <v>Factura</v>
          </cell>
          <cell r="F1072">
            <v>5331121</v>
          </cell>
          <cell r="G1072"/>
          <cell r="H1072">
            <v>1603970</v>
          </cell>
          <cell r="I1072">
            <v>45821</v>
          </cell>
          <cell r="J1072" t="str">
            <v>TARJETA DE CREDITO</v>
          </cell>
          <cell r="K1072"/>
          <cell r="L1072" t="str">
            <v>OK</v>
          </cell>
          <cell r="M1072">
            <v>1603970</v>
          </cell>
          <cell r="N1072"/>
          <cell r="O1072"/>
          <cell r="P1072" t="b">
            <v>1</v>
          </cell>
        </row>
        <row r="1073">
          <cell r="A1073" t="str">
            <v>-309980</v>
          </cell>
          <cell r="B1073" t="str">
            <v>Nota de credito</v>
          </cell>
          <cell r="C1073" t="str">
            <v>Nota de credito</v>
          </cell>
          <cell r="D1073"/>
          <cell r="E1073" t="str">
            <v>Nota de Credito</v>
          </cell>
          <cell r="F1073"/>
          <cell r="G1073"/>
          <cell r="H1073">
            <v>-309980</v>
          </cell>
          <cell r="I1073">
            <v>45822</v>
          </cell>
          <cell r="J1073" t="str">
            <v>TARJETA DE CREDITO</v>
          </cell>
          <cell r="K1073"/>
          <cell r="L1073" t="str">
            <v>OK</v>
          </cell>
          <cell r="M1073">
            <v>-309980</v>
          </cell>
          <cell r="N1073"/>
          <cell r="O1073"/>
          <cell r="P1073" t="b">
            <v>1</v>
          </cell>
        </row>
        <row r="1074">
          <cell r="A1074" t="str">
            <v>53943360</v>
          </cell>
          <cell r="B1074" t="str">
            <v>Strinberg</v>
          </cell>
          <cell r="C1074" t="str">
            <v>Torta Tammy</v>
          </cell>
          <cell r="D1074"/>
          <cell r="E1074" t="str">
            <v>Factura</v>
          </cell>
          <cell r="F1074">
            <v>5394</v>
          </cell>
          <cell r="G1074"/>
          <cell r="H1074">
            <v>3360</v>
          </cell>
          <cell r="I1074">
            <v>45824</v>
          </cell>
          <cell r="J1074" t="str">
            <v>TARJETA DE CREDITO</v>
          </cell>
          <cell r="K1074" t="str">
            <v>Se paga en dos, pero es generada una factura</v>
          </cell>
          <cell r="L1074" t="str">
            <v>OK</v>
          </cell>
          <cell r="M1074">
            <v>3360</v>
          </cell>
          <cell r="N1074"/>
          <cell r="O1074"/>
          <cell r="P1074" t="b">
            <v>1</v>
          </cell>
        </row>
        <row r="1075">
          <cell r="A1075" t="str">
            <v>539454320</v>
          </cell>
          <cell r="B1075" t="str">
            <v>Strinberg</v>
          </cell>
          <cell r="C1075" t="str">
            <v>Torta Tammy</v>
          </cell>
          <cell r="D1075"/>
          <cell r="E1075" t="str">
            <v>Factura</v>
          </cell>
          <cell r="F1075">
            <v>5394</v>
          </cell>
          <cell r="G1075"/>
          <cell r="H1075">
            <v>54320</v>
          </cell>
          <cell r="I1075">
            <v>45824</v>
          </cell>
          <cell r="J1075" t="str">
            <v>TARJETA DE CREDITO</v>
          </cell>
          <cell r="K1075" t="str">
            <v>Se paga en dos, pero es generada una factura</v>
          </cell>
          <cell r="L1075" t="str">
            <v>OK</v>
          </cell>
          <cell r="M1075">
            <v>54320</v>
          </cell>
          <cell r="N1075"/>
          <cell r="O1075"/>
          <cell r="P1075" t="b">
            <v>1</v>
          </cell>
        </row>
        <row r="1076">
          <cell r="A1076" t="str">
            <v>228210364750</v>
          </cell>
          <cell r="B1076" t="str">
            <v>Torkessi</v>
          </cell>
          <cell r="C1076" t="str">
            <v>Factura electrÃ³nica</v>
          </cell>
          <cell r="D1076"/>
          <cell r="E1076" t="str">
            <v>Factura</v>
          </cell>
          <cell r="F1076">
            <v>2282103</v>
          </cell>
          <cell r="G1076"/>
          <cell r="H1076">
            <v>64750</v>
          </cell>
          <cell r="I1076">
            <v>45825</v>
          </cell>
          <cell r="J1076" t="str">
            <v>TARJETA DE CREDITO</v>
          </cell>
          <cell r="K1076"/>
          <cell r="L1076" t="str">
            <v>OK</v>
          </cell>
          <cell r="M1076">
            <v>64750</v>
          </cell>
          <cell r="N1076"/>
          <cell r="O1076"/>
          <cell r="P1076" t="b">
            <v>1</v>
          </cell>
        </row>
        <row r="1077">
          <cell r="A1077" t="str">
            <v>1195902</v>
          </cell>
          <cell r="B1077" t="str">
            <v>GASEI S.A.</v>
          </cell>
          <cell r="C1077" t="str">
            <v>Factura electrÃ³nica</v>
          </cell>
          <cell r="D1077"/>
          <cell r="E1077" t="str">
            <v>Factura</v>
          </cell>
          <cell r="F1077"/>
          <cell r="G1077"/>
          <cell r="H1077">
            <v>1195902</v>
          </cell>
          <cell r="I1077">
            <v>45826</v>
          </cell>
          <cell r="J1077" t="str">
            <v>TRANSFERENCIA BANCO SANTANDER</v>
          </cell>
          <cell r="K1077" t="str">
            <v>se le transfirio a OSOJI, solicitar DEVOLUCION</v>
          </cell>
          <cell r="L1077" t="str">
            <v>OK</v>
          </cell>
          <cell r="M1077">
            <v>1195902</v>
          </cell>
          <cell r="N1077"/>
          <cell r="O1077"/>
          <cell r="P1077" t="b">
            <v>1</v>
          </cell>
        </row>
        <row r="1078">
          <cell r="A1078" t="str">
            <v>95225579517</v>
          </cell>
          <cell r="B1078" t="str">
            <v>OSOJI ROBOTICS CORPORATION CHILE SPA</v>
          </cell>
          <cell r="C1078" t="str">
            <v>Factura electrÃ³nica</v>
          </cell>
          <cell r="D1078"/>
          <cell r="E1078" t="str">
            <v>Factura</v>
          </cell>
          <cell r="F1078">
            <v>9522</v>
          </cell>
          <cell r="G1078"/>
          <cell r="H1078">
            <v>5579517</v>
          </cell>
          <cell r="I1078">
            <v>45826</v>
          </cell>
          <cell r="J1078" t="str">
            <v>TRANSFERENCIA BANCO SANTANDER</v>
          </cell>
          <cell r="K1078"/>
          <cell r="L1078" t="str">
            <v>OK</v>
          </cell>
          <cell r="M1078">
            <v>5579517</v>
          </cell>
          <cell r="N1078"/>
          <cell r="O1078"/>
          <cell r="P1078" t="b">
            <v>1</v>
          </cell>
        </row>
        <row r="1079">
          <cell r="A1079" t="str">
            <v>3081155813</v>
          </cell>
          <cell r="B1079" t="str">
            <v>IMPORTCLICK CHILE SPA</v>
          </cell>
          <cell r="C1079" t="str">
            <v>Factura electrÃ³nica</v>
          </cell>
          <cell r="D1079"/>
          <cell r="E1079" t="str">
            <v>Factura</v>
          </cell>
          <cell r="F1079">
            <v>3081</v>
          </cell>
          <cell r="G1079"/>
          <cell r="H1079">
            <v>155813</v>
          </cell>
          <cell r="I1079">
            <v>45826</v>
          </cell>
          <cell r="J1079" t="str">
            <v>TRANSFERENCIA BANCO SANTANDER</v>
          </cell>
          <cell r="K1079"/>
          <cell r="L1079" t="str">
            <v>OK</v>
          </cell>
          <cell r="M1079">
            <v>155813</v>
          </cell>
          <cell r="N1079"/>
          <cell r="O1079"/>
          <cell r="P1079" t="b">
            <v>1</v>
          </cell>
        </row>
        <row r="1080">
          <cell r="A1080" t="str">
            <v>143891151670</v>
          </cell>
          <cell r="B1080" t="str">
            <v>Patagonik S.A.</v>
          </cell>
          <cell r="C1080" t="str">
            <v>Factura electrÃ³nica</v>
          </cell>
          <cell r="D1080"/>
          <cell r="E1080" t="str">
            <v>Factura</v>
          </cell>
          <cell r="F1080">
            <v>14389</v>
          </cell>
          <cell r="G1080"/>
          <cell r="H1080">
            <v>1151670</v>
          </cell>
          <cell r="I1080">
            <v>45826</v>
          </cell>
          <cell r="J1080" t="str">
            <v>TRANSFERENCIA BANCO SANTANDER</v>
          </cell>
          <cell r="K1080"/>
          <cell r="L1080" t="str">
            <v>OK</v>
          </cell>
          <cell r="M1080">
            <v>1151670</v>
          </cell>
          <cell r="N1080"/>
          <cell r="O1080"/>
          <cell r="P1080" t="b">
            <v>1</v>
          </cell>
        </row>
        <row r="1081">
          <cell r="A1081" t="str">
            <v>23471733</v>
          </cell>
          <cell r="B1081" t="str">
            <v>INVERSIONES SOARING LIMITADA</v>
          </cell>
          <cell r="C1081" t="str">
            <v>Factura electrÃ³nica</v>
          </cell>
          <cell r="D1081"/>
          <cell r="E1081" t="str">
            <v>Factura</v>
          </cell>
          <cell r="F1081">
            <v>23</v>
          </cell>
          <cell r="G1081"/>
          <cell r="H1081">
            <v>471733</v>
          </cell>
          <cell r="I1081">
            <v>45826</v>
          </cell>
          <cell r="J1081" t="str">
            <v>TRANSFERENCIA BANCO SANTANDER</v>
          </cell>
          <cell r="K1081"/>
          <cell r="L1081" t="str">
            <v>OK</v>
          </cell>
          <cell r="M1081">
            <v>471733</v>
          </cell>
          <cell r="N1081"/>
          <cell r="O1081"/>
          <cell r="P1081" t="b">
            <v>1</v>
          </cell>
        </row>
        <row r="1082">
          <cell r="A1082" t="str">
            <v>1298097344661</v>
          </cell>
          <cell r="B1082" t="str">
            <v>TRAMONTINA DE CHILE S.A.</v>
          </cell>
          <cell r="C1082" t="str">
            <v>Factura electrÃ³nica</v>
          </cell>
          <cell r="D1082"/>
          <cell r="E1082" t="str">
            <v>Factura</v>
          </cell>
          <cell r="F1082">
            <v>129809</v>
          </cell>
          <cell r="G1082"/>
          <cell r="H1082">
            <v>7344661</v>
          </cell>
          <cell r="I1082">
            <v>45826</v>
          </cell>
          <cell r="J1082" t="str">
            <v>TRANSFERENCIA BANCO SANTANDER</v>
          </cell>
          <cell r="K1082"/>
          <cell r="L1082" t="str">
            <v>OK</v>
          </cell>
          <cell r="M1082">
            <v>7344661</v>
          </cell>
          <cell r="N1082"/>
          <cell r="O1082"/>
          <cell r="P1082" t="b">
            <v>1</v>
          </cell>
        </row>
        <row r="1083">
          <cell r="A1083" t="str">
            <v>1298081572103</v>
          </cell>
          <cell r="B1083" t="str">
            <v>TRAMONTINA DE CHILE S.A.</v>
          </cell>
          <cell r="C1083" t="str">
            <v>Factura electrÃ³nica</v>
          </cell>
          <cell r="D1083"/>
          <cell r="E1083" t="str">
            <v>Factura</v>
          </cell>
          <cell r="F1083">
            <v>129808</v>
          </cell>
          <cell r="G1083"/>
          <cell r="H1083">
            <v>1572103</v>
          </cell>
          <cell r="I1083">
            <v>45826</v>
          </cell>
          <cell r="J1083" t="str">
            <v>TRANSFERENCIA BANCO SANTANDER</v>
          </cell>
          <cell r="K1083"/>
          <cell r="L1083" t="str">
            <v>OK</v>
          </cell>
          <cell r="M1083">
            <v>1572103</v>
          </cell>
          <cell r="N1083"/>
          <cell r="O1083"/>
          <cell r="P1083" t="b">
            <v>1</v>
          </cell>
        </row>
        <row r="1084">
          <cell r="A1084" t="str">
            <v>129804235620</v>
          </cell>
          <cell r="B1084" t="str">
            <v>TRAMONTINA DE CHILE S.A.</v>
          </cell>
          <cell r="C1084" t="str">
            <v>Factura electrÃ³nica</v>
          </cell>
          <cell r="D1084"/>
          <cell r="E1084" t="str">
            <v>Factura</v>
          </cell>
          <cell r="F1084">
            <v>129804</v>
          </cell>
          <cell r="G1084"/>
          <cell r="H1084">
            <v>235620</v>
          </cell>
          <cell r="I1084">
            <v>45826</v>
          </cell>
          <cell r="J1084" t="str">
            <v>TRANSFERENCIA BANCO SANTANDER</v>
          </cell>
          <cell r="K1084"/>
          <cell r="L1084" t="str">
            <v>OK</v>
          </cell>
          <cell r="M1084">
            <v>235620</v>
          </cell>
          <cell r="N1084"/>
          <cell r="O1084"/>
          <cell r="P1084" t="b">
            <v>1</v>
          </cell>
        </row>
        <row r="1085">
          <cell r="A1085" t="str">
            <v>300000</v>
          </cell>
          <cell r="B1085" t="str">
            <v>RAFAEL FUENTES</v>
          </cell>
          <cell r="C1085" t="str">
            <v>Pago boleta</v>
          </cell>
          <cell r="D1085"/>
          <cell r="E1085" t="str">
            <v>Boleta de Honorarios</v>
          </cell>
          <cell r="F1085"/>
          <cell r="G1085">
            <v>254</v>
          </cell>
          <cell r="H1085">
            <v>300000</v>
          </cell>
          <cell r="I1085">
            <v>45826</v>
          </cell>
          <cell r="J1085" t="str">
            <v>TRANSFERENCIA BANCO SANTANDER</v>
          </cell>
          <cell r="K1085"/>
          <cell r="L1085" t="str">
            <v>OK</v>
          </cell>
          <cell r="M1085">
            <v>300000</v>
          </cell>
          <cell r="N1085"/>
          <cell r="O1085"/>
          <cell r="P1085" t="b">
            <v>1</v>
          </cell>
        </row>
        <row r="1086">
          <cell r="A1086" t="str">
            <v>36574421</v>
          </cell>
          <cell r="B1086" t="str">
            <v>COMERCIALIZADORA EAE</v>
          </cell>
          <cell r="C1086" t="str">
            <v>Factura electrÃ³nica</v>
          </cell>
          <cell r="D1086"/>
          <cell r="E1086" t="str">
            <v>Factura</v>
          </cell>
          <cell r="F1086">
            <v>36</v>
          </cell>
          <cell r="G1086"/>
          <cell r="H1086">
            <v>574421</v>
          </cell>
          <cell r="I1086">
            <v>45826</v>
          </cell>
          <cell r="J1086" t="str">
            <v>TRANSFERENCIA BANCO SANTANDER</v>
          </cell>
          <cell r="K1086"/>
          <cell r="L1086" t="str">
            <v>OK</v>
          </cell>
          <cell r="M1086">
            <v>574421</v>
          </cell>
          <cell r="N1086"/>
          <cell r="O1086"/>
          <cell r="P1086" t="b">
            <v>1</v>
          </cell>
        </row>
        <row r="1087">
          <cell r="A1087" t="str">
            <v>2075799918</v>
          </cell>
          <cell r="B1087" t="str">
            <v>MOUVAIR SPA</v>
          </cell>
          <cell r="C1087" t="str">
            <v>Factura electrÃ³nica</v>
          </cell>
          <cell r="D1087"/>
          <cell r="E1087" t="str">
            <v>Factura</v>
          </cell>
          <cell r="F1087">
            <v>2075</v>
          </cell>
          <cell r="G1087"/>
          <cell r="H1087">
            <v>799918</v>
          </cell>
          <cell r="I1087">
            <v>45826</v>
          </cell>
          <cell r="J1087" t="str">
            <v>TRANSFERENCIA BANCO SANTANDER</v>
          </cell>
          <cell r="K1087"/>
          <cell r="L1087" t="str">
            <v>OK</v>
          </cell>
          <cell r="M1087">
            <v>799918</v>
          </cell>
          <cell r="N1087"/>
          <cell r="O1087"/>
          <cell r="P1087" t="b">
            <v>1</v>
          </cell>
        </row>
        <row r="1088">
          <cell r="A1088" t="str">
            <v>615372800</v>
          </cell>
          <cell r="B1088" t="str">
            <v>SOCIEDAD TURISTICA SOUTH AND DESERT LIMITADA</v>
          </cell>
          <cell r="C1088" t="str">
            <v>Factura electrÃ³nica</v>
          </cell>
          <cell r="D1088"/>
          <cell r="E1088" t="str">
            <v>Factura</v>
          </cell>
          <cell r="F1088">
            <v>615</v>
          </cell>
          <cell r="G1088"/>
          <cell r="H1088">
            <v>372800</v>
          </cell>
          <cell r="I1088">
            <v>45826</v>
          </cell>
          <cell r="J1088" t="str">
            <v>TRANSFERENCIA BANCO SANTANDER</v>
          </cell>
          <cell r="K1088"/>
          <cell r="L1088" t="str">
            <v>OK</v>
          </cell>
          <cell r="M1088">
            <v>372800</v>
          </cell>
          <cell r="N1088"/>
          <cell r="O1088"/>
          <cell r="P1088" t="b">
            <v>1</v>
          </cell>
        </row>
        <row r="1089">
          <cell r="A1089" t="str">
            <v>607179900</v>
          </cell>
          <cell r="B1089" t="str">
            <v>SOCIEDAD TURISTICA SOUTH AND DESERT LIMITADA</v>
          </cell>
          <cell r="C1089" t="str">
            <v>Factura electrÃ³nica</v>
          </cell>
          <cell r="D1089"/>
          <cell r="E1089" t="str">
            <v>Factura</v>
          </cell>
          <cell r="F1089">
            <v>607</v>
          </cell>
          <cell r="G1089"/>
          <cell r="H1089">
            <v>179900</v>
          </cell>
          <cell r="I1089">
            <v>45826</v>
          </cell>
          <cell r="J1089" t="str">
            <v>TRANSFERENCIA BANCO SANTANDER</v>
          </cell>
          <cell r="K1089"/>
          <cell r="L1089" t="str">
            <v>OK</v>
          </cell>
          <cell r="M1089">
            <v>179900</v>
          </cell>
          <cell r="N1089"/>
          <cell r="O1089"/>
          <cell r="P1089" t="b">
            <v>1</v>
          </cell>
        </row>
        <row r="1090">
          <cell r="A1090" t="str">
            <v>618174900</v>
          </cell>
          <cell r="B1090" t="str">
            <v>SOCIEDAD TURISTICA SOUTH AND DESERT LIMITADA</v>
          </cell>
          <cell r="C1090" t="str">
            <v>Factura electrÃ³nica</v>
          </cell>
          <cell r="D1090"/>
          <cell r="E1090" t="str">
            <v>Factura</v>
          </cell>
          <cell r="F1090">
            <v>618</v>
          </cell>
          <cell r="G1090"/>
          <cell r="H1090">
            <v>174900</v>
          </cell>
          <cell r="I1090">
            <v>45826</v>
          </cell>
          <cell r="J1090" t="str">
            <v>TRANSFERENCIA BANCO SANTANDER</v>
          </cell>
          <cell r="K1090"/>
          <cell r="L1090" t="str">
            <v>OK</v>
          </cell>
          <cell r="M1090">
            <v>174900</v>
          </cell>
          <cell r="N1090"/>
          <cell r="O1090"/>
          <cell r="P1090" t="b">
            <v>1</v>
          </cell>
        </row>
        <row r="1091">
          <cell r="A1091" t="str">
            <v>616183900</v>
          </cell>
          <cell r="B1091" t="str">
            <v>SOCIEDAD TURISTICA SOUTH AND DESERT LIMITADA</v>
          </cell>
          <cell r="C1091" t="str">
            <v>Factura electrÃ³nica</v>
          </cell>
          <cell r="D1091"/>
          <cell r="E1091" t="str">
            <v>Factura</v>
          </cell>
          <cell r="F1091">
            <v>616</v>
          </cell>
          <cell r="G1091"/>
          <cell r="H1091">
            <v>183900</v>
          </cell>
          <cell r="I1091">
            <v>45826</v>
          </cell>
          <cell r="J1091" t="str">
            <v>TRANSFERENCIA BANCO SANTANDER</v>
          </cell>
          <cell r="K1091"/>
          <cell r="L1091" t="str">
            <v>OK</v>
          </cell>
          <cell r="M1091">
            <v>183900</v>
          </cell>
          <cell r="N1091"/>
          <cell r="O1091"/>
          <cell r="P1091" t="b">
            <v>1</v>
          </cell>
        </row>
        <row r="1092">
          <cell r="A1092" t="str">
            <v>614349800</v>
          </cell>
          <cell r="B1092" t="str">
            <v>SOCIEDAD TURISTICA SOUTH AND DESERT LIMITADA</v>
          </cell>
          <cell r="C1092" t="str">
            <v>Factura electrÃ³nica</v>
          </cell>
          <cell r="D1092"/>
          <cell r="E1092" t="str">
            <v>Factura</v>
          </cell>
          <cell r="F1092">
            <v>614</v>
          </cell>
          <cell r="G1092"/>
          <cell r="H1092">
            <v>349800</v>
          </cell>
          <cell r="I1092">
            <v>45826</v>
          </cell>
          <cell r="J1092" t="str">
            <v>TRANSFERENCIA BANCO SANTANDER</v>
          </cell>
          <cell r="K1092"/>
          <cell r="L1092" t="str">
            <v>OK</v>
          </cell>
          <cell r="M1092">
            <v>349800</v>
          </cell>
          <cell r="N1092"/>
          <cell r="O1092"/>
          <cell r="P1092" t="b">
            <v>1</v>
          </cell>
        </row>
        <row r="1093">
          <cell r="A1093" t="str">
            <v>621197900</v>
          </cell>
          <cell r="B1093" t="str">
            <v>SOCIEDAD TURISTICA SOUTH AND DESERT LIMITADA</v>
          </cell>
          <cell r="C1093" t="str">
            <v>Factura electrÃ³nica</v>
          </cell>
          <cell r="D1093"/>
          <cell r="E1093" t="str">
            <v>Factura</v>
          </cell>
          <cell r="F1093">
            <v>621</v>
          </cell>
          <cell r="G1093"/>
          <cell r="H1093">
            <v>197900</v>
          </cell>
          <cell r="I1093">
            <v>45826</v>
          </cell>
          <cell r="J1093" t="str">
            <v>TRANSFERENCIA BANCO SANTANDER</v>
          </cell>
          <cell r="K1093"/>
          <cell r="L1093" t="str">
            <v>OK</v>
          </cell>
          <cell r="M1093">
            <v>197900</v>
          </cell>
          <cell r="N1093"/>
          <cell r="O1093"/>
          <cell r="P1093" t="b">
            <v>1</v>
          </cell>
        </row>
        <row r="1094">
          <cell r="A1094" t="str">
            <v>2456821 - 51594292938990</v>
          </cell>
          <cell r="B1094" t="str">
            <v>LATAM</v>
          </cell>
          <cell r="C1094" t="str">
            <v>Factura electrÃ³nica</v>
          </cell>
          <cell r="D1094"/>
          <cell r="E1094" t="str">
            <v>Factura</v>
          </cell>
          <cell r="F1094" t="str">
            <v>2456821 - 5159429</v>
          </cell>
          <cell r="G1094"/>
          <cell r="H1094">
            <v>2938990</v>
          </cell>
          <cell r="I1094">
            <v>45826</v>
          </cell>
          <cell r="J1094" t="str">
            <v>TRANSFERENCIA BANCO SANTANDER</v>
          </cell>
          <cell r="K1094"/>
          <cell r="L1094" t="str">
            <v>OK</v>
          </cell>
          <cell r="M1094">
            <v>2938990</v>
          </cell>
          <cell r="N1094"/>
          <cell r="O1094"/>
          <cell r="P1094" t="b">
            <v>1</v>
          </cell>
        </row>
        <row r="1095">
          <cell r="A1095" t="str">
            <v>634561701</v>
          </cell>
          <cell r="B1095" t="str">
            <v>SOCIEDAD TURISTICA SOUTH AND DESERT LIMITADA</v>
          </cell>
          <cell r="C1095" t="str">
            <v>Factura electrÃ³nica</v>
          </cell>
          <cell r="D1095"/>
          <cell r="E1095" t="str">
            <v>Factura</v>
          </cell>
          <cell r="F1095">
            <v>634</v>
          </cell>
          <cell r="G1095"/>
          <cell r="H1095">
            <v>561701</v>
          </cell>
          <cell r="I1095">
            <v>45826</v>
          </cell>
          <cell r="J1095" t="str">
            <v>TRANSFERENCIA BANCO SANTANDER</v>
          </cell>
          <cell r="K1095"/>
          <cell r="L1095" t="str">
            <v>OK</v>
          </cell>
          <cell r="M1095">
            <v>561701</v>
          </cell>
          <cell r="N1095"/>
          <cell r="O1095"/>
          <cell r="P1095" t="b">
            <v>1</v>
          </cell>
        </row>
        <row r="1096">
          <cell r="A1096" t="str">
            <v>56810281950</v>
          </cell>
          <cell r="B1096" t="str">
            <v>BOOZ</v>
          </cell>
          <cell r="C1096" t="str">
            <v>Factura electrÃ³nica</v>
          </cell>
          <cell r="D1096"/>
          <cell r="E1096" t="str">
            <v>Factura</v>
          </cell>
          <cell r="F1096">
            <v>56810</v>
          </cell>
          <cell r="G1096"/>
          <cell r="H1096">
            <v>281950</v>
          </cell>
          <cell r="I1096">
            <v>45826</v>
          </cell>
          <cell r="J1096" t="str">
            <v>TARJETA DE CREDITO</v>
          </cell>
          <cell r="K1096"/>
          <cell r="L1096" t="str">
            <v>OK</v>
          </cell>
          <cell r="M1096">
            <v>281950</v>
          </cell>
          <cell r="N1096"/>
          <cell r="O1096"/>
          <cell r="P1096" t="b">
            <v>1</v>
          </cell>
        </row>
        <row r="1097">
          <cell r="A1097" t="str">
            <v>9833803932</v>
          </cell>
          <cell r="B1097" t="str">
            <v>CERCANO S A</v>
          </cell>
          <cell r="C1097" t="str">
            <v>Pago Factura</v>
          </cell>
          <cell r="D1097"/>
          <cell r="E1097" t="str">
            <v>Factura</v>
          </cell>
          <cell r="F1097">
            <v>9833</v>
          </cell>
          <cell r="G1097"/>
          <cell r="H1097">
            <v>803932</v>
          </cell>
          <cell r="I1097">
            <v>45827</v>
          </cell>
          <cell r="J1097" t="str">
            <v>TRANSFERENCIA BANCO SANTANDER</v>
          </cell>
          <cell r="K1097"/>
          <cell r="L1097" t="str">
            <v>OK</v>
          </cell>
          <cell r="M1097">
            <v>803932</v>
          </cell>
          <cell r="N1097"/>
          <cell r="O1097"/>
          <cell r="P1097" t="b">
            <v>1</v>
          </cell>
        </row>
        <row r="1098">
          <cell r="A1098" t="str">
            <v>9834535955</v>
          </cell>
          <cell r="B1098" t="str">
            <v>CERCANO S A</v>
          </cell>
          <cell r="C1098" t="str">
            <v>Pago Factura</v>
          </cell>
          <cell r="D1098"/>
          <cell r="E1098" t="str">
            <v>Factura</v>
          </cell>
          <cell r="F1098">
            <v>9834</v>
          </cell>
          <cell r="G1098"/>
          <cell r="H1098">
            <v>535955</v>
          </cell>
          <cell r="I1098">
            <v>45827</v>
          </cell>
          <cell r="J1098" t="str">
            <v>TRANSFERENCIA BANCO SANTANDER</v>
          </cell>
          <cell r="K1098"/>
          <cell r="L1098" t="str">
            <v>OK</v>
          </cell>
          <cell r="M1098">
            <v>535955</v>
          </cell>
          <cell r="N1098"/>
          <cell r="O1098"/>
          <cell r="P1098" t="b">
            <v>1</v>
          </cell>
        </row>
        <row r="1099">
          <cell r="A1099" t="str">
            <v>987507525399</v>
          </cell>
          <cell r="B1099" t="str">
            <v>GASEI S.A.</v>
          </cell>
          <cell r="C1099" t="str">
            <v>Factura electrÃ³nica</v>
          </cell>
          <cell r="D1099"/>
          <cell r="E1099" t="str">
            <v>Factura</v>
          </cell>
          <cell r="F1099">
            <v>98750</v>
          </cell>
          <cell r="G1099"/>
          <cell r="H1099">
            <v>7525399</v>
          </cell>
          <cell r="I1099">
            <v>45827</v>
          </cell>
          <cell r="J1099" t="str">
            <v>TRANSFERENCIA BANCO SANTANDER</v>
          </cell>
          <cell r="K1099"/>
          <cell r="L1099" t="str">
            <v>OK</v>
          </cell>
          <cell r="M1099">
            <v>7525399</v>
          </cell>
          <cell r="N1099"/>
          <cell r="O1099"/>
          <cell r="P1099" t="b">
            <v>1</v>
          </cell>
        </row>
        <row r="1100">
          <cell r="A1100" t="str">
            <v>136235498</v>
          </cell>
          <cell r="B1100" t="str">
            <v>MAPPIN SPA</v>
          </cell>
          <cell r="C1100" t="str">
            <v>Factura electrÃ³nica</v>
          </cell>
          <cell r="D1100"/>
          <cell r="E1100" t="str">
            <v>Factura</v>
          </cell>
          <cell r="F1100">
            <v>1362</v>
          </cell>
          <cell r="G1100"/>
          <cell r="H1100">
            <v>35498</v>
          </cell>
          <cell r="I1100">
            <v>45827</v>
          </cell>
          <cell r="J1100" t="str">
            <v>TRANSFERENCIA BANCO SANTANDER</v>
          </cell>
          <cell r="K1100"/>
          <cell r="L1100" t="str">
            <v>OK</v>
          </cell>
          <cell r="M1100">
            <v>35498</v>
          </cell>
          <cell r="N1100"/>
          <cell r="O1100"/>
          <cell r="P1100" t="b">
            <v>1</v>
          </cell>
        </row>
        <row r="1101">
          <cell r="A1101" t="str">
            <v>129893590271</v>
          </cell>
          <cell r="B1101" t="str">
            <v>TRAMONTINA DE CHILE S.A.</v>
          </cell>
          <cell r="C1101" t="str">
            <v>Factura electrÃ³nica</v>
          </cell>
          <cell r="D1101"/>
          <cell r="E1101" t="str">
            <v>Factura</v>
          </cell>
          <cell r="F1101">
            <v>129893</v>
          </cell>
          <cell r="G1101"/>
          <cell r="H1101">
            <v>590271</v>
          </cell>
          <cell r="I1101">
            <v>45827</v>
          </cell>
          <cell r="J1101" t="str">
            <v>TRANSFERENCIA BANCO SANTANDER</v>
          </cell>
          <cell r="K1101"/>
          <cell r="L1101" t="str">
            <v>OK</v>
          </cell>
          <cell r="M1101">
            <v>590271</v>
          </cell>
          <cell r="N1101"/>
          <cell r="O1101"/>
          <cell r="P1101" t="b">
            <v>1</v>
          </cell>
        </row>
        <row r="1102">
          <cell r="A1102" t="str">
            <v>525399</v>
          </cell>
          <cell r="B1102" t="str">
            <v>GASEI S.A.</v>
          </cell>
          <cell r="C1102" t="str">
            <v>Factura electrÃ³nica</v>
          </cell>
          <cell r="D1102"/>
          <cell r="E1102" t="str">
            <v>Factura</v>
          </cell>
          <cell r="F1102"/>
          <cell r="G1102"/>
          <cell r="H1102">
            <v>525399</v>
          </cell>
          <cell r="I1102">
            <v>45827</v>
          </cell>
          <cell r="J1102" t="str">
            <v>TRANSFERENCIA BANCO SANTANDER</v>
          </cell>
          <cell r="K1102"/>
          <cell r="L1102" t="str">
            <v>OK</v>
          </cell>
          <cell r="M1102">
            <v>522061</v>
          </cell>
          <cell r="N1102"/>
          <cell r="O1102"/>
          <cell r="P1102" t="b">
            <v>0</v>
          </cell>
        </row>
        <row r="1103">
          <cell r="A1103" t="str">
            <v>23286102804</v>
          </cell>
          <cell r="B1103" t="str">
            <v>SOCIEDAD COMERCIAL MOGGILL SPA</v>
          </cell>
          <cell r="C1103" t="str">
            <v>Factura electrÃ³nica</v>
          </cell>
          <cell r="D1103"/>
          <cell r="E1103" t="str">
            <v>Factura</v>
          </cell>
          <cell r="F1103">
            <v>23286</v>
          </cell>
          <cell r="G1103"/>
          <cell r="H1103">
            <v>102804</v>
          </cell>
          <cell r="I1103">
            <v>45827</v>
          </cell>
          <cell r="J1103" t="str">
            <v>TRANSFERENCIA BANCO SANTANDER</v>
          </cell>
          <cell r="K1103"/>
          <cell r="L1103" t="str">
            <v>OK</v>
          </cell>
          <cell r="M1103">
            <v>102804</v>
          </cell>
          <cell r="N1103"/>
          <cell r="O1103"/>
          <cell r="P1103" t="b">
            <v>1</v>
          </cell>
        </row>
        <row r="1104">
          <cell r="A1104" t="str">
            <v>129894663425</v>
          </cell>
          <cell r="B1104" t="str">
            <v>TRAMONTINA DE CHILE S.A.</v>
          </cell>
          <cell r="C1104" t="str">
            <v>Factura electrÃ³nica</v>
          </cell>
          <cell r="D1104"/>
          <cell r="E1104" t="str">
            <v>Factura</v>
          </cell>
          <cell r="F1104">
            <v>129894</v>
          </cell>
          <cell r="G1104"/>
          <cell r="H1104">
            <v>663425</v>
          </cell>
          <cell r="I1104">
            <v>45827</v>
          </cell>
          <cell r="J1104" t="str">
            <v>TRANSFERENCIA BANCO SANTANDER</v>
          </cell>
          <cell r="K1104"/>
          <cell r="L1104" t="str">
            <v>OK</v>
          </cell>
          <cell r="M1104">
            <v>663425</v>
          </cell>
          <cell r="N1104"/>
          <cell r="O1104"/>
          <cell r="P1104" t="b">
            <v>1</v>
          </cell>
        </row>
        <row r="1105">
          <cell r="A1105" t="str">
            <v>300000</v>
          </cell>
          <cell r="B1105" t="str">
            <v>RAFAEL FUENTES</v>
          </cell>
          <cell r="C1105" t="str">
            <v>Pago boleta</v>
          </cell>
          <cell r="D1105"/>
          <cell r="E1105" t="str">
            <v>Boleta de Honorarios</v>
          </cell>
          <cell r="F1105"/>
          <cell r="G1105">
            <v>255</v>
          </cell>
          <cell r="H1105">
            <v>300000</v>
          </cell>
          <cell r="I1105">
            <v>45827</v>
          </cell>
          <cell r="J1105" t="str">
            <v>TRANSFERENCIA BANCO SANTANDER</v>
          </cell>
          <cell r="K1105"/>
          <cell r="L1105" t="str">
            <v>OK</v>
          </cell>
          <cell r="M1105">
            <v>300000</v>
          </cell>
          <cell r="N1105"/>
          <cell r="O1105"/>
          <cell r="P1105" t="b">
            <v>1</v>
          </cell>
        </row>
        <row r="1106">
          <cell r="A1106" t="str">
            <v>53323121700940</v>
          </cell>
          <cell r="B1106" t="str">
            <v xml:space="preserve">FALABELLA </v>
          </cell>
          <cell r="C1106" t="str">
            <v>Factura electrÃ³nica</v>
          </cell>
          <cell r="D1106"/>
          <cell r="E1106" t="str">
            <v>Factura</v>
          </cell>
          <cell r="F1106">
            <v>5332312</v>
          </cell>
          <cell r="G1106"/>
          <cell r="H1106">
            <v>1700940</v>
          </cell>
          <cell r="I1106">
            <v>45827</v>
          </cell>
          <cell r="J1106" t="str">
            <v>TARJETA DE CREDITO</v>
          </cell>
          <cell r="K1106"/>
          <cell r="L1106" t="str">
            <v>OK</v>
          </cell>
          <cell r="M1106">
            <v>1700940</v>
          </cell>
          <cell r="N1106"/>
          <cell r="O1106"/>
          <cell r="P1106" t="b">
            <v>1</v>
          </cell>
        </row>
        <row r="1107">
          <cell r="A1107" t="str">
            <v>140757321784980</v>
          </cell>
          <cell r="B1107" t="str">
            <v xml:space="preserve">FALABELLA </v>
          </cell>
          <cell r="C1107" t="str">
            <v>Factura electrÃ³nica</v>
          </cell>
          <cell r="D1107"/>
          <cell r="E1107" t="str">
            <v>Factura</v>
          </cell>
          <cell r="F1107">
            <v>140757321</v>
          </cell>
          <cell r="G1107"/>
          <cell r="H1107">
            <v>784980</v>
          </cell>
          <cell r="I1107">
            <v>45827</v>
          </cell>
          <cell r="J1107" t="str">
            <v>TARJETA DE CREDITO</v>
          </cell>
          <cell r="K1107"/>
          <cell r="L1107" t="str">
            <v>OK</v>
          </cell>
          <cell r="M1107">
            <v>784980</v>
          </cell>
          <cell r="N1107"/>
          <cell r="O1107"/>
          <cell r="P1107" t="b">
            <v>1</v>
          </cell>
        </row>
        <row r="1108">
          <cell r="A1108" t="str">
            <v>757940</v>
          </cell>
          <cell r="B1108" t="str">
            <v xml:space="preserve">FALABELLA </v>
          </cell>
          <cell r="C1108"/>
          <cell r="D1108"/>
          <cell r="E1108"/>
          <cell r="F1108"/>
          <cell r="G1108"/>
          <cell r="H1108">
            <v>757940</v>
          </cell>
          <cell r="I1108">
            <v>45827</v>
          </cell>
          <cell r="J1108" t="str">
            <v>TARJETA DE CREDITO</v>
          </cell>
          <cell r="K1108" t="str">
            <v>Anulada</v>
          </cell>
          <cell r="L1108" t="str">
            <v>OK</v>
          </cell>
          <cell r="M1108">
            <v>757940</v>
          </cell>
          <cell r="N1108"/>
          <cell r="O1108"/>
          <cell r="P1108" t="b">
            <v>1</v>
          </cell>
        </row>
        <row r="1109">
          <cell r="A1109" t="str">
            <v>56888253950</v>
          </cell>
          <cell r="B1109" t="str">
            <v>BOOZ</v>
          </cell>
          <cell r="C1109" t="str">
            <v>Factura electrÃ³nica</v>
          </cell>
          <cell r="D1109"/>
          <cell r="E1109" t="str">
            <v>Factura</v>
          </cell>
          <cell r="F1109">
            <v>56888</v>
          </cell>
          <cell r="G1109"/>
          <cell r="H1109">
            <v>253950</v>
          </cell>
          <cell r="I1109">
            <v>45827</v>
          </cell>
          <cell r="J1109" t="str">
            <v>TARJETA DE CREDITO</v>
          </cell>
          <cell r="K1109"/>
          <cell r="L1109" t="str">
            <v>OK</v>
          </cell>
          <cell r="M1109">
            <v>253950</v>
          </cell>
          <cell r="N1109"/>
          <cell r="O1109"/>
          <cell r="P1109" t="b">
            <v>1</v>
          </cell>
        </row>
        <row r="1110">
          <cell r="A1110" t="str">
            <v>5332473683980</v>
          </cell>
          <cell r="B1110" t="str">
            <v xml:space="preserve">FALABELLA </v>
          </cell>
          <cell r="C1110" t="str">
            <v>Factura electrÃ³nica</v>
          </cell>
          <cell r="D1110"/>
          <cell r="E1110" t="str">
            <v>Factura</v>
          </cell>
          <cell r="F1110">
            <v>5332473</v>
          </cell>
          <cell r="G1110"/>
          <cell r="H1110">
            <v>683980</v>
          </cell>
          <cell r="I1110">
            <v>45827</v>
          </cell>
          <cell r="J1110" t="str">
            <v>TARJETA DE CREDITO</v>
          </cell>
          <cell r="K1110"/>
          <cell r="L1110" t="str">
            <v>OK</v>
          </cell>
          <cell r="M1110">
            <v>683980</v>
          </cell>
          <cell r="N1110"/>
          <cell r="O1110"/>
          <cell r="P1110" t="b">
            <v>1</v>
          </cell>
        </row>
        <row r="1111">
          <cell r="A1111" t="str">
            <v>594970</v>
          </cell>
          <cell r="B1111" t="str">
            <v>Falabella</v>
          </cell>
          <cell r="C1111" t="str">
            <v>Factura electrÃ³nica</v>
          </cell>
          <cell r="D1111"/>
          <cell r="E1111" t="str">
            <v>Factura</v>
          </cell>
          <cell r="F1111"/>
          <cell r="G1111"/>
          <cell r="H1111">
            <v>594970</v>
          </cell>
          <cell r="I1111">
            <v>45827</v>
          </cell>
          <cell r="J1111" t="str">
            <v>TARJETA DE CREDITO</v>
          </cell>
          <cell r="K1111"/>
          <cell r="L1111" t="str">
            <v>OK</v>
          </cell>
          <cell r="M1111">
            <v>594970</v>
          </cell>
          <cell r="N1111"/>
          <cell r="O1111"/>
          <cell r="P1111" t="b">
            <v>1</v>
          </cell>
        </row>
        <row r="1112">
          <cell r="A1112" t="str">
            <v>1954410649990</v>
          </cell>
          <cell r="B1112" t="str">
            <v>Samsung</v>
          </cell>
          <cell r="C1112" t="str">
            <v>Factura electrÃ³nica</v>
          </cell>
          <cell r="D1112"/>
          <cell r="E1112" t="str">
            <v>Factura</v>
          </cell>
          <cell r="F1112">
            <v>1954410</v>
          </cell>
          <cell r="G1112"/>
          <cell r="H1112">
            <v>649990</v>
          </cell>
          <cell r="I1112">
            <v>45827</v>
          </cell>
          <cell r="J1112" t="str">
            <v>TARJETA DE CREDITO</v>
          </cell>
          <cell r="K1112"/>
          <cell r="L1112" t="str">
            <v>OK</v>
          </cell>
          <cell r="M1112">
            <v>649990</v>
          </cell>
          <cell r="N1112"/>
          <cell r="O1112"/>
          <cell r="P1112" t="b">
            <v>1</v>
          </cell>
        </row>
        <row r="1113">
          <cell r="A1113" t="str">
            <v>3475208449790</v>
          </cell>
          <cell r="B1113" t="str">
            <v xml:space="preserve">AUSIN </v>
          </cell>
          <cell r="C1113" t="str">
            <v>Factura electrÃ³nica</v>
          </cell>
          <cell r="D1113"/>
          <cell r="E1113" t="str">
            <v>Factura</v>
          </cell>
          <cell r="F1113">
            <v>3475208</v>
          </cell>
          <cell r="G1113"/>
          <cell r="H1113">
            <v>449790</v>
          </cell>
          <cell r="I1113">
            <v>45827</v>
          </cell>
          <cell r="J1113" t="str">
            <v>TARJETA DE CREDITO</v>
          </cell>
          <cell r="K1113"/>
          <cell r="L1113" t="str">
            <v>OK</v>
          </cell>
          <cell r="M1113">
            <v>449790</v>
          </cell>
          <cell r="N1113"/>
          <cell r="O1113"/>
          <cell r="P1113" t="b">
            <v>1</v>
          </cell>
        </row>
        <row r="1114">
          <cell r="A1114" t="str">
            <v>19548201549990</v>
          </cell>
          <cell r="B1114" t="str">
            <v>Samsung</v>
          </cell>
          <cell r="C1114" t="str">
            <v>Factura electrÃ³nica</v>
          </cell>
          <cell r="D1114"/>
          <cell r="E1114" t="str">
            <v>Factura</v>
          </cell>
          <cell r="F1114">
            <v>1954820</v>
          </cell>
          <cell r="G1114"/>
          <cell r="H1114">
            <v>1549990</v>
          </cell>
          <cell r="I1114">
            <v>45827</v>
          </cell>
          <cell r="J1114" t="str">
            <v>TARJETA DE CREDITO</v>
          </cell>
          <cell r="K1114"/>
          <cell r="L1114" t="str">
            <v>OK</v>
          </cell>
          <cell r="M1114">
            <v>1549990</v>
          </cell>
          <cell r="N1114"/>
          <cell r="O1114"/>
          <cell r="P1114" t="b">
            <v>1</v>
          </cell>
        </row>
        <row r="1115">
          <cell r="A1115" t="str">
            <v>757940</v>
          </cell>
          <cell r="B1115" t="str">
            <v>Nota de credito</v>
          </cell>
          <cell r="C1115" t="str">
            <v>Nota de credito</v>
          </cell>
          <cell r="D1115"/>
          <cell r="E1115" t="str">
            <v>Nota de Credito</v>
          </cell>
          <cell r="F1115"/>
          <cell r="G1115"/>
          <cell r="H1115">
            <v>757940</v>
          </cell>
          <cell r="I1115">
            <v>45828</v>
          </cell>
          <cell r="J1115" t="str">
            <v>TARJETA DE CREDITO</v>
          </cell>
          <cell r="K1115" t="str">
            <v>Nota de credito</v>
          </cell>
          <cell r="L1115" t="str">
            <v>OK</v>
          </cell>
          <cell r="M1115">
            <v>757940</v>
          </cell>
          <cell r="N1115"/>
          <cell r="O1115"/>
          <cell r="P1115" t="b">
            <v>1</v>
          </cell>
        </row>
        <row r="1116">
          <cell r="A1116" t="str">
            <v>95000</v>
          </cell>
          <cell r="B1116" t="str">
            <v xml:space="preserve">KLocker </v>
          </cell>
          <cell r="C1116" t="str">
            <v>Factura electrÃ³nica</v>
          </cell>
          <cell r="D1116"/>
          <cell r="E1116" t="str">
            <v>Factura</v>
          </cell>
          <cell r="F1116"/>
          <cell r="G1116"/>
          <cell r="H1116">
            <v>95000</v>
          </cell>
          <cell r="I1116">
            <v>45832</v>
          </cell>
          <cell r="J1116" t="str">
            <v>TRANSFERENCIA BANCO SANTANDER</v>
          </cell>
          <cell r="K1116"/>
          <cell r="L1116" t="str">
            <v>OK</v>
          </cell>
          <cell r="M1116">
            <v>95000</v>
          </cell>
          <cell r="N1116"/>
          <cell r="O1116"/>
          <cell r="P1116" t="b">
            <v>1</v>
          </cell>
        </row>
        <row r="1117">
          <cell r="A1117" t="str">
            <v>11896003199980</v>
          </cell>
          <cell r="B1117" t="str">
            <v>INNOVACION Y TECNOLOGIA EMPRESARIAL ITEM LIMITADA</v>
          </cell>
          <cell r="C1117" t="str">
            <v>Factura electrÃ³nica</v>
          </cell>
          <cell r="D1117"/>
          <cell r="E1117" t="str">
            <v>Factura</v>
          </cell>
          <cell r="F1117">
            <v>1189600</v>
          </cell>
          <cell r="G1117"/>
          <cell r="H1117">
            <v>3199980</v>
          </cell>
          <cell r="I1117">
            <v>45832</v>
          </cell>
          <cell r="J1117" t="str">
            <v>TRANSFERENCIA BANCO SANTANDER</v>
          </cell>
          <cell r="K1117"/>
          <cell r="L1117" t="str">
            <v>OK</v>
          </cell>
          <cell r="M1117">
            <v>3199980</v>
          </cell>
          <cell r="N1117"/>
          <cell r="O1117"/>
          <cell r="P1117" t="b">
            <v>1</v>
          </cell>
        </row>
        <row r="1118">
          <cell r="A1118" t="str">
            <v>1189555328416</v>
          </cell>
          <cell r="B1118" t="str">
            <v>INNOVACION Y TECNOLOGIA EMPRESARIAL ITEM LIMITADA</v>
          </cell>
          <cell r="C1118" t="str">
            <v>Factura electrÃ³nica</v>
          </cell>
          <cell r="D1118"/>
          <cell r="E1118" t="str">
            <v>Factura</v>
          </cell>
          <cell r="F1118">
            <v>1189555</v>
          </cell>
          <cell r="G1118"/>
          <cell r="H1118">
            <v>328416</v>
          </cell>
          <cell r="I1118">
            <v>45832</v>
          </cell>
          <cell r="J1118" t="str">
            <v>TRANSFERENCIA BANCO SANTANDER</v>
          </cell>
          <cell r="K1118"/>
          <cell r="L1118" t="str">
            <v>OK</v>
          </cell>
          <cell r="M1118">
            <v>328416</v>
          </cell>
          <cell r="N1118"/>
          <cell r="O1118"/>
          <cell r="P1118" t="b">
            <v>1</v>
          </cell>
        </row>
        <row r="1119">
          <cell r="A1119" t="str">
            <v>790084570</v>
          </cell>
          <cell r="B1119" t="str">
            <v>EWINE SPA</v>
          </cell>
          <cell r="C1119" t="str">
            <v>Factura electrÃ³nica</v>
          </cell>
          <cell r="D1119"/>
          <cell r="E1119" t="str">
            <v>Factura</v>
          </cell>
          <cell r="F1119">
            <v>7900</v>
          </cell>
          <cell r="G1119"/>
          <cell r="H1119">
            <v>84570</v>
          </cell>
          <cell r="I1119">
            <v>45832</v>
          </cell>
          <cell r="J1119" t="str">
            <v>TRANSFERENCIA BANCO SANTANDER</v>
          </cell>
          <cell r="K1119"/>
          <cell r="L1119" t="str">
            <v>OK</v>
          </cell>
          <cell r="M1119">
            <v>84570</v>
          </cell>
          <cell r="N1119"/>
          <cell r="O1119"/>
          <cell r="P1119" t="b">
            <v>1</v>
          </cell>
        </row>
        <row r="1120">
          <cell r="A1120" t="str">
            <v>11896013249990</v>
          </cell>
          <cell r="B1120" t="str">
            <v>INNOVACION Y TECNOLOGIA EMPRESARIAL ITEM LIMITADA</v>
          </cell>
          <cell r="C1120" t="str">
            <v>Factura electrÃ³nica</v>
          </cell>
          <cell r="D1120"/>
          <cell r="E1120" t="str">
            <v>Factura</v>
          </cell>
          <cell r="F1120">
            <v>1189601</v>
          </cell>
          <cell r="G1120"/>
          <cell r="H1120">
            <v>3249990</v>
          </cell>
          <cell r="I1120">
            <v>45832</v>
          </cell>
          <cell r="J1120" t="str">
            <v>TRANSFERENCIA BANCO SANTANDER</v>
          </cell>
          <cell r="K1120"/>
          <cell r="L1120" t="str">
            <v>OK</v>
          </cell>
          <cell r="M1120">
            <v>3249990</v>
          </cell>
          <cell r="N1120"/>
          <cell r="O1120"/>
          <cell r="P1120" t="b">
            <v>1</v>
          </cell>
        </row>
        <row r="1121">
          <cell r="A1121" t="str">
            <v>581121593</v>
          </cell>
          <cell r="B1121" t="str">
            <v>ATAKAMA OUTDOOR SPA</v>
          </cell>
          <cell r="C1121" t="str">
            <v>Factura electrÃ³nica</v>
          </cell>
          <cell r="D1121"/>
          <cell r="E1121" t="str">
            <v>Factura</v>
          </cell>
          <cell r="F1121">
            <v>5811</v>
          </cell>
          <cell r="G1121"/>
          <cell r="H1121">
            <v>21593</v>
          </cell>
          <cell r="I1121">
            <v>45832</v>
          </cell>
          <cell r="J1121" t="str">
            <v>TRANSFERENCIA BANCO SANTANDER</v>
          </cell>
          <cell r="K1121"/>
          <cell r="L1121" t="str">
            <v>OK</v>
          </cell>
          <cell r="M1121">
            <v>21593</v>
          </cell>
          <cell r="N1121"/>
          <cell r="O1121"/>
          <cell r="P1121" t="b">
            <v>1</v>
          </cell>
        </row>
        <row r="1122">
          <cell r="A1122" t="str">
            <v>262301573972</v>
          </cell>
          <cell r="B1122" t="str">
            <v>JARA MENDEZ LIMITADA</v>
          </cell>
          <cell r="C1122" t="str">
            <v>Factura electrÃ³nica</v>
          </cell>
          <cell r="D1122"/>
          <cell r="E1122" t="str">
            <v>Factura</v>
          </cell>
          <cell r="F1122">
            <v>26230</v>
          </cell>
          <cell r="G1122"/>
          <cell r="H1122">
            <v>1573972</v>
          </cell>
          <cell r="I1122">
            <v>45832</v>
          </cell>
          <cell r="J1122" t="str">
            <v>TRANSFERENCIA BANCO SANTANDER</v>
          </cell>
          <cell r="K1122"/>
          <cell r="L1122" t="str">
            <v>OK</v>
          </cell>
          <cell r="M1122">
            <v>1573972</v>
          </cell>
          <cell r="N1122"/>
          <cell r="O1122"/>
          <cell r="P1122" t="b">
            <v>1</v>
          </cell>
        </row>
        <row r="1123">
          <cell r="A1123" t="str">
            <v>8812361102596</v>
          </cell>
          <cell r="B1123" t="str">
            <v>VETO Y CIA LTDA</v>
          </cell>
          <cell r="C1123" t="str">
            <v>Factura electrÃ³nica</v>
          </cell>
          <cell r="D1123"/>
          <cell r="E1123" t="str">
            <v>Factura</v>
          </cell>
          <cell r="F1123">
            <v>881236</v>
          </cell>
          <cell r="G1123"/>
          <cell r="H1123">
            <v>1102596</v>
          </cell>
          <cell r="I1123">
            <v>45832</v>
          </cell>
          <cell r="J1123" t="str">
            <v>TRANSFERENCIA BANCO SANTANDER</v>
          </cell>
          <cell r="K1123"/>
          <cell r="L1123" t="str">
            <v>OK</v>
          </cell>
          <cell r="M1123">
            <v>1102596</v>
          </cell>
          <cell r="N1123"/>
          <cell r="O1123"/>
          <cell r="P1123" t="b">
            <v>1</v>
          </cell>
        </row>
        <row r="1124">
          <cell r="A1124" t="str">
            <v>98873522061</v>
          </cell>
          <cell r="B1124" t="str">
            <v>GASEI S.A.</v>
          </cell>
          <cell r="C1124" t="str">
            <v>Factura electrÃ³nica</v>
          </cell>
          <cell r="D1124"/>
          <cell r="E1124" t="str">
            <v>Factura</v>
          </cell>
          <cell r="F1124">
            <v>98873</v>
          </cell>
          <cell r="G1124"/>
          <cell r="H1124">
            <v>522061</v>
          </cell>
          <cell r="I1124">
            <v>45832</v>
          </cell>
          <cell r="J1124" t="str">
            <v>TRANSFERENCIA BANCO SANTANDER</v>
          </cell>
          <cell r="K1124"/>
          <cell r="L1124" t="str">
            <v>OK</v>
          </cell>
          <cell r="M1124">
            <v>522061</v>
          </cell>
          <cell r="N1124"/>
          <cell r="O1124"/>
          <cell r="P1124" t="b">
            <v>1</v>
          </cell>
        </row>
        <row r="1125">
          <cell r="A1125" t="str">
            <v>3103192887</v>
          </cell>
          <cell r="B1125" t="str">
            <v>IMPORTCLICK CHILE SPA</v>
          </cell>
          <cell r="C1125" t="str">
            <v>Factura electrÃ³nica</v>
          </cell>
          <cell r="D1125"/>
          <cell r="E1125" t="str">
            <v>Factura</v>
          </cell>
          <cell r="F1125">
            <v>3103</v>
          </cell>
          <cell r="G1125"/>
          <cell r="H1125">
            <v>192887</v>
          </cell>
          <cell r="I1125">
            <v>45832</v>
          </cell>
          <cell r="J1125" t="str">
            <v>TRANSFERENCIA BANCO SANTANDER</v>
          </cell>
          <cell r="K1125"/>
          <cell r="L1125" t="str">
            <v>OK</v>
          </cell>
          <cell r="M1125">
            <v>192887</v>
          </cell>
          <cell r="N1125"/>
          <cell r="O1125"/>
          <cell r="P1125" t="b">
            <v>1</v>
          </cell>
        </row>
        <row r="1126">
          <cell r="A1126" t="str">
            <v>144122043159</v>
          </cell>
          <cell r="B1126" t="str">
            <v>PATAGONIK S A</v>
          </cell>
          <cell r="C1126" t="str">
            <v>Factura electrÃ³nica</v>
          </cell>
          <cell r="D1126"/>
          <cell r="E1126" t="str">
            <v>Factura</v>
          </cell>
          <cell r="F1126">
            <v>14412</v>
          </cell>
          <cell r="G1126"/>
          <cell r="H1126">
            <v>2043159</v>
          </cell>
          <cell r="I1126">
            <v>45832</v>
          </cell>
          <cell r="J1126" t="str">
            <v>TRANSFERENCIA BANCO SANTANDER</v>
          </cell>
          <cell r="K1126"/>
          <cell r="L1126" t="str">
            <v>OK</v>
          </cell>
          <cell r="M1126">
            <v>2043159</v>
          </cell>
          <cell r="N1126"/>
          <cell r="O1126"/>
          <cell r="P1126" t="b">
            <v>1</v>
          </cell>
        </row>
        <row r="1127">
          <cell r="A1127" t="str">
            <v>9865239928</v>
          </cell>
          <cell r="B1127" t="str">
            <v>CERCANO S.A.</v>
          </cell>
          <cell r="C1127" t="str">
            <v>Factura electrÃ³nica</v>
          </cell>
          <cell r="D1127"/>
          <cell r="E1127" t="str">
            <v>Factura</v>
          </cell>
          <cell r="F1127">
            <v>9865</v>
          </cell>
          <cell r="G1127"/>
          <cell r="H1127">
            <v>239928</v>
          </cell>
          <cell r="I1127">
            <v>45832</v>
          </cell>
          <cell r="J1127" t="str">
            <v>TRANSFERENCIA BANCO SANTANDER</v>
          </cell>
          <cell r="K1127"/>
          <cell r="L1127" t="str">
            <v>OK</v>
          </cell>
          <cell r="M1127">
            <v>239928</v>
          </cell>
          <cell r="N1127"/>
          <cell r="O1127"/>
          <cell r="P1127" t="b">
            <v>1</v>
          </cell>
        </row>
        <row r="1128">
          <cell r="A1128" t="str">
            <v>1440835513</v>
          </cell>
          <cell r="B1128" t="str">
            <v>PATAGONIK S A</v>
          </cell>
          <cell r="C1128" t="str">
            <v>Factura electrÃ³nica</v>
          </cell>
          <cell r="D1128"/>
          <cell r="E1128" t="str">
            <v>Factura</v>
          </cell>
          <cell r="F1128">
            <v>14408</v>
          </cell>
          <cell r="G1128"/>
          <cell r="H1128">
            <v>35513</v>
          </cell>
          <cell r="I1128">
            <v>45832</v>
          </cell>
          <cell r="J1128" t="str">
            <v>TRANSFERENCIA BANCO SANTANDER</v>
          </cell>
          <cell r="K1128"/>
          <cell r="L1128" t="str">
            <v>OK</v>
          </cell>
          <cell r="M1128">
            <v>35513</v>
          </cell>
          <cell r="N1128"/>
          <cell r="O1128"/>
          <cell r="P1128" t="b">
            <v>1</v>
          </cell>
        </row>
        <row r="1129">
          <cell r="A1129" t="str">
            <v>265796395349</v>
          </cell>
          <cell r="B1129" t="str">
            <v>EASY WAYS CHILE SPA</v>
          </cell>
          <cell r="C1129" t="str">
            <v>Factura electrÃ³nica</v>
          </cell>
          <cell r="D1129"/>
          <cell r="E1129" t="str">
            <v>Factura</v>
          </cell>
          <cell r="F1129">
            <v>26579</v>
          </cell>
          <cell r="G1129"/>
          <cell r="H1129">
            <v>6395349</v>
          </cell>
          <cell r="I1129">
            <v>45832</v>
          </cell>
          <cell r="J1129" t="str">
            <v>TRANSFERENCIA BANCO SANTANDER</v>
          </cell>
          <cell r="K1129"/>
          <cell r="L1129" t="str">
            <v>OK</v>
          </cell>
          <cell r="M1129">
            <v>6395349</v>
          </cell>
          <cell r="N1129"/>
          <cell r="O1129"/>
          <cell r="P1129" t="b">
            <v>1</v>
          </cell>
        </row>
        <row r="1130">
          <cell r="A1130" t="str">
            <v>194278290965</v>
          </cell>
          <cell r="B1130" t="str">
            <v>EGLO CHILE ILUMINACION LIMITADA</v>
          </cell>
          <cell r="C1130" t="str">
            <v>Factura electrÃ³nica</v>
          </cell>
          <cell r="D1130"/>
          <cell r="E1130" t="str">
            <v>Factura</v>
          </cell>
          <cell r="F1130">
            <v>194278</v>
          </cell>
          <cell r="G1130"/>
          <cell r="H1130">
            <v>290965</v>
          </cell>
          <cell r="I1130">
            <v>45832</v>
          </cell>
          <cell r="J1130" t="str">
            <v>TRANSFERENCIA BANCO SANTANDER</v>
          </cell>
          <cell r="K1130"/>
          <cell r="L1130" t="str">
            <v>OK</v>
          </cell>
          <cell r="M1130">
            <v>290965</v>
          </cell>
          <cell r="N1130"/>
          <cell r="O1130"/>
          <cell r="P1130" t="b">
            <v>1</v>
          </cell>
        </row>
        <row r="1131">
          <cell r="A1131" t="str">
            <v>613509 - 613830347908</v>
          </cell>
          <cell r="B1131" t="str">
            <v>MABE</v>
          </cell>
          <cell r="C1131" t="str">
            <v>Factura electrÃ³nica</v>
          </cell>
          <cell r="D1131"/>
          <cell r="E1131" t="str">
            <v>Factura</v>
          </cell>
          <cell r="F1131" t="str">
            <v>613509 - 613830</v>
          </cell>
          <cell r="G1131"/>
          <cell r="H1131">
            <v>347908</v>
          </cell>
          <cell r="I1131">
            <v>45832</v>
          </cell>
          <cell r="J1131" t="str">
            <v>TRANSFERENCIA BANCO SANTANDER</v>
          </cell>
          <cell r="K1131" t="str">
            <v>Diferencia de factura que se paga con los saldos 2024 que no se habian contabilizado y diferencia de factura siguiente que se pago menos</v>
          </cell>
          <cell r="L1131" t="str">
            <v>OK</v>
          </cell>
          <cell r="M1131">
            <v>347908</v>
          </cell>
          <cell r="N1131"/>
          <cell r="O1131"/>
          <cell r="P1131" t="b">
            <v>1</v>
          </cell>
        </row>
        <row r="1132">
          <cell r="A1132" t="str">
            <v>6232671221185</v>
          </cell>
          <cell r="B1132" t="str">
            <v>MABE</v>
          </cell>
          <cell r="C1132" t="str">
            <v>Factura electrÃ³nica</v>
          </cell>
          <cell r="D1132"/>
          <cell r="E1132" t="str">
            <v>Factura</v>
          </cell>
          <cell r="F1132">
            <v>623267</v>
          </cell>
          <cell r="G1132"/>
          <cell r="H1132">
            <v>1221185</v>
          </cell>
          <cell r="I1132">
            <v>45832</v>
          </cell>
          <cell r="J1132" t="str">
            <v>TRANSFERENCIA BANCO SANTANDER</v>
          </cell>
          <cell r="K1132"/>
          <cell r="L1132" t="str">
            <v>OK</v>
          </cell>
          <cell r="M1132">
            <v>1221185</v>
          </cell>
          <cell r="N1132"/>
          <cell r="O1132"/>
          <cell r="P1132" t="b">
            <v>1</v>
          </cell>
        </row>
        <row r="1133">
          <cell r="A1133" t="str">
            <v>2288306306</v>
          </cell>
          <cell r="B1133" t="str">
            <v>ESCAPOLOGY</v>
          </cell>
          <cell r="C1133" t="str">
            <v>Factura electrÃ³nica</v>
          </cell>
          <cell r="D1133"/>
          <cell r="E1133" t="str">
            <v>Factura</v>
          </cell>
          <cell r="F1133">
            <v>2288</v>
          </cell>
          <cell r="G1133"/>
          <cell r="H1133">
            <v>306306</v>
          </cell>
          <cell r="I1133">
            <v>45833</v>
          </cell>
          <cell r="J1133" t="str">
            <v>TRANSFERENCIA BANCO SANTANDER</v>
          </cell>
          <cell r="K1133" t="str">
            <v>Aniversario Bravium</v>
          </cell>
          <cell r="L1133" t="str">
            <v>OK</v>
          </cell>
          <cell r="M1133">
            <v>306306</v>
          </cell>
          <cell r="N1133"/>
          <cell r="O1133"/>
          <cell r="P1133" t="b">
            <v>1</v>
          </cell>
        </row>
        <row r="1134">
          <cell r="A1134" t="str">
            <v>16229980</v>
          </cell>
          <cell r="B1134" t="str">
            <v>Box Gloria</v>
          </cell>
          <cell r="C1134" t="str">
            <v>Regalo empresa</v>
          </cell>
          <cell r="D1134"/>
          <cell r="E1134" t="str">
            <v>Factura</v>
          </cell>
          <cell r="F1134">
            <v>162</v>
          </cell>
          <cell r="G1134"/>
          <cell r="H1134">
            <v>29980</v>
          </cell>
          <cell r="I1134">
            <v>45833</v>
          </cell>
          <cell r="J1134" t="str">
            <v>TRANSFERENCIA BANCO SANTANDER</v>
          </cell>
          <cell r="K1134" t="str">
            <v>Presente a encargada de curso Sence</v>
          </cell>
          <cell r="L1134" t="str">
            <v>OK</v>
          </cell>
          <cell r="M1134">
            <v>29980</v>
          </cell>
          <cell r="N1134"/>
          <cell r="O1134"/>
          <cell r="P1134" t="b">
            <v>1</v>
          </cell>
        </row>
        <row r="1135">
          <cell r="A1135" t="str">
            <v>300980</v>
          </cell>
          <cell r="B1135" t="str">
            <v xml:space="preserve">FALABELLA </v>
          </cell>
          <cell r="C1135"/>
          <cell r="D1135"/>
          <cell r="E1135"/>
          <cell r="F1135"/>
          <cell r="G1135"/>
          <cell r="H1135">
            <v>300980</v>
          </cell>
          <cell r="I1135">
            <v>45832</v>
          </cell>
          <cell r="J1135" t="str">
            <v>TARJETA DE CREDITO</v>
          </cell>
          <cell r="K1135"/>
          <cell r="L1135" t="str">
            <v>OK</v>
          </cell>
          <cell r="M1135">
            <v>300980</v>
          </cell>
          <cell r="N1135"/>
          <cell r="O1135"/>
          <cell r="P1135" t="b">
            <v>1</v>
          </cell>
        </row>
        <row r="1136">
          <cell r="A1136" t="str">
            <v>5333215757940</v>
          </cell>
          <cell r="B1136" t="str">
            <v xml:space="preserve">FALABELLA </v>
          </cell>
          <cell r="C1136" t="str">
            <v>Factura electrÃ³nica</v>
          </cell>
          <cell r="D1136"/>
          <cell r="E1136" t="str">
            <v>Factura</v>
          </cell>
          <cell r="F1136">
            <v>5333215</v>
          </cell>
          <cell r="G1136"/>
          <cell r="H1136">
            <v>757940</v>
          </cell>
          <cell r="I1136">
            <v>45832</v>
          </cell>
          <cell r="J1136" t="str">
            <v>TARJETA DE CREDITO</v>
          </cell>
          <cell r="K1136"/>
          <cell r="L1136" t="str">
            <v>OK</v>
          </cell>
          <cell r="M1136">
            <v>757940</v>
          </cell>
          <cell r="N1136"/>
          <cell r="O1136"/>
          <cell r="P1136" t="b">
            <v>1</v>
          </cell>
        </row>
        <row r="1137">
          <cell r="A1137" t="str">
            <v>579990</v>
          </cell>
          <cell r="B1137" t="str">
            <v>SAMSUNG</v>
          </cell>
          <cell r="C1137" t="str">
            <v>Factura electrÃ³nica</v>
          </cell>
          <cell r="D1137"/>
          <cell r="E1137" t="str">
            <v>Factura</v>
          </cell>
          <cell r="F1137"/>
          <cell r="G1137"/>
          <cell r="H1137">
            <v>579990</v>
          </cell>
          <cell r="I1137">
            <v>45832</v>
          </cell>
          <cell r="J1137" t="str">
            <v>TARJETA DE CREDITO</v>
          </cell>
          <cell r="K1137"/>
          <cell r="L1137" t="str">
            <v>OK</v>
          </cell>
          <cell r="M1137">
            <v>579990</v>
          </cell>
          <cell r="N1137"/>
          <cell r="O1137"/>
          <cell r="P1137" t="b">
            <v>1</v>
          </cell>
        </row>
        <row r="1138">
          <cell r="A1138" t="str">
            <v>579990</v>
          </cell>
          <cell r="B1138" t="str">
            <v>SAMSUNG</v>
          </cell>
          <cell r="C1138" t="str">
            <v>Factura electrÃ³nica</v>
          </cell>
          <cell r="D1138"/>
          <cell r="E1138" t="str">
            <v>Factura</v>
          </cell>
          <cell r="F1138"/>
          <cell r="G1138"/>
          <cell r="H1138">
            <v>579990</v>
          </cell>
          <cell r="I1138">
            <v>45832</v>
          </cell>
          <cell r="J1138" t="str">
            <v>TARJETA DE CREDITO</v>
          </cell>
          <cell r="K1138"/>
          <cell r="L1138" t="str">
            <v>OK</v>
          </cell>
          <cell r="M1138">
            <v>579990</v>
          </cell>
          <cell r="N1138"/>
          <cell r="O1138"/>
          <cell r="P1138" t="b">
            <v>1</v>
          </cell>
        </row>
        <row r="1139">
          <cell r="A1139" t="str">
            <v>7000000</v>
          </cell>
          <cell r="B1139" t="str">
            <v>Pago TC</v>
          </cell>
          <cell r="C1139" t="str">
            <v>Pago TC Santander</v>
          </cell>
          <cell r="D1139"/>
          <cell r="E1139" t="str">
            <v>Factura</v>
          </cell>
          <cell r="F1139"/>
          <cell r="G1139"/>
          <cell r="H1139">
            <v>7000000</v>
          </cell>
          <cell r="I1139">
            <v>45833</v>
          </cell>
          <cell r="J1139" t="str">
            <v>TRANSFERENCIA BANCO SANTANDER</v>
          </cell>
          <cell r="K1139"/>
          <cell r="L1139" t="str">
            <v>OK</v>
          </cell>
          <cell r="M1139">
            <v>7000000</v>
          </cell>
          <cell r="N1139"/>
          <cell r="O1139"/>
          <cell r="P1139" t="b">
            <v>1</v>
          </cell>
        </row>
        <row r="1140">
          <cell r="A1140" t="str">
            <v>7000000</v>
          </cell>
          <cell r="B1140" t="str">
            <v>Pago TC</v>
          </cell>
          <cell r="C1140" t="str">
            <v>Pago TC Santander</v>
          </cell>
          <cell r="D1140"/>
          <cell r="E1140" t="str">
            <v>Factura</v>
          </cell>
          <cell r="F1140"/>
          <cell r="G1140"/>
          <cell r="H1140">
            <v>7000000</v>
          </cell>
          <cell r="I1140">
            <v>45833</v>
          </cell>
          <cell r="J1140" t="str">
            <v>TRANSFERENCIA BANCO SANTANDER</v>
          </cell>
          <cell r="K1140"/>
          <cell r="L1140" t="str">
            <v>OK</v>
          </cell>
          <cell r="M1140">
            <v>7000000</v>
          </cell>
          <cell r="N1140"/>
          <cell r="O1140"/>
          <cell r="P1140" t="b">
            <v>1</v>
          </cell>
        </row>
        <row r="1141">
          <cell r="A1141" t="str">
            <v>10000</v>
          </cell>
          <cell r="B1141" t="str">
            <v>Tamara Leyton</v>
          </cell>
          <cell r="C1141" t="str">
            <v>Estacionamiento Tammy</v>
          </cell>
          <cell r="D1141"/>
          <cell r="E1141" t="str">
            <v>Boleta</v>
          </cell>
          <cell r="F1141"/>
          <cell r="G1141"/>
          <cell r="H1141">
            <v>10000</v>
          </cell>
          <cell r="I1141">
            <v>45833</v>
          </cell>
          <cell r="J1141" t="str">
            <v>TRANSFERENCIA BANCO SANTANDER</v>
          </cell>
          <cell r="K1141" t="str">
            <v>Estacionamiento Tammy por productos</v>
          </cell>
          <cell r="L1141" t="str">
            <v>OK</v>
          </cell>
          <cell r="M1141">
            <v>10000</v>
          </cell>
          <cell r="N1141"/>
          <cell r="O1141"/>
          <cell r="P1141" t="b">
            <v>1</v>
          </cell>
        </row>
        <row r="1142">
          <cell r="A1142" t="str">
            <v>12000</v>
          </cell>
          <cell r="B1142" t="str">
            <v>Pamela Castillo</v>
          </cell>
          <cell r="C1142" t="str">
            <v>Desayuno</v>
          </cell>
          <cell r="D1142"/>
          <cell r="E1142" t="str">
            <v>Boleta</v>
          </cell>
          <cell r="F1142"/>
          <cell r="G1142"/>
          <cell r="H1142">
            <v>12000</v>
          </cell>
          <cell r="I1142">
            <v>45833</v>
          </cell>
          <cell r="J1142" t="str">
            <v>TRANSFERENCIA BANCO SANTANDER</v>
          </cell>
          <cell r="K1142" t="str">
            <v>Cumple Tammy</v>
          </cell>
          <cell r="L1142" t="str">
            <v>OK</v>
          </cell>
          <cell r="M1142">
            <v>12000</v>
          </cell>
          <cell r="N1142"/>
          <cell r="O1142"/>
          <cell r="P1142" t="b">
            <v>1</v>
          </cell>
        </row>
        <row r="1143">
          <cell r="A1143" t="str">
            <v>2300</v>
          </cell>
          <cell r="B1143" t="str">
            <v>Daniela Avila</v>
          </cell>
          <cell r="C1143" t="str">
            <v>Desayuno</v>
          </cell>
          <cell r="D1143"/>
          <cell r="E1143" t="str">
            <v>Boleta</v>
          </cell>
          <cell r="F1143"/>
          <cell r="G1143"/>
          <cell r="H1143">
            <v>2300</v>
          </cell>
          <cell r="I1143">
            <v>45833</v>
          </cell>
          <cell r="J1143" t="str">
            <v>TRANSFERENCIA BANCO SANTANDER</v>
          </cell>
          <cell r="K1143" t="str">
            <v>Cumple Tammy</v>
          </cell>
          <cell r="L1143" t="str">
            <v>OK</v>
          </cell>
          <cell r="M1143">
            <v>2300</v>
          </cell>
          <cell r="N1143"/>
          <cell r="O1143"/>
          <cell r="P1143" t="b">
            <v>1</v>
          </cell>
        </row>
        <row r="1144">
          <cell r="A1144" t="str">
            <v>* 8458485982</v>
          </cell>
          <cell r="B1144" t="str">
            <v>FABRICS</v>
          </cell>
          <cell r="C1144" t="str">
            <v>Factura electrÃ³nica</v>
          </cell>
          <cell r="D1144" t="str">
            <v>BL0600003454</v>
          </cell>
          <cell r="E1144" t="str">
            <v>Factura</v>
          </cell>
          <cell r="F1144" t="str">
            <v>* 84584</v>
          </cell>
          <cell r="G1144"/>
          <cell r="H1144">
            <v>85982</v>
          </cell>
          <cell r="I1144">
            <v>45833</v>
          </cell>
          <cell r="J1144" t="str">
            <v>TARJETA DE CREDITO</v>
          </cell>
          <cell r="K1144"/>
          <cell r="L1144" t="str">
            <v>OK</v>
          </cell>
          <cell r="M1144">
            <v>85982</v>
          </cell>
          <cell r="N1144"/>
          <cell r="O1144"/>
          <cell r="P1144" t="b">
            <v>1</v>
          </cell>
        </row>
        <row r="1145">
          <cell r="A1145" t="str">
            <v>489960</v>
          </cell>
          <cell r="B1145" t="str">
            <v xml:space="preserve">FALABELLA </v>
          </cell>
          <cell r="C1145"/>
          <cell r="D1145"/>
          <cell r="E1145"/>
          <cell r="F1145"/>
          <cell r="G1145"/>
          <cell r="H1145">
            <v>489960</v>
          </cell>
          <cell r="I1145">
            <v>45833</v>
          </cell>
          <cell r="J1145" t="str">
            <v>TARJETA DE CREDITO</v>
          </cell>
          <cell r="K1145"/>
          <cell r="L1145" t="str">
            <v>OK</v>
          </cell>
          <cell r="M1145">
            <v>489960</v>
          </cell>
          <cell r="N1145"/>
          <cell r="O1145"/>
          <cell r="P1145" t="b">
            <v>1</v>
          </cell>
        </row>
        <row r="1146">
          <cell r="A1146" t="str">
            <v>1094160</v>
          </cell>
          <cell r="B1146" t="str">
            <v>COMPUELITE</v>
          </cell>
          <cell r="C1146" t="str">
            <v>Factura electrÃ³nica</v>
          </cell>
          <cell r="D1146"/>
          <cell r="E1146" t="str">
            <v>Factura</v>
          </cell>
          <cell r="F1146"/>
          <cell r="G1146"/>
          <cell r="H1146">
            <v>1094160</v>
          </cell>
          <cell r="I1146">
            <v>45833</v>
          </cell>
          <cell r="J1146" t="str">
            <v>TARJETA DE CREDITO</v>
          </cell>
          <cell r="K1146"/>
          <cell r="L1146" t="str">
            <v>OK</v>
          </cell>
          <cell r="M1146">
            <v>1094160</v>
          </cell>
          <cell r="N1146"/>
          <cell r="O1146"/>
          <cell r="P1146" t="b">
            <v>1</v>
          </cell>
        </row>
        <row r="1147">
          <cell r="A1147" t="str">
            <v>5333450723980</v>
          </cell>
          <cell r="B1147" t="str">
            <v xml:space="preserve">FALABELLA </v>
          </cell>
          <cell r="C1147"/>
          <cell r="D1147"/>
          <cell r="E1147"/>
          <cell r="F1147">
            <v>5333450</v>
          </cell>
          <cell r="G1147"/>
          <cell r="H1147">
            <v>723980</v>
          </cell>
          <cell r="I1147">
            <v>45833</v>
          </cell>
          <cell r="J1147" t="str">
            <v>TARJETA DE CREDITO</v>
          </cell>
          <cell r="K1147"/>
          <cell r="L1147" t="str">
            <v>OK</v>
          </cell>
          <cell r="M1147">
            <v>723980</v>
          </cell>
          <cell r="N1147"/>
          <cell r="O1147"/>
          <cell r="P1147" t="b">
            <v>1</v>
          </cell>
        </row>
        <row r="1148">
          <cell r="A1148" t="str">
            <v>53335311203980</v>
          </cell>
          <cell r="B1148" t="str">
            <v xml:space="preserve">FALABELLA </v>
          </cell>
          <cell r="C1148"/>
          <cell r="D1148"/>
          <cell r="E1148"/>
          <cell r="F1148">
            <v>5333531</v>
          </cell>
          <cell r="G1148"/>
          <cell r="H1148">
            <v>1203980</v>
          </cell>
          <cell r="I1148">
            <v>45833</v>
          </cell>
          <cell r="J1148" t="str">
            <v>TARJETA DE CREDITO</v>
          </cell>
          <cell r="K1148"/>
          <cell r="L1148" t="str">
            <v>OK</v>
          </cell>
          <cell r="M1148">
            <v>1203980</v>
          </cell>
          <cell r="N1148"/>
          <cell r="O1148"/>
          <cell r="P1148" t="b">
            <v>1</v>
          </cell>
        </row>
        <row r="1149">
          <cell r="A1149" t="str">
            <v>1423980</v>
          </cell>
          <cell r="B1149" t="str">
            <v>falabella</v>
          </cell>
          <cell r="C1149"/>
          <cell r="D1149"/>
          <cell r="E1149"/>
          <cell r="F1149"/>
          <cell r="G1149"/>
          <cell r="H1149">
            <v>1423980</v>
          </cell>
          <cell r="I1149">
            <v>45833</v>
          </cell>
          <cell r="J1149" t="str">
            <v>TARJETA DE CREDITO</v>
          </cell>
          <cell r="K1149"/>
          <cell r="L1149" t="str">
            <v>OK</v>
          </cell>
          <cell r="M1149">
            <v>1423980</v>
          </cell>
          <cell r="N1149"/>
          <cell r="O1149"/>
          <cell r="P1149" t="b">
            <v>1</v>
          </cell>
        </row>
        <row r="1150">
          <cell r="A1150" t="str">
            <v>24538595819960</v>
          </cell>
          <cell r="B1150" t="str">
            <v>PARIS</v>
          </cell>
          <cell r="C1150" t="str">
            <v>Factura electrÃ³nica</v>
          </cell>
          <cell r="D1150" t="str">
            <v>BL0600003461</v>
          </cell>
          <cell r="E1150" t="str">
            <v>Factura</v>
          </cell>
          <cell r="F1150">
            <v>24538595</v>
          </cell>
          <cell r="G1150"/>
          <cell r="H1150">
            <v>819960</v>
          </cell>
          <cell r="I1150">
            <v>45833</v>
          </cell>
          <cell r="J1150" t="str">
            <v>TARJETA DE CREDITO</v>
          </cell>
          <cell r="K1150"/>
          <cell r="L1150" t="str">
            <v>OK</v>
          </cell>
          <cell r="M1150">
            <v>819960</v>
          </cell>
          <cell r="N1150"/>
          <cell r="O1150"/>
          <cell r="P1150" t="b">
            <v>1</v>
          </cell>
        </row>
        <row r="1151">
          <cell r="A1151" t="str">
            <v>300000</v>
          </cell>
          <cell r="B1151" t="str">
            <v>RAFAEL FUENTES</v>
          </cell>
          <cell r="C1151" t="str">
            <v>Pago boleta</v>
          </cell>
          <cell r="D1151"/>
          <cell r="E1151" t="str">
            <v>Boleta de Honorarios</v>
          </cell>
          <cell r="F1151"/>
          <cell r="G1151">
            <v>256</v>
          </cell>
          <cell r="H1151">
            <v>300000</v>
          </cell>
          <cell r="I1151">
            <v>45834</v>
          </cell>
          <cell r="J1151" t="str">
            <v>TRANSFERENCIA BANCO SANTANDER</v>
          </cell>
          <cell r="K1151" t="str">
            <v>Despachos</v>
          </cell>
          <cell r="L1151" t="str">
            <v>OK</v>
          </cell>
          <cell r="M1151">
            <v>300000</v>
          </cell>
          <cell r="N1151" t="str">
            <v>RAFAEL FUENTES</v>
          </cell>
          <cell r="O1151" t="str">
            <v>16.751.160-0</v>
          </cell>
          <cell r="P1151" t="b">
            <v>1</v>
          </cell>
        </row>
        <row r="1152">
          <cell r="A1152" t="str">
            <v>552633</v>
          </cell>
          <cell r="B1152" t="str">
            <v>MORPHO</v>
          </cell>
          <cell r="C1152" t="str">
            <v>Factura electrÃ³nica</v>
          </cell>
          <cell r="D1152" t="str">
            <v>BL0600003451</v>
          </cell>
          <cell r="E1152" t="str">
            <v>Factura</v>
          </cell>
          <cell r="F1152"/>
          <cell r="G1152"/>
          <cell r="H1152">
            <v>552633</v>
          </cell>
          <cell r="I1152">
            <v>45834</v>
          </cell>
          <cell r="J1152" t="str">
            <v>TRANSFERENCIA BANCO SANTANDER</v>
          </cell>
          <cell r="K1152"/>
          <cell r="L1152" t="str">
            <v>OK</v>
          </cell>
          <cell r="M1152">
            <v>552633</v>
          </cell>
          <cell r="N1152" t="str">
            <v>MORPH20 LATINOAMERICA LIMITADA</v>
          </cell>
          <cell r="O1152" t="str">
            <v>76.019.963-K</v>
          </cell>
          <cell r="P1152" t="b">
            <v>1</v>
          </cell>
        </row>
        <row r="1153">
          <cell r="A1153" t="str">
            <v>367009</v>
          </cell>
          <cell r="B1153" t="str">
            <v>TECNIPACK</v>
          </cell>
          <cell r="C1153" t="str">
            <v>Factura electrÃ³nica</v>
          </cell>
          <cell r="D1153" t="str">
            <v>BL0600003455</v>
          </cell>
          <cell r="E1153" t="str">
            <v>Factura</v>
          </cell>
          <cell r="F1153"/>
          <cell r="G1153"/>
          <cell r="H1153">
            <v>367009</v>
          </cell>
          <cell r="I1153">
            <v>45834</v>
          </cell>
          <cell r="J1153" t="str">
            <v>TRANSFERENCIA BANCO SANTANDER</v>
          </cell>
          <cell r="K1153" t="str">
            <v>Canje Bayer</v>
          </cell>
          <cell r="L1153" t="str">
            <v>OK</v>
          </cell>
          <cell r="M1153">
            <v>367009</v>
          </cell>
          <cell r="N1153" t="str">
            <v>SERVICIOS AGRÍCOLAS TECNIPAK LIMITADA</v>
          </cell>
          <cell r="O1153" t="str">
            <v>76.414.309-4</v>
          </cell>
          <cell r="P1153" t="b">
            <v>1</v>
          </cell>
        </row>
        <row r="1154">
          <cell r="A1154" t="str">
            <v>650000</v>
          </cell>
          <cell r="B1154" t="str">
            <v>MUEBLERIA</v>
          </cell>
          <cell r="C1154" t="str">
            <v>Factura electrÃ³nica</v>
          </cell>
          <cell r="D1154"/>
          <cell r="E1154" t="str">
            <v>Factura</v>
          </cell>
          <cell r="F1154"/>
          <cell r="G1154"/>
          <cell r="H1154">
            <v>650000</v>
          </cell>
          <cell r="I1154">
            <v>45834</v>
          </cell>
          <cell r="J1154" t="str">
            <v>TRANSFERENCIA BANCO SANTANDER</v>
          </cell>
          <cell r="K1154"/>
          <cell r="L1154" t="str">
            <v>OK</v>
          </cell>
          <cell r="M1154">
            <v>650000</v>
          </cell>
          <cell r="N1154" t="str">
            <v>MARIA CARMEN BARRIOS GAETE</v>
          </cell>
          <cell r="O1154" t="str">
            <v>6.444.265-1</v>
          </cell>
          <cell r="P1154" t="b">
            <v>1</v>
          </cell>
        </row>
        <row r="1155">
          <cell r="A1155" t="str">
            <v>318771185659</v>
          </cell>
          <cell r="B1155" t="str">
            <v>IMPORTADORA Y EXPORTADORA</v>
          </cell>
          <cell r="C1155" t="str">
            <v>Factura electrÃ³nica</v>
          </cell>
          <cell r="D1155"/>
          <cell r="E1155" t="str">
            <v>Factura</v>
          </cell>
          <cell r="F1155">
            <v>31877</v>
          </cell>
          <cell r="G1155"/>
          <cell r="H1155">
            <v>1185659</v>
          </cell>
          <cell r="I1155">
            <v>45834</v>
          </cell>
          <cell r="J1155" t="str">
            <v>TRANSFERENCIA BANCO SANTANDER</v>
          </cell>
          <cell r="K1155"/>
          <cell r="L1155" t="str">
            <v>OK</v>
          </cell>
          <cell r="M1155">
            <v>1185659</v>
          </cell>
          <cell r="N1155" t="str">
            <v>IMPORTADORA Y EXPORTADORA LASER IMAGING CHILE SPA</v>
          </cell>
          <cell r="O1155" t="str">
            <v>77.030.470-9</v>
          </cell>
          <cell r="P1155" t="b">
            <v>1</v>
          </cell>
        </row>
        <row r="1156">
          <cell r="A1156" t="str">
            <v>91182751723</v>
          </cell>
          <cell r="B1156" t="str">
            <v>ECOCLICK SPA</v>
          </cell>
          <cell r="C1156" t="str">
            <v>Factura electrÃ³nica</v>
          </cell>
          <cell r="D1156"/>
          <cell r="E1156" t="str">
            <v>Factura</v>
          </cell>
          <cell r="F1156">
            <v>9118</v>
          </cell>
          <cell r="G1156"/>
          <cell r="H1156">
            <v>2751723</v>
          </cell>
          <cell r="I1156">
            <v>45834</v>
          </cell>
          <cell r="J1156" t="str">
            <v>TRANSFERENCIA BANCO SANTANDER</v>
          </cell>
          <cell r="K1156"/>
          <cell r="L1156" t="str">
            <v>OK</v>
          </cell>
          <cell r="M1156">
            <v>2751723</v>
          </cell>
          <cell r="N1156" t="str">
            <v>ECOCLICK SPA</v>
          </cell>
          <cell r="O1156" t="str">
            <v>76.885.972-8</v>
          </cell>
          <cell r="P1156" t="b">
            <v>1</v>
          </cell>
        </row>
        <row r="1157">
          <cell r="A1157" t="str">
            <v>1695794</v>
          </cell>
          <cell r="B1157" t="str">
            <v>ISIDORA HENRIQUEZ</v>
          </cell>
          <cell r="C1157" t="str">
            <v>SUELDOS</v>
          </cell>
          <cell r="D1157"/>
          <cell r="E1157"/>
          <cell r="F1157"/>
          <cell r="G1157"/>
          <cell r="H1157">
            <v>1695794</v>
          </cell>
          <cell r="I1157">
            <v>45834</v>
          </cell>
          <cell r="J1157" t="str">
            <v>TRANSFERENCIA BANCO SANTANDER</v>
          </cell>
          <cell r="K1157" t="str">
            <v>SUELDOS</v>
          </cell>
          <cell r="L1157" t="str">
            <v>OK</v>
          </cell>
          <cell r="M1157">
            <v>1695794</v>
          </cell>
          <cell r="N1157"/>
          <cell r="O1157"/>
          <cell r="P1157" t="b">
            <v>1</v>
          </cell>
        </row>
        <row r="1158">
          <cell r="A1158" t="str">
            <v>1688795</v>
          </cell>
          <cell r="B1158" t="str">
            <v>DANIELA MARTIN</v>
          </cell>
          <cell r="C1158"/>
          <cell r="D1158"/>
          <cell r="E1158"/>
          <cell r="F1158"/>
          <cell r="G1158"/>
          <cell r="H1158">
            <v>1688795</v>
          </cell>
          <cell r="I1158">
            <v>45834</v>
          </cell>
          <cell r="J1158" t="str">
            <v>TRANSFERENCIA BANCO SANTANDER</v>
          </cell>
          <cell r="K1158"/>
          <cell r="L1158" t="str">
            <v>OK</v>
          </cell>
          <cell r="M1158">
            <v>1688795</v>
          </cell>
          <cell r="N1158"/>
          <cell r="O1158"/>
          <cell r="P1158" t="b">
            <v>1</v>
          </cell>
        </row>
        <row r="1159">
          <cell r="A1159" t="str">
            <v>1308805</v>
          </cell>
          <cell r="B1159" t="str">
            <v>VICTORIA LEIVA</v>
          </cell>
          <cell r="C1159"/>
          <cell r="D1159"/>
          <cell r="E1159"/>
          <cell r="F1159"/>
          <cell r="G1159"/>
          <cell r="H1159">
            <v>1308805</v>
          </cell>
          <cell r="I1159">
            <v>45834</v>
          </cell>
          <cell r="J1159" t="str">
            <v>TRANSFERENCIA BANCO SANTANDER</v>
          </cell>
          <cell r="K1159"/>
          <cell r="L1159" t="str">
            <v>OK</v>
          </cell>
          <cell r="M1159">
            <v>1308805</v>
          </cell>
          <cell r="N1159"/>
          <cell r="O1159"/>
          <cell r="P1159" t="b">
            <v>1</v>
          </cell>
        </row>
        <row r="1160">
          <cell r="A1160" t="str">
            <v>1151708</v>
          </cell>
          <cell r="B1160" t="str">
            <v>TAMARA LEYTON</v>
          </cell>
          <cell r="C1160"/>
          <cell r="D1160"/>
          <cell r="E1160"/>
          <cell r="F1160"/>
          <cell r="G1160"/>
          <cell r="H1160">
            <v>1151708</v>
          </cell>
          <cell r="I1160">
            <v>45834</v>
          </cell>
          <cell r="J1160" t="str">
            <v>TRANSFERENCIA BANCO SANTANDER</v>
          </cell>
          <cell r="K1160"/>
          <cell r="L1160" t="str">
            <v>OK</v>
          </cell>
          <cell r="M1160">
            <v>1151708</v>
          </cell>
          <cell r="N1160"/>
          <cell r="O1160"/>
          <cell r="P1160" t="b">
            <v>1</v>
          </cell>
        </row>
        <row r="1161">
          <cell r="A1161" t="str">
            <v>2796756</v>
          </cell>
          <cell r="B1161" t="str">
            <v>DANIELA AVILA</v>
          </cell>
          <cell r="C1161"/>
          <cell r="D1161"/>
          <cell r="E1161"/>
          <cell r="F1161"/>
          <cell r="G1161"/>
          <cell r="H1161">
            <v>2796756</v>
          </cell>
          <cell r="I1161">
            <v>45834</v>
          </cell>
          <cell r="J1161" t="str">
            <v>TRANSFERENCIA BANCO SANTANDER</v>
          </cell>
          <cell r="K1161"/>
          <cell r="L1161" t="str">
            <v>OK</v>
          </cell>
          <cell r="M1161">
            <v>2796756</v>
          </cell>
          <cell r="N1161"/>
          <cell r="O1161"/>
          <cell r="P1161" t="b">
            <v>1</v>
          </cell>
        </row>
        <row r="1162">
          <cell r="A1162" t="str">
            <v>2165483</v>
          </cell>
          <cell r="B1162" t="str">
            <v>CRISTIAN SOTO</v>
          </cell>
          <cell r="C1162"/>
          <cell r="D1162"/>
          <cell r="E1162"/>
          <cell r="F1162"/>
          <cell r="G1162"/>
          <cell r="H1162">
            <v>2165483</v>
          </cell>
          <cell r="I1162">
            <v>45834</v>
          </cell>
          <cell r="J1162" t="str">
            <v>TRANSFERENCIA BANCO SANTANDER</v>
          </cell>
          <cell r="K1162"/>
          <cell r="L1162" t="str">
            <v>OK</v>
          </cell>
          <cell r="M1162">
            <v>2165483</v>
          </cell>
          <cell r="N1162"/>
          <cell r="O1162"/>
          <cell r="P1162" t="b">
            <v>1</v>
          </cell>
        </row>
        <row r="1163">
          <cell r="A1163" t="str">
            <v>1130806</v>
          </cell>
          <cell r="B1163" t="str">
            <v>PAMELA CASTILLO</v>
          </cell>
          <cell r="C1163"/>
          <cell r="D1163"/>
          <cell r="E1163"/>
          <cell r="F1163"/>
          <cell r="G1163"/>
          <cell r="H1163">
            <v>1130806</v>
          </cell>
          <cell r="I1163">
            <v>45834</v>
          </cell>
          <cell r="J1163" t="str">
            <v>TRANSFERENCIA BANCO SANTANDER</v>
          </cell>
          <cell r="K1163"/>
          <cell r="L1163" t="str">
            <v>OK</v>
          </cell>
          <cell r="M1163">
            <v>1130806</v>
          </cell>
          <cell r="N1163"/>
          <cell r="O1163"/>
          <cell r="P1163" t="b">
            <v>1</v>
          </cell>
        </row>
        <row r="1164">
          <cell r="A1164" t="str">
            <v>19562711369990</v>
          </cell>
          <cell r="B1164" t="str">
            <v>SAMSUNG</v>
          </cell>
          <cell r="C1164" t="str">
            <v>Factura electrÃ³nica</v>
          </cell>
          <cell r="D1164"/>
          <cell r="E1164" t="str">
            <v>Factura</v>
          </cell>
          <cell r="F1164">
            <v>1956271</v>
          </cell>
          <cell r="G1164"/>
          <cell r="H1164">
            <v>1369990</v>
          </cell>
          <cell r="I1164">
            <v>45834</v>
          </cell>
          <cell r="J1164" t="str">
            <v>TARJETA DE CREDITO</v>
          </cell>
          <cell r="K1164"/>
          <cell r="L1164" t="str">
            <v>OK</v>
          </cell>
          <cell r="M1164">
            <v>1369990</v>
          </cell>
          <cell r="N1164"/>
          <cell r="O1164"/>
          <cell r="P1164" t="b">
            <v>1</v>
          </cell>
        </row>
        <row r="1165">
          <cell r="A1165" t="str">
            <v>361677</v>
          </cell>
          <cell r="B1165" t="str">
            <v xml:space="preserve">PAPERLUX </v>
          </cell>
          <cell r="C1165" t="str">
            <v>Factura electrÃ³nica</v>
          </cell>
          <cell r="D1165" t="str">
            <v>BL0600003481</v>
          </cell>
          <cell r="E1165" t="str">
            <v>Factura</v>
          </cell>
          <cell r="F1165"/>
          <cell r="G1165"/>
          <cell r="H1165">
            <v>361677</v>
          </cell>
          <cell r="I1165">
            <v>45834</v>
          </cell>
          <cell r="J1165" t="str">
            <v>TARJETA DE CREDITO</v>
          </cell>
          <cell r="K1165"/>
          <cell r="L1165" t="str">
            <v>OK</v>
          </cell>
          <cell r="M1165">
            <v>361677</v>
          </cell>
          <cell r="N1165"/>
          <cell r="O1165"/>
          <cell r="P1165" t="b">
            <v>1</v>
          </cell>
        </row>
        <row r="1166">
          <cell r="A1166" t="str">
            <v>24538794223940</v>
          </cell>
          <cell r="B1166" t="str">
            <v xml:space="preserve">PARIS </v>
          </cell>
          <cell r="C1166" t="str">
            <v>Factura electrÃ³nica</v>
          </cell>
          <cell r="D1166" t="str">
            <v>BL0600003482</v>
          </cell>
          <cell r="E1166" t="str">
            <v>Factura</v>
          </cell>
          <cell r="F1166">
            <v>24538794</v>
          </cell>
          <cell r="G1166"/>
          <cell r="H1166">
            <v>223940</v>
          </cell>
          <cell r="I1166">
            <v>45834</v>
          </cell>
          <cell r="J1166" t="str">
            <v>TARJETA DE CREDITO</v>
          </cell>
          <cell r="K1166"/>
          <cell r="L1166" t="str">
            <v>OK</v>
          </cell>
          <cell r="M1166">
            <v>223940</v>
          </cell>
          <cell r="N1166"/>
          <cell r="O1166"/>
          <cell r="P1166" t="b">
            <v>1</v>
          </cell>
        </row>
        <row r="1167">
          <cell r="A1167" t="str">
            <v>5417683563980</v>
          </cell>
          <cell r="B1167" t="str">
            <v>PC FACTORY</v>
          </cell>
          <cell r="C1167" t="str">
            <v>Factura electrÃ³nica</v>
          </cell>
          <cell r="D1167"/>
          <cell r="E1167" t="str">
            <v>Factura</v>
          </cell>
          <cell r="F1167">
            <v>5417683</v>
          </cell>
          <cell r="G1167"/>
          <cell r="H1167">
            <v>563980</v>
          </cell>
          <cell r="I1167">
            <v>45834</v>
          </cell>
          <cell r="J1167" t="str">
            <v>TARJETA DE CREDITO</v>
          </cell>
          <cell r="K1167"/>
          <cell r="L1167" t="str">
            <v>OK</v>
          </cell>
          <cell r="M1167">
            <v>563980</v>
          </cell>
          <cell r="N1167"/>
          <cell r="O1167"/>
          <cell r="P1167" t="b">
            <v>1</v>
          </cell>
        </row>
        <row r="1168">
          <cell r="A1168" t="str">
            <v>1323980</v>
          </cell>
          <cell r="B1168" t="str">
            <v xml:space="preserve">FALABELLA </v>
          </cell>
          <cell r="C1168"/>
          <cell r="D1168"/>
          <cell r="E1168"/>
          <cell r="F1168"/>
          <cell r="G1168"/>
          <cell r="H1168">
            <v>1323980</v>
          </cell>
          <cell r="I1168">
            <v>45834</v>
          </cell>
          <cell r="J1168" t="str">
            <v>TARJETA DE CREDITO</v>
          </cell>
          <cell r="K1168"/>
          <cell r="L1168" t="str">
            <v>OK</v>
          </cell>
          <cell r="M1168">
            <v>1323980</v>
          </cell>
          <cell r="N1168"/>
          <cell r="O1168"/>
          <cell r="P1168" t="b">
            <v>1</v>
          </cell>
        </row>
        <row r="1169">
          <cell r="A1169" t="str">
            <v>87480</v>
          </cell>
          <cell r="B1169" t="str">
            <v>Linkedin</v>
          </cell>
          <cell r="C1169" t="str">
            <v>Reclutamiento</v>
          </cell>
          <cell r="D1169"/>
          <cell r="E1169" t="str">
            <v>Invoiced</v>
          </cell>
          <cell r="F1169"/>
          <cell r="G1169"/>
          <cell r="H1169">
            <v>87480</v>
          </cell>
          <cell r="I1169">
            <v>45834</v>
          </cell>
          <cell r="J1169" t="str">
            <v>TARJETA DE CREDITO</v>
          </cell>
          <cell r="K1169"/>
          <cell r="L1169" t="str">
            <v>OK</v>
          </cell>
          <cell r="M1169">
            <v>87480</v>
          </cell>
          <cell r="N1169"/>
          <cell r="O1169"/>
          <cell r="P1169" t="b">
            <v>1</v>
          </cell>
        </row>
        <row r="1170">
          <cell r="A1170" t="str">
            <v>315930</v>
          </cell>
          <cell r="B1170" t="str">
            <v>BOOZ</v>
          </cell>
          <cell r="C1170" t="str">
            <v>Factura electrÃ³nica</v>
          </cell>
          <cell r="D1170"/>
          <cell r="E1170" t="str">
            <v>Factura</v>
          </cell>
          <cell r="F1170"/>
          <cell r="G1170"/>
          <cell r="H1170">
            <v>315930</v>
          </cell>
          <cell r="I1170">
            <v>45835</v>
          </cell>
          <cell r="J1170" t="str">
            <v>TARJETA DE CREDITO</v>
          </cell>
          <cell r="K1170"/>
          <cell r="L1170" t="str">
            <v>OK</v>
          </cell>
          <cell r="M1170">
            <v>315930</v>
          </cell>
          <cell r="N1170"/>
          <cell r="O1170"/>
          <cell r="P1170" t="b">
            <v>1</v>
          </cell>
        </row>
        <row r="1171">
          <cell r="A1171" t="str">
            <v>213840</v>
          </cell>
          <cell r="B1171" t="str">
            <v xml:space="preserve">FALABELLA </v>
          </cell>
          <cell r="C1171"/>
          <cell r="D1171"/>
          <cell r="E1171"/>
          <cell r="F1171"/>
          <cell r="G1171"/>
          <cell r="H1171">
            <v>213840</v>
          </cell>
          <cell r="I1171">
            <v>45835</v>
          </cell>
          <cell r="J1171" t="str">
            <v>TARJETA DE CREDITO</v>
          </cell>
          <cell r="K1171"/>
          <cell r="L1171" t="str">
            <v>OK</v>
          </cell>
          <cell r="M1171">
            <v>213840</v>
          </cell>
          <cell r="N1171"/>
          <cell r="O1171"/>
          <cell r="P1171" t="b">
            <v>1</v>
          </cell>
        </row>
        <row r="1172">
          <cell r="A1172" t="str">
            <v>1444470</v>
          </cell>
          <cell r="B1172" t="str">
            <v xml:space="preserve">FALABELLA </v>
          </cell>
          <cell r="C1172"/>
          <cell r="D1172"/>
          <cell r="E1172"/>
          <cell r="F1172"/>
          <cell r="G1172"/>
          <cell r="H1172">
            <v>1444470</v>
          </cell>
          <cell r="I1172">
            <v>45835</v>
          </cell>
          <cell r="J1172" t="str">
            <v>TARJETA DE CREDITO</v>
          </cell>
          <cell r="K1172"/>
          <cell r="L1172" t="str">
            <v>OK</v>
          </cell>
          <cell r="M1172">
            <v>1439980</v>
          </cell>
          <cell r="N1172"/>
          <cell r="O1172"/>
          <cell r="P1172" t="b">
            <v>0</v>
          </cell>
        </row>
        <row r="1173">
          <cell r="A1173" t="str">
            <v>724480</v>
          </cell>
          <cell r="B1173" t="str">
            <v xml:space="preserve">FALABELLA </v>
          </cell>
          <cell r="C1173"/>
          <cell r="D1173"/>
          <cell r="E1173"/>
          <cell r="F1173"/>
          <cell r="G1173"/>
          <cell r="H1173">
            <v>724480</v>
          </cell>
          <cell r="I1173">
            <v>45835</v>
          </cell>
          <cell r="J1173" t="str">
            <v>TARJETA DE CREDITO</v>
          </cell>
          <cell r="K1173"/>
          <cell r="L1173" t="str">
            <v>OK</v>
          </cell>
          <cell r="M1173">
            <v>724480</v>
          </cell>
          <cell r="N1173"/>
          <cell r="O1173"/>
          <cell r="P1173" t="b">
            <v>1</v>
          </cell>
        </row>
        <row r="1174">
          <cell r="A1174" t="str">
            <v>57194303870</v>
          </cell>
          <cell r="B1174" t="str">
            <v>BOOZ</v>
          </cell>
          <cell r="C1174"/>
          <cell r="D1174"/>
          <cell r="E1174"/>
          <cell r="F1174">
            <v>57194</v>
          </cell>
          <cell r="G1174"/>
          <cell r="H1174">
            <v>303870</v>
          </cell>
          <cell r="I1174">
            <v>45835</v>
          </cell>
          <cell r="J1174" t="str">
            <v>TARJETA DE CREDITO</v>
          </cell>
          <cell r="K1174"/>
          <cell r="L1174" t="str">
            <v>OK</v>
          </cell>
          <cell r="M1174">
            <v>303870</v>
          </cell>
          <cell r="N1174"/>
          <cell r="O1174"/>
          <cell r="P1174" t="b">
            <v>1</v>
          </cell>
        </row>
        <row r="1175">
          <cell r="A1175" t="str">
            <v>2103970</v>
          </cell>
          <cell r="B1175" t="str">
            <v xml:space="preserve">FALABELLA </v>
          </cell>
          <cell r="C1175"/>
          <cell r="D1175"/>
          <cell r="E1175"/>
          <cell r="F1175"/>
          <cell r="G1175"/>
          <cell r="H1175">
            <v>2103970</v>
          </cell>
          <cell r="I1175">
            <v>45835</v>
          </cell>
          <cell r="J1175" t="str">
            <v>TARJETA DE CREDITO</v>
          </cell>
          <cell r="K1175"/>
          <cell r="L1175" t="str">
            <v>OK</v>
          </cell>
          <cell r="M1175">
            <v>2103970</v>
          </cell>
          <cell r="N1175"/>
          <cell r="O1175"/>
          <cell r="P1175" t="b">
            <v>1</v>
          </cell>
        </row>
        <row r="1176">
          <cell r="A1176" t="str">
            <v>486970</v>
          </cell>
          <cell r="B1176" t="str">
            <v>Falabella</v>
          </cell>
          <cell r="C1176"/>
          <cell r="D1176"/>
          <cell r="E1176"/>
          <cell r="F1176"/>
          <cell r="G1176"/>
          <cell r="H1176">
            <v>486970</v>
          </cell>
          <cell r="I1176">
            <v>45835</v>
          </cell>
          <cell r="J1176" t="str">
            <v>TARJETA DE CREDITO</v>
          </cell>
          <cell r="K1176"/>
          <cell r="L1176" t="str">
            <v>OK</v>
          </cell>
          <cell r="M1176">
            <v>486970</v>
          </cell>
          <cell r="N1176"/>
          <cell r="O1176"/>
          <cell r="P1176" t="b">
            <v>1</v>
          </cell>
        </row>
        <row r="1177">
          <cell r="A1177" t="str">
            <v>245389081803970</v>
          </cell>
          <cell r="B1177" t="str">
            <v xml:space="preserve">PARIS </v>
          </cell>
          <cell r="C1177" t="str">
            <v>Factura electrÃ³nica</v>
          </cell>
          <cell r="D1177"/>
          <cell r="E1177" t="str">
            <v>Factura</v>
          </cell>
          <cell r="F1177">
            <v>24538908</v>
          </cell>
          <cell r="G1177"/>
          <cell r="H1177">
            <v>1803970</v>
          </cell>
          <cell r="I1177">
            <v>45835</v>
          </cell>
          <cell r="J1177" t="str">
            <v>TARJETA DE CREDITO</v>
          </cell>
          <cell r="K1177"/>
          <cell r="L1177" t="str">
            <v>OK</v>
          </cell>
          <cell r="M1177">
            <v>1803970</v>
          </cell>
          <cell r="N1177"/>
          <cell r="O1177"/>
          <cell r="P1177" t="b">
            <v>1</v>
          </cell>
        </row>
        <row r="1178">
          <cell r="A1178" t="str">
            <v>300000</v>
          </cell>
          <cell r="B1178" t="str">
            <v>RAFAEL FUENTES</v>
          </cell>
          <cell r="C1178" t="str">
            <v>Pago boleta</v>
          </cell>
          <cell r="D1178"/>
          <cell r="E1178" t="str">
            <v>Boleta de Honorarios</v>
          </cell>
          <cell r="F1178"/>
          <cell r="G1178">
            <v>257</v>
          </cell>
          <cell r="H1178">
            <v>300000</v>
          </cell>
          <cell r="I1178">
            <v>45835</v>
          </cell>
          <cell r="J1178" t="str">
            <v>TRANSFERENCIA BANCO SANTANDER</v>
          </cell>
          <cell r="K1178"/>
          <cell r="L1178" t="str">
            <v>OK</v>
          </cell>
          <cell r="M1178">
            <v>300000</v>
          </cell>
          <cell r="N1178" t="str">
            <v>RAFAEL FUENTES</v>
          </cell>
          <cell r="O1178" t="str">
            <v>16.751.160-0</v>
          </cell>
          <cell r="P1178" t="b">
            <v>1</v>
          </cell>
        </row>
        <row r="1179">
          <cell r="A1179" t="str">
            <v>89950</v>
          </cell>
          <cell r="B1179" t="str">
            <v xml:space="preserve">EME INVERSIONES </v>
          </cell>
          <cell r="C1179" t="str">
            <v>Factura electrÃ³nica</v>
          </cell>
          <cell r="D1179" t="str">
            <v>BL0600003492</v>
          </cell>
          <cell r="E1179" t="str">
            <v>Factura</v>
          </cell>
          <cell r="F1179"/>
          <cell r="G1179"/>
          <cell r="H1179">
            <v>89950</v>
          </cell>
          <cell r="I1179">
            <v>45835</v>
          </cell>
          <cell r="J1179" t="str">
            <v>TRANSFERENCIA BANCO SANTANDER</v>
          </cell>
          <cell r="K1179"/>
          <cell r="L1179" t="str">
            <v>OK</v>
          </cell>
          <cell r="M1179">
            <v>89950</v>
          </cell>
          <cell r="N1179" t="str">
            <v>EME INVERSIONES SPA</v>
          </cell>
          <cell r="O1179" t="str">
            <v>77.666.584-3</v>
          </cell>
          <cell r="P1179" t="b">
            <v>1</v>
          </cell>
        </row>
        <row r="1180">
          <cell r="A1180" t="str">
            <v>315350</v>
          </cell>
          <cell r="B1180" t="str">
            <v>COMERCIAL YU</v>
          </cell>
          <cell r="C1180" t="str">
            <v>Factura electrÃ³nica</v>
          </cell>
          <cell r="D1180"/>
          <cell r="E1180" t="str">
            <v>Factura</v>
          </cell>
          <cell r="F1180"/>
          <cell r="G1180"/>
          <cell r="H1180">
            <v>315350</v>
          </cell>
          <cell r="I1180">
            <v>45835</v>
          </cell>
          <cell r="J1180" t="str">
            <v>TRANSFERENCIA BANCO SANTANDER</v>
          </cell>
          <cell r="K1180"/>
          <cell r="L1180" t="str">
            <v>OK</v>
          </cell>
          <cell r="M1180">
            <v>315350</v>
          </cell>
          <cell r="N1180" t="str">
            <v>COMERCIAL YU Y CÍA. LTDA.</v>
          </cell>
          <cell r="O1180" t="str">
            <v>76.067.593-8</v>
          </cell>
          <cell r="P1180" t="b">
            <v>1</v>
          </cell>
        </row>
        <row r="1181">
          <cell r="A1181" t="str">
            <v>552633</v>
          </cell>
          <cell r="B1181" t="str">
            <v>MORPHO</v>
          </cell>
          <cell r="C1181" t="str">
            <v>Factura electrÃ³nica</v>
          </cell>
          <cell r="D1181" t="str">
            <v>BL0600003494</v>
          </cell>
          <cell r="E1181" t="str">
            <v>Factura</v>
          </cell>
          <cell r="F1181"/>
          <cell r="G1181"/>
          <cell r="H1181">
            <v>552633</v>
          </cell>
          <cell r="I1181">
            <v>45835</v>
          </cell>
          <cell r="J1181" t="str">
            <v>TRANSFERENCIA BANCO SANTANDER</v>
          </cell>
          <cell r="K1181"/>
          <cell r="L1181" t="str">
            <v>OK</v>
          </cell>
          <cell r="M1181">
            <v>552633</v>
          </cell>
          <cell r="N1181" t="str">
            <v>MORPH20 LATINOAMERICA LIMITADA</v>
          </cell>
          <cell r="O1181" t="str">
            <v>76.019.963-K</v>
          </cell>
          <cell r="P1181" t="b">
            <v>1</v>
          </cell>
        </row>
        <row r="1182">
          <cell r="A1182" t="str">
            <v>5298902000</v>
          </cell>
          <cell r="B1182" t="str">
            <v>DD COSMETICS SPA</v>
          </cell>
          <cell r="C1182" t="str">
            <v>Factura electrÃ³nica</v>
          </cell>
          <cell r="D1182"/>
          <cell r="E1182"/>
          <cell r="F1182">
            <v>5298</v>
          </cell>
          <cell r="G1182"/>
          <cell r="H1182">
            <v>902000</v>
          </cell>
          <cell r="I1182">
            <v>45835</v>
          </cell>
          <cell r="J1182" t="str">
            <v>TRANSFERENCIA BANCO SANTANDER</v>
          </cell>
          <cell r="K1182"/>
          <cell r="L1182" t="str">
            <v>OK</v>
          </cell>
          <cell r="M1182">
            <v>902000</v>
          </cell>
          <cell r="N1182" t="str">
            <v>DD COSMETICS SPA</v>
          </cell>
          <cell r="O1182" t="str">
            <v>76.543.743-1</v>
          </cell>
          <cell r="P1182" t="b">
            <v>1</v>
          </cell>
        </row>
        <row r="1183">
          <cell r="A1183" t="str">
            <v>739980</v>
          </cell>
          <cell r="B1183" t="str">
            <v>Samsung</v>
          </cell>
          <cell r="C1183"/>
          <cell r="D1183"/>
          <cell r="E1183"/>
          <cell r="F1183"/>
          <cell r="G1183"/>
          <cell r="H1183">
            <v>739980</v>
          </cell>
          <cell r="I1183">
            <v>45838</v>
          </cell>
          <cell r="J1183" t="str">
            <v>TARJETA DE CREDITO</v>
          </cell>
          <cell r="K1183"/>
          <cell r="L1183" t="str">
            <v>OK</v>
          </cell>
          <cell r="M1183">
            <v>739980</v>
          </cell>
          <cell r="N1183"/>
          <cell r="O1183"/>
          <cell r="P1183" t="b">
            <v>1</v>
          </cell>
        </row>
        <row r="1184">
          <cell r="A1184" t="str">
            <v>739980</v>
          </cell>
          <cell r="B1184" t="str">
            <v>Falabella</v>
          </cell>
          <cell r="C1184"/>
          <cell r="D1184"/>
          <cell r="E1184"/>
          <cell r="F1184"/>
          <cell r="G1184"/>
          <cell r="H1184">
            <v>739980</v>
          </cell>
          <cell r="I1184">
            <v>45838</v>
          </cell>
          <cell r="J1184" t="str">
            <v>TARJETA DE CREDITO</v>
          </cell>
          <cell r="K1184"/>
          <cell r="L1184" t="str">
            <v>OK</v>
          </cell>
          <cell r="M1184">
            <v>739980</v>
          </cell>
          <cell r="N1184"/>
          <cell r="O1184"/>
          <cell r="P1184" t="b">
            <v>1</v>
          </cell>
        </row>
      </sheetData>
      <sheetData sheetId="17"/>
      <sheetData sheetId="18"/>
      <sheetData sheetId="19"/>
      <sheetData sheetId="20"/>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Daniela Avila" refreshedDate="46087.772524537038" createdVersion="8" refreshedVersion="8" minRefreshableVersion="3" recordCount="6160" xr:uid="{C769505E-2917-4B5E-8D97-91C5E39CBE5A}">
  <cacheSource type="worksheet">
    <worksheetSource ref="A1:L1048576" sheet="Libredte"/>
  </cacheSource>
  <cacheFields count="18">
    <cacheField name="Empresa" numFmtId="0">
      <sharedItems containsBlank="1" count="606">
        <s v="BSH ELECTRODOMESTICOS S.A.C. AGENCIA EN CHILE"/>
        <s v="MAQSPRAY SPA"/>
        <s v="AUSIN HNOS S A"/>
        <s v="MANPOWER SERVICIOS INTEGRALES SPA"/>
        <s v="EWINE SPA"/>
        <s v="WEBER- STEPHEN CHILE SPA"/>
        <s v="MANUFACTURAS DE CUERO M A LIMITADA"/>
        <s v="COMERCIAL INNOVATEK SPA"/>
        <s v="LOGINSA BIOMEDICAL LIMITADA"/>
        <s v="GAMAVI SPA"/>
        <s v="ECOMSUR S.A"/>
        <s v="TRAMONTINA DE CHILE S.A."/>
        <s v="SASCO SpA"/>
        <s v="BML CONSULTORES LIMITADA"/>
        <s v="VICTORINOX ANDES S A"/>
        <s v="SERVICIOS INTEGRADOS ANTEROS S A"/>
        <s v="ENTEL PCS TELECOMUNICACIONES S A"/>
        <s v="ADVANTAGE COMPUTACION SPA"/>
        <s v="VINA CASAS PATRONALES S A"/>
        <s v="COMERCIAL TRIBANDA SPA"/>
        <s v="THE ANDES BRANDS S.A."/>
        <s v="INNOVACION Y TECNOLOGIA EMPRESARIAL ITEM LIMITADA"/>
        <s v="FALABELLA RETAIL S.A."/>
        <s v="COMERCIAL ECCSA S A"/>
        <s v="HSTORE SPA"/>
        <s v="SOC COMERCIAL SANCHEZ HERRERA S A"/>
        <s v="ABC S.A."/>
        <s v="CABANAS DEL LAGO LTDA"/>
        <s v="WINPY SPA"/>
        <s v="INTCOMEX S A"/>
        <s v="LIDER DOMICILIO VENTAS Y DISTRIBUCION LIMITADA"/>
        <s v="EASY RETAIL S.A. .-"/>
        <s v="CENCOSUD RETAIL S.A."/>
        <s v="EMPRESA COMERCIALIZADORA LUIS VALDES LYON SPA"/>
        <s v="SERVICIOS AGROPRECISIÃ“N SPA"/>
        <s v="COMERCIALIZADORA DREAMS PARFUMS LIMITADA"/>
        <s v="INVERSIONES C Y D SPA"/>
        <s v="PRIMEAUDIO SPA"/>
        <s v="DISTRIBUIDORA DE INDUSTRIAS NACIONALES S.A."/>
        <s v="LUIS RAFAEL GUTIERREZ RIVAS"/>
        <s v="COMERCIAL ZONA PORTÃTIL SPA"/>
        <s v="AUTOMOTRIZ DANIEL ACHONDO S A"/>
        <s v="EDGE SPA"/>
        <s v="SOCIEDAD COMERCIAL C &amp; C LIMITADA"/>
        <s v="COMERCIAL CARDEPOT SPA"/>
        <s v="ROBERT BOSCH S.A."/>
        <s v="INVERSIONES PARKTECH SPA"/>
        <s v="EMPRESA NACIONAL DE CERTIFICACION ELECTRONICA SPA"/>
        <s v="IMPORTADORA Y DISTRIBUIDORA KW SPA"/>
        <s v="SERVICIOS AGRICOLAS TECNIPAK LIMITADA"/>
        <s v="COMERCIAL STECO SPA"/>
        <s v="VETO Y CIA LTDA"/>
        <s v="COMERCIAL VADELL SPA"/>
        <s v="WORLDQUERY SPA"/>
        <s v="SODIMAC S.A."/>
        <s v="MEYA MUEBLES SPA."/>
        <s v="FULLMUNDO SPA"/>
        <s v="PISQUERA TULAHUEN SPA"/>
        <s v="J LEON Y COMPANIA LIMITADA"/>
        <s v="GREEN GLASS SPA"/>
        <s v="COMERCIALIZADORA Y SERVICIOS CINCO FUEGOS SPA"/>
        <s v="COMERCIAL HAUSTEKNICA SPA"/>
        <s v="CONSULTORA DIESTRE TECNOLOGIA SPA"/>
        <s v="MOLLER SPA"/>
        <s v="SOCIEDAD COMERCIAL CAVIERES LIMITADA"/>
        <s v="COMPANIA DE EFICIENCIA LABORES AGRICOLAS SPA"/>
        <s v="TERRABOX LIMITADA"/>
        <s v="CRISTIAN ALEJANDRO LEMUNAO MILLAS"/>
        <s v="BANCO ITAU CHILE"/>
        <s v="PERSONAL COMPUTER FACTORY SOCIEDAD ANONIMA"/>
        <s v="FERRETERIA OVIEDO S A"/>
        <s v="KANKA CORP SPA"/>
        <s v="SONOAUDIO SPA"/>
        <s v="HIPERMERCADOS TOTTUS SA"/>
        <s v="VITIVINICOLA LA MONTANA LIMITADA"/>
        <s v="EASY WAYS CHILE SPA"/>
        <s v="AM ECOLOGICAL S.A."/>
        <s v="SOCIEDAD COMERCIAL MOGGILL SPA"/>
        <s v="GARCIA SANCHEZ LTDA"/>
        <s v="TRANSBANK S A"/>
        <s v="INVERSIONES BAHAMONDES Y VARELA LIMITADA"/>
        <s v="ZALAQUETT Y AVENDANO LIMITADA"/>
        <s v="SOCIEDAD COMERCIAL LEMONTREE SPA"/>
        <s v="COMERCIALIZADORA IMAGEN CORPORATIVA LIMITADA"/>
        <s v="MILE ABOGADOS LIMITADA"/>
        <s v="MAPPIN SPA"/>
        <s v="IMPORTADORA LILLO SPA"/>
        <s v="SOCIEDAD CONCESIONARIA COSTANERA NORTE S A"/>
        <s v="COMERCIAL YU Y COMPANIA LIMITADA"/>
        <s v="R &amp; M CONSULTORIA LEGAL SPA"/>
        <s v="S &amp; B IMPORT SPA"/>
        <s v="APERSTORE CHILE SPA"/>
        <s v="COMERCIAL CHILESALE LIMITADA"/>
        <s v="UNIVERSIDAD DE CHILE"/>
        <s v="AGRO GREEN SPA"/>
        <s v="WEWORK CHILE SPA"/>
        <s v="SCOTIABANK CHILE"/>
        <s v="VARGAS ALENCASTRE GARCIA &amp; ASOCIADOS LIMITADA"/>
        <s v="SOUL REBEL BRANDS SPA"/>
        <s v="SOCIEDAD AGRÃCOLA PROVALLE SPA"/>
        <s v="SOC HOTELERA HOTELTOURS S A"/>
        <s v="HOTELERA SOLACE SPA"/>
        <s v="GG COMPANY SPA"/>
        <s v="GCORP SPA"/>
        <s v="TRECK S A"/>
        <s v="COSMETICA AGUADAL SPA"/>
        <s v="PONTIFICIA UNIVERSIDAD CATOLICA DE CHILE"/>
        <s v="BARBOSA Y SAMPAIO CAPACITACIONES LIMITADA"/>
        <s v="COMERCIAL AUTOMOTRIZ SIGLO XXI LIMITADA"/>
        <s v="TECHNOPLUS SPA"/>
        <s v="REPROGRAF SPA"/>
        <s v="TNT EXPRESS CHILE LIMITADA"/>
        <s v="GETTY IMAGES CHILE SPA."/>
        <s v="GRUAS Y TRANSPORTE RAMON DONOSO ORELLANA EIRL"/>
        <s v="BELLOTOAGRO CONSULTORES LIMITADA"/>
        <s v="SOCIEDAD AGRONOMICA GUERRERO E HIJOS LIMITADA"/>
        <s v="BIG BOX CHILE SPA"/>
        <s v="OLIVOS S.P.A"/>
        <s v="GIAL INVESTMENTS SPA"/>
        <s v="DROPS CONSULTORES SPA"/>
        <s v="BML AUDITORES LIMITADA"/>
        <s v="FEDEX EXPRESS CHILE SPA"/>
        <s v="MUSIC WORLD COMERCIAL CHILE LIMITADA"/>
        <s v="COMERCIAL CERES SPA"/>
        <s v="OPCIONES SA SISTEMAS DE INFORMACION"/>
        <s v="MARTINEZ Y VALDIVIESO S.A."/>
        <s v="COMERCIALIZADORA PÃRAMO SPA"/>
        <s v="ARILU SPA"/>
        <s v="DELL COMPUTER DE CHILE LIMITADA"/>
        <s v="COMERCIALIZADORA SP DIGITAL SPA"/>
        <s v="JOSE ZAPATA E HIJOS S A"/>
        <s v="ALMACENES Y CENTROS DE COPIADOS JAWA LIMITADA"/>
        <s v="BUSINESS INFORMATION PROCESSING S.A."/>
        <s v="COMERCIAL ANALAB CHILE S A"/>
        <s v="INVERSIONES Y ASESORIAS FEMA LIMITADA"/>
        <s v="ECYT SPA"/>
        <s v="ANOVO ANDES S.A."/>
        <s v="UNIVERSIDAD DE LA FRONTERA"/>
        <s v="TOP GIFT IMPORTADORA CHILE S.A."/>
        <s v="COMERCIAL SIMJA LIMITADA"/>
        <s v="BC GRAFICA APLICADA SPA"/>
        <s v="B. P. STORE SPA"/>
        <s v="HOTELES DE LOS ANDES S.A."/>
        <s v="SOC INMOB Y HOTELERA PARADA LTDA"/>
        <s v="SOCIEDAD COMERCIAL QR SPA"/>
        <s v="AUTOVIA CHILE LIMITADA"/>
        <s v="CENTRALE SPA"/>
        <s v="MERCADOLIBRE CHILE LIMITADA"/>
        <s v="GUACAMOLE SPA"/>
        <s v="FERRETERIA.CL SPA"/>
        <s v="VICTOR REINALDO SANDOVAL FIGUEROA"/>
        <s v="LA VINOTECA LIMITADA"/>
        <s v="KAUDAT SPA"/>
        <s v="SOCIEDAD COMERCIAL ALCAPLUS LIMITADA"/>
        <s v="DUTY FREE T C S A"/>
        <s v="YENTZEN CONSULTING SPA"/>
        <s v="IRONSIDE SPA"/>
        <s v="LATAM AIRLINES GROUP S.A."/>
        <s v="DREAMTEC HOLDINGS SPA"/>
        <s v="COMERCIAL ATDR SPA"/>
        <s v="ROMERO Y ASOCIADOS SERVICIOS PROFESIONALES LIMITADA"/>
        <s v="ASESORES LEGALES LIMITADA"/>
        <s v="SECRET GARDEN SPA"/>
        <s v="MASSA CAMUS ABOGADOS LIMITADA"/>
        <s v="GREEN GRAPHIC SPA"/>
        <s v="BLASS SPA"/>
        <s v="TALENTFINDER SERVICIOS EMPRESARIALES CHILE SPA"/>
        <s v="MATRIZ IDEAS S A"/>
        <s v="ILOP S A"/>
        <s v="VENTA AL POR MENOR POR CORREO, POR INTERNET Y VÃA TELEFÃ“NICA DE PRODUCTOS PERSONALIZADOS Y PUBLICIDA"/>
        <s v="GUNTHER JOSE WILLER OPITZ"/>
        <s v="JETSMART AIRLINES SPA"/>
        <s v="VIAJES TREBOL LIMITADA"/>
        <s v="SERVICIOS INTERMEDIARIOS REUSE CHILE SPA"/>
        <s v="SAMSUNG ELECTRONICS CHILE LIMITADA"/>
        <s v="SEARCH ENGINE BUSINESS SPA"/>
        <s v="SERVICIOS HOTELEROS Y TURISTICOS S.A."/>
        <s v="FILCE SPA"/>
        <s v="CDTEC SUR SPA"/>
        <s v="RED DE TRANSPORTES COMERCIALES LIMITADA"/>
        <s v="LABORATORIO AGRICOLA DE CHILE SPA"/>
        <s v="FIDELIZA COMUNICACIONES SPA"/>
        <s v="ELECTROLUX DE CHILE S.A."/>
        <s v="CANON CHILE S A"/>
        <s v="MARKETING TI SPA"/>
        <s v="MACROSTORE COMPUTACION LIMITADA"/>
        <s v="KALEUCHE SPA"/>
        <s v="PROYECTOS INGENIERIA Y DISENO LIMITADA"/>
        <s v="MAQUISOL SPA"/>
        <s v="MOTOS DEL SUR LIMITADA"/>
        <s v="COMERCIAL TERRASOL LIMITADA"/>
        <s v="PRODUCCIONES Y PUBLICIDAD YASNA ALEXANDRA MUÃ‘OZ MUÃ‘OZ E.I.R.L."/>
        <s v="COMERCIAL Y GASTRONOMICA INTERNACIONAL S.P.A"/>
        <s v="SOCIEDAD COMERCIAL LA VINA SUR SPA"/>
        <s v="SOSMART SPA"/>
        <s v="MARIO AVILES Y CIA LIMITADA"/>
        <s v="COMERCIO DOMÃNGUEZ LIMITADA"/>
        <s v="FALABELLA.COM SPA"/>
        <s v="SOCIEDAD TURISTICA SOUTH AND DESERT LIMITADA"/>
        <s v="MAXI MOBILITY CHILE II SPA"/>
        <s v="MEATME SPA"/>
        <s v="INTELAG SPA"/>
        <s v="IITC SOLUTIONS SPA"/>
        <s v="ALIMENTOS FRESCOS Y CONGELADOS LOPEZ SPA"/>
        <s v="THE NINJA COMPANY SPA"/>
        <s v="SMARTRIP 360  SPA"/>
        <s v="COMERCIAL MABE CHILE LIMITADA"/>
        <s v="PROWORKS SPA"/>
        <s v="HOTELERA ACQUA SPA"/>
        <s v="BANCO SANTANDER-CHILE"/>
        <s v="CAVAS REUNIDAS S A"/>
        <s v="KITCHEN CENTER SPA"/>
        <s v="FAUCON IMPORT COMPANY SPA"/>
        <s v="PUNTA RANCO SPA"/>
        <s v="LIKE CHILE SPA"/>
        <s v="KAP SPA"/>
        <s v="MEDIALIGHTING SPA"/>
        <s v="MECANIKA AGROINDUSTRIAL LIMITADA"/>
        <s v="CYC SPA"/>
        <s v="MIRGOR CHILE SPA"/>
        <s v="SOC RODRIGUEZ Y ALVAREZ LIMITADA"/>
        <s v="COMERCIAL ANWO S.A"/>
        <s v="SOCIEDAD COMERCIAL FACTORYNET CHILE LIMITADA"/>
        <s v="SOCIEDAD IMPORTADORA Y DISTRIBUIDORA V&amp;L SPA"/>
        <s v="SOCIEDAD DE SERVICIOS DE ANALISIS AGRICOLAS LIMITADA"/>
        <s v="DIAZ Y MORENO SPA"/>
        <s v="REPRESENTACIONES VAL SPA"/>
        <s v="IMPORTADORA BEST STORE SPA"/>
        <s v="SERVICIOS INTEGRALES A EDIFICIOS SPA"/>
        <s v="MRK SPA"/>
        <s v="PEDIDOS TECH SPA"/>
        <s v="ASIAMERICA IMPORTACIONES Y COMERCIALIZADORA SPA"/>
        <s v="MOXI SPA"/>
        <s v="TRANSPORTES Y COMERCIALIZADORA MATERIALES DE CONSTRUCCION CAMPBELL SPA"/>
        <s v="SALINAS Y FABRES SOCIEDAD ANONIMA"/>
        <s v="VENTA DE PARTES, PIEZAS Y ACCESORIOS DE VEHÃCULOS AUTOMOTORES, PEDRO ARAVENA PEREZ EMPRESA INDIVIDUA"/>
        <s v="CENTURION INSUMOS INDUSTRIALES S.A."/>
        <s v="IMPORTADORA VAM CHILE SPA"/>
        <s v="COMER Y BEBER S A"/>
        <s v="CHILEXPRESS S.A."/>
        <s v="SERVICIOS EQUIFAX CHILE LIMITADA"/>
        <s v="MCO GROUP SPA"/>
        <s v="JARUFE Y JARUFE HERMANOS LTDA"/>
        <s v="PROGAMING SPA"/>
        <s v="GONZALO AMENABAR Y COMPANIA LIMITADA"/>
        <s v="HOTELERA DIEGO DE ALMAGRO LIMITADA"/>
        <s v="HOME SELECT SPA"/>
        <s v="INFORMÃTICA Y ELECTRÃ“NICA LUFRAJA SPA"/>
        <s v="IMPORTCLICK CHILE SPA"/>
        <s v="SERVICIOS INTEGRALES DE LOGISTICA Y LABORATORIO LIMITADA"/>
        <s v="SERVICIOS TECNOLOGICOS IVAN VIDAL Y CIA LIMITADA"/>
        <s v="M3D SHOPPIND SPA"/>
        <s v="HERLINDA ESTELA AYALA PALACIOS"/>
        <s v="TRANSPORTES TRANSTURVIP SPA"/>
        <s v="FERRETEK PLUS SPA"/>
        <s v="BETTER FOOD SPA"/>
        <s v="HERMANOS GREMLER Y COMPANIA LIMITADA"/>
        <s v="PRODUCTOS TECNOLOGICOS B&amp;V SPA"/>
        <s v="ALMAKAPA SPA"/>
        <s v="INMOBILIARIA NUEVA APOQUINDO SPA"/>
        <s v="FERC PUBLICIDAD SPA"/>
        <s v="JUAN MANUEL RIVAS VALENZUELA"/>
        <s v="KREDITO SPA"/>
        <s v="PATAGONIK S A"/>
        <s v="HANNA INSTRUMENTS EQUIPOS LIMITADA"/>
        <s v="DEIRA TECNOLOGIAS DE INFORMACION S.A."/>
        <s v="MANUEL BENITO MORALES VILCHES"/>
        <s v="DURADRINK CHILE SPA"/>
        <s v="COMERCIAL MAIFA LIMITADA"/>
        <s v="SERGIO FABIAN ORELLANA FIGUEROA"/>
        <s v="INVERSIONES J&amp;S SPA"/>
        <s v="MORPH2O LATINOAMERICA LIMITADA"/>
        <s v="AGANALYTICS SPA"/>
        <s v="TANTA SPA"/>
        <s v="ASESORIAS Y SERVICIOS PBB CHILE SPA"/>
        <s v="EQUUS - SOLUCIONES LOGISTICAS LIMITADA"/>
        <s v="GLOBAL MOVIL MR SPA"/>
        <s v="MUNDOOPTICO SPA"/>
        <s v="LA CASA DEL SPIEDO SPA"/>
        <s v="CALOIAN SPA"/>
        <s v="ADIDAS CHILE LIMITADA"/>
        <s v="STARBUCKS COFFEE CHILE S.A."/>
        <s v="EGLO CHILE ILUMINACION LIMITADA"/>
        <s v="DESKIN SPA"/>
        <s v="GASEI S.A."/>
        <s v="SOCIEDAD BESTMART SPA"/>
        <s v="APPLE CHILE COMERCIAL LIMITADA"/>
        <s v="REDAGRICOLA COMUNICACIONES S.A"/>
        <s v="INVERSIONES D.M.G. SPA"/>
        <s v="COMERCIALIZADORA EAE SPA"/>
        <s v="TURISMO ESQUERRE LTDA"/>
        <s v="EMPRESA DE TRANSPORTES TRANSVIP SPA"/>
        <s v="EMPRESA DE CORREOS DE CHILE"/>
        <s v="HOTELERA ICON S.A."/>
        <s v="EV NUNOA SPA"/>
        <s v="IKSO SPA"/>
        <s v="JARA MENDEZ LIMITADA"/>
        <s v="COMERCIALIZADORA E INDUSTRIAL TRIPLE E SPA"/>
        <s v="MORGAN IMPORTACIONES SPA"/>
        <s v="LUIS MIGUEL MUNOZ ORTIZ"/>
        <s v="COMERCIALIZADORA Y DISTRIBUIDORA VIVANCO S A"/>
        <s v="GOPOINTS CHILE SPA"/>
        <s v="GVA TRADING SPA"/>
        <s v="OSOJI ROBOTICS CORPORATION CHILE SPA"/>
        <s v="DEPORTES SPARTA SPA"/>
        <s v="COMERCIAL E INVERSIONES PANAMERICAN (CHILE) LIMITADA"/>
        <s v="DESPEGAR.COM CHILE SPA"/>
        <s v="IGC CONSTRUCTORA SPA"/>
        <s v="HOTEL TERMAS DE PUYEHUE LTDA"/>
        <s v="CORICORI SPA"/>
        <s v="DISENO TATOO LIMITADA"/>
        <s v="HERMANOS KLOCKER SPA"/>
        <s v="INVERSIONES FUENTES ALFARO LIMITADA"/>
        <s v="CERCANO S.A."/>
        <s v="CAIMI &amp; ALLEN LIMITADA"/>
        <s v="AGRÃCOLA LOS CHILCOS SPA"/>
        <s v="SANCHEZ HERMANOS SPA"/>
        <s v="ARCOVEG  LIMPIEZA. Y TRANSPORTE DE PASAJEROS LIMITADA"/>
        <s v="DISTRIBUIDORA DE AGUA PURIFICADA MÃ“NICA BLAMEY EMPRESA INDIVIDUAL DE RESPONSABILIDAD LIMITADA"/>
        <s v="COMERCIALIZADORA GUSTAVO ABUGARADE HAZBUN EIRL"/>
        <s v="ELECTRICIDAD GOBANTES S A"/>
        <s v="INVERSIONES SOARING LIMITADA"/>
        <s v="CORPORACIÃ“N EMPRENDE TU MENTE"/>
        <s v="FYP INVERSIONES SPA"/>
        <s v="CEEL INGENIERIA SPA"/>
        <s v="2737 IMPORTADORA Y EXPORTADORA LIMITADA"/>
        <s v="TURISMO FANTASÃA SPA"/>
        <s v="SOC HOTELERA BIDASOA SPA"/>
        <s v="BANDA ANCHA INTERNET SPA"/>
        <s v="ALMA ESTUDIO CREATIVO SPA"/>
        <s v="SOCIEDAD COMERCIAL CR SPA"/>
        <s v="AGENCIA IMOLA SPA"/>
        <s v="MercadoLibre Chile Ltda."/>
        <s v="CONSULTORA PRIMECONTACT SPA"/>
        <s v="COMERCIAL HOMER DESIGN SPA"/>
        <s v="Comercial Eccsa S.A."/>
        <s v="Banco ItaÃº Chile"/>
        <s v="SPRAYING CHILE SPA"/>
        <s v="HOTELERA HOLANDA LIMITADA"/>
        <s v="Ausin HNOS. S.A."/>
        <s v="IMPORTADORA BULDER SPA"/>
        <s v="EASY RETAIL S.A."/>
        <s v="Santander - Chile"/>
        <s v="Quintec Distribucion"/>
        <s v="GRUPO KILOMETRO 42 SPA"/>
        <s v="SOLUTIONS 2 GO CHILE LLC, AGENCIA EN CHILE"/>
        <s v="Samsung Electronics Chile"/>
        <s v="LA GINOTECA SPA"/>
        <s v="EASY RETAIL S.A"/>
        <s v="SERVICIOS COMPUTACIONALES GLOBAL SA"/>
        <s v="COMERCIALIZADORA PARAMO SPA"/>
        <s v="CabaÃ±as del Lago Ltda"/>
        <s v="THIARE SALOME GALLEGO WILLIAMS"/>
        <s v="INVERSIONES POINTBREAK SPA"/>
        <s v="INGENIERIA E INFORMATICA ASOCIADA LIMITADA"/>
        <s v="Articulos Deportivos Belsport"/>
        <s v="BICE VIDA COMPANIA DE SEGUROS S A"/>
        <s v="CHOCOLATES DEL MUNDO SPA"/>
        <s v="COLCHONES ROSEN SAIC"/>
        <s v="FOODIES SPA"/>
        <s v="COMERCIAL BEST HIKE LIMITADA"/>
        <s v="CANTABRIA SPA"/>
        <s v="THE BRAVER COMPANY SPA"/>
        <s v="RESTAURANT PANORAMA GIRATORIO Y CIA LTDA"/>
        <s v="INVERSIONES Y PRODUCCION DE EVENTOS BYM SPA"/>
        <s v="SOCIEDAD GASTRONOMICA VYTA SPA"/>
        <s v="RUKAFE SPA"/>
        <s v="DISTRIBUCION Y EXCELENCIA S.A."/>
        <s v="CONSTRUCCION, REPARACION Y ARRIENDO MAQUINARIA AGRICOLA ALEJANDRO ANTONIO VILO TRUJILLO EMPRESA INDI"/>
        <s v="ATAKAMA OUTDOOR SPA"/>
        <s v="EBEST SPA"/>
        <s v="ARTICULOS DEPORTIVOS BELSPORT SPA"/>
        <s v="MacOnline"/>
        <s v="COMERCIAL RHI SPA"/>
        <s v="LA VINOTECA SPA"/>
        <s v="Moggill SpA"/>
        <s v="Patagonik S.A."/>
        <s v="COMERCIAL YIYI SPA"/>
        <s v="COMERCIAL PJ SPA"/>
        <s v="Banco Itau Chile S.A."/>
        <s v="ASESORIAS LR LIMITADA"/>
        <s v="WELFN SPA"/>
        <s v="COMERCIAL BETTER COMMERCE LIMITADA"/>
        <s v="VILLA IMPORT SPA"/>
        <s v="SOCIEDAD GASTRONÃ“MICA GONZALEZ CRUZ LIMITADA"/>
        <s v="LIBRERIA CECILIA OLIVARES DONOSO  E.I.R.L."/>
        <s v="Entel PCS Telecomunicaciones S.A."/>
        <s v="QUINTEC DISTRIBUCION S.A."/>
        <s v="AGRAS CHILE SPA"/>
        <s v="ESSITY CHILE S.A."/>
        <s v="BRASSERIE DEL PARQUE FORESTAL SPA"/>
        <s v="INVERSIONES CHILE AUSTRAL LIMITADA"/>
        <s v="ELECTRONICA  RETAIL  LIMITADA"/>
        <s v="SILLAS AL MAYOR CHILE SPA"/>
        <s v="COMERCIAL E INVERSIONES SC LIMITADA"/>
        <s v="PUNTO 5G SPA"/>
        <s v="Servicios Agricolas Tecnipak Ltda"/>
        <s v="Imega Ventus SpA"/>
        <s v="COMERCIALIZADORA IMPO TRADING SPA"/>
        <s v="COMERCIAL ANALAB CHILE SA"/>
        <s v="JOSE ZAPATA E HIJOS S.A."/>
        <s v="ADVERSA MAKE UP REPRESENTACIONES SPA"/>
        <s v="BRITT BRANDS CHILE SPA"/>
        <s v="KARCHER CHILE SPA"/>
        <s v="MOUVAIR SPA"/>
        <s v="Cencosud Retail S.A"/>
        <s v="AMALI SPA"/>
        <s v="HOMEVAN SERVICES SPA"/>
        <s v="ECOCLICK SPA"/>
        <s v="COMERCIALIZADORA DE PRODUCTOS Y SERVICIOS INDUSTRIALES SERPROIND LIMITADA"/>
        <s v="PERFECT POOL CHILE EMPRESA DE SERVICIOS LIMITADA"/>
        <s v="RADIO VICTORIA TCL CHILE SPA"/>
        <s v="CFEREIRA STORE SPA"/>
        <s v="SOC HOTELERA VICHUQUEN LTDA"/>
        <s v="DIMA SPA"/>
        <s v="PERSONAL COMPUTER FACTORY S.A."/>
        <s v="MEAPETECE CHILE SPA"/>
        <s v="GARMIN CHILE LIMITADA"/>
        <s v="ARTEL S.A."/>
        <s v="IMPORT E EXPORT FCM REDDIN SPA"/>
        <s v="COMERCIALIZADORA GUSTORE, EMMANUEL ELIAS GAJARDO URBINA E.I.R.L."/>
        <s v="TRANSVICHUQUEN LIMITADA"/>
        <s v="EDUARDO ALBERTO ANGUITA BAHAMONDE"/>
        <s v="BUKUR SPA"/>
        <s v="Innovacion y Tecnologia Empresarial ITEM Ltda."/>
        <s v="EBEMA S.A."/>
        <s v="DISTRIBUIDORA DE ARTICULOS DEPORTIVOS DEL NORTE LIMITADA"/>
        <s v="PCROCK COMPUTACIÃ“N SPA"/>
        <s v="ZENSI LABS SPA"/>
        <s v="IMPORTADORA Y COMERCIALIZADORA TRADE29 SPA"/>
        <s v="ESTUDIO DE DISEÃ‘O Y CONFECCIÃ“N SPA"/>
        <s v="MANUFACTURAS RAC LIMITADA"/>
        <s v="MAGIC MAKEUP SPA"/>
        <s v="HOTELERA LAS TERRAZAS LIMITADA"/>
        <s v="MARA SHOPPING SPA"/>
        <s v="INVERSIONES GEERDINK LIMITADA"/>
        <s v="Los Toro Spa"/>
        <s v="COMERCIALIZADORA Y ASESORIAS AGRICOLAS VICENTE PEÃ‘A RODRIGUEZ EMPRESA INDIVIDUAL DE RESPONSABILIDAD"/>
        <s v="RENOX SPA"/>
        <s v="IMPORTADORA EL BOSQUE SPA"/>
        <s v="MAIGAS COMERCIAL S A"/>
        <s v="CERCANO S A"/>
        <s v="UNIVERSIDAD DE CONCEPCION"/>
        <s v="TRAIL SPA"/>
        <s v="DD COSMETICS SPA"/>
        <s v="INGRAM MICRO CHILE S A"/>
        <s v="MERY Y COMPANIA LIMITADA"/>
        <s v="CRISTIAN HERIBERTO VEAS MOLINA"/>
        <s v="DECORACION INTEGRAL S.A."/>
        <s v="LATAM AIRLINES GROUP SA"/>
        <s v="ADMINISTRADORA DE SUPERMERCADOS EXPRESS LIMITADA"/>
        <s v="FLOAT SPA"/>
        <s v="AMP SPA"/>
        <s v="EL DESEO SPA"/>
        <s v="COMERCIALIZADORA TODOCLICK SPA"/>
        <s v="AUSIN HNOS S.A."/>
        <s v="SOCIEDAD COMERCIAL EL MIMBRAL LIMITADA"/>
        <s v="COMERCIAL CARACOL LIMITADA"/>
        <s v="ESCAPOLOGY CHILE S A"/>
        <s v="IMPORTADORA Y EXPORTADORA LASER IMAGING CHILE SPA."/>
        <s v="The Andes Brands"/>
        <s v="SERVICIOS COMERCIALES BRAYE SOCIEDAD ANONIMA"/>
        <s v="NEMACHILE SERVICIOS AGRICOLAS LIMITADA"/>
        <s v="PAPERLUX SPA"/>
        <s v="COMPUELITE SPA"/>
        <s v="BAR LIGURIA LTDA"/>
        <s v="SHADHAR SPA SERVICIOS DE RELAJACION Y BELLEZA LIMITADA"/>
        <s v="Gastronomica Apero SPA"/>
        <s v="LIPPI SA"/>
        <s v="COMERCIAL LAZO SPA"/>
        <s v="CENTRO ODONTOLOGICO ABARCA Y AESCHLIMANN LIMITADA"/>
        <s v="COMERCIALIZADORA MACROIMPORT LIMITADA"/>
        <s v="SOCIEDAD COMERCIAL ARCAM LIMITADA"/>
        <s v="INGENIERIA DE COMBUSTION BOSCA CHILE S A"/>
        <s v="Transbank S.A"/>
        <s v="Hanna Instruments Equipos Ltda"/>
        <s v="DISTRIBUIDORA CASA LA CRUZ LIMITADA"/>
        <s v="MORE VALUE CAPACITACION SPA"/>
        <s v="COMERCIAL VINIMPORT SOCIEDAD ANONIMA"/>
        <s v="COMERCIAL DLT SPA"/>
        <s v="MULTIPARTS SPA"/>
        <s v="ARCOVEG LIMPIEZA. Y TRANSPORTE DE PASAJEROS LIMITADA"/>
        <s v="MARIA CARMEN GLORIA BARRIOS GAETE"/>
        <s v="NUT COSMETICS SPA"/>
        <s v="ESCAPOLOGY CHILE S.A."/>
        <s v="COMERCIALIZADORA FH SPA"/>
        <s v="VOLTA IMPORTACIONES LTDA"/>
        <s v="LABORATORIO VITIVINICOLA SAN FERNANDO LTDA"/>
        <s v="LENOVO AGENCIA EN CHILE"/>
        <s v="MALETAS CHILE SPA"/>
        <s v="FUEGOCLIMA SPA"/>
        <s v="AGQ CHILE S.A."/>
        <s v="COMERCIAL CESAR RIVEROS MORALES EMPRESA INDIVIDUAL DE RESPONSABILIDAD LIMITADA"/>
        <s v="M.A.S. SERVICIOS AGRICOLAS SPA"/>
        <s v="REPRESENTACIONES CANONTEX LIMITADA"/>
        <s v="LG ELECTRONICS INC CHILE LIMITADA"/>
        <s v="SOLUCIONES DEPORTIVAS ALLCOURT SPA"/>
        <s v="FESO SPA"/>
        <s v="VALERIA PFENNIGER MUNITA"/>
        <s v="SOMOSTEL SPA"/>
        <s v="COMPANIA AGROPECUARIA COPEVAL S A"/>
        <s v="ROM RETAIL SPA"/>
        <s v="COMERCIAL WOOX CHILE LIMITADA"/>
        <s v="TECNO PGC SPA"/>
        <s v="SILK PERFUMES SPA"/>
        <s v="RESTAURANT LOS ADOBES DE ARGOMEDO S.A."/>
        <s v="COMERCIAL K SPA"/>
        <s v="OPTICALLERY SPA"/>
        <s v="PORTATILCHILE ONLINE SPA"/>
        <s v="GOPOINTS CHILE SPA."/>
        <s v="THE SOUL CONSULTORÃAS SPA"/>
        <s v="MUVTER SPA"/>
        <s v="VICTORINOX ANDES S.A"/>
        <s v="PRODUCTOS Y SERVICIOS INFORMATICOS TORRES SPA"/>
        <s v="COMERCIAL MRS SPA"/>
        <s v="DISTRIBUCIÃ“N Y LOGÃSTICA V&amp;L SPA"/>
        <s v=" LE CO"/>
        <s v="EDUARDO DIB H. Y CIA. LTDA."/>
        <s v="INMOBILIARIA E INVERSIONES ROGA LIMITADA"/>
        <s v="SERVICIO E INVERSIONES ACEVEDO SPA"/>
        <s v="EMBOTELLADORA ANDINA S.A."/>
        <s v="INNOVACION Y TECNOLOGIA EMPRESARIAL LIMITADA"/>
        <s v="MANEJO DE SUELO REGENERATIVO SPA"/>
        <s v="EMPRESAS LA POLAR S A"/>
        <s v="COMPAÃ‘ÃA AGROPECUARIA COPEVAL S.A."/>
        <s v="OSOJI ROBOTICS CORPORATION CHILE"/>
        <s v="HM SPA"/>
        <s v="SERVICIOS DE BANQUETERIA LAURA ANDREA ARRIAGADA SEGUEL EMPRESA INDIVID"/>
        <s v="FALABELLA RETAIL SA"/>
        <s v="COMERCIAL EQUESTRE SpA"/>
        <s v="TRANSBANK S.A."/>
        <s v="SOC. COMERC. DE REPUESTOS S.P.A."/>
        <s v="MATHOGAMESTORE SPA"/>
        <s v="CORPORACIÓN EMPRENDE TU MENTE"/>
        <s v="MercadoLibre Chile LTDA"/>
        <s v="DISTRIBUIDORA BARRERA Y CIA LTDA"/>
        <s v="DISTRIBUIDORA DE AGUA PURIFICADA MÃ“NICA BLAMEY EMPRESA INDIVIDUAL DE R"/>
        <s v="COMERCIALIZADORA PABLO VILLALOBOS E.I.R.L."/>
        <s v="TODO CAMPO SPA"/>
        <s v="A LAS ROCAS SPA"/>
        <s v="COMERCIAL EL OLIVAR SPA"/>
        <s v="KOMAX SPA"/>
        <s v="RUNRUN SPA"/>
        <s v="BOSCA"/>
        <s v="HOTELERA LAGO RANCO SA"/>
        <s v="INGENIERIA INFORMATICA ASOCIADA LIMITADA"/>
        <s v="Mery y CompaÃ±ia Limitada"/>
        <s v="BICE VIDA COMPAÃ‘ÃA DE SEGUROS S.A."/>
        <s v="CompaÃ±Ã­a de Eficiencia Labores AgrÃ­colas SPA"/>
        <s v="AIR SEA WORLDWIDE S.A."/>
        <s v="Jara MÃ©ndez Limitada"/>
        <s v="MOTOTURISMO LTDA."/>
        <s v="DEZAIN CHILE SPA"/>
        <s v="COMERCIALIZADORA BOTECH LIMITADA"/>
        <s v="NOVAHUS SPA"/>
        <s v="COMERCIALIZADORA B Y B SPA"/>
        <s v="Emaresa Ingenieros y Representaciones S.A."/>
        <s v="COMERCIAL TICINO SPA"/>
        <s v="INTSAN CHILE SPA"/>
        <s v="COMERCIALIZADORA B&amp;B SPA"/>
        <s v="PHONE BOX SPA"/>
        <s v="GASTRONOMICA CASALASTARRIA LIMITADA"/>
        <s v="Chilexpress S A"/>
        <s v="IMPORTADORA SENDAI SPA"/>
        <s v="GEOPIXELES COMERCIAL LIMITADA"/>
        <s v="PUERTO TERRESTRE LOS ANDESSOCIEDAD CONCESIONARIA S.A."/>
        <s v="RUTA VERTICAL TURISMO AVENTURA LIMITADA"/>
        <s v="AGENCIA DE ADUANAS FELIPE SERRANO SOLAR Y COMPANIA LIMITADA"/>
        <s v="ELECTRIC MOVE SPA"/>
        <s v="YANEKEN RETAIL SPA"/>
        <s v="COMERCIAL LAS INVERNADAS S.A."/>
        <s v="ROV SPA"/>
        <s v="VITALAB SERVICIOS DE LABORATORIO LIMITADA"/>
        <s v="MACROHOME SPA"/>
        <s v="ROSEN S.A."/>
        <s v="BV S.A."/>
        <s v="COMERCIALIZADORA Y DISTRIBUIDORA CLAUDIA IBAÃ‘EZ E.I.R.L."/>
        <s v="CROSS INDUSTRIAL Y COMERCIAL LIMITADA"/>
        <s v="COMERCIALIZADORA, ASESORÃAS E INVERSIONES TABS SPA"/>
        <s v="AGRO PACKING ACONCAGUA  SPA"/>
        <s v="LOS LENOS S.A"/>
        <s v="MEDLOG CHILE S.A"/>
        <s v="FERRAR SPA"/>
        <s v="LINDT &amp; SPRUNGLI (CHILE) SPA"/>
        <s v="INGRAM MICRO CHILE S.A."/>
        <s v="constructora arky ltda"/>
        <s v="SAN ANTONIO TERMINAL INTERNACIONAL S A"/>
        <s v="FERRETERÃA HAMBURGO SPA"/>
        <s v="ECOTRANS SPA"/>
        <s v="INDIGAS SPA"/>
        <s v="TECH BOX SPA"/>
        <s v="IX COMERCIO CHILE SPA"/>
        <s v="COMERCIAL   ESTELLA  SPA"/>
        <s v="COMERCIALIZADORA E IMPORTADORA EL IMPERIO SPA"/>
        <s v="IMPORTADORA BPK LIMITADA"/>
        <s v="INVERSIONES INVERTIR SPA"/>
        <s v="GLOBAL KERRY SPA"/>
        <s v="SOCIEDAD COMERCIAL INFOSTORE LIMITADA"/>
        <s v="XIAOMI TECHNOLOGY CHILE SPA"/>
        <s v="BICE VIDA COMPAÃƒ'IA DE SEGUROS S.A."/>
        <s v="CERCANO SA"/>
        <s v="MXNS Chile"/>
        <s v="DP SISTEMAS Y AUTOMATIZACIONES SPA"/>
        <s v="MAIGAS COMERCIAL SA"/>
        <s v="JONATHAN FERNANDO ACEVEDO ROJAS"/>
        <m/>
      </sharedItems>
    </cacheField>
    <cacheField name="Documento" numFmtId="0">
      <sharedItems containsBlank="1"/>
    </cacheField>
    <cacheField name="Folio" numFmtId="0">
      <sharedItems containsBlank="1" containsMixedTypes="1" containsNumber="1" containsInteger="1" minValue="1" maxValue="145272170"/>
    </cacheField>
    <cacheField name="Fecha" numFmtId="14">
      <sharedItems containsNonDate="0" containsDate="1" containsString="0" containsBlank="1" minDate="2020-11-24T00:00:00" maxDate="2026-03-04T00:00:00" count="1348">
        <d v="2020-11-24T00:00:00"/>
        <d v="2020-11-26T00:00:00"/>
        <d v="2020-11-27T00:00:00"/>
        <d v="2020-11-30T00:00:00"/>
        <d v="2020-12-01T00:00:00"/>
        <d v="2020-12-23T00:00:00"/>
        <d v="2020-12-29T00:00:00"/>
        <d v="2020-12-31T00:00:00"/>
        <d v="2021-01-04T00:00:00"/>
        <d v="2021-01-05T00:00:00"/>
        <d v="2021-01-06T00:00:00"/>
        <d v="2021-01-07T00:00:00"/>
        <d v="2021-01-10T00:00:00"/>
        <d v="2021-01-11T00:00:00"/>
        <d v="2021-01-12T00:00:00"/>
        <d v="2021-01-13T00:00:00"/>
        <d v="2021-01-14T00:00:00"/>
        <d v="2021-01-15T00:00:00"/>
        <d v="2021-01-18T00:00:00"/>
        <d v="2021-01-19T00:00:00"/>
        <d v="2021-01-20T00:00:00"/>
        <d v="2021-01-23T00:00:00"/>
        <d v="2021-01-26T00:00:00"/>
        <d v="2021-01-31T00:00:00"/>
        <d v="2021-02-02T00:00:00"/>
        <d v="2021-02-03T00:00:00"/>
        <d v="2021-02-04T00:00:00"/>
        <d v="2021-02-05T00:00:00"/>
        <d v="2021-02-10T00:00:00"/>
        <d v="2021-02-12T00:00:00"/>
        <d v="2021-02-16T00:00:00"/>
        <d v="2021-02-17T00:00:00"/>
        <d v="2021-02-18T00:00:00"/>
        <d v="2021-02-19T00:00:00"/>
        <d v="2021-02-22T00:00:00"/>
        <d v="2021-02-23T00:00:00"/>
        <d v="2021-02-24T00:00:00"/>
        <d v="2021-02-25T00:00:00"/>
        <d v="2021-02-26T00:00:00"/>
        <d v="2021-02-28T00:00:00"/>
        <d v="2021-03-01T00:00:00"/>
        <d v="2021-03-02T00:00:00"/>
        <d v="2021-03-03T00:00:00"/>
        <d v="2021-03-04T00:00:00"/>
        <d v="2021-03-05T00:00:00"/>
        <d v="2021-03-09T00:00:00"/>
        <d v="2021-03-10T00:00:00"/>
        <d v="2021-03-11T00:00:00"/>
        <d v="2021-03-12T00:00:00"/>
        <d v="2021-03-13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0T00:00:00"/>
        <d v="2021-04-12T00:00:00"/>
        <d v="2021-04-13T00:00:00"/>
        <d v="2021-04-14T00:00:00"/>
        <d v="2021-04-15T00:00:00"/>
        <d v="2021-04-20T00:00:00"/>
        <d v="2021-04-21T00:00:00"/>
        <d v="2021-04-22T00:00:00"/>
        <d v="2021-04-23T00:00:00"/>
        <d v="2021-04-24T00:00:00"/>
        <d v="2021-04-25T00:00:00"/>
        <d v="2021-04-26T00:00:00"/>
        <d v="2021-04-27T00:00:00"/>
        <d v="2021-04-29T00:00:00"/>
        <d v="2021-04-30T00:00:00"/>
        <d v="2021-05-03T00:00:00"/>
        <d v="2021-05-04T00:00:00"/>
        <d v="2021-05-05T00:00:00"/>
        <d v="2021-05-06T00:00:00"/>
        <d v="2021-05-07T00:00:00"/>
        <d v="2021-05-10T00:00:00"/>
        <d v="2021-05-11T00:00:00"/>
        <d v="2021-05-12T00:00:00"/>
        <d v="2021-05-17T00:00:00"/>
        <d v="2021-05-18T00:00:00"/>
        <d v="2021-05-19T00:00:00"/>
        <d v="2021-05-20T00:00:00"/>
        <d v="2021-05-24T00:00:00"/>
        <d v="2021-05-25T00:00:00"/>
        <d v="2021-05-26T00:00:00"/>
        <d v="2021-05-28T00:00:00"/>
        <d v="2021-05-31T00:00:00"/>
        <d v="2021-06-02T00:00:00"/>
        <d v="2021-06-03T00:00:00"/>
        <d v="2021-06-04T00:00:00"/>
        <d v="2021-06-08T00:00:00"/>
        <d v="2021-06-09T00:00:00"/>
        <d v="2021-06-10T00:00:00"/>
        <d v="2021-06-11T00:00:00"/>
        <d v="2021-06-14T00:00:00"/>
        <d v="2021-06-15T00:00:00"/>
        <d v="2021-06-16T00:00:00"/>
        <d v="2021-06-17T00:00:00"/>
        <d v="2021-06-18T00:00:00"/>
        <d v="2021-06-23T00:00:00"/>
        <d v="2021-06-25T00:00:00"/>
        <d v="2021-06-29T00:00:00"/>
        <d v="2021-06-30T00:00:00"/>
        <d v="2021-07-01T00:00:00"/>
        <d v="2021-07-05T00:00:00"/>
        <d v="2021-07-06T00:00:00"/>
        <d v="2021-07-07T00:00:00"/>
        <d v="2021-07-08T00:00:00"/>
        <d v="2021-07-09T00:00:00"/>
        <d v="2021-07-10T00:00:00"/>
        <d v="2021-07-14T00:00:00"/>
        <d v="2021-07-15T00:00:00"/>
        <d v="2021-07-19T00:00:00"/>
        <d v="2021-07-20T00:00:00"/>
        <d v="2021-07-21T00:00:00"/>
        <d v="2021-07-22T00:00:00"/>
        <d v="2021-07-23T00:00:00"/>
        <d v="2021-07-27T00:00:00"/>
        <d v="2021-07-28T00:00:00"/>
        <d v="2021-07-30T00:00:00"/>
        <d v="2021-07-31T00:00:00"/>
        <d v="2021-08-02T00:00:00"/>
        <d v="2021-08-03T00:00:00"/>
        <d v="2021-08-04T00:00:00"/>
        <d v="2021-08-05T00:00:00"/>
        <d v="2021-08-06T00:00:00"/>
        <d v="2021-08-10T00:00:00"/>
        <d v="2021-08-11T00:00:00"/>
        <d v="2021-08-12T00:00:00"/>
        <d v="2021-08-13T00:00:00"/>
        <d v="2021-08-17T00:00:00"/>
        <d v="2021-08-18T00:00:00"/>
        <d v="2021-08-19T00:00:00"/>
        <d v="2021-08-20T00:00:00"/>
        <d v="2021-08-21T00:00:00"/>
        <d v="2021-08-23T00:00:00"/>
        <d v="2021-08-24T00:00:00"/>
        <d v="2021-08-25T00:00:00"/>
        <d v="2021-08-26T00:00:00"/>
        <d v="2021-08-27T00:00:00"/>
        <d v="2021-08-29T00:00:00"/>
        <d v="2021-08-30T00:00:00"/>
        <d v="2021-08-31T00:00:00"/>
        <d v="2021-09-01T00:00:00"/>
        <d v="2021-09-02T00:00:00"/>
        <d v="2021-09-03T00:00:00"/>
        <d v="2021-09-07T00:00:00"/>
        <d v="2021-09-09T00:00:00"/>
        <d v="2021-09-10T00:00:00"/>
        <d v="2021-09-12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9T00:00:00"/>
        <d v="2021-10-10T00:00:00"/>
        <d v="2021-10-12T00:00:00"/>
        <d v="2021-10-13T00:00:00"/>
        <d v="2021-10-15T00:00:00"/>
        <d v="2021-10-18T00:00:00"/>
        <d v="2021-10-19T00:00:00"/>
        <d v="2021-10-20T00:00:00"/>
        <d v="2021-10-21T00:00:00"/>
        <d v="2021-10-22T00:00:00"/>
        <d v="2021-10-23T00:00:00"/>
        <d v="2021-10-25T00:00:00"/>
        <d v="2021-10-26T00:00:00"/>
        <d v="2021-10-27T00:00:00"/>
        <d v="2021-10-29T00:00:00"/>
        <d v="2021-10-30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1T00:00:00"/>
        <d v="2021-11-22T00:00:00"/>
        <d v="2021-11-23T00:00:00"/>
        <d v="2021-11-24T00:00:00"/>
        <d v="2021-11-25T00:00:00"/>
        <d v="2021-11-26T00:00:00"/>
        <d v="2021-11-30T00:00:00"/>
        <d v="2021-12-01T00:00:00"/>
        <d v="2021-12-02T00:00:00"/>
        <d v="2021-12-03T00:00:00"/>
        <d v="2021-12-06T00:00:00"/>
        <d v="2021-12-07T00:00:00"/>
        <d v="2021-12-09T00:00:00"/>
        <d v="2021-12-10T00:00:00"/>
        <d v="2021-12-13T00:00:00"/>
        <d v="2021-12-14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10T00:00:00"/>
        <d v="2022-01-11T00:00:00"/>
        <d v="2022-01-12T00:00:00"/>
        <d v="2022-01-13T00:00:00"/>
        <d v="2022-01-14T00:00:00"/>
        <d v="2022-01-15T00:00:00"/>
        <d v="2022-01-17T00:00:00"/>
        <d v="2022-01-18T00:00:00"/>
        <d v="2022-01-19T00:00:00"/>
        <d v="2022-01-20T00:00:00"/>
        <d v="2022-01-24T00:00:00"/>
        <d v="2022-01-25T00:00:00"/>
        <d v="2022-01-26T00:00:00"/>
        <d v="2022-01-27T00:00:00"/>
        <d v="2022-01-28T00:00:00"/>
        <d v="2022-01-31T00:00:00"/>
        <d v="2022-02-02T00:00:00"/>
        <d v="2022-02-03T00:00:00"/>
        <d v="2022-02-07T00:00:00"/>
        <d v="2022-02-08T00:00:00"/>
        <d v="2022-02-09T00:00:00"/>
        <d v="2022-02-10T00:00:00"/>
        <d v="2022-02-11T00:00:00"/>
        <d v="2022-02-14T00:00:00"/>
        <d v="2022-02-15T00:00:00"/>
        <d v="2022-02-16T00:00:00"/>
        <d v="2022-02-17T00:00:00"/>
        <d v="2022-02-21T00:00:00"/>
        <d v="2022-02-22T00:00:00"/>
        <d v="2022-02-23T00:00:00"/>
        <d v="2022-02-24T00:00:00"/>
        <d v="2022-02-25T00:00:00"/>
        <d v="2022-03-01T00:00:00"/>
        <d v="2022-03-02T00:00:00"/>
        <d v="2022-03-03T00:00:00"/>
        <d v="2022-03-07T00:00:00"/>
        <d v="2022-03-08T00:00:00"/>
        <d v="2022-03-09T00:00:00"/>
        <d v="2022-03-10T00:00:00"/>
        <d v="2022-03-11T00:00:00"/>
        <d v="2022-03-14T00:00:00"/>
        <d v="2022-03-15T00:00:00"/>
        <d v="2022-03-16T00:00:00"/>
        <d v="2022-03-21T00:00:00"/>
        <d v="2022-03-22T00:00:00"/>
        <d v="2022-03-23T00:00:00"/>
        <d v="2022-03-24T00:00:00"/>
        <d v="2022-03-25T00:00:00"/>
        <d v="2022-03-28T00:00:00"/>
        <d v="2022-03-29T00:00:00"/>
        <d v="2022-03-30T00:00:00"/>
        <d v="2022-03-31T00:00:00"/>
        <d v="2022-04-01T00:00:00"/>
        <d v="2022-04-04T00:00:00"/>
        <d v="2022-04-06T00:00:00"/>
        <d v="2022-04-08T00:00:00"/>
        <d v="2022-04-10T00:00:00"/>
        <d v="2022-04-11T00:00:00"/>
        <d v="2022-04-12T00:00:00"/>
        <d v="2022-04-13T00:00:00"/>
        <d v="2022-04-14T00:00:00"/>
        <d v="2022-04-18T00:00:00"/>
        <d v="2022-04-21T00:00:00"/>
        <d v="2022-04-22T00:00:00"/>
        <d v="2022-04-25T00:00:00"/>
        <d v="2022-04-26T00:00:00"/>
        <d v="2022-04-27T00:00:00"/>
        <d v="2022-04-28T00:00:00"/>
        <d v="2022-04-29T00:00:00"/>
        <d v="2022-05-01T00:00:00"/>
        <d v="2022-05-02T00:00:00"/>
        <d v="2022-05-04T00:00:00"/>
        <d v="2022-05-05T00:00:00"/>
        <d v="2022-05-06T00:00:00"/>
        <d v="2022-05-09T00:00:00"/>
        <d v="2022-05-10T00:00:00"/>
        <d v="2022-05-11T00:00:00"/>
        <d v="2022-05-12T00:00:00"/>
        <d v="2022-05-13T00:00:00"/>
        <d v="2022-05-16T00:00:00"/>
        <d v="2022-05-17T00:00:00"/>
        <d v="2022-05-18T00:00:00"/>
        <d v="2022-05-19T00:00:00"/>
        <d v="2022-05-23T00:00:00"/>
        <d v="2022-05-24T00:00:00"/>
        <d v="2022-05-25T00:00:00"/>
        <d v="2022-05-26T00:00:00"/>
        <d v="2022-05-27T00:00:00"/>
        <d v="2022-05-29T00:00:00"/>
        <d v="2022-05-30T00:00:00"/>
        <d v="2022-05-31T00:00:00"/>
        <d v="2022-06-01T00:00:00"/>
        <d v="2022-06-02T00:00:00"/>
        <d v="2022-06-03T00:00:00"/>
        <d v="2022-06-07T00:00:00"/>
        <d v="2022-06-08T00:00:00"/>
        <d v="2022-06-09T00:00:00"/>
        <d v="2022-06-10T00:00:00"/>
        <d v="2022-06-13T00:00:00"/>
        <d v="2022-06-14T00:00:00"/>
        <d v="2022-06-15T00:00:00"/>
        <d v="2022-06-16T00:00:00"/>
        <d v="2022-06-17T00:00:00"/>
        <d v="2022-06-18T00:00:00"/>
        <d v="2022-06-20T00:00:00"/>
        <d v="2022-06-23T00:00:00"/>
        <d v="2022-06-24T00:00:00"/>
        <d v="2022-06-28T00:00:00"/>
        <d v="2022-06-30T00:00:00"/>
        <d v="2022-07-01T00:00:00"/>
        <d v="2022-07-04T00:00:00"/>
        <d v="2022-07-05T00:00:00"/>
        <d v="2022-07-07T00:00:00"/>
        <d v="2022-07-10T00:00:00"/>
        <d v="2022-07-11T00:00:00"/>
        <d v="2022-07-12T00:00:00"/>
        <d v="2022-07-15T00:00:00"/>
        <d v="2022-07-17T00:00:00"/>
        <d v="2022-07-18T00:00:00"/>
        <d v="2022-07-19T00:00:00"/>
        <d v="2022-07-21T00:00:00"/>
        <d v="2022-07-22T00:00:00"/>
        <d v="2022-07-25T00:00:00"/>
        <d v="2022-07-26T00:00:00"/>
        <d v="2022-07-27T00:00:00"/>
        <d v="2022-07-28T00:00:00"/>
        <d v="2022-07-29T00:00:00"/>
        <d v="2022-07-31T00:00:00"/>
        <d v="2022-08-01T00:00:00"/>
        <d v="2022-08-02T00:00:00"/>
        <d v="2022-08-03T00:00:00"/>
        <d v="2022-08-04T00:00:00"/>
        <d v="2022-08-08T00:00:00"/>
        <d v="2022-08-10T00:00:00"/>
        <d v="2022-08-12T00:00:00"/>
        <d v="2022-08-16T00:00:00"/>
        <d v="2022-08-17T00:00:00"/>
        <d v="2022-08-18T00:00:00"/>
        <d v="2022-08-23T00:00:00"/>
        <d v="2022-08-25T00:00:00"/>
        <d v="2022-08-26T00:00:00"/>
        <d v="2022-08-27T00:00:00"/>
        <d v="2022-08-29T00:00:00"/>
        <d v="2022-08-30T00:00:00"/>
        <d v="2022-08-31T00:00:00"/>
        <d v="2022-09-01T00:00:00"/>
        <d v="2022-09-02T00:00:00"/>
        <d v="2022-09-05T00:00:00"/>
        <d v="2022-09-06T00:00:00"/>
        <d v="2022-09-07T00:00:00"/>
        <d v="2022-09-08T00:00:00"/>
        <d v="2022-09-09T00:00:00"/>
        <d v="2022-09-10T00:00:00"/>
        <d v="2022-09-12T00:00:00"/>
        <d v="2022-09-14T00:00:00"/>
        <d v="2022-09-20T00:00:00"/>
        <d v="2022-09-21T00:00:00"/>
        <d v="2022-09-22T00:00:00"/>
        <d v="2022-09-26T00:00:00"/>
        <d v="2022-09-27T00:00:00"/>
        <d v="2022-09-28T00:00:00"/>
        <d v="2022-09-29T00:00:00"/>
        <d v="2022-09-30T00:00:00"/>
        <d v="2022-10-01T00:00:00"/>
        <d v="2022-10-03T00:00:00"/>
        <d v="2022-10-04T00:00:00"/>
        <d v="2022-10-05T00:00:00"/>
        <d v="2022-10-06T00:00:00"/>
        <d v="2022-10-07T00:00:00"/>
        <d v="2022-10-11T00:00:00"/>
        <d v="2022-10-12T00:00:00"/>
        <d v="2022-10-13T00:00:00"/>
        <d v="2022-10-17T00:00:00"/>
        <d v="2022-10-18T00:00:00"/>
        <d v="2022-10-19T00:00:00"/>
        <d v="2022-10-21T00:00:00"/>
        <d v="2022-10-23T00:00:00"/>
        <d v="2022-10-25T00:00:00"/>
        <d v="2022-10-26T00:00:00"/>
        <d v="2022-10-28T00:00:00"/>
        <d v="2022-10-31T00:00:00"/>
        <d v="2022-11-01T00:00:00"/>
        <d v="2022-11-04T00:00:00"/>
        <d v="2022-11-09T00:00:00"/>
        <d v="2022-11-10T00:00:00"/>
        <d v="2022-11-14T00:00:00"/>
        <d v="2022-11-15T00:00:00"/>
        <d v="2022-11-16T00:00:00"/>
        <d v="2022-11-17T00:00:00"/>
        <d v="2022-11-18T00:00:00"/>
        <d v="2022-11-20T00:00:00"/>
        <d v="2022-11-21T00:00:00"/>
        <d v="2022-11-23T00:00:00"/>
        <d v="2022-11-25T00:00:00"/>
        <d v="2022-11-28T00:00:00"/>
        <d v="2022-11-30T00:00:00"/>
        <d v="2022-12-01T00:00:00"/>
        <d v="2022-12-05T00:00:00"/>
        <d v="2022-12-06T00:00:00"/>
        <d v="2022-12-07T00:00:00"/>
        <d v="2022-12-09T00:00:00"/>
        <d v="2022-12-10T00:00:00"/>
        <d v="2022-12-12T00:00:00"/>
        <d v="2022-12-13T00:00:00"/>
        <d v="2022-12-14T00:00:00"/>
        <d v="2022-12-15T00:00:00"/>
        <d v="2022-12-16T00:00:00"/>
        <d v="2022-12-19T00:00:00"/>
        <d v="2022-12-20T00:00:00"/>
        <d v="2022-12-22T00:00:00"/>
        <d v="2022-12-23T00:00:00"/>
        <d v="2022-12-26T00:00:00"/>
        <d v="2022-12-27T00:00:00"/>
        <d v="2022-12-28T00:00:00"/>
        <d v="2022-12-29T00:00:00"/>
        <d v="2022-12-30T00:00:00"/>
        <d v="2023-01-01T00:00:00"/>
        <d v="2023-01-04T00:00:00"/>
        <d v="2023-01-05T00:00:00"/>
        <d v="2023-01-06T00:00:00"/>
        <d v="2023-01-09T00:00:00"/>
        <d v="2023-01-10T00:00:00"/>
        <d v="2023-01-11T00:00:00"/>
        <d v="2023-01-12T00:00:00"/>
        <d v="2023-01-13T00:00:00"/>
        <d v="2023-01-16T00:00:00"/>
        <d v="2023-01-18T00:00:00"/>
        <d v="2023-01-19T00:00:00"/>
        <d v="2023-01-20T00:00:00"/>
        <d v="2023-01-24T00:00:00"/>
        <d v="2023-01-25T00:00:00"/>
        <d v="2023-01-27T00:00:00"/>
        <d v="2023-01-30T00:00:00"/>
        <d v="2023-01-31T00:00:00"/>
        <d v="2023-02-01T00:00:00"/>
        <d v="2023-02-02T00:00:00"/>
        <d v="2023-02-03T00:00:00"/>
        <d v="2023-02-06T00:00:00"/>
        <d v="2023-02-07T00:00:00"/>
        <d v="2023-02-09T00:00:00"/>
        <d v="2023-02-10T00:00:00"/>
        <d v="2023-02-13T00:00:00"/>
        <d v="2023-02-14T00:00:00"/>
        <d v="2023-02-15T00:00:00"/>
        <d v="2023-02-16T00:00:00"/>
        <d v="2023-02-20T00:00:00"/>
        <d v="2023-02-21T00:00:00"/>
        <d v="2023-02-22T00:00:00"/>
        <d v="2023-02-24T00:00:00"/>
        <d v="2023-02-27T00:00:00"/>
        <d v="2023-02-28T00:00:00"/>
        <d v="2023-03-01T00:00:00"/>
        <d v="2023-03-02T00:00:00"/>
        <d v="2023-03-03T00:00:00"/>
        <d v="2023-03-04T00:00:00"/>
        <d v="2023-03-06T00:00:00"/>
        <d v="2023-03-07T00:00:00"/>
        <d v="2023-03-09T00:00:00"/>
        <d v="2023-03-10T00:00:00"/>
        <d v="2023-03-13T00:00:00"/>
        <d v="2023-03-14T00:00:00"/>
        <d v="2023-03-15T00:00:00"/>
        <d v="2023-03-16T00:00:00"/>
        <d v="2023-03-17T00:00:00"/>
        <d v="2023-03-20T00:00:00"/>
        <d v="2023-03-22T00:00:00"/>
        <d v="2023-03-23T00:00:00"/>
        <d v="2023-03-27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5T00:00:00"/>
        <d v="2023-04-26T00:00:00"/>
        <d v="2023-04-27T00:00:00"/>
        <d v="2023-04-28T00:00:00"/>
        <d v="2023-04-30T00:00:00"/>
        <d v="2023-05-01T00:00:00"/>
        <d v="2023-05-02T00:00:00"/>
        <d v="2023-05-03T00:00:00"/>
        <d v="2023-05-04T00:00:00"/>
        <d v="2023-05-05T00:00:00"/>
        <d v="2023-05-06T00:00:00"/>
        <d v="2023-05-07T00:00:00"/>
        <d v="2023-05-08T00:00:00"/>
        <d v="2023-05-09T00:00:00"/>
        <d v="2023-05-10T00:00:00"/>
        <d v="2023-05-11T00:00:00"/>
        <d v="2023-05-12T00:00:00"/>
        <d v="2023-05-15T00:00:00"/>
        <d v="2023-05-16T00:00:00"/>
        <d v="2023-05-17T00:00:00"/>
        <d v="2023-05-18T00:00:00"/>
        <d v="2023-05-19T00:00:00"/>
        <d v="2023-05-21T00:00:00"/>
        <d v="2023-05-22T00:00:00"/>
        <d v="2023-05-23T00:00:00"/>
        <d v="2023-05-24T00:00:00"/>
        <d v="2023-05-25T00:00:00"/>
        <d v="2023-05-26T00:00:00"/>
        <d v="2023-05-30T00:00:00"/>
        <d v="2023-05-31T00:00:00"/>
        <d v="2023-06-01T00:00:00"/>
        <d v="2023-06-02T00:00:00"/>
        <d v="2023-06-03T00:00:00"/>
        <d v="2023-06-05T00:00:00"/>
        <d v="2023-06-06T00:00:00"/>
        <d v="2023-06-07T00:00:00"/>
        <d v="2023-06-08T00:00:00"/>
        <d v="2023-06-09T00:00:00"/>
        <d v="2023-06-10T00:00:00"/>
        <d v="2023-06-13T00:00:00"/>
        <d v="2023-06-14T00:00:00"/>
        <d v="2023-06-15T00:00:00"/>
        <d v="2023-06-16T00:00:00"/>
        <d v="2023-06-19T00:00:00"/>
        <d v="2023-06-20T00:00:00"/>
        <d v="2023-06-22T00:00:00"/>
        <d v="2023-06-23T00:00:00"/>
        <d v="2023-06-27T00:00:00"/>
        <d v="2023-06-28T00:00:00"/>
        <d v="2023-06-29T00:00:00"/>
        <d v="2023-06-30T00:00:00"/>
        <d v="2023-07-01T00:00:00"/>
        <d v="2023-07-05T00:00:00"/>
        <d v="2023-07-06T00:00:00"/>
        <d v="2023-07-07T00:00:00"/>
        <d v="2023-07-10T00:00:00"/>
        <d v="2023-07-11T00:00:00"/>
        <d v="2023-07-12T00:00:00"/>
        <d v="2023-07-13T00:00:00"/>
        <d v="2023-07-14T00:00:00"/>
        <d v="2023-07-17T00:00:00"/>
        <d v="2023-07-19T00:00:00"/>
        <d v="2023-07-20T00:00:00"/>
        <d v="2023-07-21T00:00:00"/>
        <d v="2023-07-25T00:00:00"/>
        <d v="2023-07-27T00:00:00"/>
        <d v="2023-07-28T00:00:00"/>
        <d v="2023-07-31T00:00:00"/>
        <d v="2023-08-01T00:00:00"/>
        <d v="2023-08-02T00:00:00"/>
        <d v="2023-08-03T00:00:00"/>
        <d v="2023-08-04T00:00:00"/>
        <d v="2023-08-07T00:00:00"/>
        <d v="2023-08-08T00:00:00"/>
        <d v="2023-08-09T00:00:00"/>
        <d v="2023-08-10T00:00:00"/>
        <d v="2023-08-11T00:00:00"/>
        <d v="2023-08-16T00:00:00"/>
        <d v="2023-08-17T00:00:00"/>
        <d v="2023-08-18T00:00:00"/>
        <d v="2023-08-20T00:00:00"/>
        <d v="2023-08-22T00:00:00"/>
        <d v="2023-08-23T00:00:00"/>
        <d v="2023-08-24T00:00:00"/>
        <d v="2023-08-25T00:00:00"/>
        <d v="2023-08-28T00:00:00"/>
        <d v="2023-08-29T00:00:00"/>
        <d v="2023-08-30T00:00:00"/>
        <d v="2023-08-31T00:00:00"/>
        <d v="2023-09-01T00:00:00"/>
        <d v="2023-09-03T00:00:00"/>
        <d v="2023-09-04T00:00:00"/>
        <d v="2023-09-05T00:00:00"/>
        <d v="2023-09-06T00:00:00"/>
        <d v="2023-09-07T00:00:00"/>
        <d v="2023-09-08T00:00:00"/>
        <d v="2023-09-10T00:00:00"/>
        <d v="2023-09-11T00:00:00"/>
        <d v="2023-09-12T00:00:00"/>
        <d v="2023-09-13T00:00:00"/>
        <d v="2023-09-14T00:00:00"/>
        <d v="2023-09-15T00:00:00"/>
        <d v="2023-09-16T00:00:00"/>
        <d v="2023-09-20T00:00:00"/>
        <d v="2023-09-21T00:00:00"/>
        <d v="2023-09-22T00:00:00"/>
        <d v="2023-09-25T00:00:00"/>
        <d v="2023-09-27T00:00:00"/>
        <d v="2023-09-28T00:00:00"/>
        <d v="2023-09-29T00:00:00"/>
        <d v="2023-10-01T00:00:00"/>
        <d v="2023-10-02T00:00:00"/>
        <d v="2023-10-03T00:00:00"/>
        <d v="2023-10-04T00:00:00"/>
        <d v="2023-10-05T00:00:00"/>
        <d v="2023-10-06T00:00:00"/>
        <d v="2023-10-08T00:00:00"/>
        <d v="2023-10-09T00:00:00"/>
        <d v="2023-10-10T00:00:00"/>
        <d v="2023-10-12T00:00:00"/>
        <d v="2023-10-13T00:00:00"/>
        <d v="2023-10-15T00:00:00"/>
        <d v="2023-10-16T00:00:00"/>
        <d v="2023-10-17T00:00:00"/>
        <d v="2023-10-18T00:00:00"/>
        <d v="2023-10-19T00:00:00"/>
        <d v="2023-10-20T00:00:00"/>
        <d v="2023-10-22T00:00:00"/>
        <d v="2023-10-23T00:00:00"/>
        <d v="2023-10-24T00:00:00"/>
        <d v="2023-10-25T00:00:00"/>
        <d v="2023-10-26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3T00:00:00"/>
        <d v="2023-11-24T00:00:00"/>
        <d v="2023-11-25T00:00:00"/>
        <d v="2023-11-27T00:00:00"/>
        <d v="2023-11-28T00:00:00"/>
        <d v="2023-11-29T00:00:00"/>
        <d v="2023-11-30T00:00:00"/>
        <d v="2023-12-01T00:00:00"/>
        <d v="2023-12-04T00:00:00"/>
        <d v="2023-12-05T00:00:00"/>
        <d v="2023-12-06T00:00:00"/>
        <d v="2023-12-07T00:00:00"/>
        <d v="2023-12-10T00:00:00"/>
        <d v="2023-12-11T00:00:00"/>
        <d v="2023-12-12T00:00:00"/>
        <d v="2023-12-15T00:00:00"/>
        <d v="2023-12-18T00:00:00"/>
        <d v="2023-12-19T00:00:00"/>
        <d v="2023-12-20T00:00:00"/>
        <d v="2023-12-21T00:00:00"/>
        <d v="2023-12-22T00:00:00"/>
        <d v="2023-12-26T00:00:00"/>
        <d v="2023-12-27T00:00:00"/>
        <d v="2023-12-28T00:00:00"/>
        <d v="2023-12-29T00:00:00"/>
        <d v="2024-01-01T00:00:00"/>
        <d v="2024-01-02T00:00:00"/>
        <d v="2024-01-03T00:00:00"/>
        <d v="2024-01-04T00:00:00"/>
        <d v="2024-01-05T00:00:00"/>
        <d v="2024-01-08T00:00:00"/>
        <d v="2024-01-09T00:00:00"/>
        <d v="2024-01-10T00:00:00"/>
        <d v="2024-01-11T00:00:00"/>
        <d v="2024-01-14T00:00:00"/>
        <d v="2024-01-15T00:00:00"/>
        <d v="2024-01-16T00:00:00"/>
        <d v="2024-01-18T00:00:00"/>
        <d v="2024-01-19T00:00:00"/>
        <d v="2024-01-21T00:00:00"/>
        <d v="2024-01-22T00:00:00"/>
        <d v="2024-01-23T00:00:00"/>
        <d v="2024-01-24T00:00:00"/>
        <d v="2024-01-25T00:00:00"/>
        <d v="2024-01-26T00:00:00"/>
        <d v="2024-01-27T00:00:00"/>
        <d v="2024-01-29T00:00:00"/>
        <d v="2024-01-30T00:00:00"/>
        <d v="2024-01-31T00:00:00"/>
        <d v="2024-02-01T00:00:00"/>
        <d v="2024-02-02T00:00:00"/>
        <d v="2024-02-03T00:00:00"/>
        <d v="2024-02-05T00:00:00"/>
        <d v="2024-02-06T00:00:00"/>
        <d v="2024-02-07T00:00:00"/>
        <d v="2024-02-08T00:00:00"/>
        <d v="2024-02-09T00:00:00"/>
        <d v="2024-02-10T00:00:00"/>
        <d v="2024-02-13T00:00:00"/>
        <d v="2024-02-14T00:00:00"/>
        <d v="2024-02-15T00:00:00"/>
        <d v="2024-02-16T00:00:00"/>
        <d v="2024-02-17T00:00:00"/>
        <d v="2024-02-19T00:00:00"/>
        <d v="2024-02-20T00:00:00"/>
        <d v="2024-02-21T00:00:00"/>
        <d v="2024-02-22T00:00:00"/>
        <d v="2024-02-23T00:00:00"/>
        <d v="2024-02-26T00:00:00"/>
        <d v="2024-02-27T00:00:00"/>
        <d v="2024-02-28T00:00:00"/>
        <d v="2024-02-29T00:00:00"/>
        <d v="2024-03-01T00:00:00"/>
        <d v="2024-03-06T00:00:00"/>
        <d v="2024-03-07T00:00:00"/>
        <d v="2024-03-08T00:00:00"/>
        <d v="2024-03-09T00:00:00"/>
        <d v="2024-03-10T00:00:00"/>
        <d v="2024-03-11T00:00:00"/>
        <d v="2024-03-12T00:00:00"/>
        <d v="2024-03-13T00:00:00"/>
        <d v="2024-03-14T00:00:00"/>
        <d v="2024-03-15T00:00:00"/>
        <d v="2024-03-16T00:00:00"/>
        <d v="2024-03-18T00:00:00"/>
        <d v="2024-03-19T00:00:00"/>
        <d v="2024-03-21T00:00:00"/>
        <d v="2024-03-22T00:00:00"/>
        <d v="2024-03-25T00:00:00"/>
        <d v="2024-03-26T00:00:00"/>
        <d v="2024-03-27T00:00:00"/>
        <d v="2024-03-28T00:00:00"/>
        <d v="2024-03-30T00:00:00"/>
        <d v="2024-03-31T00:00:00"/>
        <d v="2024-04-01T00:00:00"/>
        <d v="2024-04-02T00:00:00"/>
        <d v="2024-04-03T00:00:00"/>
        <d v="2024-04-04T00:00:00"/>
        <d v="2024-04-05T00:00:00"/>
        <d v="2024-04-06T00:00:00"/>
        <d v="2024-04-08T00:00:00"/>
        <d v="2024-04-09T00:00:00"/>
        <d v="2024-04-10T00:00:00"/>
        <d v="2024-04-11T00:00:00"/>
        <d v="2024-04-12T00:00:00"/>
        <d v="2024-04-13T00:00:00"/>
        <d v="2024-04-15T00:00:00"/>
        <d v="2024-04-16T00:00:00"/>
        <d v="2024-04-17T00:00:00"/>
        <d v="2024-04-18T00:00:00"/>
        <d v="2024-04-19T00:00:00"/>
        <d v="2024-04-20T00:00:00"/>
        <d v="2024-04-21T00:00:00"/>
        <d v="2024-04-22T00:00:00"/>
        <d v="2024-04-23T00:00:00"/>
        <d v="2024-04-24T00:00:00"/>
        <d v="2024-04-25T00:00:00"/>
        <d v="2024-04-26T00:00:00"/>
        <d v="2024-04-28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2T00:00:00"/>
        <d v="2024-05-23T00:00:00"/>
        <d v="2024-05-24T00:00:00"/>
        <d v="2024-05-27T00:00:00"/>
        <d v="2024-05-28T00:00:00"/>
        <d v="2024-05-29T00:00:00"/>
        <d v="2024-05-30T00:00:00"/>
        <d v="2024-05-31T00:00:00"/>
        <d v="2024-06-01T00:00:00"/>
        <d v="2024-06-02T00:00:00"/>
        <d v="2024-06-03T00:00:00"/>
        <d v="2024-06-04T00:00:00"/>
        <d v="2024-06-05T00:00:00"/>
        <d v="2024-06-06T00:00:00"/>
        <d v="2024-06-07T00:00:00"/>
        <d v="2024-06-10T00:00:00"/>
        <d v="2024-06-11T00:00:00"/>
        <d v="2024-06-12T00:00:00"/>
        <d v="2024-06-13T00:00:00"/>
        <d v="2024-06-14T00:00:00"/>
        <d v="2024-06-16T00:00:00"/>
        <d v="2024-06-17T00:00:00"/>
        <d v="2024-06-18T00:00:00"/>
        <d v="2024-06-19T00:00:00"/>
        <d v="2024-06-21T00:00:00"/>
        <d v="2024-06-24T00:00:00"/>
        <d v="2024-06-25T00:00:00"/>
        <d v="2024-06-26T00:00:00"/>
        <d v="2024-06-27T00:00:00"/>
        <d v="2024-06-28T00:00:00"/>
        <d v="2024-06-30T00:00:00"/>
        <d v="2024-07-01T00:00:00"/>
        <d v="2024-07-02T00:00:00"/>
        <d v="2024-07-03T00:00:00"/>
        <d v="2024-07-04T00:00:00"/>
        <d v="2024-07-05T00:00:00"/>
        <d v="2024-07-08T00:00:00"/>
        <d v="2024-07-09T00:00:00"/>
        <d v="2024-07-10T00:00:00"/>
        <d v="2024-07-11T00:00:00"/>
        <d v="2024-07-12T00:00:00"/>
        <d v="2024-07-15T00:00:00"/>
        <d v="2024-07-17T00:00:00"/>
        <d v="2024-07-18T00:00:00"/>
        <d v="2024-07-19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5T00:00:00"/>
        <d v="2024-08-06T00:00:00"/>
        <d v="2024-08-07T00:00:00"/>
        <d v="2024-08-08T00:00:00"/>
        <d v="2024-08-09T00:00:00"/>
        <d v="2024-08-10T00:00:00"/>
        <d v="2024-08-11T00:00:00"/>
        <d v="2024-08-12T00:00:00"/>
        <d v="2024-08-13T00:00:00"/>
        <d v="2024-08-14T00:00:00"/>
        <d v="2024-08-16T00:00:00"/>
        <d v="2024-08-17T00:00:00"/>
        <d v="2024-08-18T00:00:00"/>
        <d v="2024-08-19T00:00:00"/>
        <d v="2024-08-20T00:00:00"/>
        <d v="2024-08-21T00:00:00"/>
        <d v="2024-08-22T00:00:00"/>
        <d v="2024-08-23T00:00:00"/>
        <d v="2024-08-24T00:00:00"/>
        <d v="2024-08-26T00:00:00"/>
        <d v="2024-08-27T00:00:00"/>
        <d v="2024-08-28T00:00:00"/>
        <d v="2024-08-29T00:00:00"/>
        <d v="2024-08-30T00:00:00"/>
        <d v="2024-08-31T00:00:00"/>
        <d v="2024-09-01T00:00:00"/>
        <d v="2024-09-02T00:00:00"/>
        <d v="2024-09-03T00:00:00"/>
        <d v="2024-09-04T00:00:00"/>
        <d v="2024-09-05T00:00:00"/>
        <d v="2024-09-06T00:00:00"/>
        <d v="2024-09-09T00:00:00"/>
        <d v="2024-09-10T00:00:00"/>
        <d v="2024-09-11T00:00:00"/>
        <d v="2024-09-12T00:00:00"/>
        <d v="2024-09-13T00:00:00"/>
        <d v="2024-09-16T00:00:00"/>
        <d v="2024-09-17T00:00:00"/>
        <d v="2024-09-18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6T00:00:00"/>
        <d v="2024-10-28T00:00:00"/>
        <d v="2024-10-29T00:00:00"/>
        <d v="2024-10-30T00:00:00"/>
        <d v="2024-11-01T00:00:00"/>
        <d v="2024-11-02T00:00:00"/>
        <d v="2024-11-03T00:00:00"/>
        <d v="2024-11-04T00:00:00"/>
        <d v="2024-11-05T00:00:00"/>
        <d v="2024-11-06T00:00:00"/>
        <d v="2024-11-07T00:00:00"/>
        <d v="2024-11-08T00:00:00"/>
        <d v="2024-11-09T00:00:00"/>
        <d v="2024-11-10T00:00:00"/>
        <d v="2024-11-12T00:00:00"/>
        <d v="2024-11-13T00:00:00"/>
        <d v="2024-11-14T00:00:00"/>
        <d v="2024-11-15T00:00:00"/>
        <d v="2024-11-18T00:00:00"/>
        <d v="2024-11-19T00:00:00"/>
        <d v="2024-11-20T00:00:00"/>
        <d v="2024-11-21T00:00:00"/>
        <d v="2024-11-22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5T00:00:00"/>
        <d v="2024-12-16T00:00:00"/>
        <d v="2024-12-17T00:00:00"/>
        <d v="2024-12-18T00:00:00"/>
        <d v="2024-12-19T00:00:00"/>
        <d v="2024-12-20T00:00:00"/>
        <d v="2024-12-21T00:00:00"/>
        <d v="2024-12-22T00:00:00"/>
        <d v="2024-12-23T00:00:00"/>
        <d v="2024-12-24T00:00:00"/>
        <d v="2024-12-26T00:00:00"/>
        <d v="2024-12-27T00:00:00"/>
        <d v="2024-12-30T00:00:00"/>
        <d v="2024-12-31T00:00:00"/>
        <d v="2025-01-01T00:00:00"/>
        <d v="2025-01-02T00:00:00"/>
        <d v="2025-01-03T00:00:00"/>
        <d v="2025-01-04T00:00:00"/>
        <d v="2025-01-05T00:00:00"/>
        <d v="2025-01-06T00:00:00"/>
        <d v="2025-01-07T00:00:00"/>
        <d v="2025-01-08T00:00:00"/>
        <d v="2025-01-09T00:00:00"/>
        <d v="2025-01-10T00:00:00"/>
        <d v="2025-01-12T00:00:00"/>
        <d v="2025-01-13T00:00:00"/>
        <d v="2025-01-14T00:00:00"/>
        <d v="2025-01-15T00:00:00"/>
        <d v="2025-01-16T00:00:00"/>
        <d v="2025-01-17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1T00:00:00"/>
        <d v="2025-03-02T00:00:00"/>
        <d v="2025-03-03T00:00:00"/>
        <d v="2025-03-04T00:00:00"/>
        <d v="2025-03-05T00:00:00"/>
        <d v="2025-03-06T00:00:00"/>
        <d v="2025-03-07T00:00:00"/>
        <d v="2025-03-09T00:00:00"/>
        <d v="2025-03-10T00:00:00"/>
        <d v="2025-03-11T00:00:00"/>
        <d v="2025-03-12T00:00:00"/>
        <d v="2025-03-13T00:00:00"/>
        <d v="2025-03-14T00:00:00"/>
        <d v="2025-03-15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3T00:00:00"/>
        <d v="2025-04-14T00:00:00"/>
        <d v="2025-04-15T00:00:00"/>
        <d v="2025-04-16T00:00:00"/>
        <d v="2025-04-17T00:00:00"/>
        <d v="2025-04-20T00:00:00"/>
        <d v="2025-04-21T00:00:00"/>
        <d v="2025-04-22T00:00:00"/>
        <d v="2025-04-23T00:00:00"/>
        <d v="2025-04-24T00:00:00"/>
        <d v="2025-04-25T00:00:00"/>
        <d v="2025-04-27T00:00:00"/>
        <d v="2025-04-28T00:00:00"/>
        <d v="2025-04-29T00:00:00"/>
        <d v="2025-04-30T00:00:00"/>
        <d v="2025-05-01T00:00:00"/>
        <d v="2025-05-02T00:00:00"/>
        <d v="2025-05-05T00:00:00"/>
        <d v="2025-05-06T00:00:00"/>
        <d v="2025-05-07T00:00:00"/>
        <d v="2025-05-08T00:00:00"/>
        <d v="2025-05-09T00:00:00"/>
        <d v="2025-05-10T00:00:00"/>
        <d v="2025-05-12T00:00:00"/>
        <d v="2025-05-13T00:00:00"/>
        <d v="2025-05-14T00:00:00"/>
        <d v="2025-05-15T00:00:00"/>
        <d v="2025-05-16T00:00:00"/>
        <d v="2025-05-19T00:00:00"/>
        <d v="2025-05-20T00:00:00"/>
        <d v="2025-05-22T00:00:00"/>
        <d v="2025-05-23T00:00:00"/>
        <d v="2025-05-26T00:00:00"/>
        <d v="2025-05-27T00:00:00"/>
        <d v="2025-05-28T00:00:00"/>
        <d v="2025-05-29T00:00:00"/>
        <d v="2025-05-30T00:00:00"/>
        <d v="2025-05-31T00:00:00"/>
        <d v="2025-06-0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2T00:00:00"/>
        <d v="2025-06-23T00:00:00"/>
        <d v="2025-06-24T00:00:00"/>
        <d v="2025-06-25T00:00:00"/>
        <d v="2025-06-26T00:00:00"/>
        <d v="2025-06-27T00:00:00"/>
        <d v="2025-06-29T00:00:00"/>
        <d v="2025-06-30T00:00:00"/>
        <d v="2025-07-01T00:00:00"/>
        <d v="2025-07-02T00:00:00"/>
        <d v="2025-07-03T00:00:00"/>
        <d v="2025-07-04T00:00:00"/>
        <d v="2025-07-05T00:00:00"/>
        <d v="2025-07-07T00:00:00"/>
        <d v="2025-07-08T00:00:00"/>
        <d v="2025-07-09T00:00:00"/>
        <d v="2025-07-10T00:00:00"/>
        <d v="2025-07-11T00:00:00"/>
        <d v="2025-07-14T00:00:00"/>
        <d v="2025-07-15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10T00:00:00"/>
        <d v="2025-08-11T00:00:00"/>
        <d v="2025-08-12T00:00:00"/>
        <d v="2025-08-13T00:00:00"/>
        <d v="2025-08-14T00:00:00"/>
        <d v="2025-08-18T00:00:00"/>
        <d v="2025-08-19T00:00:00"/>
        <d v="2025-08-20T00:00:00"/>
        <d v="2025-08-21T00:00:00"/>
        <d v="2025-08-22T00:00:00"/>
        <d v="2025-08-25T00:00:00"/>
        <d v="2025-08-26T00:00:00"/>
        <d v="2025-08-27T00:00:00"/>
        <d v="2025-08-28T00:00:00"/>
        <d v="2025-08-29T00:00:00"/>
        <d v="2025-08-31T00:00:00"/>
        <d v="2025-09-01T00:00:00"/>
        <d v="2025-09-02T00:00:00"/>
        <d v="2025-09-03T00:00:00"/>
        <d v="2025-09-04T00:00:00"/>
        <d v="2025-09-05T00:00:00"/>
        <d v="2025-09-08T00:00:00"/>
        <d v="2025-09-09T00:00:00"/>
        <d v="2025-09-10T00:00:00"/>
        <d v="2025-09-11T00:00:00"/>
        <d v="2025-09-12T00:00:00"/>
        <d v="2025-09-14T00:00:00"/>
        <d v="2025-09-15T00:00:00"/>
        <d v="2025-09-16T00:00:00"/>
        <d v="2025-09-17T00:00:00"/>
        <d v="2025-09-22T00:00:00"/>
        <d v="2025-09-23T00:00:00"/>
        <d v="2025-09-24T00:00:00"/>
        <d v="2025-09-25T00:00:00"/>
        <d v="2025-09-26T00:00:00"/>
        <d v="2025-09-28T00:00:00"/>
        <d v="2025-09-29T00:00:00"/>
        <d v="2025-09-30T00:00:00"/>
        <d v="2025-10-01T00:00:00"/>
        <d v="2025-10-02T00:00:00"/>
        <d v="2025-10-03T00:00:00"/>
        <d v="2025-10-05T00:00:00"/>
        <d v="2025-10-06T00:00:00"/>
        <d v="2025-10-07T00:00:00"/>
        <d v="2025-10-08T00:00:00"/>
        <d v="2025-10-09T00:00:00"/>
        <d v="2025-10-10T00:00:00"/>
        <d v="2025-10-12T00:00:00"/>
        <d v="2025-10-13T00:00:00"/>
        <d v="2025-10-14T00:00:00"/>
        <d v="2025-10-15T00:00:00"/>
        <d v="2025-10-16T00:00:00"/>
        <d v="2025-10-17T00:00:00"/>
        <d v="2025-10-20T00:00:00"/>
        <d v="2025-10-21T00:00:00"/>
        <d v="2025-10-22T00:00:00"/>
        <d v="2025-10-23T00:00:00"/>
        <d v="2025-10-24T00:00:00"/>
        <d v="2025-10-24T09:11:00"/>
        <d v="2025-10-27T00:00:00"/>
        <d v="2025-10-28T00:00:00"/>
        <d v="2025-10-29T00:00:00"/>
        <d v="2025-10-30T00:00:00"/>
        <d v="2025-10-31T00:00:00"/>
        <d v="2025-11-0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7T00:00:00"/>
        <d v="2025-12-08T00:00:00"/>
        <d v="2025-12-09T00:00:00"/>
        <d v="2025-12-10T00:00:00"/>
        <d v="2025-12-11T00:00:00"/>
        <d v="2025-12-12T00:00:00"/>
        <d v="2025-12-14T00:00:00"/>
        <d v="2025-12-15T00:00:00"/>
        <d v="2025-12-16T00:00:00"/>
        <d v="2025-12-17T00:00:00"/>
        <d v="2025-12-18T00:00:00"/>
        <d v="2025-12-19T00:00:00"/>
        <d v="2025-12-20T00:00:00"/>
        <d v="2025-12-21T00:00:00"/>
        <d v="2025-12-22T00:00:00"/>
        <d v="2025-12-23T00:00:00"/>
        <d v="2025-12-24T00:00:00"/>
        <d v="2025-12-26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2T00:00:00"/>
        <d v="2026-01-13T00:00:00"/>
        <d v="2026-01-14T00:00:00"/>
        <d v="2026-01-15T00:00:00"/>
        <d v="2026-01-16T00:00:00"/>
        <d v="2026-01-18T00:00:00"/>
        <d v="2026-01-19T00:00:00"/>
        <d v="2026-01-20T00:00:00"/>
        <d v="2026-01-21T00:00:00"/>
        <d v="2026-01-22T00:00:00"/>
        <d v="2026-01-23T00:00:00"/>
        <d v="2026-01-25T00:00:00"/>
        <d v="2026-01-26T00:00:00"/>
        <d v="2026-01-27T00:00:00"/>
        <d v="2026-01-28T00:00:00"/>
        <d v="2026-01-29T00:00:00"/>
        <d v="2026-01-30T00:00:00"/>
        <d v="2026-02-01T00:00:00"/>
        <d v="2026-02-02T00:00:00"/>
        <d v="2026-02-03T00:00:00"/>
        <d v="2026-02-04T00:00:00"/>
        <d v="2026-02-05T00:00:00"/>
        <d v="2026-02-06T00:00:00"/>
        <d v="2026-02-09T00:00:00"/>
        <d v="2026-02-10T00:00:00"/>
        <d v="2026-02-11T00:00:00"/>
        <d v="2026-02-12T00:00:00"/>
        <d v="2026-02-13T00:00:00"/>
        <d v="2026-02-14T00:00:00"/>
        <d v="2026-02-16T00:00:00"/>
        <d v="2026-02-17T00:00:00"/>
        <d v="2026-02-18T00:00:00"/>
        <d v="2026-02-19T00:00:00"/>
        <d v="2026-02-20T00:00:00"/>
        <d v="2026-02-21T00:00:00"/>
        <d v="2026-02-22T00:00:00"/>
        <d v="2026-02-23T00:00:00"/>
        <d v="2026-02-24T00:00:00"/>
        <d v="2026-02-25T00:00:00"/>
        <d v="2026-02-26T00:00:00"/>
        <d v="2026-02-27T00:00:00"/>
        <d v="2026-02-28T00:00:00"/>
        <d v="2026-03-02T00:00:00"/>
        <d v="2026-03-03T00:00:00"/>
        <m/>
      </sharedItems>
      <fieldGroup par="14"/>
    </cacheField>
    <cacheField name="Total" numFmtId="42">
      <sharedItems containsString="0" containsBlank="1" containsNumber="1" containsInteger="1" minValue="-99158291" maxValue="116769940"/>
    </cacheField>
    <cacheField name="Usuario" numFmtId="0">
      <sharedItems containsBlank="1"/>
    </cacheField>
    <cacheField name="Vencimiento" numFmtId="14">
      <sharedItems containsNonDate="0" containsDate="1" containsString="0" containsBlank="1" minDate="2020-12-24T00:00:00" maxDate="2026-04-03T00:00:00" count="1348">
        <d v="2020-12-24T00:00:00"/>
        <d v="2020-12-26T00:00:00"/>
        <d v="2020-12-27T00:00:00"/>
        <d v="2020-12-30T00:00:00"/>
        <d v="2020-12-31T00:00:00"/>
        <d v="2021-01-22T00:00:00"/>
        <d v="2021-01-28T00:00:00"/>
        <d v="2021-01-30T00:00:00"/>
        <d v="2021-02-03T00:00:00"/>
        <d v="2021-02-04T00:00:00"/>
        <d v="2021-02-05T00:00:00"/>
        <d v="2021-02-06T00:00:00"/>
        <d v="2021-02-09T00:00:00"/>
        <d v="2021-02-10T00:00:00"/>
        <d v="2021-02-11T00:00:00"/>
        <d v="2021-02-12T00:00:00"/>
        <d v="2021-02-13T00:00:00"/>
        <d v="2021-02-14T00:00:00"/>
        <d v="2021-02-17T00:00:00"/>
        <d v="2021-02-18T00:00:00"/>
        <d v="2021-02-19T00:00:00"/>
        <d v="2021-02-22T00:00:00"/>
        <d v="2021-02-25T00:00:00"/>
        <d v="2021-03-02T00:00:00"/>
        <d v="2021-03-04T00:00:00"/>
        <d v="2021-03-05T00:00:00"/>
        <d v="2021-03-06T00:00:00"/>
        <d v="2021-03-07T00:00:00"/>
        <d v="2021-03-12T00:00:00"/>
        <d v="2021-03-14T00:00:00"/>
        <d v="2021-03-18T00:00:00"/>
        <d v="2021-03-19T00:00:00"/>
        <d v="2021-03-20T00:00:00"/>
        <d v="2021-03-21T00:00:00"/>
        <d v="2021-03-24T00:00:00"/>
        <d v="2021-03-25T00:00:00"/>
        <d v="2021-03-26T00:00:00"/>
        <d v="2021-03-27T00:00:00"/>
        <d v="2021-03-28T00:00:00"/>
        <d v="2021-03-30T00:00:00"/>
        <d v="2021-03-31T00:00:00"/>
        <d v="2021-04-01T00:00:00"/>
        <d v="2021-04-02T00:00:00"/>
        <d v="2021-04-03T00:00:00"/>
        <d v="2021-04-04T00:00:00"/>
        <d v="2021-04-08T00:00:00"/>
        <d v="2021-04-09T00:00:00"/>
        <d v="2021-04-10T00:00:00"/>
        <d v="2021-04-11T00:00:00"/>
        <d v="2021-04-12T00:00:00"/>
        <d v="2021-04-14T00:00:00"/>
        <d v="2021-04-15T00:00:00"/>
        <d v="2021-04-16T00:00:00"/>
        <d v="2021-04-17T00:00:00"/>
        <d v="2021-04-18T00:00:00"/>
        <d v="2021-04-21T00:00:00"/>
        <d v="2021-04-22T00:00:00"/>
        <d v="2021-04-23T00:00:00"/>
        <d v="2021-04-24T00:00:00"/>
        <d v="2021-04-25T00:00:00"/>
        <d v="2021-04-28T00:00:00"/>
        <d v="2021-04-29T00:00:00"/>
        <d v="2021-04-30T00:00:00"/>
        <d v="2021-05-01T00:00:00"/>
        <d v="2021-05-05T00:00:00"/>
        <d v="2021-05-06T00:00:00"/>
        <d v="2021-05-07T00:00:00"/>
        <d v="2021-05-08T00:00:00"/>
        <d v="2021-05-09T00:00:00"/>
        <d v="2021-05-10T00:00:00"/>
        <d v="2021-05-12T00:00:00"/>
        <d v="2021-05-13T00:00:00"/>
        <d v="2021-05-14T00:00:00"/>
        <d v="2021-05-15T00:00:00"/>
        <d v="2021-05-20T00:00:00"/>
        <d v="2021-05-21T00:00:00"/>
        <d v="2021-05-22T00:00:00"/>
        <d v="2021-05-23T00:00:00"/>
        <d v="2021-05-24T00:00:00"/>
        <d v="2021-05-25T00:00:00"/>
        <d v="2021-05-26T00:00:00"/>
        <d v="2021-05-27T00:00:00"/>
        <d v="2021-05-29T00:00:00"/>
        <d v="2021-05-30T00:00:00"/>
        <d v="2021-06-02T00:00:00"/>
        <d v="2021-06-03T00:00:00"/>
        <d v="2021-06-04T00:00:00"/>
        <d v="2021-06-05T00:00:00"/>
        <d v="2021-06-06T00:00:00"/>
        <d v="2021-06-09T00:00:00"/>
        <d v="2021-06-10T00:00:00"/>
        <d v="2021-06-11T00:00:00"/>
        <d v="2021-06-16T00:00:00"/>
        <d v="2021-06-17T00:00:00"/>
        <d v="2021-06-18T00:00:00"/>
        <d v="2021-06-19T00:00:00"/>
        <d v="2021-06-23T00:00:00"/>
        <d v="2021-06-24T00:00:00"/>
        <d v="2021-06-25T00:00:00"/>
        <d v="2021-06-27T00:00:00"/>
        <d v="2021-06-30T00:00:00"/>
        <d v="2021-07-02T00:00:00"/>
        <d v="2021-07-03T00:00:00"/>
        <d v="2021-07-04T00:00:00"/>
        <d v="2021-07-08T00:00:00"/>
        <d v="2021-07-09T00:00:00"/>
        <d v="2021-07-10T00:00:00"/>
        <d v="2021-07-11T00:00:00"/>
        <d v="2021-07-14T00:00:00"/>
        <d v="2021-07-15T00:00:00"/>
        <d v="2021-07-16T00:00:00"/>
        <d v="2021-07-17T00:00:00"/>
        <d v="2021-07-18T00:00:00"/>
        <d v="2021-07-23T00:00:00"/>
        <d v="2021-07-25T00:00:00"/>
        <d v="2021-07-29T00:00:00"/>
        <d v="2021-07-30T00:00:00"/>
        <d v="2021-07-31T00:00:00"/>
        <d v="2021-08-04T00:00:00"/>
        <d v="2021-08-05T00:00:00"/>
        <d v="2021-08-06T00:00:00"/>
        <d v="2021-08-07T00:00:00"/>
        <d v="2021-08-08T00:00:00"/>
        <d v="2021-08-09T00:00:00"/>
        <d v="2021-08-13T00:00:00"/>
        <d v="2021-08-14T00:00:00"/>
        <d v="2021-08-18T00:00:00"/>
        <d v="2021-08-19T00:00:00"/>
        <d v="2021-08-20T00:00:00"/>
        <d v="2021-08-21T00:00:00"/>
        <d v="2021-08-22T00:00:00"/>
        <d v="2021-08-26T00:00:00"/>
        <d v="2021-08-27T00:00:00"/>
        <d v="2021-08-29T00:00:00"/>
        <d v="2021-08-30T00:00:00"/>
        <d v="2021-09-01T00:00:00"/>
        <d v="2021-09-02T00:00:00"/>
        <d v="2021-09-03T00:00:00"/>
        <d v="2021-09-04T00:00:00"/>
        <d v="2021-09-05T00:00:00"/>
        <d v="2021-09-09T00:00:00"/>
        <d v="2021-09-10T00:00:00"/>
        <d v="2021-09-11T00:00:00"/>
        <d v="2021-09-12T00:00:00"/>
        <d v="2021-09-16T00:00:00"/>
        <d v="2021-09-17T00:00:00"/>
        <d v="2021-09-18T00:00:00"/>
        <d v="2021-09-19T00:00:00"/>
        <d v="2021-09-20T00:00:00"/>
        <d v="2021-09-22T00:00:00"/>
        <d v="2021-09-23T00:00:00"/>
        <d v="2021-09-24T00:00:00"/>
        <d v="2021-09-25T00:00:00"/>
        <d v="2021-09-26T00:00:00"/>
        <d v="2021-09-28T00:00:00"/>
        <d v="2021-09-29T00:00:00"/>
        <d v="2021-09-30T00:00:00"/>
        <d v="2021-10-01T00:00:00"/>
        <d v="2021-10-02T00:00:00"/>
        <d v="2021-10-03T00:00:00"/>
        <d v="2021-10-07T00:00:00"/>
        <d v="2021-10-09T00:00:00"/>
        <d v="2021-10-10T00:00:00"/>
        <d v="2021-10-12T00:00:00"/>
        <d v="2021-10-13T00:00:00"/>
        <d v="2021-10-14T00:00:00"/>
        <d v="2021-10-15T00:00:00"/>
        <d v="2021-10-16T00:00:00"/>
        <d v="2021-10-17T00:00:00"/>
        <d v="2021-10-20T00:00:00"/>
        <d v="2021-10-21T00:00:00"/>
        <d v="2021-10-22T00:00:00"/>
        <d v="2021-10-23T00:00:00"/>
        <d v="2021-10-24T00:00:00"/>
        <d v="2021-10-27T00:00:00"/>
        <d v="2021-10-28T00:00:00"/>
        <d v="2021-10-29T00:00:00"/>
        <d v="2021-10-30T00:00:00"/>
        <d v="2021-10-31T00:00:00"/>
        <d v="2021-11-03T00:00:00"/>
        <d v="2021-11-04T00:00:00"/>
        <d v="2021-11-05T00:00:00"/>
        <d v="2021-11-06T00:00:00"/>
        <d v="2021-11-08T00:00:00"/>
        <d v="2021-11-09T00:00:00"/>
        <d v="2021-11-11T00:00:00"/>
        <d v="2021-11-12T00:00:00"/>
        <d v="2021-11-14T00:00:00"/>
        <d v="2021-11-17T00:00:00"/>
        <d v="2021-11-18T00:00:00"/>
        <d v="2021-11-19T00:00:00"/>
        <d v="2021-11-20T00:00:00"/>
        <d v="2021-11-21T00:00:00"/>
        <d v="2021-11-22T00:00:00"/>
        <d v="2021-11-24T00:00:00"/>
        <d v="2021-11-25T00:00:00"/>
        <d v="2021-11-26T00:00:00"/>
        <d v="2021-11-28T00:00:00"/>
        <d v="2021-11-29T00:00:00"/>
        <d v="2021-12-02T00:00:00"/>
        <d v="2021-12-03T00:00:00"/>
        <d v="2021-12-04T00:00:00"/>
        <d v="2021-12-05T00:00:00"/>
        <d v="2021-12-08T00:00:00"/>
        <d v="2021-12-09T00:00:00"/>
        <d v="2021-12-10T00:00:00"/>
        <d v="2021-12-11T00:00:00"/>
        <d v="2021-12-12T00:00:00"/>
        <d v="2021-12-15T00:00:00"/>
        <d v="2021-12-16T00:00:00"/>
        <d v="2021-12-17T00:00:00"/>
        <d v="2021-12-18T00:00:00"/>
        <d v="2021-12-19T00:00:00"/>
        <d v="2021-12-21T00:00:00"/>
        <d v="2021-12-22T00:00:00"/>
        <d v="2021-12-23T00:00:00"/>
        <d v="2021-12-24T00:00:00"/>
        <d v="2021-12-25T00:00:00"/>
        <d v="2021-12-26T00:00:00"/>
        <d v="2021-12-30T00:00:00"/>
        <d v="2021-12-31T00:00:00"/>
        <d v="2022-01-01T00:00:00"/>
        <d v="2022-01-02T00:00:00"/>
        <d v="2022-01-05T00:00:00"/>
        <d v="2022-01-06T00:00:00"/>
        <d v="2022-01-08T00:00:00"/>
        <d v="2022-01-09T00:00:00"/>
        <d v="2022-01-12T00:00:00"/>
        <d v="2022-01-13T00:00:00"/>
        <d v="2022-01-15T00:00:00"/>
        <d v="2022-01-16T00:00:00"/>
        <d v="2022-01-19T00:00:00"/>
        <d v="2022-01-20T00:00:00"/>
        <d v="2022-01-21T00:00:00"/>
        <d v="2022-01-22T00:00:00"/>
        <d v="2022-01-26T00:00:00"/>
        <d v="2022-01-27T00:00:00"/>
        <d v="2022-01-28T00:00:00"/>
        <d v="2022-01-29T00:00:00"/>
        <d v="2022-01-30T00:00:00"/>
        <d v="2022-02-02T00:00:00"/>
        <d v="2022-02-03T00:00:00"/>
        <d v="2022-02-04T00:00:00"/>
        <d v="2022-02-05T00:00:00"/>
        <d v="2022-02-09T00:00:00"/>
        <d v="2022-02-10T00:00:00"/>
        <d v="2022-02-11T00:00:00"/>
        <d v="2022-02-12T00:00:00"/>
        <d v="2022-02-13T00:00:00"/>
        <d v="2022-02-14T00:00:00"/>
        <d v="2022-02-16T00:00:00"/>
        <d v="2022-02-17T00:00:00"/>
        <d v="2022-02-18T00:00:00"/>
        <d v="2022-02-19T00:00:00"/>
        <d v="2022-02-23T00:00:00"/>
        <d v="2022-02-24T00:00:00"/>
        <d v="2022-02-25T00:00:00"/>
        <d v="2022-02-26T00:00:00"/>
        <d v="2022-02-27T00:00:00"/>
        <d v="2022-03-02T00:00:00"/>
        <d v="2022-03-04T00:00:00"/>
        <d v="2022-03-05T00:00:00"/>
        <d v="2022-03-09T00:00:00"/>
        <d v="2022-03-10T00:00:00"/>
        <d v="2022-03-11T00:00:00"/>
        <d v="2022-03-12T00:00:00"/>
        <d v="2022-03-13T00:00:00"/>
        <d v="2022-03-16T00:00:00"/>
        <d v="2022-03-17T00:00:00"/>
        <d v="2022-03-18T00:00:00"/>
        <d v="2022-03-19T00:00:00"/>
        <d v="2022-03-23T00:00:00"/>
        <d v="2022-03-24T00:00:00"/>
        <d v="2022-03-25T00:00:00"/>
        <d v="2022-03-26T00:00:00"/>
        <d v="2022-03-27T00:00:00"/>
        <d v="2022-03-31T00:00:00"/>
        <d v="2022-04-01T00:00:00"/>
        <d v="2022-04-02T00:00:00"/>
        <d v="2022-04-06T00:00:00"/>
        <d v="2022-04-07T00:00:00"/>
        <d v="2022-04-08T00:00:00"/>
        <d v="2022-04-09T00:00:00"/>
        <d v="2022-04-10T00:00:00"/>
        <d v="2022-04-13T00:00:00"/>
        <d v="2022-04-14T00:00:00"/>
        <d v="2022-04-15T00:00:00"/>
        <d v="2022-04-20T00:00:00"/>
        <d v="2022-04-21T00:00:00"/>
        <d v="2022-04-22T00:00:00"/>
        <d v="2022-04-23T00:00:00"/>
        <d v="2022-04-24T00:00:00"/>
        <d v="2022-04-27T00:00:00"/>
        <d v="2022-04-28T00:00:00"/>
        <d v="2022-04-29T00:00:00"/>
        <d v="2022-04-30T00:00:00"/>
        <d v="2022-05-01T00:00:00"/>
        <d v="2022-05-04T00:00:00"/>
        <d v="2022-05-06T00:00:00"/>
        <d v="2022-05-08T00:00:00"/>
        <d v="2022-05-10T00:00:00"/>
        <d v="2022-05-11T00:00:00"/>
        <d v="2022-05-12T00:00:00"/>
        <d v="2022-05-13T00:00:00"/>
        <d v="2022-05-14T00:00:00"/>
        <d v="2022-05-18T00:00:00"/>
        <d v="2022-05-21T00:00:00"/>
        <d v="2022-05-22T00:00:00"/>
        <d v="2022-05-25T00:00:00"/>
        <d v="2022-05-26T00:00:00"/>
        <d v="2022-05-27T00:00:00"/>
        <d v="2022-05-28T00:00:00"/>
        <d v="2022-05-29T00:00:00"/>
        <d v="2022-05-31T00:00:00"/>
        <d v="2022-06-01T00:00:00"/>
        <d v="2022-06-03T00:00:00"/>
        <d v="2022-06-04T00:00:00"/>
        <d v="2022-06-05T00:00:00"/>
        <d v="2022-06-08T00:00:00"/>
        <d v="2022-06-09T00:00:00"/>
        <d v="2022-06-10T00:00:00"/>
        <d v="2022-06-11T00:00:00"/>
        <d v="2022-06-12T00:00:00"/>
        <d v="2022-06-15T00:00:00"/>
        <d v="2022-06-16T00:00:00"/>
        <d v="2022-06-17T00:00:00"/>
        <d v="2022-06-18T00:00:00"/>
        <d v="2022-06-22T00:00:00"/>
        <d v="2022-06-23T00:00:00"/>
        <d v="2022-06-24T00:00:00"/>
        <d v="2022-06-25T00:00:00"/>
        <d v="2022-06-26T00:00:00"/>
        <d v="2022-06-28T00:00:00"/>
        <d v="2022-06-29T00:00:00"/>
        <d v="2022-06-30T00:00:00"/>
        <d v="2022-07-01T00:00:00"/>
        <d v="2022-07-02T00:00:00"/>
        <d v="2022-07-03T00:00:00"/>
        <d v="2022-07-07T00:00:00"/>
        <d v="2022-07-08T00:00:00"/>
        <d v="2022-07-09T00:00:00"/>
        <d v="2022-07-10T00:00:00"/>
        <d v="2022-07-13T00:00:00"/>
        <d v="2022-07-14T00:00:00"/>
        <d v="2022-07-15T00:00:00"/>
        <d v="2022-07-16T00:00:00"/>
        <d v="2022-07-17T00:00:00"/>
        <d v="2022-07-18T00:00:00"/>
        <d v="2022-07-20T00:00:00"/>
        <d v="2022-07-23T00:00:00"/>
        <d v="2022-07-24T00:00:00"/>
        <d v="2022-07-28T00:00:00"/>
        <d v="2022-07-30T00:00:00"/>
        <d v="2022-07-31T00:00:00"/>
        <d v="2022-08-03T00:00:00"/>
        <d v="2022-08-04T00:00:00"/>
        <d v="2022-08-06T00:00:00"/>
        <d v="2022-08-09T00:00:00"/>
        <d v="2022-08-10T00:00:00"/>
        <d v="2022-08-11T00:00:00"/>
        <d v="2022-08-14T00:00:00"/>
        <d v="2022-08-16T00:00:00"/>
        <d v="2022-08-17T00:00:00"/>
        <d v="2022-08-18T00:00:00"/>
        <d v="2022-08-20T00:00:00"/>
        <d v="2022-08-21T00:00:00"/>
        <d v="2022-08-24T00:00:00"/>
        <d v="2022-08-25T00:00:00"/>
        <d v="2022-08-26T00:00:00"/>
        <d v="2022-08-27T00:00:00"/>
        <d v="2022-08-28T00:00:00"/>
        <d v="2022-08-30T00:00:00"/>
        <d v="2022-08-31T00:00:00"/>
        <d v="2022-09-01T00:00:00"/>
        <d v="2022-09-02T00:00:00"/>
        <d v="2022-09-03T00:00:00"/>
        <d v="2022-09-07T00:00:00"/>
        <d v="2022-09-09T00:00:00"/>
        <d v="2022-09-11T00:00:00"/>
        <d v="2022-09-15T00:00:00"/>
        <d v="2022-09-16T00:00:00"/>
        <d v="2022-09-17T00:00:00"/>
        <d v="2022-09-22T00:00:00"/>
        <d v="2022-09-24T00:00:00"/>
        <d v="2022-09-25T00:00:00"/>
        <d v="2022-09-26T00:00:00"/>
        <d v="2022-09-28T00:00:00"/>
        <d v="2022-09-29T00:00:00"/>
        <d v="2022-09-30T00:00:00"/>
        <d v="2022-10-01T00:00:00"/>
        <d v="2022-10-02T00:00:00"/>
        <d v="2022-10-05T00:00:00"/>
        <d v="2022-10-06T00:00:00"/>
        <d v="2022-10-07T00:00:00"/>
        <d v="2022-10-08T00:00:00"/>
        <d v="2022-10-09T00:00:00"/>
        <d v="2022-10-10T00:00:00"/>
        <d v="2022-10-12T00:00:00"/>
        <d v="2022-10-14T00:00:00"/>
        <d v="2022-10-20T00:00:00"/>
        <d v="2022-10-21T00:00:00"/>
        <d v="2022-10-22T00:00:00"/>
        <d v="2022-10-26T00:00:00"/>
        <d v="2022-10-27T00:00:00"/>
        <d v="2022-10-28T00:00:00"/>
        <d v="2022-10-29T00:00:00"/>
        <d v="2022-10-30T00:00:00"/>
        <d v="2022-10-31T00:00:00"/>
        <d v="2022-11-02T00:00:00"/>
        <d v="2022-11-03T00:00:00"/>
        <d v="2022-11-04T00:00:00"/>
        <d v="2022-11-05T00:00:00"/>
        <d v="2022-11-06T00:00:00"/>
        <d v="2022-11-10T00:00:00"/>
        <d v="2022-11-11T00:00:00"/>
        <d v="2022-11-12T00:00:00"/>
        <d v="2022-11-16T00:00:00"/>
        <d v="2022-11-17T00:00:00"/>
        <d v="2022-11-18T00:00:00"/>
        <d v="2022-11-20T00:00:00"/>
        <d v="2022-11-22T00:00:00"/>
        <d v="2022-11-24T00:00:00"/>
        <d v="2022-11-25T00:00:00"/>
        <d v="2022-11-27T00:00:00"/>
        <d v="2022-11-30T00:00:00"/>
        <d v="2022-12-01T00:00:00"/>
        <d v="2022-12-04T00:00:00"/>
        <d v="2022-12-09T00:00:00"/>
        <d v="2022-12-10T00:00:00"/>
        <d v="2022-12-14T00:00:00"/>
        <d v="2022-12-15T00:00:00"/>
        <d v="2022-12-16T00:00:00"/>
        <d v="2022-12-17T00:00:00"/>
        <d v="2022-12-18T00:00:00"/>
        <d v="2022-12-20T00:00:00"/>
        <d v="2022-12-21T00:00:00"/>
        <d v="2022-12-23T00:00:00"/>
        <d v="2022-12-25T00:00:00"/>
        <d v="2022-12-28T00:00:00"/>
        <d v="2022-12-30T00:00:00"/>
        <d v="2022-12-31T00:00:00"/>
        <d v="2023-01-04T00:00:00"/>
        <d v="2023-01-05T00:00:00"/>
        <d v="2023-01-06T00:00:00"/>
        <d v="2023-01-08T00:00:00"/>
        <d v="2023-01-09T00:00:00"/>
        <d v="2023-01-11T00:00:00"/>
        <d v="2023-01-12T00:00:00"/>
        <d v="2023-01-13T00:00:00"/>
        <d v="2023-01-14T00:00:00"/>
        <d v="2023-01-15T00:00:00"/>
        <d v="2023-01-18T00:00:00"/>
        <d v="2023-01-19T00:00:00"/>
        <d v="2023-01-21T00:00:00"/>
        <d v="2023-01-22T00:00:00"/>
        <d v="2023-01-25T00:00:00"/>
        <d v="2023-01-26T00:00:00"/>
        <d v="2023-01-27T00:00:00"/>
        <d v="2023-01-28T00:00:00"/>
        <d v="2023-01-29T00:00:00"/>
        <d v="2023-01-31T00:00:00"/>
        <d v="2023-02-03T00:00:00"/>
        <d v="2023-02-04T00:00:00"/>
        <d v="2023-02-05T00:00:00"/>
        <d v="2023-02-08T00:00:00"/>
        <d v="2023-02-09T00:00:00"/>
        <d v="2023-02-10T00:00:00"/>
        <d v="2023-02-11T00:00:00"/>
        <d v="2023-02-12T00:00:00"/>
        <d v="2023-02-15T00:00:00"/>
        <d v="2023-02-17T00:00:00"/>
        <d v="2023-02-18T00:00:00"/>
        <d v="2023-02-19T00:00:00"/>
        <d v="2023-02-23T00:00:00"/>
        <d v="2023-02-24T00:00:00"/>
        <d v="2023-02-26T00:00:00"/>
        <d v="2023-03-01T00:00:00"/>
        <d v="2023-03-02T00:00:00"/>
        <d v="2023-03-03T00:00:00"/>
        <d v="2023-03-04T00:00:00"/>
        <d v="2023-03-05T00:00:00"/>
        <d v="2023-03-08T00:00:00"/>
        <d v="2023-03-09T00:00:00"/>
        <d v="2023-03-11T00:00:00"/>
        <d v="2023-03-12T00:00:00"/>
        <d v="2023-03-15T00:00:00"/>
        <d v="2023-03-16T00:00:00"/>
        <d v="2023-03-17T00:00:00"/>
        <d v="2023-03-18T00:00:00"/>
        <d v="2023-03-22T00:00:00"/>
        <d v="2023-03-23T00:00:00"/>
        <d v="2023-03-24T00:00:00"/>
        <d v="2023-03-26T00:00:00"/>
        <d v="2023-03-29T00:00:00"/>
        <d v="2023-03-30T00:00:00"/>
        <d v="2023-03-31T00:00:00"/>
        <d v="2023-04-01T00:00:00"/>
        <d v="2023-04-02T00:00:00"/>
        <d v="2023-04-03T00:00:00"/>
        <d v="2023-04-05T00:00:00"/>
        <d v="2023-04-06T00:00:00"/>
        <d v="2023-04-08T00:00:00"/>
        <d v="2023-04-09T00:00:00"/>
        <d v="2023-04-12T00:00:00"/>
        <d v="2023-04-13T00:00:00"/>
        <d v="2023-04-14T00:00:00"/>
        <d v="2023-04-15T00:00:00"/>
        <d v="2023-04-16T00:00:00"/>
        <d v="2023-04-19T00:00:00"/>
        <d v="2023-04-21T00:00:00"/>
        <d v="2023-04-22T00:00:00"/>
        <d v="2023-04-26T00:00:00"/>
        <d v="2023-04-28T00:00:00"/>
        <d v="2023-04-29T00:00:00"/>
        <d v="2023-04-30T00:00:00"/>
        <d v="2023-05-03T00:00:00"/>
        <d v="2023-05-04T00:00:00"/>
        <d v="2023-05-05T00:00:00"/>
        <d v="2023-05-06T00:00:00"/>
        <d v="2023-05-10T00:00:00"/>
        <d v="2023-05-11T00:00:00"/>
        <d v="2023-05-12T00:00:00"/>
        <d v="2023-05-13T00:00:00"/>
        <d v="2023-05-14T00:00:00"/>
        <d v="2023-05-17T00:00:00"/>
        <d v="2023-05-18T00:00:00"/>
        <d v="2023-05-19T00:00:00"/>
        <d v="2023-05-20T00:00:00"/>
        <d v="2023-05-21T00:00:00"/>
        <d v="2023-05-25T00:00:00"/>
        <d v="2023-05-26T00:00:00"/>
        <d v="2023-05-27T00:00:00"/>
        <d v="2023-05-28T00:00:00"/>
        <d v="2023-05-30T00:00:00"/>
        <d v="2023-05-31T00:00:00"/>
        <d v="2023-06-01T00:00:00"/>
        <d v="2023-06-02T00:00:00"/>
        <d v="2023-06-03T00:00:00"/>
        <d v="2023-06-04T00:00:00"/>
        <d v="2023-06-05T00:00:00"/>
        <d v="2023-06-06T00:00:00"/>
        <d v="2023-06-07T00:00:00"/>
        <d v="2023-06-08T00:00:00"/>
        <d v="2023-06-09T00:00:00"/>
        <d v="2023-06-10T00:00:00"/>
        <d v="2023-06-11T00:00:00"/>
        <d v="2023-06-14T00:00:00"/>
        <d v="2023-06-15T00:00:00"/>
        <d v="2023-06-16T00:00:00"/>
        <d v="2023-06-17T00:00:00"/>
        <d v="2023-06-18T00:00:00"/>
        <d v="2023-06-20T00:00:00"/>
        <d v="2023-06-21T00:00:00"/>
        <d v="2023-06-22T00:00:00"/>
        <d v="2023-06-23T00:00:00"/>
        <d v="2023-06-24T00:00:00"/>
        <d v="2023-06-25T00:00:00"/>
        <d v="2023-06-29T00:00:00"/>
        <d v="2023-06-30T00:00:00"/>
        <d v="2023-07-01T00:00:00"/>
        <d v="2023-07-02T00:00:00"/>
        <d v="2023-07-03T00:00:00"/>
        <d v="2023-07-05T00:00:00"/>
        <d v="2023-07-06T00:00:00"/>
        <d v="2023-07-07T00:00:00"/>
        <d v="2023-07-08T00:00:00"/>
        <d v="2023-07-09T00:00:00"/>
        <d v="2023-07-10T00:00:00"/>
        <d v="2023-07-13T00:00:00"/>
        <d v="2023-07-14T00:00:00"/>
        <d v="2023-07-15T00:00:00"/>
        <d v="2023-07-16T00:00:00"/>
        <d v="2023-07-19T00:00:00"/>
        <d v="2023-07-20T00:00:00"/>
        <d v="2023-07-22T00:00:00"/>
        <d v="2023-07-23T00:00:00"/>
        <d v="2023-07-27T00:00:00"/>
        <d v="2023-07-28T00:00:00"/>
        <d v="2023-07-29T00:00:00"/>
        <d v="2023-07-30T00:00:00"/>
        <d v="2023-07-31T00:00:00"/>
        <d v="2023-08-04T00:00:00"/>
        <d v="2023-08-05T00:00:00"/>
        <d v="2023-08-06T00:00:00"/>
        <d v="2023-08-09T00:00:00"/>
        <d v="2023-08-10T00:00:00"/>
        <d v="2023-08-11T00:00:00"/>
        <d v="2023-08-12T00:00:00"/>
        <d v="2023-08-13T00:00:00"/>
        <d v="2023-08-16T00:00:00"/>
        <d v="2023-08-18T00:00:00"/>
        <d v="2023-08-19T00:00:00"/>
        <d v="2023-08-20T00:00:00"/>
        <d v="2023-08-24T00:00:00"/>
        <d v="2023-08-26T00:00:00"/>
        <d v="2023-08-27T00:00:00"/>
        <d v="2023-08-30T00:00:00"/>
        <d v="2023-08-31T00:00:00"/>
        <d v="2023-09-01T00:00:00"/>
        <d v="2023-09-02T00:00:00"/>
        <d v="2023-09-03T00:00:00"/>
        <d v="2023-09-06T00:00:00"/>
        <d v="2023-09-07T00:00:00"/>
        <d v="2023-09-08T00:00:00"/>
        <d v="2023-09-09T00:00:00"/>
        <d v="2023-09-10T00:00:00"/>
        <d v="2023-09-15T00:00:00"/>
        <d v="2023-09-16T00:00:00"/>
        <d v="2023-09-17T00:00:00"/>
        <d v="2023-09-19T00:00:00"/>
        <d v="2023-09-21T00:00:00"/>
        <d v="2023-09-22T00:00:00"/>
        <d v="2023-09-23T00:00:00"/>
        <d v="2023-09-24T00:00:00"/>
        <d v="2023-09-27T00:00:00"/>
        <d v="2023-09-28T00:00:00"/>
        <d v="2023-09-29T00:00:00"/>
        <d v="2023-09-30T00:00:00"/>
        <d v="2023-10-01T00:00:00"/>
        <d v="2023-10-03T00:00:00"/>
        <d v="2023-10-04T00:00:00"/>
        <d v="2023-10-05T00:00:00"/>
        <d v="2023-10-06T00:00:00"/>
        <d v="2023-10-07T00:00:00"/>
        <d v="2023-10-08T00:00:00"/>
        <d v="2023-10-10T00:00:00"/>
        <d v="2023-10-11T00:00:00"/>
        <d v="2023-10-12T00:00:00"/>
        <d v="2023-10-13T00:00:00"/>
        <d v="2023-10-14T00:00:00"/>
        <d v="2023-10-15T00:00:00"/>
        <d v="2023-10-16T00:00:00"/>
        <d v="2023-10-20T00:00:00"/>
        <d v="2023-10-21T00:00:00"/>
        <d v="2023-10-22T00:00:00"/>
        <d v="2023-10-25T00:00:00"/>
        <d v="2023-10-27T00:00:00"/>
        <d v="2023-10-28T00:00:00"/>
        <d v="2023-10-29T00:00:00"/>
        <d v="2023-10-31T00:00:00"/>
        <d v="2023-11-01T00:00:00"/>
        <d v="2023-11-02T00:00:00"/>
        <d v="2023-11-03T00:00:00"/>
        <d v="2023-11-04T00:00:00"/>
        <d v="2023-11-05T00:00:00"/>
        <d v="2023-11-07T00:00:00"/>
        <d v="2023-11-08T00:00:00"/>
        <d v="2023-11-09T00:00:00"/>
        <d v="2023-11-11T00:00:00"/>
        <d v="2023-11-12T00:00:00"/>
        <d v="2023-11-14T00:00:00"/>
        <d v="2023-11-15T00:00:00"/>
        <d v="2023-11-16T00:00:00"/>
        <d v="2023-11-17T00:00:00"/>
        <d v="2023-11-18T00:00:00"/>
        <d v="2023-11-19T00:00:00"/>
        <d v="2023-11-21T00:00:00"/>
        <d v="2023-11-22T00:00:00"/>
        <d v="2023-11-23T00:00:00"/>
        <d v="2023-11-24T00:00:00"/>
        <d v="2023-11-25T00:00:00"/>
        <d v="2023-11-29T00:00:00"/>
        <d v="2023-11-30T00:00:00"/>
        <d v="2023-12-01T00:00:00"/>
        <d v="2023-12-02T00:00:00"/>
        <d v="2023-12-03T00:00:00"/>
        <d v="2023-12-06T00:00:00"/>
        <d v="2023-12-07T00:00:00"/>
        <d v="2023-12-08T00:00:00"/>
        <d v="2023-12-09T00:00:00"/>
        <d v="2023-12-10T00:00:00"/>
        <d v="2023-12-13T00:00:00"/>
        <d v="2023-12-14T00:00:00"/>
        <d v="2023-12-15T00:00:00"/>
        <d v="2023-12-16T00:00:00"/>
        <d v="2023-12-17T00:00:00"/>
        <d v="2023-12-20T00:00:00"/>
        <d v="2023-12-21T00:00:00"/>
        <d v="2023-12-22T00:00:00"/>
        <d v="2023-12-23T00:00:00"/>
        <d v="2023-12-24T00:00:00"/>
        <d v="2023-12-25T00:00:00"/>
        <d v="2023-12-27T00:00:00"/>
        <d v="2023-12-28T00:00:00"/>
        <d v="2023-12-29T00:00:00"/>
        <d v="2023-12-30T00:00:00"/>
        <d v="2023-12-31T00:00:00"/>
        <d v="2024-01-03T00:00:00"/>
        <d v="2024-01-04T00:00:00"/>
        <d v="2024-01-05T00:00:00"/>
        <d v="2024-01-06T00:00:00"/>
        <d v="2024-01-09T00:00:00"/>
        <d v="2024-01-10T00:00:00"/>
        <d v="2024-01-11T00:00:00"/>
        <d v="2024-01-14T00:00:00"/>
        <d v="2024-01-17T00:00:00"/>
        <d v="2024-01-18T00:00:00"/>
        <d v="2024-01-19T00:00:00"/>
        <d v="2024-01-20T00:00:00"/>
        <d v="2024-01-21T00:00:00"/>
        <d v="2024-01-25T00:00:00"/>
        <d v="2024-01-26T00:00:00"/>
        <d v="2024-01-27T00:00:00"/>
        <d v="2024-01-28T00:00:00"/>
        <d v="2024-01-31T00:00:00"/>
        <d v="2024-02-01T00:00:00"/>
        <d v="2024-02-02T00:00:00"/>
        <d v="2024-02-03T00:00:00"/>
        <d v="2024-02-04T00:00:00"/>
        <d v="2024-02-07T00:00:00"/>
        <d v="2024-02-08T00:00:00"/>
        <d v="2024-02-09T00:00:00"/>
        <d v="2024-02-10T00:00:00"/>
        <d v="2024-02-13T00:00:00"/>
        <d v="2024-02-14T00:00:00"/>
        <d v="2024-02-15T00:00:00"/>
        <d v="2024-02-17T00:00:00"/>
        <d v="2024-02-18T00:00:00"/>
        <d v="2024-02-20T00:00:00"/>
        <d v="2024-02-21T00:00:00"/>
        <d v="2024-02-22T00:00:00"/>
        <d v="2024-02-23T00:00:00"/>
        <d v="2024-02-24T00:00:00"/>
        <d v="2024-02-25T00:00:00"/>
        <d v="2024-02-26T00:00:00"/>
        <d v="2024-02-28T00:00:00"/>
        <d v="2024-02-29T00:00:00"/>
        <d v="2024-03-01T00:00:00"/>
        <d v="2024-03-02T00:00:00"/>
        <d v="2024-03-03T00:00:00"/>
        <d v="2024-03-04T00:00:00"/>
        <d v="2024-03-06T00:00:00"/>
        <d v="2024-03-07T00:00:00"/>
        <d v="2024-03-08T00:00:00"/>
        <d v="2024-03-09T00:00:00"/>
        <d v="2024-03-10T00:00:00"/>
        <d v="2024-03-11T00:00:00"/>
        <d v="2024-03-14T00:00:00"/>
        <d v="2024-03-15T00:00:00"/>
        <d v="2024-03-16T00:00:00"/>
        <d v="2024-03-17T00:00:00"/>
        <d v="2024-03-18T00:00:00"/>
        <d v="2024-03-20T00:00:00"/>
        <d v="2024-03-21T00:00:00"/>
        <d v="2024-03-22T00:00:00"/>
        <d v="2024-03-23T00:00:00"/>
        <d v="2024-03-24T00:00:00"/>
        <d v="2024-03-27T00:00:00"/>
        <d v="2024-03-28T00:00:00"/>
        <d v="2024-03-29T00:00:00"/>
        <d v="2024-03-30T00:00:00"/>
        <d v="2024-03-31T00:00:00"/>
        <d v="2024-04-05T00:00:00"/>
        <d v="2024-04-06T00:00:00"/>
        <d v="2024-04-07T00:00:00"/>
        <d v="2024-04-08T00:00:00"/>
        <d v="2024-04-09T00:00:00"/>
        <d v="2024-04-10T00:00:00"/>
        <d v="2024-04-11T00:00:00"/>
        <d v="2024-04-12T00:00:00"/>
        <d v="2024-04-13T00:00:00"/>
        <d v="2024-04-14T00:00:00"/>
        <d v="2024-04-15T00:00:00"/>
        <d v="2024-04-17T00:00:00"/>
        <d v="2024-04-18T00:00:00"/>
        <d v="2024-04-20T00:00:00"/>
        <d v="2024-04-21T00:00:00"/>
        <d v="2024-04-24T00:00:00"/>
        <d v="2024-04-25T00:00:00"/>
        <d v="2024-04-26T00:00:00"/>
        <d v="2024-04-27T00:00:00"/>
        <d v="2024-04-29T00:00:00"/>
        <d v="2024-04-30T00:00:00"/>
        <d v="2024-05-01T00:00:00"/>
        <d v="2024-05-02T00:00:00"/>
        <d v="2024-05-03T00:00:00"/>
        <d v="2024-05-04T00:00:00"/>
        <d v="2024-05-05T00:00:00"/>
        <d v="2024-05-06T00:00:00"/>
        <d v="2024-05-08T00:00:00"/>
        <d v="2024-05-09T00:00:00"/>
        <d v="2024-05-10T00:00:00"/>
        <d v="2024-05-11T00:00:00"/>
        <d v="2024-05-12T00:00:00"/>
        <d v="2024-05-13T00:00:00"/>
        <d v="2024-05-15T00:00:00"/>
        <d v="2024-05-16T00:00:00"/>
        <d v="2024-05-17T00:00:00"/>
        <d v="2024-05-18T00:00:00"/>
        <d v="2024-05-19T00:00:00"/>
        <d v="2024-05-20T00:00:00"/>
        <d v="2024-05-21T00:00:00"/>
        <d v="2024-05-22T00:00:00"/>
        <d v="2024-05-23T00:00:00"/>
        <d v="2024-05-24T00:00:00"/>
        <d v="2024-05-25T00:00:00"/>
        <d v="2024-05-26T00:00:00"/>
        <d v="2024-05-28T00:00:00"/>
        <d v="2024-05-29T00:00:00"/>
        <d v="2024-05-30T00:00:00"/>
        <d v="2024-05-31T00:00:00"/>
        <d v="2024-06-01T00:00:00"/>
        <d v="2024-06-02T00:00:00"/>
        <d v="2024-06-05T00:00:00"/>
        <d v="2024-06-06T00:00:00"/>
        <d v="2024-06-07T00:00:00"/>
        <d v="2024-06-08T00:00:00"/>
        <d v="2024-06-09T00:00:00"/>
        <d v="2024-06-12T00:00:00"/>
        <d v="2024-06-13T00:00:00"/>
        <d v="2024-06-14T00:00:00"/>
        <d v="2024-06-15T00:00:00"/>
        <d v="2024-06-16T00:00:00"/>
        <d v="2024-06-19T00:00:00"/>
        <d v="2024-06-21T00:00:00"/>
        <d v="2024-06-22T00:00:00"/>
        <d v="2024-06-23T00:00:00"/>
        <d v="2024-06-26T00:00:00"/>
        <d v="2024-06-27T00:00:00"/>
        <d v="2024-06-28T00:00:00"/>
        <d v="2024-06-29T00:00:00"/>
        <d v="2024-06-30T00:00:00"/>
        <d v="2024-07-01T00:00:00"/>
        <d v="2024-07-02T00:00:00"/>
        <d v="2024-07-03T00:00:00"/>
        <d v="2024-07-04T00:00:00"/>
        <d v="2024-07-05T00:00:00"/>
        <d v="2024-07-06T00:00:00"/>
        <d v="2024-07-07T00:00:00"/>
        <d v="2024-07-10T00:00:00"/>
        <d v="2024-07-11T00:00:00"/>
        <d v="2024-07-12T00:00:00"/>
        <d v="2024-07-13T00:00:00"/>
        <d v="2024-07-14T00:00:00"/>
        <d v="2024-07-16T00:00:00"/>
        <d v="2024-07-17T00:00:00"/>
        <d v="2024-07-18T00:00:00"/>
        <d v="2024-07-19T00:00:00"/>
        <d v="2024-07-21T00:00:00"/>
        <d v="2024-07-24T00:00:00"/>
        <d v="2024-07-25T00:00:00"/>
        <d v="2024-07-26T00:00:00"/>
        <d v="2024-07-27T00:00:00"/>
        <d v="2024-07-28T00:00:00"/>
        <d v="2024-07-30T00:00:00"/>
        <d v="2024-07-31T00:00:00"/>
        <d v="2024-08-01T00:00:00"/>
        <d v="2024-08-02T00:00:00"/>
        <d v="2024-08-03T00:00:00"/>
        <d v="2024-08-04T00:00:00"/>
        <d v="2024-08-07T00:00:00"/>
        <d v="2024-08-08T00:00:00"/>
        <d v="2024-08-09T00:00:00"/>
        <d v="2024-08-10T00:00:00"/>
        <d v="2024-08-11T00:00:00"/>
        <d v="2024-08-14T00:00:00"/>
        <d v="2024-08-16T00:00:00"/>
        <d v="2024-08-17T00:00:00"/>
        <d v="2024-08-18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4T00:00:00"/>
        <d v="2024-09-05T00:00:00"/>
        <d v="2024-09-06T00:00:00"/>
        <d v="2024-09-07T00:00:00"/>
        <d v="2024-09-08T00:00:00"/>
        <d v="2024-09-09T00:00:00"/>
        <d v="2024-09-10T00:00:00"/>
        <d v="2024-09-11T00:00:00"/>
        <d v="2024-09-12T00:00:00"/>
        <d v="2024-09-13T00:00:00"/>
        <d v="2024-09-15T00:00:00"/>
        <d v="2024-09-16T00:00:00"/>
        <d v="2024-09-17T00:00:00"/>
        <d v="2024-09-18T00:00:00"/>
        <d v="2024-09-19T00:00:00"/>
        <d v="2024-09-20T00:00:00"/>
        <d v="2024-09-21T00:00:00"/>
        <d v="2024-09-22T00:00:00"/>
        <d v="2024-09-23T00:00:00"/>
        <d v="2024-09-25T00:00:00"/>
        <d v="2024-09-26T00:00:00"/>
        <d v="2024-09-27T00:00:00"/>
        <d v="2024-09-28T00:00:00"/>
        <d v="2024-09-29T00:00:00"/>
        <d v="2024-09-30T00:00:00"/>
        <d v="2024-10-01T00:00:00"/>
        <d v="2024-10-02T00:00:00"/>
        <d v="2024-10-03T00:00:00"/>
        <d v="2024-10-04T00:00:00"/>
        <d v="2024-10-05T00:00:00"/>
        <d v="2024-10-06T00:00:00"/>
        <d v="2024-10-09T00:00:00"/>
        <d v="2024-10-10T00:00:00"/>
        <d v="2024-10-11T00:00:00"/>
        <d v="2024-10-12T00:00:00"/>
        <d v="2024-10-13T00:00:00"/>
        <d v="2024-10-16T00:00:00"/>
        <d v="2024-10-17T00:00:00"/>
        <d v="2024-10-18T00:00:00"/>
        <d v="2024-10-23T00:00:00"/>
        <d v="2024-10-24T00:00:00"/>
        <d v="2024-10-25T00:00:00"/>
        <d v="2024-10-26T00:00:00"/>
        <d v="2024-10-27T00:00:00"/>
        <d v="2024-10-30T00:00:00"/>
        <d v="2024-10-31T00:00:00"/>
        <d v="2024-11-01T00:00:00"/>
        <d v="2024-11-02T00:00:00"/>
        <d v="2024-11-03T00:00:00"/>
        <d v="2024-11-06T00:00:00"/>
        <d v="2024-11-07T00:00:00"/>
        <d v="2024-11-08T00:00:00"/>
        <d v="2024-11-09T00:00:00"/>
        <d v="2024-11-10T00:00:00"/>
        <d v="2024-11-11T00:00:00"/>
        <d v="2024-11-12T00:00:00"/>
        <d v="2024-11-13T00:00:00"/>
        <d v="2024-11-14T00:00:00"/>
        <d v="2024-11-15T00:00:00"/>
        <d v="2024-11-16T00:00:00"/>
        <d v="2024-11-17T00:00:00"/>
        <d v="2024-11-18T00:00:00"/>
        <d v="2024-11-20T00:00:00"/>
        <d v="2024-11-21T00:00:00"/>
        <d v="2024-11-22T00:00:00"/>
        <d v="2024-11-23T00:00:00"/>
        <d v="2024-11-25T00:00:00"/>
        <d v="2024-11-27T00:00:00"/>
        <d v="2024-11-28T00:00:00"/>
        <d v="2024-11-29T00:00:00"/>
        <d v="2024-12-01T00:00:00"/>
        <d v="2024-12-02T00:00:00"/>
        <d v="2024-12-03T00:00:00"/>
        <d v="2024-12-04T00:00:00"/>
        <d v="2024-12-05T00:00:00"/>
        <d v="2024-12-06T00:00:00"/>
        <d v="2024-12-07T00:00:00"/>
        <d v="2024-12-08T00:00:00"/>
        <d v="2024-12-09T00:00:00"/>
        <d v="2024-12-10T00:00:00"/>
        <d v="2024-12-12T00:00:00"/>
        <d v="2024-12-13T00:00:00"/>
        <d v="2024-12-14T00:00:00"/>
        <d v="2024-12-15T00:00:00"/>
        <d v="2024-12-18T00:00:00"/>
        <d v="2024-12-19T00:00:00"/>
        <d v="2024-12-20T00:00:00"/>
        <d v="2024-12-21T00:00:00"/>
        <d v="2024-12-22T00:00:00"/>
        <d v="2024-12-25T00:00:00"/>
        <d v="2024-12-26T00:00:00"/>
        <d v="2024-12-27T00:00:00"/>
        <d v="2024-12-28T00:00:00"/>
        <d v="2024-12-29T00:00:00"/>
        <d v="2024-12-30T00:00:00"/>
        <d v="2024-12-31T00:00:00"/>
        <d v="2025-01-01T00:00:00"/>
        <d v="2025-01-02T00:00:00"/>
        <d v="2025-01-03T00:00:00"/>
        <d v="2025-01-04T00:00:00"/>
        <d v="2025-01-05T00:00:00"/>
        <d v="2025-01-06T00:00:00"/>
        <d v="2025-01-08T00:00:00"/>
        <d v="2025-01-09T00:00:00"/>
        <d v="2025-01-10T00:00:00"/>
        <d v="2025-01-11T00:00:00"/>
        <d v="2025-01-12T00:00:00"/>
        <d v="2025-01-14T00:00:00"/>
        <d v="2025-01-15T00:00:00"/>
        <d v="2025-01-16T00:00:00"/>
        <d v="2025-01-17T00:00:00"/>
        <d v="2025-01-18T00:00:00"/>
        <d v="2025-01-19T00:00:00"/>
        <d v="2025-01-20T00:00:00"/>
        <d v="2025-01-21T00:00:00"/>
        <d v="2025-01-22T00:00:00"/>
        <d v="2025-01-23T00:00:00"/>
        <d v="2025-01-25T00:00:00"/>
        <d v="2025-01-26T00:00:00"/>
        <d v="2025-01-29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4T00:00:00"/>
        <d v="2025-02-25T00:00:00"/>
        <d v="2025-02-26T00:00:00"/>
        <d v="2025-02-27T00:00:00"/>
        <d v="2025-02-28T00:00:00"/>
        <d v="2025-03-01T00:00:00"/>
        <d v="2025-03-02T00:00:00"/>
        <d v="2025-03-03T00:00:00"/>
        <d v="2025-03-05T00:00:00"/>
        <d v="2025-03-06T00:00:00"/>
        <d v="2025-03-07T00:00:00"/>
        <d v="2025-03-08T00:00:00"/>
        <d v="2025-03-09T00:00:00"/>
        <d v="2025-03-12T00:00:00"/>
        <d v="2025-03-13T00:00:00"/>
        <d v="2025-03-14T00:00:00"/>
        <d v="2025-03-15T00:00:00"/>
        <d v="2025-03-16T00:00:00"/>
        <d v="2025-03-19T00:00:00"/>
        <d v="2025-03-20T00:00:00"/>
        <d v="2025-03-21T00:00:00"/>
        <d v="2025-03-22T00:00:00"/>
        <d v="2025-03-23T00:00:00"/>
        <d v="2025-03-26T00:00:00"/>
        <d v="2025-03-27T00:00:00"/>
        <d v="2025-03-28T00:00:00"/>
        <d v="2025-03-29T00:00:00"/>
        <d v="2025-03-30T00:00:00"/>
        <d v="2025-03-31T00:00:00"/>
        <d v="2025-04-01T00:00:00"/>
        <d v="2025-04-02T00:00:00"/>
        <d v="2025-04-03T00:00:00"/>
        <d v="2025-04-04T00:00:00"/>
        <d v="2025-04-05T00:00:00"/>
        <d v="2025-04-06T00:00:00"/>
        <d v="2025-04-08T00:00:00"/>
        <d v="2025-04-09T00:00:00"/>
        <d v="2025-04-10T00:00:00"/>
        <d v="2025-04-11T00:00:00"/>
        <d v="2025-04-12T00:00:00"/>
        <d v="2025-04-13T00:00:00"/>
        <d v="2025-04-14T00:00:00"/>
        <d v="2025-04-16T00:00:00"/>
        <d v="2025-04-17T00:00:00"/>
        <d v="2025-04-18T00:00:00"/>
        <d v="2025-04-19T00:00:00"/>
        <d v="2025-04-20T00:00:00"/>
        <d v="2025-04-23T00:00:00"/>
        <d v="2025-04-24T00:00:00"/>
        <d v="2025-04-25T00:00:00"/>
        <d v="2025-04-26T00:00:00"/>
        <d v="2025-04-27T00:00:00"/>
        <d v="2025-04-30T00:00:00"/>
        <d v="2025-05-01T00:00:00"/>
        <d v="2025-05-02T00:00:00"/>
        <d v="2025-05-03T00:00:00"/>
        <d v="2025-05-04T00:00:00"/>
        <d v="2025-05-07T00:00:00"/>
        <d v="2025-05-08T00:00:00"/>
        <d v="2025-05-09T00:00:00"/>
        <d v="2025-05-10T00:00:00"/>
        <d v="2025-05-11T00:00:00"/>
        <d v="2025-05-13T00:00:00"/>
        <d v="2025-05-14T00:00:00"/>
        <d v="2025-05-15T00:00:00"/>
        <d v="2025-05-16T00:00:00"/>
        <d v="2025-05-17T00:00:00"/>
        <d v="2025-05-20T00:00:00"/>
        <d v="2025-05-21T00:00:00"/>
        <d v="2025-05-22T00:00:00"/>
        <d v="2025-05-23T00:00:00"/>
        <d v="2025-05-24T00:00:00"/>
        <d v="2025-05-25T00:00:00"/>
        <d v="2025-05-27T00:00:00"/>
        <d v="2025-05-28T00:00:00"/>
        <d v="2025-05-29T00:00:00"/>
        <d v="2025-05-30T00:00:00"/>
        <d v="2025-05-31T00:00:00"/>
        <d v="2025-06-01T00:00:00"/>
        <d v="2025-06-04T00:00:00"/>
        <d v="2025-06-05T00:00:00"/>
        <d v="2025-06-06T00:00:00"/>
        <d v="2025-06-07T00:00:00"/>
        <d v="2025-06-08T00:00:00"/>
        <d v="2025-06-09T00:00:00"/>
        <d v="2025-06-11T00:00:00"/>
        <d v="2025-06-12T00:00:00"/>
        <d v="2025-06-13T00:00:00"/>
        <d v="2025-06-14T00:00:00"/>
        <d v="2025-06-15T00:00:00"/>
        <d v="2025-06-18T00:00:00"/>
        <d v="2025-06-19T00:00:00"/>
        <d v="2025-06-21T00:00:00"/>
        <d v="2025-06-22T00:00:00"/>
        <d v="2025-06-25T00:00:00"/>
        <d v="2025-06-26T00:00:00"/>
        <d v="2025-06-27T00:00:00"/>
        <d v="2025-06-28T00:00:00"/>
        <d v="2025-06-29T00:00:00"/>
        <d v="2025-06-30T00:00:00"/>
        <d v="2025-07-01T00:00:00"/>
        <d v="2025-07-02T00:00:00"/>
        <d v="2025-07-03T00:00:00"/>
        <d v="2025-07-04T00:00:00"/>
        <d v="2025-07-05T00:00:00"/>
        <d v="2025-07-06T00:00:00"/>
        <d v="2025-07-07T00:00:00"/>
        <d v="2025-07-09T00:00:00"/>
        <d v="2025-07-10T00:00:00"/>
        <d v="2025-07-11T00:00:00"/>
        <d v="2025-07-12T00:00:00"/>
        <d v="2025-07-13T00:00:00"/>
        <d v="2025-07-14T00:00:00"/>
        <d v="2025-07-15T00:00:00"/>
        <d v="2025-07-16T00:00:00"/>
        <d v="2025-07-17T00:00:00"/>
        <d v="2025-07-18T00:00:00"/>
        <d v="2025-07-19T00:00:00"/>
        <d v="2025-07-20T00:00:00"/>
        <d v="2025-07-22T00:00:00"/>
        <d v="2025-07-23T00:00:00"/>
        <d v="2025-07-24T00:00:00"/>
        <d v="2025-07-25T00:00:00"/>
        <d v="2025-07-26T00:00:00"/>
        <d v="2025-07-27T00:00:00"/>
        <d v="2025-07-29T00:00:00"/>
        <d v="2025-07-30T00:00:00"/>
        <d v="2025-07-31T00:00:00"/>
        <d v="2025-08-01T00:00:00"/>
        <d v="2025-08-02T00:00:00"/>
        <d v="2025-08-03T00:00:00"/>
        <d v="2025-08-04T00:00:00"/>
        <d v="2025-08-06T00:00:00"/>
        <d v="2025-08-07T00:00:00"/>
        <d v="2025-08-08T00:00:00"/>
        <d v="2025-08-09T00:00:00"/>
        <d v="2025-08-10T00:00:00"/>
        <d v="2025-08-13T00:00:00"/>
        <d v="2025-08-14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9T00:00:00"/>
        <d v="2025-09-10T00:00:00"/>
        <d v="2025-09-11T00:00:00"/>
        <d v="2025-09-12T00:00:00"/>
        <d v="2025-09-13T00:00:00"/>
        <d v="2025-09-17T00:00:00"/>
        <d v="2025-09-18T00:00:00"/>
        <d v="2025-09-19T00:00:00"/>
        <d v="2025-09-20T00:00:00"/>
        <d v="2025-09-21T00:00:00"/>
        <d v="2025-09-24T00:00:00"/>
        <d v="2025-09-25T00:00:00"/>
        <d v="2025-09-26T00:00:00"/>
        <d v="2025-09-27T00:00:00"/>
        <d v="2025-09-28T00:00:00"/>
        <d v="2025-09-30T00:00:00"/>
        <d v="2025-10-01T00:00:00"/>
        <d v="2025-10-02T00:00:00"/>
        <d v="2025-10-03T00:00:00"/>
        <d v="2025-10-04T00:00:00"/>
        <d v="2025-10-05T00:00:00"/>
        <d v="2025-10-08T00:00:00"/>
        <d v="2025-10-09T00:00:00"/>
        <d v="2025-10-10T00:00:00"/>
        <d v="2025-10-11T00:00:00"/>
        <d v="2025-10-12T00:00:00"/>
        <d v="2025-10-14T00:00:00"/>
        <d v="2025-10-15T00:00:00"/>
        <d v="2025-10-16T00:00:00"/>
        <d v="2025-10-17T00:00:00"/>
        <d v="2025-10-22T00:00:00"/>
        <d v="2025-10-23T00:00:00"/>
        <d v="2025-10-24T00:00:00"/>
        <d v="2025-10-25T00:00:00"/>
        <d v="2025-10-26T00:00:00"/>
        <d v="2025-10-28T00:00:00"/>
        <d v="2025-10-29T00:00:00"/>
        <d v="2025-10-30T00:00:00"/>
        <d v="2025-10-31T00:00:00"/>
        <d v="2025-11-01T00:00:00"/>
        <d v="2025-11-02T00:00:00"/>
        <d v="2025-11-04T00:00:00"/>
        <d v="2025-11-05T00:00:00"/>
        <d v="2025-11-06T00:00:00"/>
        <d v="2025-11-07T00:00:00"/>
        <d v="2025-11-08T00:00:00"/>
        <d v="2025-11-09T00:00:00"/>
        <d v="2025-11-11T00:00:00"/>
        <d v="2025-11-12T00:00:00"/>
        <d v="2025-11-13T00:00:00"/>
        <d v="2025-11-14T00:00:00"/>
        <d v="2025-11-15T00:00:00"/>
        <d v="2025-11-16T00:00:00"/>
        <d v="2025-11-19T00:00:00"/>
        <d v="2025-11-20T00:00:00"/>
        <d v="2025-11-21T00:00:00"/>
        <d v="2025-11-22T00:00:00"/>
        <d v="2025-11-23T00:00:00"/>
        <d v="2025-11-23T09:11:00"/>
        <d v="2025-11-26T00:00:00"/>
        <d v="2025-11-27T00:00:00"/>
        <d v="2025-11-28T00:00:00"/>
        <d v="2025-11-29T00:00:00"/>
        <d v="2025-11-30T00:00:00"/>
        <d v="2025-12-01T00:00:00"/>
        <d v="2025-12-03T00:00:00"/>
        <d v="2025-12-04T00:00:00"/>
        <d v="2025-12-05T00:00:00"/>
        <d v="2025-12-06T00:00:00"/>
        <d v="2025-12-07T00:00:00"/>
        <d v="2025-12-10T00:00:00"/>
        <d v="2025-12-11T00:00:00"/>
        <d v="2025-12-12T00:00:00"/>
        <d v="2025-12-13T00:00:00"/>
        <d v="2025-12-14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6T00:00:00"/>
        <d v="2026-01-07T00:00:00"/>
        <d v="2026-01-08T00:00:00"/>
        <d v="2026-01-09T00:00:00"/>
        <d v="2026-01-10T00:00:00"/>
        <d v="2026-01-11T00:00:00"/>
        <d v="2026-01-13T00:00:00"/>
        <d v="2026-01-14T00:00:00"/>
        <d v="2026-01-15T00:00:00"/>
        <d v="2026-01-16T00:00:00"/>
        <d v="2026-01-17T00:00:00"/>
        <d v="2026-01-18T00:00:00"/>
        <d v="2026-01-19T00:00:00"/>
        <d v="2026-01-20T00:00:00"/>
        <d v="2026-01-21T00:00:00"/>
        <d v="2026-01-22T00:00:00"/>
        <d v="2026-01-23T00:00:00"/>
        <d v="2026-01-25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1T00:00:00"/>
        <d v="2026-02-12T00:00:00"/>
        <d v="2026-02-13T00:00:00"/>
        <d v="2026-02-14T00:00:00"/>
        <d v="2026-02-15T00:00:00"/>
        <d v="2026-02-17T00:00:00"/>
        <d v="2026-02-18T00:00:00"/>
        <d v="2026-02-19T00:00:00"/>
        <d v="2026-02-20T00:00:00"/>
        <d v="2026-02-21T00:00:00"/>
        <d v="2026-02-22T00:00:00"/>
        <d v="2026-02-24T00:00:00"/>
        <d v="2026-02-25T00:00:00"/>
        <d v="2026-02-26T00:00:00"/>
        <d v="2026-02-27T00:00:00"/>
        <d v="2026-02-28T00:00:00"/>
        <d v="2026-03-01T00:00:00"/>
        <d v="2026-03-03T00:00:00"/>
        <d v="2026-03-04T00:00:00"/>
        <d v="2026-03-05T00:00:00"/>
        <d v="2026-03-06T00:00:00"/>
        <d v="2026-03-07T00:00:00"/>
        <d v="2026-03-08T00:00:00"/>
        <d v="2026-03-11T00:00:00"/>
        <d v="2026-03-12T00:00:00"/>
        <d v="2026-03-13T00:00:00"/>
        <d v="2026-03-14T00:00:00"/>
        <d v="2026-03-15T00:00:00"/>
        <d v="2026-03-16T00:00:00"/>
        <d v="2026-03-18T00:00:00"/>
        <d v="2026-03-19T00:00:00"/>
        <d v="2026-03-20T00:00:00"/>
        <d v="2026-03-21T00:00:00"/>
        <d v="2026-03-22T00:00:00"/>
        <d v="2026-03-23T00:00:00"/>
        <d v="2026-03-24T00:00:00"/>
        <d v="2026-03-25T00:00:00"/>
        <d v="2026-03-26T00:00:00"/>
        <d v="2026-03-27T00:00:00"/>
        <d v="2026-03-28T00:00:00"/>
        <d v="2026-03-29T00:00:00"/>
        <d v="2026-03-30T00:00:00"/>
        <d v="2026-04-01T00:00:00"/>
        <d v="2026-04-02T00:00:00"/>
        <m/>
      </sharedItems>
      <fieldGroup par="17"/>
    </cacheField>
    <cacheField name="Estado" numFmtId="0">
      <sharedItems containsBlank="1" count="7">
        <s v="Pagado"/>
        <s v="Nota de credito"/>
        <s v="Anulada"/>
        <s v="Anulado"/>
        <m/>
        <s v="-"/>
        <s v="Pagada" u="1"/>
      </sharedItems>
    </cacheField>
    <cacheField name="Validador" numFmtId="0">
      <sharedItems containsBlank="1"/>
    </cacheField>
    <cacheField name="Fecha de pago" numFmtId="14">
      <sharedItems containsDate="1" containsBlank="1" containsMixedTypes="1" minDate="2021-01-20T00:00:00" maxDate="2026-12-19T00:00:00"/>
    </cacheField>
    <cacheField name="Monto pagado" numFmtId="42">
      <sharedItems containsString="0" containsBlank="1" containsNumber="1" containsInteger="1" minValue="-2358925" maxValue="52350052"/>
    </cacheField>
    <cacheField name="Diferencia" numFmtId="42">
      <sharedItems containsString="0" containsBlank="1" containsNumber="1" containsInteger="1" minValue="-116769940" maxValue="99158291"/>
    </cacheField>
    <cacheField name="Meses (Fecha)" numFmtId="0" databaseField="0">
      <fieldGroup base="3">
        <rangePr groupBy="months" startDate="2020-11-24T00:00:00" endDate="2026-03-04T00:00:00"/>
        <groupItems count="14">
          <s v="&lt;24-11-2020"/>
          <s v="ene"/>
          <s v="feb"/>
          <s v="mar"/>
          <s v="abr"/>
          <s v="may"/>
          <s v="jun"/>
          <s v="jul"/>
          <s v="ago"/>
          <s v="sept"/>
          <s v="oct"/>
          <s v="nov"/>
          <s v="dic"/>
          <s v="&gt;04-03-2026"/>
        </groupItems>
      </fieldGroup>
    </cacheField>
    <cacheField name="Trimestres (Fecha)" numFmtId="0" databaseField="0">
      <fieldGroup base="3">
        <rangePr groupBy="quarters" startDate="2020-11-24T00:00:00" endDate="2026-03-04T00:00:00"/>
        <groupItems count="6">
          <s v="&lt;24-11-2020"/>
          <s v="Trim.1"/>
          <s v="Trim.2"/>
          <s v="Trim.3"/>
          <s v="Trim.4"/>
          <s v="&gt;04-03-2026"/>
        </groupItems>
      </fieldGroup>
    </cacheField>
    <cacheField name="Años (Fecha)" numFmtId="0" databaseField="0">
      <fieldGroup base="3">
        <rangePr groupBy="years" startDate="2020-11-24T00:00:00" endDate="2026-03-04T00:00:00"/>
        <groupItems count="9">
          <s v="&lt;24-11-2020"/>
          <s v="2020"/>
          <s v="2021"/>
          <s v="2022"/>
          <s v="2023"/>
          <s v="2024"/>
          <s v="2025"/>
          <s v="2026"/>
          <s v="&gt;04-03-2026"/>
        </groupItems>
      </fieldGroup>
    </cacheField>
    <cacheField name="Meses (Vencimiento)" numFmtId="0" databaseField="0">
      <fieldGroup base="6">
        <rangePr groupBy="months" startDate="2020-12-24T00:00:00" endDate="2026-04-03T00:00:00"/>
        <groupItems count="14">
          <s v="&lt;24-12-2020"/>
          <s v="ene"/>
          <s v="feb"/>
          <s v="mar"/>
          <s v="abr"/>
          <s v="may"/>
          <s v="jun"/>
          <s v="jul"/>
          <s v="ago"/>
          <s v="sept"/>
          <s v="oct"/>
          <s v="nov"/>
          <s v="dic"/>
          <s v="&gt;03-04-2026"/>
        </groupItems>
      </fieldGroup>
    </cacheField>
    <cacheField name="Trimestres (Vencimiento)" numFmtId="0" databaseField="0">
      <fieldGroup base="6">
        <rangePr groupBy="quarters" startDate="2020-12-24T00:00:00" endDate="2026-04-03T00:00:00"/>
        <groupItems count="6">
          <s v="&lt;24-12-2020"/>
          <s v="Trim.1"/>
          <s v="Trim.2"/>
          <s v="Trim.3"/>
          <s v="Trim.4"/>
          <s v="&gt;03-04-2026"/>
        </groupItems>
      </fieldGroup>
    </cacheField>
    <cacheField name="Años (Vencimiento)" numFmtId="0" databaseField="0">
      <fieldGroup base="6">
        <rangePr groupBy="years" startDate="2020-12-24T00:00:00" endDate="2026-04-03T00:00:00"/>
        <groupItems count="9">
          <s v="&lt;24-12-2020"/>
          <s v="2020"/>
          <s v="2021"/>
          <s v="2022"/>
          <s v="2023"/>
          <s v="2024"/>
          <s v="2025"/>
          <s v="2026"/>
          <s v="&gt;03-04-2026"/>
        </groupItems>
      </fieldGroup>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C769505E-2917-4B5E-8D97-91C5E39CBE5A}"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60">
  <r>
    <x v="0"/>
    <s v="Factura electrÃ³nica"/>
    <n v="1085294"/>
    <x v="0"/>
    <n v="262493"/>
    <s v="francisca.molina@bravium.cl"/>
    <x v="0"/>
    <x v="0"/>
    <s v="1085294262493"/>
    <m/>
    <m/>
    <n v="-262493"/>
  </r>
  <r>
    <x v="0"/>
    <s v="Factura electrÃ³nica"/>
    <n v="1085307"/>
    <x v="0"/>
    <n v="524985"/>
    <s v="francisca.molina@bravium.cl"/>
    <x v="0"/>
    <x v="0"/>
    <s v="1085307524985"/>
    <m/>
    <m/>
    <n v="-524985"/>
  </r>
  <r>
    <x v="1"/>
    <s v="Factura electrÃ³nica"/>
    <n v="395"/>
    <x v="1"/>
    <n v="225886"/>
    <s v="francisca.molina@bravium.cl"/>
    <x v="1"/>
    <x v="0"/>
    <s v="395225886"/>
    <m/>
    <m/>
    <n v="-225886"/>
  </r>
  <r>
    <x v="2"/>
    <s v="Factura electrÃ³nica"/>
    <n v="2861257"/>
    <x v="2"/>
    <n v="53453"/>
    <s v="francisca.molina@bravium.cl"/>
    <x v="2"/>
    <x v="0"/>
    <s v="286125753453"/>
    <m/>
    <m/>
    <n v="-53453"/>
  </r>
  <r>
    <x v="3"/>
    <s v="Factura electrÃ³nica"/>
    <n v="17649"/>
    <x v="2"/>
    <n v="386750"/>
    <s v="rlopez@bmlconsultores.cl"/>
    <x v="2"/>
    <x v="0"/>
    <s v="17649386750"/>
    <m/>
    <m/>
    <n v="-386750"/>
  </r>
  <r>
    <x v="4"/>
    <s v="Factura electrÃ³nica"/>
    <n v="2209"/>
    <x v="3"/>
    <n v="386750"/>
    <s v="francisca.molina@bravium.cl"/>
    <x v="3"/>
    <x v="0"/>
    <s v="2209386750"/>
    <m/>
    <m/>
    <n v="-386750"/>
  </r>
  <r>
    <x v="5"/>
    <s v="Factura electrÃ³nica"/>
    <n v="3695"/>
    <x v="4"/>
    <n v="767961"/>
    <s v="francisca.molina@bravium.cl"/>
    <x v="4"/>
    <x v="0"/>
    <s v="3695767961"/>
    <m/>
    <m/>
    <n v="-767961"/>
  </r>
  <r>
    <x v="6"/>
    <s v="Factura electrÃ³nica"/>
    <n v="1143"/>
    <x v="5"/>
    <n v="88810"/>
    <s v="francisca.molina@bravium.cl"/>
    <x v="5"/>
    <x v="0"/>
    <s v="114388810"/>
    <m/>
    <m/>
    <n v="-88810"/>
  </r>
  <r>
    <x v="7"/>
    <s v="Factura electrÃ³nica"/>
    <n v="26995"/>
    <x v="6"/>
    <n v="492704"/>
    <s v="francisca.molina@bravium.cl"/>
    <x v="6"/>
    <x v="0"/>
    <s v="26995492704"/>
    <m/>
    <m/>
    <n v="-492704"/>
  </r>
  <r>
    <x v="8"/>
    <s v="Factura electrÃ³nica"/>
    <n v="3580"/>
    <x v="7"/>
    <n v="1159622"/>
    <s v="francisca.molina@bravium.cl"/>
    <x v="7"/>
    <x v="0"/>
    <s v="35801159622"/>
    <m/>
    <m/>
    <n v="-1159622"/>
  </r>
  <r>
    <x v="6"/>
    <s v="Factura electrÃ³nica"/>
    <n v="1148"/>
    <x v="8"/>
    <n v="148048"/>
    <s v="francisca.molina@bravium.cl"/>
    <x v="8"/>
    <x v="0"/>
    <s v="1148148048"/>
    <m/>
    <m/>
    <n v="-148048"/>
  </r>
  <r>
    <x v="9"/>
    <s v="Factura electrÃ³nica"/>
    <n v="729"/>
    <x v="8"/>
    <n v="23990"/>
    <s v="francisca.molina@bravium.cl"/>
    <x v="8"/>
    <x v="0"/>
    <s v="72923990"/>
    <m/>
    <m/>
    <n v="-23990"/>
  </r>
  <r>
    <x v="10"/>
    <s v="Factura electrÃ³nica"/>
    <n v="11284"/>
    <x v="8"/>
    <n v="1039979"/>
    <s v="francisca.molina@bravium.cl"/>
    <x v="8"/>
    <x v="0"/>
    <s v="112841039979"/>
    <m/>
    <m/>
    <n v="-1039979"/>
  </r>
  <r>
    <x v="11"/>
    <s v="Factura electrÃ³nica"/>
    <n v="86435"/>
    <x v="9"/>
    <n v="98661"/>
    <s v="francisca.molina@bravium.cl"/>
    <x v="9"/>
    <x v="0"/>
    <s v="8643598661"/>
    <m/>
    <m/>
    <n v="-98661"/>
  </r>
  <r>
    <x v="12"/>
    <s v="Factura electrÃ³nica"/>
    <n v="7815"/>
    <x v="9"/>
    <n v="30000"/>
    <s v="francisca.molina@bravium.cl"/>
    <x v="9"/>
    <x v="0"/>
    <s v="781530000"/>
    <m/>
    <m/>
    <n v="-30000"/>
  </r>
  <r>
    <x v="13"/>
    <s v="Factura no afecta o exenta electrÃ³nica"/>
    <n v="3678"/>
    <x v="9"/>
    <n v="175733"/>
    <s v="francisca.molina@bravium.cl"/>
    <x v="9"/>
    <x v="0"/>
    <s v="3678175733"/>
    <m/>
    <m/>
    <n v="-175733"/>
  </r>
  <r>
    <x v="14"/>
    <s v="Factura electrÃ³nica"/>
    <n v="22492"/>
    <x v="10"/>
    <n v="974249"/>
    <s v="francisca.molina@bravium.cl"/>
    <x v="10"/>
    <x v="0"/>
    <s v="22492974249"/>
    <m/>
    <m/>
    <n v="-974249"/>
  </r>
  <r>
    <x v="7"/>
    <s v="Factura electrÃ³nica"/>
    <n v="27125"/>
    <x v="10"/>
    <n v="363677"/>
    <s v="francisca.molina@bravium.cl"/>
    <x v="10"/>
    <x v="0"/>
    <s v="27125363677"/>
    <m/>
    <m/>
    <n v="-363677"/>
  </r>
  <r>
    <x v="15"/>
    <s v="Factura electrÃ³nica"/>
    <n v="199306"/>
    <x v="11"/>
    <n v="880953"/>
    <s v="francisca.molina@bravium.cl"/>
    <x v="11"/>
    <x v="0"/>
    <s v="199306880953"/>
    <m/>
    <m/>
    <n v="-880953"/>
  </r>
  <r>
    <x v="16"/>
    <s v="Factura electrÃ³nica"/>
    <n v="42298996"/>
    <x v="12"/>
    <n v="22980"/>
    <s v="francisca.molina@bravium.cl"/>
    <x v="12"/>
    <x v="0"/>
    <s v="4229899622980"/>
    <m/>
    <m/>
    <n v="-22980"/>
  </r>
  <r>
    <x v="17"/>
    <s v="Factura electrÃ³nica"/>
    <n v="49406"/>
    <x v="13"/>
    <n v="877118"/>
    <s v="francisca.molina@bravium.cl"/>
    <x v="13"/>
    <x v="0"/>
    <s v="49406877118"/>
    <m/>
    <m/>
    <n v="-877118"/>
  </r>
  <r>
    <x v="18"/>
    <s v="Factura electrÃ³nica"/>
    <n v="7556"/>
    <x v="14"/>
    <n v="600000"/>
    <s v="francisca.molina@bravium.cl"/>
    <x v="14"/>
    <x v="0"/>
    <s v="7556600000"/>
    <m/>
    <m/>
    <n v="-600000"/>
  </r>
  <r>
    <x v="19"/>
    <s v="Factura electrÃ³nica"/>
    <n v="83311"/>
    <x v="15"/>
    <n v="61989"/>
    <s v="francisca.molina@bravium.cl"/>
    <x v="15"/>
    <x v="0"/>
    <s v="8331161989"/>
    <m/>
    <m/>
    <n v="-61989"/>
  </r>
  <r>
    <x v="0"/>
    <s v="Factura electrÃ³nica"/>
    <n v="1089605"/>
    <x v="15"/>
    <n v="449972"/>
    <s v="francisca.molina@bravium.cl"/>
    <x v="15"/>
    <x v="0"/>
    <s v="1089605449972"/>
    <m/>
    <m/>
    <n v="-449972"/>
  </r>
  <r>
    <x v="20"/>
    <s v="Factura electrÃ³nica"/>
    <n v="69665"/>
    <x v="16"/>
    <n v="803975"/>
    <s v="francisca.molina@bravium.cl"/>
    <x v="16"/>
    <x v="0"/>
    <s v="69665803975"/>
    <m/>
    <m/>
    <n v="-803975"/>
  </r>
  <r>
    <x v="21"/>
    <s v="Factura electrÃ³nica"/>
    <n v="528704"/>
    <x v="17"/>
    <n v="1852680"/>
    <s v="francisca.molina@bravium.cl"/>
    <x v="17"/>
    <x v="0"/>
    <s v="5287041852680"/>
    <m/>
    <m/>
    <n v="-1852680"/>
  </r>
  <r>
    <x v="22"/>
    <s v="Factura electrÃ³nica"/>
    <n v="3539160"/>
    <x v="17"/>
    <n v="4203940"/>
    <s v="francisca.molina@bravium.cl"/>
    <x v="17"/>
    <x v="0"/>
    <s v="35391604203940"/>
    <m/>
    <m/>
    <n v="-4203940"/>
  </r>
  <r>
    <x v="4"/>
    <s v="Factura electrÃ³nica"/>
    <n v="2464"/>
    <x v="18"/>
    <n v="689939"/>
    <s v="francisca.molina@bravium.cl"/>
    <x v="18"/>
    <x v="0"/>
    <s v="2464689939"/>
    <m/>
    <m/>
    <n v="-689939"/>
  </r>
  <r>
    <x v="7"/>
    <s v="Factura electrÃ³nica"/>
    <n v="27411"/>
    <x v="19"/>
    <n v="40775"/>
    <s v="francisca.molina@bravium.cl"/>
    <x v="19"/>
    <x v="0"/>
    <s v="2741140775"/>
    <m/>
    <m/>
    <n v="-40775"/>
  </r>
  <r>
    <x v="0"/>
    <s v="Factura electrÃ³nica"/>
    <n v="1090129"/>
    <x v="19"/>
    <n v="134984"/>
    <s v="francisca.molina@bravium.cl"/>
    <x v="19"/>
    <x v="0"/>
    <s v="1090129134984"/>
    <m/>
    <m/>
    <n v="-134984"/>
  </r>
  <r>
    <x v="6"/>
    <s v="Factura electrÃ³nica"/>
    <n v="1152"/>
    <x v="20"/>
    <n v="71888"/>
    <s v="francisca.molina@bravium.cl"/>
    <x v="20"/>
    <x v="0"/>
    <s v="115271888"/>
    <m/>
    <m/>
    <n v="-71888"/>
  </r>
  <r>
    <x v="11"/>
    <s v="Factura electrÃ³nica"/>
    <n v="86946"/>
    <x v="21"/>
    <n v="124193"/>
    <s v="francisca.molina@bravium.cl"/>
    <x v="21"/>
    <x v="0"/>
    <s v="86946124193"/>
    <m/>
    <m/>
    <n v="-124193"/>
  </r>
  <r>
    <x v="20"/>
    <s v="Factura electrÃ³nica"/>
    <n v="69850"/>
    <x v="22"/>
    <n v="102912"/>
    <s v="francisca.molina@bravium.cl"/>
    <x v="22"/>
    <x v="0"/>
    <s v="69850102912"/>
    <m/>
    <m/>
    <n v="-102912"/>
  </r>
  <r>
    <x v="0"/>
    <s v="Factura electrÃ³nica"/>
    <n v="1090613"/>
    <x v="22"/>
    <n v="187486"/>
    <s v="francisca.molina@bravium.cl"/>
    <x v="22"/>
    <x v="0"/>
    <s v="1090613187486"/>
    <m/>
    <m/>
    <n v="-187486"/>
  </r>
  <r>
    <x v="8"/>
    <s v="Factura electrÃ³nica"/>
    <n v="3631"/>
    <x v="23"/>
    <n v="1302719"/>
    <s v="francisca.molina@bravium.cl"/>
    <x v="23"/>
    <x v="0"/>
    <s v="36311302719"/>
    <m/>
    <m/>
    <n v="-1302719"/>
  </r>
  <r>
    <x v="7"/>
    <s v="Factura electrÃ³nica"/>
    <n v="27629"/>
    <x v="24"/>
    <n v="204775"/>
    <s v="francisca.molina@bravium.cl"/>
    <x v="24"/>
    <x v="0"/>
    <s v="27629204775"/>
    <m/>
    <m/>
    <n v="-204775"/>
  </r>
  <r>
    <x v="13"/>
    <s v="Factura no afecta o exenta electrÃ³nica"/>
    <n v="3734"/>
    <x v="25"/>
    <n v="183715"/>
    <s v="francisca.molina@bravium.cl"/>
    <x v="25"/>
    <x v="0"/>
    <s v="3734183715"/>
    <m/>
    <m/>
    <n v="-183715"/>
  </r>
  <r>
    <x v="12"/>
    <s v="Factura electrÃ³nica"/>
    <n v="8310"/>
    <x v="26"/>
    <n v="30000"/>
    <s v="francisca.molina@bravium.cl"/>
    <x v="26"/>
    <x v="0"/>
    <s v="831030000"/>
    <m/>
    <m/>
    <n v="-30000"/>
  </r>
  <r>
    <x v="23"/>
    <s v="Factura electrÃ³nica"/>
    <n v="1018271"/>
    <x v="26"/>
    <n v="646480"/>
    <s v="francisca.molina@bravium.cl"/>
    <x v="26"/>
    <x v="0"/>
    <s v="1018271646480"/>
    <m/>
    <m/>
    <n v="-646480"/>
  </r>
  <r>
    <x v="24"/>
    <s v="Factura electrÃ³nica"/>
    <n v="5556"/>
    <x v="27"/>
    <n v="3151531"/>
    <s v="francisca.molina@bravium.cl"/>
    <x v="27"/>
    <x v="0"/>
    <s v="55563151531"/>
    <m/>
    <m/>
    <n v="-3151531"/>
  </r>
  <r>
    <x v="6"/>
    <s v="Factura electrÃ³nica"/>
    <n v="1154"/>
    <x v="28"/>
    <n v="75268"/>
    <s v="francisca.molina@bravium.cl"/>
    <x v="28"/>
    <x v="0"/>
    <s v="115475268"/>
    <m/>
    <m/>
    <n v="-75268"/>
  </r>
  <r>
    <x v="16"/>
    <s v="Factura electrÃ³nica"/>
    <n v="42487205"/>
    <x v="28"/>
    <n v="22980"/>
    <s v="francisca.molina@bravium.cl"/>
    <x v="28"/>
    <x v="0"/>
    <s v="4248720522980"/>
    <m/>
    <m/>
    <n v="-22980"/>
  </r>
  <r>
    <x v="7"/>
    <s v="Factura electrÃ³nica"/>
    <n v="27713"/>
    <x v="28"/>
    <n v="47992"/>
    <s v="francisca.molina@bravium.cl"/>
    <x v="28"/>
    <x v="0"/>
    <s v="2771347992"/>
    <m/>
    <m/>
    <n v="-47992"/>
  </r>
  <r>
    <x v="7"/>
    <s v="Factura electrÃ³nica"/>
    <n v="27751"/>
    <x v="29"/>
    <n v="22492"/>
    <s v="francisca.molina@bravium.cl"/>
    <x v="29"/>
    <x v="0"/>
    <s v="2775122492"/>
    <m/>
    <m/>
    <n v="-22492"/>
  </r>
  <r>
    <x v="7"/>
    <s v="Factura electrÃ³nica"/>
    <n v="27764"/>
    <x v="29"/>
    <n v="47992"/>
    <s v="francisca.molina@bravium.cl"/>
    <x v="29"/>
    <x v="0"/>
    <s v="2776447992"/>
    <m/>
    <m/>
    <n v="-47992"/>
  </r>
  <r>
    <x v="7"/>
    <s v="Factura electrÃ³nica"/>
    <n v="27766"/>
    <x v="29"/>
    <n v="97576"/>
    <s v="francisca.molina@bravium.cl"/>
    <x v="29"/>
    <x v="0"/>
    <s v="2776697576"/>
    <m/>
    <m/>
    <n v="-97576"/>
  </r>
  <r>
    <x v="7"/>
    <s v="Factura electrÃ³nica"/>
    <n v="27790"/>
    <x v="30"/>
    <n v="111975"/>
    <s v="francisca.molina@bravium.cl"/>
    <x v="30"/>
    <x v="0"/>
    <s v="27790111975"/>
    <m/>
    <m/>
    <n v="-111975"/>
  </r>
  <r>
    <x v="7"/>
    <s v="Factura electrÃ³nica"/>
    <n v="27808"/>
    <x v="31"/>
    <n v="47992"/>
    <s v="francisca.molina@bravium.cl"/>
    <x v="31"/>
    <x v="0"/>
    <s v="2780847992"/>
    <m/>
    <m/>
    <n v="-47992"/>
  </r>
  <r>
    <x v="25"/>
    <s v="Factura electrÃ³nica"/>
    <n v="325516"/>
    <x v="32"/>
    <n v="214900"/>
    <s v="francisca.molina@bravium.cl"/>
    <x v="32"/>
    <x v="0"/>
    <s v="325516214900"/>
    <m/>
    <m/>
    <n v="-214900"/>
  </r>
  <r>
    <x v="7"/>
    <s v="Factura electrÃ³nica"/>
    <n v="27858"/>
    <x v="33"/>
    <n v="37492"/>
    <s v="francisca.molina@bravium.cl"/>
    <x v="33"/>
    <x v="0"/>
    <s v="2785837492"/>
    <m/>
    <m/>
    <n v="-37492"/>
  </r>
  <r>
    <x v="26"/>
    <s v="Factura electrÃ³nica"/>
    <n v="613713"/>
    <x v="33"/>
    <n v="657980"/>
    <s v="francisca.molina@bravium.cl"/>
    <x v="33"/>
    <x v="0"/>
    <s v="613713657980"/>
    <m/>
    <m/>
    <n v="-657980"/>
  </r>
  <r>
    <x v="7"/>
    <s v="Factura electrÃ³nica"/>
    <n v="27884"/>
    <x v="34"/>
    <n v="47992"/>
    <s v="francisca.molina@bravium.cl"/>
    <x v="34"/>
    <x v="0"/>
    <s v="2788447992"/>
    <m/>
    <m/>
    <n v="-47992"/>
  </r>
  <r>
    <x v="7"/>
    <s v="Factura electrÃ³nica"/>
    <n v="27891"/>
    <x v="34"/>
    <n v="110492"/>
    <s v="francisca.molina@bravium.cl"/>
    <x v="34"/>
    <x v="0"/>
    <s v="27891110492"/>
    <m/>
    <m/>
    <n v="-110492"/>
  </r>
  <r>
    <x v="22"/>
    <s v="Factura electrÃ³nica"/>
    <n v="3567348"/>
    <x v="35"/>
    <n v="2075970"/>
    <s v="francisca.molina@bravium.cl"/>
    <x v="35"/>
    <x v="0"/>
    <s v="35673482075970"/>
    <m/>
    <m/>
    <n v="-2075970"/>
  </r>
  <r>
    <x v="20"/>
    <s v="Factura electrÃ³nica"/>
    <n v="71074"/>
    <x v="36"/>
    <n v="299062"/>
    <s v="francisca.molina@bravium.cl"/>
    <x v="36"/>
    <x v="0"/>
    <s v="71074299062"/>
    <m/>
    <m/>
    <n v="-299062"/>
  </r>
  <r>
    <x v="6"/>
    <s v="Factura electrÃ³nica"/>
    <n v="1155"/>
    <x v="36"/>
    <n v="168397"/>
    <s v="francisca.molina@bravium.cl"/>
    <x v="36"/>
    <x v="0"/>
    <s v="1155168397"/>
    <m/>
    <m/>
    <n v="-168397"/>
  </r>
  <r>
    <x v="15"/>
    <s v="Factura electrÃ³nica"/>
    <n v="200651"/>
    <x v="37"/>
    <n v="502351"/>
    <s v="francisca.molina@bravium.cl"/>
    <x v="37"/>
    <x v="0"/>
    <s v="200651502351"/>
    <m/>
    <m/>
    <n v="-502351"/>
  </r>
  <r>
    <x v="24"/>
    <s v="Factura electrÃ³nica"/>
    <n v="5573"/>
    <x v="37"/>
    <n v="2424030"/>
    <s v="francisca.molina@bravium.cl"/>
    <x v="37"/>
    <x v="0"/>
    <s v="55732424030"/>
    <m/>
    <m/>
    <n v="-2424030"/>
  </r>
  <r>
    <x v="7"/>
    <s v="Factura electrÃ³nica"/>
    <n v="27971"/>
    <x v="37"/>
    <n v="43992"/>
    <s v="francisca.molina@bravium.cl"/>
    <x v="37"/>
    <x v="0"/>
    <s v="2797143992"/>
    <m/>
    <m/>
    <n v="-43992"/>
  </r>
  <r>
    <x v="7"/>
    <s v="Factura electrÃ³nica"/>
    <n v="27972"/>
    <x v="37"/>
    <n v="16792"/>
    <s v="francisca.molina@bravium.cl"/>
    <x v="37"/>
    <x v="0"/>
    <s v="2797216792"/>
    <m/>
    <m/>
    <n v="-16792"/>
  </r>
  <r>
    <x v="20"/>
    <s v="Factura electrÃ³nica"/>
    <n v="71132"/>
    <x v="38"/>
    <n v="215467"/>
    <s v="francisca.molina@bravium.cl"/>
    <x v="38"/>
    <x v="0"/>
    <s v="71132215467"/>
    <m/>
    <m/>
    <n v="-215467"/>
  </r>
  <r>
    <x v="21"/>
    <s v="Factura electrÃ³nica"/>
    <n v="549348"/>
    <x v="38"/>
    <n v="3707220"/>
    <s v="francisca.molina@bravium.cl"/>
    <x v="38"/>
    <x v="0"/>
    <s v="5493483707220"/>
    <m/>
    <m/>
    <n v="-3707220"/>
  </r>
  <r>
    <x v="5"/>
    <s v="Factura electrÃ³nica"/>
    <n v="4198"/>
    <x v="39"/>
    <n v="1111992"/>
    <s v="francisca.molina@bravium.cl"/>
    <x v="39"/>
    <x v="0"/>
    <s v="41981111992"/>
    <m/>
    <m/>
    <n v="-1111992"/>
  </r>
  <r>
    <x v="5"/>
    <s v="Factura electrÃ³nica"/>
    <n v="4199"/>
    <x v="39"/>
    <n v="1012727"/>
    <s v="francisca.molina@bravium.cl"/>
    <x v="39"/>
    <x v="0"/>
    <s v="41991012727"/>
    <m/>
    <m/>
    <n v="-1012727"/>
  </r>
  <r>
    <x v="8"/>
    <s v="Factura electrÃ³nica"/>
    <n v="3674"/>
    <x v="39"/>
    <n v="908348"/>
    <s v="francisca.molina@bravium.cl"/>
    <x v="39"/>
    <x v="0"/>
    <s v="3674908348"/>
    <m/>
    <m/>
    <n v="-908348"/>
  </r>
  <r>
    <x v="12"/>
    <s v="Factura electrÃ³nica"/>
    <n v="8728"/>
    <x v="40"/>
    <n v="30000"/>
    <s v="francisca.molina@bravium.cl"/>
    <x v="40"/>
    <x v="0"/>
    <s v="872830000"/>
    <m/>
    <m/>
    <n v="-30000"/>
  </r>
  <r>
    <x v="21"/>
    <s v="Nota de crÃ©dito electrÃ³nica"/>
    <n v="94737"/>
    <x v="40"/>
    <n v="-412791"/>
    <s v="francisca.molina@bravium.cl"/>
    <x v="40"/>
    <x v="1"/>
    <s v="94737-412791"/>
    <m/>
    <m/>
    <n v="412791"/>
  </r>
  <r>
    <x v="1"/>
    <s v="Factura electrÃ³nica"/>
    <n v="416"/>
    <x v="41"/>
    <n v="75776"/>
    <s v="francisca.molina@bravium.cl"/>
    <x v="41"/>
    <x v="0"/>
    <s v="41675776"/>
    <d v="2021-01-20T00:00:00"/>
    <n v="75776"/>
    <n v="0"/>
  </r>
  <r>
    <x v="1"/>
    <s v="Factura electrÃ³nica"/>
    <n v="417"/>
    <x v="41"/>
    <n v="1749786"/>
    <s v="francisca.molina@bravium.cl"/>
    <x v="41"/>
    <x v="0"/>
    <s v="4171749786"/>
    <d v="2021-03-31T00:00:00"/>
    <n v="1749786"/>
    <n v="0"/>
  </r>
  <r>
    <x v="27"/>
    <s v="Factura electrÃ³nica"/>
    <n v="54152"/>
    <x v="41"/>
    <n v="226100"/>
    <s v="francisca.molina@bravium.cl"/>
    <x v="41"/>
    <x v="0"/>
    <s v="54152226100"/>
    <m/>
    <m/>
    <n v="-226100"/>
  </r>
  <r>
    <x v="13"/>
    <s v="Factura no afecta o exenta electrÃ³nica"/>
    <n v="3785"/>
    <x v="41"/>
    <n v="180300"/>
    <s v="francisca.molina@bravium.cl"/>
    <x v="41"/>
    <x v="0"/>
    <s v="3785180300"/>
    <m/>
    <m/>
    <n v="-180300"/>
  </r>
  <r>
    <x v="21"/>
    <s v="Factura electrÃ³nica"/>
    <n v="550743"/>
    <x v="42"/>
    <n v="2923085"/>
    <s v="francisca.molina@bravium.cl"/>
    <x v="42"/>
    <x v="0"/>
    <s v="5507432923085"/>
    <m/>
    <m/>
    <n v="-2923085"/>
  </r>
  <r>
    <x v="21"/>
    <s v="Factura electrÃ³nica"/>
    <n v="550753"/>
    <x v="42"/>
    <n v="2102369"/>
    <s v="francisca.molina@bravium.cl"/>
    <x v="42"/>
    <x v="0"/>
    <s v="5507532102369"/>
    <m/>
    <m/>
    <n v="-2102369"/>
  </r>
  <r>
    <x v="11"/>
    <s v="Factura electrÃ³nica"/>
    <n v="88424"/>
    <x v="43"/>
    <n v="70222"/>
    <s v="francisca.molina@bravium.cl"/>
    <x v="43"/>
    <x v="0"/>
    <s v="8842470222"/>
    <m/>
    <m/>
    <n v="-70222"/>
  </r>
  <r>
    <x v="0"/>
    <s v="Factura electrÃ³nica"/>
    <n v="1093713"/>
    <x v="44"/>
    <n v="1117425"/>
    <s v="francisca.molina@bravium.cl"/>
    <x v="44"/>
    <x v="0"/>
    <s v="10937131117425"/>
    <m/>
    <m/>
    <n v="-1117425"/>
  </r>
  <r>
    <x v="28"/>
    <s v="Factura electrÃ³nica"/>
    <n v="51503"/>
    <x v="45"/>
    <n v="804912"/>
    <s v="francisca.molina@bravium.cl"/>
    <x v="45"/>
    <x v="0"/>
    <s v="51503804912"/>
    <m/>
    <m/>
    <n v="-804912"/>
  </r>
  <r>
    <x v="29"/>
    <s v="Factura electrÃ³nica"/>
    <n v="2421026"/>
    <x v="45"/>
    <n v="340874"/>
    <s v="francisca.molina@bravium.cl"/>
    <x v="45"/>
    <x v="0"/>
    <s v="2421026340874"/>
    <m/>
    <m/>
    <n v="-340874"/>
  </r>
  <r>
    <x v="7"/>
    <s v="Factura electrÃ³nica"/>
    <n v="28151"/>
    <x v="45"/>
    <n v="365475"/>
    <s v="francisca.molina@bravium.cl"/>
    <x v="45"/>
    <x v="0"/>
    <s v="28151365475"/>
    <m/>
    <m/>
    <n v="-365475"/>
  </r>
  <r>
    <x v="29"/>
    <s v="Factura electrÃ³nica"/>
    <n v="2422403"/>
    <x v="46"/>
    <n v="1793877"/>
    <s v="francisca.molina@bravium.cl"/>
    <x v="46"/>
    <x v="0"/>
    <s v="24224031793877"/>
    <m/>
    <m/>
    <n v="-1793877"/>
  </r>
  <r>
    <x v="16"/>
    <s v="Factura electrÃ³nica"/>
    <n v="42594262"/>
    <x v="46"/>
    <n v="22980"/>
    <s v="francisca.molina@bravium.cl"/>
    <x v="46"/>
    <x v="0"/>
    <s v="4259426222980"/>
    <m/>
    <m/>
    <n v="-22980"/>
  </r>
  <r>
    <x v="30"/>
    <s v="Factura electrÃ³nica"/>
    <n v="1586980"/>
    <x v="47"/>
    <n v="1303980"/>
    <s v="francisca.molina@bravium.cl"/>
    <x v="47"/>
    <x v="0"/>
    <s v="15869801303980"/>
    <m/>
    <m/>
    <n v="-1303980"/>
  </r>
  <r>
    <x v="29"/>
    <s v="Factura electrÃ³nica"/>
    <n v="2423632"/>
    <x v="47"/>
    <n v="252137"/>
    <s v="francisca.molina@bravium.cl"/>
    <x v="47"/>
    <x v="0"/>
    <s v="2423632252137"/>
    <m/>
    <m/>
    <n v="-252137"/>
  </r>
  <r>
    <x v="7"/>
    <s v="Factura electrÃ³nica"/>
    <n v="28186"/>
    <x v="47"/>
    <n v="151095"/>
    <s v="francisca.molina@bravium.cl"/>
    <x v="47"/>
    <x v="0"/>
    <s v="28186151095"/>
    <m/>
    <m/>
    <n v="-151095"/>
  </r>
  <r>
    <x v="22"/>
    <s v="Factura electrÃ³nica"/>
    <n v="3597694"/>
    <x v="48"/>
    <n v="799990"/>
    <s v="francisca.molina@bravium.cl"/>
    <x v="48"/>
    <x v="0"/>
    <s v="3597694799990"/>
    <m/>
    <m/>
    <n v="-799990"/>
  </r>
  <r>
    <x v="22"/>
    <s v="Factura electrÃ³nica"/>
    <n v="3597693"/>
    <x v="48"/>
    <n v="188970"/>
    <s v="francisca.molina@bravium.cl"/>
    <x v="48"/>
    <x v="0"/>
    <s v="3597693188970"/>
    <m/>
    <m/>
    <n v="-188970"/>
  </r>
  <r>
    <x v="31"/>
    <s v="Factura electrÃ³nica"/>
    <n v="23859555"/>
    <x v="48"/>
    <n v="243960"/>
    <s v="francisca.molina@bravium.cl"/>
    <x v="48"/>
    <x v="0"/>
    <s v="23859555243960"/>
    <m/>
    <m/>
    <n v="-243960"/>
  </r>
  <r>
    <x v="7"/>
    <s v="Factura electrÃ³nica"/>
    <n v="28225"/>
    <x v="48"/>
    <n v="101991"/>
    <s v="francisca.molina@bravium.cl"/>
    <x v="48"/>
    <x v="0"/>
    <s v="28225101991"/>
    <m/>
    <m/>
    <n v="-101991"/>
  </r>
  <r>
    <x v="7"/>
    <s v="Factura electrÃ³nica"/>
    <n v="28226"/>
    <x v="48"/>
    <n v="110492"/>
    <s v="francisca.molina@bravium.cl"/>
    <x v="48"/>
    <x v="0"/>
    <s v="28226110492"/>
    <m/>
    <m/>
    <n v="-110492"/>
  </r>
  <r>
    <x v="7"/>
    <s v="Factura electrÃ³nica"/>
    <n v="28224"/>
    <x v="48"/>
    <n v="339991"/>
    <s v="francisca.molina@bravium.cl"/>
    <x v="48"/>
    <x v="0"/>
    <s v="28224339991"/>
    <m/>
    <m/>
    <n v="-339991"/>
  </r>
  <r>
    <x v="32"/>
    <s v="Factura electrÃ³nica"/>
    <n v="13720460"/>
    <x v="48"/>
    <n v="69960"/>
    <s v="francisca.molina@bravium.cl"/>
    <x v="48"/>
    <x v="0"/>
    <s v="1372046069960"/>
    <m/>
    <m/>
    <n v="-69960"/>
  </r>
  <r>
    <x v="22"/>
    <s v="Factura electrÃ³nica"/>
    <n v="3600439"/>
    <x v="49"/>
    <n v="134000"/>
    <s v="francisca.molina@bravium.cl"/>
    <x v="49"/>
    <x v="0"/>
    <s v="3600439134000"/>
    <m/>
    <m/>
    <n v="-134000"/>
  </r>
  <r>
    <x v="21"/>
    <s v="Factura electrÃ³nica"/>
    <n v="556013"/>
    <x v="50"/>
    <n v="3715610"/>
    <s v="francisca.molina@bravium.cl"/>
    <x v="50"/>
    <x v="0"/>
    <s v="5560133715610"/>
    <m/>
    <m/>
    <n v="-3715610"/>
  </r>
  <r>
    <x v="10"/>
    <s v="Factura electrÃ³nica"/>
    <n v="13073"/>
    <x v="50"/>
    <n v="1259979"/>
    <s v="francisca.molina@bravium.cl"/>
    <x v="50"/>
    <x v="0"/>
    <s v="130731259979"/>
    <m/>
    <m/>
    <n v="-1259979"/>
  </r>
  <r>
    <x v="29"/>
    <s v="Factura electrÃ³nica"/>
    <n v="2429210"/>
    <x v="51"/>
    <n v="2069587"/>
    <s v="francisca.molina@bravium.cl"/>
    <x v="51"/>
    <x v="0"/>
    <s v="24292102069587"/>
    <m/>
    <m/>
    <n v="-2069587"/>
  </r>
  <r>
    <x v="21"/>
    <s v="Factura electrÃ³nica"/>
    <n v="556472"/>
    <x v="51"/>
    <n v="1070405"/>
    <s v="francisca.molina@bravium.cl"/>
    <x v="51"/>
    <x v="0"/>
    <s v="5564721070405"/>
    <m/>
    <m/>
    <n v="-1070405"/>
  </r>
  <r>
    <x v="7"/>
    <s v="Factura electrÃ³nica"/>
    <n v="28269"/>
    <x v="51"/>
    <n v="39976"/>
    <s v="francisca.molina@bravium.cl"/>
    <x v="51"/>
    <x v="0"/>
    <s v="2826939976"/>
    <m/>
    <m/>
    <n v="-39976"/>
  </r>
  <r>
    <x v="7"/>
    <s v="Factura electrÃ³nica"/>
    <n v="28284"/>
    <x v="52"/>
    <n v="22492"/>
    <s v="francisca.molina@bravium.cl"/>
    <x v="52"/>
    <x v="0"/>
    <s v="2828422492"/>
    <m/>
    <m/>
    <n v="-22492"/>
  </r>
  <r>
    <x v="29"/>
    <s v="Factura electrÃ³nica"/>
    <n v="2431338"/>
    <x v="53"/>
    <n v="721718"/>
    <s v="francisca.molina@bravium.cl"/>
    <x v="53"/>
    <x v="0"/>
    <s v="2431338721718"/>
    <m/>
    <m/>
    <n v="-721718"/>
  </r>
  <r>
    <x v="0"/>
    <s v="Factura electrÃ³nica"/>
    <n v="1094545"/>
    <x v="53"/>
    <n v="119985"/>
    <s v="francisca.molina@bravium.cl"/>
    <x v="53"/>
    <x v="0"/>
    <s v="1094545119985"/>
    <m/>
    <m/>
    <n v="-119985"/>
  </r>
  <r>
    <x v="29"/>
    <s v="Factura electrÃ³nica"/>
    <n v="2432175"/>
    <x v="54"/>
    <n v="721718"/>
    <s v="francisca.molina@bravium.cl"/>
    <x v="54"/>
    <x v="0"/>
    <s v="2432175721718"/>
    <m/>
    <m/>
    <n v="-721718"/>
  </r>
  <r>
    <x v="19"/>
    <s v="Factura electrÃ³nica"/>
    <n v="85006"/>
    <x v="54"/>
    <n v="659980"/>
    <s v="francisca.molina@bravium.cl"/>
    <x v="54"/>
    <x v="0"/>
    <s v="85006659980"/>
    <m/>
    <m/>
    <n v="-659980"/>
  </r>
  <r>
    <x v="29"/>
    <s v="Factura electrÃ³nica"/>
    <n v="2434292"/>
    <x v="55"/>
    <n v="172614"/>
    <s v="francisca.molina@bravium.cl"/>
    <x v="55"/>
    <x v="0"/>
    <s v="2434292172614"/>
    <m/>
    <m/>
    <n v="-172614"/>
  </r>
  <r>
    <x v="22"/>
    <s v="Factura electrÃ³nica"/>
    <n v="3576357"/>
    <x v="55"/>
    <n v="613980"/>
    <s v="francisca.molina@bravium.cl"/>
    <x v="55"/>
    <x v="0"/>
    <s v="3576357613980"/>
    <m/>
    <m/>
    <n v="-613980"/>
  </r>
  <r>
    <x v="32"/>
    <s v="Factura electrÃ³nica"/>
    <n v="13722260"/>
    <x v="55"/>
    <n v="58980"/>
    <s v="francisca.molina@bravium.cl"/>
    <x v="55"/>
    <x v="0"/>
    <s v="1372226058980"/>
    <m/>
    <m/>
    <n v="-58980"/>
  </r>
  <r>
    <x v="29"/>
    <s v="Factura electrÃ³nica"/>
    <n v="2435341"/>
    <x v="56"/>
    <n v="442709"/>
    <s v="francisca.molina@bravium.cl"/>
    <x v="56"/>
    <x v="0"/>
    <s v="2435341442709"/>
    <m/>
    <m/>
    <n v="-442709"/>
  </r>
  <r>
    <x v="7"/>
    <s v="Factura electrÃ³nica"/>
    <n v="28346"/>
    <x v="56"/>
    <n v="181990"/>
    <s v="francisca.molina@bravium.cl"/>
    <x v="56"/>
    <x v="0"/>
    <s v="28346181990"/>
    <m/>
    <m/>
    <n v="-181990"/>
  </r>
  <r>
    <x v="5"/>
    <s v="Factura electrÃ³nica"/>
    <n v="4365"/>
    <x v="57"/>
    <n v="831992"/>
    <s v="francisca.molina@bravium.cl"/>
    <x v="57"/>
    <x v="0"/>
    <s v="4365831992"/>
    <m/>
    <m/>
    <n v="-831992"/>
  </r>
  <r>
    <x v="15"/>
    <s v="Factura electrÃ³nica"/>
    <n v="201453"/>
    <x v="58"/>
    <n v="541450"/>
    <s v="francisca.molina@bravium.cl"/>
    <x v="58"/>
    <x v="0"/>
    <s v="201453541450"/>
    <m/>
    <m/>
    <n v="-541450"/>
  </r>
  <r>
    <x v="0"/>
    <s v="Factura electrÃ³nica"/>
    <n v="1094956"/>
    <x v="58"/>
    <n v="412461"/>
    <s v="francisca.molina@bravium.cl"/>
    <x v="58"/>
    <x v="0"/>
    <s v="1094956412461"/>
    <m/>
    <m/>
    <n v="-412461"/>
  </r>
  <r>
    <x v="29"/>
    <s v="Factura electrÃ³nica"/>
    <n v="2440034"/>
    <x v="59"/>
    <n v="481146"/>
    <s v="francisca.molina@bravium.cl"/>
    <x v="59"/>
    <x v="0"/>
    <s v="2440034481146"/>
    <m/>
    <m/>
    <n v="-481146"/>
  </r>
  <r>
    <x v="21"/>
    <s v="Factura electrÃ³nica"/>
    <n v="567359"/>
    <x v="59"/>
    <n v="1734080"/>
    <s v="francisca.molina@bravium.cl"/>
    <x v="59"/>
    <x v="0"/>
    <s v="5673591734080"/>
    <m/>
    <m/>
    <n v="-1734080"/>
  </r>
  <r>
    <x v="33"/>
    <s v="Factura electrÃ³nica"/>
    <n v="68170"/>
    <x v="59"/>
    <n v="59000"/>
    <s v="francisca.molina@bravium.cl"/>
    <x v="59"/>
    <x v="0"/>
    <s v="6817059000"/>
    <m/>
    <m/>
    <n v="-59000"/>
  </r>
  <r>
    <x v="7"/>
    <s v="Factura electrÃ³nica"/>
    <n v="28426"/>
    <x v="60"/>
    <n v="187477"/>
    <s v="francisca.molina@bravium.cl"/>
    <x v="60"/>
    <x v="0"/>
    <s v="28426187477"/>
    <m/>
    <m/>
    <n v="-187477"/>
  </r>
  <r>
    <x v="7"/>
    <s v="Factura electrÃ³nica"/>
    <n v="28431"/>
    <x v="60"/>
    <n v="64868"/>
    <s v="francisca.molina@bravium.cl"/>
    <x v="60"/>
    <x v="0"/>
    <s v="2843164868"/>
    <m/>
    <m/>
    <n v="-64868"/>
  </r>
  <r>
    <x v="30"/>
    <s v="Factura electrÃ³nica"/>
    <n v="1588467"/>
    <x v="61"/>
    <n v="289990"/>
    <s v="francisca.molina@bravium.cl"/>
    <x v="61"/>
    <x v="0"/>
    <s v="1588467289990"/>
    <m/>
    <m/>
    <n v="-289990"/>
  </r>
  <r>
    <x v="22"/>
    <s v="Factura electrÃ³nica"/>
    <n v="3600998"/>
    <x v="61"/>
    <n v="99990"/>
    <s v="francisca.molina@bravium.cl"/>
    <x v="61"/>
    <x v="0"/>
    <s v="360099899990"/>
    <m/>
    <m/>
    <n v="-99990"/>
  </r>
  <r>
    <x v="34"/>
    <s v="Factura electrÃ³nica"/>
    <n v="2635"/>
    <x v="62"/>
    <n v="1740886"/>
    <s v="francisca.molina@bravium.cl"/>
    <x v="62"/>
    <x v="0"/>
    <s v="26351740886"/>
    <m/>
    <m/>
    <n v="-1740886"/>
  </r>
  <r>
    <x v="21"/>
    <s v="Factura electrÃ³nica"/>
    <n v="570734"/>
    <x v="62"/>
    <n v="1660050"/>
    <s v="francisca.molina@bravium.cl"/>
    <x v="62"/>
    <x v="0"/>
    <s v="5707341660050"/>
    <m/>
    <m/>
    <n v="-1660050"/>
  </r>
  <r>
    <x v="35"/>
    <s v="Factura electrÃ³nica"/>
    <n v="3216"/>
    <x v="62"/>
    <n v="173403"/>
    <s v="francisca.molina@bravium.cl"/>
    <x v="62"/>
    <x v="0"/>
    <s v="3216173403"/>
    <m/>
    <m/>
    <n v="-173403"/>
  </r>
  <r>
    <x v="21"/>
    <s v="Nota de crÃ©dito electrÃ³nica"/>
    <n v="97756"/>
    <x v="63"/>
    <n v="-1070405"/>
    <s v="francisca.molina@bravium.cl"/>
    <x v="63"/>
    <x v="1"/>
    <s v="97756-1070405"/>
    <m/>
    <m/>
    <n v="1070405"/>
  </r>
  <r>
    <x v="11"/>
    <s v="Factura electrÃ³nica"/>
    <n v="89481"/>
    <x v="64"/>
    <n v="202686"/>
    <s v="francisca.molina@bravium.cl"/>
    <x v="64"/>
    <x v="0"/>
    <s v="89481202686"/>
    <m/>
    <m/>
    <n v="-202686"/>
  </r>
  <r>
    <x v="12"/>
    <s v="Factura electrÃ³nica"/>
    <n v="9355"/>
    <x v="64"/>
    <n v="30000"/>
    <s v="francisca.molina@bravium.cl"/>
    <x v="64"/>
    <x v="0"/>
    <s v="935530000"/>
    <m/>
    <m/>
    <n v="-30000"/>
  </r>
  <r>
    <x v="29"/>
    <s v="Factura electrÃ³nica"/>
    <n v="2449228"/>
    <x v="65"/>
    <n v="470139"/>
    <s v="francisca.molina@bravium.cl"/>
    <x v="65"/>
    <x v="0"/>
    <s v="2449228470139"/>
    <m/>
    <m/>
    <n v="-470139"/>
  </r>
  <r>
    <x v="0"/>
    <s v="Factura electrÃ³nica"/>
    <n v="1095592"/>
    <x v="65"/>
    <n v="67492"/>
    <s v="francisca.molina@bravium.cl"/>
    <x v="65"/>
    <x v="0"/>
    <s v="109559267492"/>
    <m/>
    <m/>
    <n v="-67492"/>
  </r>
  <r>
    <x v="13"/>
    <s v="Factura no afecta o exenta electrÃ³nica"/>
    <n v="3852"/>
    <x v="65"/>
    <n v="179475"/>
    <s v="francisca.molina@bravium.cl"/>
    <x v="65"/>
    <x v="0"/>
    <s v="3852179475"/>
    <m/>
    <m/>
    <n v="-179475"/>
  </r>
  <r>
    <x v="7"/>
    <s v="Factura electrÃ³nica"/>
    <n v="28590"/>
    <x v="66"/>
    <n v="149984"/>
    <s v="francisca.molina@bravium.cl"/>
    <x v="66"/>
    <x v="0"/>
    <s v="28590149984"/>
    <m/>
    <m/>
    <n v="-149984"/>
  </r>
  <r>
    <x v="6"/>
    <s v="Factura electrÃ³nica"/>
    <n v="1156"/>
    <x v="67"/>
    <n v="63754"/>
    <s v="francisca.molina@bravium.cl"/>
    <x v="67"/>
    <x v="0"/>
    <s v="115663754"/>
    <m/>
    <m/>
    <n v="-63754"/>
  </r>
  <r>
    <x v="29"/>
    <s v="Factura electrÃ³nica"/>
    <n v="2453415"/>
    <x v="68"/>
    <n v="95815"/>
    <s v="francisca.molina@bravium.cl"/>
    <x v="68"/>
    <x v="0"/>
    <s v="245341595815"/>
    <m/>
    <m/>
    <n v="-95815"/>
  </r>
  <r>
    <x v="0"/>
    <s v="Factura electrÃ³nica"/>
    <n v="1095748"/>
    <x v="68"/>
    <n v="149985"/>
    <s v="francisca.molina@bravium.cl"/>
    <x v="68"/>
    <x v="0"/>
    <s v="1095748149985"/>
    <m/>
    <m/>
    <n v="-149985"/>
  </r>
  <r>
    <x v="16"/>
    <s v="Factura electrÃ³nica"/>
    <n v="42815709"/>
    <x v="69"/>
    <n v="30105"/>
    <s v="francisca.molina@bravium.cl"/>
    <x v="69"/>
    <x v="0"/>
    <s v="4281570930105"/>
    <m/>
    <m/>
    <n v="-30105"/>
  </r>
  <r>
    <x v="11"/>
    <s v="Factura electrÃ³nica"/>
    <n v="89798"/>
    <x v="70"/>
    <n v="29111"/>
    <s v="francisca.molina@bravium.cl"/>
    <x v="70"/>
    <x v="0"/>
    <s v="8979829111"/>
    <m/>
    <m/>
    <n v="-29111"/>
  </r>
  <r>
    <x v="13"/>
    <s v="Factura no afecta o exenta electrÃ³nica"/>
    <n v="3904"/>
    <x v="70"/>
    <n v="675669"/>
    <s v="francisca.molina@bravium.cl"/>
    <x v="70"/>
    <x v="0"/>
    <s v="3904675669"/>
    <m/>
    <m/>
    <n v="-675669"/>
  </r>
  <r>
    <x v="6"/>
    <s v="Factura electrÃ³nica"/>
    <n v="1157"/>
    <x v="71"/>
    <n v="19219"/>
    <s v="francisca.molina@bravium.cl"/>
    <x v="71"/>
    <x v="0"/>
    <s v="115719219"/>
    <m/>
    <m/>
    <n v="-19219"/>
  </r>
  <r>
    <x v="21"/>
    <s v="Factura electrÃ³nica"/>
    <n v="577525"/>
    <x v="71"/>
    <n v="3773303"/>
    <s v="francisca.molina@bravium.cl"/>
    <x v="71"/>
    <x v="0"/>
    <s v="5775253773303"/>
    <m/>
    <m/>
    <n v="-3773303"/>
  </r>
  <r>
    <x v="7"/>
    <s v="Factura electrÃ³nica"/>
    <n v="28717"/>
    <x v="71"/>
    <n v="135982"/>
    <s v="francisca.molina@bravium.cl"/>
    <x v="71"/>
    <x v="0"/>
    <s v="28717135982"/>
    <m/>
    <m/>
    <n v="-135982"/>
  </r>
  <r>
    <x v="7"/>
    <s v="Factura electrÃ³nica"/>
    <n v="28702"/>
    <x v="71"/>
    <n v="23992"/>
    <s v="francisca.molina@bravium.cl"/>
    <x v="71"/>
    <x v="0"/>
    <s v="2870223992"/>
    <m/>
    <m/>
    <n v="-23992"/>
  </r>
  <r>
    <x v="31"/>
    <s v="Factura electrÃ³nica"/>
    <n v="24067696"/>
    <x v="72"/>
    <n v="485980"/>
    <s v="francisca.molina@bravium.cl"/>
    <x v="72"/>
    <x v="0"/>
    <s v="24067696485980"/>
    <m/>
    <m/>
    <n v="-485980"/>
  </r>
  <r>
    <x v="8"/>
    <s v="Factura electrÃ³nica"/>
    <n v="3738"/>
    <x v="73"/>
    <n v="1818510"/>
    <s v="francisca.molina@bravium.cl"/>
    <x v="73"/>
    <x v="0"/>
    <s v="37381818510"/>
    <m/>
    <m/>
    <n v="-1818510"/>
  </r>
  <r>
    <x v="30"/>
    <s v="Factura electrÃ³nica"/>
    <n v="1590502"/>
    <x v="73"/>
    <n v="349990"/>
    <s v="francisca.molina@bravium.cl"/>
    <x v="73"/>
    <x v="0"/>
    <s v="1590502349990"/>
    <m/>
    <m/>
    <n v="-349990"/>
  </r>
  <r>
    <x v="30"/>
    <s v="Factura electrÃ³nica"/>
    <n v="1590585"/>
    <x v="73"/>
    <n v="759990"/>
    <s v="francisca.molina@bravium.cl"/>
    <x v="73"/>
    <x v="0"/>
    <s v="1590585759990"/>
    <m/>
    <m/>
    <n v="-759990"/>
  </r>
  <r>
    <x v="36"/>
    <s v="Factura electrÃ³nica"/>
    <n v="473"/>
    <x v="73"/>
    <n v="129900"/>
    <s v="francisca.molina@bravium.cl"/>
    <x v="73"/>
    <x v="0"/>
    <s v="473129900"/>
    <m/>
    <m/>
    <n v="-129900"/>
  </r>
  <r>
    <x v="22"/>
    <s v="Factura electrÃ³nica"/>
    <n v="3614179"/>
    <x v="73"/>
    <n v="518990"/>
    <s v="francisca.molina@bravium.cl"/>
    <x v="73"/>
    <x v="0"/>
    <s v="3614179518990"/>
    <m/>
    <m/>
    <n v="-518990"/>
  </r>
  <r>
    <x v="7"/>
    <s v="Factura electrÃ³nica"/>
    <n v="28781"/>
    <x v="73"/>
    <n v="127492"/>
    <s v="francisca.molina@bravium.cl"/>
    <x v="73"/>
    <x v="0"/>
    <s v="28781127492"/>
    <m/>
    <m/>
    <n v="-127492"/>
  </r>
  <r>
    <x v="7"/>
    <s v="Factura electrÃ³nica"/>
    <n v="28782"/>
    <x v="73"/>
    <n v="63992"/>
    <s v="francisca.molina@bravium.cl"/>
    <x v="73"/>
    <x v="0"/>
    <s v="2878263992"/>
    <m/>
    <m/>
    <n v="-63992"/>
  </r>
  <r>
    <x v="2"/>
    <s v="Factura electrÃ³nica"/>
    <n v="2908439"/>
    <x v="73"/>
    <n v="278589"/>
    <s v="francisca.molina@bravium.cl"/>
    <x v="73"/>
    <x v="0"/>
    <s v="2908439278589"/>
    <m/>
    <m/>
    <n v="-278589"/>
  </r>
  <r>
    <x v="7"/>
    <s v="Factura electrÃ³nica"/>
    <n v="28843"/>
    <x v="74"/>
    <n v="151957"/>
    <s v="francisca.molina@bravium.cl"/>
    <x v="74"/>
    <x v="0"/>
    <s v="28843151957"/>
    <m/>
    <m/>
    <n v="-151957"/>
  </r>
  <r>
    <x v="30"/>
    <s v="Factura electrÃ³nica"/>
    <n v="1591324"/>
    <x v="75"/>
    <n v="279980"/>
    <s v="francisca.molina@bravium.cl"/>
    <x v="75"/>
    <x v="0"/>
    <s v="1591324279980"/>
    <m/>
    <m/>
    <n v="-279980"/>
  </r>
  <r>
    <x v="30"/>
    <s v="Factura electrÃ³nica"/>
    <n v="1591309"/>
    <x v="75"/>
    <n v="699990"/>
    <s v="francisca.molina@bravium.cl"/>
    <x v="75"/>
    <x v="0"/>
    <s v="1591309699990"/>
    <m/>
    <m/>
    <n v="-699990"/>
  </r>
  <r>
    <x v="22"/>
    <s v="Factura electrÃ³nica"/>
    <n v="3605637"/>
    <x v="75"/>
    <n v="54990"/>
    <s v="francisca.molina@bravium.cl"/>
    <x v="75"/>
    <x v="0"/>
    <s v="360563754990"/>
    <m/>
    <m/>
    <n v="-54990"/>
  </r>
  <r>
    <x v="30"/>
    <s v="Factura electrÃ³nica"/>
    <n v="1591523"/>
    <x v="76"/>
    <n v="699990"/>
    <s v="francisca.molina@bravium.cl"/>
    <x v="76"/>
    <x v="0"/>
    <s v="1591523699990"/>
    <m/>
    <m/>
    <n v="-699990"/>
  </r>
  <r>
    <x v="21"/>
    <s v="Factura electrÃ³nica"/>
    <n v="584224"/>
    <x v="76"/>
    <n v="1070405"/>
    <s v="francisca.molina@bravium.cl"/>
    <x v="76"/>
    <x v="0"/>
    <s v="5842241070405"/>
    <m/>
    <m/>
    <n v="-1070405"/>
  </r>
  <r>
    <x v="21"/>
    <s v="Factura electrÃ³nica"/>
    <n v="584214"/>
    <x v="76"/>
    <n v="3048630"/>
    <s v="francisca.molina@bravium.cl"/>
    <x v="76"/>
    <x v="0"/>
    <s v="5842143048630"/>
    <m/>
    <m/>
    <n v="-3048630"/>
  </r>
  <r>
    <x v="21"/>
    <s v="Factura electrÃ³nica"/>
    <n v="584751"/>
    <x v="77"/>
    <n v="219209"/>
    <s v="francisca.molina@bravium.cl"/>
    <x v="77"/>
    <x v="0"/>
    <s v="584751219209"/>
    <m/>
    <m/>
    <n v="-219209"/>
  </r>
  <r>
    <x v="24"/>
    <s v="Factura electrÃ³nica"/>
    <n v="5628"/>
    <x v="77"/>
    <n v="409243"/>
    <s v="francisca.molina@bravium.cl"/>
    <x v="77"/>
    <x v="0"/>
    <s v="5628409243"/>
    <m/>
    <m/>
    <n v="-409243"/>
  </r>
  <r>
    <x v="22"/>
    <s v="Factura electrÃ³nica"/>
    <n v="3606885"/>
    <x v="78"/>
    <n v="74990"/>
    <s v="francisca.molina@bravium.cl"/>
    <x v="78"/>
    <x v="0"/>
    <s v="360688574990"/>
    <m/>
    <m/>
    <n v="-74990"/>
  </r>
  <r>
    <x v="37"/>
    <s v="Factura electrÃ³nica"/>
    <n v="18"/>
    <x v="79"/>
    <n v="329990"/>
    <s v="francisca.molina@bravium.cl"/>
    <x v="79"/>
    <x v="0"/>
    <s v="18329990"/>
    <m/>
    <m/>
    <n v="-329990"/>
  </r>
  <r>
    <x v="38"/>
    <s v="Factura electrÃ³nica"/>
    <n v="61467375"/>
    <x v="79"/>
    <n v="523970"/>
    <s v="francisca.molina@bravium.cl"/>
    <x v="79"/>
    <x v="0"/>
    <s v="61467375523970"/>
    <m/>
    <m/>
    <n v="-523970"/>
  </r>
  <r>
    <x v="38"/>
    <s v="Factura electrÃ³nica"/>
    <n v="61467373"/>
    <x v="79"/>
    <n v="263980"/>
    <s v="francisca.molina@bravium.cl"/>
    <x v="79"/>
    <x v="0"/>
    <s v="61467373263980"/>
    <m/>
    <m/>
    <n v="-263980"/>
  </r>
  <r>
    <x v="20"/>
    <s v="Factura electrÃ³nica"/>
    <n v="72429"/>
    <x v="80"/>
    <n v="102864"/>
    <s v="francisca.molina@bravium.cl"/>
    <x v="80"/>
    <x v="0"/>
    <s v="72429102864"/>
    <m/>
    <m/>
    <n v="-102864"/>
  </r>
  <r>
    <x v="22"/>
    <s v="Factura electrÃ³nica"/>
    <n v="3607490"/>
    <x v="80"/>
    <n v="341970"/>
    <s v="francisca.molina@bravium.cl"/>
    <x v="80"/>
    <x v="0"/>
    <s v="3607490341970"/>
    <m/>
    <m/>
    <n v="-341970"/>
  </r>
  <r>
    <x v="31"/>
    <s v="Factura electrÃ³nica"/>
    <n v="24170741"/>
    <x v="80"/>
    <n v="819981"/>
    <s v="francisca.molina@bravium.cl"/>
    <x v="80"/>
    <x v="0"/>
    <s v="24170741819981"/>
    <m/>
    <m/>
    <n v="-819981"/>
  </r>
  <r>
    <x v="7"/>
    <s v="Factura electrÃ³nica"/>
    <n v="28963"/>
    <x v="80"/>
    <n v="179978"/>
    <s v="francisca.molina@bravium.cl"/>
    <x v="80"/>
    <x v="0"/>
    <s v="28963179978"/>
    <m/>
    <m/>
    <n v="-179978"/>
  </r>
  <r>
    <x v="7"/>
    <s v="Factura electrÃ³nica"/>
    <n v="28977"/>
    <x v="80"/>
    <n v="247466"/>
    <s v="francisca.molina@bravium.cl"/>
    <x v="80"/>
    <x v="0"/>
    <s v="28977247466"/>
    <m/>
    <m/>
    <n v="-247466"/>
  </r>
  <r>
    <x v="11"/>
    <s v="Factura electrÃ³nica"/>
    <n v="90234"/>
    <x v="81"/>
    <n v="79511"/>
    <s v="francisca.molina@bravium.cl"/>
    <x v="81"/>
    <x v="0"/>
    <s v="9023479511"/>
    <m/>
    <m/>
    <n v="-79511"/>
  </r>
  <r>
    <x v="15"/>
    <s v="Factura electrÃ³nica"/>
    <n v="202397"/>
    <x v="82"/>
    <n v="92233"/>
    <s v="francisca.molina@bravium.cl"/>
    <x v="82"/>
    <x v="0"/>
    <s v="20239792233"/>
    <m/>
    <m/>
    <n v="-92233"/>
  </r>
  <r>
    <x v="29"/>
    <s v="Factura electrÃ³nica"/>
    <n v="2474604"/>
    <x v="82"/>
    <n v="586747"/>
    <s v="francisca.molina@bravium.cl"/>
    <x v="82"/>
    <x v="0"/>
    <s v="2474604586747"/>
    <m/>
    <m/>
    <n v="-586747"/>
  </r>
  <r>
    <x v="7"/>
    <s v="Factura electrÃ³nica"/>
    <n v="29053"/>
    <x v="82"/>
    <n v="127492"/>
    <s v="francisca.molina@bravium.cl"/>
    <x v="82"/>
    <x v="0"/>
    <s v="29053127492"/>
    <m/>
    <m/>
    <n v="-127492"/>
  </r>
  <r>
    <x v="0"/>
    <s v="Factura electrÃ³nica"/>
    <n v="1097142"/>
    <x v="82"/>
    <n v="982446"/>
    <s v="francisca.molina@bravium.cl"/>
    <x v="82"/>
    <x v="0"/>
    <s v="1097142982446"/>
    <m/>
    <m/>
    <n v="-982446"/>
  </r>
  <r>
    <x v="8"/>
    <s v="Factura electrÃ³nica"/>
    <n v="3792"/>
    <x v="83"/>
    <n v="1498319"/>
    <s v="francisca.molina@bravium.cl"/>
    <x v="83"/>
    <x v="0"/>
    <s v="37921498319"/>
    <m/>
    <m/>
    <n v="-1498319"/>
  </r>
  <r>
    <x v="14"/>
    <s v="Factura electrÃ³nica"/>
    <n v="23732"/>
    <x v="84"/>
    <n v="391971"/>
    <s v="francisca.molina@bravium.cl"/>
    <x v="84"/>
    <x v="0"/>
    <s v="23732391971"/>
    <m/>
    <m/>
    <n v="-391971"/>
  </r>
  <r>
    <x v="14"/>
    <s v="Factura electrÃ³nica"/>
    <n v="23733"/>
    <x v="84"/>
    <n v="641510"/>
    <s v="francisca.molina@bravium.cl"/>
    <x v="84"/>
    <x v="0"/>
    <s v="23733641510"/>
    <m/>
    <m/>
    <n v="-641510"/>
  </r>
  <r>
    <x v="12"/>
    <s v="Factura electrÃ³nica"/>
    <n v="9823"/>
    <x v="84"/>
    <n v="30000"/>
    <s v="francisca.molina@bravium.cl"/>
    <x v="84"/>
    <x v="0"/>
    <s v="982330000"/>
    <m/>
    <m/>
    <n v="-30000"/>
  </r>
  <r>
    <x v="21"/>
    <s v="Factura electrÃ³nica"/>
    <n v="592651"/>
    <x v="85"/>
    <n v="2952466"/>
    <s v="francisca.molina@bravium.cl"/>
    <x v="85"/>
    <x v="0"/>
    <s v="5926512952466"/>
    <m/>
    <m/>
    <n v="-2952466"/>
  </r>
  <r>
    <x v="39"/>
    <s v="Factura electrÃ³nica"/>
    <n v="185"/>
    <x v="86"/>
    <n v="8174767"/>
    <s v="francisca.molina@bravium.cl"/>
    <x v="86"/>
    <x v="0"/>
    <s v="1858174767"/>
    <m/>
    <m/>
    <n v="-8174767"/>
  </r>
  <r>
    <x v="39"/>
    <s v="Factura electrÃ³nica"/>
    <n v="184"/>
    <x v="86"/>
    <n v="2856000"/>
    <s v="francisca.molina@bravium.cl"/>
    <x v="86"/>
    <x v="0"/>
    <s v="1842856000"/>
    <m/>
    <m/>
    <n v="-2856000"/>
  </r>
  <r>
    <x v="0"/>
    <s v="Factura electrÃ³nica"/>
    <n v="1097783"/>
    <x v="86"/>
    <n v="149985"/>
    <s v="francisca.molina@bravium.cl"/>
    <x v="86"/>
    <x v="0"/>
    <s v="1097783149985"/>
    <m/>
    <m/>
    <n v="-149985"/>
  </r>
  <r>
    <x v="13"/>
    <s v="Factura no afecta o exenta electrÃ³nica"/>
    <n v="3950"/>
    <x v="86"/>
    <n v="176313"/>
    <s v="francisca.molina@bravium.cl"/>
    <x v="86"/>
    <x v="0"/>
    <s v="3950176313"/>
    <m/>
    <m/>
    <n v="-176313"/>
  </r>
  <r>
    <x v="1"/>
    <s v="Factura electrÃ³nica"/>
    <n v="447"/>
    <x v="87"/>
    <n v="75776"/>
    <s v="francisca.molina@bravium.cl"/>
    <x v="87"/>
    <x v="0"/>
    <s v="44775776"/>
    <d v="2021-03-31T00:00:00"/>
    <n v="75776"/>
    <n v="0"/>
  </r>
  <r>
    <x v="29"/>
    <s v="Factura electrÃ³nica"/>
    <n v="2485021"/>
    <x v="87"/>
    <n v="790115"/>
    <s v="francisca.molina@bravium.cl"/>
    <x v="87"/>
    <x v="0"/>
    <s v="2485021790115"/>
    <m/>
    <m/>
    <n v="-790115"/>
  </r>
  <r>
    <x v="24"/>
    <s v="Factura electrÃ³nica"/>
    <n v="5647"/>
    <x v="88"/>
    <n v="1648903"/>
    <s v="francisca.molina@bravium.cl"/>
    <x v="88"/>
    <x v="0"/>
    <s v="56471648903"/>
    <m/>
    <m/>
    <n v="-1648903"/>
  </r>
  <r>
    <x v="22"/>
    <s v="Nota de crÃ©dito electrÃ³nica"/>
    <n v="16439138"/>
    <x v="89"/>
    <n v="-74990"/>
    <s v="francisca.molina@bravium.cl"/>
    <x v="89"/>
    <x v="1"/>
    <s v="16439138-74990"/>
    <m/>
    <m/>
    <n v="74990"/>
  </r>
  <r>
    <x v="4"/>
    <s v="Factura electrÃ³nica"/>
    <n v="3007"/>
    <x v="89"/>
    <n v="388511"/>
    <s v="francisca.molina@bravium.cl"/>
    <x v="89"/>
    <x v="0"/>
    <s v="3007388511"/>
    <m/>
    <m/>
    <n v="-388511"/>
  </r>
  <r>
    <x v="16"/>
    <s v="Factura electrÃ³nica"/>
    <n v="43000901"/>
    <x v="89"/>
    <n v="35970"/>
    <s v="francisca.molina@bravium.cl"/>
    <x v="89"/>
    <x v="0"/>
    <s v="4300090135970"/>
    <m/>
    <m/>
    <n v="-35970"/>
  </r>
  <r>
    <x v="21"/>
    <s v="Factura electrÃ³nica"/>
    <n v="596463"/>
    <x v="90"/>
    <n v="1765939"/>
    <s v="francisca.molina@bravium.cl"/>
    <x v="90"/>
    <x v="0"/>
    <s v="5964631765939"/>
    <m/>
    <m/>
    <n v="-1765939"/>
  </r>
  <r>
    <x v="21"/>
    <s v="Factura electrÃ³nica"/>
    <n v="596462"/>
    <x v="90"/>
    <n v="2391900"/>
    <s v="francisca.molina@bravium.cl"/>
    <x v="90"/>
    <x v="0"/>
    <s v="5964622391900"/>
    <m/>
    <m/>
    <n v="-2391900"/>
  </r>
  <r>
    <x v="22"/>
    <s v="Factura electrÃ³nica"/>
    <n v="3632124"/>
    <x v="90"/>
    <n v="79990"/>
    <s v="francisca.molina@bravium.cl"/>
    <x v="90"/>
    <x v="0"/>
    <s v="363212479990"/>
    <m/>
    <m/>
    <n v="-79990"/>
  </r>
  <r>
    <x v="6"/>
    <s v="Factura electrÃ³nica"/>
    <n v="1159"/>
    <x v="91"/>
    <n v="180951"/>
    <s v="francisca.molina@bravium.cl"/>
    <x v="91"/>
    <x v="0"/>
    <s v="1159180951"/>
    <m/>
    <m/>
    <n v="-180951"/>
  </r>
  <r>
    <x v="20"/>
    <s v="Factura electrÃ³nica"/>
    <n v="72828"/>
    <x v="92"/>
    <n v="330602"/>
    <s v="francisca.molina@bravium.cl"/>
    <x v="92"/>
    <x v="0"/>
    <s v="72828330602"/>
    <m/>
    <m/>
    <n v="-330602"/>
  </r>
  <r>
    <x v="22"/>
    <s v="Factura electrÃ³nica"/>
    <n v="3635207"/>
    <x v="93"/>
    <n v="169990"/>
    <s v="francisca.molina@bravium.cl"/>
    <x v="93"/>
    <x v="0"/>
    <s v="3635207169990"/>
    <m/>
    <m/>
    <n v="-169990"/>
  </r>
  <r>
    <x v="34"/>
    <s v="Factura electrÃ³nica"/>
    <n v="2699"/>
    <x v="94"/>
    <n v="1747646"/>
    <s v="francisca.molina@bravium.cl"/>
    <x v="94"/>
    <x v="0"/>
    <s v="26991747646"/>
    <m/>
    <m/>
    <n v="-1747646"/>
  </r>
  <r>
    <x v="30"/>
    <s v="Factura electrÃ³nica"/>
    <n v="1598548"/>
    <x v="95"/>
    <n v="639991"/>
    <s v="francisca.molina@bravium.cl"/>
    <x v="95"/>
    <x v="0"/>
    <s v="1598548639991"/>
    <m/>
    <m/>
    <n v="-639991"/>
  </r>
  <r>
    <x v="7"/>
    <s v="Factura electrÃ³nica"/>
    <n v="29460"/>
    <x v="95"/>
    <n v="11992"/>
    <s v="francisca.molina@bravium.cl"/>
    <x v="95"/>
    <x v="0"/>
    <s v="2946011992"/>
    <m/>
    <m/>
    <n v="-11992"/>
  </r>
  <r>
    <x v="40"/>
    <s v="Factura electrÃ³nica"/>
    <n v="11046"/>
    <x v="96"/>
    <n v="439991"/>
    <s v="francisca.molina@bravium.cl"/>
    <x v="96"/>
    <x v="0"/>
    <s v="11046439991"/>
    <m/>
    <m/>
    <n v="-439991"/>
  </r>
  <r>
    <x v="21"/>
    <s v="Factura electrÃ³nica"/>
    <n v="602640"/>
    <x v="97"/>
    <n v="2779020"/>
    <s v="francisca.molina@bravium.cl"/>
    <x v="97"/>
    <x v="0"/>
    <s v="6026402779020"/>
    <m/>
    <m/>
    <n v="-2779020"/>
  </r>
  <r>
    <x v="11"/>
    <s v="Factura electrÃ³nica"/>
    <n v="92132"/>
    <x v="98"/>
    <n v="190786"/>
    <s v="francisca.molina@bravium.cl"/>
    <x v="98"/>
    <x v="0"/>
    <s v="92132190786"/>
    <m/>
    <m/>
    <n v="-190786"/>
  </r>
  <r>
    <x v="7"/>
    <s v="Factura electrÃ³nica"/>
    <n v="29597"/>
    <x v="99"/>
    <n v="31992"/>
    <s v="francisca.molina@bravium.cl"/>
    <x v="99"/>
    <x v="0"/>
    <s v="2959731992"/>
    <m/>
    <m/>
    <n v="-31992"/>
  </r>
  <r>
    <x v="6"/>
    <s v="Factura electrÃ³nica"/>
    <n v="1162"/>
    <x v="100"/>
    <n v="245211"/>
    <s v="francisca.molina@bravium.cl"/>
    <x v="100"/>
    <x v="0"/>
    <s v="1162245211"/>
    <m/>
    <m/>
    <n v="-245211"/>
  </r>
  <r>
    <x v="8"/>
    <s v="Factura electrÃ³nica"/>
    <n v="3842"/>
    <x v="100"/>
    <n v="1349117"/>
    <s v="francisca.molina@bravium.cl"/>
    <x v="100"/>
    <x v="0"/>
    <s v="38421349117"/>
    <m/>
    <m/>
    <n v="-1349117"/>
  </r>
  <r>
    <x v="29"/>
    <s v="Factura electrÃ³nica"/>
    <n v="2516245"/>
    <x v="100"/>
    <n v="679410"/>
    <s v="francisca.molina@bravium.cl"/>
    <x v="100"/>
    <x v="0"/>
    <s v="2516245679410"/>
    <m/>
    <m/>
    <n v="-679410"/>
  </r>
  <r>
    <x v="41"/>
    <s v="Factura electrÃ³nica"/>
    <n v="13992"/>
    <x v="100"/>
    <n v="36650000"/>
    <s v="francisca.molina@bravium.cl"/>
    <x v="100"/>
    <x v="0"/>
    <s v="1399236650000"/>
    <m/>
    <m/>
    <n v="-36650000"/>
  </r>
  <r>
    <x v="21"/>
    <s v="Factura electrÃ³nica"/>
    <n v="616800"/>
    <x v="101"/>
    <n v="1660050"/>
    <s v="francisca.molina@bravium.cl"/>
    <x v="101"/>
    <x v="0"/>
    <s v="6168001660050"/>
    <m/>
    <m/>
    <n v="-1660050"/>
  </r>
  <r>
    <x v="42"/>
    <s v="Factura electrÃ³nica"/>
    <n v="55697"/>
    <x v="101"/>
    <n v="473800"/>
    <s v="francisca.molina@bravium.cl"/>
    <x v="101"/>
    <x v="2"/>
    <s v="55697473800"/>
    <m/>
    <m/>
    <n v="-473800"/>
  </r>
  <r>
    <x v="42"/>
    <s v="Nota de crÃ©dito electrÃ³nica"/>
    <n v="3764"/>
    <x v="101"/>
    <n v="-473800"/>
    <s v="francisca.molina@bravium.cl"/>
    <x v="101"/>
    <x v="1"/>
    <s v="3764-473800"/>
    <m/>
    <m/>
    <n v="473800"/>
  </r>
  <r>
    <x v="32"/>
    <s v="Factura electrÃ³nica"/>
    <n v="14528688"/>
    <x v="101"/>
    <n v="802950"/>
    <s v="francisca.molina@bravium.cl"/>
    <x v="101"/>
    <x v="0"/>
    <s v="14528688802950"/>
    <m/>
    <m/>
    <n v="-802950"/>
  </r>
  <r>
    <x v="12"/>
    <s v="Factura electrÃ³nica"/>
    <n v="10475"/>
    <x v="102"/>
    <n v="30000"/>
    <s v="francisca.molina@bravium.cl"/>
    <x v="102"/>
    <x v="0"/>
    <s v="1047530000"/>
    <m/>
    <m/>
    <n v="-30000"/>
  </r>
  <r>
    <x v="21"/>
    <s v="Factura electrÃ³nica"/>
    <n v="617526"/>
    <x v="102"/>
    <n v="1139980"/>
    <s v="francisca.molina@bravium.cl"/>
    <x v="102"/>
    <x v="0"/>
    <s v="6175261139980"/>
    <m/>
    <m/>
    <n v="-1139980"/>
  </r>
  <r>
    <x v="43"/>
    <s v="Factura electrÃ³nica"/>
    <n v="1553"/>
    <x v="103"/>
    <n v="37880"/>
    <s v="francisca.molina@bravium.cl"/>
    <x v="103"/>
    <x v="0"/>
    <s v="155337880"/>
    <m/>
    <m/>
    <n v="-37880"/>
  </r>
  <r>
    <x v="39"/>
    <s v="Factura electrÃ³nica"/>
    <n v="192"/>
    <x v="103"/>
    <n v="4248700"/>
    <s v="francisca.molina@bravium.cl"/>
    <x v="103"/>
    <x v="0"/>
    <s v="1924248700"/>
    <m/>
    <m/>
    <n v="-4248700"/>
  </r>
  <r>
    <x v="13"/>
    <s v="Factura no afecta o exenta electrÃ³nica"/>
    <n v="4023"/>
    <x v="103"/>
    <n v="179983"/>
    <s v="francisca.molina@bravium.cl"/>
    <x v="103"/>
    <x v="0"/>
    <s v="4023179983"/>
    <m/>
    <m/>
    <n v="-179983"/>
  </r>
  <r>
    <x v="5"/>
    <s v="Factura electrÃ³nica"/>
    <n v="4801"/>
    <x v="104"/>
    <n v="479984"/>
    <s v="francisca.molina@bravium.cl"/>
    <x v="104"/>
    <x v="0"/>
    <s v="4801479984"/>
    <m/>
    <m/>
    <n v="-479984"/>
  </r>
  <r>
    <x v="21"/>
    <s v="Factura electrÃ³nica"/>
    <n v="620143"/>
    <x v="104"/>
    <n v="1174090"/>
    <s v="francisca.molina@bravium.cl"/>
    <x v="104"/>
    <x v="0"/>
    <s v="6201431174090"/>
    <m/>
    <m/>
    <n v="-1174090"/>
  </r>
  <r>
    <x v="22"/>
    <s v="Factura electrÃ³nica"/>
    <n v="3692407"/>
    <x v="105"/>
    <n v="76900"/>
    <s v="francisca.molina@bravium.cl"/>
    <x v="105"/>
    <x v="0"/>
    <s v="369240776900"/>
    <m/>
    <m/>
    <n v="-76900"/>
  </r>
  <r>
    <x v="42"/>
    <s v="Factura electrÃ³nica"/>
    <n v="56229"/>
    <x v="105"/>
    <n v="473799"/>
    <s v="francisca.molina@bravium.cl"/>
    <x v="105"/>
    <x v="0"/>
    <s v="56229473799"/>
    <m/>
    <m/>
    <n v="-473799"/>
  </r>
  <r>
    <x v="7"/>
    <s v="Factura electrÃ³nica"/>
    <n v="29936"/>
    <x v="105"/>
    <n v="382474"/>
    <s v="francisca.molina@bravium.cl"/>
    <x v="105"/>
    <x v="0"/>
    <s v="29936382474"/>
    <m/>
    <m/>
    <n v="-382474"/>
  </r>
  <r>
    <x v="7"/>
    <s v="Factura electrÃ³nica"/>
    <n v="29917"/>
    <x v="105"/>
    <n v="71991"/>
    <s v="francisca.molina@bravium.cl"/>
    <x v="105"/>
    <x v="0"/>
    <s v="2991771991"/>
    <m/>
    <m/>
    <n v="-71991"/>
  </r>
  <r>
    <x v="7"/>
    <s v="Factura electrÃ³nica"/>
    <n v="29935"/>
    <x v="105"/>
    <n v="722492"/>
    <s v="francisca.molina@bravium.cl"/>
    <x v="105"/>
    <x v="0"/>
    <s v="29935722492"/>
    <m/>
    <m/>
    <n v="-722492"/>
  </r>
  <r>
    <x v="1"/>
    <s v="Factura electrÃ³nica"/>
    <n v="468"/>
    <x v="106"/>
    <n v="504007"/>
    <s v="francisca.molina@bravium.cl"/>
    <x v="106"/>
    <x v="0"/>
    <s v="468504007"/>
    <d v="2021-07-09T00:00:00"/>
    <n v="504007"/>
    <n v="0"/>
  </r>
  <r>
    <x v="4"/>
    <s v="Factura electrÃ³nica"/>
    <n v="3202"/>
    <x v="106"/>
    <n v="786481"/>
    <s v="francisca.molina@bravium.cl"/>
    <x v="106"/>
    <x v="0"/>
    <s v="3202786481"/>
    <m/>
    <m/>
    <n v="-786481"/>
  </r>
  <r>
    <x v="16"/>
    <s v="Factura electrÃ³nica"/>
    <n v="43185209"/>
    <x v="106"/>
    <n v="35970"/>
    <s v="francisca.molina@bravium.cl"/>
    <x v="106"/>
    <x v="0"/>
    <s v="4318520935970"/>
    <m/>
    <m/>
    <n v="-35970"/>
  </r>
  <r>
    <x v="34"/>
    <s v="Factura electrÃ³nica"/>
    <n v="2741"/>
    <x v="107"/>
    <n v="2109124"/>
    <s v="francisca.molina@bravium.cl"/>
    <x v="107"/>
    <x v="0"/>
    <s v="27412109124"/>
    <m/>
    <m/>
    <n v="-2109124"/>
  </r>
  <r>
    <x v="1"/>
    <s v="Factura electrÃ³nica"/>
    <n v="475"/>
    <x v="107"/>
    <n v="914235"/>
    <s v="francisca.molina@bravium.cl"/>
    <x v="107"/>
    <x v="0"/>
    <s v="475914235"/>
    <d v="2021-07-13T00:00:00"/>
    <n v="914235"/>
    <n v="0"/>
  </r>
  <r>
    <x v="1"/>
    <s v="Factura electrÃ³nica"/>
    <n v="479"/>
    <x v="108"/>
    <n v="144052"/>
    <s v="francisca.molina@bravium.cl"/>
    <x v="108"/>
    <x v="0"/>
    <s v="479144052"/>
    <d v="2021-07-13T00:00:00"/>
    <n v="144052"/>
    <n v="0"/>
  </r>
  <r>
    <x v="29"/>
    <s v="Factura electrÃ³nica"/>
    <n v="2540475"/>
    <x v="109"/>
    <n v="152171"/>
    <s v="francisca.molina@bravium.cl"/>
    <x v="109"/>
    <x v="0"/>
    <s v="2540475152171"/>
    <m/>
    <m/>
    <n v="-152171"/>
  </r>
  <r>
    <x v="21"/>
    <s v="Factura electrÃ³nica"/>
    <n v="625200"/>
    <x v="110"/>
    <n v="949981"/>
    <s v="francisca.molina@bravium.cl"/>
    <x v="110"/>
    <x v="0"/>
    <s v="625200949981"/>
    <m/>
    <m/>
    <n v="-949981"/>
  </r>
  <r>
    <x v="2"/>
    <s v="Factura electrÃ³nica"/>
    <n v="2929552"/>
    <x v="110"/>
    <n v="52976"/>
    <s v="francisca.molina@bravium.cl"/>
    <x v="110"/>
    <x v="0"/>
    <s v="292955252976"/>
    <m/>
    <m/>
    <n v="-52976"/>
  </r>
  <r>
    <x v="21"/>
    <s v="Factura electrÃ³nica"/>
    <n v="626040"/>
    <x v="111"/>
    <n v="799991"/>
    <s v="francisca.molina@bravium.cl"/>
    <x v="111"/>
    <x v="0"/>
    <s v="626040799991"/>
    <m/>
    <m/>
    <n v="-799991"/>
  </r>
  <r>
    <x v="11"/>
    <s v="Factura electrÃ³nica"/>
    <n v="92837"/>
    <x v="112"/>
    <n v="43218"/>
    <s v="francisca.molina@bravium.cl"/>
    <x v="112"/>
    <x v="0"/>
    <s v="9283743218"/>
    <m/>
    <m/>
    <n v="-43218"/>
  </r>
  <r>
    <x v="11"/>
    <s v="Factura electrÃ³nica"/>
    <n v="92838"/>
    <x v="112"/>
    <n v="41495"/>
    <s v="francisca.molina@bravium.cl"/>
    <x v="112"/>
    <x v="0"/>
    <s v="9283841495"/>
    <m/>
    <m/>
    <n v="-41495"/>
  </r>
  <r>
    <x v="5"/>
    <s v="Factura electrÃ³nica"/>
    <n v="4901"/>
    <x v="113"/>
    <n v="399992"/>
    <s v="francisca.molina@bravium.cl"/>
    <x v="113"/>
    <x v="0"/>
    <s v="4901399992"/>
    <m/>
    <m/>
    <n v="-399992"/>
  </r>
  <r>
    <x v="7"/>
    <s v="Factura electrÃ³nica"/>
    <n v="30405"/>
    <x v="114"/>
    <n v="172484"/>
    <s v="francisca.molina@bravium.cl"/>
    <x v="114"/>
    <x v="0"/>
    <s v="30405172484"/>
    <m/>
    <m/>
    <n v="-172484"/>
  </r>
  <r>
    <x v="44"/>
    <s v="Factura electrÃ³nica"/>
    <n v="158852"/>
    <x v="114"/>
    <n v="764473"/>
    <s v="francisca.molina@bravium.cl"/>
    <x v="114"/>
    <x v="0"/>
    <s v="158852764473"/>
    <m/>
    <m/>
    <n v="-764473"/>
  </r>
  <r>
    <x v="7"/>
    <s v="Factura electrÃ³nica"/>
    <n v="30473"/>
    <x v="115"/>
    <n v="116984"/>
    <s v="francisca.molina@bravium.cl"/>
    <x v="115"/>
    <x v="0"/>
    <s v="30473116984"/>
    <m/>
    <m/>
    <n v="-116984"/>
  </r>
  <r>
    <x v="0"/>
    <s v="Factura electrÃ³nica"/>
    <n v="1105385"/>
    <x v="115"/>
    <n v="239985"/>
    <s v="francisca.molina@bravium.cl"/>
    <x v="115"/>
    <x v="0"/>
    <s v="1105385239985"/>
    <m/>
    <m/>
    <n v="-239985"/>
  </r>
  <r>
    <x v="8"/>
    <s v="Factura electrÃ³nica"/>
    <n v="3898"/>
    <x v="116"/>
    <n v="1419577"/>
    <s v="rlopez@bmlconsultores.cl"/>
    <x v="116"/>
    <x v="0"/>
    <s v="38981419577"/>
    <m/>
    <m/>
    <n v="-1419577"/>
  </r>
  <r>
    <x v="21"/>
    <s v="Factura electrÃ³nica"/>
    <n v="632302"/>
    <x v="116"/>
    <n v="709990"/>
    <s v="francisca.molina@bravium.cl"/>
    <x v="116"/>
    <x v="0"/>
    <s v="632302709990"/>
    <m/>
    <m/>
    <n v="-709990"/>
  </r>
  <r>
    <x v="24"/>
    <s v="Factura electrÃ³nica"/>
    <n v="5699"/>
    <x v="116"/>
    <n v="1648903"/>
    <s v="francisca.molina@bravium.cl"/>
    <x v="116"/>
    <x v="0"/>
    <s v="56991648903"/>
    <m/>
    <m/>
    <n v="-1648903"/>
  </r>
  <r>
    <x v="1"/>
    <s v="Factura electrÃ³nica"/>
    <n v="485"/>
    <x v="117"/>
    <n v="350048"/>
    <s v="francisca.molina@bravium.cl"/>
    <x v="117"/>
    <x v="0"/>
    <s v="485350048"/>
    <d v="2021-07-29T00:00:00"/>
    <n v="350048"/>
    <n v="0"/>
  </r>
  <r>
    <x v="45"/>
    <s v="Factura electrÃ³nica"/>
    <n v="426753"/>
    <x v="118"/>
    <n v="54059"/>
    <s v="rlopez@bmlconsultores.cl"/>
    <x v="118"/>
    <x v="0"/>
    <s v="42675354059"/>
    <m/>
    <m/>
    <n v="-54059"/>
  </r>
  <r>
    <x v="21"/>
    <s v="Factura electrÃ³nica"/>
    <n v="634319"/>
    <x v="118"/>
    <n v="1195950"/>
    <s v="francisca.molina@bravium.cl"/>
    <x v="118"/>
    <x v="0"/>
    <s v="6343191195950"/>
    <m/>
    <m/>
    <n v="-1195950"/>
  </r>
  <r>
    <x v="13"/>
    <s v="Factura no afecta o exenta electrÃ³nica"/>
    <n v="4114"/>
    <x v="118"/>
    <n v="183765"/>
    <s v="rlopez@bmlconsultores.cl"/>
    <x v="118"/>
    <x v="0"/>
    <s v="4114183765"/>
    <m/>
    <m/>
    <n v="-183765"/>
  </r>
  <r>
    <x v="39"/>
    <s v="Factura electrÃ³nica"/>
    <n v="195"/>
    <x v="119"/>
    <n v="12540448"/>
    <s v="rlopez@bmlconsultores.cl"/>
    <x v="119"/>
    <x v="0"/>
    <s v="19512540448"/>
    <m/>
    <m/>
    <n v="-12540448"/>
  </r>
  <r>
    <x v="29"/>
    <s v="Factura electrÃ³nica"/>
    <n v="2559369"/>
    <x v="119"/>
    <n v="361795"/>
    <s v="rlopez@bmlconsultores.cl"/>
    <x v="119"/>
    <x v="0"/>
    <s v="2559369361795"/>
    <m/>
    <m/>
    <n v="-361795"/>
  </r>
  <r>
    <x v="21"/>
    <s v="Factura electrÃ³nica"/>
    <n v="634824"/>
    <x v="119"/>
    <n v="799989"/>
    <s v="francisca.molina@bravium.cl"/>
    <x v="119"/>
    <x v="0"/>
    <s v="634824799989"/>
    <m/>
    <m/>
    <n v="-799989"/>
  </r>
  <r>
    <x v="21"/>
    <s v="Factura electrÃ³nica"/>
    <n v="634818"/>
    <x v="119"/>
    <n v="1604080"/>
    <s v="francisca.molina@bravium.cl"/>
    <x v="119"/>
    <x v="0"/>
    <s v="6348181604080"/>
    <m/>
    <m/>
    <n v="-1604080"/>
  </r>
  <r>
    <x v="12"/>
    <s v="Factura electrÃ³nica"/>
    <n v="11147"/>
    <x v="120"/>
    <n v="30000"/>
    <s v="rlopez@bmlconsultores.cl"/>
    <x v="120"/>
    <x v="0"/>
    <s v="1114730000"/>
    <m/>
    <m/>
    <n v="-30000"/>
  </r>
  <r>
    <x v="7"/>
    <s v="Factura electrÃ³nica"/>
    <n v="30767"/>
    <x v="120"/>
    <n v="211445"/>
    <s v="rlopez@bmlconsultores.cl"/>
    <x v="120"/>
    <x v="0"/>
    <s v="30767211445"/>
    <m/>
    <m/>
    <n v="-211445"/>
  </r>
  <r>
    <x v="45"/>
    <s v="Factura electrÃ³nica"/>
    <n v="427336"/>
    <x v="121"/>
    <n v="134772"/>
    <s v="rlopez@bmlconsultores.cl"/>
    <x v="121"/>
    <x v="0"/>
    <s v="427336134772"/>
    <m/>
    <m/>
    <n v="-134772"/>
  </r>
  <r>
    <x v="46"/>
    <s v="Factura electrÃ³nica"/>
    <n v="18555"/>
    <x v="122"/>
    <n v="563999"/>
    <s v="francisca.molina@bravium.cl"/>
    <x v="122"/>
    <x v="0"/>
    <s v="18555563999"/>
    <m/>
    <m/>
    <n v="-563999"/>
  </r>
  <r>
    <x v="21"/>
    <s v="Factura electrÃ³nica"/>
    <n v="636400"/>
    <x v="122"/>
    <n v="1195950"/>
    <s v="francisca.molina@bravium.cl"/>
    <x v="122"/>
    <x v="0"/>
    <s v="6364001195950"/>
    <m/>
    <m/>
    <n v="-1195950"/>
  </r>
  <r>
    <x v="16"/>
    <s v="Factura electrÃ³nica"/>
    <n v="43318614"/>
    <x v="123"/>
    <n v="35970"/>
    <s v="rlopez@bmlconsultores.cl"/>
    <x v="123"/>
    <x v="0"/>
    <s v="4331861435970"/>
    <m/>
    <m/>
    <n v="-35970"/>
  </r>
  <r>
    <x v="1"/>
    <s v="Factura electrÃ³nica"/>
    <n v="505"/>
    <x v="124"/>
    <n v="1825207"/>
    <s v="rlopez@bmlconsultores.cl"/>
    <x v="124"/>
    <x v="0"/>
    <s v="5051825207"/>
    <d v="2021-08-13T00:00:00"/>
    <n v="1825207"/>
    <n v="0"/>
  </r>
  <r>
    <x v="21"/>
    <s v="Factura electrÃ³nica"/>
    <n v="640210"/>
    <x v="124"/>
    <n v="936688"/>
    <s v="rlopez@bmlconsultores.cl"/>
    <x v="124"/>
    <x v="0"/>
    <s v="640210936688"/>
    <m/>
    <m/>
    <n v="-936688"/>
  </r>
  <r>
    <x v="47"/>
    <s v="Factura electrÃ³nica"/>
    <n v="1448438"/>
    <x v="124"/>
    <n v="17150"/>
    <s v="rlopez@bmlconsultores.cl"/>
    <x v="124"/>
    <x v="0"/>
    <s v="144843817150"/>
    <m/>
    <m/>
    <n v="-17150"/>
  </r>
  <r>
    <x v="47"/>
    <s v="Factura electrÃ³nica"/>
    <n v="1448439"/>
    <x v="124"/>
    <n v="14160"/>
    <s v="rlopez@bmlconsultores.cl"/>
    <x v="124"/>
    <x v="0"/>
    <s v="144843914160"/>
    <m/>
    <m/>
    <n v="-14160"/>
  </r>
  <r>
    <x v="22"/>
    <s v="Factura electrÃ³nica"/>
    <n v="3734071"/>
    <x v="125"/>
    <n v="39900"/>
    <s v="rlopez@bmlconsultores.cl"/>
    <x v="125"/>
    <x v="0"/>
    <s v="373407139900"/>
    <m/>
    <m/>
    <n v="-39900"/>
  </r>
  <r>
    <x v="7"/>
    <s v="Factura electrÃ³nica"/>
    <n v="31780"/>
    <x v="125"/>
    <n v="62468"/>
    <s v="rlopez@bmlconsultores.cl"/>
    <x v="125"/>
    <x v="0"/>
    <s v="3178062468"/>
    <m/>
    <m/>
    <n v="-62468"/>
  </r>
  <r>
    <x v="11"/>
    <s v="Factura electrÃ³nica"/>
    <n v="94096"/>
    <x v="126"/>
    <n v="53457"/>
    <s v="rlopez@bmlconsultores.cl"/>
    <x v="126"/>
    <x v="0"/>
    <s v="9409653457"/>
    <m/>
    <m/>
    <n v="-53457"/>
  </r>
  <r>
    <x v="21"/>
    <s v="Factura electrÃ³nica"/>
    <n v="641593"/>
    <x v="126"/>
    <n v="2140810"/>
    <s v="rlopez@bmlconsultores.cl"/>
    <x v="126"/>
    <x v="0"/>
    <s v="6415932140810"/>
    <m/>
    <m/>
    <n v="-2140810"/>
  </r>
  <r>
    <x v="30"/>
    <s v="Factura electrÃ³nica"/>
    <n v="1606975"/>
    <x v="127"/>
    <n v="659990"/>
    <s v="rlopez@bmlconsultores.cl"/>
    <x v="127"/>
    <x v="0"/>
    <s v="1606975659990"/>
    <m/>
    <m/>
    <n v="-659990"/>
  </r>
  <r>
    <x v="7"/>
    <s v="Factura electrÃ³nica"/>
    <n v="31826"/>
    <x v="127"/>
    <n v="22492"/>
    <s v="rlopez@bmlconsultores.cl"/>
    <x v="127"/>
    <x v="0"/>
    <s v="3182622492"/>
    <m/>
    <m/>
    <n v="-22492"/>
  </r>
  <r>
    <x v="7"/>
    <s v="Factura electrÃ³nica"/>
    <n v="31827"/>
    <x v="127"/>
    <n v="235595"/>
    <s v="rlopez@bmlconsultores.cl"/>
    <x v="127"/>
    <x v="0"/>
    <s v="31827235595"/>
    <m/>
    <m/>
    <n v="-235595"/>
  </r>
  <r>
    <x v="6"/>
    <s v="Factura electrÃ³nica"/>
    <n v="1170"/>
    <x v="128"/>
    <n v="460685"/>
    <s v="rlopez@bmlconsultores.cl"/>
    <x v="128"/>
    <x v="0"/>
    <s v="1170460685"/>
    <m/>
    <m/>
    <n v="-460685"/>
  </r>
  <r>
    <x v="48"/>
    <s v="Factura electrÃ³nica"/>
    <n v="112890"/>
    <x v="128"/>
    <n v="17980"/>
    <s v="rlopez@bmlconsultores.cl"/>
    <x v="128"/>
    <x v="0"/>
    <s v="11289017980"/>
    <m/>
    <m/>
    <n v="-17980"/>
  </r>
  <r>
    <x v="29"/>
    <s v="Factura electrÃ³nica"/>
    <n v="2572507"/>
    <x v="129"/>
    <n v="602817"/>
    <s v="rlopez@bmlconsultores.cl"/>
    <x v="129"/>
    <x v="0"/>
    <s v="2572507602817"/>
    <m/>
    <m/>
    <n v="-602817"/>
  </r>
  <r>
    <x v="6"/>
    <s v="Factura electrÃ³nica"/>
    <n v="1171"/>
    <x v="130"/>
    <n v="88001"/>
    <s v="rlopez@bmlconsultores.cl"/>
    <x v="130"/>
    <x v="0"/>
    <s v="117188001"/>
    <m/>
    <m/>
    <n v="-88001"/>
  </r>
  <r>
    <x v="15"/>
    <s v="Factura electrÃ³nica"/>
    <n v="204649"/>
    <x v="131"/>
    <n v="969000"/>
    <s v="rlopez@bmlconsultores.cl"/>
    <x v="131"/>
    <x v="0"/>
    <s v="204649969000"/>
    <m/>
    <m/>
    <n v="-969000"/>
  </r>
  <r>
    <x v="21"/>
    <s v="Factura electrÃ³nica"/>
    <n v="644114"/>
    <x v="131"/>
    <n v="1787990"/>
    <s v="rlopez@bmlconsultores.cl"/>
    <x v="131"/>
    <x v="0"/>
    <s v="6441141787990"/>
    <m/>
    <m/>
    <n v="-1787990"/>
  </r>
  <r>
    <x v="7"/>
    <s v="Factura electrÃ³nica"/>
    <n v="31945"/>
    <x v="131"/>
    <n v="404968"/>
    <s v="rlopez@bmlconsultores.cl"/>
    <x v="131"/>
    <x v="0"/>
    <s v="31945404968"/>
    <m/>
    <m/>
    <n v="-404968"/>
  </r>
  <r>
    <x v="20"/>
    <s v="Factura electrÃ³nica"/>
    <n v="76689"/>
    <x v="132"/>
    <n v="454071"/>
    <s v="rlopez@bmlconsultores.cl"/>
    <x v="132"/>
    <x v="0"/>
    <s v="76689454071"/>
    <m/>
    <m/>
    <n v="-454071"/>
  </r>
  <r>
    <x v="49"/>
    <s v="Factura electrÃ³nica"/>
    <n v="8017"/>
    <x v="133"/>
    <n v="2331624"/>
    <s v="rlopez@bmlconsultores.cl"/>
    <x v="133"/>
    <x v="0"/>
    <s v="80172331624"/>
    <m/>
    <m/>
    <n v="-2331624"/>
  </r>
  <r>
    <x v="8"/>
    <s v="Factura electrÃ³nica"/>
    <n v="3951"/>
    <x v="134"/>
    <n v="1376381"/>
    <s v="rlopez@bmlconsultores.cl"/>
    <x v="134"/>
    <x v="0"/>
    <s v="39511376381"/>
    <m/>
    <m/>
    <n v="-1376381"/>
  </r>
  <r>
    <x v="4"/>
    <s v="Factura electrÃ³nica"/>
    <n v="3591"/>
    <x v="135"/>
    <n v="896421"/>
    <s v="rlopez@bmlconsultores.cl"/>
    <x v="135"/>
    <x v="0"/>
    <s v="3591896421"/>
    <m/>
    <m/>
    <n v="-896421"/>
  </r>
  <r>
    <x v="7"/>
    <s v="Factura electrÃ³nica"/>
    <n v="32028"/>
    <x v="135"/>
    <n v="207712"/>
    <s v="rlopez@bmlconsultores.cl"/>
    <x v="135"/>
    <x v="0"/>
    <s v="32028207712"/>
    <m/>
    <m/>
    <n v="-207712"/>
  </r>
  <r>
    <x v="50"/>
    <s v="Factura electrÃ³nica"/>
    <n v="1254"/>
    <x v="136"/>
    <n v="300971"/>
    <s v="rlopez@bmlconsultores.cl"/>
    <x v="136"/>
    <x v="0"/>
    <s v="1254300971"/>
    <m/>
    <m/>
    <n v="-300971"/>
  </r>
  <r>
    <x v="13"/>
    <s v="Factura no afecta o exenta electrÃ³nica"/>
    <n v="4181"/>
    <x v="136"/>
    <n v="190050"/>
    <s v="rlopez@bmlconsultores.cl"/>
    <x v="136"/>
    <x v="0"/>
    <s v="4181190050"/>
    <m/>
    <m/>
    <n v="-190050"/>
  </r>
  <r>
    <x v="0"/>
    <s v="Factura electrÃ³nica"/>
    <n v="1109201"/>
    <x v="137"/>
    <n v="127479"/>
    <s v="rlopez@bmlconsultores.cl"/>
    <x v="137"/>
    <x v="0"/>
    <s v="1109201127479"/>
    <m/>
    <m/>
    <n v="-127479"/>
  </r>
  <r>
    <x v="14"/>
    <s v="Factura electrÃ³nica"/>
    <n v="25352"/>
    <x v="138"/>
    <n v="848351"/>
    <s v="rlopez@bmlconsultores.cl"/>
    <x v="138"/>
    <x v="0"/>
    <s v="25352848351"/>
    <m/>
    <m/>
    <n v="-848351"/>
  </r>
  <r>
    <x v="12"/>
    <s v="Factura electrÃ³nica"/>
    <n v="11749"/>
    <x v="139"/>
    <n v="30000"/>
    <s v="rlopez@bmlconsultores.cl"/>
    <x v="139"/>
    <x v="0"/>
    <s v="1174930000"/>
    <m/>
    <m/>
    <n v="-30000"/>
  </r>
  <r>
    <x v="29"/>
    <s v="Factura electrÃ³nica"/>
    <n v="2588201"/>
    <x v="139"/>
    <n v="1094474"/>
    <s v="rlopez@bmlconsultores.cl"/>
    <x v="139"/>
    <x v="0"/>
    <s v="25882011094474"/>
    <m/>
    <m/>
    <n v="-1094474"/>
  </r>
  <r>
    <x v="21"/>
    <s v="Factura electrÃ³nica"/>
    <n v="648802"/>
    <x v="140"/>
    <n v="1195950"/>
    <s v="rlopez@bmlconsultores.cl"/>
    <x v="140"/>
    <x v="0"/>
    <s v="6488021195950"/>
    <m/>
    <m/>
    <n v="-1195950"/>
  </r>
  <r>
    <x v="22"/>
    <s v="Factura electrÃ³nica"/>
    <n v="3751250"/>
    <x v="140"/>
    <n v="85990"/>
    <s v="rlopez@bmlconsultores.cl"/>
    <x v="140"/>
    <x v="0"/>
    <s v="375125085990"/>
    <m/>
    <m/>
    <n v="-85990"/>
  </r>
  <r>
    <x v="16"/>
    <s v="Factura electrÃ³nica"/>
    <n v="43503299"/>
    <x v="140"/>
    <n v="36020"/>
    <s v="rlopez@bmlconsultores.cl"/>
    <x v="140"/>
    <x v="0"/>
    <s v="4350329936020"/>
    <m/>
    <m/>
    <n v="-36020"/>
  </r>
  <r>
    <x v="30"/>
    <s v="Factura electrÃ³nica"/>
    <n v="1614289"/>
    <x v="141"/>
    <n v="399990"/>
    <s v="rlopez@bmlconsultores.cl"/>
    <x v="141"/>
    <x v="0"/>
    <s v="1614289399990"/>
    <m/>
    <m/>
    <n v="-399990"/>
  </r>
  <r>
    <x v="7"/>
    <s v="Factura electrÃ³nica"/>
    <n v="32207"/>
    <x v="141"/>
    <n v="404023"/>
    <s v="rlopez@bmlconsultores.cl"/>
    <x v="141"/>
    <x v="0"/>
    <s v="32207404023"/>
    <m/>
    <m/>
    <n v="-404023"/>
  </r>
  <r>
    <x v="14"/>
    <s v="Factura electrÃ³nica"/>
    <n v="25476"/>
    <x v="142"/>
    <n v="245023"/>
    <s v="rlopez@bmlconsultores.cl"/>
    <x v="142"/>
    <x v="0"/>
    <s v="25476245023"/>
    <m/>
    <m/>
    <n v="-245023"/>
  </r>
  <r>
    <x v="4"/>
    <s v="Factura electrÃ³nica"/>
    <n v="3718"/>
    <x v="142"/>
    <n v="567278"/>
    <s v="rlopez@bmlconsultores.cl"/>
    <x v="142"/>
    <x v="0"/>
    <s v="3718567278"/>
    <m/>
    <m/>
    <n v="-567278"/>
  </r>
  <r>
    <x v="51"/>
    <s v="Factura electrÃ³nica"/>
    <n v="812445"/>
    <x v="143"/>
    <n v="1138372"/>
    <s v="rlopez@bmlconsultores.cl"/>
    <x v="143"/>
    <x v="0"/>
    <s v="8124451138372"/>
    <m/>
    <m/>
    <n v="-1138372"/>
  </r>
  <r>
    <x v="51"/>
    <s v="Factura electrÃ³nica"/>
    <n v="812446"/>
    <x v="143"/>
    <n v="185391"/>
    <s v="rlopez@bmlconsultores.cl"/>
    <x v="143"/>
    <x v="0"/>
    <s v="812446185391"/>
    <m/>
    <m/>
    <n v="-185391"/>
  </r>
  <r>
    <x v="7"/>
    <s v="Factura electrÃ³nica"/>
    <n v="32265"/>
    <x v="143"/>
    <n v="67982"/>
    <s v="rlopez@bmlconsultores.cl"/>
    <x v="143"/>
    <x v="0"/>
    <s v="3226567982"/>
    <m/>
    <m/>
    <n v="-67982"/>
  </r>
  <r>
    <x v="14"/>
    <s v="Factura electrÃ³nica"/>
    <n v="25545"/>
    <x v="144"/>
    <n v="310007"/>
    <s v="rlopez@bmlconsultores.cl"/>
    <x v="144"/>
    <x v="0"/>
    <s v="25545310007"/>
    <m/>
    <m/>
    <n v="-310007"/>
  </r>
  <r>
    <x v="29"/>
    <s v="Factura electrÃ³nica"/>
    <n v="2597260"/>
    <x v="144"/>
    <n v="721718"/>
    <s v="rlopez@bmlconsultores.cl"/>
    <x v="144"/>
    <x v="0"/>
    <s v="2597260721718"/>
    <m/>
    <m/>
    <n v="-721718"/>
  </r>
  <r>
    <x v="29"/>
    <s v="Factura electrÃ³nica"/>
    <n v="2597258"/>
    <x v="144"/>
    <n v="296390"/>
    <s v="rlopez@bmlconsultores.cl"/>
    <x v="144"/>
    <x v="0"/>
    <s v="2597258296390"/>
    <m/>
    <m/>
    <n v="-296390"/>
  </r>
  <r>
    <x v="21"/>
    <s v="Factura electrÃ³nica"/>
    <n v="656737"/>
    <x v="144"/>
    <n v="2664080"/>
    <s v="rlopez@bmlconsultores.cl"/>
    <x v="144"/>
    <x v="0"/>
    <s v="6567372664080"/>
    <m/>
    <m/>
    <n v="-2664080"/>
  </r>
  <r>
    <x v="52"/>
    <s v="Factura electrÃ³nica"/>
    <n v="3678"/>
    <x v="144"/>
    <n v="185189"/>
    <s v="rlopez@bmlconsultores.cl"/>
    <x v="144"/>
    <x v="0"/>
    <s v="3678185189"/>
    <m/>
    <m/>
    <n v="-185189"/>
  </r>
  <r>
    <x v="7"/>
    <s v="Factura electrÃ³nica"/>
    <n v="32351"/>
    <x v="144"/>
    <n v="407965"/>
    <s v="rlopez@bmlconsultores.cl"/>
    <x v="144"/>
    <x v="0"/>
    <s v="32351407965"/>
    <m/>
    <m/>
    <n v="-407965"/>
  </r>
  <r>
    <x v="7"/>
    <s v="Factura electrÃ³nica"/>
    <n v="32350"/>
    <x v="144"/>
    <n v="31992"/>
    <s v="rlopez@bmlconsultores.cl"/>
    <x v="144"/>
    <x v="0"/>
    <s v="3235031992"/>
    <m/>
    <m/>
    <n v="-31992"/>
  </r>
  <r>
    <x v="53"/>
    <s v="Factura electrÃ³nica"/>
    <n v="6653"/>
    <x v="145"/>
    <n v="138930"/>
    <s v="rlopez@bmlconsultores.cl"/>
    <x v="145"/>
    <x v="0"/>
    <s v="6653138930"/>
    <m/>
    <m/>
    <n v="-138930"/>
  </r>
  <r>
    <x v="23"/>
    <s v="Factura electrÃ³nica"/>
    <n v="1149774"/>
    <x v="145"/>
    <n v="719980"/>
    <s v="rlopez@bmlconsultores.cl"/>
    <x v="145"/>
    <x v="0"/>
    <s v="1149774719980"/>
    <m/>
    <m/>
    <n v="-719980"/>
  </r>
  <r>
    <x v="54"/>
    <s v="Factura electrÃ³nica"/>
    <n v="111626011"/>
    <x v="146"/>
    <n v="28960"/>
    <s v="rlopez@bmlconsultores.cl"/>
    <x v="146"/>
    <x v="0"/>
    <s v="11162601128960"/>
    <m/>
    <m/>
    <n v="-28960"/>
  </r>
  <r>
    <x v="49"/>
    <s v="Factura electrÃ³nica"/>
    <n v="8182"/>
    <x v="146"/>
    <n v="2420976"/>
    <s v="rlopez@bmlconsultores.cl"/>
    <x v="146"/>
    <x v="0"/>
    <s v="81822420976"/>
    <m/>
    <m/>
    <n v="-2420976"/>
  </r>
  <r>
    <x v="6"/>
    <s v="Factura electrÃ³nica"/>
    <n v="1180"/>
    <x v="146"/>
    <n v="173609"/>
    <s v="rlopez@bmlconsultores.cl"/>
    <x v="146"/>
    <x v="0"/>
    <s v="1180173609"/>
    <m/>
    <m/>
    <n v="-173609"/>
  </r>
  <r>
    <x v="30"/>
    <s v="Factura electrÃ³nica"/>
    <n v="1614573"/>
    <x v="146"/>
    <n v="1839960"/>
    <s v="rlopez@bmlconsultores.cl"/>
    <x v="146"/>
    <x v="0"/>
    <s v="16145731839960"/>
    <m/>
    <m/>
    <n v="-1839960"/>
  </r>
  <r>
    <x v="18"/>
    <s v="Factura electrÃ³nica"/>
    <n v="7911"/>
    <x v="147"/>
    <n v="454999"/>
    <s v="rlopez@bmlconsultores.cl"/>
    <x v="147"/>
    <x v="0"/>
    <s v="7911454999"/>
    <m/>
    <m/>
    <n v="-454999"/>
  </r>
  <r>
    <x v="18"/>
    <s v="Factura electrÃ³nica"/>
    <n v="7910"/>
    <x v="147"/>
    <n v="454999"/>
    <s v="rlopez@bmlconsultores.cl"/>
    <x v="147"/>
    <x v="2"/>
    <s v="7910454999"/>
    <m/>
    <m/>
    <n v="-454999"/>
  </r>
  <r>
    <x v="18"/>
    <s v="Nota de crÃ©dito electrÃ³nica"/>
    <n v="1507"/>
    <x v="147"/>
    <n v="-454999"/>
    <s v="rlopez@bmlconsultores.cl"/>
    <x v="147"/>
    <x v="1"/>
    <s v="1507-454999"/>
    <m/>
    <m/>
    <n v="454999"/>
  </r>
  <r>
    <x v="14"/>
    <s v="Factura electrÃ³nica"/>
    <n v="25638"/>
    <x v="147"/>
    <n v="501267"/>
    <s v="rlopez@bmlconsultores.cl"/>
    <x v="147"/>
    <x v="0"/>
    <s v="25638501267"/>
    <m/>
    <m/>
    <n v="-501267"/>
  </r>
  <r>
    <x v="55"/>
    <s v="Factura electrÃ³nica"/>
    <n v="758"/>
    <x v="147"/>
    <n v="344491"/>
    <s v="rlopez@bmlconsultores.cl"/>
    <x v="147"/>
    <x v="0"/>
    <s v="758344491"/>
    <m/>
    <m/>
    <n v="-344491"/>
  </r>
  <r>
    <x v="29"/>
    <s v="Factura electrÃ³nica"/>
    <n v="2601751"/>
    <x v="147"/>
    <n v="88887"/>
    <s v="rlopez@bmlconsultores.cl"/>
    <x v="147"/>
    <x v="0"/>
    <s v="260175188887"/>
    <m/>
    <m/>
    <n v="-88887"/>
  </r>
  <r>
    <x v="32"/>
    <s v="Factura electrÃ³nica"/>
    <n v="14854739"/>
    <x v="147"/>
    <n v="599970"/>
    <s v="rlopez@bmlconsultores.cl"/>
    <x v="147"/>
    <x v="0"/>
    <s v="14854739599970"/>
    <m/>
    <m/>
    <n v="-599970"/>
  </r>
  <r>
    <x v="30"/>
    <s v="Factura electrÃ³nica"/>
    <n v="1616001"/>
    <x v="148"/>
    <n v="754980"/>
    <s v="rlopez@bmlconsultores.cl"/>
    <x v="148"/>
    <x v="0"/>
    <s v="1616001754980"/>
    <m/>
    <m/>
    <n v="-754980"/>
  </r>
  <r>
    <x v="56"/>
    <s v="Factura electrÃ³nica"/>
    <n v="101"/>
    <x v="148"/>
    <n v="414999"/>
    <s v="rlopez@bmlconsultores.cl"/>
    <x v="148"/>
    <x v="0"/>
    <s v="101414999"/>
    <m/>
    <m/>
    <n v="-414999"/>
  </r>
  <r>
    <x v="53"/>
    <s v="Factura electrÃ³nica"/>
    <n v="6724"/>
    <x v="149"/>
    <n v="76960"/>
    <s v="rlopez@bmlconsultores.cl"/>
    <x v="149"/>
    <x v="0"/>
    <s v="672476960"/>
    <m/>
    <m/>
    <n v="-76960"/>
  </r>
  <r>
    <x v="11"/>
    <s v="Factura electrÃ³nica"/>
    <n v="95470"/>
    <x v="149"/>
    <n v="224574"/>
    <s v="rlopez@bmlconsultores.cl"/>
    <x v="149"/>
    <x v="0"/>
    <s v="95470224574"/>
    <m/>
    <m/>
    <n v="-224574"/>
  </r>
  <r>
    <x v="57"/>
    <s v="Factura electrÃ³nica"/>
    <n v="755"/>
    <x v="149"/>
    <n v="201572"/>
    <s v="rlopez@bmlconsultores.cl"/>
    <x v="149"/>
    <x v="0"/>
    <s v="755201572"/>
    <m/>
    <m/>
    <n v="-201572"/>
  </r>
  <r>
    <x v="6"/>
    <s v="Factura electrÃ³nica"/>
    <n v="1183"/>
    <x v="149"/>
    <n v="100567"/>
    <s v="rlopez@bmlconsultores.cl"/>
    <x v="149"/>
    <x v="0"/>
    <s v="1183100567"/>
    <m/>
    <m/>
    <n v="-100567"/>
  </r>
  <r>
    <x v="21"/>
    <s v="Factura electrÃ³nica"/>
    <n v="658444"/>
    <x v="149"/>
    <n v="1366688"/>
    <s v="rlopez@bmlconsultores.cl"/>
    <x v="149"/>
    <x v="0"/>
    <s v="6584441366688"/>
    <m/>
    <m/>
    <n v="-1366688"/>
  </r>
  <r>
    <x v="21"/>
    <s v="Factura electrÃ³nica"/>
    <n v="658440"/>
    <x v="149"/>
    <n v="1439970"/>
    <s v="rlopez@bmlconsultores.cl"/>
    <x v="149"/>
    <x v="0"/>
    <s v="6584401439970"/>
    <m/>
    <m/>
    <n v="-1439970"/>
  </r>
  <r>
    <x v="7"/>
    <s v="Factura electrÃ³nica"/>
    <n v="32530"/>
    <x v="149"/>
    <n v="110568"/>
    <s v="rlopez@bmlconsultores.cl"/>
    <x v="149"/>
    <x v="0"/>
    <s v="32530110568"/>
    <m/>
    <m/>
    <n v="-110568"/>
  </r>
  <r>
    <x v="7"/>
    <s v="Factura electrÃ³nica"/>
    <n v="32531"/>
    <x v="149"/>
    <n v="52784"/>
    <s v="rlopez@bmlconsultores.cl"/>
    <x v="149"/>
    <x v="0"/>
    <s v="3253152784"/>
    <m/>
    <m/>
    <n v="-52784"/>
  </r>
  <r>
    <x v="1"/>
    <s v="Factura electrÃ³nica"/>
    <n v="545"/>
    <x v="150"/>
    <n v="100353"/>
    <s v="rlopez@bmlconsultores.cl"/>
    <x v="150"/>
    <x v="0"/>
    <s v="545100353"/>
    <d v="2021-09-22T00:00:00"/>
    <n v="100353"/>
    <n v="0"/>
  </r>
  <r>
    <x v="1"/>
    <s v="Factura electrÃ³nica"/>
    <n v="546"/>
    <x v="150"/>
    <n v="721240"/>
    <s v="rlopez@bmlconsultores.cl"/>
    <x v="150"/>
    <x v="0"/>
    <s v="546721240"/>
    <d v="2021-09-22T00:00:00"/>
    <n v="721240"/>
    <n v="0"/>
  </r>
  <r>
    <x v="58"/>
    <s v="Factura electrÃ³nica"/>
    <n v="24224"/>
    <x v="150"/>
    <n v="550800"/>
    <s v="rlopez@bmlconsultores.cl"/>
    <x v="150"/>
    <x v="0"/>
    <s v="24224550800"/>
    <m/>
    <m/>
    <n v="-550800"/>
  </r>
  <r>
    <x v="53"/>
    <s v="Factura electrÃ³nica"/>
    <n v="6811"/>
    <x v="151"/>
    <n v="201970"/>
    <s v="rlopez@bmlconsultores.cl"/>
    <x v="151"/>
    <x v="0"/>
    <s v="6811201970"/>
    <m/>
    <m/>
    <n v="-201970"/>
  </r>
  <r>
    <x v="29"/>
    <s v="Factura electrÃ³nica"/>
    <n v="2606070"/>
    <x v="151"/>
    <n v="302174"/>
    <s v="rlopez@bmlconsultores.cl"/>
    <x v="151"/>
    <x v="0"/>
    <s v="2606070302174"/>
    <m/>
    <m/>
    <n v="-302174"/>
  </r>
  <r>
    <x v="4"/>
    <s v="Factura electrÃ³nica"/>
    <n v="3806"/>
    <x v="151"/>
    <n v="101124"/>
    <s v="rlopez@bmlconsultores.cl"/>
    <x v="151"/>
    <x v="0"/>
    <s v="3806101124"/>
    <m/>
    <m/>
    <n v="-101124"/>
  </r>
  <r>
    <x v="4"/>
    <s v="Factura electrÃ³nica"/>
    <n v="3807"/>
    <x v="151"/>
    <n v="313159"/>
    <s v="rlopez@bmlconsultores.cl"/>
    <x v="151"/>
    <x v="0"/>
    <s v="3807313159"/>
    <m/>
    <m/>
    <n v="-313159"/>
  </r>
  <r>
    <x v="59"/>
    <s v="Factura electrÃ³nica"/>
    <n v="2851"/>
    <x v="152"/>
    <n v="223868"/>
    <s v="rlopez@bmlconsultores.cl"/>
    <x v="152"/>
    <x v="0"/>
    <s v="2851223868"/>
    <m/>
    <m/>
    <n v="-223868"/>
  </r>
  <r>
    <x v="59"/>
    <s v="Factura electrÃ³nica"/>
    <n v="2852"/>
    <x v="152"/>
    <n v="101438"/>
    <s v="rlopez@bmlconsultores.cl"/>
    <x v="152"/>
    <x v="0"/>
    <s v="2852101438"/>
    <m/>
    <m/>
    <n v="-101438"/>
  </r>
  <r>
    <x v="7"/>
    <s v="Factura electrÃ³nica"/>
    <n v="32610"/>
    <x v="152"/>
    <n v="506528"/>
    <s v="rlopez@bmlconsultores.cl"/>
    <x v="152"/>
    <x v="0"/>
    <s v="32610506528"/>
    <m/>
    <m/>
    <n v="-506528"/>
  </r>
  <r>
    <x v="27"/>
    <s v="Factura electrÃ³nica"/>
    <n v="55947"/>
    <x v="152"/>
    <n v="178500"/>
    <s v="rlopez@bmlconsultores.cl"/>
    <x v="152"/>
    <x v="0"/>
    <s v="55947178500"/>
    <m/>
    <m/>
    <n v="-178500"/>
  </r>
  <r>
    <x v="5"/>
    <s v="Factura electrÃ³nica"/>
    <n v="5023"/>
    <x v="153"/>
    <n v="1111992"/>
    <s v="rlopez@bmlconsultores.cl"/>
    <x v="153"/>
    <x v="0"/>
    <s v="50231111992"/>
    <m/>
    <m/>
    <n v="-1111992"/>
  </r>
  <r>
    <x v="5"/>
    <s v="Factura electrÃ³nica"/>
    <n v="5022"/>
    <x v="153"/>
    <n v="367986"/>
    <s v="rlopez@bmlconsultores.cl"/>
    <x v="153"/>
    <x v="0"/>
    <s v="5022367986"/>
    <m/>
    <m/>
    <n v="-367986"/>
  </r>
  <r>
    <x v="57"/>
    <s v="Factura electrÃ³nica"/>
    <n v="757"/>
    <x v="154"/>
    <n v="500954"/>
    <s v="rlopez@bmlconsultores.cl"/>
    <x v="154"/>
    <x v="0"/>
    <s v="757500954"/>
    <m/>
    <m/>
    <n v="-500954"/>
  </r>
  <r>
    <x v="60"/>
    <s v="Factura electrÃ³nica"/>
    <n v="2187"/>
    <x v="155"/>
    <n v="68243"/>
    <s v="rlopez@bmlconsultores.cl"/>
    <x v="155"/>
    <x v="2"/>
    <s v="218768243"/>
    <m/>
    <m/>
    <n v="-68243"/>
  </r>
  <r>
    <x v="60"/>
    <s v="Nota de crÃ©dito electrÃ³nica"/>
    <n v="871"/>
    <x v="155"/>
    <n v="-68243"/>
    <s v="rlopez@bmlconsultores.cl"/>
    <x v="155"/>
    <x v="1"/>
    <s v="871-68243"/>
    <m/>
    <m/>
    <n v="68243"/>
  </r>
  <r>
    <x v="54"/>
    <s v="Factura electrÃ³nica"/>
    <n v="111575235"/>
    <x v="156"/>
    <n v="35960"/>
    <s v="rlopez@bmlconsultores.cl"/>
    <x v="156"/>
    <x v="0"/>
    <s v="11157523535960"/>
    <m/>
    <m/>
    <n v="-35960"/>
  </r>
  <r>
    <x v="39"/>
    <s v="Factura electrÃ³nica"/>
    <n v="210"/>
    <x v="156"/>
    <n v="1298528"/>
    <s v="rlopez@bmlconsultores.cl"/>
    <x v="156"/>
    <x v="0"/>
    <s v="2101298528"/>
    <m/>
    <m/>
    <n v="-1298528"/>
  </r>
  <r>
    <x v="39"/>
    <s v="Factura electrÃ³nica"/>
    <n v="209"/>
    <x v="156"/>
    <n v="3893242"/>
    <s v="rlopez@bmlconsultores.cl"/>
    <x v="156"/>
    <x v="0"/>
    <s v="2093893242"/>
    <m/>
    <m/>
    <n v="-3893242"/>
  </r>
  <r>
    <x v="8"/>
    <s v="Factura electrÃ³nica"/>
    <n v="3997"/>
    <x v="156"/>
    <n v="1889263"/>
    <s v="rlopez@bmlconsultores.cl"/>
    <x v="156"/>
    <x v="0"/>
    <s v="39971889263"/>
    <m/>
    <m/>
    <n v="-1889263"/>
  </r>
  <r>
    <x v="29"/>
    <s v="Factura electrÃ³nica"/>
    <n v="2611571"/>
    <x v="156"/>
    <n v="658771"/>
    <s v="rlopez@bmlconsultores.cl"/>
    <x v="156"/>
    <x v="0"/>
    <s v="2611571658771"/>
    <m/>
    <m/>
    <n v="-658771"/>
  </r>
  <r>
    <x v="59"/>
    <s v="Factura electrÃ³nica"/>
    <n v="2870"/>
    <x v="156"/>
    <n v="311321"/>
    <s v="rlopez@bmlconsultores.cl"/>
    <x v="156"/>
    <x v="0"/>
    <s v="2870311321"/>
    <m/>
    <m/>
    <n v="-311321"/>
  </r>
  <r>
    <x v="60"/>
    <s v="Factura electrÃ³nica"/>
    <n v="2191"/>
    <x v="156"/>
    <n v="71715"/>
    <s v="rlopez@bmlconsultores.cl"/>
    <x v="156"/>
    <x v="0"/>
    <s v="219171715"/>
    <m/>
    <m/>
    <n v="-71715"/>
  </r>
  <r>
    <x v="20"/>
    <s v="Factura electrÃ³nica"/>
    <n v="77584"/>
    <x v="157"/>
    <n v="70750"/>
    <s v="rlopez@bmlconsultores.cl"/>
    <x v="157"/>
    <x v="0"/>
    <s v="7758470750"/>
    <m/>
    <m/>
    <n v="-70750"/>
  </r>
  <r>
    <x v="20"/>
    <s v="Factura electrÃ³nica"/>
    <n v="77582"/>
    <x v="157"/>
    <n v="316409"/>
    <s v="rlopez@bmlconsultores.cl"/>
    <x v="157"/>
    <x v="0"/>
    <s v="77582316409"/>
    <m/>
    <m/>
    <n v="-316409"/>
  </r>
  <r>
    <x v="12"/>
    <s v="Factura electrÃ³nica"/>
    <n v="12176"/>
    <x v="157"/>
    <n v="30000"/>
    <s v="rlopez@bmlconsultores.cl"/>
    <x v="157"/>
    <x v="0"/>
    <s v="1217630000"/>
    <m/>
    <m/>
    <n v="-30000"/>
  </r>
  <r>
    <x v="53"/>
    <s v="Factura electrÃ³nica"/>
    <n v="7009"/>
    <x v="158"/>
    <n v="181929"/>
    <s v="rlopez@bmlconsultores.cl"/>
    <x v="158"/>
    <x v="0"/>
    <s v="7009181929"/>
    <m/>
    <m/>
    <n v="-181929"/>
  </r>
  <r>
    <x v="56"/>
    <s v="Factura electrÃ³nica"/>
    <n v="103"/>
    <x v="158"/>
    <n v="430839"/>
    <s v="rlopez@bmlconsultores.cl"/>
    <x v="158"/>
    <x v="0"/>
    <s v="103430839"/>
    <m/>
    <m/>
    <n v="-430839"/>
  </r>
  <r>
    <x v="7"/>
    <s v="Factura electrÃ³nica"/>
    <n v="32748"/>
    <x v="158"/>
    <n v="353178"/>
    <s v="rlopez@bmlconsultores.cl"/>
    <x v="158"/>
    <x v="0"/>
    <s v="32748353178"/>
    <m/>
    <m/>
    <n v="-353178"/>
  </r>
  <r>
    <x v="2"/>
    <s v="Factura electrÃ³nica"/>
    <n v="2957761"/>
    <x v="158"/>
    <n v="166560"/>
    <s v="rlopez@bmlconsultores.cl"/>
    <x v="158"/>
    <x v="0"/>
    <s v="2957761166560"/>
    <m/>
    <m/>
    <n v="-166560"/>
  </r>
  <r>
    <x v="5"/>
    <s v="Factura electrÃ³nica"/>
    <n v="5394"/>
    <x v="159"/>
    <n v="1111992"/>
    <s v="rlopez@bmlconsultores.cl"/>
    <x v="159"/>
    <x v="0"/>
    <s v="53941111992"/>
    <m/>
    <m/>
    <n v="-1111992"/>
  </r>
  <r>
    <x v="11"/>
    <s v="Factura electrÃ³nica"/>
    <n v="95702"/>
    <x v="159"/>
    <n v="906516"/>
    <s v="rlopez@bmlconsultores.cl"/>
    <x v="159"/>
    <x v="0"/>
    <s v="95702906516"/>
    <m/>
    <m/>
    <n v="-906516"/>
  </r>
  <r>
    <x v="1"/>
    <s v="Factura electrÃ³nica"/>
    <n v="565"/>
    <x v="159"/>
    <n v="916235"/>
    <s v="rlopez@bmlconsultores.cl"/>
    <x v="159"/>
    <x v="0"/>
    <s v="565916235"/>
    <d v="2021-10-01T00:00:00"/>
    <n v="916235"/>
    <n v="0"/>
  </r>
  <r>
    <x v="1"/>
    <s v="Factura electrÃ³nica"/>
    <n v="566"/>
    <x v="159"/>
    <n v="89032"/>
    <s v="rlopez@bmlconsultores.cl"/>
    <x v="159"/>
    <x v="0"/>
    <s v="56689032"/>
    <d v="2021-10-01T00:00:00"/>
    <n v="89032"/>
    <n v="0"/>
  </r>
  <r>
    <x v="13"/>
    <s v="Factura no afecta o exenta electrÃ³nica"/>
    <n v="4234"/>
    <x v="159"/>
    <n v="192090"/>
    <s v="rlopez@bmlconsultores.cl"/>
    <x v="159"/>
    <x v="0"/>
    <s v="4234192090"/>
    <m/>
    <m/>
    <n v="-192090"/>
  </r>
  <r>
    <x v="7"/>
    <s v="Factura electrÃ³nica"/>
    <n v="32885"/>
    <x v="160"/>
    <n v="149955"/>
    <s v="rlopez@bmlconsultores.cl"/>
    <x v="160"/>
    <x v="0"/>
    <s v="32885149955"/>
    <m/>
    <m/>
    <n v="-149955"/>
  </r>
  <r>
    <x v="53"/>
    <s v="Factura electrÃ³nica"/>
    <n v="7258"/>
    <x v="161"/>
    <n v="251949"/>
    <s v="rlopez@bmlconsultores.cl"/>
    <x v="161"/>
    <x v="0"/>
    <s v="7258251949"/>
    <m/>
    <m/>
    <n v="-251949"/>
  </r>
  <r>
    <x v="14"/>
    <s v="Factura electrÃ³nica"/>
    <n v="26136"/>
    <x v="161"/>
    <n v="1040851"/>
    <s v="rlopez@bmlconsultores.cl"/>
    <x v="161"/>
    <x v="0"/>
    <s v="261361040851"/>
    <m/>
    <m/>
    <n v="-1040851"/>
  </r>
  <r>
    <x v="11"/>
    <s v="Factura electrÃ³nica"/>
    <n v="95884"/>
    <x v="161"/>
    <n v="294934"/>
    <s v="rlopez@bmlconsultores.cl"/>
    <x v="161"/>
    <x v="0"/>
    <s v="95884294934"/>
    <m/>
    <m/>
    <n v="-294934"/>
  </r>
  <r>
    <x v="61"/>
    <s v="Factura electrÃ³nica"/>
    <n v="21592"/>
    <x v="161"/>
    <n v="1019906"/>
    <s v="rlopez@bmlconsultores.cl"/>
    <x v="161"/>
    <x v="0"/>
    <s v="215921019906"/>
    <m/>
    <m/>
    <n v="-1019906"/>
  </r>
  <r>
    <x v="6"/>
    <s v="Factura electrÃ³nica"/>
    <n v="1189"/>
    <x v="162"/>
    <n v="983952"/>
    <s v="rlopez@bmlconsultores.cl"/>
    <x v="162"/>
    <x v="0"/>
    <s v="1189983952"/>
    <m/>
    <m/>
    <n v="-983952"/>
  </r>
  <r>
    <x v="29"/>
    <s v="Factura electrÃ³nica"/>
    <n v="2622591"/>
    <x v="162"/>
    <n v="61147"/>
    <s v="rlopez@bmlconsultores.cl"/>
    <x v="162"/>
    <x v="0"/>
    <s v="262259161147"/>
    <m/>
    <m/>
    <n v="-61147"/>
  </r>
  <r>
    <x v="16"/>
    <s v="Factura electrÃ³nica"/>
    <n v="43616812"/>
    <x v="162"/>
    <n v="35970"/>
    <s v="rlopez@bmlconsultores.cl"/>
    <x v="162"/>
    <x v="0"/>
    <s v="4361681235970"/>
    <m/>
    <m/>
    <n v="-35970"/>
  </r>
  <r>
    <x v="7"/>
    <s v="Factura electrÃ³nica"/>
    <n v="33000"/>
    <x v="162"/>
    <n v="17583"/>
    <s v="rlopez@bmlconsultores.cl"/>
    <x v="162"/>
    <x v="0"/>
    <s v="3300017583"/>
    <m/>
    <m/>
    <n v="-17583"/>
  </r>
  <r>
    <x v="1"/>
    <s v="Factura electrÃ³nica"/>
    <n v="568"/>
    <x v="163"/>
    <n v="1824407"/>
    <s v="rlopez@bmlconsultores.cl"/>
    <x v="163"/>
    <x v="0"/>
    <s v="5681824407"/>
    <d v="2021-10-01T00:00:00"/>
    <n v="1824407"/>
    <n v="0"/>
  </r>
  <r>
    <x v="4"/>
    <s v="Factura electrÃ³nica"/>
    <n v="3915"/>
    <x v="164"/>
    <n v="307989"/>
    <s v="rlopez@bmlconsultores.cl"/>
    <x v="164"/>
    <x v="0"/>
    <s v="3915307989"/>
    <m/>
    <m/>
    <n v="-307989"/>
  </r>
  <r>
    <x v="7"/>
    <s v="Factura electrÃ³nica"/>
    <n v="33051"/>
    <x v="164"/>
    <n v="202956"/>
    <s v="rlopez@bmlconsultores.cl"/>
    <x v="164"/>
    <x v="0"/>
    <s v="33051202956"/>
    <m/>
    <m/>
    <n v="-202956"/>
  </r>
  <r>
    <x v="7"/>
    <s v="Factura electrÃ³nica"/>
    <n v="33052"/>
    <x v="164"/>
    <n v="254983"/>
    <s v="rlopez@bmlconsultores.cl"/>
    <x v="164"/>
    <x v="0"/>
    <s v="33052254983"/>
    <m/>
    <m/>
    <n v="-254983"/>
  </r>
  <r>
    <x v="51"/>
    <s v="Factura electrÃ³nica"/>
    <n v="814132"/>
    <x v="165"/>
    <n v="159774"/>
    <s v="rlopez@bmlconsultores.cl"/>
    <x v="165"/>
    <x v="0"/>
    <s v="814132159774"/>
    <m/>
    <m/>
    <n v="-159774"/>
  </r>
  <r>
    <x v="20"/>
    <s v="Factura electrÃ³nica"/>
    <n v="77808"/>
    <x v="165"/>
    <n v="64310"/>
    <s v="rlopez@bmlconsultores.cl"/>
    <x v="165"/>
    <x v="0"/>
    <s v="7780864310"/>
    <m/>
    <m/>
    <n v="-64310"/>
  </r>
  <r>
    <x v="29"/>
    <s v="Factura electrÃ³nica"/>
    <n v="2624930"/>
    <x v="165"/>
    <n v="303024"/>
    <s v="rlopez@bmlconsultores.cl"/>
    <x v="165"/>
    <x v="0"/>
    <s v="2624930303024"/>
    <m/>
    <m/>
    <n v="-303024"/>
  </r>
  <r>
    <x v="21"/>
    <s v="Factura electrÃ³nica"/>
    <n v="668293"/>
    <x v="165"/>
    <n v="1749979"/>
    <s v="rlopez@bmlconsultores.cl"/>
    <x v="165"/>
    <x v="0"/>
    <s v="6682931749979"/>
    <m/>
    <m/>
    <n v="-1749979"/>
  </r>
  <r>
    <x v="21"/>
    <s v="Factura electrÃ³nica"/>
    <n v="668591"/>
    <x v="166"/>
    <n v="2569970"/>
    <s v="rlopez@bmlconsultores.cl"/>
    <x v="166"/>
    <x v="0"/>
    <s v="6685912569970"/>
    <m/>
    <m/>
    <n v="-2569970"/>
  </r>
  <r>
    <x v="21"/>
    <s v="Factura electrÃ³nica"/>
    <n v="668590"/>
    <x v="166"/>
    <n v="2279960"/>
    <s v="rlopez@bmlconsultores.cl"/>
    <x v="166"/>
    <x v="0"/>
    <s v="6685902279960"/>
    <m/>
    <m/>
    <n v="-2279960"/>
  </r>
  <r>
    <x v="22"/>
    <s v="Factura electrÃ³nica"/>
    <n v="3830411"/>
    <x v="166"/>
    <n v="2509980"/>
    <s v="rlopez@bmlconsultores.cl"/>
    <x v="166"/>
    <x v="0"/>
    <s v="38304112509980"/>
    <m/>
    <m/>
    <n v="-2509980"/>
  </r>
  <r>
    <x v="7"/>
    <s v="Factura electrÃ³nica"/>
    <n v="33105"/>
    <x v="166"/>
    <n v="31992"/>
    <s v="rlopez@bmlconsultores.cl"/>
    <x v="166"/>
    <x v="0"/>
    <s v="3310531992"/>
    <m/>
    <m/>
    <n v="-31992"/>
  </r>
  <r>
    <x v="62"/>
    <s v="Factura electrÃ³nica"/>
    <n v="8670"/>
    <x v="167"/>
    <n v="1295057"/>
    <s v="rlopez@bmlconsultores.cl"/>
    <x v="167"/>
    <x v="0"/>
    <s v="86701295057"/>
    <m/>
    <m/>
    <n v="-1295057"/>
  </r>
  <r>
    <x v="60"/>
    <s v="Factura electrÃ³nica"/>
    <n v="2217"/>
    <x v="168"/>
    <n v="188239"/>
    <s v="rlopez@bmlconsultores.cl"/>
    <x v="168"/>
    <x v="0"/>
    <s v="2217188239"/>
    <m/>
    <m/>
    <n v="-188239"/>
  </r>
  <r>
    <x v="21"/>
    <s v="Factura electrÃ³nica"/>
    <n v="668707"/>
    <x v="169"/>
    <n v="799989"/>
    <s v="rlopez@bmlconsultores.cl"/>
    <x v="169"/>
    <x v="0"/>
    <s v="668707799989"/>
    <m/>
    <m/>
    <n v="-799989"/>
  </r>
  <r>
    <x v="59"/>
    <s v="Factura electrÃ³nica"/>
    <n v="2926"/>
    <x v="169"/>
    <n v="2881133"/>
    <s v="rlopez@bmlconsultores.cl"/>
    <x v="169"/>
    <x v="0"/>
    <s v="29262881133"/>
    <m/>
    <m/>
    <n v="-2881133"/>
  </r>
  <r>
    <x v="7"/>
    <s v="Factura electrÃ³nica"/>
    <n v="33202"/>
    <x v="170"/>
    <n v="223952"/>
    <s v="rlopez@bmlconsultores.cl"/>
    <x v="170"/>
    <x v="0"/>
    <s v="33202223952"/>
    <m/>
    <m/>
    <n v="-223952"/>
  </r>
  <r>
    <x v="11"/>
    <s v="Factura electrÃ³nica"/>
    <n v="96123"/>
    <x v="171"/>
    <n v="336290"/>
    <s v="rlopez@bmlconsultores.cl"/>
    <x v="171"/>
    <x v="0"/>
    <s v="96123336290"/>
    <m/>
    <m/>
    <n v="-336290"/>
  </r>
  <r>
    <x v="63"/>
    <s v="Factura electrÃ³nica"/>
    <n v="984"/>
    <x v="171"/>
    <n v="299900"/>
    <s v="rlopez@bmlconsultores.cl"/>
    <x v="171"/>
    <x v="0"/>
    <s v="984299900"/>
    <m/>
    <m/>
    <n v="-299900"/>
  </r>
  <r>
    <x v="21"/>
    <s v="Factura electrÃ³nica"/>
    <n v="668847"/>
    <x v="171"/>
    <n v="1699980"/>
    <s v="rlopez@bmlconsultores.cl"/>
    <x v="171"/>
    <x v="0"/>
    <s v="6688471699980"/>
    <m/>
    <m/>
    <n v="-1699980"/>
  </r>
  <r>
    <x v="20"/>
    <s v="Factura electrÃ³nica"/>
    <n v="78003"/>
    <x v="172"/>
    <n v="475960"/>
    <s v="rlopez@bmlconsultores.cl"/>
    <x v="172"/>
    <x v="0"/>
    <s v="78003475960"/>
    <m/>
    <m/>
    <n v="-475960"/>
  </r>
  <r>
    <x v="7"/>
    <s v="Factura electrÃ³nica"/>
    <n v="33250"/>
    <x v="172"/>
    <n v="151483"/>
    <s v="rlopez@bmlconsultores.cl"/>
    <x v="172"/>
    <x v="0"/>
    <s v="33250151483"/>
    <m/>
    <m/>
    <n v="-151483"/>
  </r>
  <r>
    <x v="49"/>
    <s v="Factura electrÃ³nica"/>
    <n v="8466"/>
    <x v="173"/>
    <n v="2526835"/>
    <s v="rlopez@bmlconsultores.cl"/>
    <x v="173"/>
    <x v="0"/>
    <s v="84662526835"/>
    <m/>
    <m/>
    <n v="-2526835"/>
  </r>
  <r>
    <x v="30"/>
    <s v="Factura electrÃ³nica"/>
    <n v="1621559"/>
    <x v="173"/>
    <n v="1319980"/>
    <s v="rlopez@bmlconsultores.cl"/>
    <x v="173"/>
    <x v="0"/>
    <s v="16215591319980"/>
    <m/>
    <m/>
    <n v="-1319980"/>
  </r>
  <r>
    <x v="29"/>
    <s v="Factura electrÃ³nica"/>
    <n v="2633188"/>
    <x v="173"/>
    <n v="505756"/>
    <s v="rlopez@bmlconsultores.cl"/>
    <x v="173"/>
    <x v="0"/>
    <s v="2633188505756"/>
    <m/>
    <m/>
    <n v="-505756"/>
  </r>
  <r>
    <x v="22"/>
    <s v="Factura electrÃ³nica"/>
    <n v="3799055"/>
    <x v="173"/>
    <n v="89990"/>
    <s v="rlopez@bmlconsultores.cl"/>
    <x v="173"/>
    <x v="0"/>
    <s v="379905589990"/>
    <m/>
    <m/>
    <n v="-89990"/>
  </r>
  <r>
    <x v="21"/>
    <s v="Factura electrÃ³nica"/>
    <n v="672614"/>
    <x v="174"/>
    <n v="179980"/>
    <s v="rlopez@bmlconsultores.cl"/>
    <x v="174"/>
    <x v="0"/>
    <s v="672614179980"/>
    <m/>
    <m/>
    <n v="-179980"/>
  </r>
  <r>
    <x v="21"/>
    <s v="Factura electrÃ³nica"/>
    <n v="672618"/>
    <x v="174"/>
    <n v="1299991"/>
    <s v="rlopez@bmlconsultores.cl"/>
    <x v="174"/>
    <x v="0"/>
    <s v="6726181299991"/>
    <m/>
    <m/>
    <n v="-1299991"/>
  </r>
  <r>
    <x v="60"/>
    <s v="Factura electrÃ³nica"/>
    <n v="2221"/>
    <x v="175"/>
    <n v="5800"/>
    <s v="rlopez@bmlconsultores.cl"/>
    <x v="175"/>
    <x v="0"/>
    <s v="22215800"/>
    <m/>
    <m/>
    <n v="-5800"/>
  </r>
  <r>
    <x v="7"/>
    <s v="Factura electrÃ³nica"/>
    <n v="33304"/>
    <x v="175"/>
    <n v="146975"/>
    <s v="rlopez@bmlconsultores.cl"/>
    <x v="175"/>
    <x v="0"/>
    <s v="33304146975"/>
    <m/>
    <m/>
    <n v="-146975"/>
  </r>
  <r>
    <x v="5"/>
    <s v="Factura electrÃ³nica"/>
    <n v="5588"/>
    <x v="176"/>
    <n v="831992"/>
    <s v="rlopez@bmlconsultores.cl"/>
    <x v="176"/>
    <x v="0"/>
    <s v="5588831992"/>
    <m/>
    <m/>
    <n v="-831992"/>
  </r>
  <r>
    <x v="64"/>
    <s v="Factura electrÃ³nica"/>
    <n v="40917"/>
    <x v="176"/>
    <n v="15300"/>
    <s v="rlopez@bmlconsultores.cl"/>
    <x v="176"/>
    <x v="0"/>
    <s v="4091715300"/>
    <m/>
    <m/>
    <n v="-15300"/>
  </r>
  <r>
    <x v="4"/>
    <s v="Factura electrÃ³nica"/>
    <n v="3946"/>
    <x v="176"/>
    <n v="139954"/>
    <s v="rlopez@bmlconsultores.cl"/>
    <x v="176"/>
    <x v="0"/>
    <s v="3946139954"/>
    <m/>
    <m/>
    <n v="-139954"/>
  </r>
  <r>
    <x v="31"/>
    <s v="Factura electrÃ³nica"/>
    <n v="24512435"/>
    <x v="176"/>
    <n v="140980"/>
    <s v="rlopez@bmlconsultores.cl"/>
    <x v="176"/>
    <x v="0"/>
    <s v="24512435140980"/>
    <m/>
    <m/>
    <n v="-140980"/>
  </r>
  <r>
    <x v="60"/>
    <s v="Factura electrÃ³nica"/>
    <n v="2224"/>
    <x v="176"/>
    <n v="141520"/>
    <s v="rlopez@bmlconsultores.cl"/>
    <x v="176"/>
    <x v="2"/>
    <s v="2224141520"/>
    <m/>
    <m/>
    <n v="-141520"/>
  </r>
  <r>
    <x v="60"/>
    <s v="Factura electrÃ³nica"/>
    <n v="2225"/>
    <x v="176"/>
    <n v="154203"/>
    <s v="rlopez@bmlconsultores.cl"/>
    <x v="176"/>
    <x v="0"/>
    <s v="2225154203"/>
    <m/>
    <m/>
    <n v="-154203"/>
  </r>
  <r>
    <x v="60"/>
    <s v="Nota de crÃ©dito electrÃ³nica"/>
    <n v="895"/>
    <x v="176"/>
    <n v="-141520"/>
    <s v="rlopez@bmlconsultores.cl"/>
    <x v="176"/>
    <x v="1"/>
    <s v="895-141520"/>
    <m/>
    <m/>
    <n v="141520"/>
  </r>
  <r>
    <x v="60"/>
    <s v="Nota de crÃ©dito electrÃ³nica"/>
    <n v="894"/>
    <x v="176"/>
    <n v="-188239"/>
    <s v="rlopez@bmlconsultores.cl"/>
    <x v="176"/>
    <x v="1"/>
    <s v="894-188239"/>
    <m/>
    <m/>
    <n v="188239"/>
  </r>
  <r>
    <x v="7"/>
    <s v="Factura electrÃ³nica"/>
    <n v="33327"/>
    <x v="176"/>
    <n v="290166"/>
    <s v="rlopez@bmlconsultores.cl"/>
    <x v="176"/>
    <x v="0"/>
    <s v="33327290166"/>
    <m/>
    <m/>
    <n v="-290166"/>
  </r>
  <r>
    <x v="51"/>
    <s v="Factura electrÃ³nica"/>
    <n v="815020"/>
    <x v="177"/>
    <n v="784327"/>
    <s v="rlopez@bmlconsultores.cl"/>
    <x v="177"/>
    <x v="0"/>
    <s v="815020784327"/>
    <m/>
    <m/>
    <n v="-784327"/>
  </r>
  <r>
    <x v="65"/>
    <s v="Factura electrÃ³nica"/>
    <n v="9393"/>
    <x v="177"/>
    <n v="1314950"/>
    <s v="rlopez@bmlconsultores.cl"/>
    <x v="177"/>
    <x v="0"/>
    <s v="93931314950"/>
    <m/>
    <m/>
    <n v="-1314950"/>
  </r>
  <r>
    <x v="1"/>
    <s v="Factura electrÃ³nica"/>
    <n v="586"/>
    <x v="178"/>
    <n v="719200"/>
    <s v="rlopez@bmlconsultores.cl"/>
    <x v="178"/>
    <x v="0"/>
    <s v="586719200"/>
    <d v="2021-10-29T00:00:00"/>
    <n v="719201"/>
    <n v="1"/>
  </r>
  <r>
    <x v="6"/>
    <s v="Factura electrÃ³nica"/>
    <n v="1195"/>
    <x v="178"/>
    <n v="545948"/>
    <s v="rlopez@bmlconsultores.cl"/>
    <x v="178"/>
    <x v="0"/>
    <s v="1195545948"/>
    <m/>
    <m/>
    <n v="-545948"/>
  </r>
  <r>
    <x v="6"/>
    <s v="Factura electrÃ³nica"/>
    <n v="1194"/>
    <x v="178"/>
    <n v="589467"/>
    <s v="rlopez@bmlconsultores.cl"/>
    <x v="178"/>
    <x v="2"/>
    <s v="1194589467"/>
    <m/>
    <m/>
    <n v="-589467"/>
  </r>
  <r>
    <x v="6"/>
    <s v="Nota de crÃ©dito electrÃ³nica"/>
    <n v="62"/>
    <x v="178"/>
    <n v="-589467"/>
    <s v="rlopez@bmlconsultores.cl"/>
    <x v="178"/>
    <x v="1"/>
    <s v="62-589467"/>
    <m/>
    <m/>
    <n v="589467"/>
  </r>
  <r>
    <x v="21"/>
    <s v="Factura electrÃ³nica"/>
    <n v="672913"/>
    <x v="178"/>
    <n v="179980"/>
    <s v="rlopez@bmlconsultores.cl"/>
    <x v="178"/>
    <x v="0"/>
    <s v="672913179980"/>
    <m/>
    <m/>
    <n v="-179980"/>
  </r>
  <r>
    <x v="12"/>
    <s v="Factura electrÃ³nica"/>
    <n v="12818"/>
    <x v="179"/>
    <n v="30000"/>
    <s v="rlopez@bmlconsultores.cl"/>
    <x v="179"/>
    <x v="0"/>
    <s v="1281830000"/>
    <m/>
    <m/>
    <n v="-30000"/>
  </r>
  <r>
    <x v="29"/>
    <s v="Factura electrÃ³nica"/>
    <n v="2641044"/>
    <x v="179"/>
    <n v="420615"/>
    <s v="rlopez@bmlconsultores.cl"/>
    <x v="179"/>
    <x v="0"/>
    <s v="2641044420615"/>
    <m/>
    <m/>
    <n v="-420615"/>
  </r>
  <r>
    <x v="22"/>
    <s v="Factura electrÃ³nica"/>
    <n v="3804252"/>
    <x v="179"/>
    <n v="759980"/>
    <s v="rlopez@bmlconsultores.cl"/>
    <x v="179"/>
    <x v="0"/>
    <s v="3804252759980"/>
    <m/>
    <m/>
    <n v="-759980"/>
  </r>
  <r>
    <x v="13"/>
    <s v="Factura no afecta o exenta electrÃ³nica"/>
    <n v="4288"/>
    <x v="179"/>
    <n v="202975"/>
    <s v="rlopez@bmlconsultores.cl"/>
    <x v="179"/>
    <x v="0"/>
    <s v="4288202975"/>
    <m/>
    <m/>
    <n v="-202975"/>
  </r>
  <r>
    <x v="51"/>
    <s v="Factura electrÃ³nica"/>
    <n v="815234"/>
    <x v="180"/>
    <n v="420824"/>
    <s v="rlopez@bmlconsultores.cl"/>
    <x v="180"/>
    <x v="0"/>
    <s v="815234420824"/>
    <m/>
    <m/>
    <n v="-420824"/>
  </r>
  <r>
    <x v="22"/>
    <s v="Factura electrÃ³nica"/>
    <n v="3808597"/>
    <x v="180"/>
    <n v="399980"/>
    <s v="rlopez@bmlconsultores.cl"/>
    <x v="180"/>
    <x v="0"/>
    <s v="3808597399980"/>
    <m/>
    <m/>
    <n v="-399980"/>
  </r>
  <r>
    <x v="15"/>
    <s v="Factura electrÃ³nica"/>
    <n v="207315"/>
    <x v="181"/>
    <n v="484500"/>
    <s v="rlopez@bmlconsultores.cl"/>
    <x v="181"/>
    <x v="0"/>
    <s v="207315484500"/>
    <m/>
    <m/>
    <n v="-484500"/>
  </r>
  <r>
    <x v="32"/>
    <s v="Factura electrÃ³nica"/>
    <n v="15011508"/>
    <x v="181"/>
    <n v="224970"/>
    <s v="rlopez@bmlconsultores.cl"/>
    <x v="181"/>
    <x v="0"/>
    <s v="15011508224970"/>
    <m/>
    <m/>
    <n v="-224970"/>
  </r>
  <r>
    <x v="7"/>
    <s v="Factura electrÃ³nica"/>
    <n v="33549"/>
    <x v="182"/>
    <n v="17592"/>
    <s v="rlopez@bmlconsultores.cl"/>
    <x v="182"/>
    <x v="0"/>
    <s v="3354917592"/>
    <m/>
    <m/>
    <n v="-17592"/>
  </r>
  <r>
    <x v="22"/>
    <s v="Factura electrÃ³nica"/>
    <n v="3793766"/>
    <x v="183"/>
    <n v="399980"/>
    <s v="rlopez@bmlconsultores.cl"/>
    <x v="183"/>
    <x v="2"/>
    <s v="3793766399980"/>
    <m/>
    <m/>
    <n v="-399980"/>
  </r>
  <r>
    <x v="22"/>
    <s v="Nota de crÃ©dito electrÃ³nica"/>
    <n v="17647257"/>
    <x v="183"/>
    <n v="-399980"/>
    <s v="rlopez@bmlconsultores.cl"/>
    <x v="183"/>
    <x v="1"/>
    <s v="17647257-399980"/>
    <m/>
    <m/>
    <n v="399980"/>
  </r>
  <r>
    <x v="30"/>
    <s v="Factura electrÃ³nica"/>
    <n v="1628489"/>
    <x v="184"/>
    <n v="799980"/>
    <s v="rlopez@bmlconsultores.cl"/>
    <x v="184"/>
    <x v="0"/>
    <s v="1628489799980"/>
    <m/>
    <m/>
    <n v="-799980"/>
  </r>
  <r>
    <x v="16"/>
    <s v="Factura electrÃ³nica"/>
    <n v="43907135"/>
    <x v="184"/>
    <n v="35970"/>
    <s v="rlopez@bmlconsultores.cl"/>
    <x v="184"/>
    <x v="0"/>
    <s v="4390713535970"/>
    <m/>
    <m/>
    <n v="-35970"/>
  </r>
  <r>
    <x v="66"/>
    <s v="Factura electrÃ³nica"/>
    <n v="564"/>
    <x v="185"/>
    <n v="170181"/>
    <s v="rlopez@bmlconsultores.cl"/>
    <x v="185"/>
    <x v="0"/>
    <s v="564170181"/>
    <m/>
    <m/>
    <n v="-170181"/>
  </r>
  <r>
    <x v="6"/>
    <s v="Factura electrÃ³nica"/>
    <n v="1200"/>
    <x v="185"/>
    <n v="213081"/>
    <s v="rlopez@bmlconsultores.cl"/>
    <x v="185"/>
    <x v="0"/>
    <s v="1200213081"/>
    <m/>
    <m/>
    <n v="-213081"/>
  </r>
  <r>
    <x v="32"/>
    <s v="Factura electrÃ³nica"/>
    <n v="15013447"/>
    <x v="185"/>
    <n v="1099950"/>
    <s v="rlopez@bmlconsultores.cl"/>
    <x v="185"/>
    <x v="0"/>
    <s v="150134471099950"/>
    <m/>
    <m/>
    <n v="-1099950"/>
  </r>
  <r>
    <x v="8"/>
    <s v="Factura electrÃ³nica"/>
    <n v="4058"/>
    <x v="186"/>
    <n v="2391526"/>
    <s v="rlopez@bmlconsultores.cl"/>
    <x v="186"/>
    <x v="0"/>
    <s v="40582391526"/>
    <m/>
    <m/>
    <n v="-2391526"/>
  </r>
  <r>
    <x v="6"/>
    <s v="Factura electrÃ³nica"/>
    <n v="1202"/>
    <x v="187"/>
    <n v="99960"/>
    <s v="rlopez@bmlconsultores.cl"/>
    <x v="187"/>
    <x v="0"/>
    <s v="120299960"/>
    <m/>
    <m/>
    <n v="-99960"/>
  </r>
  <r>
    <x v="29"/>
    <s v="Factura electrÃ³nica"/>
    <n v="2654966"/>
    <x v="187"/>
    <n v="156811"/>
    <s v="rlopez@bmlconsultores.cl"/>
    <x v="187"/>
    <x v="0"/>
    <s v="2654966156811"/>
    <m/>
    <m/>
    <n v="-156811"/>
  </r>
  <r>
    <x v="67"/>
    <s v="Factura electrÃ³nica"/>
    <n v="843"/>
    <x v="187"/>
    <n v="77350"/>
    <s v="rlopez@bmlconsultores.cl"/>
    <x v="187"/>
    <x v="0"/>
    <s v="84377350"/>
    <m/>
    <m/>
    <n v="-77350"/>
  </r>
  <r>
    <x v="5"/>
    <s v="Factura electrÃ³nica"/>
    <n v="5678"/>
    <x v="188"/>
    <n v="831992"/>
    <s v="rlopez@bmlconsultores.cl"/>
    <x v="188"/>
    <x v="0"/>
    <s v="5678831992"/>
    <m/>
    <m/>
    <n v="-831992"/>
  </r>
  <r>
    <x v="1"/>
    <s v="Factura electrÃ³nica"/>
    <n v="595"/>
    <x v="188"/>
    <n v="281377"/>
    <s v="rlopez@bmlconsultores.cl"/>
    <x v="188"/>
    <x v="0"/>
    <s v="595281377"/>
    <d v="2021-11-17T00:00:00"/>
    <n v="281377"/>
    <n v="0"/>
  </r>
  <r>
    <x v="58"/>
    <s v="Factura electrÃ³nica"/>
    <n v="24943"/>
    <x v="188"/>
    <n v="800012"/>
    <s v="rlopez@bmlconsultores.cl"/>
    <x v="188"/>
    <x v="0"/>
    <s v="24943800012"/>
    <m/>
    <m/>
    <n v="-800012"/>
  </r>
  <r>
    <x v="7"/>
    <s v="Factura electrÃ³nica"/>
    <n v="33939"/>
    <x v="188"/>
    <n v="310967"/>
    <s v="rlopez@bmlconsultores.cl"/>
    <x v="188"/>
    <x v="0"/>
    <s v="33939310967"/>
    <m/>
    <m/>
    <n v="-310967"/>
  </r>
  <r>
    <x v="68"/>
    <s v="Factura electrÃ³nica"/>
    <n v="5134928"/>
    <x v="188"/>
    <n v="10864"/>
    <s v="rlopez@bmlconsultores.cl"/>
    <x v="188"/>
    <x v="0"/>
    <s v="513492810864"/>
    <d v="2021-11-17T00:00:00"/>
    <n v="10864"/>
    <n v="0"/>
  </r>
  <r>
    <x v="34"/>
    <s v="Factura electrÃ³nica"/>
    <n v="2938"/>
    <x v="189"/>
    <n v="1885555"/>
    <s v="rlopez@bmlconsultores.cl"/>
    <x v="189"/>
    <x v="0"/>
    <s v="29381885555"/>
    <m/>
    <m/>
    <n v="-1885555"/>
  </r>
  <r>
    <x v="29"/>
    <s v="Factura electrÃ³nica"/>
    <n v="2657072"/>
    <x v="189"/>
    <n v="1398715"/>
    <s v="rlopez@bmlconsultores.cl"/>
    <x v="189"/>
    <x v="0"/>
    <s v="26570721398715"/>
    <m/>
    <m/>
    <n v="-1398715"/>
  </r>
  <r>
    <x v="4"/>
    <s v="Factura electrÃ³nica"/>
    <n v="4003"/>
    <x v="189"/>
    <n v="97482"/>
    <s v="rlopez@bmlconsultores.cl"/>
    <x v="189"/>
    <x v="0"/>
    <s v="400397482"/>
    <m/>
    <m/>
    <n v="-97482"/>
  </r>
  <r>
    <x v="26"/>
    <s v="Factura electrÃ³nica"/>
    <n v="632575"/>
    <x v="189"/>
    <n v="1539980"/>
    <s v="rlopez@bmlconsultores.cl"/>
    <x v="189"/>
    <x v="0"/>
    <s v="6325751539980"/>
    <m/>
    <m/>
    <n v="-1539980"/>
  </r>
  <r>
    <x v="51"/>
    <s v="Factura electrÃ³nica"/>
    <n v="816081"/>
    <x v="190"/>
    <n v="397392"/>
    <s v="rlopez@bmlconsultores.cl"/>
    <x v="190"/>
    <x v="0"/>
    <s v="816081397392"/>
    <m/>
    <m/>
    <n v="-397392"/>
  </r>
  <r>
    <x v="51"/>
    <s v="Factura electrÃ³nica"/>
    <n v="816095"/>
    <x v="190"/>
    <n v="397392"/>
    <s v="rlopez@bmlconsultores.cl"/>
    <x v="190"/>
    <x v="0"/>
    <s v="816095397392"/>
    <m/>
    <m/>
    <n v="-397392"/>
  </r>
  <r>
    <x v="51"/>
    <s v="Nota de crÃ©dito electrÃ³nica"/>
    <n v="31526"/>
    <x v="190"/>
    <n v="-397392"/>
    <s v="rlopez@bmlconsultores.cl"/>
    <x v="190"/>
    <x v="1"/>
    <s v="31526-397392"/>
    <m/>
    <m/>
    <n v="397392"/>
  </r>
  <r>
    <x v="69"/>
    <s v="Factura electrÃ³nica"/>
    <n v="4382131"/>
    <x v="190"/>
    <n v="779850"/>
    <s v="rlopez@bmlconsultores.cl"/>
    <x v="190"/>
    <x v="0"/>
    <s v="4382131779850"/>
    <m/>
    <m/>
    <n v="-779850"/>
  </r>
  <r>
    <x v="69"/>
    <s v="Factura electrÃ³nica"/>
    <n v="4277391"/>
    <x v="190"/>
    <n v="353870"/>
    <s v="rlopez@bmlconsultores.cl"/>
    <x v="190"/>
    <x v="0"/>
    <s v="4277391353870"/>
    <m/>
    <m/>
    <n v="-353870"/>
  </r>
  <r>
    <x v="20"/>
    <s v="Factura electrÃ³nica"/>
    <n v="83470"/>
    <x v="191"/>
    <n v="362743"/>
    <s v="rlopez@bmlconsultores.cl"/>
    <x v="191"/>
    <x v="0"/>
    <s v="83470362743"/>
    <m/>
    <m/>
    <n v="-362743"/>
  </r>
  <r>
    <x v="21"/>
    <s v="Factura electrÃ³nica"/>
    <n v="674465"/>
    <x v="191"/>
    <n v="3152565"/>
    <s v="rlopez@bmlconsultores.cl"/>
    <x v="191"/>
    <x v="0"/>
    <s v="6744653152565"/>
    <m/>
    <m/>
    <n v="-3152565"/>
  </r>
  <r>
    <x v="56"/>
    <s v="Factura electrÃ³nica"/>
    <n v="106"/>
    <x v="191"/>
    <n v="431775"/>
    <s v="rlopez@bmlconsultores.cl"/>
    <x v="191"/>
    <x v="0"/>
    <s v="106431775"/>
    <m/>
    <m/>
    <n v="-431775"/>
  </r>
  <r>
    <x v="7"/>
    <s v="Factura electrÃ³nica"/>
    <n v="34167"/>
    <x v="191"/>
    <n v="119985"/>
    <s v="rlopez@bmlconsultores.cl"/>
    <x v="191"/>
    <x v="0"/>
    <s v="34167119985"/>
    <m/>
    <m/>
    <n v="-119985"/>
  </r>
  <r>
    <x v="30"/>
    <s v="Factura electrÃ³nica"/>
    <n v="1630458"/>
    <x v="192"/>
    <n v="1139990"/>
    <s v="rlopez@bmlconsultores.cl"/>
    <x v="192"/>
    <x v="0"/>
    <s v="16304581139990"/>
    <m/>
    <m/>
    <n v="-1139990"/>
  </r>
  <r>
    <x v="29"/>
    <s v="Factura electrÃ³nica"/>
    <n v="2659877"/>
    <x v="192"/>
    <n v="741726"/>
    <s v="rlopez@bmlconsultores.cl"/>
    <x v="192"/>
    <x v="0"/>
    <s v="2659877741726"/>
    <m/>
    <m/>
    <n v="-741726"/>
  </r>
  <r>
    <x v="21"/>
    <s v="Factura electrÃ³nica"/>
    <n v="674702"/>
    <x v="192"/>
    <n v="949981"/>
    <s v="rlopez@bmlconsultores.cl"/>
    <x v="192"/>
    <x v="0"/>
    <s v="674702949981"/>
    <m/>
    <m/>
    <n v="-949981"/>
  </r>
  <r>
    <x v="70"/>
    <s v="Factura electrÃ³nica"/>
    <n v="290696"/>
    <x v="192"/>
    <n v="124913"/>
    <s v="rlopez@bmlconsultores.cl"/>
    <x v="192"/>
    <x v="0"/>
    <s v="290696124913"/>
    <m/>
    <m/>
    <n v="-124913"/>
  </r>
  <r>
    <x v="30"/>
    <s v="Factura electrÃ³nica"/>
    <n v="1630705"/>
    <x v="193"/>
    <n v="657980"/>
    <s v="rlopez@bmlconsultores.cl"/>
    <x v="193"/>
    <x v="0"/>
    <s v="1630705657980"/>
    <m/>
    <m/>
    <n v="-657980"/>
  </r>
  <r>
    <x v="30"/>
    <s v="Factura electrÃ³nica"/>
    <n v="1630560"/>
    <x v="193"/>
    <n v="1099990"/>
    <s v="rlopez@bmlconsultores.cl"/>
    <x v="193"/>
    <x v="0"/>
    <s v="16305601099990"/>
    <m/>
    <m/>
    <n v="-1099990"/>
  </r>
  <r>
    <x v="71"/>
    <s v="Factura electrÃ³nica"/>
    <n v="2106"/>
    <x v="194"/>
    <n v="2296117"/>
    <s v="rlopez@bmlconsultores.cl"/>
    <x v="194"/>
    <x v="0"/>
    <s v="21062296117"/>
    <m/>
    <m/>
    <n v="-2296117"/>
  </r>
  <r>
    <x v="1"/>
    <s v="Factura electrÃ³nica"/>
    <n v="598"/>
    <x v="195"/>
    <n v="2853733"/>
    <s v="rlopez@bmlconsultores.cl"/>
    <x v="195"/>
    <x v="0"/>
    <s v="5982853733"/>
    <d v="2021-11-19T00:00:00"/>
    <n v="2853733"/>
    <n v="0"/>
  </r>
  <r>
    <x v="22"/>
    <s v="Factura electrÃ³nica"/>
    <n v="3857079"/>
    <x v="195"/>
    <n v="349990"/>
    <s v="rlopez@bmlconsultores.cl"/>
    <x v="195"/>
    <x v="0"/>
    <s v="3857079349990"/>
    <m/>
    <m/>
    <n v="-349990"/>
  </r>
  <r>
    <x v="11"/>
    <s v="Factura electrÃ³nica"/>
    <n v="97269"/>
    <x v="196"/>
    <n v="43911"/>
    <s v="rlopez@bmlconsultores.cl"/>
    <x v="196"/>
    <x v="0"/>
    <s v="9726943911"/>
    <m/>
    <m/>
    <n v="-43911"/>
  </r>
  <r>
    <x v="11"/>
    <s v="Factura electrÃ³nica"/>
    <n v="97268"/>
    <x v="196"/>
    <n v="129296"/>
    <s v="rlopez@bmlconsultores.cl"/>
    <x v="196"/>
    <x v="0"/>
    <s v="97268129296"/>
    <m/>
    <m/>
    <n v="-129296"/>
  </r>
  <r>
    <x v="20"/>
    <s v="Factura electrÃ³nica"/>
    <n v="83738"/>
    <x v="196"/>
    <n v="115755"/>
    <s v="rlopez@bmlconsultores.cl"/>
    <x v="196"/>
    <x v="0"/>
    <s v="83738115755"/>
    <m/>
    <m/>
    <n v="-115755"/>
  </r>
  <r>
    <x v="29"/>
    <s v="Factura electrÃ³nica"/>
    <n v="2663072"/>
    <x v="196"/>
    <n v="706267"/>
    <s v="rlopez@bmlconsultores.cl"/>
    <x v="196"/>
    <x v="0"/>
    <s v="2663072706267"/>
    <m/>
    <m/>
    <n v="-706267"/>
  </r>
  <r>
    <x v="22"/>
    <s v="Factura electrÃ³nica"/>
    <n v="3858273"/>
    <x v="197"/>
    <n v="729990"/>
    <s v="rlopez@bmlconsultores.cl"/>
    <x v="197"/>
    <x v="0"/>
    <s v="3858273729990"/>
    <m/>
    <m/>
    <n v="-729990"/>
  </r>
  <r>
    <x v="8"/>
    <s v="Factura electrÃ³nica"/>
    <n v="4119"/>
    <x v="198"/>
    <n v="3889447"/>
    <s v="rlopez@bmlconsultores.cl"/>
    <x v="198"/>
    <x v="0"/>
    <s v="41193889447"/>
    <m/>
    <m/>
    <n v="-3889447"/>
  </r>
  <r>
    <x v="30"/>
    <s v="Factura electrÃ³nica"/>
    <n v="1631207"/>
    <x v="198"/>
    <n v="499990"/>
    <s v="rlopez@bmlconsultores.cl"/>
    <x v="198"/>
    <x v="0"/>
    <s v="1631207499990"/>
    <m/>
    <m/>
    <n v="-499990"/>
  </r>
  <r>
    <x v="29"/>
    <s v="Factura electrÃ³nica"/>
    <n v="2666602"/>
    <x v="199"/>
    <n v="154035"/>
    <s v="rlopez@bmlconsultores.cl"/>
    <x v="199"/>
    <x v="0"/>
    <s v="2666602154035"/>
    <m/>
    <m/>
    <n v="-154035"/>
  </r>
  <r>
    <x v="7"/>
    <s v="Factura electrÃ³nica"/>
    <n v="34332"/>
    <x v="199"/>
    <n v="173445"/>
    <s v="rlopez@bmlconsultores.cl"/>
    <x v="199"/>
    <x v="0"/>
    <s v="34332173445"/>
    <m/>
    <m/>
    <n v="-173445"/>
  </r>
  <r>
    <x v="2"/>
    <s v="Factura electrÃ³nica"/>
    <n v="2978233"/>
    <x v="199"/>
    <n v="220683"/>
    <s v="rlopez@bmlconsultores.cl"/>
    <x v="199"/>
    <x v="0"/>
    <s v="2978233220683"/>
    <m/>
    <m/>
    <n v="-220683"/>
  </r>
  <r>
    <x v="51"/>
    <s v="Factura electrÃ³nica"/>
    <n v="816774"/>
    <x v="200"/>
    <n v="1359573"/>
    <s v="rlopez@bmlconsultores.cl"/>
    <x v="200"/>
    <x v="0"/>
    <s v="8167741359573"/>
    <m/>
    <m/>
    <n v="-1359573"/>
  </r>
  <r>
    <x v="63"/>
    <s v="Factura electrÃ³nica"/>
    <n v="994"/>
    <x v="200"/>
    <n v="359900"/>
    <s v="rlopez@bmlconsultores.cl"/>
    <x v="200"/>
    <x v="0"/>
    <s v="994359900"/>
    <m/>
    <m/>
    <n v="-359900"/>
  </r>
  <r>
    <x v="21"/>
    <s v="Factura electrÃ³nica"/>
    <n v="675524"/>
    <x v="200"/>
    <n v="699990"/>
    <s v="rlopez@bmlconsultores.cl"/>
    <x v="200"/>
    <x v="2"/>
    <s v="675524699990"/>
    <m/>
    <m/>
    <n v="-699990"/>
  </r>
  <r>
    <x v="21"/>
    <s v="Factura electrÃ³nica"/>
    <n v="675558"/>
    <x v="200"/>
    <n v="699990"/>
    <s v="rlopez@bmlconsultores.cl"/>
    <x v="200"/>
    <x v="0"/>
    <s v="675558699990"/>
    <m/>
    <m/>
    <n v="-699990"/>
  </r>
  <r>
    <x v="21"/>
    <s v="Nota de crÃ©dito electrÃ³nica"/>
    <n v="110554"/>
    <x v="200"/>
    <n v="-699990"/>
    <s v="rlopez@bmlconsultores.cl"/>
    <x v="200"/>
    <x v="1"/>
    <s v="110554-699990"/>
    <m/>
    <m/>
    <n v="699990"/>
  </r>
  <r>
    <x v="4"/>
    <s v="Factura electrÃ³nica"/>
    <n v="4030"/>
    <x v="200"/>
    <n v="411373"/>
    <s v="rlopez@bmlconsultores.cl"/>
    <x v="200"/>
    <x v="0"/>
    <s v="4030411373"/>
    <m/>
    <m/>
    <n v="-411373"/>
  </r>
  <r>
    <x v="13"/>
    <s v="Factura no afecta o exenta electrÃ³nica"/>
    <n v="4339"/>
    <x v="200"/>
    <n v="203605"/>
    <s v="rlopez@bmlconsultores.cl"/>
    <x v="200"/>
    <x v="0"/>
    <s v="4339203605"/>
    <m/>
    <m/>
    <n v="-203605"/>
  </r>
  <r>
    <x v="7"/>
    <s v="Nota de crÃ©dito electrÃ³nica"/>
    <n v="9009"/>
    <x v="201"/>
    <n v="-15192"/>
    <s v="rlopez@bmlconsultores.cl"/>
    <x v="201"/>
    <x v="1"/>
    <s v="9009-15192"/>
    <m/>
    <m/>
    <n v="15192"/>
  </r>
  <r>
    <x v="5"/>
    <s v="Factura electrÃ³nica"/>
    <n v="5747"/>
    <x v="202"/>
    <n v="479984"/>
    <s v="rlopez@bmlconsultores.cl"/>
    <x v="202"/>
    <x v="0"/>
    <s v="5747479984"/>
    <m/>
    <m/>
    <n v="-479984"/>
  </r>
  <r>
    <x v="5"/>
    <s v="Factura electrÃ³nica"/>
    <n v="5748"/>
    <x v="202"/>
    <n v="831992"/>
    <s v="rlopez@bmlconsultores.cl"/>
    <x v="202"/>
    <x v="0"/>
    <s v="5748831992"/>
    <m/>
    <m/>
    <n v="-831992"/>
  </r>
  <r>
    <x v="66"/>
    <s v="Factura electrÃ³nica"/>
    <n v="629"/>
    <x v="202"/>
    <n v="114835"/>
    <s v="rlopez@bmlconsultores.cl"/>
    <x v="202"/>
    <x v="0"/>
    <s v="629114835"/>
    <m/>
    <m/>
    <n v="-114835"/>
  </r>
  <r>
    <x v="72"/>
    <s v="Factura electrÃ³nica"/>
    <n v="4056"/>
    <x v="202"/>
    <n v="419952"/>
    <s v="rlopez@bmlconsultores.cl"/>
    <x v="202"/>
    <x v="0"/>
    <s v="4056419952"/>
    <m/>
    <m/>
    <n v="-419952"/>
  </r>
  <r>
    <x v="29"/>
    <s v="Factura electrÃ³nica"/>
    <n v="2670160"/>
    <x v="202"/>
    <n v="1313596"/>
    <s v="rlopez@bmlconsultores.cl"/>
    <x v="202"/>
    <x v="0"/>
    <s v="26701601313596"/>
    <m/>
    <m/>
    <n v="-1313596"/>
  </r>
  <r>
    <x v="61"/>
    <s v="Factura electrÃ³nica"/>
    <n v="22207"/>
    <x v="202"/>
    <n v="312092"/>
    <s v="rlopez@bmlconsultores.cl"/>
    <x v="202"/>
    <x v="0"/>
    <s v="22207312092"/>
    <m/>
    <m/>
    <n v="-312092"/>
  </r>
  <r>
    <x v="2"/>
    <s v="Factura electrÃ³nica"/>
    <n v="2979507"/>
    <x v="202"/>
    <n v="220683"/>
    <s v="rlopez@bmlconsultores.cl"/>
    <x v="202"/>
    <x v="0"/>
    <s v="2979507220683"/>
    <m/>
    <m/>
    <n v="-220683"/>
  </r>
  <r>
    <x v="14"/>
    <s v="Factura electrÃ³nica"/>
    <n v="27020"/>
    <x v="203"/>
    <n v="1000811"/>
    <s v="rlopez@bmlconsultores.cl"/>
    <x v="203"/>
    <x v="0"/>
    <s v="270201000811"/>
    <m/>
    <m/>
    <n v="-1000811"/>
  </r>
  <r>
    <x v="12"/>
    <s v="Factura electrÃ³nica"/>
    <n v="13542"/>
    <x v="203"/>
    <n v="30000"/>
    <s v="rlopez@bmlconsultores.cl"/>
    <x v="203"/>
    <x v="0"/>
    <s v="1354230000"/>
    <m/>
    <m/>
    <n v="-30000"/>
  </r>
  <r>
    <x v="6"/>
    <s v="Factura electrÃ³nica"/>
    <n v="1208"/>
    <x v="203"/>
    <n v="17255"/>
    <s v="rlopez@bmlconsultores.cl"/>
    <x v="203"/>
    <x v="0"/>
    <s v="120817255"/>
    <m/>
    <m/>
    <n v="-17255"/>
  </r>
  <r>
    <x v="22"/>
    <s v="Factura electrÃ³nica"/>
    <n v="3862659"/>
    <x v="203"/>
    <n v="659970"/>
    <s v="rlopez@bmlconsultores.cl"/>
    <x v="203"/>
    <x v="0"/>
    <s v="3862659659970"/>
    <m/>
    <m/>
    <n v="-659970"/>
  </r>
  <r>
    <x v="7"/>
    <s v="Factura electrÃ³nica"/>
    <n v="34414"/>
    <x v="203"/>
    <n v="722492"/>
    <s v="rlopez@bmlconsultores.cl"/>
    <x v="203"/>
    <x v="0"/>
    <s v="34414722492"/>
    <m/>
    <m/>
    <n v="-722492"/>
  </r>
  <r>
    <x v="53"/>
    <s v="Factura electrÃ³nica"/>
    <n v="8614"/>
    <x v="204"/>
    <n v="77980"/>
    <s v="rlopez@bmlconsultores.cl"/>
    <x v="204"/>
    <x v="0"/>
    <s v="861477980"/>
    <m/>
    <m/>
    <n v="-77980"/>
  </r>
  <r>
    <x v="21"/>
    <s v="Factura electrÃ³nica"/>
    <n v="676087"/>
    <x v="204"/>
    <n v="2639970"/>
    <s v="rlopez@bmlconsultores.cl"/>
    <x v="204"/>
    <x v="0"/>
    <s v="6760872639970"/>
    <m/>
    <m/>
    <n v="-2639970"/>
  </r>
  <r>
    <x v="21"/>
    <s v="Factura electrÃ³nica"/>
    <n v="676089"/>
    <x v="204"/>
    <n v="1569980"/>
    <s v="rlopez@bmlconsultores.cl"/>
    <x v="204"/>
    <x v="0"/>
    <s v="6760891569980"/>
    <m/>
    <m/>
    <n v="-1569980"/>
  </r>
  <r>
    <x v="45"/>
    <s v="Factura electrÃ³nica"/>
    <n v="442172"/>
    <x v="205"/>
    <n v="54059"/>
    <s v="rlopez@bmlconsultores.cl"/>
    <x v="205"/>
    <x v="0"/>
    <s v="44217254059"/>
    <m/>
    <m/>
    <n v="-54059"/>
  </r>
  <r>
    <x v="45"/>
    <s v="Factura electrÃ³nica"/>
    <n v="442142"/>
    <x v="205"/>
    <n v="225875"/>
    <s v="rlopez@bmlconsultores.cl"/>
    <x v="205"/>
    <x v="0"/>
    <s v="442142225875"/>
    <m/>
    <m/>
    <n v="-225875"/>
  </r>
  <r>
    <x v="30"/>
    <s v="Factura electrÃ³nica"/>
    <n v="1633174"/>
    <x v="205"/>
    <n v="959980"/>
    <s v="rlopez@bmlconsultores.cl"/>
    <x v="205"/>
    <x v="0"/>
    <s v="1633174959980"/>
    <m/>
    <m/>
    <n v="-959980"/>
  </r>
  <r>
    <x v="21"/>
    <s v="Factura electrÃ³nica"/>
    <n v="676244"/>
    <x v="205"/>
    <n v="1759980"/>
    <s v="rlopez@bmlconsultores.cl"/>
    <x v="205"/>
    <x v="0"/>
    <s v="6762441759980"/>
    <m/>
    <m/>
    <n v="-1759980"/>
  </r>
  <r>
    <x v="16"/>
    <s v="Factura electrÃ³nica"/>
    <n v="44031753"/>
    <x v="205"/>
    <n v="35970"/>
    <s v="rlopez@bmlconsultores.cl"/>
    <x v="205"/>
    <x v="0"/>
    <s v="4403175335970"/>
    <m/>
    <m/>
    <n v="-35970"/>
  </r>
  <r>
    <x v="7"/>
    <s v="Factura electrÃ³nica"/>
    <n v="34448"/>
    <x v="205"/>
    <n v="15192"/>
    <s v="rlopez@bmlconsultores.cl"/>
    <x v="205"/>
    <x v="0"/>
    <s v="3444815192"/>
    <m/>
    <m/>
    <n v="-15192"/>
  </r>
  <r>
    <x v="7"/>
    <s v="Factura electrÃ³nica"/>
    <n v="34449"/>
    <x v="205"/>
    <n v="220983"/>
    <s v="rlopez@bmlconsultores.cl"/>
    <x v="205"/>
    <x v="0"/>
    <s v="34449220983"/>
    <m/>
    <m/>
    <n v="-220983"/>
  </r>
  <r>
    <x v="21"/>
    <s v="Factura electrÃ³nica"/>
    <n v="676337"/>
    <x v="206"/>
    <n v="179980"/>
    <s v="rlopez@bmlconsultores.cl"/>
    <x v="206"/>
    <x v="0"/>
    <s v="676337179980"/>
    <m/>
    <m/>
    <n v="-179980"/>
  </r>
  <r>
    <x v="21"/>
    <s v="Factura electrÃ³nica"/>
    <n v="676375"/>
    <x v="206"/>
    <n v="1799970"/>
    <s v="rlopez@bmlconsultores.cl"/>
    <x v="206"/>
    <x v="0"/>
    <s v="6763751799970"/>
    <m/>
    <m/>
    <n v="-1799970"/>
  </r>
  <r>
    <x v="73"/>
    <s v="Nota de crÃ©dito electrÃ³nica"/>
    <n v="2895815"/>
    <x v="206"/>
    <n v="-434980"/>
    <s v="rlopez@bmlconsultores.cl"/>
    <x v="206"/>
    <x v="1"/>
    <s v="2895815-434980"/>
    <m/>
    <m/>
    <n v="434980"/>
  </r>
  <r>
    <x v="7"/>
    <s v="Factura electrÃ³nica"/>
    <n v="34513"/>
    <x v="206"/>
    <n v="251962"/>
    <s v="rlopez@bmlconsultores.cl"/>
    <x v="206"/>
    <x v="0"/>
    <s v="34513251962"/>
    <m/>
    <m/>
    <n v="-251962"/>
  </r>
  <r>
    <x v="7"/>
    <s v="Factura electrÃ³nica"/>
    <n v="34515"/>
    <x v="206"/>
    <n v="1104966"/>
    <s v="rlopez@bmlconsultores.cl"/>
    <x v="206"/>
    <x v="0"/>
    <s v="345151104966"/>
    <m/>
    <m/>
    <n v="-1104966"/>
  </r>
  <r>
    <x v="11"/>
    <s v="Factura electrÃ³nica"/>
    <n v="97754"/>
    <x v="207"/>
    <n v="113650"/>
    <s v="rlopez@bmlconsultores.cl"/>
    <x v="207"/>
    <x v="0"/>
    <s v="97754113650"/>
    <m/>
    <m/>
    <n v="-113650"/>
  </r>
  <r>
    <x v="22"/>
    <s v="Nota de crÃ©dito electrÃ³nica"/>
    <n v="18347551"/>
    <x v="207"/>
    <n v="-729990"/>
    <s v="rlopez@bmlconsultores.cl"/>
    <x v="207"/>
    <x v="1"/>
    <s v="18347551-729990"/>
    <m/>
    <m/>
    <n v="729990"/>
  </r>
  <r>
    <x v="61"/>
    <s v="Factura electrÃ³nica"/>
    <n v="22279"/>
    <x v="207"/>
    <n v="311985"/>
    <s v="rlopez@bmlconsultores.cl"/>
    <x v="207"/>
    <x v="0"/>
    <s v="22279311985"/>
    <m/>
    <m/>
    <n v="-311985"/>
  </r>
  <r>
    <x v="21"/>
    <s v="Factura electrÃ³nica"/>
    <n v="676557"/>
    <x v="208"/>
    <n v="409680"/>
    <s v="rlopez@bmlconsultores.cl"/>
    <x v="208"/>
    <x v="0"/>
    <s v="676557409680"/>
    <m/>
    <m/>
    <n v="-409680"/>
  </r>
  <r>
    <x v="21"/>
    <s v="Factura electrÃ³nica"/>
    <n v="676569"/>
    <x v="208"/>
    <n v="799991"/>
    <s v="rlopez@bmlconsultores.cl"/>
    <x v="208"/>
    <x v="0"/>
    <s v="676569799991"/>
    <m/>
    <m/>
    <n v="-799991"/>
  </r>
  <r>
    <x v="4"/>
    <s v="Factura electrÃ³nica"/>
    <n v="4058"/>
    <x v="208"/>
    <n v="359896"/>
    <s v="rlopez@bmlconsultores.cl"/>
    <x v="208"/>
    <x v="0"/>
    <s v="4058359896"/>
    <m/>
    <m/>
    <n v="-359896"/>
  </r>
  <r>
    <x v="32"/>
    <s v="Factura electrÃ³nica"/>
    <n v="15380446"/>
    <x v="208"/>
    <n v="419990"/>
    <s v="rlopez@bmlconsultores.cl"/>
    <x v="208"/>
    <x v="0"/>
    <s v="15380446419990"/>
    <m/>
    <m/>
    <n v="-419990"/>
  </r>
  <r>
    <x v="7"/>
    <s v="Factura electrÃ³nica"/>
    <n v="34593"/>
    <x v="209"/>
    <n v="111365"/>
    <s v="rlopez@bmlconsultores.cl"/>
    <x v="209"/>
    <x v="0"/>
    <s v="34593111365"/>
    <m/>
    <m/>
    <n v="-111365"/>
  </r>
  <r>
    <x v="68"/>
    <s v="Factura electrÃ³nica"/>
    <n v="5173705"/>
    <x v="209"/>
    <n v="53934"/>
    <s v="rlopez@bmlconsultores.cl"/>
    <x v="209"/>
    <x v="0"/>
    <s v="517370553934"/>
    <d v="2021-12-16T00:00:00"/>
    <n v="53934"/>
    <n v="0"/>
  </r>
  <r>
    <x v="21"/>
    <s v="Factura electrÃ³nica"/>
    <n v="676737"/>
    <x v="210"/>
    <n v="179690"/>
    <s v="rlopez@bmlconsultores.cl"/>
    <x v="210"/>
    <x v="0"/>
    <s v="676737179690"/>
    <m/>
    <m/>
    <n v="-179690"/>
  </r>
  <r>
    <x v="7"/>
    <s v="Factura electrÃ³nica"/>
    <n v="34632"/>
    <x v="210"/>
    <n v="110720"/>
    <s v="rlopez@bmlconsultores.cl"/>
    <x v="210"/>
    <x v="0"/>
    <s v="34632110720"/>
    <m/>
    <m/>
    <n v="-110720"/>
  </r>
  <r>
    <x v="11"/>
    <s v="Factura electrÃ³nica"/>
    <n v="97890"/>
    <x v="211"/>
    <n v="175644"/>
    <s v="rlopez@bmlconsultores.cl"/>
    <x v="211"/>
    <x v="0"/>
    <s v="97890175644"/>
    <m/>
    <m/>
    <n v="-175644"/>
  </r>
  <r>
    <x v="52"/>
    <s v="Factura electrÃ³nica"/>
    <n v="4935"/>
    <x v="211"/>
    <n v="399980"/>
    <s v="rlopez@bmlconsultores.cl"/>
    <x v="211"/>
    <x v="0"/>
    <s v="4935399980"/>
    <m/>
    <m/>
    <n v="-399980"/>
  </r>
  <r>
    <x v="29"/>
    <s v="Factura electrÃ³nica"/>
    <n v="2680798"/>
    <x v="212"/>
    <n v="589804"/>
    <s v="rlopez@bmlconsultores.cl"/>
    <x v="212"/>
    <x v="0"/>
    <s v="2680798589804"/>
    <m/>
    <m/>
    <n v="-589804"/>
  </r>
  <r>
    <x v="27"/>
    <s v="Factura electrÃ³nica"/>
    <n v="56974"/>
    <x v="213"/>
    <n v="239990"/>
    <s v="rlopez@bmlconsultores.cl"/>
    <x v="213"/>
    <x v="0"/>
    <s v="56974239990"/>
    <m/>
    <m/>
    <n v="-239990"/>
  </r>
  <r>
    <x v="6"/>
    <s v="Factura electrÃ³nica"/>
    <n v="1213"/>
    <x v="214"/>
    <n v="34510"/>
    <s v="rlopez@bmlconsultores.cl"/>
    <x v="214"/>
    <x v="0"/>
    <s v="121334510"/>
    <m/>
    <m/>
    <n v="-34510"/>
  </r>
  <r>
    <x v="21"/>
    <s v="Factura electrÃ³nica"/>
    <n v="677151"/>
    <x v="214"/>
    <n v="2959961"/>
    <s v="rlopez@bmlconsultores.cl"/>
    <x v="214"/>
    <x v="0"/>
    <s v="6771512959961"/>
    <m/>
    <m/>
    <n v="-2959961"/>
  </r>
  <r>
    <x v="51"/>
    <s v="Factura electrÃ³nica"/>
    <n v="817822"/>
    <x v="215"/>
    <n v="645524"/>
    <s v="rlopez@bmlconsultores.cl"/>
    <x v="215"/>
    <x v="0"/>
    <s v="817822645524"/>
    <m/>
    <m/>
    <n v="-645524"/>
  </r>
  <r>
    <x v="20"/>
    <s v="Factura electrÃ³nica"/>
    <n v="84267"/>
    <x v="215"/>
    <n v="135691"/>
    <s v="rlopez@bmlconsultores.cl"/>
    <x v="215"/>
    <x v="0"/>
    <s v="84267135691"/>
    <m/>
    <m/>
    <n v="-135691"/>
  </r>
  <r>
    <x v="72"/>
    <s v="Factura electrÃ³nica"/>
    <n v="4132"/>
    <x v="215"/>
    <n v="275961"/>
    <s v="rlopez@bmlconsultores.cl"/>
    <x v="215"/>
    <x v="0"/>
    <s v="4132275961"/>
    <m/>
    <m/>
    <n v="-275961"/>
  </r>
  <r>
    <x v="45"/>
    <s v="Factura electrÃ³nica"/>
    <n v="443675"/>
    <x v="215"/>
    <n v="346101"/>
    <s v="rlopez@bmlconsultores.cl"/>
    <x v="215"/>
    <x v="0"/>
    <s v="443675346101"/>
    <m/>
    <m/>
    <n v="-346101"/>
  </r>
  <r>
    <x v="58"/>
    <s v="Factura electrÃ³nica"/>
    <n v="25356"/>
    <x v="215"/>
    <n v="611282"/>
    <s v="rlopez@bmlconsultores.cl"/>
    <x v="215"/>
    <x v="0"/>
    <s v="25356611282"/>
    <m/>
    <m/>
    <n v="-611282"/>
  </r>
  <r>
    <x v="58"/>
    <s v="Factura electrÃ³nica"/>
    <n v="25353"/>
    <x v="215"/>
    <n v="800000"/>
    <s v="rlopez@bmlconsultores.cl"/>
    <x v="215"/>
    <x v="2"/>
    <s v="25353800000"/>
    <m/>
    <m/>
    <n v="-800000"/>
  </r>
  <r>
    <x v="58"/>
    <s v="Nota de crÃ©dito electrÃ³nica"/>
    <n v="592"/>
    <x v="215"/>
    <n v="-800000"/>
    <s v="rlopez@bmlconsultores.cl"/>
    <x v="215"/>
    <x v="1"/>
    <s v="592-800000"/>
    <m/>
    <m/>
    <n v="800000"/>
  </r>
  <r>
    <x v="2"/>
    <s v="Factura electrÃ³nica"/>
    <n v="2985497"/>
    <x v="215"/>
    <n v="131681"/>
    <s v="rlopez@bmlconsultores.cl"/>
    <x v="215"/>
    <x v="0"/>
    <s v="2985497131681"/>
    <m/>
    <m/>
    <n v="-131681"/>
  </r>
  <r>
    <x v="53"/>
    <s v="Factura electrÃ³nica"/>
    <n v="8937"/>
    <x v="216"/>
    <n v="77980"/>
    <s v="rlopez@bmlconsultores.cl"/>
    <x v="216"/>
    <x v="0"/>
    <s v="893777980"/>
    <m/>
    <m/>
    <n v="-77980"/>
  </r>
  <r>
    <x v="74"/>
    <s v="Factura electrÃ³nica"/>
    <n v="730"/>
    <x v="216"/>
    <n v="283074"/>
    <s v="rlopez@bmlconsultores.cl"/>
    <x v="216"/>
    <x v="0"/>
    <s v="730283074"/>
    <m/>
    <m/>
    <n v="-283074"/>
  </r>
  <r>
    <x v="72"/>
    <s v="Factura electrÃ³nica"/>
    <n v="4136"/>
    <x v="216"/>
    <n v="272980"/>
    <s v="rlopez@bmlconsultores.cl"/>
    <x v="216"/>
    <x v="0"/>
    <s v="4136272980"/>
    <m/>
    <m/>
    <n v="-272980"/>
  </r>
  <r>
    <x v="21"/>
    <s v="Factura electrÃ³nica"/>
    <n v="677322"/>
    <x v="216"/>
    <n v="799989"/>
    <s v="rlopez@bmlconsultores.cl"/>
    <x v="216"/>
    <x v="0"/>
    <s v="677322799989"/>
    <m/>
    <m/>
    <n v="-799989"/>
  </r>
  <r>
    <x v="22"/>
    <s v="Factura electrÃ³nica"/>
    <n v="3900417"/>
    <x v="216"/>
    <n v="79990"/>
    <s v="rlopez@bmlconsultores.cl"/>
    <x v="216"/>
    <x v="0"/>
    <s v="390041779990"/>
    <m/>
    <m/>
    <n v="-79990"/>
  </r>
  <r>
    <x v="22"/>
    <s v="Factura electrÃ³nica"/>
    <n v="3900407"/>
    <x v="216"/>
    <n v="99990"/>
    <s v="rlopez@bmlconsultores.cl"/>
    <x v="216"/>
    <x v="0"/>
    <s v="390040799990"/>
    <m/>
    <m/>
    <n v="-99990"/>
  </r>
  <r>
    <x v="75"/>
    <s v="Factura electrÃ³nica"/>
    <n v="7218"/>
    <x v="216"/>
    <n v="119981"/>
    <s v="rlopez@bmlconsultores.cl"/>
    <x v="216"/>
    <x v="0"/>
    <s v="7218119981"/>
    <m/>
    <m/>
    <n v="-119981"/>
  </r>
  <r>
    <x v="7"/>
    <s v="Factura electrÃ³nica"/>
    <n v="34740"/>
    <x v="216"/>
    <n v="199645"/>
    <s v="rlopez@bmlconsultores.cl"/>
    <x v="216"/>
    <x v="0"/>
    <s v="34740199645"/>
    <m/>
    <m/>
    <n v="-199645"/>
  </r>
  <r>
    <x v="76"/>
    <s v="Factura electrÃ³nica"/>
    <n v="2151"/>
    <x v="216"/>
    <n v="6615719"/>
    <s v="rlopez@bmlconsultores.cl"/>
    <x v="216"/>
    <x v="0"/>
    <s v="21516615719"/>
    <m/>
    <m/>
    <n v="-6615719"/>
  </r>
  <r>
    <x v="77"/>
    <s v="Factura electrÃ³nica"/>
    <n v="5731"/>
    <x v="217"/>
    <n v="182673"/>
    <s v="rlopez@bmlconsultores.cl"/>
    <x v="217"/>
    <x v="0"/>
    <s v="5731182673"/>
    <m/>
    <m/>
    <n v="-182673"/>
  </r>
  <r>
    <x v="78"/>
    <s v="Factura electrÃ³nica"/>
    <n v="304064"/>
    <x v="217"/>
    <n v="179628"/>
    <s v="rlopez@bmlconsultores.cl"/>
    <x v="217"/>
    <x v="0"/>
    <s v="304064179628"/>
    <m/>
    <m/>
    <n v="-179628"/>
  </r>
  <r>
    <x v="22"/>
    <s v="Factura electrÃ³nica"/>
    <n v="3900592"/>
    <x v="217"/>
    <n v="39900"/>
    <s v="rlopez@bmlconsultores.cl"/>
    <x v="217"/>
    <x v="0"/>
    <s v="390059239900"/>
    <m/>
    <m/>
    <n v="-39900"/>
  </r>
  <r>
    <x v="5"/>
    <s v="Factura electrÃ³nica"/>
    <n v="5844"/>
    <x v="218"/>
    <n v="1111992"/>
    <s v="rlopez@bmlconsultores.cl"/>
    <x v="218"/>
    <x v="0"/>
    <s v="58441111992"/>
    <m/>
    <m/>
    <n v="-1111992"/>
  </r>
  <r>
    <x v="79"/>
    <s v="Factura electrÃ³nica"/>
    <n v="39867673"/>
    <x v="218"/>
    <n v="11806"/>
    <s v="rlopez@bmlconsultores.cl"/>
    <x v="218"/>
    <x v="0"/>
    <s v="3986767311806"/>
    <m/>
    <m/>
    <n v="-11806"/>
  </r>
  <r>
    <x v="45"/>
    <s v="Factura electrÃ³nica"/>
    <n v="444326"/>
    <x v="218"/>
    <n v="61512"/>
    <s v="rlopez@bmlconsultores.cl"/>
    <x v="218"/>
    <x v="0"/>
    <s v="44432661512"/>
    <m/>
    <m/>
    <n v="-61512"/>
  </r>
  <r>
    <x v="29"/>
    <s v="Factura electrÃ³nica"/>
    <n v="2686992"/>
    <x v="218"/>
    <n v="398789"/>
    <s v="rlopez@bmlconsultores.cl"/>
    <x v="218"/>
    <x v="0"/>
    <s v="2686992398789"/>
    <m/>
    <m/>
    <n v="-398789"/>
  </r>
  <r>
    <x v="72"/>
    <s v="Factura electrÃ³nica"/>
    <n v="4165"/>
    <x v="219"/>
    <n v="265948"/>
    <s v="rlopez@bmlconsultores.cl"/>
    <x v="219"/>
    <x v="0"/>
    <s v="4165265948"/>
    <m/>
    <m/>
    <n v="-265948"/>
  </r>
  <r>
    <x v="8"/>
    <s v="Factura electrÃ³nica"/>
    <n v="4178"/>
    <x v="219"/>
    <n v="3486898"/>
    <s v="rlopez@bmlconsultores.cl"/>
    <x v="219"/>
    <x v="0"/>
    <s v="41783486898"/>
    <m/>
    <m/>
    <n v="-3486898"/>
  </r>
  <r>
    <x v="7"/>
    <s v="Factura electrÃ³nica"/>
    <n v="34904"/>
    <x v="219"/>
    <n v="313119"/>
    <s v="rlopez@bmlconsultores.cl"/>
    <x v="219"/>
    <x v="0"/>
    <s v="34904313119"/>
    <m/>
    <m/>
    <n v="-313119"/>
  </r>
  <r>
    <x v="77"/>
    <s v="Factura electrÃ³nica"/>
    <n v="5903"/>
    <x v="220"/>
    <n v="153186"/>
    <s v="rlopez@bmlconsultores.cl"/>
    <x v="220"/>
    <x v="0"/>
    <s v="5903153186"/>
    <m/>
    <m/>
    <n v="-153186"/>
  </r>
  <r>
    <x v="80"/>
    <s v="Factura no afecta o exenta electrÃ³nica"/>
    <n v="1568"/>
    <x v="220"/>
    <n v="646296"/>
    <s v="rlopez@bmlconsultores.cl"/>
    <x v="220"/>
    <x v="2"/>
    <s v="1568646296"/>
    <m/>
    <m/>
    <n v="-646296"/>
  </r>
  <r>
    <x v="80"/>
    <s v="Factura no afecta o exenta electrÃ³nica"/>
    <n v="1570"/>
    <x v="220"/>
    <n v="627000"/>
    <s v="rlopez@bmlconsultores.cl"/>
    <x v="220"/>
    <x v="0"/>
    <s v="1570627000"/>
    <m/>
    <m/>
    <n v="-627000"/>
  </r>
  <r>
    <x v="80"/>
    <s v="Nota de crÃ©dito electrÃ³nica"/>
    <n v="62"/>
    <x v="220"/>
    <n v="-646296"/>
    <s v="rlopez@bmlconsultores.cl"/>
    <x v="220"/>
    <x v="1"/>
    <s v="62-646296"/>
    <m/>
    <m/>
    <n v="646296"/>
  </r>
  <r>
    <x v="22"/>
    <s v="Factura electrÃ³nica"/>
    <n v="3921670"/>
    <x v="221"/>
    <n v="799980"/>
    <s v="rlopez@bmlconsultores.cl"/>
    <x v="221"/>
    <x v="0"/>
    <s v="3921670799980"/>
    <m/>
    <m/>
    <n v="-799980"/>
  </r>
  <r>
    <x v="22"/>
    <s v="Factura electrÃ³nica"/>
    <n v="3921671"/>
    <x v="221"/>
    <n v="329990"/>
    <s v="rlopez@bmlconsultores.cl"/>
    <x v="221"/>
    <x v="0"/>
    <s v="3921671329990"/>
    <m/>
    <m/>
    <n v="-329990"/>
  </r>
  <r>
    <x v="22"/>
    <s v="Factura electrÃ³nica"/>
    <n v="3921672"/>
    <x v="221"/>
    <n v="359990"/>
    <s v="rlopez@bmlconsultores.cl"/>
    <x v="221"/>
    <x v="0"/>
    <s v="3921672359990"/>
    <m/>
    <m/>
    <n v="-359990"/>
  </r>
  <r>
    <x v="22"/>
    <s v="Factura electrÃ³nica"/>
    <n v="3921716"/>
    <x v="221"/>
    <n v="77890"/>
    <s v="rlopez@bmlconsultores.cl"/>
    <x v="221"/>
    <x v="0"/>
    <s v="392171677890"/>
    <m/>
    <m/>
    <n v="-77890"/>
  </r>
  <r>
    <x v="13"/>
    <s v="Factura no afecta o exenta electrÃ³nica"/>
    <n v="4404"/>
    <x v="221"/>
    <n v="207043"/>
    <s v="rlopez@bmlconsultores.cl"/>
    <x v="221"/>
    <x v="0"/>
    <s v="4404207043"/>
    <m/>
    <m/>
    <n v="-207043"/>
  </r>
  <r>
    <x v="81"/>
    <s v="Factura electrÃ³nica"/>
    <n v="21641"/>
    <x v="222"/>
    <n v="424001"/>
    <s v="rlopez@bmlconsultores.cl"/>
    <x v="222"/>
    <x v="0"/>
    <s v="21641424001"/>
    <m/>
    <m/>
    <n v="-424001"/>
  </r>
  <r>
    <x v="58"/>
    <s v="Factura electrÃ³nica"/>
    <n v="25550"/>
    <x v="222"/>
    <n v="696872"/>
    <s v="rlopez@bmlconsultores.cl"/>
    <x v="222"/>
    <x v="0"/>
    <s v="25550696872"/>
    <m/>
    <m/>
    <n v="-696872"/>
  </r>
  <r>
    <x v="29"/>
    <s v="Factura electrÃ³nica"/>
    <n v="2695164"/>
    <x v="222"/>
    <n v="183644"/>
    <s v="rlopez@bmlconsultores.cl"/>
    <x v="222"/>
    <x v="0"/>
    <s v="2695164183644"/>
    <m/>
    <m/>
    <n v="-183644"/>
  </r>
  <r>
    <x v="22"/>
    <s v="Nota de crÃ©dito electrÃ³nica"/>
    <n v="18547229"/>
    <x v="222"/>
    <n v="-80889"/>
    <s v="rlopez@bmlconsultores.cl"/>
    <x v="222"/>
    <x v="1"/>
    <s v="18547229-80889"/>
    <m/>
    <m/>
    <n v="80889"/>
  </r>
  <r>
    <x v="15"/>
    <s v="Factura electrÃ³nica"/>
    <n v="209034"/>
    <x v="223"/>
    <n v="969000"/>
    <s v="rlopez@bmlconsultores.cl"/>
    <x v="223"/>
    <x v="0"/>
    <s v="209034969000"/>
    <m/>
    <m/>
    <n v="-969000"/>
  </r>
  <r>
    <x v="30"/>
    <s v="Factura electrÃ³nica"/>
    <n v="1638348"/>
    <x v="223"/>
    <n v="629970"/>
    <s v="rlopez@bmlconsultores.cl"/>
    <x v="223"/>
    <x v="0"/>
    <s v="1638348629970"/>
    <m/>
    <m/>
    <n v="-629970"/>
  </r>
  <r>
    <x v="14"/>
    <s v="Factura electrÃ³nica"/>
    <n v="27800"/>
    <x v="224"/>
    <n v="781884"/>
    <s v="rlopez@bmlconsultores.cl"/>
    <x v="224"/>
    <x v="0"/>
    <s v="27800781884"/>
    <m/>
    <m/>
    <n v="-781884"/>
  </r>
  <r>
    <x v="29"/>
    <s v="Factura electrÃ³nica"/>
    <n v="2698973"/>
    <x v="224"/>
    <n v="1536014"/>
    <s v="rlopez@bmlconsultores.cl"/>
    <x v="224"/>
    <x v="0"/>
    <s v="26989731536014"/>
    <m/>
    <m/>
    <n v="-1536014"/>
  </r>
  <r>
    <x v="7"/>
    <s v="Factura electrÃ³nica"/>
    <n v="35074"/>
    <x v="224"/>
    <n v="277448"/>
    <s v="rlopez@bmlconsultores.cl"/>
    <x v="224"/>
    <x v="0"/>
    <s v="35074277448"/>
    <m/>
    <m/>
    <n v="-277448"/>
  </r>
  <r>
    <x v="53"/>
    <s v="Factura electrÃ³nica"/>
    <n v="9492"/>
    <x v="225"/>
    <n v="427879"/>
    <s v="rlopez@bmlconsultores.cl"/>
    <x v="225"/>
    <x v="0"/>
    <s v="9492427879"/>
    <m/>
    <m/>
    <n v="-427879"/>
  </r>
  <r>
    <x v="21"/>
    <s v="Factura electrÃ³nica"/>
    <n v="678383"/>
    <x v="225"/>
    <n v="9189851"/>
    <s v="rlopez@bmlconsultores.cl"/>
    <x v="225"/>
    <x v="0"/>
    <s v="6783839189851"/>
    <m/>
    <m/>
    <n v="-9189851"/>
  </r>
  <r>
    <x v="22"/>
    <s v="Factura electrÃ³nica"/>
    <n v="3937831"/>
    <x v="225"/>
    <n v="399980"/>
    <s v="rlopez@bmlconsultores.cl"/>
    <x v="225"/>
    <x v="0"/>
    <s v="3937831399980"/>
    <m/>
    <m/>
    <n v="-399980"/>
  </r>
  <r>
    <x v="7"/>
    <s v="Factura electrÃ³nica"/>
    <n v="35199"/>
    <x v="225"/>
    <n v="199475"/>
    <s v="rlopez@bmlconsultores.cl"/>
    <x v="225"/>
    <x v="0"/>
    <s v="35199199475"/>
    <m/>
    <m/>
    <n v="-199475"/>
  </r>
  <r>
    <x v="23"/>
    <s v="Factura electrÃ³nica"/>
    <n v="1230256"/>
    <x v="225"/>
    <n v="149990"/>
    <s v="rlopez@bmlconsultores.cl"/>
    <x v="225"/>
    <x v="0"/>
    <s v="1230256149990"/>
    <m/>
    <m/>
    <n v="-149990"/>
  </r>
  <r>
    <x v="51"/>
    <s v="Factura electrÃ³nica"/>
    <n v="818762"/>
    <x v="226"/>
    <n v="856473"/>
    <s v="rlopez@bmlconsultores.cl"/>
    <x v="226"/>
    <x v="0"/>
    <s v="818762856473"/>
    <m/>
    <m/>
    <n v="-856473"/>
  </r>
  <r>
    <x v="82"/>
    <s v="Factura electrÃ³nica"/>
    <n v="128827"/>
    <x v="226"/>
    <n v="60986"/>
    <s v="rlopez@bmlconsultores.cl"/>
    <x v="226"/>
    <x v="0"/>
    <s v="12882760986"/>
    <m/>
    <m/>
    <n v="-60986"/>
  </r>
  <r>
    <x v="12"/>
    <s v="Factura electrÃ³nica"/>
    <n v="14247"/>
    <x v="226"/>
    <n v="30000"/>
    <s v="rlopez@bmlconsultores.cl"/>
    <x v="226"/>
    <x v="0"/>
    <s v="1424730000"/>
    <m/>
    <m/>
    <n v="-30000"/>
  </r>
  <r>
    <x v="22"/>
    <s v="Nota de crÃ©dito electrÃ³nica"/>
    <n v="18625523"/>
    <x v="226"/>
    <n v="-333980"/>
    <s v="rlopez@bmlconsultores.cl"/>
    <x v="226"/>
    <x v="1"/>
    <s v="18625523-333980"/>
    <m/>
    <m/>
    <n v="333980"/>
  </r>
  <r>
    <x v="16"/>
    <s v="Factura electrÃ³nica"/>
    <n v="44190464"/>
    <x v="226"/>
    <n v="35970"/>
    <s v="rlopez@bmlconsultores.cl"/>
    <x v="226"/>
    <x v="0"/>
    <s v="4419046435970"/>
    <m/>
    <m/>
    <n v="-35970"/>
  </r>
  <r>
    <x v="11"/>
    <s v="Factura electrÃ³nica"/>
    <n v="98563"/>
    <x v="227"/>
    <n v="598265"/>
    <s v="rlopez@bmlconsultores.cl"/>
    <x v="227"/>
    <x v="0"/>
    <s v="98563598265"/>
    <m/>
    <m/>
    <n v="-598265"/>
  </r>
  <r>
    <x v="11"/>
    <s v="Factura electrÃ³nica"/>
    <n v="98570"/>
    <x v="227"/>
    <n v="43316"/>
    <s v="rlopez@bmlconsultores.cl"/>
    <x v="227"/>
    <x v="0"/>
    <s v="9857043316"/>
    <m/>
    <m/>
    <n v="-43316"/>
  </r>
  <r>
    <x v="83"/>
    <s v="Factura electrÃ³nica"/>
    <n v="1255"/>
    <x v="227"/>
    <n v="2347811"/>
    <s v="rlopez@bmlconsultores.cl"/>
    <x v="227"/>
    <x v="0"/>
    <s v="12552347811"/>
    <m/>
    <m/>
    <n v="-2347811"/>
  </r>
  <r>
    <x v="5"/>
    <s v="Factura electrÃ³nica"/>
    <n v="6577"/>
    <x v="228"/>
    <n v="399992"/>
    <s v="rlopez@bmlconsultores.cl"/>
    <x v="228"/>
    <x v="0"/>
    <s v="6577399992"/>
    <m/>
    <m/>
    <n v="-399992"/>
  </r>
  <r>
    <x v="29"/>
    <s v="Factura electrÃ³nica"/>
    <n v="2705378"/>
    <x v="228"/>
    <n v="551840"/>
    <s v="rlopez@bmlconsultores.cl"/>
    <x v="228"/>
    <x v="0"/>
    <s v="2705378551840"/>
    <m/>
    <m/>
    <n v="-551840"/>
  </r>
  <r>
    <x v="22"/>
    <s v="Factura electrÃ³nica"/>
    <n v="3940328"/>
    <x v="228"/>
    <n v="809990"/>
    <s v="rlopez@bmlconsultores.cl"/>
    <x v="228"/>
    <x v="0"/>
    <s v="3940328809990"/>
    <m/>
    <m/>
    <n v="-809990"/>
  </r>
  <r>
    <x v="22"/>
    <s v="Factura electrÃ³nica"/>
    <n v="3940365"/>
    <x v="228"/>
    <n v="77890"/>
    <s v="rlopez@bmlconsultores.cl"/>
    <x v="228"/>
    <x v="0"/>
    <s v="394036577890"/>
    <m/>
    <m/>
    <n v="-77890"/>
  </r>
  <r>
    <x v="7"/>
    <s v="Factura electrÃ³nica"/>
    <n v="35389"/>
    <x v="228"/>
    <n v="606881"/>
    <s v="rlopez@bmlconsultores.cl"/>
    <x v="228"/>
    <x v="0"/>
    <s v="35389606881"/>
    <m/>
    <m/>
    <n v="-606881"/>
  </r>
  <r>
    <x v="7"/>
    <s v="Factura electrÃ³nica"/>
    <n v="35445"/>
    <x v="228"/>
    <n v="407468"/>
    <s v="rlopez@bmlconsultores.cl"/>
    <x v="228"/>
    <x v="0"/>
    <s v="35445407468"/>
    <m/>
    <m/>
    <n v="-407468"/>
  </r>
  <r>
    <x v="14"/>
    <s v="Factura electrÃ³nica"/>
    <n v="28059"/>
    <x v="229"/>
    <n v="490047"/>
    <s v="rlopez@bmlconsultores.cl"/>
    <x v="229"/>
    <x v="0"/>
    <s v="28059490047"/>
    <m/>
    <m/>
    <n v="-490047"/>
  </r>
  <r>
    <x v="20"/>
    <s v="Factura electrÃ³nica"/>
    <n v="86148"/>
    <x v="229"/>
    <n v="275209"/>
    <s v="rlopez@bmlconsultores.cl"/>
    <x v="229"/>
    <x v="0"/>
    <s v="86148275209"/>
    <m/>
    <m/>
    <n v="-275209"/>
  </r>
  <r>
    <x v="4"/>
    <s v="Factura electrÃ³nica"/>
    <n v="4128"/>
    <x v="229"/>
    <n v="399730"/>
    <s v="rlopez@bmlconsultores.cl"/>
    <x v="229"/>
    <x v="0"/>
    <s v="4128399730"/>
    <m/>
    <m/>
    <n v="-399730"/>
  </r>
  <r>
    <x v="7"/>
    <s v="Factura electrÃ³nica"/>
    <n v="35569"/>
    <x v="229"/>
    <n v="152410"/>
    <s v="rlopez@bmlconsultores.cl"/>
    <x v="229"/>
    <x v="0"/>
    <s v="35569152410"/>
    <m/>
    <m/>
    <n v="-152410"/>
  </r>
  <r>
    <x v="68"/>
    <s v="Factura electrÃ³nica"/>
    <n v="5212821"/>
    <x v="229"/>
    <n v="11111"/>
    <s v="rlopez@bmlconsultores.cl"/>
    <x v="229"/>
    <x v="0"/>
    <s v="521282111111"/>
    <d v="2022-01-15T00:00:00"/>
    <n v="11111"/>
    <n v="0"/>
  </r>
  <r>
    <x v="2"/>
    <s v="Factura electrÃ³nica"/>
    <n v="2993888"/>
    <x v="229"/>
    <n v="647049"/>
    <s v="rlopez@bmlconsultores.cl"/>
    <x v="229"/>
    <x v="0"/>
    <s v="2993888647049"/>
    <m/>
    <m/>
    <n v="-647049"/>
  </r>
  <r>
    <x v="51"/>
    <s v="Factura electrÃ³nica"/>
    <n v="819179"/>
    <x v="230"/>
    <n v="568888"/>
    <s v="rlopez@bmlconsultores.cl"/>
    <x v="230"/>
    <x v="0"/>
    <s v="819179568888"/>
    <m/>
    <m/>
    <n v="-568888"/>
  </r>
  <r>
    <x v="1"/>
    <s v="Factura electrÃ³nica"/>
    <n v="627"/>
    <x v="230"/>
    <n v="501090"/>
    <s v="rlopez@bmlconsultores.cl"/>
    <x v="230"/>
    <x v="0"/>
    <s v="627501090"/>
    <m/>
    <m/>
    <n v="-501090"/>
  </r>
  <r>
    <x v="1"/>
    <s v="Factura electrÃ³nica"/>
    <n v="626"/>
    <x v="230"/>
    <n v="1824259"/>
    <s v="rlopez@bmlconsultores.cl"/>
    <x v="230"/>
    <x v="0"/>
    <s v="6261824259"/>
    <d v="2022-01-12T00:00:00"/>
    <n v="1824259"/>
    <n v="0"/>
  </r>
  <r>
    <x v="21"/>
    <s v="Factura electrÃ³nica"/>
    <n v="679197"/>
    <x v="230"/>
    <n v="3239959"/>
    <s v="rlopez@bmlconsultores.cl"/>
    <x v="230"/>
    <x v="0"/>
    <s v="6791973239959"/>
    <m/>
    <m/>
    <n v="-3239959"/>
  </r>
  <r>
    <x v="22"/>
    <s v="Factura electrÃ³nica"/>
    <n v="3942712"/>
    <x v="230"/>
    <n v="219980"/>
    <s v="rlopez@bmlconsultores.cl"/>
    <x v="230"/>
    <x v="0"/>
    <s v="3942712219980"/>
    <m/>
    <m/>
    <n v="-219980"/>
  </r>
  <r>
    <x v="22"/>
    <s v="Factura electrÃ³nica"/>
    <n v="3942811"/>
    <x v="230"/>
    <n v="289980"/>
    <s v="rlopez@bmlconsultores.cl"/>
    <x v="230"/>
    <x v="0"/>
    <s v="3942811289980"/>
    <m/>
    <m/>
    <n v="-289980"/>
  </r>
  <r>
    <x v="22"/>
    <s v="Factura electrÃ³nica"/>
    <n v="3942812"/>
    <x v="230"/>
    <n v="353980"/>
    <s v="rlopez@bmlconsultores.cl"/>
    <x v="230"/>
    <x v="0"/>
    <s v="3942812353980"/>
    <m/>
    <m/>
    <n v="-353980"/>
  </r>
  <r>
    <x v="7"/>
    <s v="Factura electrÃ³nica"/>
    <n v="35615"/>
    <x v="230"/>
    <n v="239964"/>
    <s v="rlopez@bmlconsultores.cl"/>
    <x v="230"/>
    <x v="0"/>
    <s v="35615239964"/>
    <m/>
    <m/>
    <n v="-239964"/>
  </r>
  <r>
    <x v="32"/>
    <s v="Factura electrÃ³nica"/>
    <n v="15559249"/>
    <x v="230"/>
    <n v="799980"/>
    <s v="rlopez@bmlconsultores.cl"/>
    <x v="230"/>
    <x v="0"/>
    <s v="15559249799980"/>
    <m/>
    <m/>
    <n v="-799980"/>
  </r>
  <r>
    <x v="18"/>
    <s v="Factura electrÃ³nica"/>
    <n v="8237"/>
    <x v="231"/>
    <n v="528000"/>
    <s v="rlopez@bmlconsultores.cl"/>
    <x v="231"/>
    <x v="0"/>
    <s v="8237528000"/>
    <m/>
    <m/>
    <n v="-528000"/>
  </r>
  <r>
    <x v="20"/>
    <s v="Factura electrÃ³nica"/>
    <n v="86238"/>
    <x v="231"/>
    <n v="128620"/>
    <s v="rlopez@bmlconsultores.cl"/>
    <x v="231"/>
    <x v="0"/>
    <s v="86238128620"/>
    <m/>
    <m/>
    <n v="-128620"/>
  </r>
  <r>
    <x v="84"/>
    <s v="Factura no afecta o exenta electrÃ³nica"/>
    <n v="5"/>
    <x v="231"/>
    <n v="139216"/>
    <s v="rlopez@bmlconsultores.cl"/>
    <x v="231"/>
    <x v="0"/>
    <s v="5139216"/>
    <m/>
    <m/>
    <n v="-139216"/>
  </r>
  <r>
    <x v="21"/>
    <s v="Factura electrÃ³nica"/>
    <n v="679536"/>
    <x v="232"/>
    <n v="3239959"/>
    <s v="rlopez@bmlconsultores.cl"/>
    <x v="232"/>
    <x v="0"/>
    <s v="6795363239959"/>
    <m/>
    <m/>
    <n v="-3239959"/>
  </r>
  <r>
    <x v="22"/>
    <s v="Factura electrÃ³nica"/>
    <n v="3944654"/>
    <x v="232"/>
    <n v="353980"/>
    <s v="rlopez@bmlconsultores.cl"/>
    <x v="232"/>
    <x v="0"/>
    <s v="3944654353980"/>
    <m/>
    <m/>
    <n v="-353980"/>
  </r>
  <r>
    <x v="7"/>
    <s v="Factura electrÃ³nica"/>
    <n v="35826"/>
    <x v="232"/>
    <n v="87101"/>
    <s v="rlopez@bmlconsultores.cl"/>
    <x v="232"/>
    <x v="0"/>
    <s v="3582687101"/>
    <m/>
    <m/>
    <n v="-87101"/>
  </r>
  <r>
    <x v="7"/>
    <s v="Factura electrÃ³nica"/>
    <n v="35824"/>
    <x v="232"/>
    <n v="89985"/>
    <s v="rlopez@bmlconsultores.cl"/>
    <x v="232"/>
    <x v="0"/>
    <s v="3582489985"/>
    <m/>
    <m/>
    <n v="-89985"/>
  </r>
  <r>
    <x v="7"/>
    <s v="Factura electrÃ³nica"/>
    <n v="35828"/>
    <x v="232"/>
    <n v="132765"/>
    <s v="rlopez@bmlconsultores.cl"/>
    <x v="232"/>
    <x v="0"/>
    <s v="35828132765"/>
    <m/>
    <m/>
    <n v="-132765"/>
  </r>
  <r>
    <x v="77"/>
    <s v="Factura electrÃ³nica"/>
    <n v="6172"/>
    <x v="233"/>
    <n v="163117"/>
    <s v="rlopez@bmlconsultores.cl"/>
    <x v="233"/>
    <x v="0"/>
    <s v="6172163117"/>
    <m/>
    <m/>
    <n v="-163117"/>
  </r>
  <r>
    <x v="22"/>
    <s v="Factura electrÃ³nica"/>
    <n v="3945103"/>
    <x v="233"/>
    <n v="151790"/>
    <s v="rlopez@bmlconsultores.cl"/>
    <x v="233"/>
    <x v="0"/>
    <s v="3945103151790"/>
    <m/>
    <m/>
    <n v="-151790"/>
  </r>
  <r>
    <x v="2"/>
    <s v="Factura electrÃ³nica"/>
    <n v="2996003"/>
    <x v="233"/>
    <n v="118829"/>
    <s v="rlopez@bmlconsultores.cl"/>
    <x v="233"/>
    <x v="0"/>
    <s v="2996003118829"/>
    <m/>
    <m/>
    <n v="-118829"/>
  </r>
  <r>
    <x v="11"/>
    <s v="Factura electrÃ³nica"/>
    <n v="98877"/>
    <x v="234"/>
    <n v="174771"/>
    <s v="rlopez@bmlconsultores.cl"/>
    <x v="234"/>
    <x v="0"/>
    <s v="98877174771"/>
    <m/>
    <m/>
    <n v="-174771"/>
  </r>
  <r>
    <x v="45"/>
    <s v="Factura electrÃ³nica"/>
    <n v="446873"/>
    <x v="234"/>
    <n v="206471"/>
    <s v="rlopez@bmlconsultores.cl"/>
    <x v="234"/>
    <x v="0"/>
    <s v="446873206471"/>
    <m/>
    <m/>
    <n v="-206471"/>
  </r>
  <r>
    <x v="85"/>
    <s v="Factura electrÃ³nica"/>
    <n v="514"/>
    <x v="234"/>
    <n v="22783"/>
    <s v="rlopez@bmlconsultores.cl"/>
    <x v="234"/>
    <x v="0"/>
    <s v="51422783"/>
    <m/>
    <m/>
    <n v="-22783"/>
  </r>
  <r>
    <x v="4"/>
    <s v="Factura electrÃ³nica"/>
    <n v="4171"/>
    <x v="234"/>
    <n v="578045"/>
    <s v="rlopez@bmlconsultores.cl"/>
    <x v="234"/>
    <x v="0"/>
    <s v="4171578045"/>
    <m/>
    <m/>
    <n v="-578045"/>
  </r>
  <r>
    <x v="7"/>
    <s v="Nota de crÃ©dito electrÃ³nica"/>
    <n v="10393"/>
    <x v="234"/>
    <n v="-87101"/>
    <s v="rlopez@bmlconsultores.cl"/>
    <x v="234"/>
    <x v="1"/>
    <s v="10393-87101"/>
    <m/>
    <m/>
    <n v="87101"/>
  </r>
  <r>
    <x v="21"/>
    <s v="Factura electrÃ³nica"/>
    <n v="680083"/>
    <x v="235"/>
    <n v="599990"/>
    <s v="rlopez@bmlconsultores.cl"/>
    <x v="235"/>
    <x v="0"/>
    <s v="680083599990"/>
    <m/>
    <m/>
    <n v="-599990"/>
  </r>
  <r>
    <x v="51"/>
    <s v="Factura electrÃ³nica"/>
    <n v="819622"/>
    <x v="236"/>
    <n v="420824"/>
    <s v="rlopez@bmlconsultores.cl"/>
    <x v="236"/>
    <x v="0"/>
    <s v="819622420824"/>
    <m/>
    <m/>
    <n v="-420824"/>
  </r>
  <r>
    <x v="79"/>
    <s v="Factura electrÃ³nica"/>
    <n v="40187094"/>
    <x v="236"/>
    <n v="3413"/>
    <s v="rlopez@bmlconsultores.cl"/>
    <x v="236"/>
    <x v="0"/>
    <s v="401870943413"/>
    <m/>
    <m/>
    <n v="-3413"/>
  </r>
  <r>
    <x v="20"/>
    <s v="Factura electrÃ³nica"/>
    <n v="86409"/>
    <x v="236"/>
    <n v="38582"/>
    <s v="rlopez@bmlconsultores.cl"/>
    <x v="236"/>
    <x v="0"/>
    <s v="8640938582"/>
    <m/>
    <m/>
    <n v="-38582"/>
  </r>
  <r>
    <x v="63"/>
    <s v="Factura electrÃ³nica"/>
    <n v="995"/>
    <x v="237"/>
    <n v="341900"/>
    <s v="rlopez@bmlconsultores.cl"/>
    <x v="237"/>
    <x v="0"/>
    <s v="995341900"/>
    <m/>
    <m/>
    <n v="-341900"/>
  </r>
  <r>
    <x v="6"/>
    <s v="Factura electrÃ³nica"/>
    <n v="1226"/>
    <x v="237"/>
    <n v="319491"/>
    <s v="rlopez@bmlconsultores.cl"/>
    <x v="237"/>
    <x v="0"/>
    <s v="1226319491"/>
    <m/>
    <m/>
    <n v="-319491"/>
  </r>
  <r>
    <x v="86"/>
    <s v="Factura electrÃ³nica"/>
    <n v="13941"/>
    <x v="237"/>
    <n v="1260030"/>
    <s v="rlopez@bmlconsultores.cl"/>
    <x v="237"/>
    <x v="0"/>
    <s v="139411260030"/>
    <m/>
    <m/>
    <n v="-1260030"/>
  </r>
  <r>
    <x v="7"/>
    <s v="Factura electrÃ³nica"/>
    <n v="36009"/>
    <x v="237"/>
    <n v="188953"/>
    <s v="rlopez@bmlconsultores.cl"/>
    <x v="237"/>
    <x v="0"/>
    <s v="36009188953"/>
    <m/>
    <m/>
    <n v="-188953"/>
  </r>
  <r>
    <x v="29"/>
    <s v="Factura electrÃ³nica"/>
    <n v="2722152"/>
    <x v="238"/>
    <n v="92563"/>
    <s v="rlopez@bmlconsultores.cl"/>
    <x v="238"/>
    <x v="0"/>
    <s v="272215292563"/>
    <m/>
    <m/>
    <n v="-92563"/>
  </r>
  <r>
    <x v="7"/>
    <s v="Factura electrÃ³nica"/>
    <n v="36046"/>
    <x v="238"/>
    <n v="199993"/>
    <s v="rlopez@bmlconsultores.cl"/>
    <x v="238"/>
    <x v="0"/>
    <s v="36046199993"/>
    <m/>
    <m/>
    <n v="-199993"/>
  </r>
  <r>
    <x v="79"/>
    <s v="Nota de crÃ©dito electrÃ³nica"/>
    <n v="3970486"/>
    <x v="239"/>
    <n v="-1244"/>
    <s v="rlopez@bmlconsultores.cl"/>
    <x v="239"/>
    <x v="1"/>
    <s v="3970486-1244"/>
    <m/>
    <m/>
    <n v="1244"/>
  </r>
  <r>
    <x v="8"/>
    <s v="Factura electrÃ³nica"/>
    <n v="4228"/>
    <x v="239"/>
    <n v="4497033"/>
    <s v="rlopez@bmlconsultores.cl"/>
    <x v="239"/>
    <x v="0"/>
    <s v="42284497033"/>
    <m/>
    <m/>
    <n v="-4497033"/>
  </r>
  <r>
    <x v="14"/>
    <s v="Factura electrÃ³nica"/>
    <n v="28393"/>
    <x v="240"/>
    <n v="232075"/>
    <s v="rlopez@bmlconsultores.cl"/>
    <x v="240"/>
    <x v="0"/>
    <s v="28393232075"/>
    <m/>
    <m/>
    <n v="-232075"/>
  </r>
  <r>
    <x v="72"/>
    <s v="Factura electrÃ³nica"/>
    <n v="4276"/>
    <x v="241"/>
    <n v="370960"/>
    <s v="rlopez@bmlconsultores.cl"/>
    <x v="241"/>
    <x v="0"/>
    <s v="4276370960"/>
    <m/>
    <m/>
    <n v="-370960"/>
  </r>
  <r>
    <x v="21"/>
    <s v="Factura electrÃ³nica"/>
    <n v="691602"/>
    <x v="241"/>
    <n v="223060"/>
    <s v="rlopez@bmlconsultores.cl"/>
    <x v="241"/>
    <x v="0"/>
    <s v="691602223060"/>
    <m/>
    <m/>
    <n v="-223060"/>
  </r>
  <r>
    <x v="51"/>
    <s v="Factura electrÃ³nica"/>
    <n v="819911"/>
    <x v="242"/>
    <n v="1243264"/>
    <s v="rlopez@bmlconsultores.cl"/>
    <x v="242"/>
    <x v="0"/>
    <s v="8199111243264"/>
    <m/>
    <m/>
    <n v="-1243264"/>
  </r>
  <r>
    <x v="21"/>
    <s v="Factura electrÃ³nica"/>
    <n v="691687"/>
    <x v="242"/>
    <n v="73070"/>
    <s v="rlopez@bmlconsultores.cl"/>
    <x v="242"/>
    <x v="0"/>
    <s v="69168773070"/>
    <m/>
    <m/>
    <n v="-73070"/>
  </r>
  <r>
    <x v="15"/>
    <s v="Factura electrÃ³nica"/>
    <n v="209433"/>
    <x v="243"/>
    <n v="484500"/>
    <s v="rlopez@bmlconsultores.cl"/>
    <x v="243"/>
    <x v="0"/>
    <s v="209433484500"/>
    <m/>
    <m/>
    <n v="-484500"/>
  </r>
  <r>
    <x v="12"/>
    <s v="Factura electrÃ³nica"/>
    <n v="14717"/>
    <x v="243"/>
    <n v="30000"/>
    <s v="rlopez@bmlconsultores.cl"/>
    <x v="243"/>
    <x v="0"/>
    <s v="1471730000"/>
    <m/>
    <m/>
    <n v="-30000"/>
  </r>
  <r>
    <x v="2"/>
    <s v="Factura electrÃ³nica"/>
    <n v="3000312"/>
    <x v="243"/>
    <n v="118829"/>
    <s v="rlopez@bmlconsultores.cl"/>
    <x v="243"/>
    <x v="0"/>
    <s v="3000312118829"/>
    <m/>
    <m/>
    <n v="-118829"/>
  </r>
  <r>
    <x v="87"/>
    <s v="Factura no afecta o exenta electrÃ³nica"/>
    <n v="7377959"/>
    <x v="244"/>
    <n v="3315"/>
    <s v="rlopez@bmlconsultores.cl"/>
    <x v="244"/>
    <x v="0"/>
    <s v="73779593315"/>
    <m/>
    <m/>
    <n v="-3315"/>
  </r>
  <r>
    <x v="16"/>
    <s v="Factura electrÃ³nica"/>
    <n v="44394133"/>
    <x v="244"/>
    <n v="35970"/>
    <s v="rlopez@bmlconsultores.cl"/>
    <x v="244"/>
    <x v="0"/>
    <s v="4439413335970"/>
    <m/>
    <m/>
    <n v="-35970"/>
  </r>
  <r>
    <x v="7"/>
    <s v="Factura electrÃ³nica"/>
    <n v="36294"/>
    <x v="244"/>
    <n v="39984"/>
    <s v="rlopez@bmlconsultores.cl"/>
    <x v="244"/>
    <x v="0"/>
    <s v="3629439984"/>
    <m/>
    <m/>
    <n v="-39984"/>
  </r>
  <r>
    <x v="1"/>
    <s v="Factura electrÃ³nica"/>
    <n v="632"/>
    <x v="245"/>
    <n v="719679"/>
    <s v="rlopez@bmlconsultores.cl"/>
    <x v="245"/>
    <x v="0"/>
    <s v="632719679"/>
    <d v="2022-02-11T00:00:00"/>
    <n v="719679"/>
    <n v="0"/>
  </r>
  <r>
    <x v="7"/>
    <s v="Factura electrÃ³nica"/>
    <n v="36361"/>
    <x v="245"/>
    <n v="87984"/>
    <s v="rlopez@bmlconsultores.cl"/>
    <x v="245"/>
    <x v="0"/>
    <s v="3636187984"/>
    <m/>
    <m/>
    <n v="-87984"/>
  </r>
  <r>
    <x v="5"/>
    <s v="Factura electrÃ³nica"/>
    <n v="6731"/>
    <x v="246"/>
    <n v="1087185"/>
    <s v="rlopez@bmlconsultores.cl"/>
    <x v="246"/>
    <x v="0"/>
    <s v="67311087185"/>
    <m/>
    <m/>
    <n v="-1087185"/>
  </r>
  <r>
    <x v="87"/>
    <s v="Factura no afecta o exenta electrÃ³nica"/>
    <n v="7378102"/>
    <x v="246"/>
    <n v="2686"/>
    <s v="rlopez@bmlconsultores.cl"/>
    <x v="246"/>
    <x v="0"/>
    <s v="73781022686"/>
    <m/>
    <m/>
    <n v="-2686"/>
  </r>
  <r>
    <x v="7"/>
    <s v="Factura electrÃ³nica"/>
    <n v="36370"/>
    <x v="246"/>
    <n v="483910"/>
    <s v="rlopez@bmlconsultores.cl"/>
    <x v="246"/>
    <x v="0"/>
    <s v="36370483910"/>
    <m/>
    <m/>
    <n v="-483910"/>
  </r>
  <r>
    <x v="27"/>
    <s v="Factura electrÃ³nica"/>
    <n v="57548"/>
    <x v="246"/>
    <n v="226100"/>
    <s v="rlopez@bmlconsultores.cl"/>
    <x v="246"/>
    <x v="0"/>
    <s v="57548226100"/>
    <m/>
    <m/>
    <n v="-226100"/>
  </r>
  <r>
    <x v="26"/>
    <s v="Factura electrÃ³nica"/>
    <n v="644566"/>
    <x v="246"/>
    <n v="679990"/>
    <s v="rlopez@bmlconsultores.cl"/>
    <x v="246"/>
    <x v="0"/>
    <s v="644566679990"/>
    <m/>
    <m/>
    <n v="-679990"/>
  </r>
  <r>
    <x v="85"/>
    <s v="Factura electrÃ³nica"/>
    <n v="525"/>
    <x v="247"/>
    <n v="22783"/>
    <s v="rlopez@bmlconsultores.cl"/>
    <x v="247"/>
    <x v="0"/>
    <s v="52522783"/>
    <m/>
    <m/>
    <n v="-22783"/>
  </r>
  <r>
    <x v="22"/>
    <s v="Factura electrÃ³nica"/>
    <n v="3959057"/>
    <x v="247"/>
    <n v="129990"/>
    <s v="rlopez@bmlconsultores.cl"/>
    <x v="247"/>
    <x v="0"/>
    <s v="3959057129990"/>
    <m/>
    <m/>
    <n v="-129990"/>
  </r>
  <r>
    <x v="77"/>
    <s v="Factura electrÃ³nica"/>
    <n v="6415"/>
    <x v="248"/>
    <n v="285600"/>
    <s v="rlopez@bmlconsultores.cl"/>
    <x v="248"/>
    <x v="0"/>
    <s v="6415285600"/>
    <m/>
    <m/>
    <n v="-285600"/>
  </r>
  <r>
    <x v="26"/>
    <s v="Factura electrÃ³nica"/>
    <n v="644598"/>
    <x v="249"/>
    <n v="331980"/>
    <s v="rlopez@bmlconsultores.cl"/>
    <x v="249"/>
    <x v="0"/>
    <s v="644598331980"/>
    <m/>
    <m/>
    <n v="-331980"/>
  </r>
  <r>
    <x v="68"/>
    <s v="Factura electrÃ³nica"/>
    <n v="5252962"/>
    <x v="250"/>
    <n v="11176"/>
    <s v="rlopez@bmlconsultores.cl"/>
    <x v="250"/>
    <x v="0"/>
    <s v="525296211176"/>
    <d v="2022-02-16T00:00:00"/>
    <n v="11176"/>
    <n v="0"/>
  </r>
  <r>
    <x v="11"/>
    <s v="Factura electrÃ³nica"/>
    <n v="99460"/>
    <x v="251"/>
    <n v="184976"/>
    <s v="rlopez@bmlconsultores.cl"/>
    <x v="251"/>
    <x v="0"/>
    <s v="99460184976"/>
    <m/>
    <m/>
    <n v="-184976"/>
  </r>
  <r>
    <x v="21"/>
    <s v="Factura electrÃ³nica"/>
    <n v="692592"/>
    <x v="252"/>
    <n v="3599970"/>
    <s v="rlopez@bmlconsultores.cl"/>
    <x v="252"/>
    <x v="0"/>
    <s v="6925923599970"/>
    <m/>
    <m/>
    <n v="-3599970"/>
  </r>
  <r>
    <x v="65"/>
    <s v="Factura electrÃ³nica"/>
    <n v="10065"/>
    <x v="252"/>
    <n v="2261000"/>
    <s v="rlopez@bmlconsultores.cl"/>
    <x v="252"/>
    <x v="0"/>
    <s v="100652261000"/>
    <m/>
    <m/>
    <n v="-2261000"/>
  </r>
  <r>
    <x v="32"/>
    <s v="Factura electrÃ³nica"/>
    <n v="15669750"/>
    <x v="252"/>
    <n v="1519960"/>
    <s v="rlopez@bmlconsultores.cl"/>
    <x v="252"/>
    <x v="0"/>
    <s v="156697501519960"/>
    <m/>
    <m/>
    <n v="-1519960"/>
  </r>
  <r>
    <x v="77"/>
    <s v="Factura electrÃ³nica"/>
    <n v="6511"/>
    <x v="253"/>
    <n v="181602"/>
    <s v="rlopez@bmlconsultores.cl"/>
    <x v="253"/>
    <x v="0"/>
    <s v="6511181602"/>
    <m/>
    <m/>
    <n v="-181602"/>
  </r>
  <r>
    <x v="1"/>
    <s v="Factura electrÃ³nica"/>
    <n v="636"/>
    <x v="253"/>
    <n v="1826015"/>
    <s v="rlopez@bmlconsultores.cl"/>
    <x v="253"/>
    <x v="0"/>
    <s v="6361826015"/>
    <d v="2022-02-23T00:00:00"/>
    <n v="1826015"/>
    <n v="0"/>
  </r>
  <r>
    <x v="21"/>
    <s v="Factura electrÃ³nica"/>
    <n v="692658"/>
    <x v="253"/>
    <n v="1759980"/>
    <s v="rlopez@bmlconsultores.cl"/>
    <x v="253"/>
    <x v="0"/>
    <s v="6926581759980"/>
    <m/>
    <m/>
    <n v="-1759980"/>
  </r>
  <r>
    <x v="21"/>
    <s v="Factura electrÃ³nica"/>
    <n v="692664"/>
    <x v="253"/>
    <n v="599990"/>
    <s v="rlopez@bmlconsultores.cl"/>
    <x v="253"/>
    <x v="0"/>
    <s v="692664599990"/>
    <m/>
    <m/>
    <n v="-599990"/>
  </r>
  <r>
    <x v="88"/>
    <s v="Factura electrÃ³nica"/>
    <n v="33592"/>
    <x v="253"/>
    <n v="899051"/>
    <s v="rlopez@bmlconsultores.cl"/>
    <x v="253"/>
    <x v="0"/>
    <s v="33592899051"/>
    <m/>
    <m/>
    <n v="-899051"/>
  </r>
  <r>
    <x v="58"/>
    <s v="Factura electrÃ³nica"/>
    <n v="26306"/>
    <x v="254"/>
    <n v="1200960"/>
    <s v="rlopez@bmlconsultores.cl"/>
    <x v="254"/>
    <x v="0"/>
    <s v="263061200960"/>
    <m/>
    <m/>
    <n v="-1200960"/>
  </r>
  <r>
    <x v="22"/>
    <s v="Factura electrÃ³nica"/>
    <n v="3970615"/>
    <x v="254"/>
    <n v="92990"/>
    <s v="rlopez@bmlconsultores.cl"/>
    <x v="254"/>
    <x v="0"/>
    <s v="397061592990"/>
    <m/>
    <m/>
    <n v="-92990"/>
  </r>
  <r>
    <x v="89"/>
    <s v="Factura no afecta o exenta electrÃ³nica"/>
    <n v="57"/>
    <x v="255"/>
    <n v="960372"/>
    <s v="rlopez@bmlconsultores.cl"/>
    <x v="255"/>
    <x v="0"/>
    <s v="57960372"/>
    <m/>
    <m/>
    <n v="-960372"/>
  </r>
  <r>
    <x v="71"/>
    <s v="Factura electrÃ³nica"/>
    <n v="2263"/>
    <x v="255"/>
    <n v="3156813"/>
    <s v="rlopez@bmlconsultores.cl"/>
    <x v="255"/>
    <x v="0"/>
    <s v="22633156813"/>
    <d v="2022-01-25T00:00:00"/>
    <n v="3156813"/>
    <n v="0"/>
  </r>
  <r>
    <x v="29"/>
    <s v="Factura electrÃ³nica"/>
    <n v="2737507"/>
    <x v="255"/>
    <n v="92563"/>
    <s v="rlopez@bmlconsultores.cl"/>
    <x v="255"/>
    <x v="0"/>
    <s v="273750792563"/>
    <m/>
    <m/>
    <n v="-92563"/>
  </r>
  <r>
    <x v="7"/>
    <s v="Factura electrÃ³nica"/>
    <n v="36617"/>
    <x v="255"/>
    <n v="229552"/>
    <s v="rlopez@bmlconsultores.cl"/>
    <x v="255"/>
    <x v="0"/>
    <s v="36617229552"/>
    <m/>
    <m/>
    <n v="-229552"/>
  </r>
  <r>
    <x v="13"/>
    <s v="Factura no afecta o exenta electrÃ³nica"/>
    <n v="4517"/>
    <x v="255"/>
    <n v="199808"/>
    <s v="rlopez@bmlconsultores.cl"/>
    <x v="255"/>
    <x v="0"/>
    <s v="4517199808"/>
    <m/>
    <m/>
    <n v="-199808"/>
  </r>
  <r>
    <x v="21"/>
    <s v="Factura electrÃ³nica"/>
    <n v="692948"/>
    <x v="256"/>
    <n v="659970"/>
    <s v="rlopez@bmlconsultores.cl"/>
    <x v="256"/>
    <x v="0"/>
    <s v="692948659970"/>
    <m/>
    <m/>
    <n v="-659970"/>
  </r>
  <r>
    <x v="86"/>
    <s v="Factura electrÃ³nica"/>
    <n v="14206"/>
    <x v="256"/>
    <n v="2618030"/>
    <s v="rlopez@bmlconsultores.cl"/>
    <x v="256"/>
    <x v="0"/>
    <s v="142062618030"/>
    <m/>
    <m/>
    <n v="-2618030"/>
  </r>
  <r>
    <x v="22"/>
    <s v="Factura electrÃ³nica"/>
    <n v="3971654"/>
    <x v="256"/>
    <n v="467990"/>
    <s v="rlopez@bmlconsultores.cl"/>
    <x v="256"/>
    <x v="0"/>
    <s v="3971654467990"/>
    <m/>
    <m/>
    <n v="-467990"/>
  </r>
  <r>
    <x v="79"/>
    <s v="Factura electrÃ³nica"/>
    <n v="40507957"/>
    <x v="257"/>
    <n v="16583"/>
    <s v="rlopez@bmlconsultores.cl"/>
    <x v="257"/>
    <x v="0"/>
    <s v="4050795716583"/>
    <m/>
    <m/>
    <n v="-16583"/>
  </r>
  <r>
    <x v="22"/>
    <s v="Factura electrÃ³nica"/>
    <n v="3972080"/>
    <x v="257"/>
    <n v="18320"/>
    <s v="rlopez@bmlconsultores.cl"/>
    <x v="257"/>
    <x v="0"/>
    <s v="397208018320"/>
    <m/>
    <m/>
    <n v="-18320"/>
  </r>
  <r>
    <x v="65"/>
    <s v="Factura electrÃ³nica"/>
    <n v="10127"/>
    <x v="257"/>
    <n v="2760800"/>
    <s v="rlopez@bmlconsultores.cl"/>
    <x v="257"/>
    <x v="0"/>
    <s v="101272760800"/>
    <m/>
    <m/>
    <n v="-2760800"/>
  </r>
  <r>
    <x v="7"/>
    <s v="Factura electrÃ³nica"/>
    <n v="36683"/>
    <x v="257"/>
    <n v="131977"/>
    <s v="rlopez@bmlconsultores.cl"/>
    <x v="257"/>
    <x v="0"/>
    <s v="36683131977"/>
    <m/>
    <m/>
    <n v="-131977"/>
  </r>
  <r>
    <x v="79"/>
    <s v="Nota de crÃ©dito electrÃ³nica"/>
    <n v="4383174"/>
    <x v="258"/>
    <n v="-82"/>
    <s v="rlopez@bmlconsultores.cl"/>
    <x v="258"/>
    <x v="1"/>
    <s v="4383174-82"/>
    <m/>
    <m/>
    <n v="82"/>
  </r>
  <r>
    <x v="21"/>
    <s v="Factura electrÃ³nica"/>
    <n v="693059"/>
    <x v="258"/>
    <n v="2959960"/>
    <s v="rlopez@bmlconsultores.cl"/>
    <x v="258"/>
    <x v="0"/>
    <s v="6930592959960"/>
    <m/>
    <m/>
    <n v="-2959960"/>
  </r>
  <r>
    <x v="8"/>
    <s v="Factura electrÃ³nica"/>
    <n v="4271"/>
    <x v="259"/>
    <n v="2645976"/>
    <s v="rlopez@bmlconsultores.cl"/>
    <x v="259"/>
    <x v="0"/>
    <s v="42712645976"/>
    <m/>
    <m/>
    <n v="-2645976"/>
  </r>
  <r>
    <x v="86"/>
    <s v="Factura electrÃ³nica"/>
    <n v="14245"/>
    <x v="259"/>
    <n v="412250"/>
    <s v="rlopez@bmlconsultores.cl"/>
    <x v="259"/>
    <x v="0"/>
    <s v="14245412250"/>
    <m/>
    <m/>
    <n v="-412250"/>
  </r>
  <r>
    <x v="4"/>
    <s v="Factura electrÃ³nica"/>
    <n v="4282"/>
    <x v="259"/>
    <n v="199267"/>
    <s v="rlopez@bmlconsultores.cl"/>
    <x v="259"/>
    <x v="0"/>
    <s v="4282199267"/>
    <m/>
    <m/>
    <n v="-199267"/>
  </r>
  <r>
    <x v="11"/>
    <s v="Factura electrÃ³nica"/>
    <n v="99731"/>
    <x v="260"/>
    <n v="245111"/>
    <s v="rlopez@bmlconsultores.cl"/>
    <x v="260"/>
    <x v="0"/>
    <s v="99731245111"/>
    <m/>
    <m/>
    <n v="-245111"/>
  </r>
  <r>
    <x v="45"/>
    <s v="Factura electrÃ³nica"/>
    <n v="452590"/>
    <x v="260"/>
    <n v="304209"/>
    <s v="rlopez@bmlconsultores.cl"/>
    <x v="260"/>
    <x v="0"/>
    <s v="452590304209"/>
    <m/>
    <m/>
    <n v="-304209"/>
  </r>
  <r>
    <x v="86"/>
    <s v="Factura electrÃ³nica"/>
    <n v="14271"/>
    <x v="260"/>
    <n v="2200025"/>
    <s v="rlopez@bmlconsultores.cl"/>
    <x v="260"/>
    <x v="2"/>
    <s v="142712200025"/>
    <m/>
    <m/>
    <n v="-2200025"/>
  </r>
  <r>
    <x v="12"/>
    <s v="Factura electrÃ³nica"/>
    <n v="15299"/>
    <x v="261"/>
    <n v="30000"/>
    <s v="rlopez@bmlconsultores.cl"/>
    <x v="261"/>
    <x v="0"/>
    <s v="1529930000"/>
    <m/>
    <m/>
    <n v="-30000"/>
  </r>
  <r>
    <x v="90"/>
    <s v="Factura electrÃ³nica"/>
    <n v="18"/>
    <x v="261"/>
    <n v="223920"/>
    <s v="rlopez@bmlconsultores.cl"/>
    <x v="261"/>
    <x v="0"/>
    <s v="18223920"/>
    <m/>
    <m/>
    <n v="-223920"/>
  </r>
  <r>
    <x v="86"/>
    <s v="Factura electrÃ³nica"/>
    <n v="14299"/>
    <x v="261"/>
    <n v="2618030"/>
    <s v="rlopez@bmlconsultores.cl"/>
    <x v="261"/>
    <x v="0"/>
    <s v="142992618030"/>
    <m/>
    <m/>
    <n v="-2618030"/>
  </r>
  <r>
    <x v="86"/>
    <s v="Nota de crÃ©dito electrÃ³nica"/>
    <n v="5453"/>
    <x v="261"/>
    <n v="-2200025"/>
    <s v="rlopez@bmlconsultores.cl"/>
    <x v="261"/>
    <x v="1"/>
    <s v="5453-2200025"/>
    <m/>
    <m/>
    <n v="2200025"/>
  </r>
  <r>
    <x v="22"/>
    <s v="Factura electrÃ³nica"/>
    <n v="3975495"/>
    <x v="261"/>
    <n v="929980"/>
    <s v="rlopez@bmlconsultores.cl"/>
    <x v="261"/>
    <x v="0"/>
    <s v="3975495929980"/>
    <m/>
    <m/>
    <n v="-929980"/>
  </r>
  <r>
    <x v="7"/>
    <s v="Factura electrÃ³nica"/>
    <n v="36834"/>
    <x v="261"/>
    <n v="126384"/>
    <s v="rlopez@bmlconsultores.cl"/>
    <x v="261"/>
    <x v="0"/>
    <s v="36834126384"/>
    <m/>
    <m/>
    <n v="-126384"/>
  </r>
  <r>
    <x v="13"/>
    <s v="Factura no afecta o exenta electrÃ³nica"/>
    <n v="4575"/>
    <x v="261"/>
    <n v="967140"/>
    <s v="rlopez@bmlconsultores.cl"/>
    <x v="261"/>
    <x v="0"/>
    <s v="4575967140"/>
    <m/>
    <m/>
    <n v="-967140"/>
  </r>
  <r>
    <x v="14"/>
    <s v="Factura electrÃ³nica"/>
    <n v="28838"/>
    <x v="262"/>
    <n v="935604"/>
    <s v="rlopez@bmlconsultores.cl"/>
    <x v="262"/>
    <x v="0"/>
    <s v="28838935604"/>
    <m/>
    <m/>
    <n v="-935604"/>
  </r>
  <r>
    <x v="77"/>
    <s v="Factura electrÃ³nica"/>
    <n v="6656"/>
    <x v="262"/>
    <n v="319983"/>
    <s v="rlopez@bmlconsultores.cl"/>
    <x v="262"/>
    <x v="0"/>
    <s v="6656319983"/>
    <m/>
    <m/>
    <n v="-319983"/>
  </r>
  <r>
    <x v="69"/>
    <s v="Factura electrÃ³nica"/>
    <n v="4491930"/>
    <x v="262"/>
    <n v="1299991"/>
    <s v="rlopez@bmlconsultores.cl"/>
    <x v="262"/>
    <x v="0"/>
    <s v="44919301299991"/>
    <m/>
    <m/>
    <n v="-1299991"/>
  </r>
  <r>
    <x v="58"/>
    <s v="Factura electrÃ³nica"/>
    <n v="26530"/>
    <x v="263"/>
    <n v="15000"/>
    <s v="rlopez@bmlconsultores.cl"/>
    <x v="263"/>
    <x v="0"/>
    <s v="2653015000"/>
    <m/>
    <m/>
    <n v="-15000"/>
  </r>
  <r>
    <x v="86"/>
    <s v="Factura electrÃ³nica"/>
    <n v="14330"/>
    <x v="263"/>
    <n v="1099980"/>
    <s v="rlopez@bmlconsultores.cl"/>
    <x v="263"/>
    <x v="0"/>
    <s v="143301099980"/>
    <m/>
    <m/>
    <n v="-1099980"/>
  </r>
  <r>
    <x v="86"/>
    <s v="Factura electrÃ³nica"/>
    <n v="14346"/>
    <x v="264"/>
    <n v="813830"/>
    <s v="rlopez@bmlconsultores.cl"/>
    <x v="264"/>
    <x v="0"/>
    <s v="14346813830"/>
    <m/>
    <m/>
    <n v="-813830"/>
  </r>
  <r>
    <x v="16"/>
    <s v="Factura electrÃ³nica"/>
    <n v="44553997"/>
    <x v="265"/>
    <n v="35970"/>
    <s v="rlopez@bmlconsultores.cl"/>
    <x v="265"/>
    <x v="0"/>
    <s v="4455399735970"/>
    <m/>
    <m/>
    <n v="-35970"/>
  </r>
  <r>
    <x v="7"/>
    <s v="Factura electrÃ³nica"/>
    <n v="36940"/>
    <x v="266"/>
    <n v="207976"/>
    <s v="rlopez@bmlconsultores.cl"/>
    <x v="266"/>
    <x v="0"/>
    <s v="36940207976"/>
    <m/>
    <m/>
    <n v="-207976"/>
  </r>
  <r>
    <x v="76"/>
    <s v="Factura electrÃ³nica"/>
    <n v="2233"/>
    <x v="266"/>
    <n v="1380010"/>
    <s v="rlopez@bmlconsultores.cl"/>
    <x v="266"/>
    <x v="0"/>
    <s v="22331380010"/>
    <m/>
    <m/>
    <n v="-1380010"/>
  </r>
  <r>
    <x v="21"/>
    <s v="Factura electrÃ³nica"/>
    <n v="693857"/>
    <x v="267"/>
    <n v="829990"/>
    <s v="rlopez@bmlconsultores.cl"/>
    <x v="267"/>
    <x v="0"/>
    <s v="693857829990"/>
    <m/>
    <m/>
    <n v="-829990"/>
  </r>
  <r>
    <x v="7"/>
    <s v="Factura electrÃ³nica"/>
    <n v="36962"/>
    <x v="267"/>
    <n v="15992"/>
    <s v="rlopez@bmlconsultores.cl"/>
    <x v="267"/>
    <x v="0"/>
    <s v="3696215992"/>
    <m/>
    <m/>
    <n v="-15992"/>
  </r>
  <r>
    <x v="21"/>
    <s v="Factura electrÃ³nica"/>
    <n v="693931"/>
    <x v="268"/>
    <n v="469991"/>
    <s v="rlopez@bmlconsultores.cl"/>
    <x v="268"/>
    <x v="0"/>
    <s v="693931469991"/>
    <m/>
    <m/>
    <n v="-469991"/>
  </r>
  <r>
    <x v="26"/>
    <s v="Factura electrÃ³nica"/>
    <n v="646665"/>
    <x v="268"/>
    <n v="169990"/>
    <s v="rlopez@bmlconsultores.cl"/>
    <x v="268"/>
    <x v="0"/>
    <s v="646665169990"/>
    <m/>
    <m/>
    <n v="-169990"/>
  </r>
  <r>
    <x v="86"/>
    <s v="Factura electrÃ³nica"/>
    <n v="14399"/>
    <x v="269"/>
    <n v="1260030"/>
    <s v="rlopez@bmlconsultores.cl"/>
    <x v="269"/>
    <x v="0"/>
    <s v="143991260030"/>
    <m/>
    <m/>
    <n v="-1260030"/>
  </r>
  <r>
    <x v="68"/>
    <s v="Factura electrÃ³nica"/>
    <n v="5296871"/>
    <x v="269"/>
    <n v="11276"/>
    <s v="rlopez@bmlconsultores.cl"/>
    <x v="269"/>
    <x v="0"/>
    <s v="529687111276"/>
    <d v="2022-03-18T00:00:00"/>
    <n v="11276"/>
    <n v="0"/>
  </r>
  <r>
    <x v="77"/>
    <s v="Factura electrÃ³nica"/>
    <n v="6788"/>
    <x v="270"/>
    <n v="123785"/>
    <s v="rlopez@bmlconsultores.cl"/>
    <x v="270"/>
    <x v="0"/>
    <s v="6788123785"/>
    <m/>
    <m/>
    <n v="-123785"/>
  </r>
  <r>
    <x v="14"/>
    <s v="Factura electrÃ³nica"/>
    <n v="28986"/>
    <x v="271"/>
    <n v="904594"/>
    <s v="rlopez@bmlconsultores.cl"/>
    <x v="271"/>
    <x v="0"/>
    <s v="28986904594"/>
    <m/>
    <m/>
    <n v="-904594"/>
  </r>
  <r>
    <x v="11"/>
    <s v="Factura electrÃ³nica"/>
    <n v="100119"/>
    <x v="271"/>
    <n v="114097"/>
    <s v="rlopez@bmlconsultores.cl"/>
    <x v="271"/>
    <x v="0"/>
    <s v="100119114097"/>
    <m/>
    <m/>
    <n v="-114097"/>
  </r>
  <r>
    <x v="59"/>
    <s v="Factura electrÃ³nica"/>
    <n v="3271"/>
    <x v="271"/>
    <n v="279836"/>
    <s v="rlopez@bmlconsultores.cl"/>
    <x v="271"/>
    <x v="0"/>
    <s v="3271279836"/>
    <m/>
    <m/>
    <n v="-279836"/>
  </r>
  <r>
    <x v="50"/>
    <s v="Factura electrÃ³nica"/>
    <n v="1445"/>
    <x v="271"/>
    <n v="169990"/>
    <s v="rlopez@bmlconsultores.cl"/>
    <x v="271"/>
    <x v="0"/>
    <s v="1445169990"/>
    <m/>
    <m/>
    <n v="-169990"/>
  </r>
  <r>
    <x v="7"/>
    <s v="Factura electrÃ³nica"/>
    <n v="37073"/>
    <x v="271"/>
    <n v="114230"/>
    <s v="rlopez@bmlconsultores.cl"/>
    <x v="271"/>
    <x v="0"/>
    <s v="37073114230"/>
    <m/>
    <m/>
    <n v="-114230"/>
  </r>
  <r>
    <x v="22"/>
    <s v="Factura electrÃ³nica"/>
    <n v="4013037"/>
    <x v="272"/>
    <n v="174990"/>
    <s v="rlopez@bmlconsultores.cl"/>
    <x v="272"/>
    <x v="0"/>
    <s v="4013037174990"/>
    <m/>
    <m/>
    <n v="-174990"/>
  </r>
  <r>
    <x v="2"/>
    <s v="Factura electrÃ³nica"/>
    <n v="3015367"/>
    <x v="272"/>
    <n v="150488"/>
    <s v="rlopez@bmlconsultores.cl"/>
    <x v="272"/>
    <x v="0"/>
    <s v="3015367150488"/>
    <m/>
    <m/>
    <n v="-150488"/>
  </r>
  <r>
    <x v="26"/>
    <s v="Factura electrÃ³nica"/>
    <n v="646770"/>
    <x v="273"/>
    <n v="344470"/>
    <s v="rlopez@bmlconsultores.cl"/>
    <x v="273"/>
    <x v="0"/>
    <s v="646770344470"/>
    <m/>
    <m/>
    <n v="-344470"/>
  </r>
  <r>
    <x v="79"/>
    <s v="Factura electrÃ³nica"/>
    <n v="40821195"/>
    <x v="274"/>
    <n v="10045"/>
    <s v="rlopez@bmlconsultores.cl"/>
    <x v="274"/>
    <x v="0"/>
    <s v="4082119510045"/>
    <m/>
    <m/>
    <n v="-10045"/>
  </r>
  <r>
    <x v="20"/>
    <s v="Factura electrÃ³nica"/>
    <n v="88204"/>
    <x v="274"/>
    <n v="45020"/>
    <s v="rlopez@bmlconsultores.cl"/>
    <x v="274"/>
    <x v="0"/>
    <s v="8820445020"/>
    <m/>
    <m/>
    <n v="-45020"/>
  </r>
  <r>
    <x v="20"/>
    <s v="Factura electrÃ³nica"/>
    <n v="88214"/>
    <x v="274"/>
    <n v="45020"/>
    <s v="rlopez@bmlconsultores.cl"/>
    <x v="274"/>
    <x v="0"/>
    <s v="8821445020"/>
    <m/>
    <m/>
    <n v="-45020"/>
  </r>
  <r>
    <x v="79"/>
    <s v="Factura electrÃ³nica"/>
    <n v="41051378"/>
    <x v="275"/>
    <n v="1616"/>
    <s v="rlopez@bmlconsultores.cl"/>
    <x v="275"/>
    <x v="0"/>
    <s v="410513781616"/>
    <m/>
    <m/>
    <n v="-1616"/>
  </r>
  <r>
    <x v="29"/>
    <s v="Factura electrÃ³nica"/>
    <n v="2756500"/>
    <x v="275"/>
    <n v="146545"/>
    <s v="rlopez@bmlconsultores.cl"/>
    <x v="275"/>
    <x v="0"/>
    <s v="2756500146545"/>
    <m/>
    <m/>
    <n v="-146545"/>
  </r>
  <r>
    <x v="91"/>
    <s v="Factura electrÃ³nica"/>
    <n v="33"/>
    <x v="275"/>
    <n v="108139"/>
    <s v="rlopez@bmlconsultores.cl"/>
    <x v="275"/>
    <x v="0"/>
    <s v="33108139"/>
    <m/>
    <m/>
    <n v="-108139"/>
  </r>
  <r>
    <x v="21"/>
    <s v="Factura electrÃ³nica"/>
    <n v="694720"/>
    <x v="276"/>
    <n v="599990"/>
    <s v="rlopez@bmlconsultores.cl"/>
    <x v="276"/>
    <x v="0"/>
    <s v="694720599990"/>
    <m/>
    <m/>
    <n v="-599990"/>
  </r>
  <r>
    <x v="7"/>
    <s v="Factura electrÃ³nica"/>
    <n v="37222"/>
    <x v="276"/>
    <n v="107945"/>
    <s v="rlopez@bmlconsultores.cl"/>
    <x v="276"/>
    <x v="0"/>
    <s v="37222107945"/>
    <m/>
    <m/>
    <n v="-107945"/>
  </r>
  <r>
    <x v="92"/>
    <s v="Factura electrÃ³nica"/>
    <n v="13993"/>
    <x v="276"/>
    <n v="282990"/>
    <s v="rlopez@bmlconsultores.cl"/>
    <x v="276"/>
    <x v="0"/>
    <s v="13993282990"/>
    <m/>
    <m/>
    <n v="-282990"/>
  </r>
  <r>
    <x v="21"/>
    <s v="Factura electrÃ³nica"/>
    <n v="694812"/>
    <x v="277"/>
    <n v="1199990"/>
    <s v="rlopez@bmlconsultores.cl"/>
    <x v="277"/>
    <x v="0"/>
    <s v="6948121199990"/>
    <m/>
    <m/>
    <n v="-1199990"/>
  </r>
  <r>
    <x v="11"/>
    <s v="Factura electrÃ³nica"/>
    <n v="100425"/>
    <x v="278"/>
    <n v="280804"/>
    <s v="rlopez@bmlconsultores.cl"/>
    <x v="278"/>
    <x v="0"/>
    <s v="100425280804"/>
    <m/>
    <m/>
    <n v="-280804"/>
  </r>
  <r>
    <x v="27"/>
    <s v="Factura electrÃ³nica"/>
    <n v="57914"/>
    <x v="278"/>
    <n v="794920"/>
    <s v="rlopez@bmlconsultores.cl"/>
    <x v="278"/>
    <x v="0"/>
    <s v="57914794920"/>
    <m/>
    <m/>
    <n v="-794920"/>
  </r>
  <r>
    <x v="13"/>
    <s v="Factura no afecta o exenta electrÃ³nica"/>
    <n v="4632"/>
    <x v="278"/>
    <n v="504569"/>
    <s v="rlopez@bmlconsultores.cl"/>
    <x v="278"/>
    <x v="0"/>
    <s v="4632504569"/>
    <m/>
    <m/>
    <n v="-504569"/>
  </r>
  <r>
    <x v="13"/>
    <s v="Factura no afecta o exenta electrÃ³nica"/>
    <n v="4625"/>
    <x v="278"/>
    <n v="968772"/>
    <s v="rlopez@bmlconsultores.cl"/>
    <x v="278"/>
    <x v="0"/>
    <s v="4625968772"/>
    <m/>
    <m/>
    <n v="-968772"/>
  </r>
  <r>
    <x v="12"/>
    <s v="Factura electrÃ³nica"/>
    <n v="15962"/>
    <x v="279"/>
    <n v="30000"/>
    <s v="rlopez@bmlconsultores.cl"/>
    <x v="279"/>
    <x v="0"/>
    <s v="1596230000"/>
    <m/>
    <m/>
    <n v="-30000"/>
  </r>
  <r>
    <x v="69"/>
    <s v="Factura electrÃ³nica"/>
    <n v="4517495"/>
    <x v="280"/>
    <n v="694190"/>
    <s v="rlopez@bmlconsultores.cl"/>
    <x v="280"/>
    <x v="0"/>
    <s v="4517495694190"/>
    <m/>
    <m/>
    <n v="-694190"/>
  </r>
  <r>
    <x v="22"/>
    <s v="Factura electrÃ³nica"/>
    <n v="4049512"/>
    <x v="280"/>
    <n v="1065960"/>
    <s v="rlopez@bmlconsultores.cl"/>
    <x v="280"/>
    <x v="0"/>
    <s v="40495121065960"/>
    <m/>
    <m/>
    <n v="-1065960"/>
  </r>
  <r>
    <x v="29"/>
    <s v="Factura electrÃ³nica"/>
    <n v="2765331"/>
    <x v="281"/>
    <n v="115192"/>
    <s v="rlopez@bmlconsultores.cl"/>
    <x v="281"/>
    <x v="0"/>
    <s v="2765331115192"/>
    <m/>
    <m/>
    <n v="-115192"/>
  </r>
  <r>
    <x v="86"/>
    <s v="Factura electrÃ³nica"/>
    <n v="14591"/>
    <x v="281"/>
    <n v="2618030"/>
    <s v="rlopez@bmlconsultores.cl"/>
    <x v="281"/>
    <x v="0"/>
    <s v="145912618030"/>
    <m/>
    <m/>
    <n v="-2618030"/>
  </r>
  <r>
    <x v="22"/>
    <s v="Factura electrÃ³nica"/>
    <n v="4050196"/>
    <x v="281"/>
    <n v="179990"/>
    <s v="rlopez@bmlconsultores.cl"/>
    <x v="281"/>
    <x v="0"/>
    <s v="4050196179990"/>
    <m/>
    <m/>
    <n v="-179990"/>
  </r>
  <r>
    <x v="22"/>
    <s v="Factura electrÃ³nica"/>
    <n v="4050190"/>
    <x v="281"/>
    <n v="179990"/>
    <s v="rlopez@bmlconsultores.cl"/>
    <x v="281"/>
    <x v="0"/>
    <s v="4050190179990"/>
    <m/>
    <m/>
    <n v="-179990"/>
  </r>
  <r>
    <x v="11"/>
    <s v="Factura electrÃ³nica"/>
    <n v="100730"/>
    <x v="282"/>
    <n v="122850"/>
    <s v="rlopez@bmlconsultores.cl"/>
    <x v="282"/>
    <x v="0"/>
    <s v="100730122850"/>
    <m/>
    <m/>
    <n v="-122850"/>
  </r>
  <r>
    <x v="16"/>
    <s v="Factura electrÃ³nica"/>
    <n v="44746339"/>
    <x v="282"/>
    <n v="35970"/>
    <s v="rlopez@bmlconsultores.cl"/>
    <x v="282"/>
    <x v="0"/>
    <s v="4474633935970"/>
    <m/>
    <m/>
    <n v="-35970"/>
  </r>
  <r>
    <x v="2"/>
    <s v="Factura electrÃ³nica"/>
    <n v="3020772"/>
    <x v="282"/>
    <n v="197456"/>
    <s v="rlopez@bmlconsultores.cl"/>
    <x v="282"/>
    <x v="0"/>
    <s v="3020772197456"/>
    <m/>
    <m/>
    <n v="-197456"/>
  </r>
  <r>
    <x v="77"/>
    <s v="Factura electrÃ³nica"/>
    <n v="6997"/>
    <x v="283"/>
    <n v="142800"/>
    <s v="rlopez@bmlconsultores.cl"/>
    <x v="283"/>
    <x v="0"/>
    <s v="6997142800"/>
    <m/>
    <m/>
    <n v="-142800"/>
  </r>
  <r>
    <x v="59"/>
    <s v="Factura electrÃ³nica"/>
    <n v="3309"/>
    <x v="283"/>
    <n v="1320900"/>
    <s v="rlopez@bmlconsultores.cl"/>
    <x v="283"/>
    <x v="0"/>
    <s v="33091320900"/>
    <m/>
    <m/>
    <n v="-1320900"/>
  </r>
  <r>
    <x v="91"/>
    <s v="Factura electrÃ³nica"/>
    <n v="41"/>
    <x v="283"/>
    <n v="48924"/>
    <s v="rlopez@bmlconsultores.cl"/>
    <x v="283"/>
    <x v="0"/>
    <s v="4148924"/>
    <m/>
    <m/>
    <n v="-48924"/>
  </r>
  <r>
    <x v="86"/>
    <s v="Factura electrÃ³nica"/>
    <n v="14621"/>
    <x v="284"/>
    <n v="2618030"/>
    <s v="rlopez@bmlconsultores.cl"/>
    <x v="284"/>
    <x v="2"/>
    <s v="146212618030"/>
    <m/>
    <m/>
    <n v="-2618030"/>
  </r>
  <r>
    <x v="86"/>
    <s v="Nota de crÃ©dito electrÃ³nica"/>
    <n v="5709"/>
    <x v="284"/>
    <n v="-2618030"/>
    <s v="rlopez@bmlconsultores.cl"/>
    <x v="284"/>
    <x v="1"/>
    <s v="5709-2618030"/>
    <m/>
    <m/>
    <n v="2618030"/>
  </r>
  <r>
    <x v="7"/>
    <s v="Factura electrÃ³nica"/>
    <n v="37472"/>
    <x v="284"/>
    <n v="239985"/>
    <s v="rlopez@bmlconsultores.cl"/>
    <x v="284"/>
    <x v="0"/>
    <s v="37472239985"/>
    <m/>
    <m/>
    <n v="-239985"/>
  </r>
  <r>
    <x v="21"/>
    <s v="Factura electrÃ³nica"/>
    <n v="695602"/>
    <x v="285"/>
    <n v="2399980"/>
    <s v="rlopez@bmlconsultores.cl"/>
    <x v="285"/>
    <x v="0"/>
    <s v="6956022399980"/>
    <m/>
    <m/>
    <n v="-2399980"/>
  </r>
  <r>
    <x v="21"/>
    <s v="Factura electrÃ³nica"/>
    <n v="695706"/>
    <x v="286"/>
    <n v="1699979"/>
    <s v="rlopez@bmlconsultores.cl"/>
    <x v="286"/>
    <x v="0"/>
    <s v="6957061699979"/>
    <m/>
    <m/>
    <n v="-1699979"/>
  </r>
  <r>
    <x v="68"/>
    <s v="Factura electrÃ³nica"/>
    <n v="5394047"/>
    <x v="286"/>
    <n v="11386"/>
    <s v="rlopez@bmlconsultores.cl"/>
    <x v="286"/>
    <x v="0"/>
    <s v="539404711386"/>
    <d v="2022-04-15T00:00:00"/>
    <n v="11386"/>
    <n v="0"/>
  </r>
  <r>
    <x v="5"/>
    <s v="Factura electrÃ³nica"/>
    <n v="6985"/>
    <x v="287"/>
    <n v="3935975"/>
    <s v="rlopez@bmlconsultores.cl"/>
    <x v="287"/>
    <x v="0"/>
    <s v="69853935975"/>
    <m/>
    <m/>
    <n v="-3935975"/>
  </r>
  <r>
    <x v="11"/>
    <s v="Factura electrÃ³nica"/>
    <n v="100933"/>
    <x v="287"/>
    <n v="453859"/>
    <s v="rlopez@bmlconsultores.cl"/>
    <x v="287"/>
    <x v="0"/>
    <s v="100933453859"/>
    <m/>
    <m/>
    <n v="-453859"/>
  </r>
  <r>
    <x v="1"/>
    <s v="Factura electrÃ³nica"/>
    <n v="653"/>
    <x v="287"/>
    <n v="1630643"/>
    <s v="rlopez@bmlconsultores.cl"/>
    <x v="287"/>
    <x v="0"/>
    <s v="6531630643"/>
    <d v="2022-04-21T00:00:00"/>
    <n v="1630643"/>
    <n v="0"/>
  </r>
  <r>
    <x v="8"/>
    <s v="Factura electrÃ³nica"/>
    <n v="4367"/>
    <x v="287"/>
    <n v="1780718"/>
    <s v="rlopez@bmlconsultores.cl"/>
    <x v="287"/>
    <x v="0"/>
    <s v="43671780718"/>
    <m/>
    <m/>
    <n v="-1780718"/>
  </r>
  <r>
    <x v="86"/>
    <s v="Factura electrÃ³nica"/>
    <n v="14657"/>
    <x v="287"/>
    <n v="2618030"/>
    <s v="rlopez@bmlconsultores.cl"/>
    <x v="287"/>
    <x v="0"/>
    <s v="146572618030"/>
    <m/>
    <m/>
    <n v="-2618030"/>
  </r>
  <r>
    <x v="7"/>
    <s v="Factura electrÃ³nica"/>
    <n v="37640"/>
    <x v="287"/>
    <n v="71983"/>
    <s v="rlopez@bmlconsultores.cl"/>
    <x v="287"/>
    <x v="0"/>
    <s v="3764071983"/>
    <m/>
    <m/>
    <n v="-71983"/>
  </r>
  <r>
    <x v="8"/>
    <s v="Factura electrÃ³nica"/>
    <n v="4368"/>
    <x v="288"/>
    <n v="1780718"/>
    <s v="rlopez@bmlconsultores.cl"/>
    <x v="288"/>
    <x v="2"/>
    <s v="43681780718"/>
    <m/>
    <m/>
    <n v="-1780718"/>
  </r>
  <r>
    <x v="21"/>
    <s v="Factura electrÃ³nica"/>
    <n v="708187"/>
    <x v="288"/>
    <n v="599990"/>
    <s v="rlopez@bmlconsultores.cl"/>
    <x v="288"/>
    <x v="0"/>
    <s v="708187599990"/>
    <m/>
    <m/>
    <n v="-599990"/>
  </r>
  <r>
    <x v="93"/>
    <s v="Factura electrÃ³nica"/>
    <n v="2867083"/>
    <x v="289"/>
    <n v="18900"/>
    <s v="rlopez@bmlconsultores.cl"/>
    <x v="289"/>
    <x v="0"/>
    <s v="286708318900"/>
    <m/>
    <m/>
    <n v="-18900"/>
  </r>
  <r>
    <x v="93"/>
    <s v="Factura electrÃ³nica"/>
    <n v="2867084"/>
    <x v="289"/>
    <n v="18900"/>
    <s v="rlopez@bmlconsultores.cl"/>
    <x v="289"/>
    <x v="0"/>
    <s v="286708418900"/>
    <m/>
    <m/>
    <n v="-18900"/>
  </r>
  <r>
    <x v="7"/>
    <s v="Factura electrÃ³nica"/>
    <n v="37707"/>
    <x v="289"/>
    <n v="57584"/>
    <s v="rlopez@bmlconsultores.cl"/>
    <x v="289"/>
    <x v="0"/>
    <s v="3770757584"/>
    <m/>
    <m/>
    <n v="-57584"/>
  </r>
  <r>
    <x v="8"/>
    <s v="Nota de crÃ©dito electrÃ³nica"/>
    <n v="508"/>
    <x v="290"/>
    <n v="-1780718"/>
    <s v="rlopez@bmlconsultores.cl"/>
    <x v="290"/>
    <x v="1"/>
    <s v="508-1780718"/>
    <m/>
    <m/>
    <n v="1780718"/>
  </r>
  <r>
    <x v="61"/>
    <s v="Factura electrÃ³nica"/>
    <n v="23240"/>
    <x v="290"/>
    <n v="215992"/>
    <s v="rlopez@bmlconsultores.cl"/>
    <x v="290"/>
    <x v="0"/>
    <s v="23240215992"/>
    <m/>
    <m/>
    <n v="-215992"/>
  </r>
  <r>
    <x v="7"/>
    <s v="Factura electrÃ³nica"/>
    <n v="37775"/>
    <x v="291"/>
    <n v="47983"/>
    <s v="rlopez@bmlconsultores.cl"/>
    <x v="291"/>
    <x v="0"/>
    <s v="3777547983"/>
    <m/>
    <m/>
    <n v="-47983"/>
  </r>
  <r>
    <x v="1"/>
    <s v="Factura electrÃ³nica"/>
    <n v="657"/>
    <x v="292"/>
    <n v="799298"/>
    <s v="rlopez@bmlconsultores.cl"/>
    <x v="292"/>
    <x v="0"/>
    <s v="657799298"/>
    <d v="2022-04-01T00:00:00"/>
    <n v="799298"/>
    <n v="0"/>
  </r>
  <r>
    <x v="79"/>
    <s v="Factura electrÃ³nica"/>
    <n v="41294859"/>
    <x v="293"/>
    <n v="7003"/>
    <s v="rlopez@bmlconsultores.cl"/>
    <x v="293"/>
    <x v="0"/>
    <s v="412948597003"/>
    <m/>
    <m/>
    <n v="-7003"/>
  </r>
  <r>
    <x v="20"/>
    <s v="Nota de crÃ©dito electrÃ³nica"/>
    <n v="639747"/>
    <x v="293"/>
    <n v="-45020"/>
    <s v="rlopez@bmlconsultores.cl"/>
    <x v="293"/>
    <x v="1"/>
    <s v="639747-45020"/>
    <m/>
    <m/>
    <n v="45020"/>
  </r>
  <r>
    <x v="29"/>
    <s v="Factura electrÃ³nica"/>
    <n v="2780947"/>
    <x v="293"/>
    <n v="399008"/>
    <s v="rlopez@bmlconsultores.cl"/>
    <x v="293"/>
    <x v="0"/>
    <s v="2780947399008"/>
    <m/>
    <m/>
    <n v="-399008"/>
  </r>
  <r>
    <x v="21"/>
    <s v="Factura electrÃ³nica"/>
    <n v="708664"/>
    <x v="293"/>
    <n v="979971"/>
    <s v="rlopez@bmlconsultores.cl"/>
    <x v="293"/>
    <x v="0"/>
    <s v="708664979971"/>
    <m/>
    <m/>
    <n v="-979971"/>
  </r>
  <r>
    <x v="79"/>
    <s v="Nota de crÃ©dito electrÃ³nica"/>
    <n v="4597165"/>
    <x v="294"/>
    <n v="-264"/>
    <s v="rlopez@bmlconsultores.cl"/>
    <x v="294"/>
    <x v="1"/>
    <s v="4597165-264"/>
    <m/>
    <m/>
    <n v="264"/>
  </r>
  <r>
    <x v="79"/>
    <s v="Nota de crÃ©dito electrÃ³nica"/>
    <n v="4602238"/>
    <x v="294"/>
    <n v="-423"/>
    <s v="rlopez@bmlconsultores.cl"/>
    <x v="294"/>
    <x v="1"/>
    <s v="4602238-423"/>
    <m/>
    <m/>
    <n v="423"/>
  </r>
  <r>
    <x v="15"/>
    <s v="Factura electrÃ³nica"/>
    <n v="211437"/>
    <x v="294"/>
    <n v="92233"/>
    <s v="rlopez@bmlconsultores.cl"/>
    <x v="294"/>
    <x v="0"/>
    <s v="21143792233"/>
    <m/>
    <m/>
    <n v="-92233"/>
  </r>
  <r>
    <x v="7"/>
    <s v="Factura electrÃ³nica"/>
    <n v="37911"/>
    <x v="295"/>
    <n v="119985"/>
    <s v="rlopez@bmlconsultores.cl"/>
    <x v="295"/>
    <x v="0"/>
    <s v="37911119985"/>
    <m/>
    <m/>
    <n v="-119985"/>
  </r>
  <r>
    <x v="7"/>
    <s v="Factura electrÃ³nica"/>
    <n v="37919"/>
    <x v="295"/>
    <n v="47992"/>
    <s v="rlopez@bmlconsultores.cl"/>
    <x v="295"/>
    <x v="0"/>
    <s v="3791947992"/>
    <m/>
    <m/>
    <n v="-47992"/>
  </r>
  <r>
    <x v="94"/>
    <s v="Factura electrÃ³nica"/>
    <n v="191"/>
    <x v="296"/>
    <n v="1547000"/>
    <s v="rlopez@bmlconsultores.cl"/>
    <x v="296"/>
    <x v="0"/>
    <s v="1911547000"/>
    <m/>
    <m/>
    <n v="-1547000"/>
  </r>
  <r>
    <x v="13"/>
    <s v="Factura no afecta o exenta electrÃ³nica"/>
    <n v="4724"/>
    <x v="297"/>
    <n v="940140"/>
    <s v="rlopez@bmlconsultores.cl"/>
    <x v="297"/>
    <x v="0"/>
    <s v="4724940140"/>
    <m/>
    <m/>
    <n v="-940140"/>
  </r>
  <r>
    <x v="13"/>
    <s v="Factura no afecta o exenta electrÃ³nica"/>
    <n v="4725"/>
    <x v="297"/>
    <n v="489656"/>
    <s v="rlopez@bmlconsultores.cl"/>
    <x v="297"/>
    <x v="0"/>
    <s v="4725489656"/>
    <m/>
    <m/>
    <n v="-489656"/>
  </r>
  <r>
    <x v="58"/>
    <s v="Factura electrÃ³nica"/>
    <n v="27202"/>
    <x v="298"/>
    <n v="768697"/>
    <s v="rlopez@bmlconsultores.cl"/>
    <x v="298"/>
    <x v="0"/>
    <s v="27202768697"/>
    <m/>
    <m/>
    <n v="-768697"/>
  </r>
  <r>
    <x v="7"/>
    <s v="Factura electrÃ³nica"/>
    <n v="38131"/>
    <x v="299"/>
    <n v="294970"/>
    <s v="rlopez@bmlconsultores.cl"/>
    <x v="299"/>
    <x v="0"/>
    <s v="38131294970"/>
    <m/>
    <m/>
    <n v="-294970"/>
  </r>
  <r>
    <x v="16"/>
    <s v="Factura electrÃ³nica"/>
    <n v="44831444"/>
    <x v="300"/>
    <n v="35970"/>
    <s v="rlopez@bmlconsultores.cl"/>
    <x v="300"/>
    <x v="0"/>
    <s v="4483144435970"/>
    <m/>
    <m/>
    <n v="-35970"/>
  </r>
  <r>
    <x v="7"/>
    <s v="Factura electrÃ³nica"/>
    <n v="38139"/>
    <x v="301"/>
    <n v="19199"/>
    <s v="rlopez@bmlconsultores.cl"/>
    <x v="301"/>
    <x v="0"/>
    <s v="3813919199"/>
    <m/>
    <m/>
    <n v="-19199"/>
  </r>
  <r>
    <x v="12"/>
    <s v="Factura electrÃ³nica"/>
    <n v="16833"/>
    <x v="302"/>
    <n v="39999"/>
    <s v="rlopez@bmlconsultores.cl"/>
    <x v="302"/>
    <x v="0"/>
    <s v="1683339999"/>
    <m/>
    <m/>
    <n v="-39999"/>
  </r>
  <r>
    <x v="8"/>
    <s v="Factura electrÃ³nica"/>
    <n v="4425"/>
    <x v="303"/>
    <n v="1991976"/>
    <s v="rlopez@bmlconsultores.cl"/>
    <x v="303"/>
    <x v="0"/>
    <s v="44251991976"/>
    <m/>
    <m/>
    <n v="-1991976"/>
  </r>
  <r>
    <x v="21"/>
    <s v="Factura electrÃ³nica"/>
    <n v="709519"/>
    <x v="303"/>
    <n v="2459970"/>
    <s v="rlopez@bmlconsultores.cl"/>
    <x v="303"/>
    <x v="0"/>
    <s v="7095192459970"/>
    <m/>
    <m/>
    <n v="-2459970"/>
  </r>
  <r>
    <x v="59"/>
    <s v="Factura electrÃ³nica"/>
    <n v="3357"/>
    <x v="303"/>
    <n v="76160"/>
    <s v="rlopez@bmlconsultores.cl"/>
    <x v="303"/>
    <x v="0"/>
    <s v="335776160"/>
    <m/>
    <m/>
    <n v="-76160"/>
  </r>
  <r>
    <x v="58"/>
    <s v="Factura electrÃ³nica"/>
    <n v="27334"/>
    <x v="304"/>
    <n v="420930"/>
    <s v="rlopez@bmlconsultores.cl"/>
    <x v="304"/>
    <x v="0"/>
    <s v="27334420930"/>
    <m/>
    <m/>
    <n v="-420930"/>
  </r>
  <r>
    <x v="59"/>
    <s v="Nota de crÃ©dito electrÃ³nica"/>
    <n v="2661"/>
    <x v="304"/>
    <n v="-1320900"/>
    <s v="rlopez@bmlconsultores.cl"/>
    <x v="304"/>
    <x v="1"/>
    <s v="2661-1320900"/>
    <m/>
    <m/>
    <n v="1320900"/>
  </r>
  <r>
    <x v="21"/>
    <s v="Factura electrÃ³nica"/>
    <n v="709707"/>
    <x v="305"/>
    <n v="579991"/>
    <s v="rlopez@bmlconsultores.cl"/>
    <x v="305"/>
    <x v="0"/>
    <s v="709707579991"/>
    <m/>
    <m/>
    <n v="-579991"/>
  </r>
  <r>
    <x v="68"/>
    <s v="Factura electrÃ³nica"/>
    <n v="5445688"/>
    <x v="305"/>
    <n v="11476"/>
    <s v="rlopez@bmlconsultores.cl"/>
    <x v="305"/>
    <x v="0"/>
    <s v="544568811476"/>
    <d v="2022-05-18T00:00:00"/>
    <n v="11476"/>
    <n v="0"/>
  </r>
  <r>
    <x v="91"/>
    <s v="Factura electrÃ³nica"/>
    <n v="61"/>
    <x v="306"/>
    <n v="27245"/>
    <s v="rlopez@bmlconsultores.cl"/>
    <x v="306"/>
    <x v="0"/>
    <s v="6127245"/>
    <m/>
    <m/>
    <n v="-27245"/>
  </r>
  <r>
    <x v="6"/>
    <s v="Factura electrÃ³nica"/>
    <n v="1240"/>
    <x v="307"/>
    <n v="141693"/>
    <s v="rlopez@bmlconsultores.cl"/>
    <x v="307"/>
    <x v="0"/>
    <s v="1240141693"/>
    <m/>
    <m/>
    <n v="-141693"/>
  </r>
  <r>
    <x v="95"/>
    <s v="Factura electrÃ³nica"/>
    <n v="16779"/>
    <x v="308"/>
    <n v="46648"/>
    <s v="rlopez@bmlconsultores.cl"/>
    <x v="308"/>
    <x v="0"/>
    <s v="1677946648"/>
    <m/>
    <m/>
    <n v="-46648"/>
  </r>
  <r>
    <x v="5"/>
    <s v="Factura electrÃ³nica"/>
    <n v="7124"/>
    <x v="308"/>
    <n v="1279991"/>
    <s v="rlopez@bmlconsultores.cl"/>
    <x v="308"/>
    <x v="0"/>
    <s v="71241279991"/>
    <m/>
    <m/>
    <n v="-1279991"/>
  </r>
  <r>
    <x v="7"/>
    <s v="Factura electrÃ³nica"/>
    <n v="38391"/>
    <x v="308"/>
    <n v="94367"/>
    <s v="rlopez@bmlconsultores.cl"/>
    <x v="308"/>
    <x v="0"/>
    <s v="3839194367"/>
    <m/>
    <m/>
    <n v="-94367"/>
  </r>
  <r>
    <x v="61"/>
    <s v="Factura electrÃ³nica"/>
    <n v="23469"/>
    <x v="308"/>
    <n v="159984"/>
    <s v="rlopez@bmlconsultores.cl"/>
    <x v="308"/>
    <x v="0"/>
    <s v="23469159984"/>
    <m/>
    <m/>
    <n v="-159984"/>
  </r>
  <r>
    <x v="11"/>
    <s v="Nota de crÃ©dito electrÃ³nica"/>
    <n v="24074"/>
    <x v="309"/>
    <n v="-201952"/>
    <s v="rlopez@bmlconsultores.cl"/>
    <x v="309"/>
    <x v="1"/>
    <s v="24074-201952"/>
    <m/>
    <m/>
    <n v="201952"/>
  </r>
  <r>
    <x v="79"/>
    <s v="Factura electrÃ³nica"/>
    <n v="42372633"/>
    <x v="310"/>
    <n v="6337"/>
    <s v="rlopez@bmlconsultores.cl"/>
    <x v="310"/>
    <x v="0"/>
    <s v="423726336337"/>
    <m/>
    <m/>
    <n v="-6337"/>
  </r>
  <r>
    <x v="21"/>
    <s v="Factura electrÃ³nica"/>
    <n v="710227"/>
    <x v="310"/>
    <n v="5399920"/>
    <s v="rlopez@bmlconsultores.cl"/>
    <x v="310"/>
    <x v="0"/>
    <s v="7102275399920"/>
    <m/>
    <m/>
    <n v="-5399920"/>
  </r>
  <r>
    <x v="79"/>
    <s v="Factura electrÃ³nica"/>
    <n v="42601356"/>
    <x v="311"/>
    <n v="1679"/>
    <s v="rlopez@bmlconsultores.cl"/>
    <x v="311"/>
    <x v="0"/>
    <s v="426013561679"/>
    <m/>
    <m/>
    <n v="-1679"/>
  </r>
  <r>
    <x v="7"/>
    <s v="Factura electrÃ³nica"/>
    <n v="38502"/>
    <x v="311"/>
    <n v="191985"/>
    <s v="rlopez@bmlconsultores.cl"/>
    <x v="311"/>
    <x v="0"/>
    <s v="38502191985"/>
    <m/>
    <m/>
    <n v="-191985"/>
  </r>
  <r>
    <x v="96"/>
    <s v="Factura electrÃ³nica"/>
    <n v="7472744"/>
    <x v="312"/>
    <n v="38541"/>
    <s v="rlopez@bmlconsultores.cl"/>
    <x v="312"/>
    <x v="0"/>
    <s v="747274438541"/>
    <d v="2022-05-29T00:00:00"/>
    <n v="38541"/>
    <n v="0"/>
  </r>
  <r>
    <x v="95"/>
    <s v="Factura electrÃ³nica"/>
    <n v="18066"/>
    <x v="313"/>
    <n v="233240"/>
    <s v="rlopez@bmlconsultores.cl"/>
    <x v="313"/>
    <x v="0"/>
    <s v="18066233240"/>
    <m/>
    <m/>
    <n v="-233240"/>
  </r>
  <r>
    <x v="45"/>
    <s v="Factura electrÃ³nica"/>
    <n v="463624"/>
    <x v="314"/>
    <n v="71509"/>
    <s v="rlopez@bmlconsultores.cl"/>
    <x v="314"/>
    <x v="0"/>
    <s v="46362471509"/>
    <m/>
    <m/>
    <n v="-71509"/>
  </r>
  <r>
    <x v="7"/>
    <s v="Factura electrÃ³nica"/>
    <n v="38616"/>
    <x v="315"/>
    <n v="593233"/>
    <s v="rlopez@bmlconsultores.cl"/>
    <x v="315"/>
    <x v="0"/>
    <s v="38616593233"/>
    <m/>
    <m/>
    <n v="-593233"/>
  </r>
  <r>
    <x v="13"/>
    <s v="Factura no afecta o exenta electrÃ³nica"/>
    <n v="4866"/>
    <x v="315"/>
    <n v="1028088"/>
    <s v="rlopez@bmlconsultores.cl"/>
    <x v="315"/>
    <x v="0"/>
    <s v="48661028088"/>
    <m/>
    <m/>
    <n v="-1028088"/>
  </r>
  <r>
    <x v="11"/>
    <s v="Factura electrÃ³nica"/>
    <n v="101938"/>
    <x v="316"/>
    <n v="816398"/>
    <s v="rlopez@bmlconsultores.cl"/>
    <x v="316"/>
    <x v="0"/>
    <s v="101938816398"/>
    <m/>
    <m/>
    <n v="-816398"/>
  </r>
  <r>
    <x v="7"/>
    <s v="Factura electrÃ³nica"/>
    <n v="38661"/>
    <x v="316"/>
    <n v="57602"/>
    <s v="rlopez@bmlconsultores.cl"/>
    <x v="316"/>
    <x v="2"/>
    <s v="3866157602"/>
    <m/>
    <m/>
    <n v="-57602"/>
  </r>
  <r>
    <x v="7"/>
    <s v="Nota de crÃ©dito electrÃ³nica"/>
    <n v="13300"/>
    <x v="317"/>
    <n v="-57602"/>
    <s v="rlopez@bmlconsultores.cl"/>
    <x v="317"/>
    <x v="1"/>
    <s v="13300-57602"/>
    <m/>
    <m/>
    <n v="57602"/>
  </r>
  <r>
    <x v="34"/>
    <s v="Factura electrÃ³nica"/>
    <n v="3291"/>
    <x v="318"/>
    <n v="2351415"/>
    <s v="rlopez@bmlconsultores.cl"/>
    <x v="318"/>
    <x v="2"/>
    <s v="32912351415"/>
    <m/>
    <m/>
    <n v="-2351415"/>
  </r>
  <r>
    <x v="34"/>
    <s v="Factura electrÃ³nica"/>
    <n v="3290"/>
    <x v="318"/>
    <n v="2351415"/>
    <s v="rlopez@bmlconsultores.cl"/>
    <x v="318"/>
    <x v="0"/>
    <s v="32902351415"/>
    <m/>
    <m/>
    <n v="-2351415"/>
  </r>
  <r>
    <x v="34"/>
    <s v="Nota de crÃ©dito electrÃ³nica"/>
    <n v="282"/>
    <x v="318"/>
    <n v="-2351415"/>
    <s v="rlopez@bmlconsultores.cl"/>
    <x v="318"/>
    <x v="1"/>
    <s v="282-2351415"/>
    <m/>
    <m/>
    <n v="2351415"/>
  </r>
  <r>
    <x v="12"/>
    <s v="Factura electrÃ³nica"/>
    <n v="17403"/>
    <x v="319"/>
    <n v="39999"/>
    <s v="rlopez@bmlconsultores.cl"/>
    <x v="319"/>
    <x v="0"/>
    <s v="1740339999"/>
    <m/>
    <m/>
    <n v="-39999"/>
  </r>
  <r>
    <x v="16"/>
    <s v="Factura electrÃ³nica"/>
    <n v="45059693"/>
    <x v="319"/>
    <n v="35970"/>
    <s v="rlopez@bmlconsultores.cl"/>
    <x v="319"/>
    <x v="0"/>
    <s v="4505969335970"/>
    <m/>
    <m/>
    <n v="-35970"/>
  </r>
  <r>
    <x v="94"/>
    <s v="Factura electrÃ³nica"/>
    <n v="208"/>
    <x v="319"/>
    <n v="1547000"/>
    <s v="rlopez@bmlconsultores.cl"/>
    <x v="319"/>
    <x v="0"/>
    <s v="2081547000"/>
    <m/>
    <m/>
    <n v="-1547000"/>
  </r>
  <r>
    <x v="91"/>
    <s v="Factura electrÃ³nica"/>
    <n v="85"/>
    <x v="320"/>
    <n v="39566"/>
    <s v="rlopez@bmlconsultores.cl"/>
    <x v="320"/>
    <x v="0"/>
    <s v="8539566"/>
    <m/>
    <m/>
    <n v="-39566"/>
  </r>
  <r>
    <x v="8"/>
    <s v="Factura electrÃ³nica"/>
    <n v="4476"/>
    <x v="321"/>
    <n v="2560306"/>
    <s v="rlopez@bmlconsultores.cl"/>
    <x v="321"/>
    <x v="0"/>
    <s v="44762560306"/>
    <m/>
    <m/>
    <n v="-2560306"/>
  </r>
  <r>
    <x v="86"/>
    <s v="Factura electrÃ³nica"/>
    <n v="15095"/>
    <x v="321"/>
    <n v="2618030"/>
    <s v="rlopez@bmlconsultores.cl"/>
    <x v="321"/>
    <x v="0"/>
    <s v="150952618030"/>
    <m/>
    <m/>
    <n v="-2618030"/>
  </r>
  <r>
    <x v="4"/>
    <s v="Factura electrÃ³nica"/>
    <n v="4530"/>
    <x v="322"/>
    <n v="79566"/>
    <s v="rlopez@bmlconsultores.cl"/>
    <x v="322"/>
    <x v="0"/>
    <s v="453079566"/>
    <m/>
    <m/>
    <n v="-79566"/>
  </r>
  <r>
    <x v="7"/>
    <s v="Factura electrÃ³nica"/>
    <n v="38812"/>
    <x v="322"/>
    <n v="179978"/>
    <s v="rlopez@bmlconsultores.cl"/>
    <x v="322"/>
    <x v="0"/>
    <s v="38812179978"/>
    <m/>
    <m/>
    <n v="-179978"/>
  </r>
  <r>
    <x v="61"/>
    <s v="Factura electrÃ³nica"/>
    <n v="23614"/>
    <x v="322"/>
    <n v="895970"/>
    <s v="rlopez@bmlconsultores.cl"/>
    <x v="322"/>
    <x v="0"/>
    <s v="23614895970"/>
    <m/>
    <m/>
    <n v="-895970"/>
  </r>
  <r>
    <x v="11"/>
    <s v="Factura electrÃ³nica"/>
    <n v="102118"/>
    <x v="323"/>
    <n v="425639"/>
    <s v="rlopez@bmlconsultores.cl"/>
    <x v="323"/>
    <x v="0"/>
    <s v="102118425639"/>
    <m/>
    <m/>
    <n v="-425639"/>
  </r>
  <r>
    <x v="34"/>
    <s v="Factura electrÃ³nica"/>
    <n v="3313"/>
    <x v="323"/>
    <n v="2385212"/>
    <s v="rlopez@bmlconsultores.cl"/>
    <x v="323"/>
    <x v="0"/>
    <s v="33132385212"/>
    <m/>
    <m/>
    <n v="-2385212"/>
  </r>
  <r>
    <x v="68"/>
    <s v="Factura electrÃ³nica"/>
    <n v="5524063"/>
    <x v="323"/>
    <n v="11666"/>
    <s v="rlopez@bmlconsultores.cl"/>
    <x v="323"/>
    <x v="0"/>
    <s v="552406311666"/>
    <d v="2022-06-15T00:00:00"/>
    <n v="11666"/>
    <n v="0"/>
  </r>
  <r>
    <x v="97"/>
    <s v="Factura no afecta o exenta electrÃ³nica"/>
    <n v="470"/>
    <x v="324"/>
    <n v="1557118"/>
    <s v="rlopez@bmlconsultores.cl"/>
    <x v="324"/>
    <x v="0"/>
    <s v="4701557118"/>
    <m/>
    <m/>
    <n v="-1557118"/>
  </r>
  <r>
    <x v="20"/>
    <s v="Factura electrÃ³nica"/>
    <n v="91691"/>
    <x v="324"/>
    <n v="133754"/>
    <s v="rlopez@bmlconsultores.cl"/>
    <x v="324"/>
    <x v="0"/>
    <s v="91691133754"/>
    <m/>
    <m/>
    <n v="-133754"/>
  </r>
  <r>
    <x v="4"/>
    <s v="Factura electrÃ³nica"/>
    <n v="4536"/>
    <x v="324"/>
    <n v="180680"/>
    <s v="rlopez@bmlconsultores.cl"/>
    <x v="324"/>
    <x v="0"/>
    <s v="4536180680"/>
    <m/>
    <m/>
    <n v="-180680"/>
  </r>
  <r>
    <x v="7"/>
    <s v="Factura electrÃ³nica"/>
    <n v="38893"/>
    <x v="325"/>
    <n v="333545"/>
    <s v="rlopez@bmlconsultores.cl"/>
    <x v="325"/>
    <x v="0"/>
    <s v="38893333545"/>
    <m/>
    <m/>
    <n v="-333545"/>
  </r>
  <r>
    <x v="58"/>
    <s v="Factura electrÃ³nica"/>
    <n v="27787"/>
    <x v="326"/>
    <n v="10"/>
    <s v="rlopez@bmlconsultores.cl"/>
    <x v="326"/>
    <x v="0"/>
    <s v="2778710"/>
    <m/>
    <m/>
    <n v="-10"/>
  </r>
  <r>
    <x v="29"/>
    <s v="Factura electrÃ³nica"/>
    <n v="2816855"/>
    <x v="327"/>
    <n v="134081"/>
    <s v="rlopez@bmlconsultores.cl"/>
    <x v="327"/>
    <x v="0"/>
    <s v="2816855134081"/>
    <m/>
    <m/>
    <n v="-134081"/>
  </r>
  <r>
    <x v="21"/>
    <s v="Factura electrÃ³nica"/>
    <n v="763250"/>
    <x v="327"/>
    <n v="8672927"/>
    <s v="rlopez@bmlconsultores.cl"/>
    <x v="327"/>
    <x v="0"/>
    <s v="7632508672927"/>
    <m/>
    <m/>
    <n v="-8672927"/>
  </r>
  <r>
    <x v="11"/>
    <s v="Factura electrÃ³nica"/>
    <n v="102348"/>
    <x v="328"/>
    <n v="143625"/>
    <s v="rlopez@bmlconsultores.cl"/>
    <x v="328"/>
    <x v="0"/>
    <s v="102348143625"/>
    <m/>
    <m/>
    <n v="-143625"/>
  </r>
  <r>
    <x v="98"/>
    <s v="Factura electrÃ³nica"/>
    <n v="94"/>
    <x v="328"/>
    <n v="27986"/>
    <s v="rlopez@bmlconsultores.cl"/>
    <x v="328"/>
    <x v="0"/>
    <s v="9427986"/>
    <m/>
    <m/>
    <n v="-27986"/>
  </r>
  <r>
    <x v="86"/>
    <s v="Factura electrÃ³nica"/>
    <n v="15201"/>
    <x v="328"/>
    <n v="387903"/>
    <s v="rlopez@bmlconsultores.cl"/>
    <x v="328"/>
    <x v="0"/>
    <s v="15201387903"/>
    <m/>
    <m/>
    <n v="-387903"/>
  </r>
  <r>
    <x v="7"/>
    <s v="Factura electrÃ³nica"/>
    <n v="38974"/>
    <x v="328"/>
    <n v="171184"/>
    <s v="rlopez@bmlconsultores.cl"/>
    <x v="328"/>
    <x v="0"/>
    <s v="38974171184"/>
    <m/>
    <m/>
    <n v="-171184"/>
  </r>
  <r>
    <x v="5"/>
    <s v="Factura electrÃ³nica"/>
    <n v="7226"/>
    <x v="329"/>
    <n v="431984"/>
    <s v="rlopez@bmlconsultores.cl"/>
    <x v="329"/>
    <x v="0"/>
    <s v="7226431984"/>
    <m/>
    <m/>
    <n v="-431984"/>
  </r>
  <r>
    <x v="99"/>
    <s v="Factura electrÃ³nica"/>
    <n v="9106"/>
    <x v="329"/>
    <n v="1843776"/>
    <s v="rlopez@bmlconsultores.cl"/>
    <x v="329"/>
    <x v="0"/>
    <s v="91061843776"/>
    <m/>
    <m/>
    <n v="-1843776"/>
  </r>
  <r>
    <x v="21"/>
    <s v="Factura electrÃ³nica"/>
    <n v="763354"/>
    <x v="329"/>
    <n v="7079880"/>
    <s v="rlopez@bmlconsultores.cl"/>
    <x v="329"/>
    <x v="0"/>
    <s v="7633547079880"/>
    <m/>
    <m/>
    <n v="-7079880"/>
  </r>
  <r>
    <x v="79"/>
    <s v="Nota de crÃ©dito electrÃ³nica"/>
    <n v="4782012"/>
    <x v="330"/>
    <n v="-253"/>
    <s v="rlopez@bmlconsultores.cl"/>
    <x v="330"/>
    <x v="1"/>
    <s v="4782012-253"/>
    <m/>
    <m/>
    <n v="253"/>
  </r>
  <r>
    <x v="79"/>
    <s v="Factura electrÃ³nica"/>
    <n v="42709601"/>
    <x v="331"/>
    <n v="2003"/>
    <s v="rlopez@bmlconsultores.cl"/>
    <x v="331"/>
    <x v="0"/>
    <s v="427096012003"/>
    <m/>
    <m/>
    <n v="-2003"/>
  </r>
  <r>
    <x v="100"/>
    <s v="Factura electrÃ³nica"/>
    <n v="27348"/>
    <x v="331"/>
    <n v="1059624"/>
    <s v="rlopez@bmlconsultores.cl"/>
    <x v="331"/>
    <x v="0"/>
    <s v="273481059624"/>
    <m/>
    <m/>
    <n v="-1059624"/>
  </r>
  <r>
    <x v="29"/>
    <s v="Factura electrÃ³nica"/>
    <n v="2820582"/>
    <x v="331"/>
    <n v="92527"/>
    <s v="rlopez@bmlconsultores.cl"/>
    <x v="331"/>
    <x v="0"/>
    <s v="282058292527"/>
    <m/>
    <m/>
    <n v="-92527"/>
  </r>
  <r>
    <x v="13"/>
    <s v="Factura no afecta o exenta electrÃ³nica"/>
    <n v="4946"/>
    <x v="331"/>
    <n v="128511"/>
    <s v="rlopez@bmlconsultores.cl"/>
    <x v="331"/>
    <x v="0"/>
    <s v="4946128511"/>
    <m/>
    <m/>
    <n v="-128511"/>
  </r>
  <r>
    <x v="1"/>
    <s v="Factura electrÃ³nica"/>
    <n v="700"/>
    <x v="332"/>
    <n v="2876563"/>
    <s v="rlopez@bmlconsultores.cl"/>
    <x v="332"/>
    <x v="0"/>
    <s v="7002876563"/>
    <d v="2022-06-23T00:00:00"/>
    <n v="2876563"/>
    <n v="0"/>
  </r>
  <r>
    <x v="101"/>
    <s v="Factura electrÃ³nica"/>
    <n v="28979"/>
    <x v="332"/>
    <n v="327508"/>
    <s v="rlopez@bmlconsultores.cl"/>
    <x v="332"/>
    <x v="0"/>
    <s v="28979327508"/>
    <m/>
    <m/>
    <n v="-327508"/>
  </r>
  <r>
    <x v="15"/>
    <s v="Factura electrÃ³nica"/>
    <n v="212913"/>
    <x v="333"/>
    <n v="318285"/>
    <s v="rlopez@bmlconsultores.cl"/>
    <x v="333"/>
    <x v="0"/>
    <s v="212913318285"/>
    <m/>
    <m/>
    <n v="-318285"/>
  </r>
  <r>
    <x v="96"/>
    <s v="Factura electrÃ³nica"/>
    <n v="7506497"/>
    <x v="334"/>
    <n v="39105"/>
    <s v="rlopez@bmlconsultores.cl"/>
    <x v="334"/>
    <x v="0"/>
    <s v="750649739105"/>
    <d v="2022-06-30T00:00:00"/>
    <n v="39105"/>
    <n v="0"/>
  </r>
  <r>
    <x v="45"/>
    <s v="Factura electrÃ³nica"/>
    <n v="466009"/>
    <x v="334"/>
    <n v="361219"/>
    <s v="rlopez@bmlconsultores.cl"/>
    <x v="334"/>
    <x v="0"/>
    <s v="466009361219"/>
    <m/>
    <m/>
    <n v="-361219"/>
  </r>
  <r>
    <x v="45"/>
    <s v="Factura electrÃ³nica"/>
    <n v="466494"/>
    <x v="334"/>
    <n v="638907"/>
    <s v="rlopez@bmlconsultores.cl"/>
    <x v="334"/>
    <x v="0"/>
    <s v="466494638907"/>
    <m/>
    <m/>
    <n v="-638907"/>
  </r>
  <r>
    <x v="8"/>
    <s v="Factura electrÃ³nica"/>
    <n v="4536"/>
    <x v="334"/>
    <n v="2068426"/>
    <s v="rlopez@bmlconsultores.cl"/>
    <x v="334"/>
    <x v="0"/>
    <s v="45362068426"/>
    <m/>
    <m/>
    <n v="-2068426"/>
  </r>
  <r>
    <x v="7"/>
    <s v="Factura electrÃ³nica"/>
    <n v="39177"/>
    <x v="334"/>
    <n v="169970"/>
    <s v="rlopez@bmlconsultores.cl"/>
    <x v="334"/>
    <x v="0"/>
    <s v="39177169970"/>
    <m/>
    <m/>
    <n v="-169970"/>
  </r>
  <r>
    <x v="95"/>
    <s v="Factura electrÃ³nica"/>
    <n v="18819"/>
    <x v="335"/>
    <n v="426020"/>
    <s v="rlopez@bmlconsultores.cl"/>
    <x v="335"/>
    <x v="0"/>
    <s v="18819426020"/>
    <m/>
    <m/>
    <n v="-426020"/>
  </r>
  <r>
    <x v="1"/>
    <s v="Factura electrÃ³nica"/>
    <n v="702"/>
    <x v="335"/>
    <n v="1705141"/>
    <s v="rlopez@bmlconsultores.cl"/>
    <x v="335"/>
    <x v="0"/>
    <s v="7021705141"/>
    <d v="2022-07-11T00:00:00"/>
    <n v="1705141"/>
    <n v="0"/>
  </r>
  <r>
    <x v="13"/>
    <s v="Factura no afecta o exenta electrÃ³nica"/>
    <n v="4961"/>
    <x v="336"/>
    <n v="990336"/>
    <s v="rlopez@bmlconsultores.cl"/>
    <x v="336"/>
    <x v="0"/>
    <s v="4961990336"/>
    <m/>
    <m/>
    <n v="-990336"/>
  </r>
  <r>
    <x v="77"/>
    <s v="Factura electrÃ³nica"/>
    <n v="7682"/>
    <x v="337"/>
    <n v="30841"/>
    <s v="rlopez@bmlconsultores.cl"/>
    <x v="337"/>
    <x v="0"/>
    <s v="768230841"/>
    <m/>
    <m/>
    <n v="-30841"/>
  </r>
  <r>
    <x v="21"/>
    <s v="Factura electrÃ³nica"/>
    <n v="767748"/>
    <x v="337"/>
    <n v="13769849"/>
    <s v="rlopez@bmlconsultores.cl"/>
    <x v="337"/>
    <x v="0"/>
    <s v="76774813769849"/>
    <m/>
    <m/>
    <n v="-13769849"/>
  </r>
  <r>
    <x v="12"/>
    <s v="Factura electrÃ³nica"/>
    <n v="17925"/>
    <x v="338"/>
    <n v="39999"/>
    <s v="rlopez@bmlconsultores.cl"/>
    <x v="338"/>
    <x v="0"/>
    <s v="1792539999"/>
    <m/>
    <m/>
    <n v="-39999"/>
  </r>
  <r>
    <x v="102"/>
    <s v="Factura electrÃ³nica"/>
    <n v="328"/>
    <x v="339"/>
    <n v="537985"/>
    <s v="rlopez@bmlconsultores.cl"/>
    <x v="339"/>
    <x v="0"/>
    <s v="328537985"/>
    <m/>
    <m/>
    <n v="-537985"/>
  </r>
  <r>
    <x v="103"/>
    <s v="Factura electrÃ³nica"/>
    <n v="489"/>
    <x v="340"/>
    <n v="228990"/>
    <s v="rlopez@bmlconsultores.cl"/>
    <x v="340"/>
    <x v="0"/>
    <s v="489228990"/>
    <m/>
    <m/>
    <n v="-228990"/>
  </r>
  <r>
    <x v="7"/>
    <s v="Factura electrÃ³nica"/>
    <n v="39532"/>
    <x v="340"/>
    <n v="137569"/>
    <s v="rlopez@bmlconsultores.cl"/>
    <x v="340"/>
    <x v="0"/>
    <s v="39532137569"/>
    <m/>
    <m/>
    <n v="-137569"/>
  </r>
  <r>
    <x v="11"/>
    <s v="Factura electrÃ³nica"/>
    <n v="102760"/>
    <x v="341"/>
    <n v="71781"/>
    <s v="rlopez@bmlconsultores.cl"/>
    <x v="341"/>
    <x v="0"/>
    <s v="10276071781"/>
    <m/>
    <m/>
    <n v="-71781"/>
  </r>
  <r>
    <x v="45"/>
    <s v="Factura electrÃ³nica"/>
    <n v="467366"/>
    <x v="341"/>
    <n v="1285301"/>
    <s v="rlopez@bmlconsultores.cl"/>
    <x v="341"/>
    <x v="0"/>
    <s v="4673661285301"/>
    <m/>
    <m/>
    <n v="-1285301"/>
  </r>
  <r>
    <x v="16"/>
    <s v="Factura electrÃ³nica"/>
    <n v="45228304"/>
    <x v="341"/>
    <n v="28428"/>
    <s v="rlopez@bmlconsultores.cl"/>
    <x v="341"/>
    <x v="0"/>
    <s v="4522830428428"/>
    <m/>
    <m/>
    <n v="-28428"/>
  </r>
  <r>
    <x v="7"/>
    <s v="Factura electrÃ³nica"/>
    <n v="39536"/>
    <x v="341"/>
    <n v="944885"/>
    <s v="rlopez@bmlconsultores.cl"/>
    <x v="341"/>
    <x v="0"/>
    <s v="39536944885"/>
    <m/>
    <m/>
    <n v="-944885"/>
  </r>
  <r>
    <x v="4"/>
    <s v="Factura electrÃ³nica"/>
    <n v="4611"/>
    <x v="342"/>
    <n v="506816"/>
    <s v="rlopez@bmlconsultores.cl"/>
    <x v="342"/>
    <x v="0"/>
    <s v="4611506816"/>
    <m/>
    <m/>
    <n v="-506816"/>
  </r>
  <r>
    <x v="7"/>
    <s v="Factura electrÃ³nica"/>
    <n v="39548"/>
    <x v="342"/>
    <n v="74993"/>
    <s v="rlopez@bmlconsultores.cl"/>
    <x v="342"/>
    <x v="0"/>
    <s v="3954874993"/>
    <m/>
    <m/>
    <n v="-74993"/>
  </r>
  <r>
    <x v="21"/>
    <s v="Factura electrÃ³nica"/>
    <n v="768385"/>
    <x v="343"/>
    <n v="2209950"/>
    <s v="rlopez@bmlconsultores.cl"/>
    <x v="343"/>
    <x v="0"/>
    <s v="7683852209950"/>
    <m/>
    <m/>
    <n v="-2209950"/>
  </r>
  <r>
    <x v="7"/>
    <s v="Factura electrÃ³nica"/>
    <n v="39661"/>
    <x v="343"/>
    <n v="1919839"/>
    <s v="rlopez@bmlconsultores.cl"/>
    <x v="343"/>
    <x v="0"/>
    <s v="396611919839"/>
    <m/>
    <m/>
    <n v="-1919839"/>
  </r>
  <r>
    <x v="20"/>
    <s v="Factura electrÃ³nica"/>
    <n v="92389"/>
    <x v="344"/>
    <n v="206460"/>
    <s v="rlopez@bmlconsultores.cl"/>
    <x v="344"/>
    <x v="0"/>
    <s v="92389206460"/>
    <m/>
    <m/>
    <n v="-206460"/>
  </r>
  <r>
    <x v="20"/>
    <s v="Factura electrÃ³nica"/>
    <n v="92391"/>
    <x v="344"/>
    <n v="97747"/>
    <s v="rlopez@bmlconsultores.cl"/>
    <x v="344"/>
    <x v="0"/>
    <s v="9239197747"/>
    <m/>
    <m/>
    <n v="-97747"/>
  </r>
  <r>
    <x v="1"/>
    <s v="Factura electrÃ³nica"/>
    <n v="723"/>
    <x v="344"/>
    <n v="2876563"/>
    <s v="rlopez@bmlconsultores.cl"/>
    <x v="344"/>
    <x v="0"/>
    <s v="7232876563"/>
    <d v="2022-07-15T00:00:00"/>
    <n v="5618068"/>
    <n v="2741505"/>
  </r>
  <r>
    <x v="86"/>
    <s v="Factura electrÃ³nica"/>
    <n v="15451"/>
    <x v="344"/>
    <n v="5052633"/>
    <s v="rlopez@bmlconsultores.cl"/>
    <x v="344"/>
    <x v="0"/>
    <s v="154515052633"/>
    <m/>
    <m/>
    <n v="-5052633"/>
  </r>
  <r>
    <x v="5"/>
    <s v="Factura electrÃ³nica"/>
    <n v="7335"/>
    <x v="345"/>
    <n v="895984"/>
    <s v="rlopez@bmlconsultores.cl"/>
    <x v="345"/>
    <x v="0"/>
    <s v="7335895984"/>
    <m/>
    <m/>
    <n v="-895984"/>
  </r>
  <r>
    <x v="68"/>
    <s v="Factura electrÃ³nica"/>
    <n v="5571552"/>
    <x v="345"/>
    <n v="11825"/>
    <s v="rlopez@bmlconsultores.cl"/>
    <x v="345"/>
    <x v="0"/>
    <s v="557155211825"/>
    <d v="2022-07-16T00:00:00"/>
    <n v="11825"/>
    <n v="0"/>
  </r>
  <r>
    <x v="21"/>
    <s v="Factura electrÃ³nica"/>
    <n v="768561"/>
    <x v="346"/>
    <n v="5199960"/>
    <s v="rlopez@bmlconsultores.cl"/>
    <x v="346"/>
    <x v="0"/>
    <s v="7685615199960"/>
    <m/>
    <m/>
    <n v="-5199960"/>
  </r>
  <r>
    <x v="7"/>
    <s v="Factura electrÃ³nica"/>
    <n v="39916"/>
    <x v="346"/>
    <n v="93555"/>
    <s v="rlopez@bmlconsultores.cl"/>
    <x v="346"/>
    <x v="0"/>
    <s v="3991693555"/>
    <m/>
    <m/>
    <n v="-93555"/>
  </r>
  <r>
    <x v="1"/>
    <s v="Factura electrÃ³nica"/>
    <n v="727"/>
    <x v="347"/>
    <n v="2741505"/>
    <s v="rlopez@bmlconsultores.cl"/>
    <x v="347"/>
    <x v="0"/>
    <s v="7272741505"/>
    <d v="2022-07-15T00:00:00"/>
    <n v="-97747"/>
    <n v="-2839252"/>
  </r>
  <r>
    <x v="11"/>
    <s v="Factura electrÃ³nica"/>
    <n v="102940"/>
    <x v="348"/>
    <n v="117067"/>
    <s v="rlopez@bmlconsultores.cl"/>
    <x v="348"/>
    <x v="0"/>
    <s v="102940117067"/>
    <m/>
    <m/>
    <n v="-117067"/>
  </r>
  <r>
    <x v="98"/>
    <s v="Factura electrÃ³nica"/>
    <n v="104"/>
    <x v="349"/>
    <n v="2624485"/>
    <s v="rlopez@bmlconsultores.cl"/>
    <x v="349"/>
    <x v="0"/>
    <s v="1042624485"/>
    <m/>
    <m/>
    <n v="-2624485"/>
  </r>
  <r>
    <x v="29"/>
    <s v="Factura electrÃ³nica"/>
    <n v="2841395"/>
    <x v="349"/>
    <n v="340836"/>
    <s v="rlopez@bmlconsultores.cl"/>
    <x v="349"/>
    <x v="0"/>
    <s v="2841395340836"/>
    <m/>
    <m/>
    <n v="-340836"/>
  </r>
  <r>
    <x v="27"/>
    <s v="Factura electrÃ³nica"/>
    <n v="59283"/>
    <x v="349"/>
    <n v="452200"/>
    <s v="rlopez@bmlconsultores.cl"/>
    <x v="349"/>
    <x v="0"/>
    <s v="59283452200"/>
    <m/>
    <m/>
    <n v="-452200"/>
  </r>
  <r>
    <x v="98"/>
    <s v="Factura electrÃ³nica"/>
    <n v="105"/>
    <x v="350"/>
    <n v="874828"/>
    <s v="rlopez@bmlconsultores.cl"/>
    <x v="350"/>
    <x v="0"/>
    <s v="105874828"/>
    <m/>
    <m/>
    <n v="-874828"/>
  </r>
  <r>
    <x v="45"/>
    <s v="Factura electrÃ³nica"/>
    <n v="468446"/>
    <x v="350"/>
    <n v="662179"/>
    <s v="rlopez@bmlconsultores.cl"/>
    <x v="350"/>
    <x v="0"/>
    <s v="468446662179"/>
    <m/>
    <m/>
    <n v="-662179"/>
  </r>
  <r>
    <x v="102"/>
    <s v="Factura electrÃ³nica"/>
    <n v="335"/>
    <x v="350"/>
    <n v="1046468"/>
    <s v="rlopez@bmlconsultores.cl"/>
    <x v="350"/>
    <x v="0"/>
    <s v="3351046468"/>
    <m/>
    <m/>
    <n v="-1046468"/>
  </r>
  <r>
    <x v="79"/>
    <s v="Factura electrÃ³nica"/>
    <n v="43205910"/>
    <x v="351"/>
    <n v="2693"/>
    <s v="rlopez@bmlconsultores.cl"/>
    <x v="351"/>
    <x v="0"/>
    <s v="432059102693"/>
    <m/>
    <m/>
    <n v="-2693"/>
  </r>
  <r>
    <x v="77"/>
    <s v="Factura electrÃ³nica"/>
    <n v="7979"/>
    <x v="351"/>
    <n v="164025"/>
    <s v="rlopez@bmlconsultores.cl"/>
    <x v="351"/>
    <x v="0"/>
    <s v="7979164025"/>
    <m/>
    <m/>
    <n v="-164025"/>
  </r>
  <r>
    <x v="7"/>
    <s v="Factura electrÃ³nica"/>
    <n v="40241"/>
    <x v="351"/>
    <n v="342368"/>
    <s v="rlopez@bmlconsultores.cl"/>
    <x v="351"/>
    <x v="0"/>
    <s v="40241342368"/>
    <m/>
    <m/>
    <n v="-342368"/>
  </r>
  <r>
    <x v="96"/>
    <s v="Factura electrÃ³nica"/>
    <n v="7540483"/>
    <x v="352"/>
    <n v="39684"/>
    <s v="rlopez@bmlconsultores.cl"/>
    <x v="352"/>
    <x v="0"/>
    <s v="754048339684"/>
    <d v="2022-07-30T00:00:00"/>
    <n v="39684"/>
    <n v="0"/>
  </r>
  <r>
    <x v="95"/>
    <s v="Factura electrÃ³nica"/>
    <n v="19289"/>
    <x v="353"/>
    <n v="233240"/>
    <s v="rlopez@bmlconsultores.cl"/>
    <x v="353"/>
    <x v="0"/>
    <s v="19289233240"/>
    <m/>
    <m/>
    <n v="-233240"/>
  </r>
  <r>
    <x v="11"/>
    <s v="Factura electrÃ³nica"/>
    <n v="103154"/>
    <x v="354"/>
    <n v="114097"/>
    <s v="rlopez@bmlconsultores.cl"/>
    <x v="354"/>
    <x v="0"/>
    <s v="103154114097"/>
    <m/>
    <m/>
    <n v="-114097"/>
  </r>
  <r>
    <x v="65"/>
    <s v="Factura electrÃ³nica"/>
    <n v="10946"/>
    <x v="354"/>
    <n v="2124150"/>
    <s v="rlopez@bmlconsultores.cl"/>
    <x v="354"/>
    <x v="0"/>
    <s v="109462124150"/>
    <m/>
    <m/>
    <n v="-2124150"/>
  </r>
  <r>
    <x v="13"/>
    <s v="Factura no afecta o exenta electrÃ³nica"/>
    <n v="5044"/>
    <x v="354"/>
    <n v="1121448"/>
    <s v="rlopez@bmlconsultores.cl"/>
    <x v="354"/>
    <x v="0"/>
    <s v="50441121448"/>
    <m/>
    <m/>
    <n v="-1121448"/>
  </r>
  <r>
    <x v="104"/>
    <s v="Factura electrÃ³nica"/>
    <n v="1885034"/>
    <x v="355"/>
    <n v="76160"/>
    <s v="rlopez@bmlconsultores.cl"/>
    <x v="355"/>
    <x v="0"/>
    <s v="188503476160"/>
    <m/>
    <m/>
    <n v="-76160"/>
  </r>
  <r>
    <x v="12"/>
    <s v="Factura electrÃ³nica"/>
    <n v="18507"/>
    <x v="355"/>
    <n v="39999"/>
    <s v="rlopez@bmlconsultores.cl"/>
    <x v="355"/>
    <x v="0"/>
    <s v="1850739999"/>
    <m/>
    <m/>
    <n v="-39999"/>
  </r>
  <r>
    <x v="29"/>
    <s v="Factura electrÃ³nica"/>
    <n v="2847930"/>
    <x v="355"/>
    <n v="629086"/>
    <s v="rlopez@bmlconsultores.cl"/>
    <x v="355"/>
    <x v="0"/>
    <s v="2847930629086"/>
    <m/>
    <m/>
    <n v="-629086"/>
  </r>
  <r>
    <x v="21"/>
    <s v="Factura electrÃ³nica"/>
    <n v="772901"/>
    <x v="355"/>
    <n v="2479910"/>
    <s v="rlopez@bmlconsultores.cl"/>
    <x v="355"/>
    <x v="0"/>
    <s v="7729012479910"/>
    <m/>
    <m/>
    <n v="-2479910"/>
  </r>
  <r>
    <x v="102"/>
    <s v="Factura electrÃ³nica"/>
    <n v="338"/>
    <x v="355"/>
    <n v="171360"/>
    <s v="rlopez@bmlconsultores.cl"/>
    <x v="355"/>
    <x v="0"/>
    <s v="338171360"/>
    <m/>
    <m/>
    <n v="-171360"/>
  </r>
  <r>
    <x v="4"/>
    <s v="Factura electrÃ³nica"/>
    <n v="4668"/>
    <x v="355"/>
    <n v="135510"/>
    <s v="rlopez@bmlconsultores.cl"/>
    <x v="355"/>
    <x v="0"/>
    <s v="4668135510"/>
    <m/>
    <m/>
    <n v="-135510"/>
  </r>
  <r>
    <x v="7"/>
    <s v="Factura electrÃ³nica"/>
    <n v="40606"/>
    <x v="355"/>
    <n v="51992"/>
    <s v="rlopez@bmlconsultores.cl"/>
    <x v="355"/>
    <x v="0"/>
    <s v="4060651992"/>
    <m/>
    <m/>
    <n v="-51992"/>
  </r>
  <r>
    <x v="91"/>
    <s v="Factura electrÃ³nica"/>
    <n v="168"/>
    <x v="356"/>
    <n v="10160"/>
    <s v="rlopez@bmlconsultores.cl"/>
    <x v="356"/>
    <x v="0"/>
    <s v="16810160"/>
    <m/>
    <m/>
    <n v="-10160"/>
  </r>
  <r>
    <x v="16"/>
    <s v="Factura electrÃ³nica"/>
    <n v="45354591"/>
    <x v="357"/>
    <n v="10990"/>
    <s v="rlopez@bmlconsultores.cl"/>
    <x v="357"/>
    <x v="0"/>
    <s v="4535459110990"/>
    <m/>
    <m/>
    <n v="-10990"/>
  </r>
  <r>
    <x v="8"/>
    <s v="Factura electrÃ³nica"/>
    <n v="4600"/>
    <x v="358"/>
    <n v="2031858"/>
    <s v="rlopez@bmlconsultores.cl"/>
    <x v="358"/>
    <x v="0"/>
    <s v="46002031858"/>
    <m/>
    <m/>
    <n v="-2031858"/>
  </r>
  <r>
    <x v="77"/>
    <s v="Factura electrÃ³nica"/>
    <n v="8174"/>
    <x v="359"/>
    <n v="47600"/>
    <s v="rlopez@bmlconsultores.cl"/>
    <x v="359"/>
    <x v="0"/>
    <s v="817447600"/>
    <m/>
    <m/>
    <n v="-47600"/>
  </r>
  <r>
    <x v="61"/>
    <s v="Factura electrÃ³nica"/>
    <n v="24238"/>
    <x v="359"/>
    <n v="319967"/>
    <s v="rlopez@bmlconsultores.cl"/>
    <x v="359"/>
    <x v="0"/>
    <s v="24238319967"/>
    <m/>
    <m/>
    <n v="-319967"/>
  </r>
  <r>
    <x v="11"/>
    <s v="Factura electrÃ³nica"/>
    <n v="103396"/>
    <x v="360"/>
    <n v="162867"/>
    <s v="rlopez@bmlconsultores.cl"/>
    <x v="360"/>
    <x v="0"/>
    <s v="103396162867"/>
    <m/>
    <m/>
    <n v="-162867"/>
  </r>
  <r>
    <x v="4"/>
    <s v="Nota de crÃ©dito electrÃ³nica"/>
    <n v="655"/>
    <x v="360"/>
    <n v="-386"/>
    <s v="rlopez@bmlconsultores.cl"/>
    <x v="360"/>
    <x v="1"/>
    <s v="655-386"/>
    <m/>
    <m/>
    <n v="386"/>
  </r>
  <r>
    <x v="7"/>
    <s v="Factura electrÃ³nica"/>
    <n v="40934"/>
    <x v="360"/>
    <n v="902897"/>
    <s v="rlopez@bmlconsultores.cl"/>
    <x v="360"/>
    <x v="0"/>
    <s v="40934902897"/>
    <m/>
    <m/>
    <n v="-902897"/>
  </r>
  <r>
    <x v="27"/>
    <s v="Factura electrÃ³nica"/>
    <n v="59622"/>
    <x v="361"/>
    <n v="399700"/>
    <s v="rlopez@bmlconsultores.cl"/>
    <x v="361"/>
    <x v="0"/>
    <s v="59622399700"/>
    <m/>
    <m/>
    <n v="-399700"/>
  </r>
  <r>
    <x v="21"/>
    <s v="Factura electrÃ³nica"/>
    <n v="775245"/>
    <x v="362"/>
    <n v="1499980"/>
    <s v="rlopez@bmlconsultores.cl"/>
    <x v="362"/>
    <x v="0"/>
    <s v="7752451499980"/>
    <m/>
    <m/>
    <n v="-1499980"/>
  </r>
  <r>
    <x v="105"/>
    <s v="Factura electrÃ³nica"/>
    <n v="37"/>
    <x v="362"/>
    <n v="199999"/>
    <s v="rlopez@bmlconsultores.cl"/>
    <x v="362"/>
    <x v="0"/>
    <s v="37199999"/>
    <m/>
    <m/>
    <n v="-199999"/>
  </r>
  <r>
    <x v="68"/>
    <s v="Factura electrÃ³nica"/>
    <n v="5629050"/>
    <x v="362"/>
    <n v="11964"/>
    <s v="rlopez@bmlconsultores.cl"/>
    <x v="362"/>
    <x v="0"/>
    <s v="562905011964"/>
    <d v="2022-08-17T00:00:00"/>
    <n v="11964"/>
    <n v="0"/>
  </r>
  <r>
    <x v="77"/>
    <s v="Factura electrÃ³nica"/>
    <n v="8243"/>
    <x v="363"/>
    <n v="390739"/>
    <s v="rlopez@bmlconsultores.cl"/>
    <x v="363"/>
    <x v="0"/>
    <s v="8243390739"/>
    <m/>
    <m/>
    <n v="-390739"/>
  </r>
  <r>
    <x v="45"/>
    <s v="Factura electrÃ³nica"/>
    <n v="472589"/>
    <x v="364"/>
    <n v="759194"/>
    <s v="rlopez@bmlconsultores.cl"/>
    <x v="364"/>
    <x v="0"/>
    <s v="472589759194"/>
    <m/>
    <m/>
    <n v="-759194"/>
  </r>
  <r>
    <x v="21"/>
    <s v="Factura electrÃ³nica"/>
    <n v="775850"/>
    <x v="364"/>
    <n v="4139940"/>
    <s v="rlopez@bmlconsultores.cl"/>
    <x v="364"/>
    <x v="0"/>
    <s v="7758504139940"/>
    <m/>
    <m/>
    <n v="-4139940"/>
  </r>
  <r>
    <x v="7"/>
    <s v="Factura electrÃ³nica"/>
    <n v="41169"/>
    <x v="364"/>
    <n v="195935"/>
    <s v="rlopez@bmlconsultores.cl"/>
    <x v="364"/>
    <x v="0"/>
    <s v="41169195935"/>
    <m/>
    <m/>
    <n v="-195935"/>
  </r>
  <r>
    <x v="106"/>
    <s v="Factura no afecta o exenta electrÃ³nica"/>
    <n v="429739"/>
    <x v="365"/>
    <n v="5280000"/>
    <s v="rlopez@bmlconsultores.cl"/>
    <x v="365"/>
    <x v="0"/>
    <s v="4297395280000"/>
    <m/>
    <m/>
    <n v="-5280000"/>
  </r>
  <r>
    <x v="106"/>
    <s v="Factura no afecta o exenta electrÃ³nica"/>
    <n v="429740"/>
    <x v="365"/>
    <n v="1760000"/>
    <s v="rlopez@bmlconsultores.cl"/>
    <x v="365"/>
    <x v="0"/>
    <s v="4297401760000"/>
    <m/>
    <m/>
    <n v="-1760000"/>
  </r>
  <r>
    <x v="79"/>
    <s v="Nota de crÃ©dito electrÃ³nica"/>
    <n v="5414891"/>
    <x v="366"/>
    <n v="-40"/>
    <s v="rlopez@bmlconsultores.cl"/>
    <x v="366"/>
    <x v="1"/>
    <s v="5414891-40"/>
    <m/>
    <m/>
    <n v="40"/>
  </r>
  <r>
    <x v="11"/>
    <s v="Factura electrÃ³nica"/>
    <n v="103580"/>
    <x v="367"/>
    <n v="851278"/>
    <s v="rlopez@bmlconsultores.cl"/>
    <x v="367"/>
    <x v="0"/>
    <s v="103580851278"/>
    <m/>
    <m/>
    <n v="-851278"/>
  </r>
  <r>
    <x v="107"/>
    <s v="Factura no afecta o exenta electrÃ³nica"/>
    <n v="8231"/>
    <x v="367"/>
    <n v="1486800"/>
    <s v="rlopez@bmlconsultores.cl"/>
    <x v="367"/>
    <x v="0"/>
    <s v="82311486800"/>
    <m/>
    <m/>
    <n v="-1486800"/>
  </r>
  <r>
    <x v="18"/>
    <s v="Factura electrÃ³nica"/>
    <n v="8619"/>
    <x v="368"/>
    <n v="1499935"/>
    <s v="rlopez@bmlconsultores.cl"/>
    <x v="368"/>
    <x v="0"/>
    <s v="86191499935"/>
    <m/>
    <m/>
    <n v="-1499935"/>
  </r>
  <r>
    <x v="79"/>
    <s v="Factura electrÃ³nica"/>
    <n v="43542265"/>
    <x v="368"/>
    <n v="8201"/>
    <s v="rlopez@bmlconsultores.cl"/>
    <x v="368"/>
    <x v="0"/>
    <s v="435422658201"/>
    <m/>
    <m/>
    <n v="-8201"/>
  </r>
  <r>
    <x v="86"/>
    <s v="Factura electrÃ³nica"/>
    <n v="15848"/>
    <x v="368"/>
    <n v="629530"/>
    <s v="rlopez@bmlconsultores.cl"/>
    <x v="368"/>
    <x v="0"/>
    <s v="15848629530"/>
    <m/>
    <m/>
    <n v="-629530"/>
  </r>
  <r>
    <x v="88"/>
    <s v="Factura electrÃ³nica"/>
    <n v="38769"/>
    <x v="368"/>
    <n v="494397"/>
    <s v="rlopez@bmlconsultores.cl"/>
    <x v="368"/>
    <x v="0"/>
    <s v="38769494397"/>
    <m/>
    <m/>
    <n v="-494397"/>
  </r>
  <r>
    <x v="7"/>
    <s v="Factura electrÃ³nica"/>
    <n v="41395"/>
    <x v="368"/>
    <n v="329509"/>
    <s v="rlopez@bmlconsultores.cl"/>
    <x v="368"/>
    <x v="0"/>
    <s v="41395329509"/>
    <m/>
    <m/>
    <n v="-329509"/>
  </r>
  <r>
    <x v="7"/>
    <s v="Factura electrÃ³nica"/>
    <n v="41424"/>
    <x v="368"/>
    <n v="139984"/>
    <s v="rlopez@bmlconsultores.cl"/>
    <x v="368"/>
    <x v="0"/>
    <s v="41424139984"/>
    <m/>
    <m/>
    <n v="-139984"/>
  </r>
  <r>
    <x v="45"/>
    <s v="Factura electrÃ³nica"/>
    <n v="474659"/>
    <x v="369"/>
    <n v="1780040"/>
    <s v="rlopez@bmlconsultores.cl"/>
    <x v="369"/>
    <x v="0"/>
    <s v="4746591780040"/>
    <m/>
    <m/>
    <n v="-1780040"/>
  </r>
  <r>
    <x v="14"/>
    <s v="Factura electrÃ³nica"/>
    <n v="31179"/>
    <x v="370"/>
    <n v="251996"/>
    <s v="rlopez@bmlconsultores.cl"/>
    <x v="370"/>
    <x v="0"/>
    <s v="31179251996"/>
    <m/>
    <m/>
    <n v="-251996"/>
  </r>
  <r>
    <x v="11"/>
    <s v="Factura electrÃ³nica"/>
    <n v="103700"/>
    <x v="370"/>
    <n v="418342"/>
    <s v="rlopez@bmlconsultores.cl"/>
    <x v="370"/>
    <x v="0"/>
    <s v="103700418342"/>
    <m/>
    <m/>
    <n v="-418342"/>
  </r>
  <r>
    <x v="96"/>
    <s v="Factura electrÃ³nica"/>
    <n v="7572750"/>
    <x v="370"/>
    <n v="59871"/>
    <s v="rlopez@bmlconsultores.cl"/>
    <x v="370"/>
    <x v="0"/>
    <s v="757275059871"/>
    <d v="2022-08-28T00:00:00"/>
    <n v="59871"/>
    <n v="0"/>
  </r>
  <r>
    <x v="102"/>
    <s v="Factura electrÃ³nica"/>
    <n v="345"/>
    <x v="370"/>
    <n v="671972"/>
    <s v="rlopez@bmlconsultores.cl"/>
    <x v="370"/>
    <x v="0"/>
    <s v="345671972"/>
    <m/>
    <m/>
    <n v="-671972"/>
  </r>
  <r>
    <x v="108"/>
    <s v="Factura electrÃ³nica"/>
    <n v="328171"/>
    <x v="370"/>
    <n v="26168100"/>
    <s v="rlopez@bmlconsultores.cl"/>
    <x v="370"/>
    <x v="0"/>
    <s v="32817126168100"/>
    <m/>
    <m/>
    <n v="-26168100"/>
  </r>
  <r>
    <x v="108"/>
    <s v="Factura electrÃ³nica"/>
    <n v="328170"/>
    <x v="370"/>
    <n v="26168100"/>
    <s v="rlopez@bmlconsultores.cl"/>
    <x v="370"/>
    <x v="0"/>
    <s v="32817026168100"/>
    <m/>
    <m/>
    <n v="-26168100"/>
  </r>
  <r>
    <x v="8"/>
    <s v="Factura electrÃ³nica"/>
    <n v="4671"/>
    <x v="371"/>
    <n v="2241729"/>
    <s v="rlopez@bmlconsultores.cl"/>
    <x v="371"/>
    <x v="0"/>
    <s v="46712241729"/>
    <m/>
    <m/>
    <n v="-2241729"/>
  </r>
  <r>
    <x v="95"/>
    <s v="Factura electrÃ³nica"/>
    <n v="20017"/>
    <x v="372"/>
    <n v="249305"/>
    <s v="rlopez@bmlconsultores.cl"/>
    <x v="372"/>
    <x v="0"/>
    <s v="20017249305"/>
    <m/>
    <m/>
    <n v="-249305"/>
  </r>
  <r>
    <x v="21"/>
    <s v="Factura electrÃ³nica"/>
    <n v="786366"/>
    <x v="372"/>
    <n v="5089930"/>
    <s v="rlopez@bmlconsultores.cl"/>
    <x v="372"/>
    <x v="0"/>
    <s v="7863665089930"/>
    <m/>
    <m/>
    <n v="-5089930"/>
  </r>
  <r>
    <x v="104"/>
    <s v="Factura electrÃ³nica"/>
    <n v="1906327"/>
    <x v="373"/>
    <n v="229551"/>
    <s v="rlopez@bmlconsultores.cl"/>
    <x v="373"/>
    <x v="0"/>
    <s v="1906327229551"/>
    <m/>
    <m/>
    <n v="-229551"/>
  </r>
  <r>
    <x v="109"/>
    <s v="Factura electrÃ³nica"/>
    <n v="98806"/>
    <x v="373"/>
    <n v="1368500"/>
    <s v="rlopez@bmlconsultores.cl"/>
    <x v="373"/>
    <x v="0"/>
    <s v="988061368500"/>
    <m/>
    <m/>
    <n v="-1368500"/>
  </r>
  <r>
    <x v="98"/>
    <s v="Factura electrÃ³nica"/>
    <n v="129"/>
    <x v="373"/>
    <n v="309967"/>
    <s v="rlopez@bmlconsultores.cl"/>
    <x v="373"/>
    <x v="0"/>
    <s v="129309967"/>
    <m/>
    <m/>
    <n v="-309967"/>
  </r>
  <r>
    <x v="58"/>
    <s v="Factura electrÃ³nica"/>
    <n v="28655"/>
    <x v="373"/>
    <n v="641088"/>
    <s v="rlopez@bmlconsultores.cl"/>
    <x v="373"/>
    <x v="0"/>
    <s v="28655641088"/>
    <m/>
    <m/>
    <n v="-641088"/>
  </r>
  <r>
    <x v="91"/>
    <s v="Factura electrÃ³nica"/>
    <n v="178"/>
    <x v="373"/>
    <n v="40145"/>
    <s v="rlopez@bmlconsultores.cl"/>
    <x v="373"/>
    <x v="0"/>
    <s v="17840145"/>
    <m/>
    <m/>
    <n v="-40145"/>
  </r>
  <r>
    <x v="45"/>
    <s v="Factura electrÃ³nica"/>
    <n v="475744"/>
    <x v="374"/>
    <n v="201740"/>
    <s v="rlopez@bmlconsultores.cl"/>
    <x v="374"/>
    <x v="0"/>
    <s v="475744201740"/>
    <m/>
    <m/>
    <n v="-201740"/>
  </r>
  <r>
    <x v="22"/>
    <s v="Factura electrÃ³nica"/>
    <n v="4265123"/>
    <x v="374"/>
    <n v="549990"/>
    <s v="rlopez@bmlconsultores.cl"/>
    <x v="374"/>
    <x v="0"/>
    <s v="4265123549990"/>
    <m/>
    <m/>
    <n v="-549990"/>
  </r>
  <r>
    <x v="13"/>
    <s v="Factura no afecta o exenta electrÃ³nica"/>
    <n v="5122"/>
    <x v="375"/>
    <n v="1089384"/>
    <s v="rlopez@bmlconsultores.cl"/>
    <x v="375"/>
    <x v="0"/>
    <s v="51221089384"/>
    <m/>
    <m/>
    <n v="-1089384"/>
  </r>
  <r>
    <x v="27"/>
    <s v="Factura electrÃ³nica"/>
    <n v="59852"/>
    <x v="376"/>
    <n v="273700"/>
    <s v="rlopez@bmlconsultores.cl"/>
    <x v="376"/>
    <x v="0"/>
    <s v="59852273700"/>
    <m/>
    <m/>
    <n v="-273700"/>
  </r>
  <r>
    <x v="12"/>
    <s v="Factura electrÃ³nica"/>
    <n v="19298"/>
    <x v="377"/>
    <n v="39999"/>
    <s v="rlopez@bmlconsultores.cl"/>
    <x v="377"/>
    <x v="0"/>
    <s v="1929839999"/>
    <m/>
    <m/>
    <n v="-39999"/>
  </r>
  <r>
    <x v="110"/>
    <s v="Factura electrÃ³nica"/>
    <n v="44407"/>
    <x v="377"/>
    <n v="489075"/>
    <s v="rlopez@bmlconsultores.cl"/>
    <x v="377"/>
    <x v="0"/>
    <s v="44407489075"/>
    <m/>
    <m/>
    <n v="-489075"/>
  </r>
  <r>
    <x v="16"/>
    <s v="Factura electrÃ³nica"/>
    <n v="45593857"/>
    <x v="377"/>
    <n v="10990"/>
    <s v="rlopez@bmlconsultores.cl"/>
    <x v="377"/>
    <x v="0"/>
    <s v="4559385710990"/>
    <m/>
    <m/>
    <n v="-10990"/>
  </r>
  <r>
    <x v="104"/>
    <s v="Factura electrÃ³nica"/>
    <n v="1915157"/>
    <x v="378"/>
    <n v="38080"/>
    <s v="rlopez@bmlconsultores.cl"/>
    <x v="378"/>
    <x v="0"/>
    <s v="191515738080"/>
    <m/>
    <m/>
    <n v="-38080"/>
  </r>
  <r>
    <x v="11"/>
    <s v="Factura electrÃ³nica"/>
    <n v="104006"/>
    <x v="378"/>
    <n v="144560"/>
    <s v="rlopez@bmlconsultores.cl"/>
    <x v="378"/>
    <x v="0"/>
    <s v="104006144560"/>
    <m/>
    <m/>
    <n v="-144560"/>
  </r>
  <r>
    <x v="7"/>
    <s v="Factura electrÃ³nica"/>
    <n v="42259"/>
    <x v="378"/>
    <n v="658982"/>
    <s v="rlopez@bmlconsultores.cl"/>
    <x v="378"/>
    <x v="0"/>
    <s v="42259658982"/>
    <m/>
    <m/>
    <n v="-658982"/>
  </r>
  <r>
    <x v="18"/>
    <s v="Factura electrÃ³nica"/>
    <n v="8655"/>
    <x v="379"/>
    <n v="229999"/>
    <s v="rlopez@bmlconsultores.cl"/>
    <x v="379"/>
    <x v="0"/>
    <s v="8655229999"/>
    <m/>
    <m/>
    <n v="-229999"/>
  </r>
  <r>
    <x v="1"/>
    <s v="Factura electrÃ³nica"/>
    <n v="799"/>
    <x v="379"/>
    <n v="1823004"/>
    <s v="rlopez@bmlconsultores.cl"/>
    <x v="379"/>
    <x v="0"/>
    <s v="7991823004"/>
    <d v="2022-09-09T00:00:00"/>
    <n v="1823004"/>
    <n v="0"/>
  </r>
  <r>
    <x v="61"/>
    <s v="Factura electrÃ³nica"/>
    <n v="25458"/>
    <x v="379"/>
    <n v="235117"/>
    <s v="rlopez@bmlconsultores.cl"/>
    <x v="379"/>
    <x v="0"/>
    <s v="25458235117"/>
    <m/>
    <m/>
    <n v="-235117"/>
  </r>
  <r>
    <x v="68"/>
    <s v="Factura electrÃ³nica"/>
    <n v="5674413"/>
    <x v="379"/>
    <n v="12079"/>
    <s v="rlopez@bmlconsultores.cl"/>
    <x v="379"/>
    <x v="0"/>
    <s v="567441312079"/>
    <d v="2022-09-15T00:00:00"/>
    <n v="12079"/>
    <n v="0"/>
  </r>
  <r>
    <x v="5"/>
    <s v="Factura electrÃ³nica"/>
    <n v="7594"/>
    <x v="380"/>
    <n v="1855986"/>
    <s v="rlopez@bmlconsultores.cl"/>
    <x v="380"/>
    <x v="0"/>
    <s v="75941855986"/>
    <m/>
    <m/>
    <n v="-1855986"/>
  </r>
  <r>
    <x v="97"/>
    <s v="Factura no afecta o exenta electrÃ³nica"/>
    <n v="537"/>
    <x v="380"/>
    <n v="99158291"/>
    <s v="rlopez@bmlconsultores.cl"/>
    <x v="380"/>
    <x v="2"/>
    <s v="53799158291"/>
    <m/>
    <m/>
    <n v="-99158291"/>
  </r>
  <r>
    <x v="97"/>
    <s v="Factura no afecta o exenta electrÃ³nica"/>
    <n v="538"/>
    <x v="380"/>
    <n v="2601581"/>
    <s v="rlopez@bmlconsultores.cl"/>
    <x v="380"/>
    <x v="0"/>
    <s v="5382601581"/>
    <m/>
    <m/>
    <n v="-2601581"/>
  </r>
  <r>
    <x v="97"/>
    <s v="Nota de crÃ©dito electrÃ³nica"/>
    <n v="80"/>
    <x v="380"/>
    <n v="-99158291"/>
    <s v="rlopez@bmlconsultores.cl"/>
    <x v="380"/>
    <x v="1"/>
    <s v="80-99158291"/>
    <m/>
    <m/>
    <n v="99158291"/>
  </r>
  <r>
    <x v="21"/>
    <s v="Factura electrÃ³nica"/>
    <n v="792879"/>
    <x v="380"/>
    <n v="5859921"/>
    <s v="rlopez@bmlconsultores.cl"/>
    <x v="380"/>
    <x v="0"/>
    <s v="7928795859921"/>
    <m/>
    <m/>
    <n v="-5859921"/>
  </r>
  <r>
    <x v="4"/>
    <s v="Factura electrÃ³nica"/>
    <n v="4761"/>
    <x v="380"/>
    <n v="327373"/>
    <s v="rlopez@bmlconsultores.cl"/>
    <x v="380"/>
    <x v="0"/>
    <s v="4761327373"/>
    <m/>
    <m/>
    <n v="-327373"/>
  </r>
  <r>
    <x v="7"/>
    <s v="Factura electrÃ³nica"/>
    <n v="42355"/>
    <x v="380"/>
    <n v="674844"/>
    <s v="rlopez@bmlconsultores.cl"/>
    <x v="380"/>
    <x v="0"/>
    <s v="42355674844"/>
    <m/>
    <m/>
    <n v="-674844"/>
  </r>
  <r>
    <x v="98"/>
    <s v="Factura electrÃ³nica"/>
    <n v="142"/>
    <x v="381"/>
    <n v="331954"/>
    <s v="rlopez@bmlconsultores.cl"/>
    <x v="381"/>
    <x v="0"/>
    <s v="142331954"/>
    <m/>
    <m/>
    <n v="-331954"/>
  </r>
  <r>
    <x v="102"/>
    <s v="Factura electrÃ³nica"/>
    <n v="353"/>
    <x v="381"/>
    <n v="254092"/>
    <s v="rlopez@bmlconsultores.cl"/>
    <x v="381"/>
    <x v="0"/>
    <s v="353254092"/>
    <m/>
    <m/>
    <n v="-254092"/>
  </r>
  <r>
    <x v="77"/>
    <s v="Factura electrÃ³nica"/>
    <n v="8584"/>
    <x v="382"/>
    <n v="77124"/>
    <s v="rlopez@bmlconsultores.cl"/>
    <x v="382"/>
    <x v="0"/>
    <s v="858477124"/>
    <m/>
    <m/>
    <n v="-77124"/>
  </r>
  <r>
    <x v="86"/>
    <s v="Factura electrÃ³nica"/>
    <n v="16103"/>
    <x v="382"/>
    <n v="2035060"/>
    <s v="rlopez@bmlconsultores.cl"/>
    <x v="382"/>
    <x v="2"/>
    <s v="161032035060"/>
    <m/>
    <m/>
    <n v="-2035060"/>
  </r>
  <r>
    <x v="86"/>
    <s v="Nota de crÃ©dito electrÃ³nica"/>
    <n v="6638"/>
    <x v="382"/>
    <n v="-2035060"/>
    <s v="rlopez@bmlconsultores.cl"/>
    <x v="382"/>
    <x v="1"/>
    <s v="6638-2035060"/>
    <m/>
    <m/>
    <n v="2035060"/>
  </r>
  <r>
    <x v="79"/>
    <s v="Nota de crÃ©dito electrÃ³nica"/>
    <n v="5595368"/>
    <x v="383"/>
    <n v="-519"/>
    <s v="rlopez@bmlconsultores.cl"/>
    <x v="383"/>
    <x v="1"/>
    <s v="5595368-519"/>
    <m/>
    <m/>
    <n v="519"/>
  </r>
  <r>
    <x v="29"/>
    <s v="Factura electrÃ³nica"/>
    <n v="2874663"/>
    <x v="383"/>
    <n v="513310"/>
    <s v="rlopez@bmlconsultores.cl"/>
    <x v="383"/>
    <x v="0"/>
    <s v="2874663513310"/>
    <m/>
    <m/>
    <n v="-513310"/>
  </r>
  <r>
    <x v="21"/>
    <s v="Factura electrÃ³nica"/>
    <n v="797720"/>
    <x v="383"/>
    <n v="2599980"/>
    <s v="rlopez@bmlconsultores.cl"/>
    <x v="383"/>
    <x v="0"/>
    <s v="7977202599980"/>
    <m/>
    <m/>
    <n v="-2599980"/>
  </r>
  <r>
    <x v="7"/>
    <s v="Factura electrÃ³nica"/>
    <n v="42601"/>
    <x v="383"/>
    <n v="95966"/>
    <s v="rlopez@bmlconsultores.cl"/>
    <x v="383"/>
    <x v="0"/>
    <s v="4260195966"/>
    <m/>
    <m/>
    <n v="-95966"/>
  </r>
  <r>
    <x v="111"/>
    <s v="Factura electrÃ³nica"/>
    <n v="9451899"/>
    <x v="384"/>
    <n v="140363"/>
    <s v="rlopez@bmlconsultores.cl"/>
    <x v="384"/>
    <x v="0"/>
    <s v="9451899140363"/>
    <m/>
    <m/>
    <n v="-140363"/>
  </r>
  <r>
    <x v="86"/>
    <s v="Factura electrÃ³nica"/>
    <n v="16146"/>
    <x v="385"/>
    <n v="4070120"/>
    <s v="rlopez@bmlconsultores.cl"/>
    <x v="385"/>
    <x v="0"/>
    <s v="161464070120"/>
    <m/>
    <m/>
    <n v="-4070120"/>
  </r>
  <r>
    <x v="79"/>
    <s v="Factura electrÃ³nica"/>
    <n v="43891050"/>
    <x v="386"/>
    <n v="9770"/>
    <s v="rlopez@bmlconsultores.cl"/>
    <x v="386"/>
    <x v="0"/>
    <s v="438910509770"/>
    <m/>
    <m/>
    <n v="-9770"/>
  </r>
  <r>
    <x v="21"/>
    <s v="Factura electrÃ³nica"/>
    <n v="798811"/>
    <x v="386"/>
    <n v="12269847"/>
    <s v="rlopez@bmlconsultores.cl"/>
    <x v="386"/>
    <x v="0"/>
    <s v="79881112269847"/>
    <m/>
    <m/>
    <n v="-12269847"/>
  </r>
  <r>
    <x v="71"/>
    <s v="Factura electrÃ³nica"/>
    <n v="2461"/>
    <x v="387"/>
    <n v="2489736"/>
    <s v="rlopez@bmlconsultores.cl"/>
    <x v="387"/>
    <x v="0"/>
    <s v="24612489736"/>
    <d v="2022-08-26T00:00:00"/>
    <n v="2489736"/>
    <n v="0"/>
  </r>
  <r>
    <x v="96"/>
    <s v="Factura electrÃ³nica"/>
    <n v="7607704"/>
    <x v="388"/>
    <n v="60463"/>
    <s v="rlopez@bmlconsultores.cl"/>
    <x v="388"/>
    <x v="0"/>
    <s v="760770460463"/>
    <d v="2022-09-30T00:00:00"/>
    <n v="60463"/>
    <n v="0"/>
  </r>
  <r>
    <x v="8"/>
    <s v="Factura electrÃ³nica"/>
    <n v="4735"/>
    <x v="388"/>
    <n v="2854718"/>
    <s v="rlopez@bmlconsultores.cl"/>
    <x v="388"/>
    <x v="0"/>
    <s v="47352854718"/>
    <m/>
    <m/>
    <n v="-2854718"/>
  </r>
  <r>
    <x v="4"/>
    <s v="Factura electrÃ³nica"/>
    <n v="4815"/>
    <x v="388"/>
    <n v="451703"/>
    <s v="rlopez@bmlconsultores.cl"/>
    <x v="388"/>
    <x v="0"/>
    <s v="4815451703"/>
    <m/>
    <m/>
    <n v="-451703"/>
  </r>
  <r>
    <x v="95"/>
    <s v="Factura electrÃ³nica"/>
    <n v="20631"/>
    <x v="389"/>
    <n v="233240"/>
    <s v="rlopez@bmlconsultores.cl"/>
    <x v="389"/>
    <x v="0"/>
    <s v="20631233240"/>
    <m/>
    <m/>
    <n v="-233240"/>
  </r>
  <r>
    <x v="77"/>
    <s v="Factura electrÃ³nica"/>
    <n v="10758"/>
    <x v="389"/>
    <n v="473424"/>
    <s v="rlopez@bmlconsultores.cl"/>
    <x v="389"/>
    <x v="0"/>
    <s v="10758473424"/>
    <m/>
    <m/>
    <n v="-473424"/>
  </r>
  <r>
    <x v="7"/>
    <s v="Factura electrÃ³nica"/>
    <n v="42786"/>
    <x v="389"/>
    <n v="499924"/>
    <s v="rlopez@bmlconsultores.cl"/>
    <x v="389"/>
    <x v="0"/>
    <s v="42786499924"/>
    <m/>
    <m/>
    <n v="-499924"/>
  </r>
  <r>
    <x v="11"/>
    <s v="Factura electrÃ³nica"/>
    <n v="104437"/>
    <x v="390"/>
    <n v="842964"/>
    <s v="rlopez@bmlconsultores.cl"/>
    <x v="390"/>
    <x v="0"/>
    <s v="104437842964"/>
    <m/>
    <m/>
    <n v="-842964"/>
  </r>
  <r>
    <x v="98"/>
    <s v="Factura electrÃ³nica"/>
    <n v="157"/>
    <x v="391"/>
    <n v="678911"/>
    <s v="rlopez@bmlconsultores.cl"/>
    <x v="391"/>
    <x v="0"/>
    <s v="157678911"/>
    <m/>
    <m/>
    <n v="-678911"/>
  </r>
  <r>
    <x v="57"/>
    <s v="Factura electrÃ³nica"/>
    <n v="836"/>
    <x v="391"/>
    <n v="384462"/>
    <s v="rlopez@bmlconsultores.cl"/>
    <x v="391"/>
    <x v="0"/>
    <s v="836384462"/>
    <m/>
    <m/>
    <n v="-384462"/>
  </r>
  <r>
    <x v="91"/>
    <s v="Factura electrÃ³nica"/>
    <n v="213"/>
    <x v="391"/>
    <n v="38758"/>
    <s v="rlopez@bmlconsultores.cl"/>
    <x v="391"/>
    <x v="0"/>
    <s v="21338758"/>
    <m/>
    <m/>
    <n v="-38758"/>
  </r>
  <r>
    <x v="112"/>
    <s v="Factura electrÃ³nica"/>
    <n v="20702"/>
    <x v="392"/>
    <n v="13744"/>
    <s v="rlopez@bmlconsultores.cl"/>
    <x v="392"/>
    <x v="0"/>
    <s v="2070213744"/>
    <m/>
    <m/>
    <n v="-13744"/>
  </r>
  <r>
    <x v="13"/>
    <s v="Factura no afecta o exenta electrÃ³nica"/>
    <n v="5185"/>
    <x v="392"/>
    <n v="1039536"/>
    <s v="rlopez@bmlconsultores.cl"/>
    <x v="392"/>
    <x v="0"/>
    <s v="51851039536"/>
    <m/>
    <m/>
    <n v="-1039536"/>
  </r>
  <r>
    <x v="108"/>
    <s v="Nota de crÃ©dito electrÃ³nica"/>
    <n v="211332"/>
    <x v="393"/>
    <n v="-26168100"/>
    <s v="rlopez@bmlconsultores.cl"/>
    <x v="393"/>
    <x v="1"/>
    <s v="211332-26168100"/>
    <m/>
    <m/>
    <n v="26168100"/>
  </r>
  <r>
    <x v="108"/>
    <s v="Nota de crÃ©dito electrÃ³nica"/>
    <n v="211326"/>
    <x v="393"/>
    <n v="-26168100"/>
    <s v="rlopez@bmlconsultores.cl"/>
    <x v="393"/>
    <x v="1"/>
    <s v="211326-26168100"/>
    <m/>
    <m/>
    <n v="26168100"/>
  </r>
  <r>
    <x v="18"/>
    <s v="Factura electrÃ³nica"/>
    <n v="8740"/>
    <x v="394"/>
    <n v="394001"/>
    <s v="rlopez@bmlconsultores.cl"/>
    <x v="394"/>
    <x v="0"/>
    <s v="8740394001"/>
    <m/>
    <m/>
    <n v="-394001"/>
  </r>
  <r>
    <x v="12"/>
    <s v="Factura electrÃ³nica"/>
    <n v="19918"/>
    <x v="394"/>
    <n v="39999"/>
    <s v="rlopez@bmlconsultores.cl"/>
    <x v="394"/>
    <x v="0"/>
    <s v="1991839999"/>
    <m/>
    <m/>
    <n v="-39999"/>
  </r>
  <r>
    <x v="86"/>
    <s v="Factura electrÃ³nica"/>
    <n v="16274"/>
    <x v="394"/>
    <n v="4740390"/>
    <s v="rlopez@bmlconsultores.cl"/>
    <x v="394"/>
    <x v="0"/>
    <s v="162744740390"/>
    <m/>
    <m/>
    <n v="-4740390"/>
  </r>
  <r>
    <x v="60"/>
    <s v="Factura electrÃ³nica"/>
    <n v="2557"/>
    <x v="395"/>
    <n v="355614"/>
    <s v="rlopez@bmlconsultores.cl"/>
    <x v="395"/>
    <x v="0"/>
    <s v="2557355614"/>
    <m/>
    <m/>
    <n v="-355614"/>
  </r>
  <r>
    <x v="16"/>
    <s v="Factura electrÃ³nica"/>
    <n v="45725745"/>
    <x v="396"/>
    <n v="10990"/>
    <s v="rlopez@bmlconsultores.cl"/>
    <x v="396"/>
    <x v="0"/>
    <s v="4572574510990"/>
    <m/>
    <m/>
    <n v="-10990"/>
  </r>
  <r>
    <x v="5"/>
    <s v="Factura electrÃ³nica"/>
    <n v="7848"/>
    <x v="397"/>
    <n v="3119966"/>
    <s v="rlopez@bmlconsultores.cl"/>
    <x v="397"/>
    <x v="0"/>
    <s v="78483119966"/>
    <m/>
    <m/>
    <n v="-3119966"/>
  </r>
  <r>
    <x v="14"/>
    <s v="Factura electrÃ³nica"/>
    <n v="31782"/>
    <x v="397"/>
    <n v="2022206"/>
    <s v="rlopez@bmlconsultores.cl"/>
    <x v="397"/>
    <x v="0"/>
    <s v="317822022206"/>
    <m/>
    <m/>
    <n v="-2022206"/>
  </r>
  <r>
    <x v="11"/>
    <s v="Factura electrÃ³nica"/>
    <n v="104591"/>
    <x v="397"/>
    <n v="169389"/>
    <s v="rlopez@bmlconsultores.cl"/>
    <x v="397"/>
    <x v="0"/>
    <s v="104591169389"/>
    <m/>
    <m/>
    <n v="-169389"/>
  </r>
  <r>
    <x v="21"/>
    <s v="Factura electrÃ³nica"/>
    <n v="804584"/>
    <x v="397"/>
    <n v="10459868"/>
    <s v="rlopez@bmlconsultores.cl"/>
    <x v="397"/>
    <x v="0"/>
    <s v="80458410459868"/>
    <m/>
    <m/>
    <n v="-10459868"/>
  </r>
  <r>
    <x v="113"/>
    <s v="Factura electrÃ³nica"/>
    <n v="1269"/>
    <x v="397"/>
    <n v="904400"/>
    <s v="rlopez@bmlconsultores.cl"/>
    <x v="397"/>
    <x v="0"/>
    <s v="1269904400"/>
    <m/>
    <m/>
    <n v="-904400"/>
  </r>
  <r>
    <x v="4"/>
    <s v="Factura electrÃ³nica"/>
    <n v="4904"/>
    <x v="398"/>
    <n v="1171959"/>
    <s v="rlopez@bmlconsultores.cl"/>
    <x v="398"/>
    <x v="0"/>
    <s v="49041171959"/>
    <m/>
    <m/>
    <n v="-1171959"/>
  </r>
  <r>
    <x v="4"/>
    <s v="Factura electrÃ³nica"/>
    <n v="4903"/>
    <x v="398"/>
    <n v="186270"/>
    <s v="rlopez@bmlconsultores.cl"/>
    <x v="398"/>
    <x v="0"/>
    <s v="4903186270"/>
    <m/>
    <m/>
    <n v="-186270"/>
  </r>
  <r>
    <x v="60"/>
    <s v="Factura electrÃ³nica"/>
    <n v="2564"/>
    <x v="398"/>
    <n v="55148"/>
    <s v="rlopez@bmlconsultores.cl"/>
    <x v="398"/>
    <x v="0"/>
    <s v="256455148"/>
    <m/>
    <m/>
    <n v="-55148"/>
  </r>
  <r>
    <x v="7"/>
    <s v="Factura electrÃ³nica"/>
    <n v="43077"/>
    <x v="398"/>
    <n v="927549"/>
    <s v="rlopez@bmlconsultores.cl"/>
    <x v="398"/>
    <x v="0"/>
    <s v="43077927549"/>
    <m/>
    <m/>
    <n v="-927549"/>
  </r>
  <r>
    <x v="7"/>
    <s v="Factura electrÃ³nica"/>
    <n v="43040"/>
    <x v="398"/>
    <n v="198043"/>
    <s v="rlopez@bmlconsultores.cl"/>
    <x v="398"/>
    <x v="0"/>
    <s v="43040198043"/>
    <m/>
    <m/>
    <n v="-198043"/>
  </r>
  <r>
    <x v="7"/>
    <s v="Factura electrÃ³nica"/>
    <n v="43076"/>
    <x v="398"/>
    <n v="1103541"/>
    <s v="rlopez@bmlconsultores.cl"/>
    <x v="398"/>
    <x v="2"/>
    <s v="430761103541"/>
    <m/>
    <m/>
    <n v="-1103541"/>
  </r>
  <r>
    <x v="7"/>
    <s v="Nota de crÃ©dito electrÃ³nica"/>
    <n v="15038"/>
    <x v="398"/>
    <n v="-1103541"/>
    <s v="rlopez@bmlconsultores.cl"/>
    <x v="398"/>
    <x v="1"/>
    <s v="15038-1103541"/>
    <m/>
    <m/>
    <n v="1103541"/>
  </r>
  <r>
    <x v="77"/>
    <s v="Factura electrÃ³nica"/>
    <n v="11006"/>
    <x v="399"/>
    <n v="1211283"/>
    <s v="rlopez@bmlconsultores.cl"/>
    <x v="399"/>
    <x v="0"/>
    <s v="110061211283"/>
    <m/>
    <m/>
    <n v="-1211283"/>
  </r>
  <r>
    <x v="114"/>
    <s v="Factura no afecta o exenta electrÃ³nica"/>
    <n v="725"/>
    <x v="399"/>
    <n v="745600"/>
    <s v="rlopez@bmlconsultores.cl"/>
    <x v="399"/>
    <x v="0"/>
    <s v="725745600"/>
    <m/>
    <m/>
    <n v="-745600"/>
  </r>
  <r>
    <x v="27"/>
    <s v="Factura electrÃ³nica"/>
    <n v="60465"/>
    <x v="400"/>
    <n v="159460"/>
    <s v="rlopez@bmlconsultores.cl"/>
    <x v="400"/>
    <x v="0"/>
    <s v="60465159460"/>
    <m/>
    <m/>
    <n v="-159460"/>
  </r>
  <r>
    <x v="5"/>
    <s v="Factura electrÃ³nica"/>
    <n v="7879"/>
    <x v="401"/>
    <n v="215992"/>
    <s v="rlopez@bmlconsultores.cl"/>
    <x v="401"/>
    <x v="0"/>
    <s v="7879215992"/>
    <m/>
    <m/>
    <n v="-215992"/>
  </r>
  <r>
    <x v="4"/>
    <s v="Factura electrÃ³nica"/>
    <n v="4929"/>
    <x v="401"/>
    <n v="1434462"/>
    <s v="rlopez@bmlconsultores.cl"/>
    <x v="401"/>
    <x v="0"/>
    <s v="49291434462"/>
    <m/>
    <m/>
    <n v="-1434462"/>
  </r>
  <r>
    <x v="49"/>
    <s v="Factura electrÃ³nica"/>
    <n v="10289"/>
    <x v="402"/>
    <n v="3226710"/>
    <s v="rlopez@bmlconsultores.cl"/>
    <x v="402"/>
    <x v="0"/>
    <s v="102893226710"/>
    <m/>
    <m/>
    <n v="-3226710"/>
  </r>
  <r>
    <x v="21"/>
    <s v="Factura electrÃ³nica"/>
    <n v="809222"/>
    <x v="403"/>
    <n v="19799778"/>
    <s v="rlopez@bmlconsultores.cl"/>
    <x v="403"/>
    <x v="0"/>
    <s v="80922219799778"/>
    <m/>
    <m/>
    <n v="-19799778"/>
  </r>
  <r>
    <x v="79"/>
    <s v="Factura electrÃ³nica"/>
    <n v="44638102"/>
    <x v="404"/>
    <n v="2949"/>
    <s v="rlopez@bmlconsultores.cl"/>
    <x v="404"/>
    <x v="0"/>
    <s v="446381022949"/>
    <m/>
    <m/>
    <n v="-2949"/>
  </r>
  <r>
    <x v="86"/>
    <s v="Factura electrÃ³nica"/>
    <n v="16423"/>
    <x v="404"/>
    <n v="12454800"/>
    <s v="rlopez@bmlconsultores.cl"/>
    <x v="404"/>
    <x v="0"/>
    <s v="1642312454800"/>
    <m/>
    <m/>
    <n v="-12454800"/>
  </r>
  <r>
    <x v="7"/>
    <s v="Factura electrÃ³nica"/>
    <n v="43463"/>
    <x v="404"/>
    <n v="2882805"/>
    <s v="rlopez@bmlconsultores.cl"/>
    <x v="404"/>
    <x v="0"/>
    <s v="434632882805"/>
    <m/>
    <m/>
    <n v="-2882805"/>
  </r>
  <r>
    <x v="79"/>
    <s v="Nota de crÃ©dito electrÃ³nica"/>
    <n v="5714418"/>
    <x v="405"/>
    <n v="-29"/>
    <s v="rlopez@bmlconsultores.cl"/>
    <x v="405"/>
    <x v="1"/>
    <s v="5714418-29"/>
    <m/>
    <m/>
    <n v="29"/>
  </r>
  <r>
    <x v="77"/>
    <s v="Factura electrÃ³nica"/>
    <n v="11142"/>
    <x v="405"/>
    <n v="790083"/>
    <s v="rlopez@bmlconsultores.cl"/>
    <x v="405"/>
    <x v="0"/>
    <s v="11142790083"/>
    <m/>
    <m/>
    <n v="-790083"/>
  </r>
  <r>
    <x v="98"/>
    <s v="Factura electrÃ³nica"/>
    <n v="174"/>
    <x v="406"/>
    <n v="559947"/>
    <s v="rlopez@bmlconsultores.cl"/>
    <x v="406"/>
    <x v="0"/>
    <s v="174559947"/>
    <m/>
    <m/>
    <n v="-559947"/>
  </r>
  <r>
    <x v="49"/>
    <s v="Factura electrÃ³nica"/>
    <n v="10326"/>
    <x v="406"/>
    <n v="7869910"/>
    <s v="rlopez@bmlconsultores.cl"/>
    <x v="406"/>
    <x v="0"/>
    <s v="103267869910"/>
    <m/>
    <m/>
    <n v="-7869910"/>
  </r>
  <r>
    <x v="96"/>
    <s v="Factura electrÃ³nica"/>
    <n v="7641529"/>
    <x v="406"/>
    <n v="61231"/>
    <s v="rlopez@bmlconsultores.cl"/>
    <x v="406"/>
    <x v="0"/>
    <s v="764152961231"/>
    <d v="2022-10-30T00:00:00"/>
    <n v="61231"/>
    <n v="0"/>
  </r>
  <r>
    <x v="45"/>
    <s v="Factura electrÃ³nica"/>
    <n v="483388"/>
    <x v="406"/>
    <n v="351726"/>
    <s v="rlopez@bmlconsultores.cl"/>
    <x v="406"/>
    <x v="0"/>
    <s v="483388351726"/>
    <m/>
    <m/>
    <n v="-351726"/>
  </r>
  <r>
    <x v="1"/>
    <s v="Factura electrÃ³nica"/>
    <n v="861"/>
    <x v="406"/>
    <n v="2157422"/>
    <s v="rlopez@bmlconsultores.cl"/>
    <x v="406"/>
    <x v="0"/>
    <s v="8612157422"/>
    <d v="2022-11-11T00:00:00"/>
    <n v="2157422"/>
    <n v="0"/>
  </r>
  <r>
    <x v="8"/>
    <s v="Factura electrÃ³nica"/>
    <n v="4795"/>
    <x v="406"/>
    <n v="3964748"/>
    <s v="rlopez@bmlconsultores.cl"/>
    <x v="406"/>
    <x v="0"/>
    <s v="47953964748"/>
    <m/>
    <m/>
    <n v="-3964748"/>
  </r>
  <r>
    <x v="95"/>
    <s v="Factura electrÃ³nica"/>
    <n v="21640"/>
    <x v="407"/>
    <n v="233240"/>
    <s v="rlopez@bmlconsultores.cl"/>
    <x v="407"/>
    <x v="0"/>
    <s v="21640233240"/>
    <m/>
    <m/>
    <n v="-233240"/>
  </r>
  <r>
    <x v="14"/>
    <s v="Factura electrÃ³nica"/>
    <n v="31975"/>
    <x v="408"/>
    <n v="397748"/>
    <s v="rlopez@bmlconsultores.cl"/>
    <x v="408"/>
    <x v="0"/>
    <s v="31975397748"/>
    <m/>
    <m/>
    <n v="-397748"/>
  </r>
  <r>
    <x v="62"/>
    <s v="Factura electrÃ³nica"/>
    <n v="11518"/>
    <x v="408"/>
    <n v="1764306"/>
    <s v="rlopez@bmlconsultores.cl"/>
    <x v="408"/>
    <x v="0"/>
    <s v="115181764306"/>
    <m/>
    <m/>
    <n v="-1764306"/>
  </r>
  <r>
    <x v="91"/>
    <s v="Factura electrÃ³nica"/>
    <n v="251"/>
    <x v="409"/>
    <n v="19577"/>
    <s v="rlopez@bmlconsultores.cl"/>
    <x v="409"/>
    <x v="0"/>
    <s v="25119577"/>
    <m/>
    <m/>
    <n v="-19577"/>
  </r>
  <r>
    <x v="13"/>
    <s v="Factura no afecta o exenta electrÃ³nica"/>
    <n v="5248"/>
    <x v="410"/>
    <n v="1117344"/>
    <s v="rlopez@bmlconsultores.cl"/>
    <x v="410"/>
    <x v="0"/>
    <s v="52481117344"/>
    <m/>
    <m/>
    <n v="-1117344"/>
  </r>
  <r>
    <x v="112"/>
    <s v="Factura electrÃ³nica"/>
    <n v="21556"/>
    <x v="411"/>
    <n v="13744"/>
    <s v="rlopez@bmlconsultores.cl"/>
    <x v="411"/>
    <x v="0"/>
    <s v="2155613744"/>
    <m/>
    <m/>
    <n v="-13744"/>
  </r>
  <r>
    <x v="12"/>
    <s v="Factura electrÃ³nica"/>
    <n v="20555"/>
    <x v="412"/>
    <n v="39999"/>
    <s v="rlopez@bmlconsultores.cl"/>
    <x v="412"/>
    <x v="0"/>
    <s v="2055539999"/>
    <m/>
    <m/>
    <n v="-39999"/>
  </r>
  <r>
    <x v="5"/>
    <s v="Factura electrÃ³nica"/>
    <n v="7928"/>
    <x v="413"/>
    <n v="839975"/>
    <s v="rlopez@bmlconsultores.cl"/>
    <x v="413"/>
    <x v="0"/>
    <s v="7928839975"/>
    <m/>
    <m/>
    <n v="-839975"/>
  </r>
  <r>
    <x v="98"/>
    <s v="Factura electrÃ³nica"/>
    <n v="178"/>
    <x v="413"/>
    <n v="345927"/>
    <s v="rlopez@bmlconsultores.cl"/>
    <x v="413"/>
    <x v="0"/>
    <s v="178345927"/>
    <m/>
    <m/>
    <n v="-345927"/>
  </r>
  <r>
    <x v="99"/>
    <s v="Factura electrÃ³nica"/>
    <n v="9647"/>
    <x v="413"/>
    <n v="1689174"/>
    <s v="rlopez@bmlconsultores.cl"/>
    <x v="413"/>
    <x v="0"/>
    <s v="96471689174"/>
    <m/>
    <m/>
    <n v="-1689174"/>
  </r>
  <r>
    <x v="21"/>
    <s v="Factura electrÃ³nica"/>
    <n v="825742"/>
    <x v="413"/>
    <n v="10609829"/>
    <s v="rlopez@bmlconsultores.cl"/>
    <x v="413"/>
    <x v="0"/>
    <s v="82574210609829"/>
    <m/>
    <m/>
    <n v="-10609829"/>
  </r>
  <r>
    <x v="34"/>
    <s v="Factura electrÃ³nica"/>
    <n v="3506"/>
    <x v="414"/>
    <n v="1181643"/>
    <s v="rlopez@bmlconsultores.cl"/>
    <x v="414"/>
    <x v="0"/>
    <s v="35061181643"/>
    <m/>
    <m/>
    <n v="-1181643"/>
  </r>
  <r>
    <x v="1"/>
    <s v="Factura electrÃ³nica"/>
    <n v="877"/>
    <x v="414"/>
    <n v="2024943"/>
    <s v="rlopez@bmlconsultores.cl"/>
    <x v="414"/>
    <x v="0"/>
    <s v="8772024943"/>
    <d v="2023-03-09T00:00:00"/>
    <n v="2024943"/>
    <n v="0"/>
  </r>
  <r>
    <x v="49"/>
    <s v="Factura electrÃ³nica"/>
    <n v="10388"/>
    <x v="415"/>
    <n v="3316074"/>
    <s v="rlopez@bmlconsultores.cl"/>
    <x v="415"/>
    <x v="0"/>
    <s v="103883316074"/>
    <m/>
    <m/>
    <n v="-3316074"/>
  </r>
  <r>
    <x v="65"/>
    <s v="Factura electrÃ³nica"/>
    <n v="11613"/>
    <x v="415"/>
    <n v="571200"/>
    <s v="rlopez@bmlconsultores.cl"/>
    <x v="415"/>
    <x v="0"/>
    <s v="11613571200"/>
    <m/>
    <m/>
    <n v="-571200"/>
  </r>
  <r>
    <x v="68"/>
    <s v="Factura electrÃ³nica"/>
    <n v="5755851"/>
    <x v="416"/>
    <n v="12384"/>
    <s v="rlopez@bmlconsultores.cl"/>
    <x v="416"/>
    <x v="0"/>
    <s v="575585112384"/>
    <d v="2022-11-16T00:00:00"/>
    <n v="12384"/>
    <n v="0"/>
  </r>
  <r>
    <x v="115"/>
    <s v="Factura no afecta o exenta electrÃ³nica"/>
    <n v="84"/>
    <x v="417"/>
    <n v="500000"/>
    <s v="rlopez@bmlconsultores.cl"/>
    <x v="417"/>
    <x v="2"/>
    <s v="84500000"/>
    <m/>
    <m/>
    <n v="-500000"/>
  </r>
  <r>
    <x v="115"/>
    <s v="Factura no afecta o exenta electrÃ³nica"/>
    <n v="85"/>
    <x v="417"/>
    <n v="500000"/>
    <s v="rlopez@bmlconsultores.cl"/>
    <x v="417"/>
    <x v="0"/>
    <s v="85500000"/>
    <m/>
    <m/>
    <n v="-500000"/>
  </r>
  <r>
    <x v="115"/>
    <s v="Nota de crÃ©dito electrÃ³nica"/>
    <n v="6"/>
    <x v="417"/>
    <n v="-500000"/>
    <s v="rlopez@bmlconsultores.cl"/>
    <x v="417"/>
    <x v="1"/>
    <s v="6-500000"/>
    <m/>
    <m/>
    <n v="500000"/>
  </r>
  <r>
    <x v="5"/>
    <s v="Factura electrÃ³nica"/>
    <n v="7982"/>
    <x v="418"/>
    <n v="2559983"/>
    <s v="rlopez@bmlconsultores.cl"/>
    <x v="418"/>
    <x v="0"/>
    <s v="79822559983"/>
    <m/>
    <m/>
    <n v="-2559983"/>
  </r>
  <r>
    <x v="112"/>
    <s v="Factura electrÃ³nica"/>
    <n v="21939"/>
    <x v="418"/>
    <n v="20706"/>
    <s v="rlopez@bmlconsultores.cl"/>
    <x v="418"/>
    <x v="0"/>
    <s v="2193920706"/>
    <m/>
    <m/>
    <n v="-20706"/>
  </r>
  <r>
    <x v="21"/>
    <s v="Factura electrÃ³nica"/>
    <n v="830125"/>
    <x v="419"/>
    <n v="3999920"/>
    <s v="rlopez@bmlconsultores.cl"/>
    <x v="419"/>
    <x v="0"/>
    <s v="8301253999920"/>
    <m/>
    <m/>
    <n v="-3999920"/>
  </r>
  <r>
    <x v="27"/>
    <s v="Factura electrÃ³nica"/>
    <n v="60824"/>
    <x v="420"/>
    <n v="273700"/>
    <s v="rlopez@bmlconsultores.cl"/>
    <x v="420"/>
    <x v="0"/>
    <s v="60824273700"/>
    <m/>
    <m/>
    <n v="-273700"/>
  </r>
  <r>
    <x v="86"/>
    <s v="Factura electrÃ³nica"/>
    <n v="16734"/>
    <x v="421"/>
    <n v="3798520"/>
    <s v="rlopez@bmlconsultores.cl"/>
    <x v="421"/>
    <x v="0"/>
    <s v="167343798520"/>
    <m/>
    <m/>
    <n v="-3798520"/>
  </r>
  <r>
    <x v="86"/>
    <s v="Factura electrÃ³nica"/>
    <n v="16733"/>
    <x v="421"/>
    <n v="4604590"/>
    <s v="rlopez@bmlconsultores.cl"/>
    <x v="421"/>
    <x v="0"/>
    <s v="167334604590"/>
    <m/>
    <m/>
    <n v="-4604590"/>
  </r>
  <r>
    <x v="79"/>
    <s v="Factura electrÃ³nica"/>
    <n v="44936261"/>
    <x v="422"/>
    <n v="1113"/>
    <s v="rlopez@bmlconsultores.cl"/>
    <x v="422"/>
    <x v="0"/>
    <s v="449362611113"/>
    <m/>
    <m/>
    <n v="-1113"/>
  </r>
  <r>
    <x v="11"/>
    <s v="Factura electrÃ³nica"/>
    <n v="105579"/>
    <x v="423"/>
    <n v="453309"/>
    <s v="rlopez@bmlconsultores.cl"/>
    <x v="423"/>
    <x v="0"/>
    <s v="105579453309"/>
    <m/>
    <m/>
    <n v="-453309"/>
  </r>
  <r>
    <x v="20"/>
    <s v="Factura electrÃ³nica"/>
    <n v="97148"/>
    <x v="423"/>
    <n v="305654"/>
    <s v="rlopez@bmlconsultores.cl"/>
    <x v="423"/>
    <x v="0"/>
    <s v="97148305654"/>
    <m/>
    <m/>
    <n v="-305654"/>
  </r>
  <r>
    <x v="96"/>
    <s v="Factura electrÃ³nica"/>
    <n v="7676382"/>
    <x v="423"/>
    <n v="62041"/>
    <s v="rlopez@bmlconsultores.cl"/>
    <x v="423"/>
    <x v="0"/>
    <s v="767638262041"/>
    <d v="2022-11-27T00:00:00"/>
    <n v="62041"/>
    <n v="0"/>
  </r>
  <r>
    <x v="7"/>
    <s v="Factura electrÃ³nica"/>
    <n v="44561"/>
    <x v="423"/>
    <n v="827234"/>
    <s v="rlopez@bmlconsultores.cl"/>
    <x v="423"/>
    <x v="0"/>
    <s v="44561827234"/>
    <m/>
    <m/>
    <n v="-827234"/>
  </r>
  <r>
    <x v="8"/>
    <s v="Factura electrÃ³nica"/>
    <n v="4959"/>
    <x v="424"/>
    <n v="3270979"/>
    <s v="rlopez@bmlconsultores.cl"/>
    <x v="424"/>
    <x v="0"/>
    <s v="49593270979"/>
    <m/>
    <m/>
    <n v="-3270979"/>
  </r>
  <r>
    <x v="116"/>
    <s v="Factura electrÃ³nica"/>
    <n v="5365"/>
    <x v="424"/>
    <n v="1475000"/>
    <s v="rlopez@bmlconsultores.cl"/>
    <x v="424"/>
    <x v="0"/>
    <s v="53651475000"/>
    <m/>
    <m/>
    <n v="-1475000"/>
  </r>
  <r>
    <x v="95"/>
    <s v="Factura electrÃ³nica"/>
    <n v="22390"/>
    <x v="425"/>
    <n v="254660"/>
    <s v="rlopez@bmlconsultores.cl"/>
    <x v="425"/>
    <x v="0"/>
    <s v="22390254660"/>
    <m/>
    <m/>
    <n v="-254660"/>
  </r>
  <r>
    <x v="117"/>
    <s v="Factura electrÃ³nica"/>
    <n v="90712"/>
    <x v="426"/>
    <n v="3305603"/>
    <s v="rlopez@bmlconsultores.cl"/>
    <x v="426"/>
    <x v="0"/>
    <s v="907123305603"/>
    <m/>
    <m/>
    <n v="-3305603"/>
  </r>
  <r>
    <x v="13"/>
    <s v="Factura no afecta o exenta electrÃ³nica"/>
    <n v="5311"/>
    <x v="426"/>
    <n v="1138488"/>
    <s v="rlopez@bmlconsultores.cl"/>
    <x v="426"/>
    <x v="0"/>
    <s v="53111138488"/>
    <m/>
    <m/>
    <n v="-1138488"/>
  </r>
  <r>
    <x v="12"/>
    <s v="Factura electrÃ³nica"/>
    <n v="21240"/>
    <x v="427"/>
    <n v="39999"/>
    <s v="rlopez@bmlconsultores.cl"/>
    <x v="427"/>
    <x v="0"/>
    <s v="2124039999"/>
    <m/>
    <m/>
    <n v="-39999"/>
  </r>
  <r>
    <x v="45"/>
    <s v="Factura electrÃ³nica"/>
    <n v="489205"/>
    <x v="427"/>
    <n v="305134"/>
    <s v="rlopez@bmlconsultores.cl"/>
    <x v="427"/>
    <x v="0"/>
    <s v="489205305134"/>
    <m/>
    <m/>
    <n v="-305134"/>
  </r>
  <r>
    <x v="114"/>
    <s v="Factura no afecta o exenta electrÃ³nica"/>
    <n v="756"/>
    <x v="427"/>
    <n v="724800"/>
    <s v="rlopez@bmlconsultores.cl"/>
    <x v="427"/>
    <x v="0"/>
    <s v="756724800"/>
    <m/>
    <m/>
    <n v="-724800"/>
  </r>
  <r>
    <x v="102"/>
    <s v="Factura electrÃ³nica"/>
    <n v="375"/>
    <x v="428"/>
    <n v="374986"/>
    <s v="rlopez@bmlconsultores.cl"/>
    <x v="428"/>
    <x v="0"/>
    <s v="375374986"/>
    <m/>
    <m/>
    <n v="-374986"/>
  </r>
  <r>
    <x v="112"/>
    <s v="Factura electrÃ³nica"/>
    <n v="23101"/>
    <x v="428"/>
    <n v="13744"/>
    <s v="rlopez@bmlconsultores.cl"/>
    <x v="428"/>
    <x v="0"/>
    <s v="2310113744"/>
    <m/>
    <m/>
    <n v="-13744"/>
  </r>
  <r>
    <x v="16"/>
    <s v="Factura electrÃ³nica"/>
    <n v="46094366"/>
    <x v="428"/>
    <n v="10990"/>
    <s v="rlopez@bmlconsultores.cl"/>
    <x v="428"/>
    <x v="0"/>
    <s v="4609436610990"/>
    <m/>
    <m/>
    <n v="-10990"/>
  </r>
  <r>
    <x v="7"/>
    <s v="Factura electrÃ³nica"/>
    <n v="45196"/>
    <x v="429"/>
    <n v="414175"/>
    <s v="rlopez@bmlconsultores.cl"/>
    <x v="429"/>
    <x v="0"/>
    <s v="45196414175"/>
    <m/>
    <m/>
    <n v="-414175"/>
  </r>
  <r>
    <x v="11"/>
    <s v="Factura electrÃ³nica"/>
    <n v="105913"/>
    <x v="430"/>
    <n v="766132"/>
    <s v="rlopez@bmlconsultores.cl"/>
    <x v="430"/>
    <x v="0"/>
    <s v="105913766132"/>
    <m/>
    <m/>
    <n v="-766132"/>
  </r>
  <r>
    <x v="65"/>
    <s v="Factura electrÃ³nica"/>
    <n v="11828"/>
    <x v="430"/>
    <n v="5747700"/>
    <s v="rlopez@bmlconsultores.cl"/>
    <x v="430"/>
    <x v="0"/>
    <s v="118285747700"/>
    <m/>
    <m/>
    <n v="-5747700"/>
  </r>
  <r>
    <x v="21"/>
    <s v="Factura electrÃ³nica"/>
    <n v="841681"/>
    <x v="431"/>
    <n v="21664220"/>
    <s v="rlopez@bmlconsultores.cl"/>
    <x v="431"/>
    <x v="0"/>
    <s v="84168121664220"/>
    <m/>
    <m/>
    <n v="-21664220"/>
  </r>
  <r>
    <x v="68"/>
    <s v="Factura electrÃ³nica"/>
    <n v="5812026"/>
    <x v="431"/>
    <n v="12482"/>
    <s v="rlopez@bmlconsultores.cl"/>
    <x v="431"/>
    <x v="0"/>
    <s v="581202612482"/>
    <d v="2022-12-16T00:00:00"/>
    <n v="12482"/>
    <n v="0"/>
  </r>
  <r>
    <x v="34"/>
    <s v="Factura electrÃ³nica"/>
    <n v="3588"/>
    <x v="432"/>
    <n v="2585092"/>
    <s v="rlopez@bmlconsultores.cl"/>
    <x v="432"/>
    <x v="0"/>
    <s v="35882585092"/>
    <m/>
    <m/>
    <n v="-2585092"/>
  </r>
  <r>
    <x v="6"/>
    <s v="Factura electrÃ³nica"/>
    <n v="1272"/>
    <x v="432"/>
    <n v="772334"/>
    <s v="rlopez@bmlconsultores.cl"/>
    <x v="432"/>
    <x v="0"/>
    <s v="1272772334"/>
    <m/>
    <m/>
    <n v="-772334"/>
  </r>
  <r>
    <x v="6"/>
    <s v="Factura electrÃ³nica"/>
    <n v="1274"/>
    <x v="432"/>
    <n v="98937"/>
    <s v="rlopez@bmlconsultores.cl"/>
    <x v="432"/>
    <x v="0"/>
    <s v="127498937"/>
    <m/>
    <m/>
    <n v="-98937"/>
  </r>
  <r>
    <x v="65"/>
    <s v="Factura electrÃ³nica"/>
    <n v="11850"/>
    <x v="432"/>
    <n v="589050"/>
    <s v="rlopez@bmlconsultores.cl"/>
    <x v="432"/>
    <x v="0"/>
    <s v="11850589050"/>
    <m/>
    <m/>
    <n v="-589050"/>
  </r>
  <r>
    <x v="118"/>
    <s v="Factura electrÃ³nica"/>
    <n v="15"/>
    <x v="433"/>
    <n v="1175944"/>
    <s v="rlopez@bmlconsultores.cl"/>
    <x v="433"/>
    <x v="0"/>
    <s v="151175944"/>
    <m/>
    <m/>
    <n v="-1175944"/>
  </r>
  <r>
    <x v="65"/>
    <s v="Factura electrÃ³nica"/>
    <n v="11857"/>
    <x v="433"/>
    <n v="2990000"/>
    <s v="rlopez@bmlconsultores.cl"/>
    <x v="433"/>
    <x v="0"/>
    <s v="118572990000"/>
    <m/>
    <m/>
    <n v="-2990000"/>
  </r>
  <r>
    <x v="65"/>
    <s v="Factura electrÃ³nica"/>
    <n v="11858"/>
    <x v="433"/>
    <n v="2990000"/>
    <s v="rlopez@bmlconsultores.cl"/>
    <x v="433"/>
    <x v="0"/>
    <s v="118582990000"/>
    <m/>
    <m/>
    <n v="-2990000"/>
  </r>
  <r>
    <x v="65"/>
    <s v="Factura electrÃ³nica"/>
    <n v="11859"/>
    <x v="433"/>
    <n v="2990000"/>
    <s v="rlopez@bmlconsultores.cl"/>
    <x v="433"/>
    <x v="0"/>
    <s v="118592990000"/>
    <m/>
    <m/>
    <n v="-2990000"/>
  </r>
  <r>
    <x v="65"/>
    <s v="Factura electrÃ³nica"/>
    <n v="11860"/>
    <x v="433"/>
    <n v="2990000"/>
    <s v="rlopez@bmlconsultores.cl"/>
    <x v="433"/>
    <x v="0"/>
    <s v="118602990000"/>
    <m/>
    <m/>
    <n v="-2990000"/>
  </r>
  <r>
    <x v="7"/>
    <s v="Factura electrÃ³nica"/>
    <n v="45336"/>
    <x v="433"/>
    <n v="59976"/>
    <s v="rlopez@bmlconsultores.cl"/>
    <x v="433"/>
    <x v="0"/>
    <s v="4533659976"/>
    <m/>
    <m/>
    <n v="-59976"/>
  </r>
  <r>
    <x v="94"/>
    <s v="Factura electrÃ³nica"/>
    <n v="247"/>
    <x v="434"/>
    <n v="5057500"/>
    <s v="rlopez@bmlconsultores.cl"/>
    <x v="434"/>
    <x v="0"/>
    <s v="2475057500"/>
    <m/>
    <m/>
    <n v="-5057500"/>
  </r>
  <r>
    <x v="77"/>
    <s v="Factura electrÃ³nica"/>
    <n v="12035"/>
    <x v="435"/>
    <n v="2465353"/>
    <s v="rlopez@bmlconsultores.cl"/>
    <x v="435"/>
    <x v="0"/>
    <s v="120352465353"/>
    <m/>
    <m/>
    <n v="-2465353"/>
  </r>
  <r>
    <x v="6"/>
    <s v="Factura electrÃ³nica"/>
    <n v="1278"/>
    <x v="436"/>
    <n v="3013180"/>
    <s v="rlopez@bmlconsultores.cl"/>
    <x v="436"/>
    <x v="0"/>
    <s v="12783013180"/>
    <m/>
    <m/>
    <n v="-3013180"/>
  </r>
  <r>
    <x v="7"/>
    <s v="Factura electrÃ³nica"/>
    <n v="45434"/>
    <x v="436"/>
    <n v="31992"/>
    <s v="rlopez@bmlconsultores.cl"/>
    <x v="436"/>
    <x v="0"/>
    <s v="4543431992"/>
    <m/>
    <m/>
    <n v="-31992"/>
  </r>
  <r>
    <x v="7"/>
    <s v="Factura electrÃ³nica"/>
    <n v="45432"/>
    <x v="436"/>
    <n v="3783634"/>
    <s v="rlopez@bmlconsultores.cl"/>
    <x v="436"/>
    <x v="0"/>
    <s v="454323783634"/>
    <m/>
    <m/>
    <n v="-3783634"/>
  </r>
  <r>
    <x v="21"/>
    <s v="Factura electrÃ³nica"/>
    <n v="844928"/>
    <x v="437"/>
    <n v="34514624"/>
    <s v="rlopez@bmlconsultores.cl"/>
    <x v="437"/>
    <x v="0"/>
    <s v="84492834514624"/>
    <m/>
    <m/>
    <n v="-34514624"/>
  </r>
  <r>
    <x v="7"/>
    <s v="Factura electrÃ³nica"/>
    <n v="45474"/>
    <x v="437"/>
    <n v="139944"/>
    <s v="rlopez@bmlconsultores.cl"/>
    <x v="437"/>
    <x v="0"/>
    <s v="45474139944"/>
    <m/>
    <m/>
    <n v="-139944"/>
  </r>
  <r>
    <x v="79"/>
    <s v="Factura electrÃ³nica"/>
    <n v="45317870"/>
    <x v="438"/>
    <n v="1415"/>
    <s v="rlopez@bmlconsultores.cl"/>
    <x v="438"/>
    <x v="0"/>
    <s v="453178701415"/>
    <m/>
    <m/>
    <n v="-1415"/>
  </r>
  <r>
    <x v="21"/>
    <s v="Factura electrÃ³nica"/>
    <n v="849867"/>
    <x v="438"/>
    <n v="2672980"/>
    <s v="rlopez@bmlconsultores.cl"/>
    <x v="438"/>
    <x v="0"/>
    <s v="8498672672980"/>
    <m/>
    <m/>
    <n v="-2672980"/>
  </r>
  <r>
    <x v="98"/>
    <s v="Factura electrÃ³nica"/>
    <n v="217"/>
    <x v="439"/>
    <n v="1924410"/>
    <s v="rlopez@bmlconsultores.cl"/>
    <x v="439"/>
    <x v="0"/>
    <s v="2171924410"/>
    <m/>
    <m/>
    <n v="-1924410"/>
  </r>
  <r>
    <x v="96"/>
    <s v="Factura electrÃ³nica"/>
    <n v="7712331"/>
    <x v="439"/>
    <n v="62622"/>
    <s v="rlopez@bmlconsultores.cl"/>
    <x v="439"/>
    <x v="0"/>
    <s v="771233162622"/>
    <d v="2022-12-30T00:00:00"/>
    <n v="62622"/>
    <n v="0"/>
  </r>
  <r>
    <x v="118"/>
    <s v="Factura electrÃ³nica"/>
    <n v="17"/>
    <x v="439"/>
    <n v="3758818"/>
    <s v="rlopez@bmlconsultores.cl"/>
    <x v="439"/>
    <x v="0"/>
    <s v="173758818"/>
    <m/>
    <m/>
    <n v="-3758818"/>
  </r>
  <r>
    <x v="95"/>
    <s v="Factura electrÃ³nica"/>
    <n v="23173"/>
    <x v="440"/>
    <n v="333200"/>
    <s v="rlopez@bmlconsultores.cl"/>
    <x v="440"/>
    <x v="0"/>
    <s v="23173333200"/>
    <m/>
    <m/>
    <n v="-333200"/>
  </r>
  <r>
    <x v="77"/>
    <s v="Factura electrÃ³nica"/>
    <n v="12259"/>
    <x v="440"/>
    <n v="2499000"/>
    <s v="rlopez@bmlconsultores.cl"/>
    <x v="440"/>
    <x v="0"/>
    <s v="122592499000"/>
    <m/>
    <m/>
    <n v="-2499000"/>
  </r>
  <r>
    <x v="13"/>
    <s v="Factura no afecta o exenta electrÃ³nica"/>
    <n v="5378"/>
    <x v="440"/>
    <n v="1073784"/>
    <s v="rlopez@bmlconsultores.cl"/>
    <x v="440"/>
    <x v="0"/>
    <s v="53781073784"/>
    <m/>
    <m/>
    <n v="-1073784"/>
  </r>
  <r>
    <x v="11"/>
    <s v="Factura electrÃ³nica"/>
    <n v="106379"/>
    <x v="441"/>
    <n v="312840"/>
    <s v="rlopez@bmlconsultores.cl"/>
    <x v="441"/>
    <x v="0"/>
    <s v="106379312840"/>
    <m/>
    <m/>
    <n v="-312840"/>
  </r>
  <r>
    <x v="99"/>
    <s v="Factura electrÃ³nica"/>
    <n v="9845"/>
    <x v="441"/>
    <n v="1773755"/>
    <s v="rlopez@bmlconsultores.cl"/>
    <x v="441"/>
    <x v="0"/>
    <s v="98451773755"/>
    <m/>
    <m/>
    <n v="-1773755"/>
  </r>
  <r>
    <x v="7"/>
    <s v="Factura electrÃ³nica"/>
    <n v="45734"/>
    <x v="441"/>
    <n v="411804"/>
    <s v="rlopez@bmlconsultores.cl"/>
    <x v="441"/>
    <x v="0"/>
    <s v="45734411804"/>
    <m/>
    <m/>
    <n v="-411804"/>
  </r>
  <r>
    <x v="91"/>
    <s v="Factura electrÃ³nica"/>
    <n v="359"/>
    <x v="441"/>
    <n v="12850"/>
    <s v="rlopez@bmlconsultores.cl"/>
    <x v="441"/>
    <x v="0"/>
    <s v="35912850"/>
    <m/>
    <m/>
    <n v="-12850"/>
  </r>
  <r>
    <x v="18"/>
    <s v="Factura electrÃ³nica"/>
    <n v="8920"/>
    <x v="442"/>
    <n v="1620001"/>
    <s v="rlopez@bmlconsultores.cl"/>
    <x v="442"/>
    <x v="0"/>
    <s v="89201620001"/>
    <m/>
    <m/>
    <n v="-1620001"/>
  </r>
  <r>
    <x v="12"/>
    <s v="Factura electrÃ³nica"/>
    <n v="21832"/>
    <x v="442"/>
    <n v="39999"/>
    <s v="rlopez@bmlconsultores.cl"/>
    <x v="442"/>
    <x v="0"/>
    <s v="2183239999"/>
    <m/>
    <m/>
    <n v="-39999"/>
  </r>
  <r>
    <x v="21"/>
    <s v="Factura electrÃ³nica"/>
    <n v="855475"/>
    <x v="443"/>
    <n v="21129709"/>
    <s v="rlopez@bmlconsultores.cl"/>
    <x v="443"/>
    <x v="0"/>
    <s v="85547521129709"/>
    <m/>
    <m/>
    <n v="-21129709"/>
  </r>
  <r>
    <x v="29"/>
    <s v="Factura electrÃ³nica"/>
    <n v="2938954"/>
    <x v="444"/>
    <n v="245351"/>
    <s v="rlopez@bmlconsultores.cl"/>
    <x v="444"/>
    <x v="0"/>
    <s v="2938954245351"/>
    <m/>
    <m/>
    <n v="-245351"/>
  </r>
  <r>
    <x v="4"/>
    <s v="Factura electrÃ³nica"/>
    <n v="5253"/>
    <x v="444"/>
    <n v="5513364"/>
    <s v="rlopez@bmlconsultores.cl"/>
    <x v="444"/>
    <x v="0"/>
    <s v="52535513364"/>
    <m/>
    <m/>
    <n v="-5513364"/>
  </r>
  <r>
    <x v="7"/>
    <s v="Factura electrÃ³nica"/>
    <n v="45900"/>
    <x v="444"/>
    <n v="155977"/>
    <s v="rlopez@bmlconsultores.cl"/>
    <x v="444"/>
    <x v="0"/>
    <s v="45900155977"/>
    <m/>
    <m/>
    <n v="-155977"/>
  </r>
  <r>
    <x v="7"/>
    <s v="Factura electrÃ³nica"/>
    <n v="45902"/>
    <x v="444"/>
    <n v="47983"/>
    <s v="rlopez@bmlconsultores.cl"/>
    <x v="444"/>
    <x v="0"/>
    <s v="4590247983"/>
    <m/>
    <m/>
    <n v="-47983"/>
  </r>
  <r>
    <x v="16"/>
    <s v="Factura electrÃ³nica"/>
    <n v="46222426"/>
    <x v="445"/>
    <n v="10990"/>
    <s v="rlopez@bmlconsultores.cl"/>
    <x v="445"/>
    <x v="0"/>
    <s v="4622242610990"/>
    <m/>
    <m/>
    <n v="-10990"/>
  </r>
  <r>
    <x v="11"/>
    <s v="Factura electrÃ³nica"/>
    <n v="106525"/>
    <x v="446"/>
    <n v="1169389"/>
    <s v="rlopez@bmlconsultores.cl"/>
    <x v="446"/>
    <x v="0"/>
    <s v="1065251169389"/>
    <m/>
    <m/>
    <n v="-1169389"/>
  </r>
  <r>
    <x v="61"/>
    <s v="Factura electrÃ³nica"/>
    <n v="27201"/>
    <x v="446"/>
    <n v="1637421"/>
    <s v="rlopez@bmlconsultores.cl"/>
    <x v="446"/>
    <x v="0"/>
    <s v="272011637421"/>
    <m/>
    <m/>
    <n v="-1637421"/>
  </r>
  <r>
    <x v="20"/>
    <s v="Factura electrÃ³nica"/>
    <n v="99472"/>
    <x v="447"/>
    <n v="6035773"/>
    <s v="rlopez@bmlconsultores.cl"/>
    <x v="447"/>
    <x v="0"/>
    <s v="994726035773"/>
    <m/>
    <m/>
    <n v="-6035773"/>
  </r>
  <r>
    <x v="49"/>
    <s v="Factura electrÃ³nica"/>
    <n v="10570"/>
    <x v="447"/>
    <n v="1872176"/>
    <s v="rlopez@bmlconsultores.cl"/>
    <x v="447"/>
    <x v="0"/>
    <s v="105701872176"/>
    <m/>
    <m/>
    <n v="-1872176"/>
  </r>
  <r>
    <x v="6"/>
    <s v="Factura electrÃ³nica"/>
    <n v="1282"/>
    <x v="447"/>
    <n v="290860"/>
    <s v="rlopez@bmlconsultores.cl"/>
    <x v="447"/>
    <x v="0"/>
    <s v="1282290860"/>
    <m/>
    <m/>
    <n v="-290860"/>
  </r>
  <r>
    <x v="7"/>
    <s v="Factura electrÃ³nica"/>
    <n v="46039"/>
    <x v="447"/>
    <n v="277306"/>
    <s v="rlopez@bmlconsultores.cl"/>
    <x v="447"/>
    <x v="0"/>
    <s v="46039277306"/>
    <m/>
    <m/>
    <n v="-277306"/>
  </r>
  <r>
    <x v="11"/>
    <s v="Factura electrÃ³nica"/>
    <n v="106570"/>
    <x v="448"/>
    <n v="258563"/>
    <s v="rlopez@bmlconsultores.cl"/>
    <x v="448"/>
    <x v="0"/>
    <s v="106570258563"/>
    <m/>
    <m/>
    <n v="-258563"/>
  </r>
  <r>
    <x v="7"/>
    <s v="Factura electrÃ³nica"/>
    <n v="46073"/>
    <x v="448"/>
    <n v="44984"/>
    <s v="rlopez@bmlconsultores.cl"/>
    <x v="448"/>
    <x v="0"/>
    <s v="4607344984"/>
    <m/>
    <m/>
    <n v="-44984"/>
  </r>
  <r>
    <x v="7"/>
    <s v="Factura electrÃ³nica"/>
    <n v="46072"/>
    <x v="448"/>
    <n v="95926"/>
    <s v="rlopez@bmlconsultores.cl"/>
    <x v="448"/>
    <x v="0"/>
    <s v="4607295926"/>
    <m/>
    <m/>
    <n v="-95926"/>
  </r>
  <r>
    <x v="94"/>
    <s v="Factura electrÃ³nica"/>
    <n v="254"/>
    <x v="448"/>
    <n v="3332000"/>
    <s v="rlopez@bmlconsultores.cl"/>
    <x v="448"/>
    <x v="0"/>
    <s v="2543332000"/>
    <m/>
    <m/>
    <n v="-3332000"/>
  </r>
  <r>
    <x v="21"/>
    <s v="Factura electrÃ³nica"/>
    <n v="859563"/>
    <x v="449"/>
    <n v="3269959"/>
    <s v="rlopez@bmlconsultores.cl"/>
    <x v="449"/>
    <x v="0"/>
    <s v="8595633269959"/>
    <m/>
    <m/>
    <n v="-3269959"/>
  </r>
  <r>
    <x v="20"/>
    <s v="Factura electrÃ³nica"/>
    <n v="99492"/>
    <x v="450"/>
    <n v="1167352"/>
    <s v="rlopez@bmlconsultores.cl"/>
    <x v="450"/>
    <x v="0"/>
    <s v="994921167352"/>
    <m/>
    <m/>
    <n v="-1167352"/>
  </r>
  <r>
    <x v="20"/>
    <s v="Factura electrÃ³nica"/>
    <n v="99499"/>
    <x v="450"/>
    <n v="775656"/>
    <s v="rlopez@bmlconsultores.cl"/>
    <x v="450"/>
    <x v="0"/>
    <s v="99499775656"/>
    <m/>
    <m/>
    <n v="-775656"/>
  </r>
  <r>
    <x v="21"/>
    <s v="Factura electrÃ³nica"/>
    <n v="860023"/>
    <x v="450"/>
    <n v="6119911"/>
    <s v="rlopez@bmlconsultores.cl"/>
    <x v="450"/>
    <x v="0"/>
    <s v="8600236119911"/>
    <m/>
    <m/>
    <n v="-6119911"/>
  </r>
  <r>
    <x v="7"/>
    <s v="Factura electrÃ³nica"/>
    <n v="46178"/>
    <x v="450"/>
    <n v="159984"/>
    <s v="rlopez@bmlconsultores.cl"/>
    <x v="450"/>
    <x v="0"/>
    <s v="46178159984"/>
    <m/>
    <m/>
    <n v="-159984"/>
  </r>
  <r>
    <x v="68"/>
    <s v="Factura electrÃ³nica"/>
    <n v="5857108"/>
    <x v="450"/>
    <n v="12558"/>
    <s v="rlopez@bmlconsultores.cl"/>
    <x v="450"/>
    <x v="0"/>
    <s v="585710812558"/>
    <d v="2023-01-15T00:00:00"/>
    <n v="12558"/>
    <n v="0"/>
  </r>
  <r>
    <x v="14"/>
    <s v="Factura electrÃ³nica"/>
    <n v="33271"/>
    <x v="451"/>
    <n v="1213165"/>
    <s v="rlopez@bmlconsultores.cl"/>
    <x v="451"/>
    <x v="0"/>
    <s v="332711213165"/>
    <m/>
    <m/>
    <n v="-1213165"/>
  </r>
  <r>
    <x v="8"/>
    <s v="Factura electrÃ³nica"/>
    <n v="5041"/>
    <x v="451"/>
    <n v="2774912"/>
    <s v="rlopez@bmlconsultores.cl"/>
    <x v="451"/>
    <x v="0"/>
    <s v="50412774912"/>
    <m/>
    <m/>
    <n v="-2774912"/>
  </r>
  <r>
    <x v="7"/>
    <s v="Factura electrÃ³nica"/>
    <n v="46292"/>
    <x v="451"/>
    <n v="13592"/>
    <s v="rlopez@bmlconsultores.cl"/>
    <x v="451"/>
    <x v="0"/>
    <s v="4629213592"/>
    <m/>
    <m/>
    <n v="-13592"/>
  </r>
  <r>
    <x v="77"/>
    <s v="Factura electrÃ³nica"/>
    <n v="12485"/>
    <x v="452"/>
    <n v="558110"/>
    <s v="rlopez@bmlconsultores.cl"/>
    <x v="452"/>
    <x v="0"/>
    <s v="12485558110"/>
    <m/>
    <m/>
    <n v="-558110"/>
  </r>
  <r>
    <x v="112"/>
    <s v="Factura electrÃ³nica"/>
    <n v="24306"/>
    <x v="452"/>
    <n v="13744"/>
    <s v="rlopez@bmlconsultores.cl"/>
    <x v="452"/>
    <x v="0"/>
    <s v="2430613744"/>
    <m/>
    <m/>
    <n v="-13744"/>
  </r>
  <r>
    <x v="4"/>
    <s v="Factura electrÃ³nica"/>
    <n v="5379"/>
    <x v="452"/>
    <n v="478036"/>
    <s v="rlopez@bmlconsultores.cl"/>
    <x v="452"/>
    <x v="0"/>
    <s v="5379478036"/>
    <m/>
    <m/>
    <n v="-478036"/>
  </r>
  <r>
    <x v="57"/>
    <s v="Factura electrÃ³nica"/>
    <n v="865"/>
    <x v="453"/>
    <n v="1092901"/>
    <s v="rlopez@bmlconsultores.cl"/>
    <x v="453"/>
    <x v="2"/>
    <s v="8651092901"/>
    <m/>
    <m/>
    <n v="-1092901"/>
  </r>
  <r>
    <x v="60"/>
    <s v="Factura electrÃ³nica"/>
    <n v="2640"/>
    <x v="453"/>
    <n v="65890"/>
    <s v="rlopez@bmlconsultores.cl"/>
    <x v="453"/>
    <x v="0"/>
    <s v="264065890"/>
    <m/>
    <m/>
    <n v="-65890"/>
  </r>
  <r>
    <x v="61"/>
    <s v="Factura electrÃ³nica"/>
    <n v="27369"/>
    <x v="453"/>
    <n v="169932"/>
    <s v="rlopez@bmlconsultores.cl"/>
    <x v="453"/>
    <x v="0"/>
    <s v="27369169932"/>
    <m/>
    <m/>
    <n v="-169932"/>
  </r>
  <r>
    <x v="21"/>
    <s v="Factura electrÃ³nica"/>
    <n v="863046"/>
    <x v="454"/>
    <n v="2319920"/>
    <s v="rlopez@bmlconsultores.cl"/>
    <x v="454"/>
    <x v="0"/>
    <s v="8630462319920"/>
    <m/>
    <m/>
    <n v="-2319920"/>
  </r>
  <r>
    <x v="7"/>
    <s v="Factura electrÃ³nica"/>
    <n v="46512"/>
    <x v="455"/>
    <n v="71924"/>
    <s v="rlopez@bmlconsultores.cl"/>
    <x v="455"/>
    <x v="0"/>
    <s v="4651271924"/>
    <m/>
    <m/>
    <n v="-71924"/>
  </r>
  <r>
    <x v="61"/>
    <s v="Factura electrÃ³nica"/>
    <n v="27410"/>
    <x v="455"/>
    <n v="1096476"/>
    <s v="rlopez@bmlconsultores.cl"/>
    <x v="455"/>
    <x v="0"/>
    <s v="274101096476"/>
    <m/>
    <m/>
    <n v="-1096476"/>
  </r>
  <r>
    <x v="34"/>
    <s v="Factura electrÃ³nica"/>
    <n v="3669"/>
    <x v="456"/>
    <n v="6714137"/>
    <s v="rlopez@bmlconsultores.cl"/>
    <x v="456"/>
    <x v="0"/>
    <s v="36696714137"/>
    <m/>
    <m/>
    <n v="-6714137"/>
  </r>
  <r>
    <x v="57"/>
    <s v="Nota de crÃ©dito electrÃ³nica"/>
    <n v="66"/>
    <x v="456"/>
    <n v="-1092901"/>
    <s v="rlopez@bmlconsultores.cl"/>
    <x v="456"/>
    <x v="1"/>
    <s v="66-1092901"/>
    <m/>
    <m/>
    <n v="1092901"/>
  </r>
  <r>
    <x v="79"/>
    <s v="Factura electrÃ³nica"/>
    <n v="45995266"/>
    <x v="457"/>
    <n v="2365"/>
    <s v="rlopez@bmlconsultores.cl"/>
    <x v="457"/>
    <x v="0"/>
    <s v="459952662365"/>
    <m/>
    <m/>
    <n v="-2365"/>
  </r>
  <r>
    <x v="57"/>
    <s v="Factura electrÃ³nica"/>
    <n v="870"/>
    <x v="457"/>
    <n v="1092901"/>
    <s v="rlopez@bmlconsultores.cl"/>
    <x v="457"/>
    <x v="0"/>
    <s v="8701092901"/>
    <m/>
    <m/>
    <n v="-1092901"/>
  </r>
  <r>
    <x v="21"/>
    <s v="Factura electrÃ³nica"/>
    <n v="864481"/>
    <x v="457"/>
    <n v="2319920"/>
    <s v="rlopez@bmlconsultores.cl"/>
    <x v="457"/>
    <x v="2"/>
    <s v="8644812319920"/>
    <m/>
    <m/>
    <n v="-2319920"/>
  </r>
  <r>
    <x v="21"/>
    <s v="Nota de crÃ©dito electrÃ³nica"/>
    <n v="141675"/>
    <x v="457"/>
    <n v="-2319920"/>
    <s v="rlopez@bmlconsultores.cl"/>
    <x v="457"/>
    <x v="1"/>
    <s v="141675-2319920"/>
    <m/>
    <m/>
    <n v="2319920"/>
  </r>
  <r>
    <x v="4"/>
    <s v="Factura electrÃ³nica"/>
    <n v="5404"/>
    <x v="457"/>
    <n v="543355"/>
    <s v="rlopez@bmlconsultores.cl"/>
    <x v="457"/>
    <x v="0"/>
    <s v="5404543355"/>
    <m/>
    <m/>
    <n v="-543355"/>
  </r>
  <r>
    <x v="61"/>
    <s v="Factura electrÃ³nica"/>
    <n v="27423"/>
    <x v="457"/>
    <n v="1019955"/>
    <s v="rlopez@bmlconsultores.cl"/>
    <x v="457"/>
    <x v="0"/>
    <s v="274231019955"/>
    <m/>
    <m/>
    <n v="-1019955"/>
  </r>
  <r>
    <x v="51"/>
    <s v="Factura electrÃ³nica"/>
    <n v="837426"/>
    <x v="458"/>
    <n v="2650445"/>
    <s v="rlopez@bmlconsultores.cl"/>
    <x v="458"/>
    <x v="0"/>
    <s v="8374262650445"/>
    <m/>
    <m/>
    <n v="-2650445"/>
  </r>
  <r>
    <x v="119"/>
    <s v="Factura no afecta o exenta electrÃ³nica"/>
    <n v="79"/>
    <x v="458"/>
    <n v="1070000"/>
    <s v="rlopez@bmlconsultores.cl"/>
    <x v="458"/>
    <x v="0"/>
    <s v="791070000"/>
    <m/>
    <m/>
    <n v="-1070000"/>
  </r>
  <r>
    <x v="96"/>
    <s v="Factura electrÃ³nica"/>
    <n v="7748570"/>
    <x v="459"/>
    <n v="42262"/>
    <s v="rlopez@bmlconsultores.cl"/>
    <x v="459"/>
    <x v="0"/>
    <s v="774857042262"/>
    <d v="2023-01-29T00:00:00"/>
    <n v="42262"/>
    <n v="0"/>
  </r>
  <r>
    <x v="95"/>
    <s v="Factura electrÃ³nica"/>
    <n v="23935"/>
    <x v="460"/>
    <n v="333200"/>
    <s v="rlopez@bmlconsultores.cl"/>
    <x v="460"/>
    <x v="0"/>
    <s v="23935333200"/>
    <m/>
    <m/>
    <n v="-333200"/>
  </r>
  <r>
    <x v="6"/>
    <s v="Factura electrÃ³nica"/>
    <n v="1295"/>
    <x v="461"/>
    <n v="202776"/>
    <s v="rlopez@bmlconsultores.cl"/>
    <x v="461"/>
    <x v="0"/>
    <s v="1295202776"/>
    <m/>
    <m/>
    <n v="-202776"/>
  </r>
  <r>
    <x v="6"/>
    <s v="Factura electrÃ³nica"/>
    <n v="1294"/>
    <x v="461"/>
    <n v="193054"/>
    <s v="rlopez@bmlconsultores.cl"/>
    <x v="461"/>
    <x v="0"/>
    <s v="1294193054"/>
    <m/>
    <m/>
    <n v="-193054"/>
  </r>
  <r>
    <x v="104"/>
    <s v="Factura electrÃ³nica"/>
    <n v="2005399"/>
    <x v="462"/>
    <n v="383418"/>
    <s v="rlopez@bmlconsultores.cl"/>
    <x v="462"/>
    <x v="0"/>
    <s v="2005399383418"/>
    <m/>
    <m/>
    <n v="-383418"/>
  </r>
  <r>
    <x v="7"/>
    <s v="Factura electrÃ³nica"/>
    <n v="46969"/>
    <x v="462"/>
    <n v="807817"/>
    <s v="rlopez@bmlconsultores.cl"/>
    <x v="462"/>
    <x v="0"/>
    <s v="46969807817"/>
    <m/>
    <m/>
    <n v="-807817"/>
  </r>
  <r>
    <x v="112"/>
    <s v="Factura electrÃ³nica"/>
    <n v="25368"/>
    <x v="463"/>
    <n v="13744"/>
    <s v="rlopez@bmlconsultores.cl"/>
    <x v="463"/>
    <x v="0"/>
    <s v="2536813744"/>
    <m/>
    <m/>
    <n v="-13744"/>
  </r>
  <r>
    <x v="75"/>
    <s v="Factura electrÃ³nica"/>
    <n v="10443"/>
    <x v="463"/>
    <n v="1535871"/>
    <s v="rlopez@bmlconsultores.cl"/>
    <x v="463"/>
    <x v="0"/>
    <s v="104431535871"/>
    <m/>
    <m/>
    <n v="-1535871"/>
  </r>
  <r>
    <x v="61"/>
    <s v="Factura electrÃ³nica"/>
    <n v="27516"/>
    <x v="463"/>
    <n v="3763273"/>
    <s v="rlopez@bmlconsultores.cl"/>
    <x v="463"/>
    <x v="0"/>
    <s v="275163763273"/>
    <m/>
    <m/>
    <n v="-3763273"/>
  </r>
  <r>
    <x v="14"/>
    <s v="Factura electrÃ³nica"/>
    <n v="33594"/>
    <x v="464"/>
    <n v="934011"/>
    <s v="rlopez@bmlconsultores.cl"/>
    <x v="464"/>
    <x v="0"/>
    <s v="33594934011"/>
    <m/>
    <m/>
    <n v="-934011"/>
  </r>
  <r>
    <x v="12"/>
    <s v="Factura electrÃ³nica"/>
    <n v="22567"/>
    <x v="464"/>
    <n v="39999"/>
    <s v="rlopez@bmlconsultores.cl"/>
    <x v="464"/>
    <x v="0"/>
    <s v="2256739999"/>
    <m/>
    <m/>
    <n v="-39999"/>
  </r>
  <r>
    <x v="102"/>
    <s v="Factura electrÃ³nica"/>
    <n v="385"/>
    <x v="464"/>
    <n v="2969268"/>
    <s v="rlopez@bmlconsultores.cl"/>
    <x v="464"/>
    <x v="0"/>
    <s v="3852969268"/>
    <m/>
    <m/>
    <n v="-2969268"/>
  </r>
  <r>
    <x v="4"/>
    <s v="Factura electrÃ³nica"/>
    <n v="5498"/>
    <x v="464"/>
    <n v="1315652"/>
    <s v="rlopez@bmlconsultores.cl"/>
    <x v="464"/>
    <x v="0"/>
    <s v="54981315652"/>
    <m/>
    <m/>
    <n v="-1315652"/>
  </r>
  <r>
    <x v="91"/>
    <s v="Factura electrÃ³nica"/>
    <n v="422"/>
    <x v="464"/>
    <n v="3856"/>
    <s v="rlopez@bmlconsultores.cl"/>
    <x v="464"/>
    <x v="0"/>
    <s v="4223856"/>
    <m/>
    <m/>
    <n v="-3856"/>
  </r>
  <r>
    <x v="16"/>
    <s v="Factura electrÃ³nica"/>
    <n v="46453032"/>
    <x v="465"/>
    <n v="10990"/>
    <s v="rlopez@bmlconsultores.cl"/>
    <x v="465"/>
    <x v="0"/>
    <s v="4645303210990"/>
    <m/>
    <m/>
    <n v="-10990"/>
  </r>
  <r>
    <x v="21"/>
    <s v="Factura electrÃ³nica"/>
    <n v="867661"/>
    <x v="466"/>
    <n v="19303840"/>
    <s v="rlopez@bmlconsultores.cl"/>
    <x v="466"/>
    <x v="0"/>
    <s v="86766119303840"/>
    <m/>
    <m/>
    <n v="-19303840"/>
  </r>
  <r>
    <x v="8"/>
    <s v="Factura electrÃ³nica"/>
    <n v="5096"/>
    <x v="467"/>
    <n v="4633384"/>
    <s v="rlopez@bmlconsultores.cl"/>
    <x v="467"/>
    <x v="0"/>
    <s v="50964633384"/>
    <m/>
    <m/>
    <n v="-4633384"/>
  </r>
  <r>
    <x v="120"/>
    <s v="Factura no afecta o exenta electrÃ³nica"/>
    <n v="9"/>
    <x v="468"/>
    <n v="1026120"/>
    <s v="rlopez@bmlconsultores.cl"/>
    <x v="468"/>
    <x v="0"/>
    <s v="91026120"/>
    <m/>
    <m/>
    <n v="-1026120"/>
  </r>
  <r>
    <x v="68"/>
    <s v="Factura electrÃ³nica"/>
    <n v="5902210"/>
    <x v="469"/>
    <n v="12663"/>
    <s v="rlopez@bmlconsultores.cl"/>
    <x v="469"/>
    <x v="0"/>
    <s v="590221012663"/>
    <d v="2023-02-15T00:00:00"/>
    <n v="12663"/>
    <n v="0"/>
  </r>
  <r>
    <x v="65"/>
    <s v="Factura electrÃ³nica"/>
    <n v="12187"/>
    <x v="470"/>
    <n v="11490000"/>
    <s v="rlopez@bmlconsultores.cl"/>
    <x v="470"/>
    <x v="0"/>
    <s v="1218711490000"/>
    <m/>
    <m/>
    <n v="-11490000"/>
  </r>
  <r>
    <x v="65"/>
    <s v="Factura electrÃ³nica"/>
    <n v="12186"/>
    <x v="470"/>
    <n v="2990000"/>
    <s v="rlopez@bmlconsultores.cl"/>
    <x v="470"/>
    <x v="0"/>
    <s v="121862990000"/>
    <m/>
    <m/>
    <n v="-2990000"/>
  </r>
  <r>
    <x v="65"/>
    <s v="Factura electrÃ³nica"/>
    <n v="12192"/>
    <x v="471"/>
    <n v="2729860"/>
    <s v="rlopez@bmlconsultores.cl"/>
    <x v="471"/>
    <x v="0"/>
    <s v="121922729860"/>
    <m/>
    <m/>
    <n v="-2729860"/>
  </r>
  <r>
    <x v="65"/>
    <s v="Factura electrÃ³nica"/>
    <n v="12200"/>
    <x v="472"/>
    <n v="9990000"/>
    <s v="rlopez@bmlconsultores.cl"/>
    <x v="472"/>
    <x v="0"/>
    <s v="122009990000"/>
    <m/>
    <m/>
    <n v="-9990000"/>
  </r>
  <r>
    <x v="65"/>
    <s v="Factura electrÃ³nica"/>
    <n v="12201"/>
    <x v="472"/>
    <n v="11490000"/>
    <s v="rlopez@bmlconsultores.cl"/>
    <x v="472"/>
    <x v="0"/>
    <s v="1220111490000"/>
    <m/>
    <m/>
    <n v="-11490000"/>
  </r>
  <r>
    <x v="121"/>
    <s v="Factura electrÃ³nica"/>
    <n v="663841"/>
    <x v="473"/>
    <n v="16313"/>
    <s v="rlopez@bmlconsultores.cl"/>
    <x v="473"/>
    <x v="0"/>
    <s v="66384116313"/>
    <m/>
    <m/>
    <n v="-16313"/>
  </r>
  <r>
    <x v="21"/>
    <s v="Factura electrÃ³nica"/>
    <n v="870847"/>
    <x v="474"/>
    <n v="11832991"/>
    <s v="rlopez@bmlconsultores.cl"/>
    <x v="474"/>
    <x v="0"/>
    <s v="87084711832991"/>
    <m/>
    <m/>
    <n v="-11832991"/>
  </r>
  <r>
    <x v="75"/>
    <s v="Factura electrÃ³nica"/>
    <n v="10537"/>
    <x v="474"/>
    <n v="951942"/>
    <s v="rlopez@bmlconsultores.cl"/>
    <x v="474"/>
    <x v="0"/>
    <s v="10537951942"/>
    <m/>
    <m/>
    <n v="-951942"/>
  </r>
  <r>
    <x v="79"/>
    <s v="Factura electrÃ³nica"/>
    <n v="46190439"/>
    <x v="475"/>
    <n v="11"/>
    <s v="rlopez@bmlconsultores.cl"/>
    <x v="475"/>
    <x v="0"/>
    <s v="4619043911"/>
    <m/>
    <m/>
    <n v="-11"/>
  </r>
  <r>
    <x v="79"/>
    <s v="Nota de crÃ©dito electrÃ³nica"/>
    <n v="6845729"/>
    <x v="475"/>
    <n v="-36"/>
    <s v="rlopez@bmlconsultores.cl"/>
    <x v="475"/>
    <x v="1"/>
    <s v="6845729-36"/>
    <m/>
    <m/>
    <n v="36"/>
  </r>
  <r>
    <x v="122"/>
    <s v="Factura electrÃ³nica"/>
    <n v="9035"/>
    <x v="475"/>
    <n v="386443"/>
    <s v="rlopez@bmlconsultores.cl"/>
    <x v="475"/>
    <x v="0"/>
    <s v="9035386443"/>
    <m/>
    <m/>
    <n v="-386443"/>
  </r>
  <r>
    <x v="62"/>
    <s v="Factura electrÃ³nica"/>
    <n v="12298"/>
    <x v="475"/>
    <n v="6474553"/>
    <s v="rlopez@bmlconsultores.cl"/>
    <x v="475"/>
    <x v="0"/>
    <s v="122986474553"/>
    <m/>
    <m/>
    <n v="-6474553"/>
  </r>
  <r>
    <x v="79"/>
    <s v="Factura electrÃ³nica"/>
    <n v="46409326"/>
    <x v="476"/>
    <n v="271"/>
    <s v="rlopez@bmlconsultores.cl"/>
    <x v="476"/>
    <x v="0"/>
    <s v="46409326271"/>
    <m/>
    <m/>
    <n v="-271"/>
  </r>
  <r>
    <x v="96"/>
    <s v="Factura electrÃ³nica"/>
    <n v="7801800"/>
    <x v="476"/>
    <n v="21747"/>
    <s v="rlopez@bmlconsultores.cl"/>
    <x v="476"/>
    <x v="0"/>
    <s v="780180021747"/>
    <d v="2023-03-01T00:00:00"/>
    <n v="21747"/>
    <n v="0"/>
  </r>
  <r>
    <x v="34"/>
    <s v="Factura electrÃ³nica"/>
    <n v="3729"/>
    <x v="477"/>
    <n v="3877638"/>
    <s v="rlopez@bmlconsultores.cl"/>
    <x v="477"/>
    <x v="0"/>
    <s v="37293877638"/>
    <m/>
    <m/>
    <n v="-3877638"/>
  </r>
  <r>
    <x v="21"/>
    <s v="Factura electrÃ³nica"/>
    <n v="872617"/>
    <x v="477"/>
    <n v="1285200"/>
    <s v="rlopez@bmlconsultores.cl"/>
    <x v="477"/>
    <x v="0"/>
    <s v="8726171285200"/>
    <m/>
    <m/>
    <n v="-1285200"/>
  </r>
  <r>
    <x v="123"/>
    <s v="Factura electrÃ³nica"/>
    <n v="28970"/>
    <x v="477"/>
    <n v="940100"/>
    <s v="rlopez@bmlconsultores.cl"/>
    <x v="477"/>
    <x v="0"/>
    <s v="28970940100"/>
    <m/>
    <m/>
    <n v="-940100"/>
  </r>
  <r>
    <x v="123"/>
    <s v="Factura electrÃ³nica"/>
    <n v="28968"/>
    <x v="477"/>
    <n v="940100"/>
    <s v="rlopez@bmlconsultores.cl"/>
    <x v="477"/>
    <x v="0"/>
    <s v="28968940100"/>
    <m/>
    <m/>
    <n v="-940100"/>
  </r>
  <r>
    <x v="95"/>
    <s v="Factura electrÃ³nica"/>
    <n v="24759"/>
    <x v="478"/>
    <n v="333200"/>
    <s v="rlopez@bmlconsultores.cl"/>
    <x v="478"/>
    <x v="0"/>
    <s v="24759333200"/>
    <m/>
    <m/>
    <n v="-333200"/>
  </r>
  <r>
    <x v="7"/>
    <s v="Factura electrÃ³nica"/>
    <n v="47556"/>
    <x v="479"/>
    <n v="158838"/>
    <s v="rlopez@bmlconsultores.cl"/>
    <x v="479"/>
    <x v="0"/>
    <s v="47556158838"/>
    <m/>
    <m/>
    <n v="-158838"/>
  </r>
  <r>
    <x v="54"/>
    <s v="Factura electrÃ³nica"/>
    <n v="123859586"/>
    <x v="480"/>
    <n v="786980"/>
    <s v="rlopez@bmlconsultores.cl"/>
    <x v="480"/>
    <x v="0"/>
    <s v="123859586786980"/>
    <m/>
    <m/>
    <n v="-786980"/>
  </r>
  <r>
    <x v="23"/>
    <s v="Factura electrÃ³nica"/>
    <n v="1433567"/>
    <x v="480"/>
    <n v="3403910"/>
    <s v="rlopez@bmlconsultores.cl"/>
    <x v="480"/>
    <x v="0"/>
    <s v="14335673403910"/>
    <m/>
    <m/>
    <n v="-3403910"/>
  </r>
  <r>
    <x v="11"/>
    <s v="Factura electrÃ³nica"/>
    <n v="107810"/>
    <x v="481"/>
    <n v="295138"/>
    <s v="rlopez@bmlconsultores.cl"/>
    <x v="481"/>
    <x v="0"/>
    <s v="107810295138"/>
    <m/>
    <m/>
    <n v="-295138"/>
  </r>
  <r>
    <x v="112"/>
    <s v="Factura electrÃ³nica"/>
    <n v="26364"/>
    <x v="481"/>
    <n v="13744"/>
    <s v="rlopez@bmlconsultores.cl"/>
    <x v="481"/>
    <x v="0"/>
    <s v="2636413744"/>
    <m/>
    <m/>
    <n v="-13744"/>
  </r>
  <r>
    <x v="32"/>
    <s v="Factura electrÃ³nica"/>
    <n v="17970360"/>
    <x v="481"/>
    <n v="1643960"/>
    <s v="rlopez@bmlconsultores.cl"/>
    <x v="481"/>
    <x v="0"/>
    <s v="179703601643960"/>
    <m/>
    <m/>
    <n v="-1643960"/>
  </r>
  <r>
    <x v="91"/>
    <s v="Factura electrÃ³nica"/>
    <n v="478"/>
    <x v="481"/>
    <n v="2090"/>
    <s v="rlopez@bmlconsultores.cl"/>
    <x v="481"/>
    <x v="0"/>
    <s v="4782090"/>
    <m/>
    <m/>
    <n v="-2090"/>
  </r>
  <r>
    <x v="28"/>
    <s v="Factura electrÃ³nica"/>
    <n v="82733"/>
    <x v="482"/>
    <n v="1112560"/>
    <s v="rlopez@bmlconsultores.cl"/>
    <x v="482"/>
    <x v="0"/>
    <s v="827331112560"/>
    <m/>
    <m/>
    <n v="-1112560"/>
  </r>
  <r>
    <x v="124"/>
    <s v="Factura electrÃ³nica"/>
    <n v="434690"/>
    <x v="482"/>
    <n v="503980"/>
    <s v="rlopez@bmlconsultores.cl"/>
    <x v="482"/>
    <x v="0"/>
    <s v="434690503980"/>
    <m/>
    <m/>
    <n v="-503980"/>
  </r>
  <r>
    <x v="7"/>
    <s v="Factura electrÃ³nica"/>
    <n v="47609"/>
    <x v="482"/>
    <n v="20228"/>
    <s v="rlopez@bmlconsultores.cl"/>
    <x v="482"/>
    <x v="0"/>
    <s v="4760920228"/>
    <m/>
    <m/>
    <n v="-20228"/>
  </r>
  <r>
    <x v="62"/>
    <s v="Factura electrÃ³nica"/>
    <n v="12423"/>
    <x v="483"/>
    <n v="6465923"/>
    <s v="rlopez@bmlconsultores.cl"/>
    <x v="483"/>
    <x v="0"/>
    <s v="124236465923"/>
    <m/>
    <m/>
    <n v="-6465923"/>
  </r>
  <r>
    <x v="120"/>
    <s v="Factura no afecta o exenta electrÃ³nica"/>
    <n v="57"/>
    <x v="483"/>
    <n v="946656"/>
    <s v="rlopez@bmlconsultores.cl"/>
    <x v="483"/>
    <x v="0"/>
    <s v="57946656"/>
    <m/>
    <m/>
    <n v="-946656"/>
  </r>
  <r>
    <x v="12"/>
    <s v="Factura electrÃ³nica"/>
    <n v="23354"/>
    <x v="484"/>
    <n v="39999"/>
    <s v="rlopez@bmlconsultores.cl"/>
    <x v="484"/>
    <x v="0"/>
    <s v="2335439999"/>
    <m/>
    <m/>
    <n v="-39999"/>
  </r>
  <r>
    <x v="16"/>
    <s v="Factura electrÃ³nica"/>
    <n v="46648440"/>
    <x v="484"/>
    <n v="10990"/>
    <s v="rlopez@bmlconsultores.cl"/>
    <x v="484"/>
    <x v="0"/>
    <s v="4664844010990"/>
    <m/>
    <m/>
    <n v="-10990"/>
  </r>
  <r>
    <x v="23"/>
    <s v="Nota de crÃ©dito electrÃ³nica"/>
    <n v="5489925"/>
    <x v="484"/>
    <n v="-2719960"/>
    <s v="rlopez@bmlconsultores.cl"/>
    <x v="484"/>
    <x v="1"/>
    <s v="5489925-2719960"/>
    <m/>
    <m/>
    <n v="2719960"/>
  </r>
  <r>
    <x v="21"/>
    <s v="Factura electrÃ³nica"/>
    <n v="875736"/>
    <x v="485"/>
    <n v="1349990"/>
    <s v="rlopez@bmlconsultores.cl"/>
    <x v="485"/>
    <x v="0"/>
    <s v="8757361349990"/>
    <m/>
    <m/>
    <n v="-1349990"/>
  </r>
  <r>
    <x v="21"/>
    <s v="Factura electrÃ³nica"/>
    <n v="875735"/>
    <x v="485"/>
    <n v="1349990"/>
    <s v="rlopez@bmlconsultores.cl"/>
    <x v="485"/>
    <x v="0"/>
    <s v="8757351349990"/>
    <m/>
    <m/>
    <n v="-1349990"/>
  </r>
  <r>
    <x v="60"/>
    <s v="Factura electrÃ³nica"/>
    <n v="2674"/>
    <x v="485"/>
    <n v="160940"/>
    <s v="rlopez@bmlconsultores.cl"/>
    <x v="485"/>
    <x v="0"/>
    <s v="2674160940"/>
    <m/>
    <m/>
    <n v="-160940"/>
  </r>
  <r>
    <x v="125"/>
    <s v="Factura electrÃ³nica"/>
    <n v="765264"/>
    <x v="486"/>
    <n v="5903814"/>
    <s v="rlopez@bmlconsultores.cl"/>
    <x v="486"/>
    <x v="0"/>
    <s v="7652645903814"/>
    <m/>
    <m/>
    <n v="-5903814"/>
  </r>
  <r>
    <x v="8"/>
    <s v="Factura electrÃ³nica"/>
    <n v="5165"/>
    <x v="486"/>
    <n v="8727422"/>
    <s v="rlopez@bmlconsultores.cl"/>
    <x v="486"/>
    <x v="0"/>
    <s v="51658727422"/>
    <m/>
    <m/>
    <n v="-8727422"/>
  </r>
  <r>
    <x v="104"/>
    <s v="Factura electrÃ³nica"/>
    <n v="2031593"/>
    <x v="487"/>
    <n v="191709"/>
    <s v="rlopez@bmlconsultores.cl"/>
    <x v="487"/>
    <x v="0"/>
    <s v="2031593191709"/>
    <m/>
    <m/>
    <n v="-191709"/>
  </r>
  <r>
    <x v="20"/>
    <s v="Factura electrÃ³nica"/>
    <n v="100333"/>
    <x v="487"/>
    <n v="900477"/>
    <s v="rlopez@bmlconsultores.cl"/>
    <x v="487"/>
    <x v="0"/>
    <s v="100333900477"/>
    <m/>
    <m/>
    <n v="-900477"/>
  </r>
  <r>
    <x v="45"/>
    <s v="Factura electrÃ³nica"/>
    <n v="502604"/>
    <x v="487"/>
    <n v="609555"/>
    <s v="rlopez@bmlconsultores.cl"/>
    <x v="487"/>
    <x v="0"/>
    <s v="502604609555"/>
    <m/>
    <m/>
    <n v="-609555"/>
  </r>
  <r>
    <x v="75"/>
    <s v="Factura electrÃ³nica"/>
    <n v="10640"/>
    <x v="487"/>
    <n v="719880"/>
    <s v="rlopez@bmlconsultores.cl"/>
    <x v="487"/>
    <x v="0"/>
    <s v="10640719880"/>
    <m/>
    <m/>
    <n v="-719880"/>
  </r>
  <r>
    <x v="61"/>
    <s v="Factura electrÃ³nica"/>
    <n v="27888"/>
    <x v="487"/>
    <n v="2541406"/>
    <s v="rlopez@bmlconsultores.cl"/>
    <x v="487"/>
    <x v="0"/>
    <s v="278882541406"/>
    <m/>
    <m/>
    <n v="-2541406"/>
  </r>
  <r>
    <x v="51"/>
    <s v="Factura electrÃ³nica"/>
    <n v="839836"/>
    <x v="488"/>
    <n v="464321"/>
    <s v="rlopez@bmlconsultores.cl"/>
    <x v="488"/>
    <x v="0"/>
    <s v="839836464321"/>
    <m/>
    <m/>
    <n v="-464321"/>
  </r>
  <r>
    <x v="15"/>
    <s v="Factura electrÃ³nica"/>
    <n v="218683"/>
    <x v="488"/>
    <n v="339504"/>
    <s v="rlopez@bmlconsultores.cl"/>
    <x v="488"/>
    <x v="0"/>
    <s v="218683339504"/>
    <m/>
    <m/>
    <n v="-339504"/>
  </r>
  <r>
    <x v="21"/>
    <s v="Factura electrÃ³nica"/>
    <n v="876418"/>
    <x v="488"/>
    <n v="829990"/>
    <s v="rlopez@bmlconsultores.cl"/>
    <x v="488"/>
    <x v="0"/>
    <s v="876418829990"/>
    <m/>
    <m/>
    <n v="-829990"/>
  </r>
  <r>
    <x v="68"/>
    <s v="Factura electrÃ³nica"/>
    <n v="5951216"/>
    <x v="488"/>
    <n v="12718"/>
    <s v="rlopez@bmlconsultores.cl"/>
    <x v="488"/>
    <x v="0"/>
    <s v="595121612718"/>
    <d v="2023-03-18T00:00:00"/>
    <n v="12718"/>
    <n v="0"/>
  </r>
  <r>
    <x v="22"/>
    <s v="Factura electrÃ³nica"/>
    <n v="4463283"/>
    <x v="489"/>
    <n v="244970"/>
    <s v="rlopez@bmlconsultores.cl"/>
    <x v="489"/>
    <x v="0"/>
    <s v="4463283244970"/>
    <m/>
    <m/>
    <n v="-244970"/>
  </r>
  <r>
    <x v="61"/>
    <s v="Factura electrÃ³nica"/>
    <n v="27917"/>
    <x v="490"/>
    <n v="1282307"/>
    <s v="rlopez@bmlconsultores.cl"/>
    <x v="490"/>
    <x v="0"/>
    <s v="279171282307"/>
    <m/>
    <m/>
    <n v="-1282307"/>
  </r>
  <r>
    <x v="126"/>
    <s v="Factura electrÃ³nica"/>
    <n v="21"/>
    <x v="491"/>
    <n v="95200"/>
    <s v="rlopez@bmlconsultores.cl"/>
    <x v="491"/>
    <x v="0"/>
    <s v="2195200"/>
    <m/>
    <m/>
    <n v="-95200"/>
  </r>
  <r>
    <x v="127"/>
    <s v="Factura electrÃ³nica"/>
    <n v="6144"/>
    <x v="491"/>
    <n v="551980"/>
    <s v="rlopez@bmlconsultores.cl"/>
    <x v="491"/>
    <x v="0"/>
    <s v="6144551980"/>
    <m/>
    <m/>
    <n v="-551980"/>
  </r>
  <r>
    <x v="5"/>
    <s v="Factura electrÃ³nica"/>
    <n v="9041"/>
    <x v="492"/>
    <n v="1343976"/>
    <s v="rlopez@bmlconsultores.cl"/>
    <x v="492"/>
    <x v="0"/>
    <s v="90411343976"/>
    <m/>
    <m/>
    <n v="-1343976"/>
  </r>
  <r>
    <x v="79"/>
    <s v="Factura electrÃ³nica"/>
    <n v="46706534"/>
    <x v="492"/>
    <n v="1310"/>
    <s v="rlopez@bmlconsultores.cl"/>
    <x v="492"/>
    <x v="0"/>
    <s v="467065341310"/>
    <m/>
    <m/>
    <n v="-1310"/>
  </r>
  <r>
    <x v="11"/>
    <s v="Factura electrÃ³nica"/>
    <n v="108359"/>
    <x v="492"/>
    <n v="32846"/>
    <s v="rlopez@bmlconsultores.cl"/>
    <x v="492"/>
    <x v="0"/>
    <s v="10835932846"/>
    <m/>
    <m/>
    <n v="-32846"/>
  </r>
  <r>
    <x v="75"/>
    <s v="Factura electrÃ³nica"/>
    <n v="10704"/>
    <x v="492"/>
    <n v="759935"/>
    <s v="rlopez@bmlconsultores.cl"/>
    <x v="492"/>
    <x v="0"/>
    <s v="10704759935"/>
    <m/>
    <m/>
    <n v="-759935"/>
  </r>
  <r>
    <x v="128"/>
    <s v="Factura electrÃ³nica"/>
    <n v="106140"/>
    <x v="493"/>
    <n v="972447"/>
    <s v="rlopez@bmlconsultores.cl"/>
    <x v="493"/>
    <x v="0"/>
    <s v="106140972447"/>
    <m/>
    <m/>
    <n v="-972447"/>
  </r>
  <r>
    <x v="129"/>
    <s v="Factura electrÃ³nica"/>
    <n v="214813"/>
    <x v="493"/>
    <n v="420381"/>
    <s v="rlopez@bmlconsultores.cl"/>
    <x v="493"/>
    <x v="0"/>
    <s v="214813420381"/>
    <m/>
    <m/>
    <n v="-420381"/>
  </r>
  <r>
    <x v="27"/>
    <s v="Factura electrÃ³nica"/>
    <n v="62561"/>
    <x v="493"/>
    <n v="547400"/>
    <s v="rlopez@bmlconsultores.cl"/>
    <x v="493"/>
    <x v="0"/>
    <s v="62561547400"/>
    <m/>
    <m/>
    <n v="-547400"/>
  </r>
  <r>
    <x v="104"/>
    <s v="Factura electrÃ³nica"/>
    <n v="2039881"/>
    <x v="494"/>
    <n v="63903"/>
    <s v="rlopez@bmlconsultores.cl"/>
    <x v="494"/>
    <x v="0"/>
    <s v="203988163903"/>
    <m/>
    <m/>
    <n v="-63903"/>
  </r>
  <r>
    <x v="79"/>
    <s v="Nota de crÃ©dito electrÃ³nica"/>
    <n v="7146245"/>
    <x v="494"/>
    <n v="-1"/>
    <s v="rlopez@bmlconsultores.cl"/>
    <x v="494"/>
    <x v="1"/>
    <s v="7146245-1"/>
    <m/>
    <m/>
    <n v="1"/>
  </r>
  <r>
    <x v="8"/>
    <s v="Factura electrÃ³nica"/>
    <n v="5230"/>
    <x v="494"/>
    <n v="2016149"/>
    <s v="rlopez@bmlconsultores.cl"/>
    <x v="494"/>
    <x v="0"/>
    <s v="52302016149"/>
    <m/>
    <m/>
    <n v="-2016149"/>
  </r>
  <r>
    <x v="65"/>
    <s v="Nota de crÃ©dito electrÃ³nica"/>
    <n v="808"/>
    <x v="495"/>
    <n v="-11490000"/>
    <s v="rlopez@bmlconsultores.cl"/>
    <x v="495"/>
    <x v="1"/>
    <s v="808-11490000"/>
    <m/>
    <m/>
    <n v="11490000"/>
  </r>
  <r>
    <x v="65"/>
    <s v="Nota de crÃ©dito electrÃ³nica"/>
    <n v="807"/>
    <x v="495"/>
    <n v="-9990000"/>
    <s v="rlopez@bmlconsultores.cl"/>
    <x v="495"/>
    <x v="1"/>
    <s v="807-9990000"/>
    <m/>
    <m/>
    <n v="9990000"/>
  </r>
  <r>
    <x v="95"/>
    <s v="Factura electrÃ³nica"/>
    <n v="25524"/>
    <x v="496"/>
    <n v="333200"/>
    <s v="rlopez@bmlconsultores.cl"/>
    <x v="496"/>
    <x v="0"/>
    <s v="25524333200"/>
    <m/>
    <m/>
    <n v="-333200"/>
  </r>
  <r>
    <x v="21"/>
    <s v="Factura electrÃ³nica"/>
    <n v="906481"/>
    <x v="496"/>
    <n v="1630300"/>
    <s v="rlopez@bmlconsultores.cl"/>
    <x v="496"/>
    <x v="0"/>
    <s v="9064811630300"/>
    <m/>
    <m/>
    <n v="-1630300"/>
  </r>
  <r>
    <x v="86"/>
    <s v="Factura electrÃ³nica"/>
    <n v="18055"/>
    <x v="497"/>
    <n v="950600"/>
    <s v="rlopez@bmlconsultores.cl"/>
    <x v="497"/>
    <x v="0"/>
    <s v="18055950600"/>
    <m/>
    <m/>
    <n v="-950600"/>
  </r>
  <r>
    <x v="75"/>
    <s v="Factura electrÃ³nica"/>
    <n v="10759"/>
    <x v="497"/>
    <n v="659932"/>
    <s v="rlopez@bmlconsultores.cl"/>
    <x v="497"/>
    <x v="0"/>
    <s v="10759659932"/>
    <m/>
    <m/>
    <n v="-659932"/>
  </r>
  <r>
    <x v="61"/>
    <s v="Factura electrÃ³nica"/>
    <n v="28017"/>
    <x v="497"/>
    <n v="971577"/>
    <s v="rlopez@bmlconsultores.cl"/>
    <x v="497"/>
    <x v="0"/>
    <s v="28017971577"/>
    <m/>
    <m/>
    <n v="-971577"/>
  </r>
  <r>
    <x v="120"/>
    <s v="Factura no afecta o exenta electrÃ³nica"/>
    <n v="106"/>
    <x v="497"/>
    <n v="977472"/>
    <s v="rlopez@bmlconsultores.cl"/>
    <x v="497"/>
    <x v="0"/>
    <s v="106977472"/>
    <m/>
    <m/>
    <n v="-977472"/>
  </r>
  <r>
    <x v="130"/>
    <s v="Factura electrÃ³nica"/>
    <n v="2038234"/>
    <x v="498"/>
    <n v="62980"/>
    <s v="rlopez@bmlconsultores.cl"/>
    <x v="498"/>
    <x v="0"/>
    <s v="203823462980"/>
    <m/>
    <m/>
    <n v="-62980"/>
  </r>
  <r>
    <x v="14"/>
    <s v="Factura electrÃ³nica"/>
    <n v="34242"/>
    <x v="499"/>
    <n v="1106921"/>
    <s v="rlopez@bmlconsultores.cl"/>
    <x v="499"/>
    <x v="0"/>
    <s v="342421106921"/>
    <m/>
    <m/>
    <n v="-1106921"/>
  </r>
  <r>
    <x v="112"/>
    <s v="Factura electrÃ³nica"/>
    <n v="27336"/>
    <x v="499"/>
    <n v="13744"/>
    <s v="rlopez@bmlconsultores.cl"/>
    <x v="499"/>
    <x v="0"/>
    <s v="2733613744"/>
    <m/>
    <m/>
    <n v="-13744"/>
  </r>
  <r>
    <x v="105"/>
    <s v="Factura electrÃ³nica"/>
    <n v="75"/>
    <x v="499"/>
    <n v="225799"/>
    <s v="rlopez@bmlconsultores.cl"/>
    <x v="499"/>
    <x v="0"/>
    <s v="75225799"/>
    <m/>
    <m/>
    <n v="-225799"/>
  </r>
  <r>
    <x v="91"/>
    <s v="Factura electrÃ³nica"/>
    <n v="528"/>
    <x v="499"/>
    <n v="3375"/>
    <s v="rlopez@bmlconsultores.cl"/>
    <x v="499"/>
    <x v="0"/>
    <s v="5283375"/>
    <m/>
    <m/>
    <n v="-3375"/>
  </r>
  <r>
    <x v="131"/>
    <s v="Factura electrÃ³nica"/>
    <n v="64895"/>
    <x v="499"/>
    <n v="14000"/>
    <s v="rlopez@bmlconsultores.cl"/>
    <x v="499"/>
    <x v="0"/>
    <s v="6489514000"/>
    <m/>
    <m/>
    <n v="-14000"/>
  </r>
  <r>
    <x v="12"/>
    <s v="Factura electrÃ³nica"/>
    <n v="23814"/>
    <x v="500"/>
    <n v="39999"/>
    <s v="rlopez@bmlconsultores.cl"/>
    <x v="500"/>
    <x v="0"/>
    <s v="2381439999"/>
    <m/>
    <m/>
    <n v="-39999"/>
  </r>
  <r>
    <x v="6"/>
    <s v="Factura electrÃ³nica"/>
    <n v="1308"/>
    <x v="500"/>
    <n v="443094"/>
    <s v="rlopez@bmlconsultores.cl"/>
    <x v="500"/>
    <x v="0"/>
    <s v="1308443094"/>
    <m/>
    <m/>
    <n v="-443094"/>
  </r>
  <r>
    <x v="126"/>
    <s v="Factura electrÃ³nica"/>
    <n v="23"/>
    <x v="500"/>
    <n v="71400"/>
    <s v="rlopez@bmlconsultores.cl"/>
    <x v="500"/>
    <x v="0"/>
    <s v="2371400"/>
    <m/>
    <m/>
    <n v="-71400"/>
  </r>
  <r>
    <x v="26"/>
    <s v="Nota de crÃ©dito electrÃ³nica"/>
    <n v="1975244"/>
    <x v="501"/>
    <n v="-331980"/>
    <s v="rlopez@bmlconsultores.cl"/>
    <x v="501"/>
    <x v="1"/>
    <s v="1975244-331980"/>
    <m/>
    <m/>
    <n v="331980"/>
  </r>
  <r>
    <x v="16"/>
    <s v="Factura electrÃ³nica"/>
    <n v="46771483"/>
    <x v="502"/>
    <n v="10990"/>
    <s v="rlopez@bmlconsultores.cl"/>
    <x v="502"/>
    <x v="0"/>
    <s v="4677148310990"/>
    <m/>
    <m/>
    <n v="-10990"/>
  </r>
  <r>
    <x v="23"/>
    <s v="Factura electrÃ³nica"/>
    <n v="1436745"/>
    <x v="502"/>
    <n v="1804940"/>
    <s v="rlopez@bmlconsultores.cl"/>
    <x v="502"/>
    <x v="0"/>
    <s v="14367451804940"/>
    <m/>
    <m/>
    <n v="-1804940"/>
  </r>
  <r>
    <x v="21"/>
    <s v="Factura electrÃ³nica"/>
    <n v="910631"/>
    <x v="503"/>
    <n v="7199940"/>
    <s v="rlopez@bmlconsultores.cl"/>
    <x v="503"/>
    <x v="0"/>
    <s v="9106317199940"/>
    <m/>
    <m/>
    <n v="-7199940"/>
  </r>
  <r>
    <x v="126"/>
    <s v="Factura electrÃ³nica"/>
    <n v="24"/>
    <x v="503"/>
    <n v="71400"/>
    <s v="rlopez@bmlconsultores.cl"/>
    <x v="503"/>
    <x v="0"/>
    <s v="2471400"/>
    <m/>
    <m/>
    <n v="-71400"/>
  </r>
  <r>
    <x v="34"/>
    <s v="Factura electrÃ³nica"/>
    <n v="3761"/>
    <x v="504"/>
    <n v="5020277"/>
    <s v="rlopez@bmlconsultores.cl"/>
    <x v="504"/>
    <x v="0"/>
    <s v="37615020277"/>
    <m/>
    <m/>
    <n v="-5020277"/>
  </r>
  <r>
    <x v="21"/>
    <s v="Nota de crÃ©dito electrÃ³nica"/>
    <n v="151126"/>
    <x v="504"/>
    <n v="-1699990"/>
    <s v="rlopez@bmlconsultores.cl"/>
    <x v="504"/>
    <x v="1"/>
    <s v="151126-1699990"/>
    <m/>
    <m/>
    <n v="1699990"/>
  </r>
  <r>
    <x v="23"/>
    <s v="Factura electrÃ³nica"/>
    <n v="1437140"/>
    <x v="504"/>
    <n v="1589970"/>
    <s v="rlopez@bmlconsultores.cl"/>
    <x v="504"/>
    <x v="0"/>
    <s v="14371401589970"/>
    <m/>
    <m/>
    <n v="-1589970"/>
  </r>
  <r>
    <x v="32"/>
    <s v="Factura electrÃ³nica"/>
    <n v="17999286"/>
    <x v="504"/>
    <n v="2999960"/>
    <s v="rlopez@bmlconsultores.cl"/>
    <x v="504"/>
    <x v="0"/>
    <s v="179992862999960"/>
    <m/>
    <m/>
    <n v="-2999960"/>
  </r>
  <r>
    <x v="132"/>
    <s v="Factura electrÃ³nica"/>
    <n v="271281"/>
    <x v="505"/>
    <n v="121770"/>
    <s v="rlopez@bmlconsultores.cl"/>
    <x v="505"/>
    <x v="0"/>
    <s v="271281121770"/>
    <m/>
    <m/>
    <n v="-121770"/>
  </r>
  <r>
    <x v="68"/>
    <s v="Factura electrÃ³nica"/>
    <n v="6007320"/>
    <x v="506"/>
    <n v="12791"/>
    <s v="rlopez@bmlconsultores.cl"/>
    <x v="506"/>
    <x v="0"/>
    <s v="600732012791"/>
    <d v="2023-04-15T00:00:00"/>
    <n v="12791"/>
    <n v="0"/>
  </r>
  <r>
    <x v="75"/>
    <s v="Factura electrÃ³nica"/>
    <n v="10876"/>
    <x v="507"/>
    <n v="1423847"/>
    <s v="rlopez@bmlconsultores.cl"/>
    <x v="507"/>
    <x v="2"/>
    <s v="108761423847"/>
    <m/>
    <m/>
    <n v="-1423847"/>
  </r>
  <r>
    <x v="75"/>
    <s v="Factura electrÃ³nica"/>
    <n v="10885"/>
    <x v="508"/>
    <n v="899907"/>
    <s v="rlopez@bmlconsultores.cl"/>
    <x v="508"/>
    <x v="0"/>
    <s v="10885899907"/>
    <m/>
    <m/>
    <n v="-899907"/>
  </r>
  <r>
    <x v="75"/>
    <s v="Nota de crÃ©dito electrÃ³nica"/>
    <n v="1930"/>
    <x v="508"/>
    <n v="-1423847"/>
    <s v="rlopez@bmlconsultores.cl"/>
    <x v="508"/>
    <x v="1"/>
    <s v="1930-1423847"/>
    <m/>
    <m/>
    <n v="1423847"/>
  </r>
  <r>
    <x v="133"/>
    <s v="Factura electrÃ³nica"/>
    <n v="217121"/>
    <x v="508"/>
    <n v="378159"/>
    <s v="rlopez@bmlconsultores.cl"/>
    <x v="508"/>
    <x v="0"/>
    <s v="217121378159"/>
    <m/>
    <m/>
    <n v="-378159"/>
  </r>
  <r>
    <x v="133"/>
    <s v="Factura electrÃ³nica"/>
    <n v="217132"/>
    <x v="508"/>
    <n v="378159"/>
    <s v="rlopez@bmlconsultores.cl"/>
    <x v="508"/>
    <x v="0"/>
    <s v="217132378159"/>
    <m/>
    <m/>
    <n v="-378159"/>
  </r>
  <r>
    <x v="133"/>
    <s v="Factura electrÃ³nica"/>
    <n v="217133"/>
    <x v="508"/>
    <n v="2584086"/>
    <s v="rlopez@bmlconsultores.cl"/>
    <x v="508"/>
    <x v="0"/>
    <s v="2171332584086"/>
    <m/>
    <m/>
    <n v="-2584086"/>
  </r>
  <r>
    <x v="134"/>
    <s v="Factura electrÃ³nica"/>
    <n v="6903"/>
    <x v="509"/>
    <n v="2803601"/>
    <s v="rlopez@bmlconsultores.cl"/>
    <x v="509"/>
    <x v="0"/>
    <s v="69032803601"/>
    <m/>
    <m/>
    <n v="-2803601"/>
  </r>
  <r>
    <x v="135"/>
    <s v="Factura electrÃ³nica"/>
    <n v="534"/>
    <x v="509"/>
    <n v="458979"/>
    <s v="rlopez@bmlconsultores.cl"/>
    <x v="509"/>
    <x v="0"/>
    <s v="534458979"/>
    <m/>
    <m/>
    <n v="-458979"/>
  </r>
  <r>
    <x v="61"/>
    <s v="Factura electrÃ³nica"/>
    <n v="28170"/>
    <x v="509"/>
    <n v="2305644"/>
    <s v="rlopez@bmlconsultores.cl"/>
    <x v="509"/>
    <x v="0"/>
    <s v="281702305644"/>
    <m/>
    <m/>
    <n v="-2305644"/>
  </r>
  <r>
    <x v="52"/>
    <s v="Factura electrÃ³nica"/>
    <n v="9480"/>
    <x v="510"/>
    <n v="629980"/>
    <s v="rlopez@bmlconsultores.cl"/>
    <x v="510"/>
    <x v="0"/>
    <s v="9480629980"/>
    <m/>
    <m/>
    <n v="-629980"/>
  </r>
  <r>
    <x v="23"/>
    <s v="Factura electrÃ³nica"/>
    <n v="1468015"/>
    <x v="510"/>
    <n v="683950"/>
    <s v="rlopez@bmlconsultores.cl"/>
    <x v="510"/>
    <x v="0"/>
    <s v="1468015683950"/>
    <m/>
    <m/>
    <n v="-683950"/>
  </r>
  <r>
    <x v="136"/>
    <s v="Factura electrÃ³nica"/>
    <n v="85121"/>
    <x v="510"/>
    <n v="2789969"/>
    <s v="rlopez@bmlconsultores.cl"/>
    <x v="510"/>
    <x v="0"/>
    <s v="851212789969"/>
    <m/>
    <m/>
    <n v="-2789969"/>
  </r>
  <r>
    <x v="137"/>
    <s v="Factura electrÃ³nica"/>
    <n v="20753"/>
    <x v="511"/>
    <n v="163377"/>
    <s v="rlopez@bmlconsultores.cl"/>
    <x v="511"/>
    <x v="0"/>
    <s v="20753163377"/>
    <m/>
    <m/>
    <n v="-163377"/>
  </r>
  <r>
    <x v="11"/>
    <s v="Factura electrÃ³nica"/>
    <n v="109119"/>
    <x v="511"/>
    <n v="295617"/>
    <s v="rlopez@bmlconsultores.cl"/>
    <x v="511"/>
    <x v="0"/>
    <s v="109119295617"/>
    <m/>
    <m/>
    <n v="-295617"/>
  </r>
  <r>
    <x v="14"/>
    <s v="Factura electrÃ³nica"/>
    <n v="34555"/>
    <x v="512"/>
    <n v="5771755"/>
    <s v="rlopez@bmlconsultores.cl"/>
    <x v="512"/>
    <x v="0"/>
    <s v="345555771755"/>
    <m/>
    <m/>
    <n v="-5771755"/>
  </r>
  <r>
    <x v="79"/>
    <s v="Factura electrÃ³nica"/>
    <n v="47224977"/>
    <x v="512"/>
    <n v="8838"/>
    <s v="rlopez@bmlconsultores.cl"/>
    <x v="512"/>
    <x v="0"/>
    <s v="472249778838"/>
    <m/>
    <m/>
    <n v="-8838"/>
  </r>
  <r>
    <x v="114"/>
    <s v="Factura no afecta o exenta electrÃ³nica"/>
    <n v="817"/>
    <x v="512"/>
    <n v="719200"/>
    <s v="rlopez@bmlconsultores.cl"/>
    <x v="512"/>
    <x v="0"/>
    <s v="817719200"/>
    <m/>
    <m/>
    <n v="-719200"/>
  </r>
  <r>
    <x v="77"/>
    <s v="Factura electrÃ³nica"/>
    <n v="13551"/>
    <x v="513"/>
    <n v="2914727"/>
    <s v="rlopez@bmlconsultores.cl"/>
    <x v="513"/>
    <x v="0"/>
    <s v="135512914727"/>
    <m/>
    <m/>
    <n v="-2914727"/>
  </r>
  <r>
    <x v="21"/>
    <s v="Factura electrÃ³nica"/>
    <n v="917474"/>
    <x v="514"/>
    <n v="9206611"/>
    <s v="rlopez@bmlconsultores.cl"/>
    <x v="514"/>
    <x v="0"/>
    <s v="9174749206611"/>
    <m/>
    <m/>
    <n v="-9206611"/>
  </r>
  <r>
    <x v="23"/>
    <s v="Factura electrÃ³nica"/>
    <n v="1468888"/>
    <x v="514"/>
    <n v="443980"/>
    <s v="rlopez@bmlconsultores.cl"/>
    <x v="514"/>
    <x v="0"/>
    <s v="1468888443980"/>
    <m/>
    <m/>
    <n v="-443980"/>
  </r>
  <r>
    <x v="32"/>
    <s v="Factura electrÃ³nica"/>
    <n v="18347520"/>
    <x v="514"/>
    <n v="772980"/>
    <s v="rlopez@bmlconsultores.cl"/>
    <x v="514"/>
    <x v="0"/>
    <s v="18347520772980"/>
    <m/>
    <m/>
    <n v="-772980"/>
  </r>
  <r>
    <x v="68"/>
    <s v="Factura no afecta o exenta electrÃ³nica"/>
    <n v="1335900"/>
    <x v="514"/>
    <n v="19733"/>
    <s v="rlopez@bmlconsultores.cl"/>
    <x v="514"/>
    <x v="0"/>
    <s v="133590019733"/>
    <d v="2023-04-30T00:00:00"/>
    <n v="19733"/>
    <n v="0"/>
  </r>
  <r>
    <x v="95"/>
    <s v="Factura electrÃ³nica"/>
    <n v="26316"/>
    <x v="515"/>
    <n v="333200"/>
    <s v="rlopez@bmlconsultores.cl"/>
    <x v="515"/>
    <x v="0"/>
    <s v="26316333200"/>
    <m/>
    <m/>
    <n v="-333200"/>
  </r>
  <r>
    <x v="138"/>
    <s v="Factura electrÃ³nica"/>
    <n v="9427"/>
    <x v="516"/>
    <n v="1847261"/>
    <s v="rlopez@bmlconsultores.cl"/>
    <x v="516"/>
    <x v="0"/>
    <s v="94271847261"/>
    <m/>
    <m/>
    <n v="-1847261"/>
  </r>
  <r>
    <x v="139"/>
    <s v="Factura electrÃ³nica"/>
    <n v="1151"/>
    <x v="516"/>
    <n v="58500"/>
    <s v="rlopez@bmlconsultores.cl"/>
    <x v="516"/>
    <x v="0"/>
    <s v="115158500"/>
    <m/>
    <m/>
    <n v="-58500"/>
  </r>
  <r>
    <x v="7"/>
    <s v="Factura electrÃ³nica"/>
    <n v="49105"/>
    <x v="516"/>
    <n v="361912"/>
    <s v="rlopez@bmlconsultores.cl"/>
    <x v="516"/>
    <x v="0"/>
    <s v="49105361912"/>
    <m/>
    <m/>
    <n v="-361912"/>
  </r>
  <r>
    <x v="12"/>
    <s v="Factura electrÃ³nica"/>
    <n v="24428"/>
    <x v="517"/>
    <n v="39999"/>
    <s v="rlopez@bmlconsultores.cl"/>
    <x v="517"/>
    <x v="0"/>
    <s v="2442839999"/>
    <m/>
    <m/>
    <n v="-39999"/>
  </r>
  <r>
    <x v="140"/>
    <s v="Factura electrÃ³nica"/>
    <n v="159"/>
    <x v="517"/>
    <n v="704480"/>
    <s v="rlopez@bmlconsultores.cl"/>
    <x v="517"/>
    <x v="0"/>
    <s v="159704480"/>
    <m/>
    <m/>
    <n v="-704480"/>
  </r>
  <r>
    <x v="91"/>
    <s v="Factura electrÃ³nica"/>
    <n v="569"/>
    <x v="517"/>
    <n v="43771"/>
    <s v="rlopez@bmlconsultores.cl"/>
    <x v="517"/>
    <x v="0"/>
    <s v="56943771"/>
    <m/>
    <m/>
    <n v="-43771"/>
  </r>
  <r>
    <x v="11"/>
    <s v="Factura electrÃ³nica"/>
    <n v="109431"/>
    <x v="518"/>
    <n v="530450"/>
    <s v="rlopez@bmlconsultores.cl"/>
    <x v="518"/>
    <x v="0"/>
    <s v="109431530450"/>
    <m/>
    <m/>
    <n v="-530450"/>
  </r>
  <r>
    <x v="90"/>
    <s v="Factura electrÃ³nica"/>
    <n v="69"/>
    <x v="518"/>
    <n v="299899"/>
    <s v="rlopez@bmlconsultores.cl"/>
    <x v="518"/>
    <x v="0"/>
    <s v="69299899"/>
    <m/>
    <m/>
    <n v="-299899"/>
  </r>
  <r>
    <x v="112"/>
    <s v="Factura electrÃ³nica"/>
    <n v="28430"/>
    <x v="518"/>
    <n v="13744"/>
    <s v="rlopez@bmlconsultores.cl"/>
    <x v="518"/>
    <x v="0"/>
    <s v="2843013744"/>
    <m/>
    <m/>
    <n v="-13744"/>
  </r>
  <r>
    <x v="120"/>
    <s v="Factura no afecta o exenta electrÃ³nica"/>
    <n v="208"/>
    <x v="518"/>
    <n v="972768"/>
    <s v="rlopez@bmlconsultores.cl"/>
    <x v="518"/>
    <x v="0"/>
    <s v="208972768"/>
    <m/>
    <m/>
    <n v="-972768"/>
  </r>
  <r>
    <x v="120"/>
    <s v="Factura no afecta o exenta electrÃ³nica"/>
    <n v="209"/>
    <x v="518"/>
    <n v="506650"/>
    <s v="rlopez@bmlconsultores.cl"/>
    <x v="518"/>
    <x v="0"/>
    <s v="209506650"/>
    <m/>
    <m/>
    <n v="-506650"/>
  </r>
  <r>
    <x v="120"/>
    <s v="Factura no afecta o exenta electrÃ³nica"/>
    <n v="210"/>
    <x v="518"/>
    <n v="121596"/>
    <s v="rlopez@bmlconsultores.cl"/>
    <x v="518"/>
    <x v="0"/>
    <s v="210121596"/>
    <m/>
    <m/>
    <n v="-121596"/>
  </r>
  <r>
    <x v="68"/>
    <s v="Factura electrÃ³nica"/>
    <n v="6044994"/>
    <x v="518"/>
    <n v="9356"/>
    <s v="rlopez@bmlconsultores.cl"/>
    <x v="518"/>
    <x v="0"/>
    <s v="60449949356"/>
    <d v="2023-05-06T00:00:00"/>
    <n v="9356"/>
    <n v="0"/>
  </r>
  <r>
    <x v="53"/>
    <s v="Factura electrÃ³nica"/>
    <n v="22109"/>
    <x v="519"/>
    <n v="31981"/>
    <s v="rlopez@bmlconsultores.cl"/>
    <x v="519"/>
    <x v="0"/>
    <s v="2210931981"/>
    <m/>
    <m/>
    <n v="-31981"/>
  </r>
  <r>
    <x v="16"/>
    <s v="Factura electrÃ³nica"/>
    <n v="46977404"/>
    <x v="519"/>
    <n v="10990"/>
    <s v="rlopez@bmlconsultores.cl"/>
    <x v="519"/>
    <x v="0"/>
    <s v="4697740410990"/>
    <m/>
    <m/>
    <n v="-10990"/>
  </r>
  <r>
    <x v="126"/>
    <s v="Factura electrÃ³nica"/>
    <n v="28"/>
    <x v="519"/>
    <n v="401030"/>
    <s v="rlopez@bmlconsultores.cl"/>
    <x v="519"/>
    <x v="0"/>
    <s v="28401030"/>
    <m/>
    <m/>
    <n v="-401030"/>
  </r>
  <r>
    <x v="14"/>
    <s v="Factura electrÃ³nica"/>
    <n v="34709"/>
    <x v="520"/>
    <n v="2119552"/>
    <s v="rlopez@bmlconsultores.cl"/>
    <x v="520"/>
    <x v="0"/>
    <s v="347092119552"/>
    <m/>
    <m/>
    <n v="-2119552"/>
  </r>
  <r>
    <x v="20"/>
    <s v="Factura electrÃ³nica"/>
    <n v="104380"/>
    <x v="520"/>
    <n v="276461"/>
    <s v="rlopez@bmlconsultores.cl"/>
    <x v="520"/>
    <x v="0"/>
    <s v="104380276461"/>
    <m/>
    <m/>
    <n v="-276461"/>
  </r>
  <r>
    <x v="8"/>
    <s v="Factura electrÃ³nica"/>
    <n v="5292"/>
    <x v="520"/>
    <n v="2843102"/>
    <s v="rlopez@bmlconsultores.cl"/>
    <x v="520"/>
    <x v="0"/>
    <s v="52922843102"/>
    <m/>
    <m/>
    <n v="-2843102"/>
  </r>
  <r>
    <x v="141"/>
    <s v="Factura electrÃ³nica"/>
    <n v="5"/>
    <x v="520"/>
    <n v="1111428"/>
    <s v="rlopez@bmlconsultores.cl"/>
    <x v="520"/>
    <x v="0"/>
    <s v="51111428"/>
    <m/>
    <m/>
    <n v="-1111428"/>
  </r>
  <r>
    <x v="140"/>
    <s v="Factura electrÃ³nica"/>
    <n v="160"/>
    <x v="521"/>
    <n v="133280"/>
    <s v="rlopez@bmlconsultores.cl"/>
    <x v="521"/>
    <x v="0"/>
    <s v="160133280"/>
    <m/>
    <m/>
    <n v="-133280"/>
  </r>
  <r>
    <x v="142"/>
    <s v="Factura electrÃ³nica"/>
    <n v="121947"/>
    <x v="522"/>
    <n v="102340"/>
    <s v="rlopez@bmlconsultores.cl"/>
    <x v="522"/>
    <x v="0"/>
    <s v="121947102340"/>
    <m/>
    <m/>
    <n v="-102340"/>
  </r>
  <r>
    <x v="20"/>
    <s v="Factura electrÃ³nica"/>
    <n v="104419"/>
    <x v="523"/>
    <n v="64318"/>
    <s v="rlopez@bmlconsultores.cl"/>
    <x v="523"/>
    <x v="0"/>
    <s v="10441964318"/>
    <m/>
    <m/>
    <n v="-64318"/>
  </r>
  <r>
    <x v="143"/>
    <s v="Factura electrÃ³nica"/>
    <n v="22834"/>
    <x v="523"/>
    <n v="130279"/>
    <s v="rlopez@bmlconsultores.cl"/>
    <x v="523"/>
    <x v="0"/>
    <s v="22834130279"/>
    <m/>
    <m/>
    <n v="-130279"/>
  </r>
  <r>
    <x v="68"/>
    <s v="Factura electrÃ³nica"/>
    <n v="6058148"/>
    <x v="524"/>
    <n v="12819"/>
    <s v="rlopez@bmlconsultores.cl"/>
    <x v="524"/>
    <x v="0"/>
    <s v="605814812819"/>
    <d v="2023-05-17T00:00:00"/>
    <n v="12819"/>
    <n v="0"/>
  </r>
  <r>
    <x v="68"/>
    <s v="Factura electrÃ³nica"/>
    <n v="6089307"/>
    <x v="525"/>
    <n v="95350"/>
    <s v="rlopez@bmlconsultores.cl"/>
    <x v="525"/>
    <x v="0"/>
    <s v="608930795350"/>
    <d v="2023-05-18T00:00:00"/>
    <n v="95350"/>
    <n v="0"/>
  </r>
  <r>
    <x v="134"/>
    <s v="Factura electrÃ³nica"/>
    <n v="7009"/>
    <x v="526"/>
    <n v="1406600"/>
    <s v="rlopez@bmlconsultores.cl"/>
    <x v="526"/>
    <x v="0"/>
    <s v="70091406600"/>
    <m/>
    <m/>
    <n v="-1406600"/>
  </r>
  <r>
    <x v="32"/>
    <s v="Factura electrÃ³nica"/>
    <n v="18361548"/>
    <x v="526"/>
    <n v="663950"/>
    <s v="rlopez@bmlconsultores.cl"/>
    <x v="526"/>
    <x v="0"/>
    <s v="18361548663950"/>
    <m/>
    <m/>
    <n v="-663950"/>
  </r>
  <r>
    <x v="20"/>
    <s v="Factura electrÃ³nica"/>
    <n v="104563"/>
    <x v="527"/>
    <n v="102892"/>
    <s v="rlopez@bmlconsultores.cl"/>
    <x v="527"/>
    <x v="0"/>
    <s v="104563102892"/>
    <m/>
    <m/>
    <n v="-102892"/>
  </r>
  <r>
    <x v="144"/>
    <s v="Factura electrÃ³nica"/>
    <n v="6403"/>
    <x v="527"/>
    <n v="399000"/>
    <s v="rlopez@bmlconsultores.cl"/>
    <x v="527"/>
    <x v="0"/>
    <s v="6403399000"/>
    <m/>
    <m/>
    <n v="-399000"/>
  </r>
  <r>
    <x v="145"/>
    <s v="Factura electrÃ³nica"/>
    <n v="17444"/>
    <x v="527"/>
    <n v="174900"/>
    <s v="rlopez@bmlconsultores.cl"/>
    <x v="527"/>
    <x v="0"/>
    <s v="17444174900"/>
    <m/>
    <m/>
    <n v="-174900"/>
  </r>
  <r>
    <x v="75"/>
    <s v="Factura electrÃ³nica"/>
    <n v="11537"/>
    <x v="528"/>
    <n v="2263891"/>
    <s v="rlopez@bmlconsultores.cl"/>
    <x v="528"/>
    <x v="0"/>
    <s v="115372263891"/>
    <m/>
    <m/>
    <n v="-2263891"/>
  </r>
  <r>
    <x v="146"/>
    <s v="Factura electrÃ³nica"/>
    <n v="4860"/>
    <x v="528"/>
    <n v="322910"/>
    <s v="rlopez@bmlconsultores.cl"/>
    <x v="528"/>
    <x v="0"/>
    <s v="4860322910"/>
    <m/>
    <m/>
    <n v="-322910"/>
  </r>
  <r>
    <x v="147"/>
    <s v="Factura electrÃ³nica"/>
    <n v="2716757"/>
    <x v="529"/>
    <n v="30878"/>
    <s v="rlopez@bmlconsultores.cl"/>
    <x v="529"/>
    <x v="0"/>
    <s v="271675730878"/>
    <m/>
    <m/>
    <n v="-30878"/>
  </r>
  <r>
    <x v="6"/>
    <s v="Factura electrÃ³nica"/>
    <n v="1315"/>
    <x v="529"/>
    <n v="393271"/>
    <s v="rlopez@bmlconsultores.cl"/>
    <x v="529"/>
    <x v="0"/>
    <s v="1315393271"/>
    <m/>
    <m/>
    <n v="-393271"/>
  </r>
  <r>
    <x v="79"/>
    <s v="Factura electrÃ³nica"/>
    <n v="47543721"/>
    <x v="530"/>
    <n v="8103"/>
    <s v="rlopez@bmlconsultores.cl"/>
    <x v="530"/>
    <x v="0"/>
    <s v="475437218103"/>
    <m/>
    <m/>
    <n v="-8103"/>
  </r>
  <r>
    <x v="20"/>
    <s v="Factura electrÃ³nica"/>
    <n v="104640"/>
    <x v="530"/>
    <n v="205784"/>
    <s v="rlopez@bmlconsultores.cl"/>
    <x v="530"/>
    <x v="0"/>
    <s v="104640205784"/>
    <m/>
    <m/>
    <n v="-205784"/>
  </r>
  <r>
    <x v="79"/>
    <s v="Nota de crÃ©dito electrÃ³nica"/>
    <n v="7527870"/>
    <x v="531"/>
    <n v="-493"/>
    <s v="rlopez@bmlconsultores.cl"/>
    <x v="531"/>
    <x v="1"/>
    <s v="7527870-493"/>
    <m/>
    <m/>
    <n v="493"/>
  </r>
  <r>
    <x v="77"/>
    <s v="Factura electrÃ³nica"/>
    <n v="13907"/>
    <x v="531"/>
    <n v="753716"/>
    <s v="rlopez@bmlconsultores.cl"/>
    <x v="531"/>
    <x v="0"/>
    <s v="13907753716"/>
    <m/>
    <m/>
    <n v="-753716"/>
  </r>
  <r>
    <x v="21"/>
    <s v="Factura electrÃ³nica"/>
    <n v="929373"/>
    <x v="532"/>
    <n v="8968340"/>
    <s v="rlopez@bmlconsultores.cl"/>
    <x v="532"/>
    <x v="0"/>
    <s v="9293738968340"/>
    <m/>
    <m/>
    <n v="-8968340"/>
  </r>
  <r>
    <x v="8"/>
    <s v="Factura electrÃ³nica"/>
    <n v="5356"/>
    <x v="533"/>
    <n v="2036286"/>
    <s v="rlopez@bmlconsultores.cl"/>
    <x v="533"/>
    <x v="0"/>
    <s v="53562036286"/>
    <m/>
    <m/>
    <n v="-2036286"/>
  </r>
  <r>
    <x v="95"/>
    <s v="Factura electrÃ³nica"/>
    <n v="27121"/>
    <x v="534"/>
    <n v="333200"/>
    <s v="rlopez@bmlconsultores.cl"/>
    <x v="534"/>
    <x v="0"/>
    <s v="27121333200"/>
    <m/>
    <m/>
    <n v="-333200"/>
  </r>
  <r>
    <x v="148"/>
    <s v="Factura electrÃ³nica"/>
    <n v="194"/>
    <x v="535"/>
    <n v="54100"/>
    <s v="rlopez@bmlconsultores.cl"/>
    <x v="535"/>
    <x v="0"/>
    <s v="19454100"/>
    <m/>
    <m/>
    <n v="-54100"/>
  </r>
  <r>
    <x v="7"/>
    <s v="Factura electrÃ³nica"/>
    <n v="50069"/>
    <x v="536"/>
    <n v="1919327"/>
    <s v="rlopez@bmlconsultores.cl"/>
    <x v="536"/>
    <x v="0"/>
    <s v="500691919327"/>
    <m/>
    <m/>
    <n v="-1919327"/>
  </r>
  <r>
    <x v="58"/>
    <s v="Factura electrÃ³nica"/>
    <n v="32093"/>
    <x v="537"/>
    <n v="411320"/>
    <s v="rlopez@bmlconsultores.cl"/>
    <x v="537"/>
    <x v="0"/>
    <s v="32093411320"/>
    <m/>
    <m/>
    <n v="-411320"/>
  </r>
  <r>
    <x v="91"/>
    <s v="Factura electrÃ³nica"/>
    <n v="612"/>
    <x v="537"/>
    <n v="36792"/>
    <s v="rlopez@bmlconsultores.cl"/>
    <x v="537"/>
    <x v="0"/>
    <s v="61236792"/>
    <m/>
    <m/>
    <n v="-36792"/>
  </r>
  <r>
    <x v="51"/>
    <s v="Factura electrÃ³nica"/>
    <n v="843785"/>
    <x v="538"/>
    <n v="1242669"/>
    <s v="rlopez@bmlconsultores.cl"/>
    <x v="538"/>
    <x v="0"/>
    <s v="8437851242669"/>
    <m/>
    <m/>
    <n v="-1242669"/>
  </r>
  <r>
    <x v="6"/>
    <s v="Factura electrÃ³nica"/>
    <n v="1317"/>
    <x v="538"/>
    <n v="342720"/>
    <s v="rlopez@bmlconsultores.cl"/>
    <x v="538"/>
    <x v="0"/>
    <s v="1317342720"/>
    <m/>
    <m/>
    <n v="-342720"/>
  </r>
  <r>
    <x v="134"/>
    <s v="Factura electrÃ³nica"/>
    <n v="7064"/>
    <x v="538"/>
    <n v="1406402"/>
    <s v="rlopez@bmlconsultores.cl"/>
    <x v="538"/>
    <x v="0"/>
    <s v="70641406402"/>
    <m/>
    <m/>
    <n v="-1406402"/>
  </r>
  <r>
    <x v="75"/>
    <s v="Factura electrÃ³nica"/>
    <n v="11683"/>
    <x v="538"/>
    <n v="79968"/>
    <s v="rlopez@bmlconsultores.cl"/>
    <x v="538"/>
    <x v="0"/>
    <s v="1168379968"/>
    <m/>
    <m/>
    <n v="-79968"/>
  </r>
  <r>
    <x v="61"/>
    <s v="Factura electrÃ³nica"/>
    <n v="28491"/>
    <x v="538"/>
    <n v="1708431"/>
    <s v="rlopez@bmlconsultores.cl"/>
    <x v="538"/>
    <x v="0"/>
    <s v="284911708431"/>
    <m/>
    <m/>
    <n v="-1708431"/>
  </r>
  <r>
    <x v="112"/>
    <s v="Factura electrÃ³nica"/>
    <n v="29612"/>
    <x v="539"/>
    <n v="13744"/>
    <s v="rlopez@bmlconsultores.cl"/>
    <x v="539"/>
    <x v="0"/>
    <s v="2961213744"/>
    <m/>
    <m/>
    <n v="-13744"/>
  </r>
  <r>
    <x v="94"/>
    <s v="Factura electrÃ³nica"/>
    <n v="310"/>
    <x v="540"/>
    <n v="2037399"/>
    <s v="rlopez@bmlconsultores.cl"/>
    <x v="540"/>
    <x v="0"/>
    <s v="3102037399"/>
    <m/>
    <m/>
    <n v="-2037399"/>
  </r>
  <r>
    <x v="5"/>
    <s v="Factura electrÃ³nica"/>
    <n v="9284"/>
    <x v="541"/>
    <n v="431984"/>
    <s v="rlopez@bmlconsultores.cl"/>
    <x v="541"/>
    <x v="0"/>
    <s v="9284431984"/>
    <m/>
    <m/>
    <n v="-431984"/>
  </r>
  <r>
    <x v="90"/>
    <s v="Factura electrÃ³nica"/>
    <n v="73"/>
    <x v="541"/>
    <n v="599798"/>
    <s v="rlopez@bmlconsultores.cl"/>
    <x v="541"/>
    <x v="0"/>
    <s v="73599798"/>
    <m/>
    <m/>
    <n v="-599798"/>
  </r>
  <r>
    <x v="86"/>
    <s v="Factura electrÃ³nica"/>
    <n v="18585"/>
    <x v="541"/>
    <n v="1348300"/>
    <s v="rlopez@bmlconsultores.cl"/>
    <x v="541"/>
    <x v="0"/>
    <s v="185851348300"/>
    <m/>
    <m/>
    <n v="-1348300"/>
  </r>
  <r>
    <x v="120"/>
    <s v="Factura no afecta o exenta electrÃ³nica"/>
    <n v="389"/>
    <x v="541"/>
    <n v="960648"/>
    <s v="rlopez@bmlconsultores.cl"/>
    <x v="541"/>
    <x v="0"/>
    <s v="389960648"/>
    <m/>
    <m/>
    <n v="-960648"/>
  </r>
  <r>
    <x v="120"/>
    <s v="Factura no afecta o exenta electrÃ³nica"/>
    <n v="390"/>
    <x v="541"/>
    <n v="500338"/>
    <s v="rlopez@bmlconsultores.cl"/>
    <x v="541"/>
    <x v="0"/>
    <s v="390500338"/>
    <m/>
    <m/>
    <n v="-500338"/>
  </r>
  <r>
    <x v="12"/>
    <s v="Factura electrÃ³nica"/>
    <n v="25159"/>
    <x v="542"/>
    <n v="39999"/>
    <s v="rlopez@bmlconsultores.cl"/>
    <x v="542"/>
    <x v="0"/>
    <s v="2515939999"/>
    <m/>
    <m/>
    <n v="-39999"/>
  </r>
  <r>
    <x v="85"/>
    <s v="Factura electrÃ³nica"/>
    <n v="891"/>
    <x v="542"/>
    <n v="43400"/>
    <s v="rlopez@bmlconsultores.cl"/>
    <x v="542"/>
    <x v="0"/>
    <s v="89143400"/>
    <m/>
    <m/>
    <n v="-43400"/>
  </r>
  <r>
    <x v="86"/>
    <s v="Factura electrÃ³nica"/>
    <n v="18597"/>
    <x v="542"/>
    <n v="969030"/>
    <s v="rlopez@bmlconsultores.cl"/>
    <x v="542"/>
    <x v="0"/>
    <s v="18597969030"/>
    <m/>
    <m/>
    <n v="-969030"/>
  </r>
  <r>
    <x v="22"/>
    <s v="Factura electrÃ³nica"/>
    <n v="4530441"/>
    <x v="542"/>
    <n v="319990"/>
    <s v="rlopez@bmlconsultores.cl"/>
    <x v="542"/>
    <x v="0"/>
    <s v="4530441319990"/>
    <m/>
    <m/>
    <n v="-319990"/>
  </r>
  <r>
    <x v="7"/>
    <s v="Factura electrÃ³nica"/>
    <n v="50246"/>
    <x v="542"/>
    <n v="63984"/>
    <s v="rlopez@bmlconsultores.cl"/>
    <x v="542"/>
    <x v="0"/>
    <s v="5024663984"/>
    <m/>
    <m/>
    <n v="-63984"/>
  </r>
  <r>
    <x v="68"/>
    <s v="Factura electrÃ³nica"/>
    <n v="6087474"/>
    <x v="542"/>
    <n v="5651"/>
    <s v="rlopez@bmlconsultores.cl"/>
    <x v="542"/>
    <x v="0"/>
    <s v="60874745651"/>
    <d v="2023-06-08T00:00:00"/>
    <n v="5651"/>
    <n v="0"/>
  </r>
  <r>
    <x v="20"/>
    <s v="Factura electrÃ³nica"/>
    <n v="106454"/>
    <x v="543"/>
    <n v="1840711"/>
    <s v="rlopez@bmlconsultores.cl"/>
    <x v="543"/>
    <x v="0"/>
    <s v="1064541840711"/>
    <m/>
    <m/>
    <n v="-1840711"/>
  </r>
  <r>
    <x v="21"/>
    <s v="Factura electrÃ³nica"/>
    <n v="933593"/>
    <x v="543"/>
    <n v="2249970"/>
    <s v="rlopez@bmlconsultores.cl"/>
    <x v="543"/>
    <x v="0"/>
    <s v="9335932249970"/>
    <m/>
    <m/>
    <n v="-2249970"/>
  </r>
  <r>
    <x v="32"/>
    <s v="Factura electrÃ³nica"/>
    <n v="18376394"/>
    <x v="543"/>
    <n v="817980"/>
    <s v="rlopez@bmlconsultores.cl"/>
    <x v="543"/>
    <x v="0"/>
    <s v="18376394817980"/>
    <m/>
    <m/>
    <n v="-817980"/>
  </r>
  <r>
    <x v="104"/>
    <s v="Factura electrÃ³nica"/>
    <n v="2093223"/>
    <x v="544"/>
    <n v="61565"/>
    <s v="rlopez@bmlconsultores.cl"/>
    <x v="544"/>
    <x v="0"/>
    <s v="209322361565"/>
    <m/>
    <m/>
    <n v="-61565"/>
  </r>
  <r>
    <x v="126"/>
    <s v="Factura electrÃ³nica"/>
    <n v="37"/>
    <x v="544"/>
    <n v="75565"/>
    <s v="rlopez@bmlconsultores.cl"/>
    <x v="544"/>
    <x v="0"/>
    <s v="3775565"/>
    <m/>
    <m/>
    <n v="-75565"/>
  </r>
  <r>
    <x v="88"/>
    <s v="Factura electrÃ³nica"/>
    <n v="45866"/>
    <x v="544"/>
    <n v="324275"/>
    <s v="rlopez@bmlconsultores.cl"/>
    <x v="544"/>
    <x v="0"/>
    <s v="45866324275"/>
    <m/>
    <m/>
    <n v="-324275"/>
  </r>
  <r>
    <x v="21"/>
    <s v="Factura electrÃ³nica"/>
    <n v="934459"/>
    <x v="545"/>
    <n v="5040362"/>
    <s v="rlopez@bmlconsultores.cl"/>
    <x v="545"/>
    <x v="0"/>
    <s v="9344595040362"/>
    <m/>
    <m/>
    <n v="-5040362"/>
  </r>
  <r>
    <x v="48"/>
    <s v="Factura electrÃ³nica"/>
    <n v="122000"/>
    <x v="545"/>
    <n v="46980"/>
    <s v="rlopez@bmlconsultores.cl"/>
    <x v="545"/>
    <x v="0"/>
    <s v="12200046980"/>
    <m/>
    <m/>
    <n v="-46980"/>
  </r>
  <r>
    <x v="149"/>
    <s v="Factura electrÃ³nica"/>
    <n v="17376"/>
    <x v="545"/>
    <n v="149990"/>
    <s v="rlopez@bmlconsultores.cl"/>
    <x v="545"/>
    <x v="0"/>
    <s v="17376149990"/>
    <m/>
    <m/>
    <n v="-149990"/>
  </r>
  <r>
    <x v="149"/>
    <s v="Factura electrÃ³nica"/>
    <n v="17377"/>
    <x v="545"/>
    <n v="158761"/>
    <s v="rlopez@bmlconsultores.cl"/>
    <x v="545"/>
    <x v="0"/>
    <s v="17377158761"/>
    <m/>
    <m/>
    <n v="-158761"/>
  </r>
  <r>
    <x v="22"/>
    <s v="Factura electrÃ³nica"/>
    <n v="4531194"/>
    <x v="545"/>
    <n v="319990"/>
    <s v="rlopez@bmlconsultores.cl"/>
    <x v="545"/>
    <x v="0"/>
    <s v="4531194319990"/>
    <m/>
    <m/>
    <n v="-319990"/>
  </r>
  <r>
    <x v="23"/>
    <s v="Factura electrÃ³nica"/>
    <n v="1472942"/>
    <x v="545"/>
    <n v="143980"/>
    <s v="rlopez@bmlconsultores.cl"/>
    <x v="545"/>
    <x v="0"/>
    <s v="1472942143980"/>
    <m/>
    <m/>
    <n v="-143980"/>
  </r>
  <r>
    <x v="23"/>
    <s v="Factura electrÃ³nica"/>
    <n v="1472941"/>
    <x v="545"/>
    <n v="144980"/>
    <s v="rlopez@bmlconsultores.cl"/>
    <x v="545"/>
    <x v="0"/>
    <s v="1472941144980"/>
    <m/>
    <m/>
    <n v="-144980"/>
  </r>
  <r>
    <x v="140"/>
    <s v="Factura electrÃ³nica"/>
    <n v="166"/>
    <x v="545"/>
    <n v="404600"/>
    <s v="rlopez@bmlconsultores.cl"/>
    <x v="545"/>
    <x v="0"/>
    <s v="166404600"/>
    <m/>
    <m/>
    <n v="-404600"/>
  </r>
  <r>
    <x v="104"/>
    <s v="Factura electrÃ³nica"/>
    <n v="2095649"/>
    <x v="546"/>
    <n v="30024"/>
    <s v="rlopez@bmlconsultores.cl"/>
    <x v="546"/>
    <x v="0"/>
    <s v="209564930024"/>
    <m/>
    <m/>
    <n v="-30024"/>
  </r>
  <r>
    <x v="1"/>
    <s v="Factura electrÃ³nica"/>
    <n v="1035"/>
    <x v="546"/>
    <n v="1426774"/>
    <s v="rlopez@bmlconsultores.cl"/>
    <x v="546"/>
    <x v="0"/>
    <s v="10351426774"/>
    <d v="2023-06-13T00:00:00"/>
    <n v="1426774"/>
    <n v="0"/>
  </r>
  <r>
    <x v="150"/>
    <s v="Factura electrÃ³nica"/>
    <n v="3086"/>
    <x v="547"/>
    <n v="85442"/>
    <s v="rlopez@bmlconsultores.cl"/>
    <x v="547"/>
    <x v="0"/>
    <s v="308685442"/>
    <m/>
    <m/>
    <n v="-85442"/>
  </r>
  <r>
    <x v="20"/>
    <s v="Factura electrÃ³nica"/>
    <n v="106771"/>
    <x v="547"/>
    <n v="116007"/>
    <s v="rlopez@bmlconsultores.cl"/>
    <x v="547"/>
    <x v="0"/>
    <s v="106771116007"/>
    <m/>
    <m/>
    <n v="-116007"/>
  </r>
  <r>
    <x v="7"/>
    <s v="Factura electrÃ³nica"/>
    <n v="50523"/>
    <x v="547"/>
    <n v="1018541"/>
    <s v="rlopez@bmlconsultores.cl"/>
    <x v="547"/>
    <x v="0"/>
    <s v="505231018541"/>
    <m/>
    <m/>
    <n v="-1018541"/>
  </r>
  <r>
    <x v="68"/>
    <s v="Factura electrÃ³nica"/>
    <n v="6105135"/>
    <x v="547"/>
    <n v="12931"/>
    <s v="rlopez@bmlconsultores.cl"/>
    <x v="547"/>
    <x v="0"/>
    <s v="610513512931"/>
    <d v="2023-06-15T00:00:00"/>
    <n v="12931"/>
    <n v="0"/>
  </r>
  <r>
    <x v="21"/>
    <s v="Factura electrÃ³nica"/>
    <n v="941007"/>
    <x v="548"/>
    <n v="849990"/>
    <s v="rlopez@bmlconsultores.cl"/>
    <x v="548"/>
    <x v="0"/>
    <s v="941007849990"/>
    <m/>
    <m/>
    <n v="-849990"/>
  </r>
  <r>
    <x v="122"/>
    <s v="Factura electrÃ³nica"/>
    <n v="9381"/>
    <x v="549"/>
    <n v="412894"/>
    <s v="rlopez@bmlconsultores.cl"/>
    <x v="549"/>
    <x v="0"/>
    <s v="9381412894"/>
    <m/>
    <m/>
    <n v="-412894"/>
  </r>
  <r>
    <x v="21"/>
    <s v="Factura electrÃ³nica"/>
    <n v="941326"/>
    <x v="549"/>
    <n v="849990"/>
    <s v="rlopez@bmlconsultores.cl"/>
    <x v="549"/>
    <x v="0"/>
    <s v="941326849990"/>
    <m/>
    <m/>
    <n v="-849990"/>
  </r>
  <r>
    <x v="21"/>
    <s v="Factura electrÃ³nica"/>
    <n v="941325"/>
    <x v="549"/>
    <n v="1299991"/>
    <s v="rlopez@bmlconsultores.cl"/>
    <x v="549"/>
    <x v="0"/>
    <s v="9413251299991"/>
    <m/>
    <m/>
    <n v="-1299991"/>
  </r>
  <r>
    <x v="4"/>
    <s v="Factura electrÃ³nica"/>
    <n v="5918"/>
    <x v="549"/>
    <n v="40456"/>
    <s v="rlopez@bmlconsultores.cl"/>
    <x v="549"/>
    <x v="2"/>
    <s v="591840456"/>
    <m/>
    <m/>
    <n v="-40456"/>
  </r>
  <r>
    <x v="4"/>
    <s v="Factura electrÃ³nica"/>
    <n v="5919"/>
    <x v="549"/>
    <n v="40456"/>
    <s v="rlopez@bmlconsultores.cl"/>
    <x v="549"/>
    <x v="0"/>
    <s v="591940456"/>
    <m/>
    <m/>
    <n v="-40456"/>
  </r>
  <r>
    <x v="4"/>
    <s v="Nota de crÃ©dito electrÃ³nica"/>
    <n v="721"/>
    <x v="549"/>
    <n v="-40456"/>
    <s v="rlopez@bmlconsultores.cl"/>
    <x v="549"/>
    <x v="1"/>
    <s v="721-40456"/>
    <m/>
    <m/>
    <n v="40456"/>
  </r>
  <r>
    <x v="75"/>
    <s v="Factura electrÃ³nica"/>
    <n v="11880"/>
    <x v="549"/>
    <n v="2013371"/>
    <s v="rlopez@bmlconsultores.cl"/>
    <x v="549"/>
    <x v="2"/>
    <s v="118802013371"/>
    <m/>
    <m/>
    <n v="-2013371"/>
  </r>
  <r>
    <x v="75"/>
    <s v="Nota de crÃ©dito electrÃ³nica"/>
    <n v="2055"/>
    <x v="549"/>
    <n v="-2013371"/>
    <s v="rlopez@bmlconsultores.cl"/>
    <x v="549"/>
    <x v="1"/>
    <s v="2055-2013371"/>
    <m/>
    <m/>
    <n v="2013371"/>
  </r>
  <r>
    <x v="75"/>
    <s v="Factura electrÃ³nica"/>
    <n v="11881"/>
    <x v="550"/>
    <n v="2013371"/>
    <s v="rlopez@bmlconsultores.cl"/>
    <x v="550"/>
    <x v="0"/>
    <s v="118812013371"/>
    <m/>
    <m/>
    <n v="-2013371"/>
  </r>
  <r>
    <x v="27"/>
    <s v="Factura electrÃ³nica"/>
    <n v="63799"/>
    <x v="551"/>
    <n v="280840"/>
    <s v="rlopez@bmlconsultores.cl"/>
    <x v="551"/>
    <x v="0"/>
    <s v="63799280840"/>
    <m/>
    <m/>
    <n v="-280840"/>
  </r>
  <r>
    <x v="1"/>
    <s v="Factura electrÃ³nica"/>
    <n v="1048"/>
    <x v="552"/>
    <n v="1435480"/>
    <s v="rlopez@bmlconsultores.cl"/>
    <x v="552"/>
    <x v="0"/>
    <s v="10481435480"/>
    <d v="2023-06-15T00:00:00"/>
    <n v="1435482"/>
    <n v="2"/>
  </r>
  <r>
    <x v="134"/>
    <s v="Factura electrÃ³nica"/>
    <n v="7118"/>
    <x v="552"/>
    <n v="1406600"/>
    <s v="rlopez@bmlconsultores.cl"/>
    <x v="552"/>
    <x v="0"/>
    <s v="71181406600"/>
    <m/>
    <m/>
    <n v="-1406600"/>
  </r>
  <r>
    <x v="21"/>
    <s v="Factura electrÃ³nica"/>
    <n v="942059"/>
    <x v="552"/>
    <n v="849990"/>
    <s v="rlopez@bmlconsultores.cl"/>
    <x v="552"/>
    <x v="2"/>
    <s v="942059849990"/>
    <m/>
    <m/>
    <n v="-849990"/>
  </r>
  <r>
    <x v="21"/>
    <s v="Factura electrÃ³nica"/>
    <n v="942061"/>
    <x v="552"/>
    <n v="849990"/>
    <s v="rlopez@bmlconsultores.cl"/>
    <x v="552"/>
    <x v="0"/>
    <s v="942061849990"/>
    <m/>
    <m/>
    <n v="-849990"/>
  </r>
  <r>
    <x v="21"/>
    <s v="Nota de crÃ©dito electrÃ³nica"/>
    <n v="154921"/>
    <x v="552"/>
    <n v="-849990"/>
    <s v="rlopez@bmlconsultores.cl"/>
    <x v="552"/>
    <x v="1"/>
    <s v="154921-849990"/>
    <m/>
    <m/>
    <n v="849990"/>
  </r>
  <r>
    <x v="61"/>
    <s v="Factura electrÃ³nica"/>
    <n v="28615"/>
    <x v="552"/>
    <n v="2092511"/>
    <s v="rlopez@bmlconsultores.cl"/>
    <x v="552"/>
    <x v="0"/>
    <s v="286152092511"/>
    <m/>
    <m/>
    <n v="-2092511"/>
  </r>
  <r>
    <x v="34"/>
    <s v="Factura electrÃ³nica"/>
    <n v="3843"/>
    <x v="553"/>
    <n v="2428007"/>
    <s v="rlopez@bmlconsultores.cl"/>
    <x v="553"/>
    <x v="0"/>
    <s v="38432428007"/>
    <m/>
    <m/>
    <n v="-2428007"/>
  </r>
  <r>
    <x v="151"/>
    <s v="Factura electrÃ³nica"/>
    <n v="568235"/>
    <x v="553"/>
    <n v="71024"/>
    <s v="rlopez@bmlconsultores.cl"/>
    <x v="553"/>
    <x v="0"/>
    <s v="56823571024"/>
    <m/>
    <m/>
    <n v="-71024"/>
  </r>
  <r>
    <x v="112"/>
    <s v="Factura electrÃ³nica"/>
    <n v="30328"/>
    <x v="553"/>
    <n v="20706"/>
    <s v="rlopez@bmlconsultores.cl"/>
    <x v="553"/>
    <x v="0"/>
    <s v="3032820706"/>
    <m/>
    <m/>
    <n v="-20706"/>
  </r>
  <r>
    <x v="4"/>
    <s v="Factura electrÃ³nica"/>
    <n v="5920"/>
    <x v="553"/>
    <n v="230826"/>
    <s v="rlopez@bmlconsultores.cl"/>
    <x v="553"/>
    <x v="0"/>
    <s v="5920230826"/>
    <m/>
    <m/>
    <n v="-230826"/>
  </r>
  <r>
    <x v="68"/>
    <s v="Factura electrÃ³nica"/>
    <n v="6110589"/>
    <x v="554"/>
    <n v="171669"/>
    <s v="rlopez@bmlconsultores.cl"/>
    <x v="554"/>
    <x v="0"/>
    <s v="6110589171669"/>
    <d v="2023-06-23T00:00:00"/>
    <n v="171669"/>
    <n v="0"/>
  </r>
  <r>
    <x v="20"/>
    <s v="Factura electrÃ³nica"/>
    <n v="106957"/>
    <x v="555"/>
    <n v="111984"/>
    <s v="rlopez@bmlconsultores.cl"/>
    <x v="555"/>
    <x v="0"/>
    <s v="106957111984"/>
    <m/>
    <m/>
    <n v="-111984"/>
  </r>
  <r>
    <x v="20"/>
    <s v="Factura electrÃ³nica"/>
    <n v="107245"/>
    <x v="555"/>
    <n v="1003369"/>
    <s v="rlopez@bmlconsultores.cl"/>
    <x v="555"/>
    <x v="0"/>
    <s v="1072451003369"/>
    <m/>
    <m/>
    <n v="-1003369"/>
  </r>
  <r>
    <x v="77"/>
    <s v="Factura electrÃ³nica"/>
    <n v="14098"/>
    <x v="555"/>
    <n v="481309"/>
    <s v="rlopez@bmlconsultores.cl"/>
    <x v="555"/>
    <x v="0"/>
    <s v="14098481309"/>
    <m/>
    <m/>
    <n v="-481309"/>
  </r>
  <r>
    <x v="152"/>
    <s v="Factura electrÃ³nica"/>
    <n v="11487619"/>
    <x v="555"/>
    <n v="10700"/>
    <s v="rlopez@bmlconsultores.cl"/>
    <x v="555"/>
    <x v="0"/>
    <s v="1148761910700"/>
    <m/>
    <m/>
    <n v="-10700"/>
  </r>
  <r>
    <x v="23"/>
    <s v="Factura electrÃ³nica"/>
    <n v="1484088"/>
    <x v="555"/>
    <n v="199980"/>
    <s v="rlopez@bmlconsultores.cl"/>
    <x v="555"/>
    <x v="0"/>
    <s v="1484088199980"/>
    <m/>
    <m/>
    <n v="-199980"/>
  </r>
  <r>
    <x v="23"/>
    <s v="Factura electrÃ³nica"/>
    <n v="1484093"/>
    <x v="555"/>
    <n v="273980"/>
    <s v="rlopez@bmlconsultores.cl"/>
    <x v="555"/>
    <x v="0"/>
    <s v="1484093273980"/>
    <m/>
    <m/>
    <n v="-273980"/>
  </r>
  <r>
    <x v="79"/>
    <s v="Nota de crÃ©dito electrÃ³nica"/>
    <n v="7643733"/>
    <x v="556"/>
    <n v="-660"/>
    <s v="rlopez@bmlconsultores.cl"/>
    <x v="556"/>
    <x v="1"/>
    <s v="7643733-660"/>
    <m/>
    <m/>
    <n v="660"/>
  </r>
  <r>
    <x v="153"/>
    <s v="Factura electrÃ³nica"/>
    <n v="22158"/>
    <x v="556"/>
    <n v="298590"/>
    <s v="rlopez@bmlconsultores.cl"/>
    <x v="556"/>
    <x v="0"/>
    <s v="22158298590"/>
    <m/>
    <m/>
    <n v="-298590"/>
  </r>
  <r>
    <x v="21"/>
    <s v="Factura electrÃ³nica"/>
    <n v="950747"/>
    <x v="557"/>
    <n v="799991"/>
    <s v="rlopez@bmlconsultores.cl"/>
    <x v="557"/>
    <x v="0"/>
    <s v="950747799991"/>
    <m/>
    <m/>
    <n v="-799991"/>
  </r>
  <r>
    <x v="21"/>
    <s v="Factura electrÃ³nica"/>
    <n v="950655"/>
    <x v="557"/>
    <n v="99990"/>
    <s v="rlopez@bmlconsultores.cl"/>
    <x v="557"/>
    <x v="0"/>
    <s v="95065599990"/>
    <m/>
    <m/>
    <n v="-99990"/>
  </r>
  <r>
    <x v="8"/>
    <s v="Factura electrÃ³nica"/>
    <n v="5423"/>
    <x v="558"/>
    <n v="5090507"/>
    <s v="rlopez@bmlconsultores.cl"/>
    <x v="558"/>
    <x v="0"/>
    <s v="54235090507"/>
    <m/>
    <m/>
    <n v="-5090507"/>
  </r>
  <r>
    <x v="23"/>
    <s v="Factura electrÃ³nica"/>
    <n v="1486070"/>
    <x v="558"/>
    <n v="291980"/>
    <s v="rlopez@bmlconsultores.cl"/>
    <x v="558"/>
    <x v="0"/>
    <s v="1486070291980"/>
    <m/>
    <m/>
    <n v="-291980"/>
  </r>
  <r>
    <x v="95"/>
    <s v="Factura electrÃ³nica"/>
    <n v="28498"/>
    <x v="559"/>
    <n v="333200"/>
    <s v="rlopez@bmlconsultores.cl"/>
    <x v="559"/>
    <x v="0"/>
    <s v="28498333200"/>
    <m/>
    <m/>
    <n v="-333200"/>
  </r>
  <r>
    <x v="49"/>
    <s v="Factura electrÃ³nica"/>
    <n v="11497"/>
    <x v="559"/>
    <n v="3305100"/>
    <s v="rlopez@bmlconsultores.cl"/>
    <x v="559"/>
    <x v="0"/>
    <s v="114973305100"/>
    <m/>
    <m/>
    <n v="-3305100"/>
  </r>
  <r>
    <x v="21"/>
    <s v="Factura electrÃ³nica"/>
    <n v="957457"/>
    <x v="559"/>
    <n v="1249990"/>
    <s v="rlopez@bmlconsultores.cl"/>
    <x v="559"/>
    <x v="0"/>
    <s v="9574571249990"/>
    <m/>
    <m/>
    <n v="-1249990"/>
  </r>
  <r>
    <x v="29"/>
    <s v="Factura electrÃ³nica"/>
    <n v="3045087"/>
    <x v="560"/>
    <n v="165466"/>
    <s v="rlopez@bmlconsultores.cl"/>
    <x v="560"/>
    <x v="0"/>
    <s v="3045087165466"/>
    <m/>
    <m/>
    <n v="-165466"/>
  </r>
  <r>
    <x v="120"/>
    <s v="Factura no afecta o exenta electrÃ³nica"/>
    <n v="468"/>
    <x v="560"/>
    <n v="973932"/>
    <s v="rlopez@bmlconsultores.cl"/>
    <x v="560"/>
    <x v="0"/>
    <s v="468973932"/>
    <m/>
    <m/>
    <n v="-973932"/>
  </r>
  <r>
    <x v="21"/>
    <s v="Factura electrÃ³nica"/>
    <n v="957931"/>
    <x v="561"/>
    <n v="3919960"/>
    <s v="rlopez@bmlconsultores.cl"/>
    <x v="561"/>
    <x v="0"/>
    <s v="9579313919960"/>
    <m/>
    <m/>
    <n v="-3919960"/>
  </r>
  <r>
    <x v="23"/>
    <s v="Factura electrÃ³nica"/>
    <n v="1507883"/>
    <x v="561"/>
    <n v="296980"/>
    <s v="rlopez@bmlconsultores.cl"/>
    <x v="561"/>
    <x v="0"/>
    <s v="1507883296980"/>
    <m/>
    <m/>
    <n v="-296980"/>
  </r>
  <r>
    <x v="68"/>
    <s v="Factura electrÃ³nica"/>
    <n v="6125350"/>
    <x v="562"/>
    <n v="6633"/>
    <s v="rlopez@bmlconsultores.cl"/>
    <x v="562"/>
    <x v="0"/>
    <s v="61253506633"/>
    <d v="2023-07-05T00:00:00"/>
    <n v="6633"/>
    <n v="0"/>
  </r>
  <r>
    <x v="112"/>
    <s v="Factura electrÃ³nica"/>
    <n v="30575"/>
    <x v="563"/>
    <n v="13744"/>
    <s v="rlopez@bmlconsultores.cl"/>
    <x v="563"/>
    <x v="0"/>
    <s v="3057513744"/>
    <m/>
    <m/>
    <n v="-13744"/>
  </r>
  <r>
    <x v="14"/>
    <s v="Factura electrÃ³nica"/>
    <n v="35555"/>
    <x v="564"/>
    <n v="722785"/>
    <s v="rlopez@bmlconsultores.cl"/>
    <x v="564"/>
    <x v="0"/>
    <s v="35555722785"/>
    <m/>
    <m/>
    <n v="-722785"/>
  </r>
  <r>
    <x v="147"/>
    <s v="Factura electrÃ³nica"/>
    <n v="2859989"/>
    <x v="565"/>
    <n v="73990"/>
    <s v="rlopez@bmlconsultores.cl"/>
    <x v="565"/>
    <x v="0"/>
    <s v="285998973990"/>
    <m/>
    <m/>
    <n v="-73990"/>
  </r>
  <r>
    <x v="22"/>
    <s v="Factura electrÃ³nica"/>
    <n v="4593217"/>
    <x v="565"/>
    <n v="329980"/>
    <s v="rlopez@bmlconsultores.cl"/>
    <x v="565"/>
    <x v="0"/>
    <s v="4593217329980"/>
    <m/>
    <m/>
    <n v="-329980"/>
  </r>
  <r>
    <x v="75"/>
    <s v="Factura electrÃ³nica"/>
    <n v="12358"/>
    <x v="565"/>
    <n v="887927"/>
    <s v="rlopez@bmlconsultores.cl"/>
    <x v="565"/>
    <x v="0"/>
    <s v="12358887927"/>
    <m/>
    <m/>
    <n v="-887927"/>
  </r>
  <r>
    <x v="154"/>
    <s v="Factura electrÃ³nica"/>
    <n v="136817"/>
    <x v="565"/>
    <n v="760980"/>
    <s v="rlopez@bmlconsultores.cl"/>
    <x v="565"/>
    <x v="0"/>
    <s v="136817760980"/>
    <m/>
    <m/>
    <n v="-760980"/>
  </r>
  <r>
    <x v="139"/>
    <s v="Factura electrÃ³nica"/>
    <n v="1199"/>
    <x v="565"/>
    <n v="70100"/>
    <s v="rlopez@bmlconsultores.cl"/>
    <x v="565"/>
    <x v="0"/>
    <s v="119970100"/>
    <m/>
    <m/>
    <n v="-70100"/>
  </r>
  <r>
    <x v="21"/>
    <s v="Factura electrÃ³nica"/>
    <n v="959453"/>
    <x v="566"/>
    <n v="1249990"/>
    <s v="rlopez@bmlconsultores.cl"/>
    <x v="566"/>
    <x v="0"/>
    <s v="9594531249990"/>
    <m/>
    <m/>
    <n v="-1249990"/>
  </r>
  <r>
    <x v="21"/>
    <s v="Factura electrÃ³nica"/>
    <n v="959461"/>
    <x v="566"/>
    <n v="999990"/>
    <s v="rlopez@bmlconsultores.cl"/>
    <x v="566"/>
    <x v="0"/>
    <s v="959461999990"/>
    <m/>
    <m/>
    <n v="-999990"/>
  </r>
  <r>
    <x v="52"/>
    <s v="Factura electrÃ³nica"/>
    <n v="9680"/>
    <x v="566"/>
    <n v="468773"/>
    <s v="rlopez@bmlconsultores.cl"/>
    <x v="566"/>
    <x v="0"/>
    <s v="9680468773"/>
    <m/>
    <m/>
    <n v="-468773"/>
  </r>
  <r>
    <x v="16"/>
    <s v="Factura electrÃ³nica"/>
    <n v="47276566"/>
    <x v="567"/>
    <n v="10990"/>
    <s v="rlopez@bmlconsultores.cl"/>
    <x v="567"/>
    <x v="0"/>
    <s v="4727656610990"/>
    <m/>
    <m/>
    <n v="-10990"/>
  </r>
  <r>
    <x v="104"/>
    <s v="Factura electrÃ³nica"/>
    <n v="2121132"/>
    <x v="568"/>
    <n v="38080"/>
    <s v="rlopez@bmlconsultores.cl"/>
    <x v="568"/>
    <x v="0"/>
    <s v="212113238080"/>
    <m/>
    <m/>
    <n v="-38080"/>
  </r>
  <r>
    <x v="12"/>
    <s v="Factura electrÃ³nica"/>
    <n v="25943"/>
    <x v="568"/>
    <n v="39999"/>
    <s v="rlopez@bmlconsultores.cl"/>
    <x v="568"/>
    <x v="0"/>
    <s v="2594339999"/>
    <m/>
    <m/>
    <n v="-39999"/>
  </r>
  <r>
    <x v="21"/>
    <s v="Factura electrÃ³nica"/>
    <n v="960386"/>
    <x v="568"/>
    <n v="899990"/>
    <s v="rlopez@bmlconsultores.cl"/>
    <x v="568"/>
    <x v="0"/>
    <s v="960386899990"/>
    <m/>
    <m/>
    <n v="-899990"/>
  </r>
  <r>
    <x v="51"/>
    <s v="Factura electrÃ³nica"/>
    <n v="846012"/>
    <x v="569"/>
    <n v="396489"/>
    <s v="rlopez@bmlconsultores.cl"/>
    <x v="569"/>
    <x v="0"/>
    <s v="846012396489"/>
    <m/>
    <m/>
    <n v="-396489"/>
  </r>
  <r>
    <x v="138"/>
    <s v="Factura electrÃ³nica"/>
    <n v="10701"/>
    <x v="569"/>
    <n v="620620"/>
    <s v="rlopez@bmlconsultores.cl"/>
    <x v="569"/>
    <x v="0"/>
    <s v="10701620620"/>
    <m/>
    <m/>
    <n v="-620620"/>
  </r>
  <r>
    <x v="75"/>
    <s v="Factura electrÃ³nica"/>
    <n v="12433"/>
    <x v="569"/>
    <n v="955919"/>
    <s v="rlopez@bmlconsultores.cl"/>
    <x v="569"/>
    <x v="0"/>
    <s v="12433955919"/>
    <m/>
    <m/>
    <n v="-955919"/>
  </r>
  <r>
    <x v="11"/>
    <s v="Factura electrÃ³nica"/>
    <n v="111414"/>
    <x v="570"/>
    <n v="425639"/>
    <s v="rlopez@bmlconsultores.cl"/>
    <x v="570"/>
    <x v="0"/>
    <s v="111414425639"/>
    <m/>
    <m/>
    <n v="-425639"/>
  </r>
  <r>
    <x v="49"/>
    <s v="Factura electrÃ³nica"/>
    <n v="11572"/>
    <x v="570"/>
    <n v="2404349"/>
    <s v="rlopez@bmlconsultores.cl"/>
    <x v="570"/>
    <x v="0"/>
    <s v="115722404349"/>
    <m/>
    <m/>
    <n v="-2404349"/>
  </r>
  <r>
    <x v="22"/>
    <s v="Factura electrÃ³nica"/>
    <n v="4594756"/>
    <x v="570"/>
    <n v="336980"/>
    <s v="rlopez@bmlconsultores.cl"/>
    <x v="570"/>
    <x v="0"/>
    <s v="4594756336980"/>
    <m/>
    <m/>
    <n v="-336980"/>
  </r>
  <r>
    <x v="7"/>
    <s v="Factura electrÃ³nica"/>
    <n v="51627"/>
    <x v="570"/>
    <n v="1021089"/>
    <s v="rlopez@bmlconsultores.cl"/>
    <x v="570"/>
    <x v="0"/>
    <s v="516271021089"/>
    <m/>
    <m/>
    <n v="-1021089"/>
  </r>
  <r>
    <x v="32"/>
    <s v="Factura electrÃ³nica"/>
    <n v="18403492"/>
    <x v="570"/>
    <n v="1503970"/>
    <s v="rlopez@bmlconsultores.cl"/>
    <x v="570"/>
    <x v="0"/>
    <s v="184034921503970"/>
    <m/>
    <m/>
    <n v="-1503970"/>
  </r>
  <r>
    <x v="54"/>
    <s v="Factura electrÃ³nica"/>
    <n v="126336592"/>
    <x v="571"/>
    <n v="515980"/>
    <s v="rlopez@bmlconsultores.cl"/>
    <x v="571"/>
    <x v="0"/>
    <s v="126336592515980"/>
    <m/>
    <m/>
    <n v="-515980"/>
  </r>
  <r>
    <x v="134"/>
    <s v="Factura electrÃ³nica"/>
    <n v="7248"/>
    <x v="571"/>
    <n v="1409100"/>
    <s v="rlopez@bmlconsultores.cl"/>
    <x v="571"/>
    <x v="0"/>
    <s v="72481409100"/>
    <m/>
    <m/>
    <n v="-1409100"/>
  </r>
  <r>
    <x v="134"/>
    <s v="Factura electrÃ³nica"/>
    <n v="7249"/>
    <x v="571"/>
    <n v="1397001"/>
    <s v="rlopez@bmlconsultores.cl"/>
    <x v="571"/>
    <x v="0"/>
    <s v="72491397001"/>
    <m/>
    <m/>
    <n v="-1397001"/>
  </r>
  <r>
    <x v="61"/>
    <s v="Factura electrÃ³nica"/>
    <n v="28790"/>
    <x v="571"/>
    <n v="550508"/>
    <s v="rlopez@bmlconsultores.cl"/>
    <x v="571"/>
    <x v="0"/>
    <s v="28790550508"/>
    <m/>
    <m/>
    <n v="-550508"/>
  </r>
  <r>
    <x v="68"/>
    <s v="Factura electrÃ³nica"/>
    <n v="6152673"/>
    <x v="571"/>
    <n v="12964"/>
    <s v="rlopez@bmlconsultores.cl"/>
    <x v="571"/>
    <x v="0"/>
    <s v="615267312964"/>
    <d v="2023-07-16T00:00:00"/>
    <n v="12964"/>
    <n v="0"/>
  </r>
  <r>
    <x v="21"/>
    <s v="Factura electrÃ³nica"/>
    <n v="961831"/>
    <x v="572"/>
    <n v="1117180"/>
    <s v="rlopez@bmlconsultores.cl"/>
    <x v="572"/>
    <x v="0"/>
    <s v="9618311117180"/>
    <m/>
    <m/>
    <n v="-1117180"/>
  </r>
  <r>
    <x v="114"/>
    <s v="Factura no afecta o exenta electrÃ³nica"/>
    <n v="857"/>
    <x v="572"/>
    <n v="656800"/>
    <s v="rlopez@bmlconsultores.cl"/>
    <x v="572"/>
    <x v="0"/>
    <s v="857656800"/>
    <m/>
    <m/>
    <n v="-656800"/>
  </r>
  <r>
    <x v="155"/>
    <s v="Factura electrÃ³nica"/>
    <n v="5065"/>
    <x v="573"/>
    <n v="785400"/>
    <s v="rlopez@bmlconsultores.cl"/>
    <x v="573"/>
    <x v="0"/>
    <s v="5065785400"/>
    <m/>
    <m/>
    <n v="-785400"/>
  </r>
  <r>
    <x v="1"/>
    <s v="Factura electrÃ³nica"/>
    <n v="1106"/>
    <x v="574"/>
    <n v="6947504"/>
    <s v="rlopez@bmlconsultores.cl"/>
    <x v="574"/>
    <x v="0"/>
    <s v="11066947504"/>
    <d v="2023-07-20T00:00:00"/>
    <n v="6947504"/>
    <n v="0"/>
  </r>
  <r>
    <x v="23"/>
    <s v="Factura electrÃ³nica"/>
    <n v="1509413"/>
    <x v="575"/>
    <n v="843980"/>
    <s v="rlopez@bmlconsultores.cl"/>
    <x v="575"/>
    <x v="0"/>
    <s v="1509413843980"/>
    <m/>
    <m/>
    <n v="-843980"/>
  </r>
  <r>
    <x v="68"/>
    <s v="Factura electrÃ³nica"/>
    <n v="6157035"/>
    <x v="575"/>
    <n v="93881"/>
    <s v="rlopez@bmlconsultores.cl"/>
    <x v="575"/>
    <x v="0"/>
    <s v="615703593881"/>
    <d v="2023-07-23T00:00:00"/>
    <n v="93881"/>
    <n v="0"/>
  </r>
  <r>
    <x v="86"/>
    <s v="Factura electrÃ³nica"/>
    <n v="19028"/>
    <x v="576"/>
    <n v="1154300"/>
    <s v="rlopez@bmlconsultores.cl"/>
    <x v="576"/>
    <x v="0"/>
    <s v="190281154300"/>
    <m/>
    <m/>
    <n v="-1154300"/>
  </r>
  <r>
    <x v="14"/>
    <s v="Factura electrÃ³nica"/>
    <n v="35807"/>
    <x v="577"/>
    <n v="902204"/>
    <s v="rlopez@bmlconsultores.cl"/>
    <x v="577"/>
    <x v="0"/>
    <s v="35807902204"/>
    <m/>
    <m/>
    <n v="-902204"/>
  </r>
  <r>
    <x v="79"/>
    <s v="Factura electrÃ³nica"/>
    <n v="48318782"/>
    <x v="577"/>
    <n v="15756"/>
    <s v="rlopez@bmlconsultores.cl"/>
    <x v="577"/>
    <x v="0"/>
    <s v="4831878215756"/>
    <m/>
    <m/>
    <n v="-15756"/>
  </r>
  <r>
    <x v="21"/>
    <s v="Factura electrÃ³nica"/>
    <n v="963755"/>
    <x v="577"/>
    <n v="449990"/>
    <s v="rlopez@bmlconsultores.cl"/>
    <x v="577"/>
    <x v="0"/>
    <s v="963755449990"/>
    <m/>
    <m/>
    <n v="-449990"/>
  </r>
  <r>
    <x v="21"/>
    <s v="Factura electrÃ³nica"/>
    <n v="963735"/>
    <x v="577"/>
    <n v="382190"/>
    <s v="rlopez@bmlconsultores.cl"/>
    <x v="577"/>
    <x v="0"/>
    <s v="963735382190"/>
    <m/>
    <m/>
    <n v="-382190"/>
  </r>
  <r>
    <x v="21"/>
    <s v="Factura electrÃ³nica"/>
    <n v="963751"/>
    <x v="577"/>
    <n v="1909950"/>
    <s v="rlopez@bmlconsultores.cl"/>
    <x v="577"/>
    <x v="0"/>
    <s v="9637511909950"/>
    <m/>
    <m/>
    <n v="-1909950"/>
  </r>
  <r>
    <x v="79"/>
    <s v="Factura electrÃ³nica"/>
    <n v="48534351"/>
    <x v="578"/>
    <n v="1290"/>
    <s v="rlopez@bmlconsultores.cl"/>
    <x v="578"/>
    <x v="0"/>
    <s v="485343511290"/>
    <m/>
    <m/>
    <n v="-1290"/>
  </r>
  <r>
    <x v="20"/>
    <s v="Factura electrÃ³nica"/>
    <n v="108705"/>
    <x v="578"/>
    <n v="496370"/>
    <s v="rlopez@bmlconsultores.cl"/>
    <x v="578"/>
    <x v="0"/>
    <s v="108705496370"/>
    <m/>
    <m/>
    <n v="-496370"/>
  </r>
  <r>
    <x v="21"/>
    <s v="Factura electrÃ³nica"/>
    <n v="963999"/>
    <x v="578"/>
    <n v="225391"/>
    <s v="rlopez@bmlconsultores.cl"/>
    <x v="578"/>
    <x v="0"/>
    <s v="963999225391"/>
    <m/>
    <m/>
    <n v="-225391"/>
  </r>
  <r>
    <x v="4"/>
    <s v="Factura electrÃ³nica"/>
    <n v="6001"/>
    <x v="578"/>
    <n v="63036"/>
    <s v="rlopez@bmlconsultores.cl"/>
    <x v="578"/>
    <x v="0"/>
    <s v="600163036"/>
    <m/>
    <m/>
    <n v="-63036"/>
  </r>
  <r>
    <x v="4"/>
    <s v="Factura electrÃ³nica"/>
    <n v="6002"/>
    <x v="578"/>
    <n v="62471"/>
    <s v="rlopez@bmlconsultores.cl"/>
    <x v="578"/>
    <x v="0"/>
    <s v="600262471"/>
    <m/>
    <m/>
    <n v="-62471"/>
  </r>
  <r>
    <x v="52"/>
    <s v="Factura electrÃ³nica"/>
    <n v="9865"/>
    <x v="578"/>
    <n v="289990"/>
    <s v="rlopez@bmlconsultores.cl"/>
    <x v="578"/>
    <x v="0"/>
    <s v="9865289990"/>
    <m/>
    <m/>
    <n v="-289990"/>
  </r>
  <r>
    <x v="8"/>
    <s v="Factura electrÃ³nica"/>
    <n v="5479"/>
    <x v="579"/>
    <n v="2173906"/>
    <s v="rlopez@bmlconsultores.cl"/>
    <x v="579"/>
    <x v="0"/>
    <s v="54792173906"/>
    <m/>
    <m/>
    <n v="-2173906"/>
  </r>
  <r>
    <x v="21"/>
    <s v="Factura electrÃ³nica"/>
    <n v="964754"/>
    <x v="579"/>
    <n v="1149990"/>
    <s v="rlopez@bmlconsultores.cl"/>
    <x v="579"/>
    <x v="0"/>
    <s v="9647541149990"/>
    <m/>
    <m/>
    <n v="-1149990"/>
  </r>
  <r>
    <x v="21"/>
    <s v="Factura electrÃ³nica"/>
    <n v="964752"/>
    <x v="579"/>
    <n v="1299991"/>
    <s v="rlopez@bmlconsultores.cl"/>
    <x v="579"/>
    <x v="0"/>
    <s v="9647521299991"/>
    <m/>
    <m/>
    <n v="-1299991"/>
  </r>
  <r>
    <x v="21"/>
    <s v="Factura electrÃ³nica"/>
    <n v="964750"/>
    <x v="579"/>
    <n v="1732490"/>
    <s v="rlopez@bmlconsultores.cl"/>
    <x v="579"/>
    <x v="0"/>
    <s v="9647501732490"/>
    <m/>
    <m/>
    <n v="-1732490"/>
  </r>
  <r>
    <x v="65"/>
    <s v="Factura electrÃ³nica"/>
    <n v="12900"/>
    <x v="579"/>
    <n v="6210610"/>
    <s v="rlopez@bmlconsultores.cl"/>
    <x v="579"/>
    <x v="0"/>
    <s v="129006210610"/>
    <m/>
    <m/>
    <n v="-6210610"/>
  </r>
  <r>
    <x v="7"/>
    <s v="Factura electrÃ³nica"/>
    <n v="52088"/>
    <x v="579"/>
    <n v="43166"/>
    <s v="rlopez@bmlconsultores.cl"/>
    <x v="579"/>
    <x v="0"/>
    <s v="5208843166"/>
    <m/>
    <m/>
    <n v="-43166"/>
  </r>
  <r>
    <x v="23"/>
    <s v="Factura electrÃ³nica"/>
    <n v="1509834"/>
    <x v="579"/>
    <n v="794980"/>
    <s v="rlopez@bmlconsultores.cl"/>
    <x v="579"/>
    <x v="0"/>
    <s v="1509834794980"/>
    <m/>
    <m/>
    <n v="-794980"/>
  </r>
  <r>
    <x v="95"/>
    <s v="Factura electrÃ³nica"/>
    <n v="28899"/>
    <x v="580"/>
    <n v="333200"/>
    <s v="rlopez@bmlconsultores.cl"/>
    <x v="580"/>
    <x v="0"/>
    <s v="28899333200"/>
    <m/>
    <m/>
    <n v="-333200"/>
  </r>
  <r>
    <x v="104"/>
    <s v="Nota de crÃ©dito electrÃ³nica"/>
    <n v="154307"/>
    <x v="581"/>
    <n v="-38080"/>
    <s v="rlopez@bmlconsultores.cl"/>
    <x v="581"/>
    <x v="1"/>
    <s v="154307-38080"/>
    <m/>
    <m/>
    <n v="38080"/>
  </r>
  <r>
    <x v="77"/>
    <s v="Factura electrÃ³nica"/>
    <n v="14662"/>
    <x v="581"/>
    <n v="229263"/>
    <s v="rlopez@bmlconsultores.cl"/>
    <x v="581"/>
    <x v="0"/>
    <s v="14662229263"/>
    <m/>
    <m/>
    <n v="-229263"/>
  </r>
  <r>
    <x v="112"/>
    <s v="Factura electrÃ³nica"/>
    <n v="31878"/>
    <x v="582"/>
    <n v="13744"/>
    <s v="rlopez@bmlconsultores.cl"/>
    <x v="582"/>
    <x v="0"/>
    <s v="3187813744"/>
    <m/>
    <m/>
    <n v="-13744"/>
  </r>
  <r>
    <x v="120"/>
    <s v="Factura no afecta o exenta electrÃ³nica"/>
    <n v="505"/>
    <x v="582"/>
    <n v="955764"/>
    <s v="rlopez@bmlconsultores.cl"/>
    <x v="582"/>
    <x v="0"/>
    <s v="505955764"/>
    <m/>
    <m/>
    <n v="-955764"/>
  </r>
  <r>
    <x v="140"/>
    <s v="Factura electrÃ³nica"/>
    <n v="176"/>
    <x v="582"/>
    <n v="35700"/>
    <s v="rlopez@bmlconsultores.cl"/>
    <x v="582"/>
    <x v="0"/>
    <s v="17635700"/>
    <m/>
    <m/>
    <n v="-35700"/>
  </r>
  <r>
    <x v="104"/>
    <s v="Factura electrÃ³nica"/>
    <n v="2140040"/>
    <x v="583"/>
    <n v="20230"/>
    <s v="rlopez@bmlconsultores.cl"/>
    <x v="583"/>
    <x v="0"/>
    <s v="214004020230"/>
    <m/>
    <m/>
    <n v="-20230"/>
  </r>
  <r>
    <x v="54"/>
    <s v="Factura electrÃ³nica"/>
    <n v="126963422"/>
    <x v="583"/>
    <n v="760980"/>
    <s v="rlopez@bmlconsultores.cl"/>
    <x v="583"/>
    <x v="0"/>
    <s v="126963422760980"/>
    <m/>
    <m/>
    <n v="-760980"/>
  </r>
  <r>
    <x v="61"/>
    <s v="Factura electrÃ³nica"/>
    <n v="30352"/>
    <x v="583"/>
    <n v="328374"/>
    <s v="rlopez@bmlconsultores.cl"/>
    <x v="583"/>
    <x v="0"/>
    <s v="30352328374"/>
    <m/>
    <m/>
    <n v="-328374"/>
  </r>
  <r>
    <x v="16"/>
    <s v="Factura electrÃ³nica"/>
    <n v="47532888"/>
    <x v="584"/>
    <n v="10990"/>
    <s v="rlopez@bmlconsultores.cl"/>
    <x v="584"/>
    <x v="0"/>
    <s v="4753288810990"/>
    <m/>
    <m/>
    <n v="-10990"/>
  </r>
  <r>
    <x v="91"/>
    <s v="Factura electrÃ³nica"/>
    <n v="697"/>
    <x v="584"/>
    <n v="112968"/>
    <s v="rlopez@bmlconsultores.cl"/>
    <x v="584"/>
    <x v="0"/>
    <s v="697112968"/>
    <m/>
    <m/>
    <n v="-112968"/>
  </r>
  <r>
    <x v="12"/>
    <s v="Factura electrÃ³nica"/>
    <n v="26511"/>
    <x v="585"/>
    <n v="39999"/>
    <s v="rlopez@bmlconsultores.cl"/>
    <x v="585"/>
    <x v="0"/>
    <s v="2651139999"/>
    <m/>
    <m/>
    <n v="-39999"/>
  </r>
  <r>
    <x v="75"/>
    <s v="Factura electrÃ³nica"/>
    <n v="12669"/>
    <x v="585"/>
    <n v="387942"/>
    <s v="rlopez@bmlconsultores.cl"/>
    <x v="585"/>
    <x v="0"/>
    <s v="12669387942"/>
    <m/>
    <m/>
    <n v="-387942"/>
  </r>
  <r>
    <x v="1"/>
    <s v="Factura electrÃ³nica"/>
    <n v="1124"/>
    <x v="586"/>
    <n v="722387"/>
    <s v="rlopez@bmlconsultores.cl"/>
    <x v="586"/>
    <x v="0"/>
    <s v="1124722387"/>
    <d v="2023-08-02T00:00:00"/>
    <n v="721081"/>
    <n v="-1306"/>
  </r>
  <r>
    <x v="156"/>
    <s v="Factura electrÃ³nica"/>
    <n v="943"/>
    <x v="586"/>
    <n v="87390"/>
    <s v="rlopez@bmlconsultores.cl"/>
    <x v="586"/>
    <x v="0"/>
    <s v="94387390"/>
    <m/>
    <m/>
    <n v="-87390"/>
  </r>
  <r>
    <x v="61"/>
    <s v="Factura electrÃ³nica"/>
    <n v="30390"/>
    <x v="586"/>
    <n v="575895"/>
    <s v="rlopez@bmlconsultores.cl"/>
    <x v="586"/>
    <x v="0"/>
    <s v="30390575895"/>
    <m/>
    <m/>
    <n v="-575895"/>
  </r>
  <r>
    <x v="122"/>
    <s v="Factura electrÃ³nica"/>
    <n v="9622"/>
    <x v="587"/>
    <n v="205611"/>
    <s v="rlopez@bmlconsultores.cl"/>
    <x v="587"/>
    <x v="0"/>
    <s v="9622205611"/>
    <m/>
    <m/>
    <n v="-205611"/>
  </r>
  <r>
    <x v="157"/>
    <s v="Factura no afecta o exenta electrÃ³nica"/>
    <n v="4127466"/>
    <x v="587"/>
    <n v="178144"/>
    <s v="rlopez@bmlconsultores.cl"/>
    <x v="587"/>
    <x v="0"/>
    <s v="4127466178144"/>
    <m/>
    <m/>
    <n v="-178144"/>
  </r>
  <r>
    <x v="148"/>
    <s v="Factura electrÃ³nica"/>
    <n v="214"/>
    <x v="587"/>
    <n v="39700"/>
    <s v="rlopez@bmlconsultores.cl"/>
    <x v="587"/>
    <x v="0"/>
    <s v="21439700"/>
    <m/>
    <m/>
    <n v="-39700"/>
  </r>
  <r>
    <x v="149"/>
    <s v="Factura electrÃ³nica"/>
    <n v="20754"/>
    <x v="587"/>
    <n v="77408"/>
    <s v="rlopez@bmlconsultores.cl"/>
    <x v="587"/>
    <x v="0"/>
    <s v="2075477408"/>
    <m/>
    <m/>
    <n v="-77408"/>
  </r>
  <r>
    <x v="149"/>
    <s v="Factura electrÃ³nica"/>
    <n v="20793"/>
    <x v="587"/>
    <n v="73278"/>
    <s v="rlopez@bmlconsultores.cl"/>
    <x v="587"/>
    <x v="0"/>
    <s v="2079373278"/>
    <m/>
    <m/>
    <n v="-73278"/>
  </r>
  <r>
    <x v="4"/>
    <s v="Factura electrÃ³nica"/>
    <n v="6027"/>
    <x v="587"/>
    <n v="112500"/>
    <s v="rlopez@bmlconsultores.cl"/>
    <x v="587"/>
    <x v="0"/>
    <s v="6027112500"/>
    <m/>
    <m/>
    <n v="-112500"/>
  </r>
  <r>
    <x v="38"/>
    <s v="Factura electrÃ³nica"/>
    <n v="61614100"/>
    <x v="587"/>
    <n v="136980"/>
    <s v="rlopez@bmlconsultores.cl"/>
    <x v="587"/>
    <x v="0"/>
    <s v="61614100136980"/>
    <m/>
    <m/>
    <n v="-136980"/>
  </r>
  <r>
    <x v="23"/>
    <s v="Factura electrÃ³nica"/>
    <n v="1510837"/>
    <x v="587"/>
    <n v="48980"/>
    <s v="rlopez@bmlconsultores.cl"/>
    <x v="587"/>
    <x v="0"/>
    <s v="151083748980"/>
    <m/>
    <m/>
    <n v="-48980"/>
  </r>
  <r>
    <x v="38"/>
    <s v="Factura electrÃ³nica"/>
    <n v="61614145"/>
    <x v="588"/>
    <n v="634980"/>
    <s v="rlopez@bmlconsultores.cl"/>
    <x v="588"/>
    <x v="0"/>
    <s v="61614145634980"/>
    <m/>
    <m/>
    <n v="-634980"/>
  </r>
  <r>
    <x v="65"/>
    <s v="Factura electrÃ³nica"/>
    <n v="13298"/>
    <x v="588"/>
    <n v="254160"/>
    <s v="rlopez@bmlconsultores.cl"/>
    <x v="588"/>
    <x v="0"/>
    <s v="13298254160"/>
    <m/>
    <m/>
    <n v="-254160"/>
  </r>
  <r>
    <x v="65"/>
    <s v="Factura electrÃ³nica"/>
    <n v="13297"/>
    <x v="588"/>
    <n v="363533"/>
    <s v="rlopez@bmlconsultores.cl"/>
    <x v="588"/>
    <x v="0"/>
    <s v="13297363533"/>
    <m/>
    <m/>
    <n v="-363533"/>
  </r>
  <r>
    <x v="129"/>
    <s v="Factura electrÃ³nica"/>
    <n v="225194"/>
    <x v="588"/>
    <n v="191980"/>
    <s v="rlopez@bmlconsultores.cl"/>
    <x v="588"/>
    <x v="0"/>
    <s v="225194191980"/>
    <m/>
    <m/>
    <n v="-191980"/>
  </r>
  <r>
    <x v="51"/>
    <s v="Factura electrÃ³nica"/>
    <n v="847620"/>
    <x v="589"/>
    <n v="419552"/>
    <s v="rlopez@bmlconsultores.cl"/>
    <x v="589"/>
    <x v="0"/>
    <s v="847620419552"/>
    <m/>
    <m/>
    <n v="-419552"/>
  </r>
  <r>
    <x v="86"/>
    <s v="Factura electrÃ³nica"/>
    <n v="19172"/>
    <x v="589"/>
    <n v="602100"/>
    <s v="rlopez@bmlconsultores.cl"/>
    <x v="589"/>
    <x v="0"/>
    <s v="19172602100"/>
    <m/>
    <m/>
    <n v="-602100"/>
  </r>
  <r>
    <x v="158"/>
    <s v="Factura electrÃ³nica"/>
    <n v="8226"/>
    <x v="589"/>
    <n v="343980"/>
    <s v="rlopez@bmlconsultores.cl"/>
    <x v="589"/>
    <x v="0"/>
    <s v="8226343980"/>
    <m/>
    <m/>
    <n v="-343980"/>
  </r>
  <r>
    <x v="159"/>
    <s v="Factura electrÃ³nica"/>
    <n v="53"/>
    <x v="589"/>
    <n v="460720"/>
    <s v="rlopez@bmlconsultores.cl"/>
    <x v="589"/>
    <x v="0"/>
    <s v="53460720"/>
    <m/>
    <m/>
    <n v="-460720"/>
  </r>
  <r>
    <x v="68"/>
    <s v="Factura electrÃ³nica"/>
    <n v="6198698"/>
    <x v="589"/>
    <n v="12967"/>
    <s v="rlopez@bmlconsultores.cl"/>
    <x v="589"/>
    <x v="0"/>
    <s v="619869812967"/>
    <d v="2023-08-16T00:00:00"/>
    <n v="12967"/>
    <n v="0"/>
  </r>
  <r>
    <x v="14"/>
    <s v="Factura electrÃ³nica"/>
    <n v="36047"/>
    <x v="590"/>
    <n v="270522"/>
    <s v="rlopez@bmlconsultores.cl"/>
    <x v="590"/>
    <x v="0"/>
    <s v="36047270522"/>
    <m/>
    <m/>
    <n v="-270522"/>
  </r>
  <r>
    <x v="1"/>
    <s v="Factura electrÃ³nica"/>
    <n v="1129"/>
    <x v="590"/>
    <n v="503848"/>
    <s v="rlopez@bmlconsultores.cl"/>
    <x v="590"/>
    <x v="0"/>
    <s v="1129503848"/>
    <d v="2023-08-17T00:00:00"/>
    <n v="490007"/>
    <n v="-13841"/>
  </r>
  <r>
    <x v="52"/>
    <s v="Factura electrÃ³nica"/>
    <n v="9888"/>
    <x v="590"/>
    <n v="119990"/>
    <s v="rlopez@bmlconsultores.cl"/>
    <x v="590"/>
    <x v="0"/>
    <s v="9888119990"/>
    <m/>
    <m/>
    <n v="-119990"/>
  </r>
  <r>
    <x v="53"/>
    <s v="Factura electrÃ³nica"/>
    <n v="25232"/>
    <x v="591"/>
    <n v="18681"/>
    <s v="rlopez@bmlconsultores.cl"/>
    <x v="591"/>
    <x v="0"/>
    <s v="2523218681"/>
    <m/>
    <m/>
    <n v="-18681"/>
  </r>
  <r>
    <x v="110"/>
    <s v="Factura electrÃ³nica"/>
    <n v="49563"/>
    <x v="591"/>
    <n v="16126"/>
    <s v="rlopez@bmlconsultores.cl"/>
    <x v="591"/>
    <x v="0"/>
    <s v="4956316126"/>
    <m/>
    <m/>
    <n v="-16126"/>
  </r>
  <r>
    <x v="157"/>
    <s v="Factura no afecta o exenta electrÃ³nica"/>
    <n v="4135870"/>
    <x v="591"/>
    <n v="5310830"/>
    <s v="rlopez@bmlconsultores.cl"/>
    <x v="591"/>
    <x v="0"/>
    <s v="41358705310830"/>
    <m/>
    <m/>
    <n v="-5310830"/>
  </r>
  <r>
    <x v="58"/>
    <s v="Factura electrÃ³nica"/>
    <n v="32931"/>
    <x v="591"/>
    <n v="1315693"/>
    <s v="rlopez@bmlconsultores.cl"/>
    <x v="591"/>
    <x v="0"/>
    <s v="329311315693"/>
    <m/>
    <m/>
    <n v="-1315693"/>
  </r>
  <r>
    <x v="31"/>
    <s v="Factura electrÃ³nica"/>
    <n v="29782358"/>
    <x v="591"/>
    <n v="504882"/>
    <s v="rlopez@bmlconsultores.cl"/>
    <x v="591"/>
    <x v="0"/>
    <s v="29782358504882"/>
    <m/>
    <m/>
    <n v="-504882"/>
  </r>
  <r>
    <x v="38"/>
    <s v="Factura electrÃ³nica"/>
    <n v="61614468"/>
    <x v="591"/>
    <n v="636980"/>
    <s v="rlopez@bmlconsultores.cl"/>
    <x v="591"/>
    <x v="0"/>
    <s v="61614468636980"/>
    <m/>
    <m/>
    <n v="-636980"/>
  </r>
  <r>
    <x v="32"/>
    <s v="Factura electrÃ³nica"/>
    <n v="18855277"/>
    <x v="591"/>
    <n v="35980"/>
    <s v="rlopez@bmlconsultores.cl"/>
    <x v="591"/>
    <x v="0"/>
    <s v="1885527735980"/>
    <m/>
    <m/>
    <n v="-35980"/>
  </r>
  <r>
    <x v="79"/>
    <s v="Nota de crÃ©dito electrÃ³nica"/>
    <n v="7876472"/>
    <x v="592"/>
    <n v="-314"/>
    <s v="rlopez@bmlconsultores.cl"/>
    <x v="592"/>
    <x v="1"/>
    <s v="7876472-314"/>
    <m/>
    <m/>
    <n v="314"/>
  </r>
  <r>
    <x v="79"/>
    <s v="Nota de crÃ©dito electrÃ³nica"/>
    <n v="7954256"/>
    <x v="592"/>
    <n v="-307"/>
    <s v="rlopez@bmlconsultores.cl"/>
    <x v="592"/>
    <x v="1"/>
    <s v="7954256-307"/>
    <m/>
    <m/>
    <n v="307"/>
  </r>
  <r>
    <x v="11"/>
    <s v="Factura electrÃ³nica"/>
    <n v="112350"/>
    <x v="592"/>
    <n v="107671"/>
    <s v="rlopez@bmlconsultores.cl"/>
    <x v="592"/>
    <x v="0"/>
    <s v="112350107671"/>
    <m/>
    <m/>
    <n v="-107671"/>
  </r>
  <r>
    <x v="20"/>
    <s v="Factura electrÃ³nica"/>
    <n v="109587"/>
    <x v="592"/>
    <n v="171960"/>
    <s v="rlopez@bmlconsultores.cl"/>
    <x v="592"/>
    <x v="0"/>
    <s v="109587171960"/>
    <m/>
    <m/>
    <n v="-171960"/>
  </r>
  <r>
    <x v="160"/>
    <s v="Factura no afecta o exenta electrÃ³nica"/>
    <n v="22764"/>
    <x v="592"/>
    <n v="36089"/>
    <s v="rlopez@bmlconsultores.cl"/>
    <x v="592"/>
    <x v="0"/>
    <s v="2276436089"/>
    <m/>
    <m/>
    <n v="-36089"/>
  </r>
  <r>
    <x v="21"/>
    <s v="Factura electrÃ³nica"/>
    <n v="966440"/>
    <x v="592"/>
    <n v="4399961"/>
    <s v="rlopez@bmlconsultores.cl"/>
    <x v="592"/>
    <x v="0"/>
    <s v="9664404399961"/>
    <m/>
    <m/>
    <n v="-4399961"/>
  </r>
  <r>
    <x v="118"/>
    <s v="Factura electrÃ³nica"/>
    <n v="33"/>
    <x v="592"/>
    <n v="205678"/>
    <s v="rlopez@bmlconsultores.cl"/>
    <x v="592"/>
    <x v="0"/>
    <s v="33205678"/>
    <m/>
    <m/>
    <n v="-205678"/>
  </r>
  <r>
    <x v="61"/>
    <s v="Factura electrÃ³nica"/>
    <n v="30473"/>
    <x v="592"/>
    <n v="338291"/>
    <s v="rlopez@bmlconsultores.cl"/>
    <x v="592"/>
    <x v="0"/>
    <s v="30473338291"/>
    <m/>
    <m/>
    <n v="-338291"/>
  </r>
  <r>
    <x v="161"/>
    <s v="Factura no afecta o exenta electrÃ³nica"/>
    <n v="1866"/>
    <x v="592"/>
    <n v="36089"/>
    <s v="rlopez@bmlconsultores.cl"/>
    <x v="592"/>
    <x v="0"/>
    <s v="186636089"/>
    <m/>
    <m/>
    <n v="-36089"/>
  </r>
  <r>
    <x v="162"/>
    <s v="Factura electrÃ³nica"/>
    <n v="13058"/>
    <x v="593"/>
    <n v="20792"/>
    <s v="rlopez@bmlconsultores.cl"/>
    <x v="593"/>
    <x v="0"/>
    <s v="1305820792"/>
    <m/>
    <m/>
    <n v="-20792"/>
  </r>
  <r>
    <x v="160"/>
    <s v="Nota de crÃ©dito electrÃ³nica"/>
    <n v="1566"/>
    <x v="593"/>
    <n v="-36089"/>
    <s v="rlopez@bmlconsultores.cl"/>
    <x v="593"/>
    <x v="1"/>
    <s v="1566-36089"/>
    <m/>
    <m/>
    <n v="36089"/>
  </r>
  <r>
    <x v="163"/>
    <s v="Factura no afecta o exenta electrÃ³nica"/>
    <n v="17164"/>
    <x v="593"/>
    <n v="36089"/>
    <s v="rlopez@bmlconsultores.cl"/>
    <x v="593"/>
    <x v="2"/>
    <s v="1716436089"/>
    <m/>
    <m/>
    <n v="-36089"/>
  </r>
  <r>
    <x v="164"/>
    <s v="Factura electrÃ³nica"/>
    <n v="220"/>
    <x v="593"/>
    <n v="58500"/>
    <s v="rlopez@bmlconsultores.cl"/>
    <x v="593"/>
    <x v="0"/>
    <s v="22058500"/>
    <m/>
    <m/>
    <n v="-58500"/>
  </r>
  <r>
    <x v="27"/>
    <s v="Factura electrÃ³nica"/>
    <n v="64651"/>
    <x v="593"/>
    <n v="257040"/>
    <s v="rlopez@bmlconsultores.cl"/>
    <x v="593"/>
    <x v="0"/>
    <s v="64651257040"/>
    <m/>
    <m/>
    <n v="-257040"/>
  </r>
  <r>
    <x v="165"/>
    <s v="Factura electrÃ³nica"/>
    <n v="390"/>
    <x v="593"/>
    <n v="5021800"/>
    <s v="rlopez@bmlconsultores.cl"/>
    <x v="593"/>
    <x v="0"/>
    <s v="3905021800"/>
    <m/>
    <m/>
    <n v="-5021800"/>
  </r>
  <r>
    <x v="140"/>
    <s v="Factura electrÃ³nica"/>
    <n v="183"/>
    <x v="593"/>
    <n v="152320"/>
    <s v="rlopez@bmlconsultores.cl"/>
    <x v="593"/>
    <x v="0"/>
    <s v="183152320"/>
    <m/>
    <m/>
    <n v="-152320"/>
  </r>
  <r>
    <x v="104"/>
    <s v="Factura electrÃ³nica"/>
    <n v="2156964"/>
    <x v="594"/>
    <n v="33023"/>
    <s v="rlopez@bmlconsultores.cl"/>
    <x v="594"/>
    <x v="0"/>
    <s v="215696433023"/>
    <m/>
    <m/>
    <n v="-33023"/>
  </r>
  <r>
    <x v="1"/>
    <s v="Factura electrÃ³nica"/>
    <n v="1152"/>
    <x v="594"/>
    <n v="879182"/>
    <s v="rlopez@bmlconsultores.cl"/>
    <x v="594"/>
    <x v="0"/>
    <s v="1152879182"/>
    <d v="2023-08-23T00:00:00"/>
    <n v="879182"/>
    <n v="0"/>
  </r>
  <r>
    <x v="20"/>
    <s v="Factura electrÃ³nica"/>
    <n v="109808"/>
    <x v="595"/>
    <n v="248246"/>
    <s v="rlopez@bmlconsultores.cl"/>
    <x v="595"/>
    <x v="0"/>
    <s v="109808248246"/>
    <m/>
    <m/>
    <n v="-248246"/>
  </r>
  <r>
    <x v="21"/>
    <s v="Factura electrÃ³nica"/>
    <n v="966670"/>
    <x v="595"/>
    <n v="4654671"/>
    <s v="rlopez@bmlconsultores.cl"/>
    <x v="595"/>
    <x v="0"/>
    <s v="9666704654671"/>
    <m/>
    <m/>
    <n v="-4654671"/>
  </r>
  <r>
    <x v="140"/>
    <s v="Factura electrÃ³nica"/>
    <n v="186"/>
    <x v="595"/>
    <n v="17850"/>
    <s v="rlopez@bmlconsultores.cl"/>
    <x v="595"/>
    <x v="0"/>
    <s v="18617850"/>
    <m/>
    <m/>
    <n v="-17850"/>
  </r>
  <r>
    <x v="166"/>
    <s v="Factura electrÃ³nica"/>
    <n v="352"/>
    <x v="596"/>
    <n v="856800"/>
    <s v="rlopez@bmlconsultores.cl"/>
    <x v="596"/>
    <x v="0"/>
    <s v="352856800"/>
    <m/>
    <m/>
    <n v="-856800"/>
  </r>
  <r>
    <x v="96"/>
    <s v="Factura electrÃ³nica"/>
    <n v="8023441"/>
    <x v="596"/>
    <n v="22334"/>
    <s v="rlopez@bmlconsultores.cl"/>
    <x v="596"/>
    <x v="0"/>
    <s v="802344122334"/>
    <d v="2023-08-30T00:00:00"/>
    <n v="22334"/>
    <n v="0"/>
  </r>
  <r>
    <x v="8"/>
    <s v="Factura electrÃ³nica"/>
    <n v="5537"/>
    <x v="596"/>
    <n v="2660356"/>
    <s v="rlopez@bmlconsultores.cl"/>
    <x v="596"/>
    <x v="0"/>
    <s v="55372660356"/>
    <m/>
    <m/>
    <n v="-2660356"/>
  </r>
  <r>
    <x v="21"/>
    <s v="Factura electrÃ³nica"/>
    <n v="966745"/>
    <x v="596"/>
    <n v="5394061"/>
    <s v="rlopez@bmlconsultores.cl"/>
    <x v="596"/>
    <x v="0"/>
    <s v="9667455394061"/>
    <m/>
    <m/>
    <n v="-5394061"/>
  </r>
  <r>
    <x v="86"/>
    <s v="Factura electrÃ³nica"/>
    <n v="19272"/>
    <x v="596"/>
    <n v="1297860"/>
    <s v="rlopez@bmlconsultores.cl"/>
    <x v="596"/>
    <x v="0"/>
    <s v="192721297860"/>
    <m/>
    <m/>
    <n v="-1297860"/>
  </r>
  <r>
    <x v="22"/>
    <s v="Factura electrÃ³nica"/>
    <n v="4634032"/>
    <x v="596"/>
    <n v="165980"/>
    <s v="rlopez@bmlconsultores.cl"/>
    <x v="596"/>
    <x v="0"/>
    <s v="4634032165980"/>
    <m/>
    <m/>
    <n v="-165980"/>
  </r>
  <r>
    <x v="75"/>
    <s v="Factura electrÃ³nica"/>
    <n v="12870"/>
    <x v="596"/>
    <n v="479942"/>
    <s v="rlopez@bmlconsultores.cl"/>
    <x v="596"/>
    <x v="0"/>
    <s v="12870479942"/>
    <m/>
    <m/>
    <n v="-479942"/>
  </r>
  <r>
    <x v="38"/>
    <s v="Factura electrÃ³nica"/>
    <n v="61616264"/>
    <x v="596"/>
    <n v="284980"/>
    <s v="rlopez@bmlconsultores.cl"/>
    <x v="596"/>
    <x v="0"/>
    <s v="61616264284980"/>
    <m/>
    <m/>
    <n v="-284980"/>
  </r>
  <r>
    <x v="38"/>
    <s v="Factura electrÃ³nica"/>
    <n v="61616255"/>
    <x v="596"/>
    <n v="284980"/>
    <s v="rlopez@bmlconsultores.cl"/>
    <x v="596"/>
    <x v="0"/>
    <s v="61616255284980"/>
    <m/>
    <m/>
    <n v="-284980"/>
  </r>
  <r>
    <x v="61"/>
    <s v="Factura electrÃ³nica"/>
    <n v="30544"/>
    <x v="596"/>
    <n v="427215"/>
    <s v="rlopez@bmlconsultores.cl"/>
    <x v="596"/>
    <x v="0"/>
    <s v="30544427215"/>
    <m/>
    <m/>
    <n v="-427215"/>
  </r>
  <r>
    <x v="23"/>
    <s v="Factura electrÃ³nica"/>
    <n v="1512460"/>
    <x v="596"/>
    <n v="273980"/>
    <s v="rlopez@bmlconsultores.cl"/>
    <x v="596"/>
    <x v="0"/>
    <s v="1512460273980"/>
    <m/>
    <m/>
    <n v="-273980"/>
  </r>
  <r>
    <x v="23"/>
    <s v="Factura electrÃ³nica"/>
    <n v="1512473"/>
    <x v="596"/>
    <n v="553980"/>
    <s v="rlopez@bmlconsultores.cl"/>
    <x v="596"/>
    <x v="0"/>
    <s v="1512473553980"/>
    <m/>
    <m/>
    <n v="-553980"/>
  </r>
  <r>
    <x v="95"/>
    <s v="Factura electrÃ³nica"/>
    <n v="29749"/>
    <x v="597"/>
    <n v="333200"/>
    <s v="rlopez@bmlconsultores.cl"/>
    <x v="597"/>
    <x v="0"/>
    <s v="29749333200"/>
    <m/>
    <m/>
    <n v="-333200"/>
  </r>
  <r>
    <x v="161"/>
    <s v="Nota de crÃ©dito electrÃ³nica"/>
    <n v="126"/>
    <x v="597"/>
    <n v="-36089"/>
    <s v="rlopez@bmlconsultores.cl"/>
    <x v="597"/>
    <x v="1"/>
    <s v="126-36089"/>
    <m/>
    <m/>
    <n v="36089"/>
  </r>
  <r>
    <x v="21"/>
    <s v="Factura electrÃ³nica"/>
    <n v="966897"/>
    <x v="598"/>
    <n v="1249990"/>
    <s v="rlopez@bmlconsultores.cl"/>
    <x v="598"/>
    <x v="0"/>
    <s v="9668971249990"/>
    <m/>
    <m/>
    <n v="-1249990"/>
  </r>
  <r>
    <x v="86"/>
    <s v="Factura electrÃ³nica"/>
    <n v="19295"/>
    <x v="598"/>
    <n v="2209660"/>
    <s v="rlopez@bmlconsultores.cl"/>
    <x v="598"/>
    <x v="0"/>
    <s v="192952209660"/>
    <m/>
    <m/>
    <n v="-2209660"/>
  </r>
  <r>
    <x v="129"/>
    <s v="Factura electrÃ³nica"/>
    <n v="226596"/>
    <x v="598"/>
    <n v="757191"/>
    <s v="rlopez@bmlconsultores.cl"/>
    <x v="598"/>
    <x v="0"/>
    <s v="226596757191"/>
    <m/>
    <m/>
    <n v="-757191"/>
  </r>
  <r>
    <x v="167"/>
    <s v="Factura electrÃ³nica"/>
    <n v="274967"/>
    <x v="599"/>
    <n v="68310"/>
    <s v="rlopez@bmlconsultores.cl"/>
    <x v="599"/>
    <x v="0"/>
    <s v="27496768310"/>
    <m/>
    <m/>
    <n v="-68310"/>
  </r>
  <r>
    <x v="168"/>
    <s v="Factura electrÃ³nica"/>
    <n v="2532615"/>
    <x v="599"/>
    <n v="23160"/>
    <s v="rlopez@bmlconsultores.cl"/>
    <x v="599"/>
    <x v="0"/>
    <s v="253261523160"/>
    <m/>
    <m/>
    <n v="-23160"/>
  </r>
  <r>
    <x v="52"/>
    <s v="Factura electrÃ³nica"/>
    <n v="9899"/>
    <x v="599"/>
    <n v="164990"/>
    <s v="rlopez@bmlconsultores.cl"/>
    <x v="599"/>
    <x v="0"/>
    <s v="9899164990"/>
    <m/>
    <m/>
    <n v="-164990"/>
  </r>
  <r>
    <x v="95"/>
    <s v="Factura electrÃ³nica"/>
    <n v="30308"/>
    <x v="600"/>
    <n v="575576"/>
    <s v="rlopez@bmlconsultores.cl"/>
    <x v="600"/>
    <x v="0"/>
    <s v="30308575576"/>
    <m/>
    <m/>
    <n v="-575576"/>
  </r>
  <r>
    <x v="169"/>
    <s v="Factura electrÃ³nica"/>
    <n v="23"/>
    <x v="600"/>
    <n v="210000"/>
    <s v="rlopez@bmlconsultores.cl"/>
    <x v="600"/>
    <x v="0"/>
    <s v="23210000"/>
    <m/>
    <m/>
    <n v="-210000"/>
  </r>
  <r>
    <x v="11"/>
    <s v="Factura electrÃ³nica"/>
    <n v="112792"/>
    <x v="600"/>
    <n v="516009"/>
    <s v="rlopez@bmlconsultores.cl"/>
    <x v="600"/>
    <x v="0"/>
    <s v="112792516009"/>
    <m/>
    <m/>
    <n v="-516009"/>
  </r>
  <r>
    <x v="12"/>
    <s v="Factura electrÃ³nica"/>
    <n v="26927"/>
    <x v="600"/>
    <n v="39999"/>
    <s v="rlopez@bmlconsultores.cl"/>
    <x v="600"/>
    <x v="0"/>
    <s v="2692739999"/>
    <m/>
    <m/>
    <n v="-39999"/>
  </r>
  <r>
    <x v="45"/>
    <s v="Factura electrÃ³nica"/>
    <n v="530453"/>
    <x v="600"/>
    <n v="295610"/>
    <s v="rlopez@bmlconsultores.cl"/>
    <x v="600"/>
    <x v="0"/>
    <s v="530453295610"/>
    <m/>
    <m/>
    <n v="-295610"/>
  </r>
  <r>
    <x v="120"/>
    <s v="Factura no afecta o exenta electrÃ³nica"/>
    <n v="605"/>
    <x v="600"/>
    <n v="1024788"/>
    <s v="rlopez@bmlconsultores.cl"/>
    <x v="600"/>
    <x v="0"/>
    <s v="6051024788"/>
    <m/>
    <m/>
    <n v="-1024788"/>
  </r>
  <r>
    <x v="95"/>
    <s v="Nota de crÃ©dito electrÃ³nica"/>
    <n v="2896"/>
    <x v="601"/>
    <n v="-333200"/>
    <s v="rlopez@bmlconsultores.cl"/>
    <x v="601"/>
    <x v="1"/>
    <s v="2896-333200"/>
    <m/>
    <m/>
    <n v="333200"/>
  </r>
  <r>
    <x v="1"/>
    <s v="Factura electrÃ³nica"/>
    <n v="1183"/>
    <x v="601"/>
    <n v="916300"/>
    <s v="rlopez@bmlconsultores.cl"/>
    <x v="601"/>
    <x v="2"/>
    <s v="1183916300"/>
    <m/>
    <m/>
    <n v="-916300"/>
  </r>
  <r>
    <x v="112"/>
    <s v="Factura electrÃ³nica"/>
    <n v="33110"/>
    <x v="601"/>
    <n v="13744"/>
    <s v="rlopez@bmlconsultores.cl"/>
    <x v="601"/>
    <x v="0"/>
    <s v="3311013744"/>
    <m/>
    <m/>
    <n v="-13744"/>
  </r>
  <r>
    <x v="53"/>
    <s v="Factura electrÃ³nica"/>
    <n v="25802"/>
    <x v="602"/>
    <n v="31980"/>
    <s v="rlopez@bmlconsultores.cl"/>
    <x v="602"/>
    <x v="0"/>
    <s v="2580231980"/>
    <m/>
    <m/>
    <n v="-31980"/>
  </r>
  <r>
    <x v="51"/>
    <s v="Factura electrÃ³nica"/>
    <n v="848857"/>
    <x v="602"/>
    <n v="1556977"/>
    <s v="rlopez@bmlconsultores.cl"/>
    <x v="602"/>
    <x v="0"/>
    <s v="8488571556977"/>
    <m/>
    <m/>
    <n v="-1556977"/>
  </r>
  <r>
    <x v="21"/>
    <s v="Factura electrÃ³nica"/>
    <n v="967029"/>
    <x v="602"/>
    <n v="3649970"/>
    <s v="rlopez@bmlconsultores.cl"/>
    <x v="602"/>
    <x v="0"/>
    <s v="9670293649970"/>
    <m/>
    <m/>
    <n v="-3649970"/>
  </r>
  <r>
    <x v="21"/>
    <s v="Factura electrÃ³nica"/>
    <n v="967030"/>
    <x v="602"/>
    <n v="172550"/>
    <s v="rlopez@bmlconsultores.cl"/>
    <x v="602"/>
    <x v="0"/>
    <s v="967030172550"/>
    <m/>
    <m/>
    <n v="-172550"/>
  </r>
  <r>
    <x v="22"/>
    <s v="Factura electrÃ³nica"/>
    <n v="4655797"/>
    <x v="602"/>
    <n v="421980"/>
    <s v="rlopez@bmlconsultores.cl"/>
    <x v="602"/>
    <x v="0"/>
    <s v="4655797421980"/>
    <m/>
    <m/>
    <n v="-421980"/>
  </r>
  <r>
    <x v="22"/>
    <s v="Factura electrÃ³nica"/>
    <n v="4655794"/>
    <x v="602"/>
    <n v="421980"/>
    <s v="rlopez@bmlconsultores.cl"/>
    <x v="602"/>
    <x v="0"/>
    <s v="4655794421980"/>
    <m/>
    <m/>
    <n v="-421980"/>
  </r>
  <r>
    <x v="65"/>
    <s v="Factura electrÃ³nica"/>
    <n v="13410"/>
    <x v="602"/>
    <n v="696150"/>
    <s v="rlopez@bmlconsultores.cl"/>
    <x v="602"/>
    <x v="0"/>
    <s v="13410696150"/>
    <m/>
    <m/>
    <n v="-696150"/>
  </r>
  <r>
    <x v="7"/>
    <s v="Factura electrÃ³nica"/>
    <n v="53517"/>
    <x v="602"/>
    <n v="94368"/>
    <s v="rlopez@bmlconsultores.cl"/>
    <x v="602"/>
    <x v="0"/>
    <s v="5351794368"/>
    <m/>
    <m/>
    <n v="-94368"/>
  </r>
  <r>
    <x v="21"/>
    <s v="Factura electrÃ³nica"/>
    <n v="967142"/>
    <x v="603"/>
    <n v="1849980"/>
    <s v="rlopez@bmlconsultores.cl"/>
    <x v="603"/>
    <x v="0"/>
    <s v="9671421849980"/>
    <m/>
    <m/>
    <n v="-1849980"/>
  </r>
  <r>
    <x v="21"/>
    <s v="Factura electrÃ³nica"/>
    <n v="967143"/>
    <x v="603"/>
    <n v="1979970"/>
    <s v="rlopez@bmlconsultores.cl"/>
    <x v="603"/>
    <x v="0"/>
    <s v="9671431979970"/>
    <m/>
    <m/>
    <n v="-1979970"/>
  </r>
  <r>
    <x v="4"/>
    <s v="Factura electrÃ³nica"/>
    <n v="6112"/>
    <x v="604"/>
    <n v="1014307"/>
    <s v="rlopez@bmlconsultores.cl"/>
    <x v="604"/>
    <x v="0"/>
    <s v="61121014307"/>
    <m/>
    <m/>
    <n v="-1014307"/>
  </r>
  <r>
    <x v="16"/>
    <s v="Factura electrÃ³nica"/>
    <n v="47691679"/>
    <x v="604"/>
    <n v="19498"/>
    <s v="rlopez@bmlconsultores.cl"/>
    <x v="604"/>
    <x v="0"/>
    <s v="4769167919498"/>
    <m/>
    <m/>
    <n v="-19498"/>
  </r>
  <r>
    <x v="68"/>
    <s v="Factura no afecta o exenta electrÃ³nica"/>
    <n v="1579151"/>
    <x v="604"/>
    <n v="21467"/>
    <s v="rlopez@bmlconsultores.cl"/>
    <x v="604"/>
    <x v="0"/>
    <s v="157915121467"/>
    <d v="2023-09-09T00:00:00"/>
    <n v="21467"/>
    <n v="0"/>
  </r>
  <r>
    <x v="91"/>
    <s v="Factura electrÃ³nica"/>
    <n v="743"/>
    <x v="604"/>
    <n v="23892"/>
    <s v="rlopez@bmlconsultores.cl"/>
    <x v="604"/>
    <x v="0"/>
    <s v="74323892"/>
    <m/>
    <m/>
    <n v="-23892"/>
  </r>
  <r>
    <x v="95"/>
    <s v="Factura electrÃ³nica"/>
    <n v="30356"/>
    <x v="605"/>
    <n v="718883"/>
    <s v="rlopez@bmlconsultores.cl"/>
    <x v="605"/>
    <x v="0"/>
    <s v="30356718883"/>
    <m/>
    <m/>
    <n v="-718883"/>
  </r>
  <r>
    <x v="170"/>
    <s v="Factura electrÃ³nica"/>
    <n v="5778"/>
    <x v="605"/>
    <n v="349989"/>
    <s v="rlopez@bmlconsultores.cl"/>
    <x v="605"/>
    <x v="0"/>
    <s v="5778349989"/>
    <m/>
    <m/>
    <n v="-349989"/>
  </r>
  <r>
    <x v="79"/>
    <s v="Nota de crÃ©dito electrÃ³nica"/>
    <n v="8080664"/>
    <x v="606"/>
    <n v="-96"/>
    <s v="rlopez@bmlconsultores.cl"/>
    <x v="606"/>
    <x v="1"/>
    <s v="8080664-96"/>
    <m/>
    <m/>
    <n v="96"/>
  </r>
  <r>
    <x v="68"/>
    <s v="Factura electrÃ³nica"/>
    <n v="6245338"/>
    <x v="606"/>
    <n v="12959"/>
    <s v="rlopez@bmlconsultores.cl"/>
    <x v="606"/>
    <x v="0"/>
    <s v="624533812959"/>
    <d v="2023-09-15T00:00:00"/>
    <n v="12959"/>
    <n v="0"/>
  </r>
  <r>
    <x v="75"/>
    <s v="Factura electrÃ³nica"/>
    <n v="13132"/>
    <x v="607"/>
    <n v="511969"/>
    <s v="rlopez@bmlconsultores.cl"/>
    <x v="607"/>
    <x v="0"/>
    <s v="13132511969"/>
    <m/>
    <m/>
    <n v="-511969"/>
  </r>
  <r>
    <x v="107"/>
    <s v="Factura no afecta o exenta electrÃ³nica"/>
    <n v="8599"/>
    <x v="607"/>
    <n v="1283000"/>
    <s v="rlopez@bmlconsultores.cl"/>
    <x v="607"/>
    <x v="0"/>
    <s v="85991283000"/>
    <m/>
    <m/>
    <n v="-1283000"/>
  </r>
  <r>
    <x v="45"/>
    <s v="Factura electrÃ³nica"/>
    <n v="531978"/>
    <x v="608"/>
    <n v="300182"/>
    <s v="rlopez@bmlconsultores.cl"/>
    <x v="608"/>
    <x v="0"/>
    <s v="531978300182"/>
    <m/>
    <m/>
    <n v="-300182"/>
  </r>
  <r>
    <x v="134"/>
    <s v="Factura electrÃ³nica"/>
    <n v="7498"/>
    <x v="608"/>
    <n v="4094947"/>
    <s v="rlopez@bmlconsultores.cl"/>
    <x v="608"/>
    <x v="0"/>
    <s v="74984094947"/>
    <m/>
    <m/>
    <n v="-4094947"/>
  </r>
  <r>
    <x v="27"/>
    <s v="Factura electrÃ³nica"/>
    <n v="65038"/>
    <x v="609"/>
    <n v="304640"/>
    <s v="rlopez@bmlconsultores.cl"/>
    <x v="609"/>
    <x v="0"/>
    <s v="65038304640"/>
    <m/>
    <m/>
    <n v="-304640"/>
  </r>
  <r>
    <x v="34"/>
    <s v="Factura electrÃ³nica"/>
    <n v="3920"/>
    <x v="610"/>
    <n v="2883206"/>
    <s v="rlopez@bmlconsultores.cl"/>
    <x v="610"/>
    <x v="0"/>
    <s v="39202883206"/>
    <m/>
    <m/>
    <n v="-2883206"/>
  </r>
  <r>
    <x v="171"/>
    <s v="Factura no afecta o exenta electrÃ³nica"/>
    <n v="641204"/>
    <x v="610"/>
    <n v="46003"/>
    <s v="rlopez@bmlconsultores.cl"/>
    <x v="610"/>
    <x v="0"/>
    <s v="64120446003"/>
    <m/>
    <m/>
    <n v="-46003"/>
  </r>
  <r>
    <x v="63"/>
    <s v="Factura electrÃ³nica"/>
    <n v="1028"/>
    <x v="611"/>
    <n v="458900"/>
    <s v="rlopez@bmlconsultores.cl"/>
    <x v="611"/>
    <x v="0"/>
    <s v="1028458900"/>
    <m/>
    <m/>
    <n v="-458900"/>
  </r>
  <r>
    <x v="7"/>
    <s v="Factura electrÃ³nica"/>
    <n v="54164"/>
    <x v="611"/>
    <n v="51961"/>
    <s v="rlopez@bmlconsultores.cl"/>
    <x v="611"/>
    <x v="2"/>
    <s v="5416451961"/>
    <m/>
    <m/>
    <n v="-51961"/>
  </r>
  <r>
    <x v="7"/>
    <s v="Nota de crÃ©dito electrÃ³nica"/>
    <n v="19842"/>
    <x v="611"/>
    <n v="-51961"/>
    <s v="rlopez@bmlconsultores.cl"/>
    <x v="611"/>
    <x v="1"/>
    <s v="19842-51961"/>
    <m/>
    <m/>
    <n v="51961"/>
  </r>
  <r>
    <x v="172"/>
    <s v="Factura no afecta o exenta electrÃ³nica"/>
    <n v="8694"/>
    <x v="612"/>
    <n v="11877314"/>
    <s v="rlopez@bmlconsultores.cl"/>
    <x v="612"/>
    <x v="0"/>
    <s v="869411877314"/>
    <m/>
    <m/>
    <n v="-11877314"/>
  </r>
  <r>
    <x v="49"/>
    <s v="Factura electrÃ³nica"/>
    <n v="12064"/>
    <x v="612"/>
    <n v="676206"/>
    <s v="rlopez@bmlconsultores.cl"/>
    <x v="612"/>
    <x v="0"/>
    <s v="12064676206"/>
    <m/>
    <m/>
    <n v="-676206"/>
  </r>
  <r>
    <x v="6"/>
    <s v="Factura electrÃ³nica"/>
    <n v="1347"/>
    <x v="613"/>
    <n v="507868"/>
    <s v="rlopez@bmlconsultores.cl"/>
    <x v="613"/>
    <x v="0"/>
    <s v="1347507868"/>
    <m/>
    <m/>
    <n v="-507868"/>
  </r>
  <r>
    <x v="21"/>
    <s v="Factura electrÃ³nica"/>
    <n v="967887"/>
    <x v="613"/>
    <n v="869970"/>
    <s v="rlopez@bmlconsultores.cl"/>
    <x v="613"/>
    <x v="0"/>
    <s v="967887869970"/>
    <m/>
    <m/>
    <n v="-869970"/>
  </r>
  <r>
    <x v="21"/>
    <s v="Factura electrÃ³nica"/>
    <n v="967888"/>
    <x v="613"/>
    <n v="1499980"/>
    <s v="rlopez@bmlconsultores.cl"/>
    <x v="613"/>
    <x v="0"/>
    <s v="9678881499980"/>
    <m/>
    <m/>
    <n v="-1499980"/>
  </r>
  <r>
    <x v="7"/>
    <s v="Factura electrÃ³nica"/>
    <n v="54217"/>
    <x v="613"/>
    <n v="157706"/>
    <s v="rlopez@bmlconsultores.cl"/>
    <x v="613"/>
    <x v="0"/>
    <s v="54217157706"/>
    <m/>
    <m/>
    <n v="-157706"/>
  </r>
  <r>
    <x v="61"/>
    <s v="Factura electrÃ³nica"/>
    <n v="30717"/>
    <x v="614"/>
    <n v="304778"/>
    <s v="rlopez@bmlconsultores.cl"/>
    <x v="614"/>
    <x v="0"/>
    <s v="30717304778"/>
    <m/>
    <m/>
    <n v="-304778"/>
  </r>
  <r>
    <x v="79"/>
    <s v="Factura electrÃ³nica"/>
    <n v="49000917"/>
    <x v="615"/>
    <n v="9738"/>
    <s v="rlopez@bmlconsultores.cl"/>
    <x v="615"/>
    <x v="0"/>
    <s v="490009179738"/>
    <m/>
    <m/>
    <n v="-9738"/>
  </r>
  <r>
    <x v="166"/>
    <s v="Factura electrÃ³nica"/>
    <n v="369"/>
    <x v="615"/>
    <n v="1999200"/>
    <s v="rlopez@bmlconsultores.cl"/>
    <x v="615"/>
    <x v="0"/>
    <s v="3691999200"/>
    <m/>
    <m/>
    <n v="-1999200"/>
  </r>
  <r>
    <x v="49"/>
    <s v="Factura electrÃ³nica"/>
    <n v="12092"/>
    <x v="615"/>
    <n v="3045425"/>
    <s v="rlopez@bmlconsultores.cl"/>
    <x v="615"/>
    <x v="0"/>
    <s v="120923045425"/>
    <m/>
    <m/>
    <n v="-3045425"/>
  </r>
  <r>
    <x v="14"/>
    <s v="Factura electrÃ³nica"/>
    <n v="36645"/>
    <x v="616"/>
    <n v="2974462"/>
    <s v="rlopez@bmlconsultores.cl"/>
    <x v="616"/>
    <x v="0"/>
    <s v="366452974462"/>
    <m/>
    <m/>
    <n v="-2974462"/>
  </r>
  <r>
    <x v="21"/>
    <s v="Factura electrÃ³nica"/>
    <n v="967938"/>
    <x v="616"/>
    <n v="6579941"/>
    <s v="rlopez@bmlconsultores.cl"/>
    <x v="616"/>
    <x v="0"/>
    <s v="9679386579941"/>
    <m/>
    <m/>
    <n v="-6579941"/>
  </r>
  <r>
    <x v="53"/>
    <s v="Factura electrÃ³nica"/>
    <n v="26560"/>
    <x v="617"/>
    <n v="12380"/>
    <s v="rlopez@bmlconsultores.cl"/>
    <x v="617"/>
    <x v="0"/>
    <s v="2656012380"/>
    <m/>
    <m/>
    <n v="-12380"/>
  </r>
  <r>
    <x v="173"/>
    <s v="Factura electrÃ³nica"/>
    <n v="3596"/>
    <x v="617"/>
    <n v="496980"/>
    <s v="rlopez@bmlconsultores.cl"/>
    <x v="617"/>
    <x v="0"/>
    <s v="3596496980"/>
    <m/>
    <m/>
    <n v="-496980"/>
  </r>
  <r>
    <x v="96"/>
    <s v="Factura electrÃ³nica"/>
    <n v="8060878"/>
    <x v="617"/>
    <n v="22305"/>
    <s v="rlopez@bmlconsultores.cl"/>
    <x v="617"/>
    <x v="0"/>
    <s v="806087822305"/>
    <d v="2023-09-30T00:00:00"/>
    <n v="22305"/>
    <n v="0"/>
  </r>
  <r>
    <x v="69"/>
    <s v="Factura electrÃ³nica"/>
    <n v="4978168"/>
    <x v="617"/>
    <n v="653980"/>
    <s v="rlopez@bmlconsultores.cl"/>
    <x v="617"/>
    <x v="0"/>
    <s v="4978168653980"/>
    <m/>
    <m/>
    <n v="-653980"/>
  </r>
  <r>
    <x v="8"/>
    <s v="Factura electrÃ³nica"/>
    <n v="5590"/>
    <x v="617"/>
    <n v="2112818"/>
    <s v="rlopez@bmlconsultores.cl"/>
    <x v="617"/>
    <x v="0"/>
    <s v="55902112818"/>
    <m/>
    <m/>
    <n v="-2112818"/>
  </r>
  <r>
    <x v="86"/>
    <s v="Factura electrÃ³nica"/>
    <n v="19534"/>
    <x v="617"/>
    <n v="561630"/>
    <s v="rlopez@bmlconsultores.cl"/>
    <x v="617"/>
    <x v="0"/>
    <s v="19534561630"/>
    <m/>
    <m/>
    <n v="-561630"/>
  </r>
  <r>
    <x v="95"/>
    <s v="Factura electrÃ³nica"/>
    <n v="30602"/>
    <x v="618"/>
    <n v="1632204"/>
    <s v="rlopez@bmlconsultores.cl"/>
    <x v="618"/>
    <x v="0"/>
    <s v="306021632204"/>
    <m/>
    <m/>
    <n v="-1632204"/>
  </r>
  <r>
    <x v="174"/>
    <s v="Factura electrÃ³nica"/>
    <n v="1737924"/>
    <x v="618"/>
    <n v="779990"/>
    <s v="rlopez@bmlconsultores.cl"/>
    <x v="618"/>
    <x v="0"/>
    <s v="1737924779990"/>
    <m/>
    <m/>
    <n v="-779990"/>
  </r>
  <r>
    <x v="174"/>
    <s v="Factura electrÃ³nica"/>
    <n v="1737922"/>
    <x v="618"/>
    <n v="314989"/>
    <s v="rlopez@bmlconsultores.cl"/>
    <x v="618"/>
    <x v="0"/>
    <s v="1737922314989"/>
    <m/>
    <m/>
    <n v="-314989"/>
  </r>
  <r>
    <x v="157"/>
    <s v="Factura electrÃ³nica"/>
    <n v="2322965"/>
    <x v="619"/>
    <n v="14990"/>
    <s v="rlopez@bmlconsultores.cl"/>
    <x v="619"/>
    <x v="0"/>
    <s v="232296514990"/>
    <m/>
    <m/>
    <n v="-14990"/>
  </r>
  <r>
    <x v="157"/>
    <s v="Factura no afecta o exenta electrÃ³nica"/>
    <n v="4192327"/>
    <x v="619"/>
    <n v="100376"/>
    <s v="rlopez@bmlconsultores.cl"/>
    <x v="619"/>
    <x v="0"/>
    <s v="4192327100376"/>
    <m/>
    <m/>
    <n v="-100376"/>
  </r>
  <r>
    <x v="174"/>
    <s v="Factura electrÃ³nica"/>
    <n v="1738237"/>
    <x v="620"/>
    <n v="215980"/>
    <s v="rlopez@bmlconsultores.cl"/>
    <x v="620"/>
    <x v="0"/>
    <s v="1738237215980"/>
    <m/>
    <m/>
    <n v="-215980"/>
  </r>
  <r>
    <x v="69"/>
    <s v="Factura electrÃ³nica"/>
    <n v="4974592"/>
    <x v="620"/>
    <n v="188180"/>
    <s v="rlopez@bmlconsultores.cl"/>
    <x v="620"/>
    <x v="0"/>
    <s v="4974592188180"/>
    <m/>
    <m/>
    <n v="-188180"/>
  </r>
  <r>
    <x v="124"/>
    <s v="Factura electrÃ³nica"/>
    <n v="443208"/>
    <x v="620"/>
    <n v="459990"/>
    <s v="rlopez@bmlconsultores.cl"/>
    <x v="620"/>
    <x v="0"/>
    <s v="443208459990"/>
    <m/>
    <m/>
    <n v="-459990"/>
  </r>
  <r>
    <x v="122"/>
    <s v="Factura electrÃ³nica"/>
    <n v="9856"/>
    <x v="620"/>
    <n v="209448"/>
    <s v="rlopez@bmlconsultores.cl"/>
    <x v="620"/>
    <x v="0"/>
    <s v="9856209448"/>
    <m/>
    <m/>
    <n v="-209448"/>
  </r>
  <r>
    <x v="122"/>
    <s v="Factura electrÃ³nica"/>
    <n v="9857"/>
    <x v="620"/>
    <n v="199990"/>
    <s v="rlopez@bmlconsultores.cl"/>
    <x v="620"/>
    <x v="0"/>
    <s v="9857199990"/>
    <m/>
    <m/>
    <n v="-199990"/>
  </r>
  <r>
    <x v="75"/>
    <s v="Factura electrÃ³nica"/>
    <n v="13300"/>
    <x v="620"/>
    <n v="207983"/>
    <s v="rlopez@bmlconsultores.cl"/>
    <x v="620"/>
    <x v="0"/>
    <s v="13300207983"/>
    <m/>
    <m/>
    <n v="-207983"/>
  </r>
  <r>
    <x v="38"/>
    <s v="Factura electrÃ³nica"/>
    <n v="61621610"/>
    <x v="620"/>
    <n v="134980"/>
    <s v="rlopez@bmlconsultores.cl"/>
    <x v="620"/>
    <x v="0"/>
    <s v="61621610134980"/>
    <m/>
    <m/>
    <n v="-134980"/>
  </r>
  <r>
    <x v="38"/>
    <s v="Factura electrÃ³nica"/>
    <n v="61621611"/>
    <x v="620"/>
    <n v="306980"/>
    <s v="rlopez@bmlconsultores.cl"/>
    <x v="620"/>
    <x v="0"/>
    <s v="61621611306980"/>
    <m/>
    <m/>
    <n v="-306980"/>
  </r>
  <r>
    <x v="61"/>
    <s v="Factura electrÃ³nica"/>
    <n v="30769"/>
    <x v="620"/>
    <n v="432415"/>
    <s v="rlopez@bmlconsultores.cl"/>
    <x v="620"/>
    <x v="0"/>
    <s v="30769432415"/>
    <m/>
    <m/>
    <n v="-432415"/>
  </r>
  <r>
    <x v="175"/>
    <s v="Factura electrÃ³nica"/>
    <n v="411"/>
    <x v="621"/>
    <n v="197980"/>
    <s v="rlopez@bmlconsultores.cl"/>
    <x v="621"/>
    <x v="0"/>
    <s v="411197980"/>
    <m/>
    <m/>
    <n v="-197980"/>
  </r>
  <r>
    <x v="174"/>
    <s v="Factura electrÃ³nica"/>
    <n v="1738526"/>
    <x v="621"/>
    <n v="417970"/>
    <s v="rlopez@bmlconsultores.cl"/>
    <x v="621"/>
    <x v="0"/>
    <s v="1738526417970"/>
    <m/>
    <m/>
    <n v="-417970"/>
  </r>
  <r>
    <x v="174"/>
    <s v="Factura electrÃ³nica"/>
    <n v="1738530"/>
    <x v="621"/>
    <n v="1403982"/>
    <s v="rlopez@bmlconsultores.cl"/>
    <x v="621"/>
    <x v="0"/>
    <s v="17385301403982"/>
    <m/>
    <m/>
    <n v="-1403982"/>
  </r>
  <r>
    <x v="69"/>
    <s v="Factura electrÃ³nica"/>
    <n v="4966365"/>
    <x v="621"/>
    <n v="649990"/>
    <s v="rlopez@bmlconsultores.cl"/>
    <x v="621"/>
    <x v="0"/>
    <s v="4966365649990"/>
    <m/>
    <m/>
    <n v="-649990"/>
  </r>
  <r>
    <x v="120"/>
    <s v="Factura no afecta o exenta electrÃ³nica"/>
    <n v="659"/>
    <x v="621"/>
    <n v="1025988"/>
    <s v="rlopez@bmlconsultores.cl"/>
    <x v="621"/>
    <x v="0"/>
    <s v="6591025988"/>
    <m/>
    <m/>
    <n v="-1025988"/>
  </r>
  <r>
    <x v="176"/>
    <s v="Factura electrÃ³nica"/>
    <n v="166234"/>
    <x v="622"/>
    <n v="102291"/>
    <s v="rlopez@bmlconsultores.cl"/>
    <x v="622"/>
    <x v="0"/>
    <s v="166234102291"/>
    <m/>
    <m/>
    <n v="-102291"/>
  </r>
  <r>
    <x v="58"/>
    <s v="Factura electrÃ³nica"/>
    <n v="33495"/>
    <x v="622"/>
    <n v="423780"/>
    <s v="rlopez@bmlconsultores.cl"/>
    <x v="622"/>
    <x v="0"/>
    <s v="33495423780"/>
    <m/>
    <m/>
    <n v="-423780"/>
  </r>
  <r>
    <x v="21"/>
    <s v="Factura electrÃ³nica"/>
    <n v="968280"/>
    <x v="622"/>
    <n v="769990"/>
    <s v="rlopez@bmlconsultores.cl"/>
    <x v="622"/>
    <x v="0"/>
    <s v="968280769990"/>
    <m/>
    <m/>
    <n v="-769990"/>
  </r>
  <r>
    <x v="177"/>
    <s v="Factura electrÃ³nica"/>
    <n v="201"/>
    <x v="622"/>
    <n v="1904000"/>
    <s v="rlopez@bmlconsultores.cl"/>
    <x v="622"/>
    <x v="0"/>
    <s v="2011904000"/>
    <m/>
    <m/>
    <n v="-1904000"/>
  </r>
  <r>
    <x v="31"/>
    <s v="Factura electrÃ³nica"/>
    <n v="30074401"/>
    <x v="622"/>
    <n v="132992"/>
    <s v="rlopez@bmlconsultores.cl"/>
    <x v="622"/>
    <x v="0"/>
    <s v="30074401132992"/>
    <m/>
    <m/>
    <n v="-132992"/>
  </r>
  <r>
    <x v="172"/>
    <s v="Nota de crÃ©dito electrÃ³nica"/>
    <n v="1340"/>
    <x v="623"/>
    <n v="-11877314"/>
    <s v="rlopez@bmlconsultores.cl"/>
    <x v="623"/>
    <x v="1"/>
    <s v="1340-11877314"/>
    <m/>
    <m/>
    <n v="11877314"/>
  </r>
  <r>
    <x v="21"/>
    <s v="Factura electrÃ³nica"/>
    <n v="968300"/>
    <x v="623"/>
    <n v="1499980"/>
    <s v="rlopez@bmlconsultores.cl"/>
    <x v="623"/>
    <x v="0"/>
    <s v="9683001499980"/>
    <m/>
    <m/>
    <n v="-1499980"/>
  </r>
  <r>
    <x v="177"/>
    <s v="Factura electrÃ³nica"/>
    <n v="202"/>
    <x v="623"/>
    <n v="1904000"/>
    <s v="rlopez@bmlconsultores.cl"/>
    <x v="623"/>
    <x v="2"/>
    <s v="2021904000"/>
    <m/>
    <m/>
    <n v="-1904000"/>
  </r>
  <r>
    <x v="177"/>
    <s v="Nota de crÃ©dito electrÃ³nica"/>
    <n v="25"/>
    <x v="623"/>
    <n v="-1904000"/>
    <s v="rlopez@bmlconsultores.cl"/>
    <x v="623"/>
    <x v="1"/>
    <s v="25-1904000"/>
    <m/>
    <m/>
    <n v="1904000"/>
  </r>
  <r>
    <x v="178"/>
    <s v="Factura electrÃ³nica"/>
    <n v="198"/>
    <x v="623"/>
    <n v="3209555"/>
    <s v="rlopez@bmlconsultores.cl"/>
    <x v="623"/>
    <x v="0"/>
    <s v="1983209555"/>
    <m/>
    <m/>
    <n v="-3209555"/>
  </r>
  <r>
    <x v="172"/>
    <s v="Factura no afecta o exenta electrÃ³nica"/>
    <n v="8699"/>
    <x v="624"/>
    <n v="11886880"/>
    <s v="rlopez@bmlconsultores.cl"/>
    <x v="624"/>
    <x v="0"/>
    <s v="869911886880"/>
    <m/>
    <m/>
    <n v="-11886880"/>
  </r>
  <r>
    <x v="49"/>
    <s v="Factura electrÃ³nica"/>
    <n v="12163"/>
    <x v="624"/>
    <n v="2044381"/>
    <s v="rlopez@bmlconsultores.cl"/>
    <x v="624"/>
    <x v="0"/>
    <s v="121632044381"/>
    <m/>
    <m/>
    <n v="-2044381"/>
  </r>
  <r>
    <x v="12"/>
    <s v="Factura electrÃ³nica"/>
    <n v="27671"/>
    <x v="624"/>
    <n v="39999"/>
    <s v="rlopez@bmlconsultores.cl"/>
    <x v="624"/>
    <x v="0"/>
    <s v="2767139999"/>
    <m/>
    <m/>
    <n v="-39999"/>
  </r>
  <r>
    <x v="179"/>
    <s v="Factura electrÃ³nica"/>
    <n v="44778"/>
    <x v="624"/>
    <n v="249380"/>
    <s v="rlopez@bmlconsultores.cl"/>
    <x v="624"/>
    <x v="0"/>
    <s v="44778249380"/>
    <m/>
    <m/>
    <n v="-249380"/>
  </r>
  <r>
    <x v="129"/>
    <s v="Factura electrÃ³nica"/>
    <n v="229431"/>
    <x v="624"/>
    <n v="974997"/>
    <s v="rlopez@bmlconsultores.cl"/>
    <x v="624"/>
    <x v="0"/>
    <s v="229431974997"/>
    <m/>
    <m/>
    <n v="-974997"/>
  </r>
  <r>
    <x v="114"/>
    <s v="Factura no afecta o exenta electrÃ³nica"/>
    <n v="884"/>
    <x v="624"/>
    <n v="726400"/>
    <s v="rlopez@bmlconsultores.cl"/>
    <x v="624"/>
    <x v="0"/>
    <s v="884726400"/>
    <m/>
    <m/>
    <n v="-726400"/>
  </r>
  <r>
    <x v="16"/>
    <s v="Factura electrÃ³nica"/>
    <n v="47832969"/>
    <x v="625"/>
    <n v="24177"/>
    <s v="rlopez@bmlconsultores.cl"/>
    <x v="625"/>
    <x v="0"/>
    <s v="4783296924177"/>
    <m/>
    <m/>
    <n v="-24177"/>
  </r>
  <r>
    <x v="148"/>
    <s v="Factura electrÃ³nica"/>
    <n v="239"/>
    <x v="626"/>
    <n v="39700"/>
    <s v="rlopez@bmlconsultores.cl"/>
    <x v="626"/>
    <x v="0"/>
    <s v="23939700"/>
    <m/>
    <m/>
    <n v="-39700"/>
  </r>
  <r>
    <x v="91"/>
    <s v="Factura electrÃ³nica"/>
    <n v="789"/>
    <x v="626"/>
    <n v="11149"/>
    <s v="rlopez@bmlconsultores.cl"/>
    <x v="626"/>
    <x v="0"/>
    <s v="78911149"/>
    <m/>
    <m/>
    <n v="-11149"/>
  </r>
  <r>
    <x v="53"/>
    <s v="Factura electrÃ³nica"/>
    <n v="27211"/>
    <x v="627"/>
    <n v="815951"/>
    <s v="rlopez@bmlconsultores.cl"/>
    <x v="627"/>
    <x v="0"/>
    <s v="27211815951"/>
    <m/>
    <m/>
    <n v="-815951"/>
  </r>
  <r>
    <x v="180"/>
    <s v="Factura electrÃ³nica"/>
    <n v="210"/>
    <x v="627"/>
    <n v="503366"/>
    <s v="rlopez@bmlconsultores.cl"/>
    <x v="627"/>
    <x v="0"/>
    <s v="210503366"/>
    <m/>
    <m/>
    <n v="-503366"/>
  </r>
  <r>
    <x v="2"/>
    <s v="Factura electrÃ³nica"/>
    <n v="3225494"/>
    <x v="627"/>
    <n v="72620"/>
    <s v="rlopez@bmlconsultores.cl"/>
    <x v="627"/>
    <x v="0"/>
    <s v="322549472620"/>
    <m/>
    <m/>
    <n v="-72620"/>
  </r>
  <r>
    <x v="53"/>
    <s v="Factura electrÃ³nica"/>
    <n v="27283"/>
    <x v="628"/>
    <n v="298980"/>
    <s v="rlopez@bmlconsultores.cl"/>
    <x v="628"/>
    <x v="0"/>
    <s v="27283298980"/>
    <m/>
    <m/>
    <n v="-298980"/>
  </r>
  <r>
    <x v="174"/>
    <s v="Factura electrÃ³nica"/>
    <n v="1740454"/>
    <x v="628"/>
    <n v="299970"/>
    <s v="rlopez@bmlconsultores.cl"/>
    <x v="628"/>
    <x v="0"/>
    <s v="1740454299970"/>
    <m/>
    <m/>
    <n v="-299970"/>
  </r>
  <r>
    <x v="174"/>
    <s v="Factura electrÃ³nica"/>
    <n v="1740473"/>
    <x v="628"/>
    <n v="168960"/>
    <s v="rlopez@bmlconsultores.cl"/>
    <x v="628"/>
    <x v="0"/>
    <s v="1740473168960"/>
    <m/>
    <m/>
    <n v="-168960"/>
  </r>
  <r>
    <x v="57"/>
    <s v="Factura electrÃ³nica"/>
    <n v="949"/>
    <x v="628"/>
    <n v="412340"/>
    <s v="rlopez@bmlconsultores.cl"/>
    <x v="628"/>
    <x v="0"/>
    <s v="949412340"/>
    <m/>
    <m/>
    <n v="-412340"/>
  </r>
  <r>
    <x v="1"/>
    <s v="Factura electrÃ³nica"/>
    <n v="1228"/>
    <x v="628"/>
    <n v="980015"/>
    <s v="rlopez@bmlconsultores.cl"/>
    <x v="628"/>
    <x v="0"/>
    <s v="1228980015"/>
    <d v="2023-10-10T00:00:00"/>
    <n v="980015"/>
    <n v="0"/>
  </r>
  <r>
    <x v="78"/>
    <s v="Factura electrÃ³nica"/>
    <n v="327118"/>
    <x v="628"/>
    <n v="104058"/>
    <s v="rlopez@bmlconsultores.cl"/>
    <x v="628"/>
    <x v="0"/>
    <s v="327118104058"/>
    <m/>
    <m/>
    <n v="-104058"/>
  </r>
  <r>
    <x v="181"/>
    <s v="Factura electrÃ³nica"/>
    <n v="140"/>
    <x v="628"/>
    <n v="129147"/>
    <s v="rlopez@bmlconsultores.cl"/>
    <x v="628"/>
    <x v="0"/>
    <s v="140129147"/>
    <m/>
    <m/>
    <n v="-129147"/>
  </r>
  <r>
    <x v="182"/>
    <s v="Factura electrÃ³nica"/>
    <n v="2304508"/>
    <x v="628"/>
    <n v="399469"/>
    <s v="rlopez@bmlconsultores.cl"/>
    <x v="628"/>
    <x v="0"/>
    <s v="2304508399469"/>
    <m/>
    <m/>
    <n v="-399469"/>
  </r>
  <r>
    <x v="129"/>
    <s v="Factura electrÃ³nica"/>
    <n v="229571"/>
    <x v="628"/>
    <n v="690333"/>
    <s v="rlopez@bmlconsultores.cl"/>
    <x v="628"/>
    <x v="0"/>
    <s v="229571690333"/>
    <m/>
    <m/>
    <n v="-690333"/>
  </r>
  <r>
    <x v="7"/>
    <s v="Factura electrÃ³nica"/>
    <n v="54973"/>
    <x v="628"/>
    <n v="56228"/>
    <s v="rlopez@bmlconsultores.cl"/>
    <x v="628"/>
    <x v="0"/>
    <s v="5497356228"/>
    <m/>
    <m/>
    <n v="-56228"/>
  </r>
  <r>
    <x v="183"/>
    <s v="Factura electrÃ³nica"/>
    <n v="2876211"/>
    <x v="628"/>
    <n v="195800"/>
    <s v="rlopez@bmlconsultores.cl"/>
    <x v="628"/>
    <x v="0"/>
    <s v="2876211195800"/>
    <m/>
    <m/>
    <n v="-195800"/>
  </r>
  <r>
    <x v="1"/>
    <s v="Factura electrÃ³nica"/>
    <n v="1243"/>
    <x v="629"/>
    <n v="2659809"/>
    <s v="rlopez@bmlconsultores.cl"/>
    <x v="629"/>
    <x v="0"/>
    <s v="12432659809"/>
    <d v="2023-10-02T00:00:00"/>
    <n v="2659809"/>
    <n v="0"/>
  </r>
  <r>
    <x v="1"/>
    <s v="Factura electrÃ³nica"/>
    <n v="1244"/>
    <x v="629"/>
    <n v="721580"/>
    <s v="rlopez@bmlconsultores.cl"/>
    <x v="629"/>
    <x v="0"/>
    <s v="1244721580"/>
    <d v="2023-10-12T00:00:00"/>
    <n v="721580"/>
    <n v="0"/>
  </r>
  <r>
    <x v="29"/>
    <s v="Factura electrÃ³nica"/>
    <n v="3103482"/>
    <x v="629"/>
    <n v="272759"/>
    <s v="rlopez@bmlconsultores.cl"/>
    <x v="629"/>
    <x v="0"/>
    <s v="3103482272759"/>
    <m/>
    <m/>
    <n v="-272759"/>
  </r>
  <r>
    <x v="21"/>
    <s v="Factura electrÃ³nica"/>
    <n v="968537"/>
    <x v="629"/>
    <n v="2749970"/>
    <s v="rlopez@bmlconsultores.cl"/>
    <x v="629"/>
    <x v="0"/>
    <s v="9685372749970"/>
    <m/>
    <m/>
    <n v="-2749970"/>
  </r>
  <r>
    <x v="75"/>
    <s v="Factura electrÃ³nica"/>
    <n v="13438"/>
    <x v="629"/>
    <n v="483142"/>
    <s v="rlopez@bmlconsultores.cl"/>
    <x v="629"/>
    <x v="0"/>
    <s v="13438483142"/>
    <m/>
    <m/>
    <n v="-483142"/>
  </r>
  <r>
    <x v="95"/>
    <s v="Nota de crÃ©dito electrÃ³nica"/>
    <n v="3008"/>
    <x v="630"/>
    <n v="-214200"/>
    <s v="rlopez@bmlconsultores.cl"/>
    <x v="630"/>
    <x v="1"/>
    <s v="3008-214200"/>
    <m/>
    <m/>
    <n v="214200"/>
  </r>
  <r>
    <x v="147"/>
    <s v="Factura electrÃ³nica"/>
    <n v="3213593"/>
    <x v="631"/>
    <n v="5998"/>
    <s v="rlopez@bmlconsultores.cl"/>
    <x v="631"/>
    <x v="0"/>
    <s v="32135935998"/>
    <m/>
    <m/>
    <n v="-5998"/>
  </r>
  <r>
    <x v="184"/>
    <s v="Factura electrÃ³nica"/>
    <n v="241"/>
    <x v="632"/>
    <n v="2338965"/>
    <s v="rlopez@bmlconsultores.cl"/>
    <x v="632"/>
    <x v="0"/>
    <s v="2412338965"/>
    <m/>
    <m/>
    <n v="-2338965"/>
  </r>
  <r>
    <x v="7"/>
    <s v="Factura electrÃ³nica"/>
    <n v="55174"/>
    <x v="632"/>
    <n v="1359920"/>
    <s v="rlopez@bmlconsultores.cl"/>
    <x v="632"/>
    <x v="0"/>
    <s v="551741359920"/>
    <m/>
    <m/>
    <n v="-1359920"/>
  </r>
  <r>
    <x v="104"/>
    <s v="Factura electrÃ³nica"/>
    <n v="2192711"/>
    <x v="633"/>
    <n v="37227"/>
    <s v="rlopez@bmlconsultores.cl"/>
    <x v="633"/>
    <x v="0"/>
    <s v="219271137227"/>
    <m/>
    <m/>
    <n v="-37227"/>
  </r>
  <r>
    <x v="78"/>
    <s v="Factura electrÃ³nica"/>
    <n v="327440"/>
    <x v="633"/>
    <n v="127958"/>
    <s v="rlopez@bmlconsultores.cl"/>
    <x v="633"/>
    <x v="0"/>
    <s v="327440127958"/>
    <m/>
    <m/>
    <n v="-127958"/>
  </r>
  <r>
    <x v="51"/>
    <s v="Factura electrÃ³nica"/>
    <n v="851037"/>
    <x v="634"/>
    <n v="422100"/>
    <s v="rlopez@bmlconsultores.cl"/>
    <x v="634"/>
    <x v="0"/>
    <s v="851037422100"/>
    <m/>
    <m/>
    <n v="-422100"/>
  </r>
  <r>
    <x v="185"/>
    <s v="Factura electrÃ³nica"/>
    <n v="17066"/>
    <x v="634"/>
    <n v="100229"/>
    <s v="rlopez@bmlconsultores.cl"/>
    <x v="634"/>
    <x v="0"/>
    <s v="17066100229"/>
    <m/>
    <m/>
    <n v="-100229"/>
  </r>
  <r>
    <x v="186"/>
    <s v="Factura electrÃ³nica"/>
    <n v="1000"/>
    <x v="634"/>
    <n v="537785"/>
    <s v="rlopez@bmlconsultores.cl"/>
    <x v="634"/>
    <x v="0"/>
    <s v="1000537785"/>
    <m/>
    <m/>
    <n v="-537785"/>
  </r>
  <r>
    <x v="75"/>
    <s v="Factura electrÃ³nica"/>
    <n v="13489"/>
    <x v="634"/>
    <n v="231992"/>
    <s v="rlopez@bmlconsultores.cl"/>
    <x v="634"/>
    <x v="0"/>
    <s v="13489231992"/>
    <m/>
    <m/>
    <n v="-231992"/>
  </r>
  <r>
    <x v="38"/>
    <s v="Factura electrÃ³nica"/>
    <n v="61623374"/>
    <x v="634"/>
    <n v="527980"/>
    <s v="rlopez@bmlconsultores.cl"/>
    <x v="634"/>
    <x v="0"/>
    <s v="61623374527980"/>
    <m/>
    <m/>
    <n v="-527980"/>
  </r>
  <r>
    <x v="61"/>
    <s v="Factura electrÃ³nica"/>
    <n v="30870"/>
    <x v="634"/>
    <n v="327977"/>
    <s v="rlopez@bmlconsultores.cl"/>
    <x v="634"/>
    <x v="0"/>
    <s v="30870327977"/>
    <m/>
    <m/>
    <n v="-327977"/>
  </r>
  <r>
    <x v="174"/>
    <s v="Factura electrÃ³nica"/>
    <n v="1742328"/>
    <x v="635"/>
    <n v="829990"/>
    <s v="rlopez@bmlconsultores.cl"/>
    <x v="635"/>
    <x v="0"/>
    <s v="1742328829990"/>
    <m/>
    <m/>
    <n v="-829990"/>
  </r>
  <r>
    <x v="187"/>
    <s v="Factura electrÃ³nica"/>
    <n v="38064"/>
    <x v="635"/>
    <n v="189910"/>
    <s v="rlopez@bmlconsultores.cl"/>
    <x v="635"/>
    <x v="0"/>
    <s v="38064189910"/>
    <m/>
    <m/>
    <n v="-189910"/>
  </r>
  <r>
    <x v="21"/>
    <s v="Factura electrÃ³nica"/>
    <n v="968745"/>
    <x v="635"/>
    <n v="999990"/>
    <s v="rlopez@bmlconsultores.cl"/>
    <x v="635"/>
    <x v="0"/>
    <s v="968745999990"/>
    <m/>
    <m/>
    <n v="-999990"/>
  </r>
  <r>
    <x v="79"/>
    <s v="Factura electrÃ³nica"/>
    <n v="49274732"/>
    <x v="636"/>
    <n v="806"/>
    <s v="rlopez@bmlconsultores.cl"/>
    <x v="636"/>
    <x v="0"/>
    <s v="49274732806"/>
    <m/>
    <m/>
    <n v="-806"/>
  </r>
  <r>
    <x v="138"/>
    <s v="Factura electrÃ³nica"/>
    <n v="12330"/>
    <x v="636"/>
    <n v="770368"/>
    <s v="rlopez@bmlconsultores.cl"/>
    <x v="636"/>
    <x v="0"/>
    <s v="12330770368"/>
    <m/>
    <m/>
    <n v="-770368"/>
  </r>
  <r>
    <x v="77"/>
    <s v="Factura electrÃ³nica"/>
    <n v="15632"/>
    <x v="636"/>
    <n v="285898"/>
    <s v="rlopez@bmlconsultores.cl"/>
    <x v="636"/>
    <x v="0"/>
    <s v="15632285898"/>
    <m/>
    <m/>
    <n v="-285898"/>
  </r>
  <r>
    <x v="188"/>
    <s v="Factura electrÃ³nica"/>
    <n v="1078"/>
    <x v="636"/>
    <n v="895000"/>
    <s v="rlopez@bmlconsultores.cl"/>
    <x v="636"/>
    <x v="0"/>
    <s v="1078895000"/>
    <m/>
    <m/>
    <n v="-895000"/>
  </r>
  <r>
    <x v="4"/>
    <s v="Factura electrÃ³nica"/>
    <n v="6241"/>
    <x v="636"/>
    <n v="1035976"/>
    <s v="rlopez@bmlconsultores.cl"/>
    <x v="636"/>
    <x v="0"/>
    <s v="62411035976"/>
    <m/>
    <m/>
    <n v="-1035976"/>
  </r>
  <r>
    <x v="68"/>
    <s v="Factura no afecta o exenta electrÃ³nica"/>
    <n v="1664924"/>
    <x v="636"/>
    <n v="12756"/>
    <s v="rlopez@bmlconsultores.cl"/>
    <x v="636"/>
    <x v="0"/>
    <s v="166492412756"/>
    <d v="2023-10-27T00:00:00"/>
    <n v="12756"/>
    <n v="0"/>
  </r>
  <r>
    <x v="189"/>
    <s v="Factura electrÃ³nica"/>
    <n v="21686"/>
    <x v="637"/>
    <n v="2199000"/>
    <s v="rlopez@bmlconsultores.cl"/>
    <x v="637"/>
    <x v="0"/>
    <s v="216862199000"/>
    <m/>
    <m/>
    <n v="-2199000"/>
  </r>
  <r>
    <x v="6"/>
    <s v="Factura electrÃ³nica"/>
    <n v="1350"/>
    <x v="637"/>
    <n v="176001"/>
    <s v="rlopez@bmlconsultores.cl"/>
    <x v="637"/>
    <x v="0"/>
    <s v="1350176001"/>
    <m/>
    <m/>
    <n v="-176001"/>
  </r>
  <r>
    <x v="136"/>
    <s v="Factura electrÃ³nica"/>
    <n v="99867"/>
    <x v="637"/>
    <n v="967979"/>
    <s v="rlopez@bmlconsultores.cl"/>
    <x v="637"/>
    <x v="0"/>
    <s v="99867967979"/>
    <m/>
    <m/>
    <n v="-967979"/>
  </r>
  <r>
    <x v="96"/>
    <s v="Factura electrÃ³nica"/>
    <n v="8096808"/>
    <x v="638"/>
    <n v="22360"/>
    <s v="rlopez@bmlconsultores.cl"/>
    <x v="638"/>
    <x v="0"/>
    <s v="809680822360"/>
    <d v="2023-10-29T00:00:00"/>
    <n v="22360"/>
    <n v="0"/>
  </r>
  <r>
    <x v="179"/>
    <s v="Factura electrÃ³nica"/>
    <n v="45203"/>
    <x v="638"/>
    <n v="31929"/>
    <s v="rlopez@bmlconsultores.cl"/>
    <x v="638"/>
    <x v="0"/>
    <s v="4520331929"/>
    <m/>
    <m/>
    <n v="-31929"/>
  </r>
  <r>
    <x v="21"/>
    <s v="Factura electrÃ³nica"/>
    <n v="968961"/>
    <x v="638"/>
    <n v="4759958"/>
    <s v="rlopez@bmlconsultores.cl"/>
    <x v="638"/>
    <x v="0"/>
    <s v="9689614759958"/>
    <m/>
    <m/>
    <n v="-4759958"/>
  </r>
  <r>
    <x v="95"/>
    <s v="Factura electrÃ³nica"/>
    <n v="31298"/>
    <x v="639"/>
    <n v="1310904"/>
    <s v="rlopez@bmlconsultores.cl"/>
    <x v="639"/>
    <x v="0"/>
    <s v="312981310904"/>
    <m/>
    <m/>
    <n v="-1310904"/>
  </r>
  <r>
    <x v="190"/>
    <s v="Factura electrÃ³nica"/>
    <n v="1012583"/>
    <x v="639"/>
    <n v="25000"/>
    <s v="rlopez@bmlconsultores.cl"/>
    <x v="639"/>
    <x v="0"/>
    <s v="101258325000"/>
    <m/>
    <m/>
    <n v="-25000"/>
  </r>
  <r>
    <x v="12"/>
    <s v="Factura electrÃ³nica"/>
    <n v="28112"/>
    <x v="640"/>
    <n v="39999"/>
    <s v="rlopez@bmlconsultores.cl"/>
    <x v="640"/>
    <x v="0"/>
    <s v="2811239999"/>
    <m/>
    <m/>
    <n v="-39999"/>
  </r>
  <r>
    <x v="133"/>
    <s v="Factura electrÃ³nica"/>
    <n v="221383"/>
    <x v="640"/>
    <n v="767035"/>
    <s v="rlopez@bmlconsultores.cl"/>
    <x v="640"/>
    <x v="0"/>
    <s v="221383767035"/>
    <m/>
    <m/>
    <n v="-767035"/>
  </r>
  <r>
    <x v="95"/>
    <s v="Nota de crÃ©dito electrÃ³nica"/>
    <n v="3378"/>
    <x v="641"/>
    <n v="-575576"/>
    <s v="rlopez@bmlconsultores.cl"/>
    <x v="641"/>
    <x v="1"/>
    <s v="3378-575576"/>
    <m/>
    <m/>
    <n v="575576"/>
  </r>
  <r>
    <x v="191"/>
    <s v="Factura electrÃ³nica"/>
    <n v="1293"/>
    <x v="641"/>
    <n v="178500"/>
    <s v="rlopez@bmlconsultores.cl"/>
    <x v="641"/>
    <x v="0"/>
    <s v="1293178500"/>
    <m/>
    <m/>
    <n v="-178500"/>
  </r>
  <r>
    <x v="61"/>
    <s v="Factura electrÃ³nica"/>
    <n v="30984"/>
    <x v="641"/>
    <n v="392075"/>
    <s v="rlopez@bmlconsultores.cl"/>
    <x v="641"/>
    <x v="0"/>
    <s v="30984392075"/>
    <m/>
    <m/>
    <n v="-392075"/>
  </r>
  <r>
    <x v="49"/>
    <s v="Factura electrÃ³nica"/>
    <n v="12314"/>
    <x v="642"/>
    <n v="2892483"/>
    <s v="rlopez@bmlconsultores.cl"/>
    <x v="642"/>
    <x v="0"/>
    <s v="123142892483"/>
    <m/>
    <m/>
    <n v="-2892483"/>
  </r>
  <r>
    <x v="110"/>
    <s v="Factura electrÃ³nica"/>
    <n v="50671"/>
    <x v="642"/>
    <n v="192000"/>
    <s v="rlopez@bmlconsultores.cl"/>
    <x v="642"/>
    <x v="0"/>
    <s v="50671192000"/>
    <m/>
    <m/>
    <n v="-192000"/>
  </r>
  <r>
    <x v="175"/>
    <s v="Factura electrÃ³nica"/>
    <n v="448"/>
    <x v="643"/>
    <n v="539980"/>
    <s v="rlopez@bmlconsultores.cl"/>
    <x v="643"/>
    <x v="0"/>
    <s v="448539980"/>
    <m/>
    <m/>
    <n v="-539980"/>
  </r>
  <r>
    <x v="48"/>
    <s v="Factura electrÃ³nica"/>
    <n v="124652"/>
    <x v="643"/>
    <n v="49180"/>
    <s v="rlopez@bmlconsultores.cl"/>
    <x v="643"/>
    <x v="0"/>
    <s v="12465249180"/>
    <m/>
    <m/>
    <n v="-49180"/>
  </r>
  <r>
    <x v="120"/>
    <s v="Factura no afecta o exenta electrÃ³nica"/>
    <n v="675"/>
    <x v="643"/>
    <n v="1095912"/>
    <s v="rlopez@bmlconsultores.cl"/>
    <x v="643"/>
    <x v="0"/>
    <s v="6751095912"/>
    <m/>
    <m/>
    <n v="-1095912"/>
  </r>
  <r>
    <x v="192"/>
    <s v="Factura electrÃ³nica"/>
    <n v="26384"/>
    <x v="644"/>
    <n v="231400"/>
    <s v="rlopez@bmlconsultores.cl"/>
    <x v="644"/>
    <x v="0"/>
    <s v="26384231400"/>
    <m/>
    <m/>
    <n v="-231400"/>
  </r>
  <r>
    <x v="193"/>
    <s v="Factura electrÃ³nica"/>
    <n v="657"/>
    <x v="645"/>
    <n v="2299000"/>
    <s v="rlopez@bmlconsultores.cl"/>
    <x v="645"/>
    <x v="0"/>
    <s v="6572299000"/>
    <m/>
    <m/>
    <n v="-2299000"/>
  </r>
  <r>
    <x v="91"/>
    <s v="Factura electrÃ³nica"/>
    <n v="825"/>
    <x v="646"/>
    <n v="3159"/>
    <s v="rlopez@bmlconsultores.cl"/>
    <x v="646"/>
    <x v="0"/>
    <s v="8253159"/>
    <m/>
    <m/>
    <n v="-3159"/>
  </r>
  <r>
    <x v="174"/>
    <s v="Factura electrÃ³nica"/>
    <n v="1747765"/>
    <x v="647"/>
    <n v="729990"/>
    <s v="rlopez@bmlconsultores.cl"/>
    <x v="647"/>
    <x v="0"/>
    <s v="1747765729990"/>
    <m/>
    <m/>
    <n v="-729990"/>
  </r>
  <r>
    <x v="16"/>
    <s v="Factura electrÃ³nica"/>
    <n v="48181478"/>
    <x v="647"/>
    <n v="24177"/>
    <s v="rlopez@bmlconsultores.cl"/>
    <x v="647"/>
    <x v="0"/>
    <s v="4818147824177"/>
    <m/>
    <m/>
    <n v="-24177"/>
  </r>
  <r>
    <x v="23"/>
    <s v="Factura electrÃ³nica"/>
    <n v="1582352"/>
    <x v="647"/>
    <n v="38980"/>
    <s v="rlopez@bmlconsultores.cl"/>
    <x v="647"/>
    <x v="0"/>
    <s v="158235238980"/>
    <m/>
    <m/>
    <n v="-38980"/>
  </r>
  <r>
    <x v="140"/>
    <s v="Factura electrÃ³nica"/>
    <n v="209"/>
    <x v="647"/>
    <n v="119000"/>
    <s v="rlopez@bmlconsultores.cl"/>
    <x v="647"/>
    <x v="0"/>
    <s v="209119000"/>
    <m/>
    <m/>
    <n v="-119000"/>
  </r>
  <r>
    <x v="134"/>
    <s v="Factura electrÃ³nica"/>
    <n v="7707"/>
    <x v="648"/>
    <n v="4076854"/>
    <s v="rlopez@bmlconsultores.cl"/>
    <x v="648"/>
    <x v="0"/>
    <s v="77074076854"/>
    <m/>
    <m/>
    <n v="-4076854"/>
  </r>
  <r>
    <x v="21"/>
    <s v="Factura electrÃ³nica"/>
    <n v="969383"/>
    <x v="648"/>
    <n v="2939950"/>
    <s v="rlopez@bmlconsultores.cl"/>
    <x v="648"/>
    <x v="0"/>
    <s v="9693832939950"/>
    <m/>
    <m/>
    <n v="-2939950"/>
  </r>
  <r>
    <x v="194"/>
    <s v="Factura electrÃ³nica"/>
    <n v="5194"/>
    <x v="649"/>
    <n v="132980"/>
    <s v="rlopez@bmlconsultores.cl"/>
    <x v="649"/>
    <x v="0"/>
    <s v="5194132980"/>
    <m/>
    <m/>
    <n v="-132980"/>
  </r>
  <r>
    <x v="165"/>
    <s v="Factura electrÃ³nica"/>
    <n v="412"/>
    <x v="649"/>
    <n v="2766006"/>
    <s v="rlopez@bmlconsultores.cl"/>
    <x v="649"/>
    <x v="0"/>
    <s v="4122766006"/>
    <m/>
    <m/>
    <n v="-2766006"/>
  </r>
  <r>
    <x v="57"/>
    <s v="Factura electrÃ³nica"/>
    <n v="956"/>
    <x v="650"/>
    <n v="247404"/>
    <s v="rlopez@bmlconsultores.cl"/>
    <x v="650"/>
    <x v="0"/>
    <s v="956247404"/>
    <m/>
    <m/>
    <n v="-247404"/>
  </r>
  <r>
    <x v="195"/>
    <s v="Factura electrÃ³nica"/>
    <n v="262"/>
    <x v="650"/>
    <n v="416500"/>
    <s v="rlopez@bmlconsultores.cl"/>
    <x v="650"/>
    <x v="0"/>
    <s v="262416500"/>
    <m/>
    <m/>
    <n v="-416500"/>
  </r>
  <r>
    <x v="27"/>
    <s v="Factura electrÃ³nica"/>
    <n v="65762"/>
    <x v="650"/>
    <n v="344240"/>
    <s v="rlopez@bmlconsultores.cl"/>
    <x v="650"/>
    <x v="0"/>
    <s v="65762344240"/>
    <m/>
    <m/>
    <n v="-344240"/>
  </r>
  <r>
    <x v="147"/>
    <s v="Factura electrÃ³nica"/>
    <n v="3639331"/>
    <x v="651"/>
    <n v="5998"/>
    <s v="rlopez@bmlconsultores.cl"/>
    <x v="651"/>
    <x v="0"/>
    <s v="36393315998"/>
    <m/>
    <m/>
    <n v="-5998"/>
  </r>
  <r>
    <x v="29"/>
    <s v="Factura electrÃ³nica"/>
    <n v="3123409"/>
    <x v="651"/>
    <n v="175861"/>
    <s v="rlopez@bmlconsultores.cl"/>
    <x v="651"/>
    <x v="0"/>
    <s v="3123409175861"/>
    <m/>
    <m/>
    <n v="-175861"/>
  </r>
  <r>
    <x v="68"/>
    <s v="Factura electrÃ³nica"/>
    <n v="6339434"/>
    <x v="651"/>
    <n v="13033"/>
    <s v="rlopez@bmlconsultores.cl"/>
    <x v="651"/>
    <x v="0"/>
    <s v="633943413033"/>
    <d v="2023-11-15T00:00:00"/>
    <n v="13033"/>
    <n v="0"/>
  </r>
  <r>
    <x v="77"/>
    <s v="Factura electrÃ³nica"/>
    <n v="16035"/>
    <x v="652"/>
    <n v="241100"/>
    <s v="rlopez@bmlconsultores.cl"/>
    <x v="652"/>
    <x v="0"/>
    <s v="16035241100"/>
    <m/>
    <m/>
    <n v="-241100"/>
  </r>
  <r>
    <x v="8"/>
    <s v="Factura electrÃ³nica"/>
    <n v="5672"/>
    <x v="652"/>
    <n v="2419370"/>
    <s v="rlopez@bmlconsultores.cl"/>
    <x v="652"/>
    <x v="0"/>
    <s v="56722419370"/>
    <m/>
    <m/>
    <n v="-2419370"/>
  </r>
  <r>
    <x v="58"/>
    <s v="Factura electrÃ³nica"/>
    <n v="34003"/>
    <x v="652"/>
    <n v="950881"/>
    <s v="rlopez@bmlconsultores.cl"/>
    <x v="652"/>
    <x v="0"/>
    <s v="34003950881"/>
    <m/>
    <m/>
    <n v="-950881"/>
  </r>
  <r>
    <x v="2"/>
    <s v="Factura electrÃ³nica"/>
    <n v="3238177"/>
    <x v="652"/>
    <n v="702788"/>
    <s v="rlopez@bmlconsultores.cl"/>
    <x v="652"/>
    <x v="0"/>
    <s v="3238177702788"/>
    <m/>
    <m/>
    <n v="-702788"/>
  </r>
  <r>
    <x v="186"/>
    <s v="Factura electrÃ³nica"/>
    <n v="1032"/>
    <x v="653"/>
    <n v="395032"/>
    <s v="rlopez@bmlconsultores.cl"/>
    <x v="653"/>
    <x v="0"/>
    <s v="1032395032"/>
    <m/>
    <m/>
    <n v="-395032"/>
  </r>
  <r>
    <x v="61"/>
    <s v="Factura electrÃ³nica"/>
    <n v="31083"/>
    <x v="653"/>
    <n v="239454"/>
    <s v="rlopez@bmlconsultores.cl"/>
    <x v="653"/>
    <x v="0"/>
    <s v="31083239454"/>
    <m/>
    <m/>
    <n v="-239454"/>
  </r>
  <r>
    <x v="20"/>
    <s v="Factura electrÃ³nica"/>
    <n v="112279"/>
    <x v="654"/>
    <n v="501686"/>
    <s v="rlopez@bmlconsultores.cl"/>
    <x v="654"/>
    <x v="0"/>
    <s v="112279501686"/>
    <m/>
    <m/>
    <n v="-501686"/>
  </r>
  <r>
    <x v="20"/>
    <s v="Factura electrÃ³nica"/>
    <n v="112280"/>
    <x v="654"/>
    <n v="19290"/>
    <s v="rlopez@bmlconsultores.cl"/>
    <x v="654"/>
    <x v="0"/>
    <s v="11228019290"/>
    <m/>
    <m/>
    <n v="-19290"/>
  </r>
  <r>
    <x v="193"/>
    <s v="Factura electrÃ³nica"/>
    <n v="660"/>
    <x v="654"/>
    <n v="2299000"/>
    <s v="rlopez@bmlconsultores.cl"/>
    <x v="654"/>
    <x v="2"/>
    <s v="6602299000"/>
    <m/>
    <m/>
    <n v="-2299000"/>
  </r>
  <r>
    <x v="193"/>
    <s v="Nota de crÃ©dito electrÃ³nica"/>
    <n v="83"/>
    <x v="654"/>
    <n v="-2299000"/>
    <s v="rlopez@bmlconsultores.cl"/>
    <x v="654"/>
    <x v="1"/>
    <s v="83-2299000"/>
    <m/>
    <m/>
    <n v="2299000"/>
  </r>
  <r>
    <x v="69"/>
    <s v="Factura electrÃ³nica"/>
    <n v="5010444"/>
    <x v="654"/>
    <n v="704158"/>
    <s v="rlopez@bmlconsultores.cl"/>
    <x v="654"/>
    <x v="0"/>
    <s v="5010444704158"/>
    <m/>
    <m/>
    <n v="-704158"/>
  </r>
  <r>
    <x v="29"/>
    <s v="Factura electrÃ³nica"/>
    <n v="3125060"/>
    <x v="654"/>
    <n v="448219"/>
    <s v="rlopez@bmlconsultores.cl"/>
    <x v="654"/>
    <x v="0"/>
    <s v="3125060448219"/>
    <m/>
    <m/>
    <n v="-448219"/>
  </r>
  <r>
    <x v="21"/>
    <s v="Factura electrÃ³nica"/>
    <n v="969636"/>
    <x v="654"/>
    <n v="1849980"/>
    <s v="rlopez@bmlconsultores.cl"/>
    <x v="654"/>
    <x v="0"/>
    <s v="9696361849980"/>
    <m/>
    <m/>
    <n v="-1849980"/>
  </r>
  <r>
    <x v="174"/>
    <s v="Factura electrÃ³nica"/>
    <n v="1750258"/>
    <x v="655"/>
    <n v="712491"/>
    <s v="rlopez@bmlconsultores.cl"/>
    <x v="655"/>
    <x v="0"/>
    <s v="1750258712491"/>
    <m/>
    <m/>
    <n v="-712491"/>
  </r>
  <r>
    <x v="196"/>
    <s v="Factura electrÃ³nica"/>
    <n v="336"/>
    <x v="656"/>
    <n v="150000"/>
    <s v="rlopez@bmlconsultores.cl"/>
    <x v="656"/>
    <x v="0"/>
    <s v="336150000"/>
    <m/>
    <m/>
    <n v="-150000"/>
  </r>
  <r>
    <x v="49"/>
    <s v="Factura electrÃ³nica"/>
    <n v="12379"/>
    <x v="657"/>
    <n v="3795087"/>
    <s v="rlopez@bmlconsultores.cl"/>
    <x v="657"/>
    <x v="0"/>
    <s v="123793795087"/>
    <m/>
    <m/>
    <n v="-3795087"/>
  </r>
  <r>
    <x v="184"/>
    <s v="Factura electrÃ³nica"/>
    <n v="256"/>
    <x v="657"/>
    <n v="2338965"/>
    <s v="rlopez@bmlconsultores.cl"/>
    <x v="657"/>
    <x v="0"/>
    <s v="2562338965"/>
    <m/>
    <m/>
    <n v="-2338965"/>
  </r>
  <r>
    <x v="1"/>
    <s v="Factura electrÃ³nica"/>
    <n v="1262"/>
    <x v="657"/>
    <n v="2207450"/>
    <s v="rlopez@bmlconsultores.cl"/>
    <x v="657"/>
    <x v="0"/>
    <s v="12622207450"/>
    <d v="2023-11-23T00:00:00"/>
    <n v="2207450"/>
    <n v="0"/>
  </r>
  <r>
    <x v="1"/>
    <s v="Factura electrÃ³nica"/>
    <n v="1263"/>
    <x v="657"/>
    <n v="232420"/>
    <s v="rlopez@bmlconsultores.cl"/>
    <x v="657"/>
    <x v="0"/>
    <s v="1263232420"/>
    <d v="2023-11-23T00:00:00"/>
    <n v="232420"/>
    <n v="0"/>
  </r>
  <r>
    <x v="197"/>
    <s v="Factura electrÃ³nica"/>
    <n v="217439"/>
    <x v="657"/>
    <n v="11369"/>
    <s v="rlopez@bmlconsultores.cl"/>
    <x v="657"/>
    <x v="0"/>
    <s v="21743911369"/>
    <m/>
    <m/>
    <n v="-11369"/>
  </r>
  <r>
    <x v="21"/>
    <s v="Factura electrÃ³nica"/>
    <n v="969744"/>
    <x v="658"/>
    <n v="5519949"/>
    <s v="rlopez@bmlconsultores.cl"/>
    <x v="658"/>
    <x v="0"/>
    <s v="9697445519949"/>
    <m/>
    <m/>
    <n v="-5519949"/>
  </r>
  <r>
    <x v="7"/>
    <s v="Factura electrÃ³nica"/>
    <n v="58103"/>
    <x v="658"/>
    <n v="223968"/>
    <s v="rlopez@bmlconsultores.cl"/>
    <x v="658"/>
    <x v="0"/>
    <s v="58103223968"/>
    <m/>
    <m/>
    <n v="-223968"/>
  </r>
  <r>
    <x v="61"/>
    <s v="Factura electrÃ³nica"/>
    <n v="31113"/>
    <x v="658"/>
    <n v="261951"/>
    <s v="rlopez@bmlconsultores.cl"/>
    <x v="658"/>
    <x v="0"/>
    <s v="31113261951"/>
    <m/>
    <m/>
    <n v="-261951"/>
  </r>
  <r>
    <x v="2"/>
    <s v="Factura electrÃ³nica"/>
    <n v="3240885"/>
    <x v="658"/>
    <n v="42990"/>
    <s v="rlopez@bmlconsultores.cl"/>
    <x v="658"/>
    <x v="0"/>
    <s v="324088542990"/>
    <m/>
    <m/>
    <n v="-42990"/>
  </r>
  <r>
    <x v="81"/>
    <s v="Factura electrÃ³nica"/>
    <n v="34274"/>
    <x v="659"/>
    <n v="1678000"/>
    <s v="rlopez@bmlconsultores.cl"/>
    <x v="659"/>
    <x v="0"/>
    <s v="342741678000"/>
    <m/>
    <m/>
    <n v="-1678000"/>
  </r>
  <r>
    <x v="193"/>
    <s v="Factura electrÃ³nica"/>
    <n v="662"/>
    <x v="659"/>
    <n v="2299000"/>
    <s v="rlopez@bmlconsultores.cl"/>
    <x v="659"/>
    <x v="2"/>
    <s v="6622299000"/>
    <m/>
    <m/>
    <n v="-2299000"/>
  </r>
  <r>
    <x v="193"/>
    <s v="Nota de crÃ©dito electrÃ³nica"/>
    <n v="84"/>
    <x v="659"/>
    <n v="-2299000"/>
    <s v="rlopez@bmlconsultores.cl"/>
    <x v="659"/>
    <x v="1"/>
    <s v="84-2299000"/>
    <m/>
    <m/>
    <n v="2299000"/>
  </r>
  <r>
    <x v="175"/>
    <s v="Factura electrÃ³nica"/>
    <n v="528"/>
    <x v="659"/>
    <n v="1329981"/>
    <s v="rlopez@bmlconsultores.cl"/>
    <x v="659"/>
    <x v="2"/>
    <s v="5281329981"/>
    <m/>
    <m/>
    <n v="-1329981"/>
  </r>
  <r>
    <x v="175"/>
    <s v="Factura electrÃ³nica"/>
    <n v="521"/>
    <x v="659"/>
    <n v="237491"/>
    <s v="rlopez@bmlconsultores.cl"/>
    <x v="659"/>
    <x v="2"/>
    <s v="521237491"/>
    <m/>
    <m/>
    <n v="-237491"/>
  </r>
  <r>
    <x v="175"/>
    <s v="Nota de crÃ©dito electrÃ³nica"/>
    <n v="597"/>
    <x v="659"/>
    <n v="-1329981"/>
    <s v="rlopez@bmlconsultores.cl"/>
    <x v="659"/>
    <x v="1"/>
    <s v="597-1329981"/>
    <m/>
    <m/>
    <n v="1329981"/>
  </r>
  <r>
    <x v="175"/>
    <s v="Nota de crÃ©dito electrÃ³nica"/>
    <n v="592"/>
    <x v="659"/>
    <n v="-237490"/>
    <s v="rlopez@bmlconsultores.cl"/>
    <x v="659"/>
    <x v="1"/>
    <s v="592-237490"/>
    <m/>
    <m/>
    <n v="237490"/>
  </r>
  <r>
    <x v="7"/>
    <s v="Factura electrÃ³nica"/>
    <n v="58149"/>
    <x v="659"/>
    <n v="41759"/>
    <s v="rlopez@bmlconsultores.cl"/>
    <x v="659"/>
    <x v="0"/>
    <s v="5814941759"/>
    <m/>
    <m/>
    <n v="-41759"/>
  </r>
  <r>
    <x v="198"/>
    <s v="Factura electrÃ³nica"/>
    <n v="245"/>
    <x v="660"/>
    <n v="509700"/>
    <s v="rlopez@bmlconsultores.cl"/>
    <x v="660"/>
    <x v="0"/>
    <s v="245509700"/>
    <d v="2023-10-25T00:00:00"/>
    <n v="509700"/>
    <n v="0"/>
  </r>
  <r>
    <x v="68"/>
    <s v="Factura no afecta o exenta electrÃ³nica"/>
    <n v="1723515"/>
    <x v="660"/>
    <n v="13404"/>
    <s v="rlopez@bmlconsultores.cl"/>
    <x v="660"/>
    <x v="0"/>
    <s v="172351513404"/>
    <d v="2023-11-25T00:00:00"/>
    <n v="13404"/>
    <n v="0"/>
  </r>
  <r>
    <x v="71"/>
    <s v="Factura electrÃ³nica"/>
    <n v="3094"/>
    <x v="661"/>
    <n v="269821"/>
    <s v="rlopez@bmlconsultores.cl"/>
    <x v="661"/>
    <x v="0"/>
    <s v="3094269821"/>
    <d v="2024-10-19T00:00:00"/>
    <n v="269820"/>
    <n v="-1"/>
  </r>
  <r>
    <x v="29"/>
    <s v="Factura electrÃ³nica"/>
    <n v="3130015"/>
    <x v="661"/>
    <n v="225329"/>
    <s v="rlopez@bmlconsultores.cl"/>
    <x v="661"/>
    <x v="0"/>
    <s v="3130015225329"/>
    <m/>
    <m/>
    <n v="-225329"/>
  </r>
  <r>
    <x v="96"/>
    <s v="Factura electrÃ³nica"/>
    <n v="8133901"/>
    <x v="662"/>
    <n v="22401"/>
    <s v="rlopez@bmlconsultores.cl"/>
    <x v="662"/>
    <x v="0"/>
    <s v="813390122401"/>
    <d v="2023-11-30T00:00:00"/>
    <n v="22401"/>
    <n v="0"/>
  </r>
  <r>
    <x v="8"/>
    <s v="Factura electrÃ³nica"/>
    <n v="5731"/>
    <x v="662"/>
    <n v="4016381"/>
    <s v="rlopez@bmlconsultores.cl"/>
    <x v="662"/>
    <x v="0"/>
    <s v="57314016381"/>
    <m/>
    <m/>
    <n v="-4016381"/>
  </r>
  <r>
    <x v="7"/>
    <s v="Factura electrÃ³nica"/>
    <n v="58386"/>
    <x v="662"/>
    <n v="225551"/>
    <s v="rlopez@bmlconsultores.cl"/>
    <x v="662"/>
    <x v="0"/>
    <s v="58386225551"/>
    <m/>
    <m/>
    <n v="-225551"/>
  </r>
  <r>
    <x v="2"/>
    <s v="Factura electrÃ³nica"/>
    <n v="3243442"/>
    <x v="662"/>
    <n v="132490"/>
    <s v="rlopez@bmlconsultores.cl"/>
    <x v="662"/>
    <x v="0"/>
    <s v="3243442132490"/>
    <m/>
    <m/>
    <n v="-132490"/>
  </r>
  <r>
    <x v="95"/>
    <s v="Factura electrÃ³nica"/>
    <n v="32139"/>
    <x v="663"/>
    <n v="1310904"/>
    <s v="rlopez@bmlconsultores.cl"/>
    <x v="663"/>
    <x v="0"/>
    <s v="321391310904"/>
    <m/>
    <m/>
    <n v="-1310904"/>
  </r>
  <r>
    <x v="199"/>
    <s v="Factura no afecta o exenta electrÃ³nica"/>
    <n v="189252"/>
    <x v="663"/>
    <n v="19937"/>
    <s v="rlopez@bmlconsultores.cl"/>
    <x v="663"/>
    <x v="0"/>
    <s v="18925219937"/>
    <m/>
    <m/>
    <n v="-19937"/>
  </r>
  <r>
    <x v="78"/>
    <s v="Factura electrÃ³nica"/>
    <n v="328838"/>
    <x v="664"/>
    <n v="42980"/>
    <s v="rlopez@bmlconsultores.cl"/>
    <x v="664"/>
    <x v="0"/>
    <s v="32883842980"/>
    <m/>
    <m/>
    <n v="-42980"/>
  </r>
  <r>
    <x v="51"/>
    <s v="Factura electrÃ³nica"/>
    <n v="853180"/>
    <x v="665"/>
    <n v="260674"/>
    <s v="rlopez@bmlconsultores.cl"/>
    <x v="665"/>
    <x v="0"/>
    <s v="853180260674"/>
    <m/>
    <m/>
    <n v="-260674"/>
  </r>
  <r>
    <x v="58"/>
    <s v="Factura electrÃ³nica"/>
    <n v="34218"/>
    <x v="665"/>
    <n v="784800"/>
    <s v="rlopez@bmlconsultores.cl"/>
    <x v="665"/>
    <x v="0"/>
    <s v="34218784800"/>
    <m/>
    <m/>
    <n v="-784800"/>
  </r>
  <r>
    <x v="21"/>
    <s v="Factura electrÃ³nica"/>
    <n v="970190"/>
    <x v="665"/>
    <n v="4299960"/>
    <s v="rlopez@bmlconsultores.cl"/>
    <x v="665"/>
    <x v="0"/>
    <s v="9701904299960"/>
    <m/>
    <m/>
    <n v="-4299960"/>
  </r>
  <r>
    <x v="14"/>
    <s v="Factura electrÃ³nica"/>
    <n v="37604"/>
    <x v="666"/>
    <n v="1055888"/>
    <s v="rlopez@bmlconsultores.cl"/>
    <x v="666"/>
    <x v="0"/>
    <s v="376041055888"/>
    <m/>
    <m/>
    <n v="-1055888"/>
  </r>
  <r>
    <x v="29"/>
    <s v="Factura electrÃ³nica"/>
    <n v="3133019"/>
    <x v="666"/>
    <n v="219197"/>
    <s v="rlopez@bmlconsultores.cl"/>
    <x v="666"/>
    <x v="0"/>
    <s v="3133019219197"/>
    <m/>
    <m/>
    <n v="-219197"/>
  </r>
  <r>
    <x v="120"/>
    <s v="Factura no afecta o exenta electrÃ³nica"/>
    <n v="732"/>
    <x v="666"/>
    <n v="1057560"/>
    <s v="rlopez@bmlconsultores.cl"/>
    <x v="666"/>
    <x v="0"/>
    <s v="7321057560"/>
    <m/>
    <m/>
    <n v="-1057560"/>
  </r>
  <r>
    <x v="200"/>
    <s v="Factura electrÃ³nica"/>
    <n v="1122"/>
    <x v="667"/>
    <n v="837950"/>
    <s v="rlopez@bmlconsultores.cl"/>
    <x v="667"/>
    <x v="0"/>
    <s v="1122837950"/>
    <m/>
    <m/>
    <n v="-837950"/>
  </r>
  <r>
    <x v="61"/>
    <s v="Factura electrÃ³nica"/>
    <n v="31268"/>
    <x v="667"/>
    <n v="95785"/>
    <s v="rlopez@bmlconsultores.cl"/>
    <x v="667"/>
    <x v="0"/>
    <s v="3126895785"/>
    <m/>
    <m/>
    <n v="-95785"/>
  </r>
  <r>
    <x v="81"/>
    <s v="Factura electrÃ³nica"/>
    <n v="34467"/>
    <x v="668"/>
    <n v="2057001"/>
    <s v="rlopez@bmlconsultores.cl"/>
    <x v="668"/>
    <x v="0"/>
    <s v="344672057001"/>
    <m/>
    <m/>
    <n v="-2057001"/>
  </r>
  <r>
    <x v="14"/>
    <s v="Factura electrÃ³nica"/>
    <n v="37623"/>
    <x v="668"/>
    <n v="149206"/>
    <s v="rlopez@bmlconsultores.cl"/>
    <x v="668"/>
    <x v="0"/>
    <s v="37623149206"/>
    <m/>
    <m/>
    <n v="-149206"/>
  </r>
  <r>
    <x v="174"/>
    <s v="Factura electrÃ³nica"/>
    <n v="1754176"/>
    <x v="668"/>
    <n v="779990"/>
    <s v="rlopez@bmlconsultores.cl"/>
    <x v="668"/>
    <x v="0"/>
    <s v="1754176779990"/>
    <m/>
    <m/>
    <n v="-779990"/>
  </r>
  <r>
    <x v="45"/>
    <s v="Factura electrÃ³nica"/>
    <n v="546443"/>
    <x v="668"/>
    <n v="244610"/>
    <s v="rlopez@bmlconsultores.cl"/>
    <x v="668"/>
    <x v="0"/>
    <s v="546443244610"/>
    <m/>
    <m/>
    <n v="-244610"/>
  </r>
  <r>
    <x v="69"/>
    <s v="Factura electrÃ³nica"/>
    <n v="5010819"/>
    <x v="668"/>
    <n v="328780"/>
    <s v="rlopez@bmlconsultores.cl"/>
    <x v="668"/>
    <x v="0"/>
    <s v="5010819328780"/>
    <m/>
    <m/>
    <n v="-328780"/>
  </r>
  <r>
    <x v="21"/>
    <s v="Factura electrÃ³nica"/>
    <n v="970261"/>
    <x v="668"/>
    <n v="969990"/>
    <s v="rlopez@bmlconsultores.cl"/>
    <x v="668"/>
    <x v="0"/>
    <s v="970261969990"/>
    <m/>
    <m/>
    <n v="-969990"/>
  </r>
  <r>
    <x v="86"/>
    <s v="Factura electrÃ³nica"/>
    <n v="20077"/>
    <x v="668"/>
    <n v="1609000"/>
    <s v="rlopez@bmlconsultores.cl"/>
    <x v="668"/>
    <x v="0"/>
    <s v="200771609000"/>
    <m/>
    <m/>
    <n v="-1609000"/>
  </r>
  <r>
    <x v="157"/>
    <s v="Factura no afecta o exenta electrÃ³nica"/>
    <n v="4274626"/>
    <x v="669"/>
    <n v="108842"/>
    <s v="rlopez@bmlconsultores.cl"/>
    <x v="669"/>
    <x v="0"/>
    <s v="4274626108842"/>
    <m/>
    <m/>
    <n v="-108842"/>
  </r>
  <r>
    <x v="21"/>
    <s v="Factura electrÃ³nica"/>
    <n v="970331"/>
    <x v="669"/>
    <n v="999990"/>
    <s v="rlopez@bmlconsultores.cl"/>
    <x v="669"/>
    <x v="0"/>
    <s v="970331999990"/>
    <m/>
    <m/>
    <n v="-999990"/>
  </r>
  <r>
    <x v="182"/>
    <s v="Factura electrÃ³nica"/>
    <n v="2400055"/>
    <x v="669"/>
    <n v="196008"/>
    <s v="rlopez@bmlconsultores.cl"/>
    <x v="669"/>
    <x v="0"/>
    <s v="2400055196008"/>
    <m/>
    <m/>
    <n v="-196008"/>
  </r>
  <r>
    <x v="51"/>
    <s v="Factura electrÃ³nica"/>
    <n v="853529"/>
    <x v="670"/>
    <n v="468642"/>
    <s v="rlopez@bmlconsultores.cl"/>
    <x v="670"/>
    <x v="0"/>
    <s v="853529468642"/>
    <m/>
    <m/>
    <n v="-468642"/>
  </r>
  <r>
    <x v="49"/>
    <s v="Factura electrÃ³nica"/>
    <n v="12526"/>
    <x v="670"/>
    <n v="2873050"/>
    <s v="rlopez@bmlconsultores.cl"/>
    <x v="670"/>
    <x v="0"/>
    <s v="125262873050"/>
    <m/>
    <m/>
    <n v="-2873050"/>
  </r>
  <r>
    <x v="49"/>
    <s v="Factura electrÃ³nica"/>
    <n v="12525"/>
    <x v="670"/>
    <n v="2873050"/>
    <s v="rlopez@bmlconsultores.cl"/>
    <x v="670"/>
    <x v="2"/>
    <s v="125252873050"/>
    <m/>
    <m/>
    <n v="-2873050"/>
  </r>
  <r>
    <x v="49"/>
    <s v="Nota de crÃ©dito electrÃ³nica"/>
    <n v="1401"/>
    <x v="670"/>
    <n v="-2873050"/>
    <s v="rlopez@bmlconsultores.cl"/>
    <x v="670"/>
    <x v="1"/>
    <s v="1401-2873050"/>
    <m/>
    <m/>
    <n v="2873050"/>
  </r>
  <r>
    <x v="12"/>
    <s v="Factura electrÃ³nica"/>
    <n v="29038"/>
    <x v="670"/>
    <n v="39999"/>
    <s v="rlopez@bmlconsultores.cl"/>
    <x v="670"/>
    <x v="0"/>
    <s v="2903839999"/>
    <m/>
    <m/>
    <n v="-39999"/>
  </r>
  <r>
    <x v="152"/>
    <s v="Factura electrÃ³nica"/>
    <n v="11804561"/>
    <x v="670"/>
    <n v="41470"/>
    <s v="rlopez@bmlconsultores.cl"/>
    <x v="670"/>
    <x v="0"/>
    <s v="1180456141470"/>
    <m/>
    <m/>
    <n v="-41470"/>
  </r>
  <r>
    <x v="201"/>
    <s v="Factura electrÃ³nica"/>
    <n v="1655"/>
    <x v="670"/>
    <n v="143670"/>
    <s v="rlopez@bmlconsultores.cl"/>
    <x v="670"/>
    <x v="0"/>
    <s v="1655143670"/>
    <m/>
    <m/>
    <n v="-143670"/>
  </r>
  <r>
    <x v="202"/>
    <s v="Factura electrÃ³nica"/>
    <n v="46"/>
    <x v="670"/>
    <n v="535990"/>
    <s v="rlopez@bmlconsultores.cl"/>
    <x v="670"/>
    <x v="0"/>
    <s v="46535990"/>
    <m/>
    <m/>
    <n v="-535990"/>
  </r>
  <r>
    <x v="4"/>
    <s v="Factura electrÃ³nica"/>
    <n v="6385"/>
    <x v="670"/>
    <n v="102792"/>
    <s v="rlopez@bmlconsultores.cl"/>
    <x v="670"/>
    <x v="0"/>
    <s v="6385102792"/>
    <m/>
    <m/>
    <n v="-102792"/>
  </r>
  <r>
    <x v="16"/>
    <s v="Factura electrÃ³nica"/>
    <n v="48118674"/>
    <x v="670"/>
    <n v="34019"/>
    <s v="rlopez@bmlconsultores.cl"/>
    <x v="670"/>
    <x v="0"/>
    <s v="4811867434019"/>
    <m/>
    <m/>
    <n v="-34019"/>
  </r>
  <r>
    <x v="7"/>
    <s v="Factura electrÃ³nica"/>
    <n v="58865"/>
    <x v="670"/>
    <n v="86376"/>
    <s v="rlopez@bmlconsultores.cl"/>
    <x v="670"/>
    <x v="0"/>
    <s v="5886586376"/>
    <m/>
    <m/>
    <n v="-86376"/>
  </r>
  <r>
    <x v="136"/>
    <s v="Factura electrÃ³nica"/>
    <n v="107039"/>
    <x v="670"/>
    <n v="1604971"/>
    <s v="rlopez@bmlconsultores.cl"/>
    <x v="670"/>
    <x v="0"/>
    <s v="1070391604971"/>
    <m/>
    <m/>
    <n v="-1604971"/>
  </r>
  <r>
    <x v="203"/>
    <s v="Factura electrÃ³nica"/>
    <n v="2488"/>
    <x v="670"/>
    <n v="1239920"/>
    <s v="rlopez@bmlconsultores.cl"/>
    <x v="670"/>
    <x v="0"/>
    <s v="24881239920"/>
    <m/>
    <m/>
    <n v="-1239920"/>
  </r>
  <r>
    <x v="204"/>
    <s v="Factura no afecta o exenta electrÃ³nica"/>
    <n v="4412"/>
    <x v="671"/>
    <n v="360000"/>
    <s v="rlopez@bmlconsultores.cl"/>
    <x v="671"/>
    <x v="0"/>
    <s v="4412360000"/>
    <d v="2025-03-04T00:00:00"/>
    <n v="360000"/>
    <n v="0"/>
  </r>
  <r>
    <x v="11"/>
    <s v="Factura electrÃ³nica"/>
    <n v="116365"/>
    <x v="672"/>
    <n v="99014"/>
    <s v="rlopez@bmlconsultores.cl"/>
    <x v="672"/>
    <x v="0"/>
    <s v="11636599014"/>
    <m/>
    <m/>
    <n v="-99014"/>
  </r>
  <r>
    <x v="174"/>
    <s v="Factura electrÃ³nica"/>
    <n v="1755286"/>
    <x v="672"/>
    <n v="1119980"/>
    <s v="rlopez@bmlconsultores.cl"/>
    <x v="672"/>
    <x v="0"/>
    <s v="17552861119980"/>
    <m/>
    <m/>
    <n v="-1119980"/>
  </r>
  <r>
    <x v="69"/>
    <s v="Factura electrÃ³nica"/>
    <n v="5023434"/>
    <x v="672"/>
    <n v="403980"/>
    <s v="rlopez@bmlconsultores.cl"/>
    <x v="672"/>
    <x v="0"/>
    <s v="5023434403980"/>
    <m/>
    <m/>
    <n v="-403980"/>
  </r>
  <r>
    <x v="147"/>
    <s v="Factura electrÃ³nica"/>
    <n v="3592703"/>
    <x v="672"/>
    <n v="294990"/>
    <s v="rlopez@bmlconsultores.cl"/>
    <x v="672"/>
    <x v="0"/>
    <s v="3592703294990"/>
    <m/>
    <m/>
    <n v="-294990"/>
  </r>
  <r>
    <x v="21"/>
    <s v="Factura electrÃ³nica"/>
    <n v="970504"/>
    <x v="672"/>
    <n v="3280450"/>
    <s v="rlopez@bmlconsultores.cl"/>
    <x v="672"/>
    <x v="0"/>
    <s v="9705043280450"/>
    <m/>
    <m/>
    <n v="-3280450"/>
  </r>
  <r>
    <x v="21"/>
    <s v="Factura electrÃ³nica"/>
    <n v="970503"/>
    <x v="672"/>
    <n v="1200471"/>
    <s v="rlopez@bmlconsultores.cl"/>
    <x v="672"/>
    <x v="0"/>
    <s v="9705031200471"/>
    <m/>
    <m/>
    <n v="-1200471"/>
  </r>
  <r>
    <x v="205"/>
    <s v="Factura electrÃ³nica"/>
    <n v="6017"/>
    <x v="673"/>
    <n v="74080"/>
    <s v="rlopez@bmlconsultores.cl"/>
    <x v="673"/>
    <x v="0"/>
    <s v="601774080"/>
    <m/>
    <m/>
    <n v="-74080"/>
  </r>
  <r>
    <x v="147"/>
    <s v="Factura electrÃ³nica"/>
    <n v="3601591"/>
    <x v="673"/>
    <n v="294990"/>
    <s v="rlopez@bmlconsultores.cl"/>
    <x v="673"/>
    <x v="2"/>
    <s v="3601591294990"/>
    <m/>
    <m/>
    <n v="-294990"/>
  </r>
  <r>
    <x v="147"/>
    <s v="Factura electrÃ³nica"/>
    <n v="3660743"/>
    <x v="673"/>
    <n v="5998"/>
    <s v="rlopez@bmlconsultores.cl"/>
    <x v="673"/>
    <x v="0"/>
    <s v="36607435998"/>
    <m/>
    <m/>
    <n v="-5998"/>
  </r>
  <r>
    <x v="147"/>
    <s v="Nota de crÃ©dito electrÃ³nica"/>
    <n v="2043976"/>
    <x v="673"/>
    <n v="-294990"/>
    <s v="rlopez@bmlconsultores.cl"/>
    <x v="673"/>
    <x v="1"/>
    <s v="2043976-294990"/>
    <m/>
    <m/>
    <n v="294990"/>
  </r>
  <r>
    <x v="20"/>
    <s v="Factura electrÃ³nica"/>
    <n v="113273"/>
    <x v="674"/>
    <n v="1154517"/>
    <s v="rlopez@bmlconsultores.cl"/>
    <x v="674"/>
    <x v="0"/>
    <s v="1132731154517"/>
    <m/>
    <m/>
    <n v="-1154517"/>
  </r>
  <r>
    <x v="205"/>
    <s v="Factura electrÃ³nica"/>
    <n v="6001"/>
    <x v="674"/>
    <n v="370401"/>
    <s v="rlopez@bmlconsultores.cl"/>
    <x v="674"/>
    <x v="0"/>
    <s v="6001370401"/>
    <d v="2023-11-16T00:00:00"/>
    <n v="370400"/>
    <n v="-1"/>
  </r>
  <r>
    <x v="1"/>
    <s v="Factura electrÃ³nica"/>
    <n v="1277"/>
    <x v="674"/>
    <n v="44970"/>
    <s v="rlopez@bmlconsultores.cl"/>
    <x v="674"/>
    <x v="0"/>
    <s v="127744970"/>
    <d v="2024-02-21T00:00:00"/>
    <n v="185200"/>
    <n v="140230"/>
  </r>
  <r>
    <x v="8"/>
    <s v="Nota de crÃ©dito electrÃ³nica"/>
    <n v="600"/>
    <x v="674"/>
    <n v="-130900"/>
    <s v="rlopez@bmlconsultores.cl"/>
    <x v="674"/>
    <x v="1"/>
    <s v="600-130900"/>
    <d v="2024-02-16T00:00:00"/>
    <n v="3276000"/>
    <n v="3406900"/>
  </r>
  <r>
    <x v="68"/>
    <s v="Factura electrÃ³nica"/>
    <n v="6388922"/>
    <x v="674"/>
    <n v="13116"/>
    <s v="rlopez@bmlconsultores.cl"/>
    <x v="674"/>
    <x v="0"/>
    <s v="638892213116"/>
    <d v="2023-12-16T00:00:00"/>
    <n v="13116"/>
    <n v="0"/>
  </r>
  <r>
    <x v="49"/>
    <s v="Factura electrÃ³nica"/>
    <n v="12548"/>
    <x v="675"/>
    <n v="2151712"/>
    <s v="rlopez@bmlconsultores.cl"/>
    <x v="675"/>
    <x v="2"/>
    <s v="125482151712"/>
    <m/>
    <m/>
    <n v="-2151712"/>
  </r>
  <r>
    <x v="49"/>
    <s v="Nota de crÃ©dito electrÃ³nica"/>
    <n v="1404"/>
    <x v="675"/>
    <n v="-2151712"/>
    <s v="rlopez@bmlconsultores.cl"/>
    <x v="675"/>
    <x v="1"/>
    <s v="1404-2151712"/>
    <m/>
    <m/>
    <n v="2151712"/>
  </r>
  <r>
    <x v="147"/>
    <s v="Factura electrÃ³nica"/>
    <n v="3609142"/>
    <x v="675"/>
    <n v="359990"/>
    <s v="rlopez@bmlconsultores.cl"/>
    <x v="675"/>
    <x v="0"/>
    <s v="3609142359990"/>
    <m/>
    <m/>
    <n v="-359990"/>
  </r>
  <r>
    <x v="49"/>
    <s v="Factura electrÃ³nica"/>
    <n v="12549"/>
    <x v="676"/>
    <n v="2159501"/>
    <s v="rlopez@bmlconsultores.cl"/>
    <x v="676"/>
    <x v="0"/>
    <s v="125492159501"/>
    <m/>
    <m/>
    <n v="-2159501"/>
  </r>
  <r>
    <x v="184"/>
    <s v="Factura electrÃ³nica"/>
    <n v="267"/>
    <x v="676"/>
    <n v="2338965"/>
    <s v="rlopez@bmlconsultores.cl"/>
    <x v="676"/>
    <x v="0"/>
    <s v="2672338965"/>
    <m/>
    <m/>
    <n v="-2338965"/>
  </r>
  <r>
    <x v="86"/>
    <s v="Factura electrÃ³nica"/>
    <n v="20207"/>
    <x v="676"/>
    <n v="1633614"/>
    <s v="rlopez@bmlconsultores.cl"/>
    <x v="676"/>
    <x v="0"/>
    <s v="202071633614"/>
    <m/>
    <m/>
    <n v="-1633614"/>
  </r>
  <r>
    <x v="75"/>
    <s v="Factura electrÃ³nica"/>
    <n v="15223"/>
    <x v="676"/>
    <n v="300768"/>
    <s v="rlopez@bmlconsultores.cl"/>
    <x v="676"/>
    <x v="0"/>
    <s v="15223300768"/>
    <m/>
    <m/>
    <n v="-300768"/>
  </r>
  <r>
    <x v="7"/>
    <s v="Factura electrÃ³nica"/>
    <n v="59293"/>
    <x v="676"/>
    <n v="311212"/>
    <s v="rlopez@bmlconsultores.cl"/>
    <x v="676"/>
    <x v="0"/>
    <s v="59293311212"/>
    <m/>
    <m/>
    <n v="-311212"/>
  </r>
  <r>
    <x v="61"/>
    <s v="Factura electrÃ³nica"/>
    <n v="31372"/>
    <x v="676"/>
    <n v="175858"/>
    <s v="rlopez@bmlconsultores.cl"/>
    <x v="676"/>
    <x v="0"/>
    <s v="31372175858"/>
    <m/>
    <m/>
    <n v="-175858"/>
  </r>
  <r>
    <x v="11"/>
    <s v="Nota de crÃ©dito electrÃ³nica"/>
    <n v="24911"/>
    <x v="677"/>
    <n v="-39606"/>
    <s v="rlopez@bmlconsultores.cl"/>
    <x v="677"/>
    <x v="1"/>
    <s v="24911-39606"/>
    <m/>
    <m/>
    <n v="39606"/>
  </r>
  <r>
    <x v="1"/>
    <s v="Factura electrÃ³nica"/>
    <n v="1282"/>
    <x v="677"/>
    <n v="169956"/>
    <s v="rlopez@bmlconsultores.cl"/>
    <x v="677"/>
    <x v="0"/>
    <s v="1282169956"/>
    <d v="2023-12-20T00:00:00"/>
    <n v="169956"/>
    <n v="0"/>
  </r>
  <r>
    <x v="1"/>
    <s v="Factura electrÃ³nica"/>
    <n v="1285"/>
    <x v="677"/>
    <n v="326129"/>
    <s v="rlopez@bmlconsultores.cl"/>
    <x v="677"/>
    <x v="0"/>
    <s v="1285326129"/>
    <d v="2023-12-20T00:00:00"/>
    <n v="326129"/>
    <n v="0"/>
  </r>
  <r>
    <x v="29"/>
    <s v="Factura electrÃ³nica"/>
    <n v="3141372"/>
    <x v="677"/>
    <n v="617574"/>
    <s v="rlopez@bmlconsultores.cl"/>
    <x v="677"/>
    <x v="0"/>
    <s v="3141372617574"/>
    <m/>
    <m/>
    <n v="-617574"/>
  </r>
  <r>
    <x v="21"/>
    <s v="Factura electrÃ³nica"/>
    <n v="970764"/>
    <x v="677"/>
    <n v="1999979"/>
    <s v="rlopez@bmlconsultores.cl"/>
    <x v="677"/>
    <x v="0"/>
    <s v="9707641999979"/>
    <m/>
    <m/>
    <n v="-1999979"/>
  </r>
  <r>
    <x v="21"/>
    <s v="Factura electrÃ³nica"/>
    <n v="970755"/>
    <x v="677"/>
    <n v="1073591"/>
    <s v="rlopez@bmlconsultores.cl"/>
    <x v="677"/>
    <x v="0"/>
    <s v="9707551073591"/>
    <m/>
    <m/>
    <n v="-1073591"/>
  </r>
  <r>
    <x v="52"/>
    <s v="Factura electrÃ³nica"/>
    <n v="10079"/>
    <x v="677"/>
    <n v="325943"/>
    <s v="rlopez@bmlconsultores.cl"/>
    <x v="677"/>
    <x v="0"/>
    <s v="10079325943"/>
    <m/>
    <m/>
    <n v="-325943"/>
  </r>
  <r>
    <x v="52"/>
    <s v="Factura electrÃ³nica"/>
    <n v="10080"/>
    <x v="677"/>
    <n v="229990"/>
    <s v="rlopez@bmlconsultores.cl"/>
    <x v="677"/>
    <x v="0"/>
    <s v="10080229990"/>
    <m/>
    <m/>
    <n v="-229990"/>
  </r>
  <r>
    <x v="206"/>
    <s v="Factura electrÃ³nica"/>
    <n v="560494"/>
    <x v="677"/>
    <n v="109991"/>
    <s v="rlopez@bmlconsultores.cl"/>
    <x v="677"/>
    <x v="0"/>
    <s v="560494109991"/>
    <m/>
    <m/>
    <n v="-109991"/>
  </r>
  <r>
    <x v="81"/>
    <s v="Factura electrÃ³nica"/>
    <n v="34746"/>
    <x v="678"/>
    <n v="959000"/>
    <s v="rlopez@bmlconsultores.cl"/>
    <x v="678"/>
    <x v="0"/>
    <s v="34746959000"/>
    <m/>
    <m/>
    <n v="-959000"/>
  </r>
  <r>
    <x v="175"/>
    <s v="Factura electrÃ³nica"/>
    <n v="576"/>
    <x v="678"/>
    <n v="477969"/>
    <s v="rlopez@bmlconsultores.cl"/>
    <x v="678"/>
    <x v="2"/>
    <s v="576477969"/>
    <m/>
    <m/>
    <n v="-477969"/>
  </r>
  <r>
    <x v="175"/>
    <s v="Nota de crÃ©dito electrÃ³nica"/>
    <n v="629"/>
    <x v="678"/>
    <n v="-477970"/>
    <s v="rlopez@bmlconsultores.cl"/>
    <x v="678"/>
    <x v="1"/>
    <s v="629-477970"/>
    <m/>
    <m/>
    <n v="477970"/>
  </r>
  <r>
    <x v="207"/>
    <s v="Factura electrÃ³nica"/>
    <n v="3932"/>
    <x v="678"/>
    <n v="24000"/>
    <s v="rlopez@bmlconsultores.cl"/>
    <x v="678"/>
    <x v="0"/>
    <s v="393224000"/>
    <m/>
    <m/>
    <n v="-24000"/>
  </r>
  <r>
    <x v="134"/>
    <s v="Factura electrÃ³nica"/>
    <n v="7978"/>
    <x v="678"/>
    <n v="4094947"/>
    <s v="rlopez@bmlconsultores.cl"/>
    <x v="678"/>
    <x v="0"/>
    <s v="79784094947"/>
    <m/>
    <m/>
    <n v="-4094947"/>
  </r>
  <r>
    <x v="29"/>
    <s v="Factura electrÃ³nica"/>
    <n v="3142514"/>
    <x v="678"/>
    <n v="1311006"/>
    <s v="rlopez@bmlconsultores.cl"/>
    <x v="678"/>
    <x v="0"/>
    <s v="31425141311006"/>
    <m/>
    <m/>
    <n v="-1311006"/>
  </r>
  <r>
    <x v="168"/>
    <s v="Factura electrÃ³nica"/>
    <n v="2583357"/>
    <x v="678"/>
    <n v="50520"/>
    <s v="rlopez@bmlconsultores.cl"/>
    <x v="678"/>
    <x v="0"/>
    <s v="258335750520"/>
    <m/>
    <m/>
    <n v="-50520"/>
  </r>
  <r>
    <x v="75"/>
    <s v="Factura electrÃ³nica"/>
    <n v="15267"/>
    <x v="678"/>
    <n v="239960"/>
    <s v="rlopez@bmlconsultores.cl"/>
    <x v="678"/>
    <x v="0"/>
    <s v="15267239960"/>
    <m/>
    <m/>
    <n v="-239960"/>
  </r>
  <r>
    <x v="71"/>
    <s v="Factura electrÃ³nica"/>
    <n v="3114"/>
    <x v="679"/>
    <n v="3302250"/>
    <s v="rlopez@bmlconsultores.cl"/>
    <x v="679"/>
    <x v="0"/>
    <s v="31143302250"/>
    <d v="2023-12-20T00:00:00"/>
    <n v="3302250"/>
    <n v="0"/>
  </r>
  <r>
    <x v="14"/>
    <s v="Factura electrÃ³nica"/>
    <n v="37945"/>
    <x v="680"/>
    <n v="206821"/>
    <s v="rlopez@bmlconsultores.cl"/>
    <x v="680"/>
    <x v="0"/>
    <s v="37945206821"/>
    <m/>
    <m/>
    <n v="-206821"/>
  </r>
  <r>
    <x v="11"/>
    <s v="Factura electrÃ³nica"/>
    <n v="116669"/>
    <x v="680"/>
    <n v="39606"/>
    <s v="rlopez@bmlconsultores.cl"/>
    <x v="680"/>
    <x v="0"/>
    <s v="11666939606"/>
    <m/>
    <m/>
    <n v="-39606"/>
  </r>
  <r>
    <x v="11"/>
    <s v="Factura electrÃ³nica"/>
    <n v="116668"/>
    <x v="680"/>
    <n v="222793"/>
    <s v="rlopez@bmlconsultores.cl"/>
    <x v="680"/>
    <x v="0"/>
    <s v="116668222793"/>
    <m/>
    <m/>
    <n v="-222793"/>
  </r>
  <r>
    <x v="29"/>
    <s v="Factura electrÃ³nica"/>
    <n v="3144620"/>
    <x v="680"/>
    <n v="5249991"/>
    <s v="rlopez@bmlconsultores.cl"/>
    <x v="680"/>
    <x v="0"/>
    <s v="31446205249991"/>
    <m/>
    <m/>
    <n v="-5249991"/>
  </r>
  <r>
    <x v="21"/>
    <s v="Factura electrÃ³nica"/>
    <n v="1024143"/>
    <x v="680"/>
    <n v="1542070"/>
    <s v="rlopez@bmlconsultores.cl"/>
    <x v="680"/>
    <x v="0"/>
    <s v="10241431542070"/>
    <m/>
    <m/>
    <n v="-1542070"/>
  </r>
  <r>
    <x v="21"/>
    <s v="Factura electrÃ³nica"/>
    <n v="1024131"/>
    <x v="680"/>
    <n v="3084141"/>
    <s v="rlopez@bmlconsultores.cl"/>
    <x v="680"/>
    <x v="0"/>
    <s v="10241313084141"/>
    <m/>
    <m/>
    <n v="-3084141"/>
  </r>
  <r>
    <x v="21"/>
    <s v="Factura electrÃ³nica"/>
    <n v="1024138"/>
    <x v="680"/>
    <n v="1542070"/>
    <s v="rlopez@bmlconsultores.cl"/>
    <x v="680"/>
    <x v="0"/>
    <s v="10241381542070"/>
    <m/>
    <m/>
    <n v="-1542070"/>
  </r>
  <r>
    <x v="21"/>
    <s v="Factura electrÃ³nica"/>
    <n v="1024137"/>
    <x v="680"/>
    <n v="1542070"/>
    <s v="rlopez@bmlconsultores.cl"/>
    <x v="680"/>
    <x v="0"/>
    <s v="10241371542070"/>
    <m/>
    <m/>
    <n v="-1542070"/>
  </r>
  <r>
    <x v="208"/>
    <s v="Factura electrÃ³nica"/>
    <n v="15191"/>
    <x v="680"/>
    <n v="1053150"/>
    <s v="rlopez@bmlconsultores.cl"/>
    <x v="680"/>
    <x v="0"/>
    <s v="151911053150"/>
    <m/>
    <m/>
    <n v="-1053150"/>
  </r>
  <r>
    <x v="75"/>
    <s v="Factura electrÃ³nica"/>
    <n v="15324"/>
    <x v="680"/>
    <n v="205568"/>
    <s v="rlopez@bmlconsultores.cl"/>
    <x v="680"/>
    <x v="0"/>
    <s v="15324205568"/>
    <m/>
    <m/>
    <n v="-205568"/>
  </r>
  <r>
    <x v="65"/>
    <s v="Factura electrÃ³nica"/>
    <n v="13960"/>
    <x v="680"/>
    <n v="696150"/>
    <s v="rlopez@bmlconsultores.cl"/>
    <x v="680"/>
    <x v="0"/>
    <s v="13960696150"/>
    <m/>
    <m/>
    <n v="-696150"/>
  </r>
  <r>
    <x v="198"/>
    <s v="Factura electrÃ³nica"/>
    <n v="259"/>
    <x v="681"/>
    <n v="183400"/>
    <s v="rlopez@bmlconsultores.cl"/>
    <x v="681"/>
    <x v="0"/>
    <s v="259183400"/>
    <d v="2023-11-23T00:00:00"/>
    <n v="183400"/>
    <n v="0"/>
  </r>
  <r>
    <x v="175"/>
    <s v="Factura electrÃ³nica"/>
    <n v="583"/>
    <x v="682"/>
    <n v="709980"/>
    <s v="rlopez@bmlconsultores.cl"/>
    <x v="682"/>
    <x v="2"/>
    <s v="583709980"/>
    <m/>
    <m/>
    <n v="-709980"/>
  </r>
  <r>
    <x v="175"/>
    <s v="Nota de crÃ©dito electrÃ³nica"/>
    <n v="635"/>
    <x v="682"/>
    <n v="-709980"/>
    <s v="rlopez@bmlconsultores.cl"/>
    <x v="682"/>
    <x v="1"/>
    <s v="635-709980"/>
    <m/>
    <m/>
    <n v="709980"/>
  </r>
  <r>
    <x v="68"/>
    <s v="Factura no afecta o exenta electrÃ³nica"/>
    <n v="1782735"/>
    <x v="682"/>
    <n v="11952"/>
    <s v="rlopez@bmlconsultores.cl"/>
    <x v="682"/>
    <x v="0"/>
    <s v="178273511952"/>
    <d v="2023-12-27T00:00:00"/>
    <n v="11952"/>
    <n v="0"/>
  </r>
  <r>
    <x v="51"/>
    <s v="Factura electrÃ³nica"/>
    <n v="854464"/>
    <x v="683"/>
    <n v="156542"/>
    <s v="rlopez@bmlconsultores.cl"/>
    <x v="683"/>
    <x v="0"/>
    <s v="854464156542"/>
    <m/>
    <m/>
    <n v="-156542"/>
  </r>
  <r>
    <x v="79"/>
    <s v="Factura electrÃ³nica"/>
    <n v="49963294"/>
    <x v="683"/>
    <n v="10906"/>
    <s v="rlopez@bmlconsultores.cl"/>
    <x v="683"/>
    <x v="0"/>
    <s v="4996329410906"/>
    <m/>
    <m/>
    <n v="-10906"/>
  </r>
  <r>
    <x v="11"/>
    <s v="Factura electrÃ³nica"/>
    <n v="116745"/>
    <x v="683"/>
    <n v="45458"/>
    <s v="rlopez@bmlconsultores.cl"/>
    <x v="683"/>
    <x v="0"/>
    <s v="11674545458"/>
    <m/>
    <m/>
    <n v="-45458"/>
  </r>
  <r>
    <x v="34"/>
    <s v="Factura electrÃ³nica"/>
    <n v="4213"/>
    <x v="683"/>
    <n v="2261007"/>
    <s v="rlopez@bmlconsultores.cl"/>
    <x v="683"/>
    <x v="0"/>
    <s v="42132261007"/>
    <m/>
    <m/>
    <n v="-2261007"/>
  </r>
  <r>
    <x v="34"/>
    <s v="Factura electrÃ³nica"/>
    <n v="4214"/>
    <x v="683"/>
    <n v="1430913"/>
    <s v="rlopez@bmlconsultores.cl"/>
    <x v="683"/>
    <x v="0"/>
    <s v="42141430913"/>
    <m/>
    <m/>
    <n v="-1430913"/>
  </r>
  <r>
    <x v="147"/>
    <s v="Factura electrÃ³nica"/>
    <n v="3757403"/>
    <x v="683"/>
    <n v="31980"/>
    <s v="rlopez@bmlconsultores.cl"/>
    <x v="683"/>
    <x v="0"/>
    <s v="375740331980"/>
    <m/>
    <m/>
    <n v="-31980"/>
  </r>
  <r>
    <x v="209"/>
    <s v="Factura electrÃ³nica"/>
    <n v="45794237"/>
    <x v="683"/>
    <n v="27291"/>
    <s v="rlopez@bmlconsultores.cl"/>
    <x v="683"/>
    <x v="0"/>
    <s v="4579423727291"/>
    <d v="2023-11-28T00:00:00"/>
    <n v="27291"/>
    <n v="0"/>
  </r>
  <r>
    <x v="81"/>
    <s v="Factura electrÃ³nica"/>
    <n v="34900"/>
    <x v="684"/>
    <n v="4827001"/>
    <s v="rlopez@bmlconsultores.cl"/>
    <x v="684"/>
    <x v="0"/>
    <s v="349004827001"/>
    <m/>
    <m/>
    <n v="-4827001"/>
  </r>
  <r>
    <x v="20"/>
    <s v="Factura electrÃ³nica"/>
    <n v="113702"/>
    <x v="684"/>
    <n v="1048325"/>
    <s v="rlopez@bmlconsultores.cl"/>
    <x v="684"/>
    <x v="0"/>
    <s v="1137021048325"/>
    <m/>
    <m/>
    <n v="-1048325"/>
  </r>
  <r>
    <x v="20"/>
    <s v="Factura electrÃ³nica"/>
    <n v="113671"/>
    <x v="684"/>
    <n v="321592"/>
    <s v="rlopez@bmlconsultores.cl"/>
    <x v="684"/>
    <x v="0"/>
    <s v="113671321592"/>
    <m/>
    <m/>
    <n v="-321592"/>
  </r>
  <r>
    <x v="49"/>
    <s v="Factura electrÃ³nica"/>
    <n v="12569"/>
    <x v="684"/>
    <n v="672536"/>
    <s v="rlopez@bmlconsultores.cl"/>
    <x v="684"/>
    <x v="0"/>
    <s v="12569672536"/>
    <m/>
    <m/>
    <n v="-672536"/>
  </r>
  <r>
    <x v="186"/>
    <s v="Factura electrÃ³nica"/>
    <n v="1113"/>
    <x v="684"/>
    <n v="395032"/>
    <s v="rlopez@bmlconsultores.cl"/>
    <x v="684"/>
    <x v="0"/>
    <s v="1113395032"/>
    <m/>
    <m/>
    <n v="-395032"/>
  </r>
  <r>
    <x v="186"/>
    <s v="Factura electrÃ³nica"/>
    <n v="1112"/>
    <x v="684"/>
    <n v="975562"/>
    <s v="rlopez@bmlconsultores.cl"/>
    <x v="684"/>
    <x v="0"/>
    <s v="1112975562"/>
    <m/>
    <m/>
    <n v="-975562"/>
  </r>
  <r>
    <x v="21"/>
    <s v="Factura electrÃ³nica"/>
    <n v="1024304"/>
    <x v="684"/>
    <n v="4626211"/>
    <s v="rlopez@bmlconsultores.cl"/>
    <x v="684"/>
    <x v="0"/>
    <s v="10243044626211"/>
    <m/>
    <m/>
    <n v="-4626211"/>
  </r>
  <r>
    <x v="7"/>
    <s v="Factura electrÃ³nica"/>
    <n v="59840"/>
    <x v="684"/>
    <n v="181960"/>
    <s v="rlopez@bmlconsultores.cl"/>
    <x v="684"/>
    <x v="0"/>
    <s v="59840181960"/>
    <m/>
    <m/>
    <n v="-181960"/>
  </r>
  <r>
    <x v="175"/>
    <s v="Factura electrÃ³nica"/>
    <n v="603"/>
    <x v="685"/>
    <n v="2069949"/>
    <s v="rlopez@bmlconsultores.cl"/>
    <x v="685"/>
    <x v="2"/>
    <s v="6032069949"/>
    <m/>
    <m/>
    <n v="-2069949"/>
  </r>
  <r>
    <x v="175"/>
    <s v="Nota de crÃ©dito electrÃ³nica"/>
    <n v="638"/>
    <x v="685"/>
    <n v="-2069950"/>
    <s v="rlopez@bmlconsultores.cl"/>
    <x v="685"/>
    <x v="1"/>
    <s v="638-2069950"/>
    <m/>
    <m/>
    <n v="2069950"/>
  </r>
  <r>
    <x v="96"/>
    <s v="Factura electrÃ³nica"/>
    <n v="8195437"/>
    <x v="685"/>
    <n v="22527"/>
    <s v="rlopez@bmlconsultores.cl"/>
    <x v="685"/>
    <x v="0"/>
    <s v="819543722527"/>
    <d v="2023-12-30T00:00:00"/>
    <n v="22527"/>
    <n v="0"/>
  </r>
  <r>
    <x v="71"/>
    <s v="Factura electrÃ³nica"/>
    <n v="3137"/>
    <x v="685"/>
    <n v="150690"/>
    <s v="rlopez@bmlconsultores.cl"/>
    <x v="685"/>
    <x v="0"/>
    <s v="3137150690"/>
    <d v="2024-08-12T00:00:00"/>
    <n v="874802"/>
    <n v="724112"/>
  </r>
  <r>
    <x v="21"/>
    <s v="Factura electrÃ³nica"/>
    <n v="1024385"/>
    <x v="685"/>
    <n v="5751381"/>
    <s v="rlopez@bmlconsultores.cl"/>
    <x v="685"/>
    <x v="0"/>
    <s v="10243855751381"/>
    <m/>
    <m/>
    <n v="-5751381"/>
  </r>
  <r>
    <x v="21"/>
    <s v="Factura electrÃ³nica"/>
    <n v="1024350"/>
    <x v="685"/>
    <n v="1200471"/>
    <s v="rlopez@bmlconsultores.cl"/>
    <x v="685"/>
    <x v="0"/>
    <s v="10243501200471"/>
    <m/>
    <m/>
    <n v="-1200471"/>
  </r>
  <r>
    <x v="21"/>
    <s v="Factura electrÃ³nica"/>
    <n v="1024351"/>
    <x v="685"/>
    <n v="1200471"/>
    <s v="rlopez@bmlconsultores.cl"/>
    <x v="685"/>
    <x v="0"/>
    <s v="10243511200471"/>
    <m/>
    <m/>
    <n v="-1200471"/>
  </r>
  <r>
    <x v="75"/>
    <s v="Factura electrÃ³nica"/>
    <n v="15519"/>
    <x v="685"/>
    <n v="135992"/>
    <s v="rlopez@bmlconsultores.cl"/>
    <x v="685"/>
    <x v="0"/>
    <s v="15519135992"/>
    <m/>
    <m/>
    <n v="-135992"/>
  </r>
  <r>
    <x v="75"/>
    <s v="Factura electrÃ³nica"/>
    <n v="15518"/>
    <x v="685"/>
    <n v="59991"/>
    <s v="rlopez@bmlconsultores.cl"/>
    <x v="685"/>
    <x v="0"/>
    <s v="1551859991"/>
    <m/>
    <m/>
    <n v="-59991"/>
  </r>
  <r>
    <x v="210"/>
    <s v="Factura electrÃ³nica"/>
    <n v="373700"/>
    <x v="685"/>
    <n v="89993"/>
    <s v="rlopez@bmlconsultores.cl"/>
    <x v="685"/>
    <x v="0"/>
    <s v="37370089993"/>
    <m/>
    <m/>
    <n v="-89993"/>
  </r>
  <r>
    <x v="95"/>
    <s v="Factura electrÃ³nica"/>
    <n v="32970"/>
    <x v="686"/>
    <n v="1310904"/>
    <s v="rlopez@bmlconsultores.cl"/>
    <x v="686"/>
    <x v="0"/>
    <s v="329701310904"/>
    <m/>
    <m/>
    <n v="-1310904"/>
  </r>
  <r>
    <x v="199"/>
    <s v="Factura no afecta o exenta electrÃ³nica"/>
    <n v="193344"/>
    <x v="686"/>
    <n v="8687"/>
    <s v="rlopez@bmlconsultores.cl"/>
    <x v="686"/>
    <x v="0"/>
    <s v="1933448687"/>
    <m/>
    <m/>
    <n v="-8687"/>
  </r>
  <r>
    <x v="211"/>
    <s v="Factura electrÃ³nica"/>
    <n v="11269350"/>
    <x v="686"/>
    <n v="1113970"/>
    <s v="rlopez@bmlconsultores.cl"/>
    <x v="686"/>
    <x v="0"/>
    <s v="112693501113970"/>
    <m/>
    <m/>
    <n v="-1113970"/>
  </r>
  <r>
    <x v="157"/>
    <s v="Factura no afecta o exenta electrÃ³nica"/>
    <n v="4309763"/>
    <x v="687"/>
    <n v="137842"/>
    <s v="rlopez@bmlconsultores.cl"/>
    <x v="687"/>
    <x v="0"/>
    <s v="4309763137842"/>
    <m/>
    <m/>
    <n v="-137842"/>
  </r>
  <r>
    <x v="61"/>
    <s v="Factura electrÃ³nica"/>
    <n v="31697"/>
    <x v="687"/>
    <n v="195453"/>
    <s v="rlopez@bmlconsultores.cl"/>
    <x v="687"/>
    <x v="0"/>
    <s v="31697195453"/>
    <m/>
    <m/>
    <n v="-195453"/>
  </r>
  <r>
    <x v="49"/>
    <s v="Factura electrÃ³nica"/>
    <n v="12616"/>
    <x v="688"/>
    <n v="2753449"/>
    <s v="rlopez@bmlconsultores.cl"/>
    <x v="688"/>
    <x v="0"/>
    <s v="126162753449"/>
    <m/>
    <m/>
    <n v="-2753449"/>
  </r>
  <r>
    <x v="174"/>
    <s v="Factura electrÃ³nica"/>
    <n v="1760121"/>
    <x v="688"/>
    <n v="2399950"/>
    <s v="rlopez@bmlconsultores.cl"/>
    <x v="688"/>
    <x v="0"/>
    <s v="17601212399950"/>
    <m/>
    <m/>
    <n v="-2399950"/>
  </r>
  <r>
    <x v="21"/>
    <s v="Factura electrÃ³nica"/>
    <n v="1024566"/>
    <x v="688"/>
    <n v="3084141"/>
    <s v="rlopez@bmlconsultores.cl"/>
    <x v="688"/>
    <x v="0"/>
    <s v="10245663084141"/>
    <m/>
    <m/>
    <n v="-3084141"/>
  </r>
  <r>
    <x v="120"/>
    <s v="Factura no afecta o exenta electrÃ³nica"/>
    <n v="790"/>
    <x v="688"/>
    <n v="1250016"/>
    <s v="rlopez@bmlconsultores.cl"/>
    <x v="688"/>
    <x v="0"/>
    <s v="7901250016"/>
    <m/>
    <m/>
    <n v="-1250016"/>
  </r>
  <r>
    <x v="104"/>
    <s v="Factura electrÃ³nica"/>
    <n v="2250662"/>
    <x v="689"/>
    <n v="128639"/>
    <s v="rlopez@bmlconsultores.cl"/>
    <x v="689"/>
    <x v="0"/>
    <s v="2250662128639"/>
    <m/>
    <m/>
    <n v="-128639"/>
  </r>
  <r>
    <x v="77"/>
    <s v="Factura electrÃ³nica"/>
    <n v="16876"/>
    <x v="689"/>
    <n v="217215"/>
    <s v="rlopez@bmlconsultores.cl"/>
    <x v="689"/>
    <x v="0"/>
    <s v="16876217215"/>
    <m/>
    <m/>
    <n v="-217215"/>
  </r>
  <r>
    <x v="212"/>
    <s v="Factura electrÃ³nica"/>
    <n v="162"/>
    <x v="689"/>
    <n v="207448"/>
    <s v="rlopez@bmlconsultores.cl"/>
    <x v="689"/>
    <x v="0"/>
    <s v="162207448"/>
    <m/>
    <m/>
    <n v="-207448"/>
  </r>
  <r>
    <x v="65"/>
    <s v="Factura electrÃ³nica"/>
    <n v="14026"/>
    <x v="689"/>
    <n v="6780301"/>
    <s v="rlopez@bmlconsultores.cl"/>
    <x v="689"/>
    <x v="0"/>
    <s v="140266780301"/>
    <m/>
    <m/>
    <n v="-6780301"/>
  </r>
  <r>
    <x v="11"/>
    <s v="Factura electrÃ³nica"/>
    <n v="117003"/>
    <x v="690"/>
    <n v="152946"/>
    <s v="rlopez@bmlconsultores.cl"/>
    <x v="690"/>
    <x v="0"/>
    <s v="117003152946"/>
    <m/>
    <m/>
    <n v="-152946"/>
  </r>
  <r>
    <x v="174"/>
    <s v="Factura electrÃ³nica"/>
    <n v="1760870"/>
    <x v="690"/>
    <n v="1029990"/>
    <s v="rlopez@bmlconsultores.cl"/>
    <x v="690"/>
    <x v="0"/>
    <s v="17608701029990"/>
    <m/>
    <m/>
    <n v="-1029990"/>
  </r>
  <r>
    <x v="157"/>
    <s v="Factura no afecta o exenta electrÃ³nica"/>
    <n v="4314107"/>
    <x v="690"/>
    <n v="150842"/>
    <s v="rlopez@bmlconsultores.cl"/>
    <x v="690"/>
    <x v="0"/>
    <s v="4314107150842"/>
    <m/>
    <m/>
    <n v="-150842"/>
  </r>
  <r>
    <x v="91"/>
    <s v="Factura electrÃ³nica"/>
    <n v="916"/>
    <x v="690"/>
    <n v="61759"/>
    <s v="rlopez@bmlconsultores.cl"/>
    <x v="690"/>
    <x v="0"/>
    <s v="91661759"/>
    <m/>
    <m/>
    <n v="-61759"/>
  </r>
  <r>
    <x v="16"/>
    <s v="Factura electrÃ³nica"/>
    <n v="48286047"/>
    <x v="691"/>
    <n v="32969"/>
    <s v="rlopez@bmlconsultores.cl"/>
    <x v="691"/>
    <x v="0"/>
    <s v="4828604732969"/>
    <m/>
    <m/>
    <n v="-32969"/>
  </r>
  <r>
    <x v="51"/>
    <s v="Factura electrÃ³nica"/>
    <n v="855105"/>
    <x v="692"/>
    <n v="453833"/>
    <s v="rlopez@bmlconsultores.cl"/>
    <x v="692"/>
    <x v="0"/>
    <s v="855105453833"/>
    <m/>
    <m/>
    <n v="-453833"/>
  </r>
  <r>
    <x v="11"/>
    <s v="Factura electrÃ³nica"/>
    <n v="117099"/>
    <x v="692"/>
    <n v="94423"/>
    <s v="rlopez@bmlconsultores.cl"/>
    <x v="692"/>
    <x v="0"/>
    <s v="11709994423"/>
    <m/>
    <m/>
    <n v="-94423"/>
  </r>
  <r>
    <x v="12"/>
    <s v="Factura electrÃ³nica"/>
    <n v="29650"/>
    <x v="692"/>
    <n v="39999"/>
    <s v="rlopez@bmlconsultores.cl"/>
    <x v="692"/>
    <x v="0"/>
    <s v="2965039999"/>
    <m/>
    <m/>
    <n v="-39999"/>
  </r>
  <r>
    <x v="71"/>
    <s v="Factura electrÃ³nica"/>
    <n v="3155"/>
    <x v="692"/>
    <n v="218700"/>
    <s v="rlopez@bmlconsultores.cl"/>
    <x v="692"/>
    <x v="0"/>
    <s v="3155218700"/>
    <d v="2024-01-22T00:00:00"/>
    <n v="218700"/>
    <n v="0"/>
  </r>
  <r>
    <x v="29"/>
    <s v="Factura electrÃ³nica"/>
    <n v="3159026"/>
    <x v="692"/>
    <n v="2020111"/>
    <s v="rlopez@bmlconsultores.cl"/>
    <x v="692"/>
    <x v="0"/>
    <s v="31590262020111"/>
    <m/>
    <m/>
    <n v="-2020111"/>
  </r>
  <r>
    <x v="21"/>
    <s v="Factura electrÃ³nica"/>
    <n v="1024724"/>
    <x v="692"/>
    <n v="2299980"/>
    <s v="rlopez@bmlconsultores.cl"/>
    <x v="692"/>
    <x v="0"/>
    <s v="10247242299980"/>
    <m/>
    <m/>
    <n v="-2299980"/>
  </r>
  <r>
    <x v="52"/>
    <s v="Factura electrÃ³nica"/>
    <n v="10554"/>
    <x v="692"/>
    <n v="414979"/>
    <s v="rlopez@bmlconsultores.cl"/>
    <x v="692"/>
    <x v="0"/>
    <s v="10554414979"/>
    <m/>
    <m/>
    <n v="-414979"/>
  </r>
  <r>
    <x v="206"/>
    <s v="Factura electrÃ³nica"/>
    <n v="562842"/>
    <x v="692"/>
    <n v="109991"/>
    <s v="rlopez@bmlconsultores.cl"/>
    <x v="692"/>
    <x v="0"/>
    <s v="562842109991"/>
    <m/>
    <m/>
    <n v="-109991"/>
  </r>
  <r>
    <x v="20"/>
    <s v="Factura electrÃ³nica"/>
    <n v="114072"/>
    <x v="693"/>
    <n v="1595143"/>
    <s v="rlopez@bmlconsultores.cl"/>
    <x v="693"/>
    <x v="0"/>
    <s v="1140721595143"/>
    <m/>
    <m/>
    <n v="-1595143"/>
  </r>
  <r>
    <x v="198"/>
    <s v="Factura electrÃ³nica"/>
    <n v="266"/>
    <x v="693"/>
    <n v="174900"/>
    <s v="rlopez@bmlconsultores.cl"/>
    <x v="693"/>
    <x v="0"/>
    <s v="266174900"/>
    <d v="2023-12-11T00:00:00"/>
    <n v="174900"/>
    <n v="0"/>
  </r>
  <r>
    <x v="213"/>
    <s v="Factura electrÃ³nica"/>
    <n v="12778"/>
    <x v="693"/>
    <n v="528999"/>
    <s v="rlopez@bmlconsultores.cl"/>
    <x v="693"/>
    <x v="0"/>
    <s v="12778528999"/>
    <m/>
    <m/>
    <n v="-528999"/>
  </r>
  <r>
    <x v="8"/>
    <s v="Factura electrÃ³nica"/>
    <n v="5788"/>
    <x v="693"/>
    <n v="4357452"/>
    <s v="rlopez@bmlconsultores.cl"/>
    <x v="693"/>
    <x v="0"/>
    <s v="57884357452"/>
    <m/>
    <m/>
    <n v="-4357452"/>
  </r>
  <r>
    <x v="51"/>
    <s v="Factura electrÃ³nica"/>
    <n v="855430"/>
    <x v="694"/>
    <n v="1565426"/>
    <s v="rlopez@bmlconsultores.cl"/>
    <x v="694"/>
    <x v="0"/>
    <s v="8554301565426"/>
    <m/>
    <m/>
    <n v="-1565426"/>
  </r>
  <r>
    <x v="147"/>
    <s v="Factura electrÃ³nica"/>
    <n v="3681699"/>
    <x v="694"/>
    <n v="5998"/>
    <s v="rlopez@bmlconsultores.cl"/>
    <x v="694"/>
    <x v="0"/>
    <s v="36816995998"/>
    <m/>
    <m/>
    <n v="-5998"/>
  </r>
  <r>
    <x v="4"/>
    <s v="Factura electrÃ³nica"/>
    <n v="6551"/>
    <x v="694"/>
    <n v="323934"/>
    <s v="rlopez@bmlconsultores.cl"/>
    <x v="694"/>
    <x v="0"/>
    <s v="6551323934"/>
    <m/>
    <m/>
    <n v="-323934"/>
  </r>
  <r>
    <x v="18"/>
    <s v="Factura electrÃ³nica"/>
    <n v="9810"/>
    <x v="695"/>
    <n v="276001"/>
    <s v="rlopez@bmlconsultores.cl"/>
    <x v="695"/>
    <x v="0"/>
    <s v="9810276001"/>
    <m/>
    <m/>
    <n v="-276001"/>
  </r>
  <r>
    <x v="29"/>
    <s v="Factura electrÃ³nica"/>
    <n v="3166454"/>
    <x v="695"/>
    <n v="1913155"/>
    <s v="rlopez@bmlconsultores.cl"/>
    <x v="695"/>
    <x v="0"/>
    <s v="31664541913155"/>
    <m/>
    <m/>
    <n v="-1913155"/>
  </r>
  <r>
    <x v="68"/>
    <s v="Factura electrÃ³nica"/>
    <n v="6439346"/>
    <x v="695"/>
    <n v="13183"/>
    <s v="rlopez@bmlconsultores.cl"/>
    <x v="695"/>
    <x v="0"/>
    <s v="643934613183"/>
    <d v="2024-01-17T00:00:00"/>
    <n v="13183"/>
    <n v="0"/>
  </r>
  <r>
    <x v="79"/>
    <s v="Nota de crÃ©dito electrÃ³nica"/>
    <n v="8645152"/>
    <x v="696"/>
    <n v="-1316"/>
    <s v="rlopez@bmlconsultores.cl"/>
    <x v="696"/>
    <x v="1"/>
    <s v="8645152-1316"/>
    <m/>
    <m/>
    <n v="1316"/>
  </r>
  <r>
    <x v="63"/>
    <s v="Factura electrÃ³nica"/>
    <n v="1038"/>
    <x v="696"/>
    <n v="488900"/>
    <s v="rlopez@bmlconsultores.cl"/>
    <x v="696"/>
    <x v="0"/>
    <s v="1038488900"/>
    <d v="2023-12-18T00:00:00"/>
    <n v="488900"/>
    <n v="0"/>
  </r>
  <r>
    <x v="21"/>
    <s v="Factura electrÃ³nica"/>
    <n v="1025089"/>
    <x v="696"/>
    <n v="7674710"/>
    <s v="rlopez@bmlconsultores.cl"/>
    <x v="696"/>
    <x v="0"/>
    <s v="10250897674710"/>
    <m/>
    <m/>
    <n v="-7674710"/>
  </r>
  <r>
    <x v="61"/>
    <s v="Factura electrÃ³nica"/>
    <n v="31829"/>
    <x v="696"/>
    <n v="78190"/>
    <s v="rlopez@bmlconsultores.cl"/>
    <x v="696"/>
    <x v="0"/>
    <s v="3182978190"/>
    <m/>
    <m/>
    <n v="-78190"/>
  </r>
  <r>
    <x v="107"/>
    <s v="Factura no afecta o exenta electrÃ³nica"/>
    <n v="8735"/>
    <x v="696"/>
    <n v="2490000"/>
    <s v="rlopez@bmlconsultores.cl"/>
    <x v="696"/>
    <x v="0"/>
    <s v="87352490000"/>
    <m/>
    <m/>
    <n v="-2490000"/>
  </r>
  <r>
    <x v="14"/>
    <s v="Factura electrÃ³nica"/>
    <n v="38646"/>
    <x v="697"/>
    <n v="1467995"/>
    <s v="rlopez@bmlconsultores.cl"/>
    <x v="697"/>
    <x v="0"/>
    <s v="386461467995"/>
    <m/>
    <m/>
    <n v="-1467995"/>
  </r>
  <r>
    <x v="184"/>
    <s v="Factura electrÃ³nica"/>
    <n v="278"/>
    <x v="697"/>
    <n v="2338965"/>
    <s v="rlopez@bmlconsultores.cl"/>
    <x v="697"/>
    <x v="0"/>
    <s v="2782338965"/>
    <m/>
    <m/>
    <n v="-2338965"/>
  </r>
  <r>
    <x v="214"/>
    <s v="Factura electrÃ³nica"/>
    <n v="532"/>
    <x v="697"/>
    <n v="80293"/>
    <s v="rlopez@bmlconsultores.cl"/>
    <x v="697"/>
    <x v="0"/>
    <s v="53280293"/>
    <m/>
    <m/>
    <n v="-80293"/>
  </r>
  <r>
    <x v="215"/>
    <s v="Factura electrÃ³nica"/>
    <n v="698"/>
    <x v="697"/>
    <n v="1400299"/>
    <s v="rlopez@bmlconsultores.cl"/>
    <x v="697"/>
    <x v="0"/>
    <s v="6981400299"/>
    <m/>
    <m/>
    <n v="-1400299"/>
  </r>
  <r>
    <x v="77"/>
    <s v="Factura electrÃ³nica"/>
    <n v="17093"/>
    <x v="698"/>
    <n v="349777"/>
    <s v="rlopez@bmlconsultores.cl"/>
    <x v="698"/>
    <x v="0"/>
    <s v="17093349777"/>
    <m/>
    <m/>
    <n v="-349777"/>
  </r>
  <r>
    <x v="77"/>
    <s v="Factura electrÃ³nica"/>
    <n v="17095"/>
    <x v="698"/>
    <n v="2974923"/>
    <s v="rlopez@bmlconsultores.cl"/>
    <x v="698"/>
    <x v="0"/>
    <s v="170952974923"/>
    <m/>
    <m/>
    <n v="-2974923"/>
  </r>
  <r>
    <x v="186"/>
    <s v="Factura electrÃ³nica"/>
    <n v="1188"/>
    <x v="698"/>
    <n v="404481"/>
    <s v="rlopez@bmlconsultores.cl"/>
    <x v="698"/>
    <x v="0"/>
    <s v="1188404481"/>
    <m/>
    <m/>
    <n v="-404481"/>
  </r>
  <r>
    <x v="21"/>
    <s v="Factura electrÃ³nica"/>
    <n v="1025175"/>
    <x v="698"/>
    <n v="799918"/>
    <s v="rlopez@bmlconsultores.cl"/>
    <x v="698"/>
    <x v="0"/>
    <s v="1025175799918"/>
    <m/>
    <m/>
    <n v="-799918"/>
  </r>
  <r>
    <x v="27"/>
    <s v="Factura electrÃ³nica"/>
    <n v="66814"/>
    <x v="698"/>
    <n v="235620"/>
    <s v="rlopez@bmlconsultores.cl"/>
    <x v="698"/>
    <x v="0"/>
    <s v="66814235620"/>
    <m/>
    <m/>
    <n v="-235620"/>
  </r>
  <r>
    <x v="22"/>
    <s v="Factura electrÃ³nica"/>
    <n v="4745049"/>
    <x v="699"/>
    <n v="635980"/>
    <s v="rlopez@bmlconsultores.cl"/>
    <x v="699"/>
    <x v="0"/>
    <s v="4745049635980"/>
    <m/>
    <m/>
    <n v="-635980"/>
  </r>
  <r>
    <x v="22"/>
    <s v="Factura electrÃ³nica"/>
    <n v="4745055"/>
    <x v="699"/>
    <n v="634980"/>
    <s v="rlopez@bmlconsultores.cl"/>
    <x v="699"/>
    <x v="0"/>
    <s v="4745055634980"/>
    <m/>
    <m/>
    <n v="-634980"/>
  </r>
  <r>
    <x v="216"/>
    <s v="Factura electrÃ³nica"/>
    <n v="41"/>
    <x v="700"/>
    <n v="809200"/>
    <s v="rlopez@bmlconsultores.cl"/>
    <x v="700"/>
    <x v="0"/>
    <s v="41809200"/>
    <m/>
    <m/>
    <n v="-809200"/>
  </r>
  <r>
    <x v="75"/>
    <s v="Factura electrÃ³nica"/>
    <n v="16148"/>
    <x v="700"/>
    <n v="867109"/>
    <s v="rlopez@bmlconsultores.cl"/>
    <x v="700"/>
    <x v="0"/>
    <s v="16148867109"/>
    <m/>
    <m/>
    <n v="-867109"/>
  </r>
  <r>
    <x v="7"/>
    <s v="Factura electrÃ³nica"/>
    <n v="62311"/>
    <x v="700"/>
    <n v="343852"/>
    <s v="rlopez@bmlconsultores.cl"/>
    <x v="700"/>
    <x v="0"/>
    <s v="62311343852"/>
    <m/>
    <m/>
    <n v="-343852"/>
  </r>
  <r>
    <x v="7"/>
    <s v="Factura electrÃ³nica"/>
    <n v="62305"/>
    <x v="700"/>
    <n v="221492"/>
    <s v="rlopez@bmlconsultores.cl"/>
    <x v="700"/>
    <x v="2"/>
    <s v="62305221492"/>
    <m/>
    <m/>
    <n v="-221492"/>
  </r>
  <r>
    <x v="7"/>
    <s v="Nota de crÃ©dito electrÃ³nica"/>
    <n v="21736"/>
    <x v="700"/>
    <n v="-221492"/>
    <s v="rlopez@bmlconsultores.cl"/>
    <x v="700"/>
    <x v="1"/>
    <s v="21736-221492"/>
    <m/>
    <m/>
    <n v="221492"/>
  </r>
  <r>
    <x v="61"/>
    <s v="Factura electrÃ³nica"/>
    <n v="31893"/>
    <x v="700"/>
    <n v="938067"/>
    <s v="rlopez@bmlconsultores.cl"/>
    <x v="700"/>
    <x v="0"/>
    <s v="31893938067"/>
    <m/>
    <m/>
    <n v="-938067"/>
  </r>
  <r>
    <x v="68"/>
    <s v="Factura no afecta o exenta electrÃ³nica"/>
    <n v="2022899"/>
    <x v="700"/>
    <n v="13073"/>
    <s v="rlopez@bmlconsultores.cl"/>
    <x v="700"/>
    <x v="0"/>
    <s v="202289913073"/>
    <d v="2024-01-25T00:00:00"/>
    <n v="13073"/>
    <n v="0"/>
  </r>
  <r>
    <x v="81"/>
    <s v="Factura electrÃ³nica"/>
    <n v="35363"/>
    <x v="701"/>
    <n v="839000"/>
    <s v="rlopez@bmlconsultores.cl"/>
    <x v="701"/>
    <x v="0"/>
    <s v="35363839000"/>
    <m/>
    <m/>
    <n v="-839000"/>
  </r>
  <r>
    <x v="79"/>
    <s v="Factura electrÃ³nica"/>
    <n v="50367952"/>
    <x v="701"/>
    <n v="3640"/>
    <s v="rlopez@bmlconsultores.cl"/>
    <x v="701"/>
    <x v="0"/>
    <s v="503679523640"/>
    <m/>
    <m/>
    <n v="-3640"/>
  </r>
  <r>
    <x v="45"/>
    <s v="Factura electrÃ³nica"/>
    <n v="552214"/>
    <x v="701"/>
    <n v="251739"/>
    <s v="rlopez@bmlconsultores.cl"/>
    <x v="701"/>
    <x v="0"/>
    <s v="552214251739"/>
    <m/>
    <m/>
    <n v="-251739"/>
  </r>
  <r>
    <x v="22"/>
    <s v="Factura electrÃ³nica"/>
    <n v="4745680"/>
    <x v="701"/>
    <n v="529990"/>
    <s v="rlopez@bmlconsultores.cl"/>
    <x v="701"/>
    <x v="0"/>
    <s v="4745680529990"/>
    <m/>
    <m/>
    <n v="-529990"/>
  </r>
  <r>
    <x v="22"/>
    <s v="Factura electrÃ³nica"/>
    <n v="4745706"/>
    <x v="701"/>
    <n v="439990"/>
    <s v="rlopez@bmlconsultores.cl"/>
    <x v="701"/>
    <x v="0"/>
    <s v="4745706439990"/>
    <m/>
    <m/>
    <n v="-439990"/>
  </r>
  <r>
    <x v="22"/>
    <s v="Factura electrÃ³nica"/>
    <n v="4745700"/>
    <x v="701"/>
    <n v="439990"/>
    <s v="rlopez@bmlconsultores.cl"/>
    <x v="701"/>
    <x v="0"/>
    <s v="4745700439990"/>
    <m/>
    <m/>
    <n v="-439990"/>
  </r>
  <r>
    <x v="22"/>
    <s v="Factura electrÃ³nica"/>
    <n v="4745709"/>
    <x v="701"/>
    <n v="529990"/>
    <s v="rlopez@bmlconsultores.cl"/>
    <x v="701"/>
    <x v="0"/>
    <s v="4745709529990"/>
    <m/>
    <m/>
    <n v="-529990"/>
  </r>
  <r>
    <x v="126"/>
    <s v="Factura electrÃ³nica"/>
    <n v="121"/>
    <x v="701"/>
    <n v="172312"/>
    <s v="rlopez@bmlconsultores.cl"/>
    <x v="701"/>
    <x v="0"/>
    <s v="121172312"/>
    <m/>
    <m/>
    <n v="-172312"/>
  </r>
  <r>
    <x v="209"/>
    <s v="Factura electrÃ³nica"/>
    <n v="46142630"/>
    <x v="701"/>
    <n v="27423"/>
    <s v="rlopez@bmlconsultores.cl"/>
    <x v="701"/>
    <x v="0"/>
    <s v="4614263027423"/>
    <d v="2023-12-27T00:00:00"/>
    <n v="27423"/>
    <n v="0"/>
  </r>
  <r>
    <x v="14"/>
    <s v="Factura electrÃ³nica"/>
    <n v="38768"/>
    <x v="702"/>
    <n v="760236"/>
    <s v="rlopez@bmlconsultores.cl"/>
    <x v="702"/>
    <x v="0"/>
    <s v="38768760236"/>
    <m/>
    <m/>
    <n v="-760236"/>
  </r>
  <r>
    <x v="20"/>
    <s v="Factura electrÃ³nica"/>
    <n v="114534"/>
    <x v="702"/>
    <n v="437326"/>
    <s v="rlopez@bmlconsultores.cl"/>
    <x v="702"/>
    <x v="0"/>
    <s v="114534437326"/>
    <m/>
    <m/>
    <n v="-437326"/>
  </r>
  <r>
    <x v="21"/>
    <s v="Factura electrÃ³nica"/>
    <n v="1025481"/>
    <x v="702"/>
    <n v="4860450"/>
    <s v="rlopez@bmlconsultores.cl"/>
    <x v="702"/>
    <x v="0"/>
    <s v="10254814860450"/>
    <m/>
    <m/>
    <n v="-4860450"/>
  </r>
  <r>
    <x v="2"/>
    <s v="Factura electrÃ³nica"/>
    <n v="3265809"/>
    <x v="702"/>
    <n v="112689"/>
    <s v="rlopez@bmlconsultores.cl"/>
    <x v="702"/>
    <x v="0"/>
    <s v="3265809112689"/>
    <m/>
    <m/>
    <n v="-112689"/>
  </r>
  <r>
    <x v="49"/>
    <s v="Factura electrÃ³nica"/>
    <n v="12684"/>
    <x v="703"/>
    <n v="2158597"/>
    <s v="rlopez@bmlconsultores.cl"/>
    <x v="703"/>
    <x v="0"/>
    <s v="126842158597"/>
    <m/>
    <m/>
    <n v="-2158597"/>
  </r>
  <r>
    <x v="96"/>
    <s v="Factura electrÃ³nica"/>
    <n v="8232430"/>
    <x v="703"/>
    <n v="22629"/>
    <s v="rlopez@bmlconsultores.cl"/>
    <x v="703"/>
    <x v="0"/>
    <s v="823243022629"/>
    <d v="2024-01-28T00:00:00"/>
    <n v="22629"/>
    <n v="0"/>
  </r>
  <r>
    <x v="8"/>
    <s v="Factura electrÃ³nica"/>
    <n v="5851"/>
    <x v="703"/>
    <n v="3480526"/>
    <s v="rlopez@bmlconsultores.cl"/>
    <x v="703"/>
    <x v="0"/>
    <s v="58513480526"/>
    <m/>
    <m/>
    <n v="-3480526"/>
  </r>
  <r>
    <x v="21"/>
    <s v="Factura electrÃ³nica"/>
    <n v="1025582"/>
    <x v="703"/>
    <n v="1149990"/>
    <s v="rlopez@bmlconsultores.cl"/>
    <x v="703"/>
    <x v="0"/>
    <s v="10255821149990"/>
    <m/>
    <m/>
    <n v="-1149990"/>
  </r>
  <r>
    <x v="21"/>
    <s v="Factura electrÃ³nica"/>
    <n v="1025584"/>
    <x v="703"/>
    <n v="10167761"/>
    <s v="rlopez@bmlconsultores.cl"/>
    <x v="703"/>
    <x v="0"/>
    <s v="102558410167761"/>
    <m/>
    <m/>
    <n v="-10167761"/>
  </r>
  <r>
    <x v="68"/>
    <s v="Factura electrÃ³nica"/>
    <n v="6449581"/>
    <x v="703"/>
    <n v="52634"/>
    <s v="rlopez@bmlconsultores.cl"/>
    <x v="703"/>
    <x v="0"/>
    <s v="644958152634"/>
    <d v="2024-01-28T00:00:00"/>
    <n v="52634"/>
    <n v="0"/>
  </r>
  <r>
    <x v="95"/>
    <s v="Factura electrÃ³nica"/>
    <n v="33688"/>
    <x v="704"/>
    <n v="1310904"/>
    <s v="rlopez@bmlconsultores.cl"/>
    <x v="704"/>
    <x v="0"/>
    <s v="336881310904"/>
    <m/>
    <m/>
    <n v="-1310904"/>
  </r>
  <r>
    <x v="199"/>
    <s v="Factura no afecta o exenta electrÃ³nica"/>
    <n v="196251"/>
    <x v="704"/>
    <n v="13373"/>
    <s v="rlopez@bmlconsultores.cl"/>
    <x v="704"/>
    <x v="0"/>
    <s v="19625113373"/>
    <m/>
    <m/>
    <n v="-13373"/>
  </r>
  <r>
    <x v="63"/>
    <s v="Factura electrÃ³nica"/>
    <n v="1040"/>
    <x v="705"/>
    <n v="488900"/>
    <s v="rlopez@bmlconsultores.cl"/>
    <x v="705"/>
    <x v="0"/>
    <s v="1040488900"/>
    <d v="2023-12-26T00:00:00"/>
    <n v="488900"/>
    <n v="0"/>
  </r>
  <r>
    <x v="63"/>
    <s v="Factura electrÃ³nica"/>
    <n v="1041"/>
    <x v="705"/>
    <n v="488900"/>
    <s v="rlopez@bmlconsultores.cl"/>
    <x v="705"/>
    <x v="0"/>
    <s v="1041488900"/>
    <d v="2024-01-03T00:00:00"/>
    <n v="488900"/>
    <n v="0"/>
  </r>
  <r>
    <x v="217"/>
    <s v="Factura electrÃ³nica"/>
    <n v="783"/>
    <x v="705"/>
    <n v="3254650"/>
    <s v="rlopez@bmlconsultores.cl"/>
    <x v="705"/>
    <x v="0"/>
    <s v="7833254650"/>
    <m/>
    <m/>
    <n v="-3254650"/>
  </r>
  <r>
    <x v="29"/>
    <s v="Factura electrÃ³nica"/>
    <n v="3180852"/>
    <x v="705"/>
    <n v="19057"/>
    <s v="rlopez@bmlconsultores.cl"/>
    <x v="705"/>
    <x v="0"/>
    <s v="318085219057"/>
    <m/>
    <m/>
    <n v="-19057"/>
  </r>
  <r>
    <x v="218"/>
    <s v="Factura electrÃ³nica"/>
    <n v="510"/>
    <x v="705"/>
    <n v="786751"/>
    <s v="rlopez@bmlconsultores.cl"/>
    <x v="705"/>
    <x v="0"/>
    <s v="510786751"/>
    <m/>
    <m/>
    <n v="-786751"/>
  </r>
  <r>
    <x v="126"/>
    <s v="Factura electrÃ³nica"/>
    <n v="127"/>
    <x v="705"/>
    <n v="130900"/>
    <s v="rlopez@bmlconsultores.cl"/>
    <x v="705"/>
    <x v="0"/>
    <s v="127130900"/>
    <m/>
    <m/>
    <n v="-130900"/>
  </r>
  <r>
    <x v="61"/>
    <s v="Factura electrÃ³nica"/>
    <n v="31993"/>
    <x v="705"/>
    <n v="364579"/>
    <s v="rlopez@bmlconsultores.cl"/>
    <x v="705"/>
    <x v="0"/>
    <s v="31993364579"/>
    <m/>
    <m/>
    <n v="-364579"/>
  </r>
  <r>
    <x v="91"/>
    <s v="Factura electrÃ³nica"/>
    <n v="965"/>
    <x v="705"/>
    <n v="19863"/>
    <s v="rlopez@bmlconsultores.cl"/>
    <x v="705"/>
    <x v="0"/>
    <s v="96519863"/>
    <m/>
    <m/>
    <n v="-19863"/>
  </r>
  <r>
    <x v="174"/>
    <s v="Factura electrÃ³nica"/>
    <n v="1800597"/>
    <x v="706"/>
    <n v="1029990"/>
    <s v="rlopez@bmlconsultores.cl"/>
    <x v="706"/>
    <x v="0"/>
    <s v="18005971029990"/>
    <m/>
    <m/>
    <n v="-1029990"/>
  </r>
  <r>
    <x v="174"/>
    <s v="Factura electrÃ³nica"/>
    <n v="1800575"/>
    <x v="706"/>
    <n v="749990"/>
    <s v="rlopez@bmlconsultores.cl"/>
    <x v="706"/>
    <x v="0"/>
    <s v="1800575749990"/>
    <m/>
    <m/>
    <n v="-749990"/>
  </r>
  <r>
    <x v="219"/>
    <s v="Factura electrÃ³nica"/>
    <n v="9705"/>
    <x v="706"/>
    <n v="136480"/>
    <s v="rlopez@bmlconsultores.cl"/>
    <x v="706"/>
    <x v="2"/>
    <s v="9705136480"/>
    <m/>
    <m/>
    <n v="-136480"/>
  </r>
  <r>
    <x v="219"/>
    <s v="Nota de crÃ©dito electrÃ³nica"/>
    <n v="3118"/>
    <x v="706"/>
    <n v="-136480"/>
    <s v="rlopez@bmlconsultores.cl"/>
    <x v="706"/>
    <x v="1"/>
    <s v="3118-136480"/>
    <m/>
    <m/>
    <n v="136480"/>
  </r>
  <r>
    <x v="6"/>
    <s v="Factura electrÃ³nica"/>
    <n v="1361"/>
    <x v="706"/>
    <n v="185819"/>
    <s v="rlopez@bmlconsultores.cl"/>
    <x v="706"/>
    <x v="0"/>
    <s v="1361185819"/>
    <m/>
    <m/>
    <n v="-185819"/>
  </r>
  <r>
    <x v="22"/>
    <s v="Factura electrÃ³nica"/>
    <n v="4747064"/>
    <x v="706"/>
    <n v="674980"/>
    <s v="rlopez@bmlconsultores.cl"/>
    <x v="706"/>
    <x v="0"/>
    <s v="4747064674980"/>
    <m/>
    <m/>
    <n v="-674980"/>
  </r>
  <r>
    <x v="22"/>
    <s v="Factura electrÃ³nica"/>
    <n v="4747031"/>
    <x v="706"/>
    <n v="192980"/>
    <s v="rlopez@bmlconsultores.cl"/>
    <x v="706"/>
    <x v="0"/>
    <s v="4747031192980"/>
    <m/>
    <m/>
    <n v="-192980"/>
  </r>
  <r>
    <x v="22"/>
    <s v="Factura electrÃ³nica"/>
    <n v="4747032"/>
    <x v="706"/>
    <n v="2119960"/>
    <s v="rlopez@bmlconsultores.cl"/>
    <x v="706"/>
    <x v="0"/>
    <s v="47470322119960"/>
    <m/>
    <m/>
    <n v="-2119960"/>
  </r>
  <r>
    <x v="75"/>
    <s v="Factura electrÃ³nica"/>
    <n v="16374"/>
    <x v="706"/>
    <n v="659135"/>
    <s v="rlopez@bmlconsultores.cl"/>
    <x v="706"/>
    <x v="0"/>
    <s v="16374659135"/>
    <m/>
    <m/>
    <n v="-659135"/>
  </r>
  <r>
    <x v="61"/>
    <s v="Factura electrÃ³nica"/>
    <n v="31996"/>
    <x v="706"/>
    <n v="467492"/>
    <s v="rlopez@bmlconsultores.cl"/>
    <x v="706"/>
    <x v="0"/>
    <s v="31996467492"/>
    <m/>
    <m/>
    <n v="-467492"/>
  </r>
  <r>
    <x v="220"/>
    <s v="Factura electrÃ³nica"/>
    <n v="82843"/>
    <x v="707"/>
    <n v="654600"/>
    <s v="rlopez@bmlconsultores.cl"/>
    <x v="707"/>
    <x v="0"/>
    <s v="82843654600"/>
    <m/>
    <m/>
    <n v="-654600"/>
  </r>
  <r>
    <x v="186"/>
    <s v="Factura electrÃ³nica"/>
    <n v="1234"/>
    <x v="707"/>
    <n v="1377806"/>
    <s v="rlopez@bmlconsultores.cl"/>
    <x v="707"/>
    <x v="0"/>
    <s v="12341377806"/>
    <m/>
    <m/>
    <n v="-1377806"/>
  </r>
  <r>
    <x v="22"/>
    <s v="Factura electrÃ³nica"/>
    <n v="4747212"/>
    <x v="707"/>
    <n v="1595930"/>
    <s v="rlopez@bmlconsultores.cl"/>
    <x v="707"/>
    <x v="0"/>
    <s v="47472121595930"/>
    <m/>
    <m/>
    <n v="-1595930"/>
  </r>
  <r>
    <x v="22"/>
    <s v="Factura electrÃ³nica"/>
    <n v="4747225"/>
    <x v="707"/>
    <n v="1171940"/>
    <s v="rlopez@bmlconsultores.cl"/>
    <x v="707"/>
    <x v="0"/>
    <s v="47472251171940"/>
    <m/>
    <m/>
    <n v="-1171940"/>
  </r>
  <r>
    <x v="22"/>
    <s v="Factura electrÃ³nica"/>
    <n v="4747335"/>
    <x v="707"/>
    <n v="192980"/>
    <s v="rlopez@bmlconsultores.cl"/>
    <x v="707"/>
    <x v="0"/>
    <s v="4747335192980"/>
    <m/>
    <m/>
    <n v="-192980"/>
  </r>
  <r>
    <x v="65"/>
    <s v="Factura electrÃ³nica"/>
    <n v="14143"/>
    <x v="707"/>
    <n v="2199000"/>
    <s v="rlopez@bmlconsultores.cl"/>
    <x v="707"/>
    <x v="0"/>
    <s v="141432199000"/>
    <m/>
    <m/>
    <n v="-2199000"/>
  </r>
  <r>
    <x v="221"/>
    <s v="Factura electrÃ³nica"/>
    <n v="1586349"/>
    <x v="707"/>
    <n v="299989"/>
    <s v="rlopez@bmlconsultores.cl"/>
    <x v="707"/>
    <x v="0"/>
    <s v="1586349299989"/>
    <m/>
    <m/>
    <n v="-299989"/>
  </r>
  <r>
    <x v="120"/>
    <s v="Factura no afecta o exenta electrÃ³nica"/>
    <n v="868"/>
    <x v="707"/>
    <n v="1282453"/>
    <s v="rlopez@bmlconsultores.cl"/>
    <x v="707"/>
    <x v="0"/>
    <s v="8681282453"/>
    <m/>
    <m/>
    <n v="-1282453"/>
  </r>
  <r>
    <x v="175"/>
    <s v="Factura electrÃ³nica"/>
    <n v="650"/>
    <x v="708"/>
    <n v="953940"/>
    <s v="rlopez@bmlconsultores.cl"/>
    <x v="708"/>
    <x v="2"/>
    <s v="650953940"/>
    <m/>
    <m/>
    <n v="-953940"/>
  </r>
  <r>
    <x v="175"/>
    <s v="Nota de crÃ©dito electrÃ³nica"/>
    <n v="768"/>
    <x v="708"/>
    <n v="-953939"/>
    <s v="rlopez@bmlconsultores.cl"/>
    <x v="708"/>
    <x v="1"/>
    <s v="768-953939"/>
    <m/>
    <m/>
    <n v="953939"/>
  </r>
  <r>
    <x v="213"/>
    <s v="Factura electrÃ³nica"/>
    <n v="12922"/>
    <x v="708"/>
    <n v="209150"/>
    <s v="rlopez@bmlconsultores.cl"/>
    <x v="708"/>
    <x v="0"/>
    <s v="12922209150"/>
    <m/>
    <m/>
    <n v="-209150"/>
  </r>
  <r>
    <x v="5"/>
    <s v="Factura electrÃ³nica"/>
    <n v="10754"/>
    <x v="709"/>
    <n v="559983"/>
    <s v="rlopez@bmlconsultores.cl"/>
    <x v="709"/>
    <x v="0"/>
    <s v="10754559983"/>
    <m/>
    <m/>
    <n v="-559983"/>
  </r>
  <r>
    <x v="198"/>
    <s v="Factura electrÃ³nica"/>
    <n v="279"/>
    <x v="709"/>
    <n v="367800"/>
    <s v="rlopez@bmlconsultores.cl"/>
    <x v="709"/>
    <x v="0"/>
    <s v="279367800"/>
    <d v="2024-01-09T00:00:00"/>
    <n v="367800"/>
    <n v="0"/>
  </r>
  <r>
    <x v="175"/>
    <s v="Factura electrÃ³nica"/>
    <n v="654"/>
    <x v="709"/>
    <n v="1199958"/>
    <s v="rlopez@bmlconsultores.cl"/>
    <x v="709"/>
    <x v="0"/>
    <s v="6541199958"/>
    <m/>
    <m/>
    <n v="-1199958"/>
  </r>
  <r>
    <x v="4"/>
    <s v="Factura electrÃ³nica"/>
    <n v="6674"/>
    <x v="709"/>
    <n v="225990"/>
    <s v="rlopez@bmlconsultores.cl"/>
    <x v="709"/>
    <x v="0"/>
    <s v="6674225990"/>
    <m/>
    <m/>
    <n v="-225990"/>
  </r>
  <r>
    <x v="22"/>
    <s v="Factura electrÃ³nica"/>
    <n v="4748320"/>
    <x v="710"/>
    <n v="609890"/>
    <s v="rlopez@bmlconsultores.cl"/>
    <x v="710"/>
    <x v="0"/>
    <s v="4748320609890"/>
    <m/>
    <m/>
    <n v="-609890"/>
  </r>
  <r>
    <x v="12"/>
    <s v="Factura electrÃ³nica"/>
    <n v="30219"/>
    <x v="711"/>
    <n v="47600"/>
    <s v="rlopez@bmlconsultores.cl"/>
    <x v="711"/>
    <x v="0"/>
    <s v="3021947600"/>
    <m/>
    <m/>
    <n v="-47600"/>
  </r>
  <r>
    <x v="21"/>
    <s v="Factura electrÃ³nica"/>
    <n v="1026632"/>
    <x v="711"/>
    <n v="3915160"/>
    <s v="rlopez@bmlconsultores.cl"/>
    <x v="711"/>
    <x v="0"/>
    <s v="10266323915160"/>
    <m/>
    <m/>
    <n v="-3915160"/>
  </r>
  <r>
    <x v="16"/>
    <s v="Factura electrÃ³nica"/>
    <n v="48481764"/>
    <x v="711"/>
    <n v="32969"/>
    <s v="rlopez@bmlconsultores.cl"/>
    <x v="711"/>
    <x v="0"/>
    <s v="4848176432969"/>
    <m/>
    <m/>
    <n v="-32969"/>
  </r>
  <r>
    <x v="61"/>
    <s v="Factura electrÃ³nica"/>
    <n v="32113"/>
    <x v="711"/>
    <n v="564967"/>
    <s v="rlopez@bmlconsultores.cl"/>
    <x v="711"/>
    <x v="0"/>
    <s v="32113564967"/>
    <m/>
    <m/>
    <n v="-564967"/>
  </r>
  <r>
    <x v="175"/>
    <s v="Factura electrÃ³nica"/>
    <n v="655"/>
    <x v="712"/>
    <n v="2705911"/>
    <s v="rlopez@bmlconsultores.cl"/>
    <x v="712"/>
    <x v="2"/>
    <s v="6552705911"/>
    <m/>
    <m/>
    <n v="-2705911"/>
  </r>
  <r>
    <x v="175"/>
    <s v="Nota de crÃ©dito electrÃ³nica"/>
    <n v="769"/>
    <x v="712"/>
    <n v="-2705911"/>
    <s v="rlopez@bmlconsultores.cl"/>
    <x v="712"/>
    <x v="1"/>
    <s v="769-2705911"/>
    <m/>
    <m/>
    <n v="2705911"/>
  </r>
  <r>
    <x v="85"/>
    <s v="Factura electrÃ³nica"/>
    <n v="1048"/>
    <x v="712"/>
    <n v="23955"/>
    <s v="rlopez@bmlconsultores.cl"/>
    <x v="712"/>
    <x v="0"/>
    <s v="104823955"/>
    <m/>
    <m/>
    <n v="-23955"/>
  </r>
  <r>
    <x v="21"/>
    <s v="Factura electrÃ³nica"/>
    <n v="1026633"/>
    <x v="712"/>
    <n v="1149990"/>
    <s v="rlopez@bmlconsultores.cl"/>
    <x v="712"/>
    <x v="0"/>
    <s v="10266331149990"/>
    <m/>
    <m/>
    <n v="-1149990"/>
  </r>
  <r>
    <x v="7"/>
    <s v="Factura electrÃ³nica"/>
    <n v="63062"/>
    <x v="712"/>
    <n v="355470"/>
    <s v="rlopez@bmlconsultores.cl"/>
    <x v="712"/>
    <x v="0"/>
    <s v="63062355470"/>
    <m/>
    <m/>
    <n v="-355470"/>
  </r>
  <r>
    <x v="147"/>
    <s v="Factura electrÃ³nica"/>
    <n v="4208864"/>
    <x v="713"/>
    <n v="5998"/>
    <s v="rlopez@bmlconsultores.cl"/>
    <x v="713"/>
    <x v="0"/>
    <s v="42088645998"/>
    <m/>
    <m/>
    <n v="-5998"/>
  </r>
  <r>
    <x v="51"/>
    <s v="Factura electrÃ³nica"/>
    <n v="856799"/>
    <x v="714"/>
    <n v="1095798"/>
    <s v="rlopez@bmlconsultores.cl"/>
    <x v="714"/>
    <x v="0"/>
    <s v="8567991095798"/>
    <m/>
    <m/>
    <n v="-1095798"/>
  </r>
  <r>
    <x v="14"/>
    <s v="Factura electrÃ³nica"/>
    <n v="39045"/>
    <x v="715"/>
    <n v="979096"/>
    <s v="rlopez@bmlconsultores.cl"/>
    <x v="715"/>
    <x v="0"/>
    <s v="39045979096"/>
    <m/>
    <m/>
    <n v="-979096"/>
  </r>
  <r>
    <x v="77"/>
    <s v="Factura electrÃ³nica"/>
    <n v="17311"/>
    <x v="715"/>
    <n v="739802"/>
    <s v="rlopez@bmlconsultores.cl"/>
    <x v="715"/>
    <x v="0"/>
    <s v="17311739802"/>
    <m/>
    <m/>
    <n v="-739802"/>
  </r>
  <r>
    <x v="147"/>
    <s v="Factura electrÃ³nica"/>
    <n v="4035351"/>
    <x v="715"/>
    <n v="19990"/>
    <s v="rlopez@bmlconsultores.cl"/>
    <x v="715"/>
    <x v="0"/>
    <s v="403535119990"/>
    <m/>
    <m/>
    <n v="-19990"/>
  </r>
  <r>
    <x v="22"/>
    <s v="Factura electrÃ³nica"/>
    <n v="4809672"/>
    <x v="715"/>
    <n v="359990"/>
    <s v="rlopez@bmlconsultores.cl"/>
    <x v="715"/>
    <x v="0"/>
    <s v="4809672359990"/>
    <m/>
    <m/>
    <n v="-359990"/>
  </r>
  <r>
    <x v="22"/>
    <s v="Factura electrÃ³nica"/>
    <n v="4809671"/>
    <x v="715"/>
    <n v="64980"/>
    <s v="rlopez@bmlconsultores.cl"/>
    <x v="715"/>
    <x v="0"/>
    <s v="480967164980"/>
    <m/>
    <m/>
    <n v="-64980"/>
  </r>
  <r>
    <x v="68"/>
    <s v="Factura electrÃ³nica"/>
    <n v="6480325"/>
    <x v="715"/>
    <n v="13233"/>
    <s v="rlopez@bmlconsultores.cl"/>
    <x v="715"/>
    <x v="0"/>
    <s v="648032513233"/>
    <d v="2024-02-15T00:00:00"/>
    <n v="13233"/>
    <n v="0"/>
  </r>
  <r>
    <x v="20"/>
    <s v="Factura electrÃ³nica"/>
    <n v="115302"/>
    <x v="716"/>
    <n v="328003"/>
    <s v="rlopez@bmlconsultores.cl"/>
    <x v="716"/>
    <x v="0"/>
    <s v="115302328003"/>
    <m/>
    <m/>
    <n v="-328003"/>
  </r>
  <r>
    <x v="21"/>
    <s v="Factura electrÃ³nica"/>
    <n v="1026208"/>
    <x v="716"/>
    <n v="4378500"/>
    <s v="rlopez@bmlconsultores.cl"/>
    <x v="716"/>
    <x v="0"/>
    <s v="10262084378500"/>
    <m/>
    <m/>
    <n v="-4378500"/>
  </r>
  <r>
    <x v="133"/>
    <s v="Factura electrÃ³nica"/>
    <n v="223911"/>
    <x v="716"/>
    <n v="3726857"/>
    <s v="rlopez@bmlconsultores.cl"/>
    <x v="716"/>
    <x v="0"/>
    <s v="2239113726857"/>
    <m/>
    <m/>
    <n v="-3726857"/>
  </r>
  <r>
    <x v="14"/>
    <s v="Factura electrÃ³nica"/>
    <n v="39108"/>
    <x v="717"/>
    <n v="419174"/>
    <s v="rlopez@bmlconsultores.cl"/>
    <x v="717"/>
    <x v="0"/>
    <s v="39108419174"/>
    <m/>
    <m/>
    <n v="-419174"/>
  </r>
  <r>
    <x v="222"/>
    <s v="Factura electrÃ³nica"/>
    <n v="19763"/>
    <x v="717"/>
    <n v="41890"/>
    <s v="rlopez@bmlconsultores.cl"/>
    <x v="717"/>
    <x v="0"/>
    <s v="1976341890"/>
    <m/>
    <m/>
    <n v="-41890"/>
  </r>
  <r>
    <x v="175"/>
    <s v="Factura electrÃ³nica"/>
    <n v="665"/>
    <x v="717"/>
    <n v="549989"/>
    <s v="rlopez@bmlconsultores.cl"/>
    <x v="717"/>
    <x v="2"/>
    <s v="665549989"/>
    <m/>
    <m/>
    <n v="-549989"/>
  </r>
  <r>
    <x v="175"/>
    <s v="Nota de crÃ©dito electrÃ³nica"/>
    <n v="778"/>
    <x v="717"/>
    <n v="-549989"/>
    <s v="rlopez@bmlconsultores.cl"/>
    <x v="717"/>
    <x v="1"/>
    <s v="778-549989"/>
    <m/>
    <m/>
    <n v="549989"/>
  </r>
  <r>
    <x v="70"/>
    <s v="Factura electrÃ³nica"/>
    <n v="406910"/>
    <x v="717"/>
    <n v="86960"/>
    <s v="rlopez@bmlconsultores.cl"/>
    <x v="717"/>
    <x v="0"/>
    <s v="40691086960"/>
    <m/>
    <m/>
    <n v="-86960"/>
  </r>
  <r>
    <x v="105"/>
    <s v="Factura electrÃ³nica"/>
    <n v="115"/>
    <x v="717"/>
    <n v="35000"/>
    <s v="rlopez@bmlconsultores.cl"/>
    <x v="717"/>
    <x v="0"/>
    <s v="11535000"/>
    <d v="2024-01-22T00:00:00"/>
    <n v="35000"/>
    <n v="0"/>
  </r>
  <r>
    <x v="198"/>
    <s v="Nota de crÃ©dito electrÃ³nica"/>
    <n v="961"/>
    <x v="718"/>
    <n v="-174900"/>
    <s v="rlopez@bmlconsultores.cl"/>
    <x v="718"/>
    <x v="1"/>
    <s v="961-174900"/>
    <m/>
    <m/>
    <n v="174900"/>
  </r>
  <r>
    <x v="53"/>
    <s v="Factura electrÃ³nica"/>
    <n v="32577"/>
    <x v="719"/>
    <n v="171930"/>
    <s v="rlopez@bmlconsultores.cl"/>
    <x v="719"/>
    <x v="0"/>
    <s v="32577171930"/>
    <m/>
    <m/>
    <n v="-171930"/>
  </r>
  <r>
    <x v="184"/>
    <s v="Factura electrÃ³nica"/>
    <n v="293"/>
    <x v="719"/>
    <n v="2338965"/>
    <s v="rlopez@bmlconsultores.cl"/>
    <x v="719"/>
    <x v="0"/>
    <s v="2932338965"/>
    <m/>
    <m/>
    <n v="-2338965"/>
  </r>
  <r>
    <x v="29"/>
    <s v="Factura electrÃ³nica"/>
    <n v="3193422"/>
    <x v="719"/>
    <n v="149071"/>
    <s v="rlopez@bmlconsultores.cl"/>
    <x v="719"/>
    <x v="0"/>
    <s v="3193422149071"/>
    <m/>
    <m/>
    <n v="-149071"/>
  </r>
  <r>
    <x v="22"/>
    <s v="Factura electrÃ³nica"/>
    <n v="4810957"/>
    <x v="719"/>
    <n v="349990"/>
    <s v="rlopez@bmlconsultores.cl"/>
    <x v="719"/>
    <x v="0"/>
    <s v="4810957349990"/>
    <m/>
    <m/>
    <n v="-349990"/>
  </r>
  <r>
    <x v="22"/>
    <s v="Factura electrÃ³nica"/>
    <n v="4810903"/>
    <x v="719"/>
    <n v="124970"/>
    <s v="rlopez@bmlconsultores.cl"/>
    <x v="719"/>
    <x v="0"/>
    <s v="4810903124970"/>
    <m/>
    <m/>
    <n v="-124970"/>
  </r>
  <r>
    <x v="22"/>
    <s v="Factura electrÃ³nica"/>
    <n v="4810946"/>
    <x v="719"/>
    <n v="1709970"/>
    <s v="rlopez@bmlconsultores.cl"/>
    <x v="719"/>
    <x v="0"/>
    <s v="48109461709970"/>
    <m/>
    <m/>
    <n v="-1709970"/>
  </r>
  <r>
    <x v="174"/>
    <s v="Factura electrÃ³nica"/>
    <n v="1805691"/>
    <x v="720"/>
    <n v="399990"/>
    <s v="rlopez@bmlconsultores.cl"/>
    <x v="720"/>
    <x v="0"/>
    <s v="1805691399990"/>
    <m/>
    <m/>
    <n v="-399990"/>
  </r>
  <r>
    <x v="174"/>
    <s v="Factura electrÃ³nica"/>
    <n v="1805820"/>
    <x v="720"/>
    <n v="659989"/>
    <s v="rlopez@bmlconsultores.cl"/>
    <x v="720"/>
    <x v="0"/>
    <s v="1805820659989"/>
    <m/>
    <m/>
    <n v="-659989"/>
  </r>
  <r>
    <x v="174"/>
    <s v="Factura electrÃ³nica"/>
    <n v="1805690"/>
    <x v="720"/>
    <n v="959990"/>
    <s v="rlopez@bmlconsultores.cl"/>
    <x v="720"/>
    <x v="0"/>
    <s v="1805690959990"/>
    <m/>
    <m/>
    <n v="-959990"/>
  </r>
  <r>
    <x v="45"/>
    <s v="Factura electrÃ³nica"/>
    <n v="554159"/>
    <x v="720"/>
    <n v="191962"/>
    <s v="rlopez@bmlconsultores.cl"/>
    <x v="720"/>
    <x v="0"/>
    <s v="554159191962"/>
    <m/>
    <m/>
    <n v="-191962"/>
  </r>
  <r>
    <x v="1"/>
    <s v="Nota de crÃ©dito electrÃ³nica"/>
    <n v="89"/>
    <x v="720"/>
    <n v="-916300"/>
    <s v="rlopez@bmlconsultores.cl"/>
    <x v="720"/>
    <x v="1"/>
    <s v="89-916300"/>
    <m/>
    <m/>
    <n v="916300"/>
  </r>
  <r>
    <x v="68"/>
    <s v="Factura electrÃ³nica"/>
    <n v="6501287"/>
    <x v="720"/>
    <n v="10637"/>
    <s v="rlopez@bmlconsultores.cl"/>
    <x v="720"/>
    <x v="0"/>
    <s v="650128710637"/>
    <d v="2024-02-22T00:00:00"/>
    <n v="10637"/>
    <n v="0"/>
  </r>
  <r>
    <x v="2"/>
    <s v="Factura electrÃ³nica"/>
    <n v="3274802"/>
    <x v="720"/>
    <n v="111119"/>
    <s v="rlopez@bmlconsultores.cl"/>
    <x v="720"/>
    <x v="0"/>
    <s v="3274802111119"/>
    <m/>
    <m/>
    <n v="-111119"/>
  </r>
  <r>
    <x v="104"/>
    <s v="Factura electrÃ³nica"/>
    <n v="2283423"/>
    <x v="721"/>
    <n v="105315"/>
    <s v="rlopez@bmlconsultores.cl"/>
    <x v="721"/>
    <x v="0"/>
    <s v="2283423105315"/>
    <m/>
    <m/>
    <n v="-105315"/>
  </r>
  <r>
    <x v="21"/>
    <s v="Factura electrÃ³nica"/>
    <n v="1026398"/>
    <x v="721"/>
    <n v="3815641"/>
    <s v="rlopez@bmlconsultores.cl"/>
    <x v="721"/>
    <x v="0"/>
    <s v="10263983815641"/>
    <m/>
    <m/>
    <n v="-3815641"/>
  </r>
  <r>
    <x v="21"/>
    <s v="Factura electrÃ³nica"/>
    <n v="1026397"/>
    <x v="721"/>
    <n v="3659960"/>
    <s v="rlopez@bmlconsultores.cl"/>
    <x v="721"/>
    <x v="0"/>
    <s v="10263973659960"/>
    <m/>
    <m/>
    <n v="-3659960"/>
  </r>
  <r>
    <x v="79"/>
    <s v="Nota de crÃ©dito electrÃ³nica"/>
    <n v="8773816"/>
    <x v="722"/>
    <n v="-341"/>
    <s v="rlopez@bmlconsultores.cl"/>
    <x v="722"/>
    <x v="1"/>
    <s v="8773816-341"/>
    <m/>
    <m/>
    <n v="341"/>
  </r>
  <r>
    <x v="7"/>
    <s v="Factura electrÃ³nica"/>
    <n v="63635"/>
    <x v="722"/>
    <n v="264738"/>
    <s v="rlopez@bmlconsultores.cl"/>
    <x v="722"/>
    <x v="0"/>
    <s v="63635264738"/>
    <m/>
    <m/>
    <n v="-264738"/>
  </r>
  <r>
    <x v="223"/>
    <s v="Factura electrÃ³nica"/>
    <n v="7620"/>
    <x v="723"/>
    <n v="458920"/>
    <s v="rlopez@bmlconsultores.cl"/>
    <x v="723"/>
    <x v="0"/>
    <s v="7620458920"/>
    <m/>
    <m/>
    <n v="-458920"/>
  </r>
  <r>
    <x v="22"/>
    <s v="Nota de crÃ©dito electrÃ³nica"/>
    <n v="24678065"/>
    <x v="723"/>
    <n v="-599900"/>
    <s v="rlopez@bmlconsultores.cl"/>
    <x v="723"/>
    <x v="1"/>
    <s v="24678065-599900"/>
    <m/>
    <m/>
    <n v="599900"/>
  </r>
  <r>
    <x v="198"/>
    <s v="Factura electrÃ³nica"/>
    <n v="283"/>
    <x v="724"/>
    <n v="174900"/>
    <s v="rlopez@bmlconsultores.cl"/>
    <x v="724"/>
    <x v="2"/>
    <s v="283174900"/>
    <m/>
    <m/>
    <n v="-174900"/>
  </r>
  <r>
    <x v="224"/>
    <s v="Factura electrÃ³nica"/>
    <n v="154780"/>
    <x v="724"/>
    <n v="186452"/>
    <s v="rlopez@bmlconsultores.cl"/>
    <x v="724"/>
    <x v="0"/>
    <s v="154780186452"/>
    <m/>
    <m/>
    <n v="-186452"/>
  </r>
  <r>
    <x v="22"/>
    <s v="Nota de crÃ©dito electrÃ³nica"/>
    <n v="24641519"/>
    <x v="724"/>
    <n v="-9990"/>
    <s v="rlopez@bmlconsultores.cl"/>
    <x v="724"/>
    <x v="1"/>
    <s v="24641519-9990"/>
    <m/>
    <m/>
    <n v="9990"/>
  </r>
  <r>
    <x v="79"/>
    <s v="Factura electrÃ³nica"/>
    <n v="50896644"/>
    <x v="725"/>
    <n v="695"/>
    <s v="rlopez@bmlconsultores.cl"/>
    <x v="725"/>
    <x v="0"/>
    <s v="50896644695"/>
    <m/>
    <m/>
    <n v="-695"/>
  </r>
  <r>
    <x v="71"/>
    <s v="Factura electrÃ³nica"/>
    <n v="3226"/>
    <x v="725"/>
    <n v="727522"/>
    <s v="rlopez@bmlconsultores.cl"/>
    <x v="725"/>
    <x v="0"/>
    <s v="3226727522"/>
    <d v="2024-08-12T00:00:00"/>
    <n v="724112"/>
    <n v="-3410"/>
  </r>
  <r>
    <x v="134"/>
    <s v="Factura electrÃ³nica"/>
    <n v="8060"/>
    <x v="725"/>
    <n v="4366260"/>
    <s v="rlopez@bmlconsultores.cl"/>
    <x v="725"/>
    <x v="0"/>
    <s v="80604366260"/>
    <m/>
    <m/>
    <n v="-4366260"/>
  </r>
  <r>
    <x v="29"/>
    <s v="Factura electrÃ³nica"/>
    <n v="3196753"/>
    <x v="725"/>
    <n v="464430"/>
    <s v="rlopez@bmlconsultores.cl"/>
    <x v="725"/>
    <x v="0"/>
    <s v="3196753464430"/>
    <m/>
    <m/>
    <n v="-464430"/>
  </r>
  <r>
    <x v="21"/>
    <s v="Factura electrÃ³nica"/>
    <n v="1026513"/>
    <x v="725"/>
    <n v="3318379"/>
    <s v="rlopez@bmlconsultores.cl"/>
    <x v="725"/>
    <x v="0"/>
    <s v="10265133318379"/>
    <m/>
    <m/>
    <n v="-3318379"/>
  </r>
  <r>
    <x v="209"/>
    <s v="Factura electrÃ³nica"/>
    <n v="46455245"/>
    <x v="725"/>
    <n v="27580"/>
    <s v="rlopez@bmlconsultores.cl"/>
    <x v="725"/>
    <x v="0"/>
    <s v="4645524527580"/>
    <d v="2024-01-29T00:00:00"/>
    <n v="27580"/>
    <n v="0"/>
  </r>
  <r>
    <x v="174"/>
    <s v="Factura electrÃ³nica"/>
    <n v="1807872"/>
    <x v="726"/>
    <n v="189989"/>
    <s v="rlopez@bmlconsultores.cl"/>
    <x v="726"/>
    <x v="0"/>
    <s v="1807872189989"/>
    <m/>
    <m/>
    <n v="-189989"/>
  </r>
  <r>
    <x v="45"/>
    <s v="Nota de crÃ©dito electrÃ³nica"/>
    <n v="80867"/>
    <x v="726"/>
    <n v="-251739"/>
    <s v="rlopez@bmlconsultores.cl"/>
    <x v="726"/>
    <x v="1"/>
    <s v="80867-251739"/>
    <m/>
    <m/>
    <n v="251739"/>
  </r>
  <r>
    <x v="129"/>
    <s v="Factura electrÃ³nica"/>
    <n v="238743"/>
    <x v="726"/>
    <n v="519067"/>
    <s v="rlopez@bmlconsultores.cl"/>
    <x v="726"/>
    <x v="0"/>
    <s v="238743519067"/>
    <m/>
    <m/>
    <n v="-519067"/>
  </r>
  <r>
    <x v="136"/>
    <s v="Factura electrÃ³nica"/>
    <n v="113181"/>
    <x v="726"/>
    <n v="804980"/>
    <s v="rlopez@bmlconsultores.cl"/>
    <x v="726"/>
    <x v="0"/>
    <s v="113181804980"/>
    <m/>
    <m/>
    <n v="-804980"/>
  </r>
  <r>
    <x v="96"/>
    <s v="Factura electrÃ³nica"/>
    <n v="8269150"/>
    <x v="727"/>
    <n v="22808"/>
    <s v="rlopez@bmlconsultores.cl"/>
    <x v="727"/>
    <x v="0"/>
    <s v="826915022808"/>
    <d v="2024-03-01T00:00:00"/>
    <n v="22808"/>
    <n v="0"/>
  </r>
  <r>
    <x v="8"/>
    <s v="Factura electrÃ³nica"/>
    <n v="5940"/>
    <x v="727"/>
    <n v="3972859"/>
    <s v="rlopez@bmlconsultores.cl"/>
    <x v="727"/>
    <x v="0"/>
    <s v="59403972859"/>
    <m/>
    <m/>
    <n v="-3972859"/>
  </r>
  <r>
    <x v="7"/>
    <s v="Factura electrÃ³nica"/>
    <n v="63701"/>
    <x v="727"/>
    <n v="31177"/>
    <s v="rlopez@bmlconsultores.cl"/>
    <x v="727"/>
    <x v="0"/>
    <s v="6370131177"/>
    <m/>
    <m/>
    <n v="-31177"/>
  </r>
  <r>
    <x v="95"/>
    <s v="Factura electrÃ³nica"/>
    <n v="34182"/>
    <x v="728"/>
    <n v="1310904"/>
    <s v="rlopez@bmlconsultores.cl"/>
    <x v="728"/>
    <x v="0"/>
    <s v="341821310904"/>
    <m/>
    <m/>
    <n v="-1310904"/>
  </r>
  <r>
    <x v="45"/>
    <s v="Factura electrÃ³nica"/>
    <n v="555762"/>
    <x v="728"/>
    <n v="59775"/>
    <s v="rlopez@bmlconsultores.cl"/>
    <x v="728"/>
    <x v="0"/>
    <s v="55576259775"/>
    <m/>
    <m/>
    <n v="-59775"/>
  </r>
  <r>
    <x v="213"/>
    <s v="Factura electrÃ³nica"/>
    <n v="13194"/>
    <x v="728"/>
    <n v="249469"/>
    <s v="rlopez@bmlconsultores.cl"/>
    <x v="728"/>
    <x v="0"/>
    <s v="13194249469"/>
    <m/>
    <m/>
    <n v="-249469"/>
  </r>
  <r>
    <x v="213"/>
    <s v="Factura electrÃ³nica"/>
    <n v="13137"/>
    <x v="728"/>
    <n v="129479"/>
    <s v="rlopez@bmlconsultores.cl"/>
    <x v="728"/>
    <x v="0"/>
    <s v="13137129479"/>
    <m/>
    <m/>
    <n v="-129479"/>
  </r>
  <r>
    <x v="199"/>
    <s v="Factura electrÃ³nica"/>
    <n v="20815"/>
    <x v="728"/>
    <n v="18113"/>
    <s v="rlopez@bmlconsultores.cl"/>
    <x v="728"/>
    <x v="0"/>
    <s v="2081518113"/>
    <m/>
    <m/>
    <n v="-18113"/>
  </r>
  <r>
    <x v="199"/>
    <s v="Factura no afecta o exenta electrÃ³nica"/>
    <n v="199150"/>
    <x v="728"/>
    <n v="30927"/>
    <s v="rlopez@bmlconsultores.cl"/>
    <x v="728"/>
    <x v="0"/>
    <s v="19915030927"/>
    <m/>
    <m/>
    <n v="-30927"/>
  </r>
  <r>
    <x v="22"/>
    <s v="Factura electrÃ³nica"/>
    <n v="4813294"/>
    <x v="728"/>
    <n v="264980"/>
    <s v="rlopez@bmlconsultores.cl"/>
    <x v="728"/>
    <x v="0"/>
    <s v="4813294264980"/>
    <m/>
    <m/>
    <n v="-264980"/>
  </r>
  <r>
    <x v="22"/>
    <s v="Factura electrÃ³nica"/>
    <n v="4813498"/>
    <x v="729"/>
    <n v="31980"/>
    <s v="rlopez@bmlconsultores.cl"/>
    <x v="729"/>
    <x v="0"/>
    <s v="481349831980"/>
    <m/>
    <m/>
    <n v="-31980"/>
  </r>
  <r>
    <x v="22"/>
    <s v="Factura electrÃ³nica"/>
    <n v="4813500"/>
    <x v="729"/>
    <n v="419990"/>
    <s v="rlopez@bmlconsultores.cl"/>
    <x v="729"/>
    <x v="0"/>
    <s v="4813500419990"/>
    <m/>
    <m/>
    <n v="-419990"/>
  </r>
  <r>
    <x v="22"/>
    <s v="Factura electrÃ³nica"/>
    <n v="4813499"/>
    <x v="729"/>
    <n v="719980"/>
    <s v="rlopez@bmlconsultores.cl"/>
    <x v="729"/>
    <x v="0"/>
    <s v="4813499719980"/>
    <m/>
    <m/>
    <n v="-719980"/>
  </r>
  <r>
    <x v="22"/>
    <s v="Nota de crÃ©dito electrÃ³nica"/>
    <n v="24698698"/>
    <x v="729"/>
    <n v="-182990"/>
    <s v="rlopez@bmlconsultores.cl"/>
    <x v="729"/>
    <x v="1"/>
    <s v="24698698-182990"/>
    <m/>
    <m/>
    <n v="182990"/>
  </r>
  <r>
    <x v="22"/>
    <s v="Nota de crÃ©dito electrÃ³nica"/>
    <n v="24706331"/>
    <x v="729"/>
    <n v="-1159960"/>
    <s v="rlopez@bmlconsultores.cl"/>
    <x v="729"/>
    <x v="1"/>
    <s v="24706331-1159960"/>
    <m/>
    <m/>
    <n v="1159960"/>
  </r>
  <r>
    <x v="61"/>
    <s v="Factura electrÃ³nica"/>
    <n v="32331"/>
    <x v="729"/>
    <n v="437901"/>
    <s v="rlopez@bmlconsultores.cl"/>
    <x v="729"/>
    <x v="0"/>
    <s v="32331437901"/>
    <m/>
    <m/>
    <n v="-437901"/>
  </r>
  <r>
    <x v="22"/>
    <s v="Factura electrÃ³nica"/>
    <n v="4813608"/>
    <x v="730"/>
    <n v="664980"/>
    <s v="rlopez@bmlconsultores.cl"/>
    <x v="730"/>
    <x v="0"/>
    <s v="4813608664980"/>
    <m/>
    <m/>
    <n v="-664980"/>
  </r>
  <r>
    <x v="22"/>
    <s v="Nota de crÃ©dito electrÃ³nica"/>
    <n v="24706622"/>
    <x v="730"/>
    <n v="-11980"/>
    <s v="rlopez@bmlconsultores.cl"/>
    <x v="730"/>
    <x v="1"/>
    <s v="24706622-11980"/>
    <m/>
    <m/>
    <n v="11980"/>
  </r>
  <r>
    <x v="22"/>
    <s v="Nota de crÃ©dito electrÃ³nica"/>
    <n v="24706621"/>
    <x v="730"/>
    <n v="-9990"/>
    <s v="rlopez@bmlconsultores.cl"/>
    <x v="730"/>
    <x v="1"/>
    <s v="24706621-9990"/>
    <m/>
    <m/>
    <n v="9990"/>
  </r>
  <r>
    <x v="28"/>
    <s v="Factura electrÃ³nica"/>
    <n v="95157"/>
    <x v="731"/>
    <n v="2016870"/>
    <s v="rlopez@bmlconsultores.cl"/>
    <x v="731"/>
    <x v="0"/>
    <s v="951572016870"/>
    <m/>
    <m/>
    <n v="-2016870"/>
  </r>
  <r>
    <x v="213"/>
    <s v="Nota de crÃ©dito electrÃ³nica"/>
    <n v="5797"/>
    <x v="731"/>
    <n v="-129479"/>
    <s v="rlopez@bmlconsultores.cl"/>
    <x v="731"/>
    <x v="1"/>
    <s v="5797-129479"/>
    <m/>
    <m/>
    <n v="129479"/>
  </r>
  <r>
    <x v="91"/>
    <s v="Factura electrÃ³nica"/>
    <n v="1024"/>
    <x v="731"/>
    <n v="8857"/>
    <s v="rlopez@bmlconsultores.cl"/>
    <x v="731"/>
    <x v="0"/>
    <s v="10248857"/>
    <m/>
    <m/>
    <n v="-8857"/>
  </r>
  <r>
    <x v="120"/>
    <s v="Factura no afecta o exenta electrÃ³nica"/>
    <n v="937"/>
    <x v="732"/>
    <n v="1368568"/>
    <s v="rlopez@bmlconsultores.cl"/>
    <x v="732"/>
    <x v="0"/>
    <s v="9371368568"/>
    <m/>
    <m/>
    <n v="-1368568"/>
  </r>
  <r>
    <x v="224"/>
    <s v="Factura electrÃ³nica"/>
    <n v="155036"/>
    <x v="733"/>
    <n v="1171313"/>
    <s v="rlopez@bmlconsultores.cl"/>
    <x v="733"/>
    <x v="0"/>
    <s v="1550361171313"/>
    <m/>
    <m/>
    <n v="-1171313"/>
  </r>
  <r>
    <x v="224"/>
    <s v="Factura electrÃ³nica"/>
    <n v="155038"/>
    <x v="733"/>
    <n v="13375467"/>
    <s v="rlopez@bmlconsultores.cl"/>
    <x v="733"/>
    <x v="0"/>
    <s v="15503813375467"/>
    <m/>
    <m/>
    <n v="-13375467"/>
  </r>
  <r>
    <x v="12"/>
    <s v="Factura electrÃ³nica"/>
    <n v="30714"/>
    <x v="733"/>
    <n v="47600"/>
    <s v="rlopez@bmlconsultores.cl"/>
    <x v="733"/>
    <x v="0"/>
    <s v="3071447600"/>
    <m/>
    <m/>
    <n v="-47600"/>
  </r>
  <r>
    <x v="207"/>
    <s v="Factura electrÃ³nica"/>
    <n v="4114"/>
    <x v="734"/>
    <n v="19000"/>
    <s v="rlopez@bmlconsultores.cl"/>
    <x v="734"/>
    <x v="0"/>
    <s v="411419000"/>
    <m/>
    <m/>
    <n v="-19000"/>
  </r>
  <r>
    <x v="22"/>
    <s v="Factura electrÃ³nica"/>
    <n v="4814676"/>
    <x v="734"/>
    <n v="665970"/>
    <s v="rlopez@bmlconsultores.cl"/>
    <x v="734"/>
    <x v="0"/>
    <s v="4814676665970"/>
    <m/>
    <m/>
    <n v="-665970"/>
  </r>
  <r>
    <x v="88"/>
    <s v="Factura electrÃ³nica"/>
    <n v="52519"/>
    <x v="734"/>
    <n v="373065"/>
    <s v="rlopez@bmlconsultores.cl"/>
    <x v="734"/>
    <x v="0"/>
    <s v="52519373065"/>
    <m/>
    <m/>
    <n v="-373065"/>
  </r>
  <r>
    <x v="174"/>
    <s v="Factura electrÃ³nica"/>
    <n v="1810264"/>
    <x v="735"/>
    <n v="159990"/>
    <s v="rlopez@bmlconsultores.cl"/>
    <x v="735"/>
    <x v="0"/>
    <s v="1810264159990"/>
    <m/>
    <m/>
    <n v="-159990"/>
  </r>
  <r>
    <x v="174"/>
    <s v="Factura electrÃ³nica"/>
    <n v="1810250"/>
    <x v="735"/>
    <n v="999990"/>
    <s v="rlopez@bmlconsultores.cl"/>
    <x v="735"/>
    <x v="0"/>
    <s v="1810250999990"/>
    <m/>
    <m/>
    <n v="-999990"/>
  </r>
  <r>
    <x v="75"/>
    <s v="Factura electrÃ³nica"/>
    <n v="16742"/>
    <x v="735"/>
    <n v="831929"/>
    <s v="rlopez@bmlconsultores.cl"/>
    <x v="735"/>
    <x v="0"/>
    <s v="16742831929"/>
    <m/>
    <m/>
    <n v="-831929"/>
  </r>
  <r>
    <x v="23"/>
    <s v="Factura electrÃ³nica"/>
    <n v="1641832"/>
    <x v="735"/>
    <n v="153980"/>
    <s v="rlopez@bmlconsultores.cl"/>
    <x v="735"/>
    <x v="0"/>
    <s v="1641832153980"/>
    <m/>
    <m/>
    <n v="-153980"/>
  </r>
  <r>
    <x v="21"/>
    <s v="Factura electrÃ³nica"/>
    <n v="1027761"/>
    <x v="736"/>
    <n v="2911970"/>
    <s v="rlopez@bmlconsultores.cl"/>
    <x v="736"/>
    <x v="0"/>
    <s v="10277612911970"/>
    <m/>
    <m/>
    <n v="-2911970"/>
  </r>
  <r>
    <x v="16"/>
    <s v="Factura electrÃ³nica"/>
    <n v="48561262"/>
    <x v="736"/>
    <n v="32969"/>
    <s v="rlopez@bmlconsultores.cl"/>
    <x v="736"/>
    <x v="0"/>
    <s v="4856126232969"/>
    <m/>
    <m/>
    <n v="-32969"/>
  </r>
  <r>
    <x v="20"/>
    <s v="Factura electrÃ³nica"/>
    <n v="115820"/>
    <x v="737"/>
    <n v="630310"/>
    <s v="rlopez@bmlconsultores.cl"/>
    <x v="737"/>
    <x v="0"/>
    <s v="115820630310"/>
    <m/>
    <m/>
    <n v="-630310"/>
  </r>
  <r>
    <x v="147"/>
    <s v="Factura electrÃ³nica"/>
    <n v="4232278"/>
    <x v="737"/>
    <n v="5998"/>
    <s v="rlopez@bmlconsultores.cl"/>
    <x v="737"/>
    <x v="0"/>
    <s v="42322785998"/>
    <m/>
    <m/>
    <n v="-5998"/>
  </r>
  <r>
    <x v="147"/>
    <s v="Factura electrÃ³nica"/>
    <n v="4173258"/>
    <x v="737"/>
    <n v="189990"/>
    <s v="rlopez@bmlconsultores.cl"/>
    <x v="737"/>
    <x v="0"/>
    <s v="4173258189990"/>
    <m/>
    <m/>
    <n v="-189990"/>
  </r>
  <r>
    <x v="2"/>
    <s v="Factura electrÃ³nica"/>
    <n v="3282993"/>
    <x v="737"/>
    <n v="269074"/>
    <s v="rlopez@bmlconsultores.cl"/>
    <x v="737"/>
    <x v="0"/>
    <s v="3282993269074"/>
    <m/>
    <m/>
    <n v="-269074"/>
  </r>
  <r>
    <x v="22"/>
    <s v="Factura electrÃ³nica"/>
    <n v="4815815"/>
    <x v="738"/>
    <n v="959970"/>
    <s v="rlopez@bmlconsultores.cl"/>
    <x v="738"/>
    <x v="0"/>
    <s v="4815815959970"/>
    <m/>
    <m/>
    <n v="-959970"/>
  </r>
  <r>
    <x v="68"/>
    <s v="Factura electrÃ³nica"/>
    <n v="6534500"/>
    <x v="738"/>
    <n v="4830"/>
    <s v="rlopez@bmlconsultores.cl"/>
    <x v="738"/>
    <x v="0"/>
    <s v="65345004830"/>
    <d v="2024-03-15T00:00:00"/>
    <n v="4830"/>
    <n v="0"/>
  </r>
  <r>
    <x v="68"/>
    <s v="Factura no afecta o exenta electrÃ³nica"/>
    <n v="2122227"/>
    <x v="738"/>
    <n v="14561"/>
    <s v="rlopez@bmlconsultores.cl"/>
    <x v="738"/>
    <x v="0"/>
    <s v="212222714561"/>
    <d v="2024-03-15T00:00:00"/>
    <n v="14561"/>
    <n v="0"/>
  </r>
  <r>
    <x v="157"/>
    <s v="Factura no afecta o exenta electrÃ³nica"/>
    <n v="4386848"/>
    <x v="739"/>
    <n v="226622"/>
    <s v="rlopez@bmlconsultores.cl"/>
    <x v="739"/>
    <x v="0"/>
    <s v="4386848226622"/>
    <m/>
    <m/>
    <n v="-226622"/>
  </r>
  <r>
    <x v="21"/>
    <s v="Factura electrÃ³nica"/>
    <n v="1027762"/>
    <x v="739"/>
    <n v="1149990"/>
    <s v="rlopez@bmlconsultores.cl"/>
    <x v="739"/>
    <x v="0"/>
    <s v="10277621149990"/>
    <m/>
    <m/>
    <n v="-1149990"/>
  </r>
  <r>
    <x v="11"/>
    <s v="Factura electrÃ³nica"/>
    <n v="118702"/>
    <x v="740"/>
    <n v="14328"/>
    <s v="rlopez@bmlconsultores.cl"/>
    <x v="740"/>
    <x v="0"/>
    <s v="11870214328"/>
    <m/>
    <m/>
    <n v="-14328"/>
  </r>
  <r>
    <x v="175"/>
    <s v="Factura electrÃ³nica"/>
    <n v="711"/>
    <x v="740"/>
    <n v="529981"/>
    <s v="rlopez@bmlconsultores.cl"/>
    <x v="740"/>
    <x v="0"/>
    <s v="711529981"/>
    <m/>
    <m/>
    <n v="-529981"/>
  </r>
  <r>
    <x v="61"/>
    <s v="Factura electrÃ³nica"/>
    <n v="32388"/>
    <x v="740"/>
    <n v="499464"/>
    <s v="rlopez@bmlconsultores.cl"/>
    <x v="740"/>
    <x v="0"/>
    <s v="32388499464"/>
    <m/>
    <m/>
    <n v="-499464"/>
  </r>
  <r>
    <x v="68"/>
    <s v="Factura electrÃ³nica"/>
    <n v="6529251"/>
    <x v="740"/>
    <n v="13204"/>
    <s v="rlopez@bmlconsultores.cl"/>
    <x v="740"/>
    <x v="0"/>
    <s v="652925113204"/>
    <d v="2024-03-17T00:00:00"/>
    <n v="13204"/>
    <n v="0"/>
  </r>
  <r>
    <x v="22"/>
    <s v="Factura electrÃ³nica"/>
    <n v="4816370"/>
    <x v="741"/>
    <n v="669990"/>
    <s v="rlopez@bmlconsultores.cl"/>
    <x v="741"/>
    <x v="0"/>
    <s v="4816370669990"/>
    <m/>
    <m/>
    <n v="-669990"/>
  </r>
  <r>
    <x v="21"/>
    <s v="Factura electrÃ³nica"/>
    <n v="1027294"/>
    <x v="742"/>
    <n v="2429970"/>
    <s v="rlopez@bmlconsultores.cl"/>
    <x v="742"/>
    <x v="0"/>
    <s v="10272942429970"/>
    <m/>
    <m/>
    <n v="-2429970"/>
  </r>
  <r>
    <x v="86"/>
    <s v="Factura electrÃ³nica"/>
    <n v="21008"/>
    <x v="742"/>
    <n v="1087990"/>
    <s v="rlopez@bmlconsultores.cl"/>
    <x v="742"/>
    <x v="0"/>
    <s v="210081087990"/>
    <m/>
    <m/>
    <n v="-1087990"/>
  </r>
  <r>
    <x v="225"/>
    <s v="Factura electrÃ³nica"/>
    <n v="10929"/>
    <x v="742"/>
    <n v="239000"/>
    <s v="rlopez@bmlconsultores.cl"/>
    <x v="742"/>
    <x v="0"/>
    <s v="10929239000"/>
    <m/>
    <m/>
    <n v="-239000"/>
  </r>
  <r>
    <x v="23"/>
    <s v="Factura electrÃ³nica"/>
    <n v="1642532"/>
    <x v="742"/>
    <n v="123980"/>
    <s v="rlopez@bmlconsultores.cl"/>
    <x v="742"/>
    <x v="0"/>
    <s v="1642532123980"/>
    <m/>
    <m/>
    <n v="-123980"/>
  </r>
  <r>
    <x v="51"/>
    <s v="Factura electrÃ³nica"/>
    <n v="858714"/>
    <x v="743"/>
    <n v="51591"/>
    <s v="rlopez@bmlconsultores.cl"/>
    <x v="743"/>
    <x v="0"/>
    <s v="85871451591"/>
    <m/>
    <m/>
    <n v="-51591"/>
  </r>
  <r>
    <x v="226"/>
    <s v="Factura electrÃ³nica"/>
    <n v="4699"/>
    <x v="743"/>
    <n v="391030"/>
    <s v="rlopez@bmlconsultores.cl"/>
    <x v="743"/>
    <x v="0"/>
    <s v="4699391030"/>
    <m/>
    <m/>
    <n v="-391030"/>
  </r>
  <r>
    <x v="184"/>
    <s v="Factura electrÃ³nica"/>
    <n v="299"/>
    <x v="743"/>
    <n v="2338965"/>
    <s v="rlopez@bmlconsultores.cl"/>
    <x v="743"/>
    <x v="0"/>
    <s v="2992338965"/>
    <m/>
    <m/>
    <n v="-2338965"/>
  </r>
  <r>
    <x v="227"/>
    <s v="Factura electrÃ³nica"/>
    <n v="45249"/>
    <x v="743"/>
    <n v="686200"/>
    <s v="rlopez@bmlconsultores.cl"/>
    <x v="743"/>
    <x v="0"/>
    <s v="45249686200"/>
    <m/>
    <m/>
    <n v="-686200"/>
  </r>
  <r>
    <x v="198"/>
    <s v="Factura electrÃ³nica"/>
    <n v="293"/>
    <x v="744"/>
    <n v="188400"/>
    <s v="rlopez@bmlconsultores.cl"/>
    <x v="744"/>
    <x v="0"/>
    <s v="293188400"/>
    <d v="2024-02-20T00:00:00"/>
    <n v="188400"/>
    <n v="0"/>
  </r>
  <r>
    <x v="228"/>
    <s v="Factura electrÃ³nica"/>
    <n v="1952"/>
    <x v="744"/>
    <n v="423801"/>
    <s v="rlopez@bmlconsultores.cl"/>
    <x v="744"/>
    <x v="0"/>
    <s v="1952423801"/>
    <m/>
    <m/>
    <n v="-423801"/>
  </r>
  <r>
    <x v="229"/>
    <s v="Factura electrÃ³nica"/>
    <n v="554"/>
    <x v="744"/>
    <n v="45000"/>
    <s v="rlopez@bmlconsultores.cl"/>
    <x v="744"/>
    <x v="0"/>
    <s v="55445000"/>
    <m/>
    <m/>
    <n v="-45000"/>
  </r>
  <r>
    <x v="167"/>
    <s v="Factura electrÃ³nica"/>
    <n v="308763"/>
    <x v="744"/>
    <n v="16990"/>
    <s v="rlopez@bmlconsultores.cl"/>
    <x v="744"/>
    <x v="0"/>
    <s v="30876316990"/>
    <m/>
    <m/>
    <n v="-16990"/>
  </r>
  <r>
    <x v="21"/>
    <s v="Nota de crÃ©dito electrÃ³nica"/>
    <n v="171733"/>
    <x v="744"/>
    <n v="-29990"/>
    <s v="rlopez@bmlconsultores.cl"/>
    <x v="744"/>
    <x v="1"/>
    <s v="171733-29990"/>
    <m/>
    <m/>
    <n v="29990"/>
  </r>
  <r>
    <x v="168"/>
    <s v="Factura electrÃ³nica"/>
    <n v="2632047"/>
    <x v="744"/>
    <n v="68980"/>
    <s v="rlopez@bmlconsultores.cl"/>
    <x v="744"/>
    <x v="0"/>
    <s v="263204768980"/>
    <m/>
    <m/>
    <n v="-68980"/>
  </r>
  <r>
    <x v="126"/>
    <s v="Factura electrÃ³nica"/>
    <n v="138"/>
    <x v="744"/>
    <n v="119000"/>
    <s v="rlopez@bmlconsultores.cl"/>
    <x v="744"/>
    <x v="0"/>
    <s v="138119000"/>
    <m/>
    <m/>
    <n v="-119000"/>
  </r>
  <r>
    <x v="104"/>
    <s v="Factura electrÃ³nica"/>
    <n v="2304062"/>
    <x v="745"/>
    <n v="126021"/>
    <s v="rlopez@bmlconsultores.cl"/>
    <x v="745"/>
    <x v="0"/>
    <s v="2304062126021"/>
    <m/>
    <m/>
    <n v="-126021"/>
  </r>
  <r>
    <x v="156"/>
    <s v="Factura electrÃ³nica"/>
    <n v="1309"/>
    <x v="745"/>
    <n v="94790"/>
    <s v="rlopez@bmlconsultores.cl"/>
    <x v="745"/>
    <x v="0"/>
    <s v="130994790"/>
    <m/>
    <m/>
    <n v="-94790"/>
  </r>
  <r>
    <x v="225"/>
    <s v="Factura electrÃ³nica"/>
    <n v="10945"/>
    <x v="745"/>
    <n v="274700"/>
    <s v="rlopez@bmlconsultores.cl"/>
    <x v="745"/>
    <x v="0"/>
    <s v="10945274700"/>
    <m/>
    <m/>
    <n v="-274700"/>
  </r>
  <r>
    <x v="225"/>
    <s v="Nota de crÃ©dito electrÃ³nica"/>
    <n v="247"/>
    <x v="745"/>
    <n v="-239000"/>
    <s v="rlopez@bmlconsultores.cl"/>
    <x v="745"/>
    <x v="1"/>
    <s v="247-239000"/>
    <m/>
    <m/>
    <n v="239000"/>
  </r>
  <r>
    <x v="7"/>
    <s v="Factura electrÃ³nica"/>
    <n v="64669"/>
    <x v="745"/>
    <n v="15992"/>
    <s v="rlopez@bmlconsultores.cl"/>
    <x v="745"/>
    <x v="0"/>
    <s v="6466915992"/>
    <m/>
    <m/>
    <n v="-15992"/>
  </r>
  <r>
    <x v="61"/>
    <s v="Factura electrÃ³nica"/>
    <n v="32453"/>
    <x v="745"/>
    <n v="118983"/>
    <s v="rlopez@bmlconsultores.cl"/>
    <x v="745"/>
    <x v="0"/>
    <s v="32453118983"/>
    <m/>
    <m/>
    <n v="-118983"/>
  </r>
  <r>
    <x v="230"/>
    <s v="Factura electrÃ³nica"/>
    <n v="1237"/>
    <x v="746"/>
    <n v="198989"/>
    <s v="rlopez@bmlconsultores.cl"/>
    <x v="746"/>
    <x v="0"/>
    <s v="1237198989"/>
    <m/>
    <m/>
    <n v="-198989"/>
  </r>
  <r>
    <x v="230"/>
    <s v="Factura electrÃ³nica"/>
    <n v="1235"/>
    <x v="746"/>
    <n v="397980"/>
    <s v="rlopez@bmlconsultores.cl"/>
    <x v="746"/>
    <x v="2"/>
    <s v="1235397980"/>
    <m/>
    <m/>
    <n v="-397980"/>
  </r>
  <r>
    <x v="75"/>
    <s v="Factura electrÃ³nica"/>
    <n v="16861"/>
    <x v="746"/>
    <n v="387984"/>
    <s v="rlopez@bmlconsultores.cl"/>
    <x v="746"/>
    <x v="0"/>
    <s v="16861387984"/>
    <m/>
    <m/>
    <n v="-387984"/>
  </r>
  <r>
    <x v="27"/>
    <s v="Factura electrÃ³nica"/>
    <n v="67442"/>
    <x v="746"/>
    <n v="271320"/>
    <s v="rlopez@bmlconsultores.cl"/>
    <x v="746"/>
    <x v="0"/>
    <s v="67442271320"/>
    <m/>
    <m/>
    <n v="-271320"/>
  </r>
  <r>
    <x v="231"/>
    <s v="Factura electrÃ³nica"/>
    <n v="67136"/>
    <x v="746"/>
    <n v="169990"/>
    <s v="rlopez@bmlconsultores.cl"/>
    <x v="746"/>
    <x v="0"/>
    <s v="67136169990"/>
    <d v="2024-02-22T00:00:00"/>
    <n v="187375"/>
    <n v="17385"/>
  </r>
  <r>
    <x v="230"/>
    <s v="Nota de crÃ©dito electrÃ³nica"/>
    <n v="137"/>
    <x v="747"/>
    <n v="-397980"/>
    <s v="rlopez@bmlconsultores.cl"/>
    <x v="747"/>
    <x v="1"/>
    <s v="137-397980"/>
    <m/>
    <m/>
    <n v="397980"/>
  </r>
  <r>
    <x v="232"/>
    <s v="Factura electrÃ³nica"/>
    <n v="1024"/>
    <x v="747"/>
    <n v="159990"/>
    <s v="rlopez@bmlconsultores.cl"/>
    <x v="747"/>
    <x v="0"/>
    <s v="1024159990"/>
    <m/>
    <m/>
    <n v="-159990"/>
  </r>
  <r>
    <x v="21"/>
    <s v="Factura electrÃ³nica"/>
    <n v="1027486"/>
    <x v="747"/>
    <n v="956471"/>
    <s v="rlopez@bmlconsultores.cl"/>
    <x v="747"/>
    <x v="0"/>
    <s v="1027486956471"/>
    <m/>
    <m/>
    <n v="-956471"/>
  </r>
  <r>
    <x v="209"/>
    <s v="Factura electrÃ³nica"/>
    <n v="46772067"/>
    <x v="748"/>
    <n v="22040"/>
    <s v="rlopez@bmlconsultores.cl"/>
    <x v="748"/>
    <x v="0"/>
    <s v="4677206722040"/>
    <d v="2024-02-27T00:00:00"/>
    <n v="22040"/>
    <n v="0"/>
  </r>
  <r>
    <x v="209"/>
    <s v="Factura no afecta o exenta electrÃ³nica"/>
    <n v="11900971"/>
    <x v="748"/>
    <n v="5510"/>
    <s v="rlopez@bmlconsultores.cl"/>
    <x v="748"/>
    <x v="0"/>
    <s v="119009715510"/>
    <d v="2024-02-27T00:00:00"/>
    <n v="5510"/>
    <n v="0"/>
  </r>
  <r>
    <x v="233"/>
    <s v="Factura electrÃ³nica"/>
    <n v="944"/>
    <x v="749"/>
    <n v="71400"/>
    <s v="rlopez@bmlconsultores.cl"/>
    <x v="749"/>
    <x v="0"/>
    <s v="94471400"/>
    <m/>
    <m/>
    <n v="-71400"/>
  </r>
  <r>
    <x v="104"/>
    <s v="Factura electrÃ³nica"/>
    <n v="2308852"/>
    <x v="750"/>
    <n v="302201"/>
    <s v="rlopez@bmlconsultores.cl"/>
    <x v="750"/>
    <x v="0"/>
    <s v="2308852302201"/>
    <m/>
    <m/>
    <n v="-302201"/>
  </r>
  <r>
    <x v="96"/>
    <s v="Factura electrÃ³nica"/>
    <n v="8306690"/>
    <x v="750"/>
    <n v="22727"/>
    <s v="rlopez@bmlconsultores.cl"/>
    <x v="750"/>
    <x v="0"/>
    <s v="830669022727"/>
    <d v="2024-03-30T00:00:00"/>
    <n v="22727"/>
    <n v="0"/>
  </r>
  <r>
    <x v="230"/>
    <s v="Factura electrÃ³nica"/>
    <n v="1238"/>
    <x v="750"/>
    <n v="397980"/>
    <s v="rlopez@bmlconsultores.cl"/>
    <x v="750"/>
    <x v="0"/>
    <s v="1238397980"/>
    <m/>
    <m/>
    <n v="-397980"/>
  </r>
  <r>
    <x v="227"/>
    <s v="Factura electrÃ³nica"/>
    <n v="45476"/>
    <x v="750"/>
    <n v="227626"/>
    <s v="rlopez@bmlconsultores.cl"/>
    <x v="750"/>
    <x v="0"/>
    <s v="45476227626"/>
    <m/>
    <m/>
    <n v="-227626"/>
  </r>
  <r>
    <x v="139"/>
    <s v="Factura electrÃ³nica"/>
    <n v="1387"/>
    <x v="750"/>
    <n v="82700"/>
    <s v="rlopez@bmlconsultores.cl"/>
    <x v="750"/>
    <x v="0"/>
    <s v="138782700"/>
    <d v="2024-03-07T00:00:00"/>
    <n v="112532"/>
    <n v="29832"/>
  </r>
  <r>
    <x v="95"/>
    <s v="Factura electrÃ³nica"/>
    <n v="38980"/>
    <x v="751"/>
    <n v="1332324"/>
    <s v="rlopez@bmlconsultores.cl"/>
    <x v="751"/>
    <x v="0"/>
    <s v="389801332324"/>
    <m/>
    <m/>
    <n v="-1332324"/>
  </r>
  <r>
    <x v="205"/>
    <s v="Factura electrÃ³nica"/>
    <n v="6102"/>
    <x v="751"/>
    <n v="185200"/>
    <s v="rlopez@bmlconsultores.cl"/>
    <x v="751"/>
    <x v="0"/>
    <s v="6102185200"/>
    <d v="2024-02-21T00:00:00"/>
    <n v="185200"/>
    <n v="0"/>
  </r>
  <r>
    <x v="120"/>
    <s v="Factura no afecta o exenta electrÃ³nica"/>
    <n v="1011"/>
    <x v="751"/>
    <n v="1406370"/>
    <s v="rlopez@bmlconsultores.cl"/>
    <x v="751"/>
    <x v="0"/>
    <s v="10111406370"/>
    <m/>
    <m/>
    <n v="-1406370"/>
  </r>
  <r>
    <x v="120"/>
    <s v="Factura no afecta o exenta electrÃ³nica"/>
    <n v="1010"/>
    <x v="751"/>
    <n v="606194"/>
    <s v="rlopez@bmlconsultores.cl"/>
    <x v="751"/>
    <x v="0"/>
    <s v="1010606194"/>
    <m/>
    <m/>
    <n v="-606194"/>
  </r>
  <r>
    <x v="1"/>
    <s v="Factura electrÃ³nica"/>
    <n v="1390"/>
    <x v="752"/>
    <n v="1436354"/>
    <s v="rlopez@bmlconsultores.cl"/>
    <x v="752"/>
    <x v="0"/>
    <s v="13901436354"/>
    <m/>
    <n v="1429629"/>
    <n v="6725"/>
  </r>
  <r>
    <x v="1"/>
    <s v="Factura electrÃ³nica"/>
    <n v="1389"/>
    <x v="752"/>
    <n v="1414482"/>
    <s v="rlopez@bmlconsultores.cl"/>
    <x v="752"/>
    <x v="2"/>
    <s v="13891414482"/>
    <d v="2025-04-04T00:00:00"/>
    <n v="1414482"/>
    <n v="0"/>
  </r>
  <r>
    <x v="1"/>
    <s v="Nota de crÃ©dito electrÃ³nica"/>
    <n v="93"/>
    <x v="752"/>
    <n v="-1414482"/>
    <s v="rlopez@bmlconsultores.cl"/>
    <x v="752"/>
    <x v="1"/>
    <s v="93-1414482"/>
    <m/>
    <m/>
    <n v="1414482"/>
  </r>
  <r>
    <x v="234"/>
    <s v="Factura electrÃ³nica"/>
    <n v="4362528"/>
    <x v="753"/>
    <n v="116769940"/>
    <s v="rlopez@bmlconsultores.cl"/>
    <x v="753"/>
    <x v="0"/>
    <s v="4362528116769940"/>
    <m/>
    <m/>
    <n v="-116769940"/>
  </r>
  <r>
    <x v="52"/>
    <s v="Factura electrÃ³nica"/>
    <n v="10731"/>
    <x v="753"/>
    <n v="314990"/>
    <s v="rlopez@bmlconsultores.cl"/>
    <x v="753"/>
    <x v="0"/>
    <s v="10731314990"/>
    <m/>
    <m/>
    <n v="-314990"/>
  </r>
  <r>
    <x v="7"/>
    <s v="Factura electrÃ³nica"/>
    <n v="65284"/>
    <x v="753"/>
    <n v="119977"/>
    <s v="rlopez@bmlconsultores.cl"/>
    <x v="753"/>
    <x v="0"/>
    <s v="65284119977"/>
    <m/>
    <m/>
    <n v="-119977"/>
  </r>
  <r>
    <x v="12"/>
    <s v="Factura electrÃ³nica"/>
    <n v="31314"/>
    <x v="754"/>
    <n v="47600"/>
    <s v="rlopez@bmlconsultores.cl"/>
    <x v="754"/>
    <x v="0"/>
    <s v="3131447600"/>
    <m/>
    <m/>
    <n v="-47600"/>
  </r>
  <r>
    <x v="21"/>
    <s v="Factura electrÃ³nica"/>
    <n v="1028019"/>
    <x v="754"/>
    <n v="2523971"/>
    <s v="rlopez@bmlconsultores.cl"/>
    <x v="754"/>
    <x v="0"/>
    <s v="10280192523971"/>
    <m/>
    <m/>
    <n v="-2523971"/>
  </r>
  <r>
    <x v="61"/>
    <s v="Factura electrÃ³nica"/>
    <n v="32581"/>
    <x v="754"/>
    <n v="175676"/>
    <s v="rlopez@bmlconsultores.cl"/>
    <x v="754"/>
    <x v="0"/>
    <s v="32581175676"/>
    <m/>
    <m/>
    <n v="-175676"/>
  </r>
  <r>
    <x v="68"/>
    <s v="Factura no afecta o exenta electrÃ³nica"/>
    <n v="2159142"/>
    <x v="754"/>
    <n v="12593"/>
    <s v="rlopez@bmlconsultores.cl"/>
    <x v="754"/>
    <x v="0"/>
    <s v="215914212593"/>
    <d v="2024-04-07T00:00:00"/>
    <n v="12593"/>
    <n v="0"/>
  </r>
  <r>
    <x v="233"/>
    <s v="Factura electrÃ³nica"/>
    <n v="948"/>
    <x v="755"/>
    <n v="71400"/>
    <s v="rlopez@bmlconsultores.cl"/>
    <x v="755"/>
    <x v="0"/>
    <s v="94871400"/>
    <m/>
    <m/>
    <n v="-71400"/>
  </r>
  <r>
    <x v="22"/>
    <s v="Factura electrÃ³nica"/>
    <n v="4845288"/>
    <x v="755"/>
    <n v="132970"/>
    <s v="rlopez@bmlconsultores.cl"/>
    <x v="755"/>
    <x v="0"/>
    <s v="4845288132970"/>
    <m/>
    <m/>
    <n v="-132970"/>
  </r>
  <r>
    <x v="16"/>
    <s v="Factura electrÃ³nica"/>
    <n v="48952464"/>
    <x v="756"/>
    <n v="32969"/>
    <s v="rlopez@bmlconsultores.cl"/>
    <x v="756"/>
    <x v="0"/>
    <s v="4895246432969"/>
    <m/>
    <m/>
    <n v="-32969"/>
  </r>
  <r>
    <x v="235"/>
    <s v="Factura electrÃ³nica"/>
    <n v="4933"/>
    <x v="757"/>
    <n v="44980"/>
    <s v="rlopez@bmlconsultores.cl"/>
    <x v="757"/>
    <x v="0"/>
    <s v="493344980"/>
    <m/>
    <m/>
    <n v="-44980"/>
  </r>
  <r>
    <x v="86"/>
    <s v="Factura electrÃ³nica"/>
    <n v="21194"/>
    <x v="757"/>
    <n v="1376430"/>
    <s v="rlopez@bmlconsultores.cl"/>
    <x v="757"/>
    <x v="2"/>
    <s v="211941376430"/>
    <m/>
    <m/>
    <n v="-1376430"/>
  </r>
  <r>
    <x v="86"/>
    <s v="Factura electrÃ³nica"/>
    <n v="21196"/>
    <x v="757"/>
    <n v="1376430"/>
    <s v="rlopez@bmlconsultores.cl"/>
    <x v="757"/>
    <x v="0"/>
    <s v="211961376430"/>
    <m/>
    <m/>
    <n v="-1376430"/>
  </r>
  <r>
    <x v="86"/>
    <s v="Nota de crÃ©dito electrÃ³nica"/>
    <n v="8419"/>
    <x v="757"/>
    <n v="-1376430"/>
    <s v="rlopez@bmlconsultores.cl"/>
    <x v="757"/>
    <x v="1"/>
    <s v="8419-1376430"/>
    <m/>
    <m/>
    <n v="1376430"/>
  </r>
  <r>
    <x v="31"/>
    <s v="Factura electrÃ³nica"/>
    <n v="31794357"/>
    <x v="757"/>
    <n v="134961"/>
    <s v="rlopez@bmlconsultores.cl"/>
    <x v="757"/>
    <x v="0"/>
    <s v="31794357134961"/>
    <m/>
    <m/>
    <n v="-134961"/>
  </r>
  <r>
    <x v="52"/>
    <s v="Factura electrÃ³nica"/>
    <n v="10739"/>
    <x v="757"/>
    <n v="124990"/>
    <s v="rlopez@bmlconsultores.cl"/>
    <x v="757"/>
    <x v="0"/>
    <s v="10739124990"/>
    <m/>
    <m/>
    <n v="-124990"/>
  </r>
  <r>
    <x v="23"/>
    <s v="Factura electrÃ³nica"/>
    <n v="1644573"/>
    <x v="757"/>
    <n v="883980"/>
    <s v="rlopez@bmlconsultores.cl"/>
    <x v="757"/>
    <x v="0"/>
    <s v="1644573883980"/>
    <m/>
    <m/>
    <n v="-883980"/>
  </r>
  <r>
    <x v="236"/>
    <s v="Factura electrÃ³nica"/>
    <n v="4389"/>
    <x v="757"/>
    <n v="445981"/>
    <s v="rlopez@bmlconsultores.cl"/>
    <x v="757"/>
    <x v="0"/>
    <s v="4389445981"/>
    <m/>
    <m/>
    <n v="-445981"/>
  </r>
  <r>
    <x v="174"/>
    <s v="Factura electrÃ³nica"/>
    <n v="1817831"/>
    <x v="758"/>
    <n v="359990"/>
    <s v="rlopez@bmlconsultores.cl"/>
    <x v="758"/>
    <x v="0"/>
    <s v="1817831359990"/>
    <m/>
    <m/>
    <n v="-359990"/>
  </r>
  <r>
    <x v="8"/>
    <s v="Factura electrÃ³nica"/>
    <n v="5998"/>
    <x v="758"/>
    <n v="2299210"/>
    <s v="rlopez@bmlconsultores.cl"/>
    <x v="758"/>
    <x v="0"/>
    <s v="59982299210"/>
    <m/>
    <m/>
    <n v="-2299210"/>
  </r>
  <r>
    <x v="148"/>
    <s v="Factura electrÃ³nica"/>
    <n v="411"/>
    <x v="758"/>
    <n v="71500"/>
    <s v="rlopez@bmlconsultores.cl"/>
    <x v="758"/>
    <x v="0"/>
    <s v="41171500"/>
    <m/>
    <m/>
    <n v="-71500"/>
  </r>
  <r>
    <x v="68"/>
    <s v="Factura electrÃ³nica"/>
    <n v="6583324"/>
    <x v="759"/>
    <n v="8724"/>
    <s v="rlopez@bmlconsultores.cl"/>
    <x v="759"/>
    <x v="0"/>
    <s v="65833248724"/>
    <d v="2024-04-12T00:00:00"/>
    <n v="8724"/>
    <n v="0"/>
  </r>
  <r>
    <x v="53"/>
    <s v="Factura electrÃ³nica"/>
    <n v="34406"/>
    <x v="760"/>
    <n v="256350"/>
    <s v="rlopez@bmlconsultores.cl"/>
    <x v="760"/>
    <x v="0"/>
    <s v="34406256350"/>
    <m/>
    <m/>
    <n v="-256350"/>
  </r>
  <r>
    <x v="147"/>
    <s v="Factura electrÃ³nica"/>
    <n v="4255386"/>
    <x v="760"/>
    <n v="5998"/>
    <s v="rlopez@bmlconsultores.cl"/>
    <x v="760"/>
    <x v="0"/>
    <s v="42553865998"/>
    <m/>
    <m/>
    <n v="-5998"/>
  </r>
  <r>
    <x v="237"/>
    <s v="Factura electrÃ³nica"/>
    <n v="3867"/>
    <x v="760"/>
    <n v="187990"/>
    <s v="rlopez@bmlconsultores.cl"/>
    <x v="760"/>
    <x v="0"/>
    <s v="3867187990"/>
    <m/>
    <m/>
    <n v="-187990"/>
  </r>
  <r>
    <x v="238"/>
    <s v="Factura electrÃ³nica"/>
    <n v="22649"/>
    <x v="760"/>
    <n v="418600"/>
    <s v="rlopez@bmlconsultores.cl"/>
    <x v="760"/>
    <x v="0"/>
    <s v="22649418600"/>
    <d v="2024-03-14T00:00:00"/>
    <n v="460460"/>
    <n v="41860"/>
  </r>
  <r>
    <x v="239"/>
    <s v="Factura electrÃ³nica"/>
    <n v="11965833"/>
    <x v="760"/>
    <n v="9133"/>
    <s v="rlopez@bmlconsultores.cl"/>
    <x v="760"/>
    <x v="0"/>
    <s v="119658339133"/>
    <m/>
    <m/>
    <n v="-9133"/>
  </r>
  <r>
    <x v="233"/>
    <s v="Factura electrÃ³nica"/>
    <n v="949"/>
    <x v="761"/>
    <n v="71400"/>
    <s v="rlopez@bmlconsultores.cl"/>
    <x v="761"/>
    <x v="0"/>
    <s v="94971400"/>
    <m/>
    <m/>
    <n v="-71400"/>
  </r>
  <r>
    <x v="22"/>
    <s v="Factura electrÃ³nica"/>
    <n v="4846944"/>
    <x v="761"/>
    <n v="305980"/>
    <s v="rlopez@bmlconsultores.cl"/>
    <x v="761"/>
    <x v="0"/>
    <s v="4846944305980"/>
    <m/>
    <m/>
    <n v="-305980"/>
  </r>
  <r>
    <x v="27"/>
    <s v="Factura electrÃ³nica"/>
    <n v="67613"/>
    <x v="762"/>
    <n v="266560"/>
    <s v="rlopez@bmlconsultores.cl"/>
    <x v="762"/>
    <x v="0"/>
    <s v="67613266560"/>
    <m/>
    <m/>
    <n v="-266560"/>
  </r>
  <r>
    <x v="68"/>
    <s v="Factura electrÃ³nica"/>
    <n v="6578098"/>
    <x v="763"/>
    <n v="13297"/>
    <s v="rlopez@bmlconsultores.cl"/>
    <x v="763"/>
    <x v="0"/>
    <s v="657809813297"/>
    <d v="2024-04-17T00:00:00"/>
    <n v="13297"/>
    <n v="0"/>
  </r>
  <r>
    <x v="14"/>
    <s v="Factura electrÃ³nica"/>
    <n v="39888"/>
    <x v="764"/>
    <n v="642354"/>
    <s v="rlopez@bmlconsultores.cl"/>
    <x v="764"/>
    <x v="0"/>
    <s v="39888642354"/>
    <m/>
    <m/>
    <n v="-642354"/>
  </r>
  <r>
    <x v="240"/>
    <s v="Factura electrÃ³nica"/>
    <n v="3506942"/>
    <x v="765"/>
    <n v="26900"/>
    <s v="rlopez@bmlconsultores.cl"/>
    <x v="765"/>
    <x v="0"/>
    <s v="350694226900"/>
    <m/>
    <m/>
    <n v="-26900"/>
  </r>
  <r>
    <x v="241"/>
    <s v="Factura electrÃ³nica"/>
    <n v="934"/>
    <x v="765"/>
    <n v="284900"/>
    <s v="rlopez@bmlconsultores.cl"/>
    <x v="765"/>
    <x v="0"/>
    <s v="934284900"/>
    <m/>
    <m/>
    <n v="-284900"/>
  </r>
  <r>
    <x v="186"/>
    <s v="Factura electrÃ³nica"/>
    <n v="1303"/>
    <x v="765"/>
    <n v="999517"/>
    <s v="rlopez@bmlconsultores.cl"/>
    <x v="765"/>
    <x v="0"/>
    <s v="1303999517"/>
    <m/>
    <m/>
    <n v="-999517"/>
  </r>
  <r>
    <x v="22"/>
    <s v="Factura electrÃ³nica"/>
    <n v="4865655"/>
    <x v="765"/>
    <n v="73980"/>
    <s v="rlopez@bmlconsultores.cl"/>
    <x v="765"/>
    <x v="0"/>
    <s v="486565573980"/>
    <m/>
    <m/>
    <n v="-73980"/>
  </r>
  <r>
    <x v="52"/>
    <s v="Factura electrÃ³nica"/>
    <n v="10773"/>
    <x v="765"/>
    <n v="39585"/>
    <s v="rlopez@bmlconsultores.cl"/>
    <x v="765"/>
    <x v="0"/>
    <s v="1077339585"/>
    <d v="2024-08-22T00:00:00"/>
    <n v="39586"/>
    <n v="1"/>
  </r>
  <r>
    <x v="147"/>
    <s v="Factura electrÃ³nica"/>
    <n v="4527189"/>
    <x v="766"/>
    <n v="198540"/>
    <s v="rlopez@bmlconsultores.cl"/>
    <x v="766"/>
    <x v="0"/>
    <s v="4527189198540"/>
    <m/>
    <m/>
    <n v="-198540"/>
  </r>
  <r>
    <x v="29"/>
    <s v="Factura electrÃ³nica"/>
    <n v="3230449"/>
    <x v="766"/>
    <n v="140375"/>
    <s v="rlopez@bmlconsultores.cl"/>
    <x v="766"/>
    <x v="0"/>
    <s v="3230449140375"/>
    <m/>
    <m/>
    <n v="-140375"/>
  </r>
  <r>
    <x v="104"/>
    <s v="Factura electrÃ³nica"/>
    <n v="2327561"/>
    <x v="767"/>
    <n v="280721"/>
    <s v="rlopez@bmlconsultores.cl"/>
    <x v="767"/>
    <x v="0"/>
    <s v="2327561280721"/>
    <m/>
    <m/>
    <n v="-280721"/>
  </r>
  <r>
    <x v="71"/>
    <s v="Factura electrÃ³nica"/>
    <n v="3258"/>
    <x v="767"/>
    <n v="969610"/>
    <s v="rlopez@bmlconsultores.cl"/>
    <x v="767"/>
    <x v="0"/>
    <s v="3258969610"/>
    <d v="2024-04-18T00:00:00"/>
    <n v="969610"/>
    <n v="0"/>
  </r>
  <r>
    <x v="68"/>
    <s v="Factura no afecta o exenta electrÃ³nica"/>
    <n v="2191920"/>
    <x v="767"/>
    <n v="13296"/>
    <s v="rlopez@bmlconsultores.cl"/>
    <x v="767"/>
    <x v="0"/>
    <s v="219192013296"/>
    <d v="2024-04-24T00:00:00"/>
    <n v="13296"/>
    <n v="0"/>
  </r>
  <r>
    <x v="79"/>
    <s v="Factura electrÃ³nica"/>
    <n v="51300714"/>
    <x v="768"/>
    <n v="2112"/>
    <s v="rlopez@bmlconsultores.cl"/>
    <x v="768"/>
    <x v="0"/>
    <s v="513007142112"/>
    <m/>
    <m/>
    <n v="-2112"/>
  </r>
  <r>
    <x v="86"/>
    <s v="Factura electrÃ³nica"/>
    <n v="21302"/>
    <x v="768"/>
    <n v="2793406"/>
    <s v="rlopez@bmlconsultores.cl"/>
    <x v="768"/>
    <x v="0"/>
    <s v="213022793406"/>
    <m/>
    <m/>
    <n v="-2793406"/>
  </r>
  <r>
    <x v="209"/>
    <s v="Factura electrÃ³nica"/>
    <n v="47024023"/>
    <x v="768"/>
    <n v="22114"/>
    <s v="rlopez@bmlconsultores.cl"/>
    <x v="768"/>
    <x v="0"/>
    <s v="4702402322114"/>
    <d v="2024-03-26T00:00:00"/>
    <n v="22114"/>
    <n v="0"/>
  </r>
  <r>
    <x v="209"/>
    <s v="Factura no afecta o exenta electrÃ³nica"/>
    <n v="12094236"/>
    <x v="768"/>
    <n v="5528"/>
    <s v="rlopez@bmlconsultores.cl"/>
    <x v="768"/>
    <x v="0"/>
    <s v="120942365528"/>
    <d v="2024-03-26T00:00:00"/>
    <n v="5528"/>
    <n v="0"/>
  </r>
  <r>
    <x v="20"/>
    <s v="Factura electrÃ³nica"/>
    <n v="117211"/>
    <x v="769"/>
    <n v="321603"/>
    <s v="rlopez@bmlconsultores.cl"/>
    <x v="769"/>
    <x v="0"/>
    <s v="117211321603"/>
    <m/>
    <m/>
    <n v="-321603"/>
  </r>
  <r>
    <x v="234"/>
    <s v="Factura electrÃ³nica"/>
    <n v="4382763"/>
    <x v="769"/>
    <n v="4336489"/>
    <s v="rlopez@bmlconsultores.cl"/>
    <x v="769"/>
    <x v="0"/>
    <s v="43827634336489"/>
    <m/>
    <m/>
    <n v="-4336489"/>
  </r>
  <r>
    <x v="139"/>
    <s v="Factura electrÃ³nica"/>
    <n v="1415"/>
    <x v="769"/>
    <n v="65050"/>
    <s v="rlopez@bmlconsultores.cl"/>
    <x v="769"/>
    <x v="0"/>
    <s v="141565050"/>
    <d v="2024-04-12T00:00:00"/>
    <n v="110326"/>
    <n v="45276"/>
  </r>
  <r>
    <x v="96"/>
    <s v="Factura electrÃ³nica"/>
    <n v="8342512"/>
    <x v="770"/>
    <n v="22812"/>
    <s v="rlopez@bmlconsultores.cl"/>
    <x v="770"/>
    <x v="0"/>
    <s v="834251222812"/>
    <d v="2024-04-27T00:00:00"/>
    <n v="22812"/>
    <n v="0"/>
  </r>
  <r>
    <x v="157"/>
    <s v="Factura no afecta o exenta electrÃ³nica"/>
    <n v="4442752"/>
    <x v="770"/>
    <n v="122928"/>
    <s v="rlopez@bmlconsultores.cl"/>
    <x v="770"/>
    <x v="0"/>
    <s v="4442752122928"/>
    <m/>
    <m/>
    <n v="-122928"/>
  </r>
  <r>
    <x v="242"/>
    <s v="Factura electrÃ³nica"/>
    <n v="26203"/>
    <x v="770"/>
    <n v="43550"/>
    <s v="rlopez@bmlconsultores.cl"/>
    <x v="770"/>
    <x v="0"/>
    <s v="2620343550"/>
    <m/>
    <m/>
    <n v="-43550"/>
  </r>
  <r>
    <x v="63"/>
    <s v="Factura electrÃ³nica"/>
    <n v="1047"/>
    <x v="771"/>
    <n v="488900"/>
    <s v="rlopez@bmlconsultores.cl"/>
    <x v="771"/>
    <x v="0"/>
    <s v="1047488900"/>
    <d v="2024-07-04T00:00:00"/>
    <n v="488900"/>
    <n v="0"/>
  </r>
  <r>
    <x v="8"/>
    <s v="Factura electrÃ³nica"/>
    <n v="6054"/>
    <x v="772"/>
    <n v="2029619"/>
    <s v="rlopez@bmlconsultores.cl"/>
    <x v="772"/>
    <x v="0"/>
    <s v="60542029619"/>
    <m/>
    <m/>
    <n v="-2029619"/>
  </r>
  <r>
    <x v="95"/>
    <s v="Factura electrÃ³nica"/>
    <n v="39387"/>
    <x v="773"/>
    <n v="1336340"/>
    <s v="rlopez@bmlconsultores.cl"/>
    <x v="773"/>
    <x v="0"/>
    <s v="393871336340"/>
    <m/>
    <m/>
    <n v="-1336340"/>
  </r>
  <r>
    <x v="230"/>
    <s v="Factura electrÃ³nica"/>
    <n v="1250"/>
    <x v="773"/>
    <n v="411700"/>
    <s v="rlopez@bmlconsultores.cl"/>
    <x v="773"/>
    <x v="0"/>
    <s v="1250411700"/>
    <m/>
    <m/>
    <n v="-411700"/>
  </r>
  <r>
    <x v="199"/>
    <s v="Factura no afecta o exenta electrÃ³nica"/>
    <n v="205196"/>
    <x v="773"/>
    <n v="47675"/>
    <s v="rlopez@bmlconsultores.cl"/>
    <x v="773"/>
    <x v="0"/>
    <s v="20519647675"/>
    <m/>
    <m/>
    <n v="-47675"/>
  </r>
  <r>
    <x v="243"/>
    <s v="Factura electrÃ³nica"/>
    <n v="2372"/>
    <x v="774"/>
    <n v="40734"/>
    <s v="rlopez@bmlconsultores.cl"/>
    <x v="774"/>
    <x v="0"/>
    <s v="237240734"/>
    <m/>
    <m/>
    <n v="-40734"/>
  </r>
  <r>
    <x v="244"/>
    <s v="Factura electrÃ³nica"/>
    <n v="16433"/>
    <x v="774"/>
    <n v="155176"/>
    <s v="rlopez@bmlconsultores.cl"/>
    <x v="774"/>
    <x v="0"/>
    <s v="16433155176"/>
    <m/>
    <m/>
    <n v="-155176"/>
  </r>
  <r>
    <x v="61"/>
    <s v="Factura electrÃ³nica"/>
    <n v="32847"/>
    <x v="774"/>
    <n v="395173"/>
    <s v="rlopez@bmlconsultores.cl"/>
    <x v="774"/>
    <x v="0"/>
    <s v="32847395173"/>
    <m/>
    <m/>
    <n v="-395173"/>
  </r>
  <r>
    <x v="147"/>
    <s v="Nota de crÃ©dito electrÃ³nica"/>
    <n v="3611402"/>
    <x v="775"/>
    <n v="-198540"/>
    <s v="rlopez@bmlconsultores.cl"/>
    <x v="775"/>
    <x v="1"/>
    <s v="3611402-198540"/>
    <m/>
    <m/>
    <n v="198540"/>
  </r>
  <r>
    <x v="245"/>
    <s v="Factura electrÃ³nica"/>
    <n v="1433393"/>
    <x v="775"/>
    <n v="91242"/>
    <s v="rlopez@bmlconsultores.cl"/>
    <x v="775"/>
    <x v="0"/>
    <s v="143339391242"/>
    <m/>
    <m/>
    <n v="-91242"/>
  </r>
  <r>
    <x v="22"/>
    <s v="Factura electrÃ³nica"/>
    <n v="4868820"/>
    <x v="775"/>
    <n v="345980"/>
    <s v="rlopez@bmlconsultores.cl"/>
    <x v="775"/>
    <x v="0"/>
    <s v="4868820345980"/>
    <m/>
    <m/>
    <n v="-345980"/>
  </r>
  <r>
    <x v="233"/>
    <s v="Factura electrÃ³nica"/>
    <n v="954"/>
    <x v="776"/>
    <n v="71400"/>
    <s v="rlopez@bmlconsultores.cl"/>
    <x v="776"/>
    <x v="0"/>
    <s v="95471400"/>
    <m/>
    <m/>
    <n v="-71400"/>
  </r>
  <r>
    <x v="12"/>
    <s v="Factura electrÃ³nica"/>
    <n v="31802"/>
    <x v="776"/>
    <n v="47600"/>
    <s v="rlopez@bmlconsultores.cl"/>
    <x v="776"/>
    <x v="0"/>
    <s v="3180247600"/>
    <m/>
    <m/>
    <n v="-47600"/>
  </r>
  <r>
    <x v="7"/>
    <s v="Factura electrÃ³nica"/>
    <n v="66428"/>
    <x v="776"/>
    <n v="246360"/>
    <s v="rlopez@bmlconsultores.cl"/>
    <x v="776"/>
    <x v="0"/>
    <s v="66428246360"/>
    <m/>
    <m/>
    <n v="-246360"/>
  </r>
  <r>
    <x v="120"/>
    <s v="Factura no afecta o exenta electrÃ³nica"/>
    <n v="1103"/>
    <x v="776"/>
    <n v="601769"/>
    <s v="rlopez@bmlconsultores.cl"/>
    <x v="776"/>
    <x v="0"/>
    <s v="1103601769"/>
    <m/>
    <m/>
    <n v="-601769"/>
  </r>
  <r>
    <x v="120"/>
    <s v="Factura no afecta o exenta electrÃ³nica"/>
    <n v="1102"/>
    <x v="776"/>
    <n v="1396104"/>
    <s v="rlopez@bmlconsultores.cl"/>
    <x v="776"/>
    <x v="0"/>
    <s v="11021396104"/>
    <m/>
    <m/>
    <n v="-1396104"/>
  </r>
  <r>
    <x v="91"/>
    <s v="Factura electrÃ³nica"/>
    <n v="1129"/>
    <x v="776"/>
    <n v="12509"/>
    <s v="rlopez@bmlconsultores.cl"/>
    <x v="776"/>
    <x v="0"/>
    <s v="112912509"/>
    <m/>
    <m/>
    <n v="-12509"/>
  </r>
  <r>
    <x v="21"/>
    <s v="Factura electrÃ³nica"/>
    <n v="1029202"/>
    <x v="777"/>
    <n v="6819910"/>
    <s v="rlopez@bmlconsultores.cl"/>
    <x v="777"/>
    <x v="0"/>
    <s v="10292026819910"/>
    <m/>
    <m/>
    <n v="-6819910"/>
  </r>
  <r>
    <x v="246"/>
    <s v="Factura electrÃ³nica"/>
    <n v="2353"/>
    <x v="777"/>
    <n v="37500"/>
    <s v="rlopez@bmlconsultores.cl"/>
    <x v="777"/>
    <x v="0"/>
    <s v="235337500"/>
    <m/>
    <m/>
    <n v="-37500"/>
  </r>
  <r>
    <x v="21"/>
    <s v="Factura electrÃ³nica"/>
    <n v="1029217"/>
    <x v="778"/>
    <n v="979990"/>
    <s v="rlopez@bmlconsultores.cl"/>
    <x v="778"/>
    <x v="2"/>
    <s v="1029217979990"/>
    <m/>
    <m/>
    <n v="-979990"/>
  </r>
  <r>
    <x v="21"/>
    <s v="Nota de crÃ©dito electrÃ³nica"/>
    <n v="175981"/>
    <x v="778"/>
    <n v="-979990"/>
    <s v="rlopez@bmlconsultores.cl"/>
    <x v="778"/>
    <x v="1"/>
    <s v="175981-979990"/>
    <m/>
    <m/>
    <n v="979990"/>
  </r>
  <r>
    <x v="77"/>
    <s v="Factura electrÃ³nica"/>
    <n v="18103"/>
    <x v="779"/>
    <n v="266268"/>
    <s v="rlopez@bmlconsultores.cl"/>
    <x v="779"/>
    <x v="2"/>
    <s v="18103266268"/>
    <m/>
    <m/>
    <n v="-266268"/>
  </r>
  <r>
    <x v="176"/>
    <s v="Factura electrÃ³nica"/>
    <n v="177410"/>
    <x v="780"/>
    <n v="107100"/>
    <s v="rlopez@bmlconsultores.cl"/>
    <x v="780"/>
    <x v="0"/>
    <s v="177410107100"/>
    <m/>
    <m/>
    <n v="-107100"/>
  </r>
  <r>
    <x v="226"/>
    <s v="Factura electrÃ³nica"/>
    <n v="5129"/>
    <x v="780"/>
    <n v="391030"/>
    <s v="rlopez@bmlconsultores.cl"/>
    <x v="780"/>
    <x v="0"/>
    <s v="5129391030"/>
    <m/>
    <m/>
    <n v="-391030"/>
  </r>
  <r>
    <x v="6"/>
    <s v="Factura electrÃ³nica"/>
    <n v="1373"/>
    <x v="780"/>
    <n v="306056"/>
    <s v="rlopez@bmlconsultores.cl"/>
    <x v="780"/>
    <x v="0"/>
    <s v="1373306056"/>
    <d v="2025-04-04T00:00:00"/>
    <n v="306350"/>
    <n v="294"/>
  </r>
  <r>
    <x v="247"/>
    <s v="Factura electrÃ³nica"/>
    <n v="2575"/>
    <x v="780"/>
    <n v="354980"/>
    <s v="rlopez@bmlconsultores.cl"/>
    <x v="780"/>
    <x v="0"/>
    <s v="2575354980"/>
    <m/>
    <m/>
    <n v="-354980"/>
  </r>
  <r>
    <x v="248"/>
    <s v="Factura electrÃ³nica"/>
    <n v="1923"/>
    <x v="780"/>
    <n v="175907"/>
    <s v="rlopez@bmlconsultores.cl"/>
    <x v="780"/>
    <x v="0"/>
    <s v="1923175907"/>
    <d v="2024-05-30T00:00:00"/>
    <n v="737558"/>
    <n v="561651"/>
  </r>
  <r>
    <x v="22"/>
    <s v="Factura electrÃ³nica"/>
    <n v="4870659"/>
    <x v="780"/>
    <n v="295980"/>
    <s v="rlopez@bmlconsultores.cl"/>
    <x v="780"/>
    <x v="0"/>
    <s v="4870659295980"/>
    <m/>
    <m/>
    <n v="-295980"/>
  </r>
  <r>
    <x v="22"/>
    <s v="Nota de crÃ©dito electrÃ³nica"/>
    <n v="25092167"/>
    <x v="780"/>
    <n v="-305980"/>
    <s v="rlopez@bmlconsultores.cl"/>
    <x v="780"/>
    <x v="1"/>
    <s v="25092167-305980"/>
    <m/>
    <m/>
    <n v="305980"/>
  </r>
  <r>
    <x v="75"/>
    <s v="Factura electrÃ³nica"/>
    <n v="17454"/>
    <x v="780"/>
    <n v="411143"/>
    <s v="rlopez@bmlconsultores.cl"/>
    <x v="780"/>
    <x v="0"/>
    <s v="17454411143"/>
    <m/>
    <m/>
    <n v="-411143"/>
  </r>
  <r>
    <x v="75"/>
    <s v="Factura electrÃ³nica"/>
    <n v="17452"/>
    <x v="780"/>
    <n v="845863"/>
    <s v="rlopez@bmlconsultores.cl"/>
    <x v="780"/>
    <x v="0"/>
    <s v="17452845863"/>
    <m/>
    <m/>
    <n v="-845863"/>
  </r>
  <r>
    <x v="75"/>
    <s v="Factura electrÃ³nica"/>
    <n v="17453"/>
    <x v="780"/>
    <n v="771118"/>
    <s v="rlopez@bmlconsultores.cl"/>
    <x v="780"/>
    <x v="0"/>
    <s v="17453771118"/>
    <m/>
    <m/>
    <n v="-771118"/>
  </r>
  <r>
    <x v="61"/>
    <s v="Factura electrÃ³nica"/>
    <n v="32945"/>
    <x v="780"/>
    <n v="434160"/>
    <s v="rlopez@bmlconsultores.cl"/>
    <x v="780"/>
    <x v="0"/>
    <s v="32945434160"/>
    <m/>
    <m/>
    <n v="-434160"/>
  </r>
  <r>
    <x v="236"/>
    <s v="Factura electrÃ³nica"/>
    <n v="4464"/>
    <x v="780"/>
    <n v="445981"/>
    <s v="rlopez@bmlconsultores.cl"/>
    <x v="780"/>
    <x v="0"/>
    <s v="4464445981"/>
    <m/>
    <m/>
    <n v="-445981"/>
  </r>
  <r>
    <x v="68"/>
    <s v="Factura electrÃ³nica"/>
    <n v="6613782"/>
    <x v="780"/>
    <n v="6825"/>
    <s v="rlopez@bmlconsultores.cl"/>
    <x v="780"/>
    <x v="0"/>
    <s v="66137826825"/>
    <d v="2024-05-09T00:00:00"/>
    <n v="6825"/>
    <n v="0"/>
  </r>
  <r>
    <x v="53"/>
    <s v="Factura electrÃ³nica"/>
    <n v="35526"/>
    <x v="781"/>
    <n v="163980"/>
    <s v="rlopez@bmlconsultores.cl"/>
    <x v="781"/>
    <x v="0"/>
    <s v="35526163980"/>
    <m/>
    <m/>
    <n v="-163980"/>
  </r>
  <r>
    <x v="198"/>
    <s v="Factura electrÃ³nica"/>
    <n v="313"/>
    <x v="781"/>
    <n v="183990"/>
    <s v="rlopez@bmlconsultores.cl"/>
    <x v="781"/>
    <x v="0"/>
    <s v="313183990"/>
    <d v="2024-03-11T00:00:00"/>
    <n v="183990"/>
    <n v="0"/>
  </r>
  <r>
    <x v="77"/>
    <s v="Factura electrÃ³nica"/>
    <n v="18117"/>
    <x v="781"/>
    <n v="309108"/>
    <s v="rlopez@bmlconsultores.cl"/>
    <x v="781"/>
    <x v="0"/>
    <s v="18117309108"/>
    <m/>
    <m/>
    <n v="-309108"/>
  </r>
  <r>
    <x v="77"/>
    <s v="Nota de crÃ©dito electrÃ³nica"/>
    <n v="2216"/>
    <x v="781"/>
    <n v="-266268"/>
    <s v="rlopez@bmlconsultores.cl"/>
    <x v="781"/>
    <x v="1"/>
    <s v="2216-266268"/>
    <m/>
    <m/>
    <n v="266268"/>
  </r>
  <r>
    <x v="69"/>
    <s v="Factura electrÃ³nica"/>
    <n v="5142469"/>
    <x v="781"/>
    <n v="146770"/>
    <s v="rlopez@bmlconsultores.cl"/>
    <x v="781"/>
    <x v="0"/>
    <s v="5142469146770"/>
    <m/>
    <m/>
    <n v="-146770"/>
  </r>
  <r>
    <x v="16"/>
    <s v="Factura electrÃ³nica"/>
    <n v="48991836"/>
    <x v="781"/>
    <n v="32969"/>
    <s v="rlopez@bmlconsultores.cl"/>
    <x v="781"/>
    <x v="0"/>
    <s v="4899183632969"/>
    <m/>
    <m/>
    <n v="-32969"/>
  </r>
  <r>
    <x v="14"/>
    <s v="Factura electrÃ³nica"/>
    <n v="40174"/>
    <x v="782"/>
    <n v="227892"/>
    <s v="rlopez@bmlconsultores.cl"/>
    <x v="782"/>
    <x v="0"/>
    <s v="40174227892"/>
    <m/>
    <m/>
    <n v="-227892"/>
  </r>
  <r>
    <x v="14"/>
    <s v="Factura electrÃ³nica"/>
    <n v="40175"/>
    <x v="782"/>
    <n v="607659"/>
    <s v="rlopez@bmlconsultores.cl"/>
    <x v="782"/>
    <x v="0"/>
    <s v="40175607659"/>
    <m/>
    <m/>
    <n v="-607659"/>
  </r>
  <r>
    <x v="51"/>
    <s v="Factura electrÃ³nica"/>
    <n v="861134"/>
    <x v="782"/>
    <n v="665786"/>
    <s v="rlopez@bmlconsultores.cl"/>
    <x v="782"/>
    <x v="0"/>
    <s v="861134665786"/>
    <m/>
    <m/>
    <n v="-665786"/>
  </r>
  <r>
    <x v="233"/>
    <s v="Factura electrÃ³nica"/>
    <n v="956"/>
    <x v="782"/>
    <n v="238000"/>
    <s v="rlopez@bmlconsultores.cl"/>
    <x v="782"/>
    <x v="0"/>
    <s v="956238000"/>
    <m/>
    <m/>
    <n v="-238000"/>
  </r>
  <r>
    <x v="233"/>
    <s v="Factura electrÃ³nica"/>
    <n v="955"/>
    <x v="782"/>
    <n v="136850"/>
    <s v="rlopez@bmlconsultores.cl"/>
    <x v="782"/>
    <x v="0"/>
    <s v="955136850"/>
    <m/>
    <m/>
    <n v="-136850"/>
  </r>
  <r>
    <x v="233"/>
    <s v="Nota de crÃ©dito electrÃ³nica"/>
    <n v="40"/>
    <x v="782"/>
    <n v="-136850"/>
    <s v="rlopez@bmlconsultores.cl"/>
    <x v="782"/>
    <x v="1"/>
    <s v="40-136850"/>
    <m/>
    <m/>
    <n v="136850"/>
  </r>
  <r>
    <x v="11"/>
    <s v="Factura electrÃ³nica"/>
    <n v="120013"/>
    <x v="782"/>
    <n v="544163"/>
    <s v="rlopez@bmlconsultores.cl"/>
    <x v="782"/>
    <x v="0"/>
    <s v="120013544163"/>
    <m/>
    <m/>
    <n v="-544163"/>
  </r>
  <r>
    <x v="20"/>
    <s v="Factura electrÃ³nica"/>
    <n v="117843"/>
    <x v="782"/>
    <n v="90021"/>
    <s v="rlopez@bmlconsultores.cl"/>
    <x v="782"/>
    <x v="0"/>
    <s v="11784390021"/>
    <m/>
    <m/>
    <n v="-90021"/>
  </r>
  <r>
    <x v="174"/>
    <s v="Factura electrÃ³nica"/>
    <n v="1825545"/>
    <x v="782"/>
    <n v="459990"/>
    <s v="rlopez@bmlconsultores.cl"/>
    <x v="782"/>
    <x v="0"/>
    <s v="1825545459990"/>
    <m/>
    <m/>
    <n v="-459990"/>
  </r>
  <r>
    <x v="29"/>
    <s v="Factura electrÃ³nica"/>
    <n v="3241630"/>
    <x v="782"/>
    <n v="595133"/>
    <s v="rlopez@bmlconsultores.cl"/>
    <x v="782"/>
    <x v="0"/>
    <s v="3241630595133"/>
    <m/>
    <m/>
    <n v="-595133"/>
  </r>
  <r>
    <x v="21"/>
    <s v="Factura electrÃ³nica"/>
    <n v="1029424"/>
    <x v="782"/>
    <n v="1539960"/>
    <s v="rlopez@bmlconsultores.cl"/>
    <x v="782"/>
    <x v="0"/>
    <s v="10294241539960"/>
    <m/>
    <m/>
    <n v="-1539960"/>
  </r>
  <r>
    <x v="4"/>
    <s v="Factura electrÃ³nica"/>
    <n v="6811"/>
    <x v="782"/>
    <n v="418609"/>
    <s v="rlopez@bmlconsultores.cl"/>
    <x v="782"/>
    <x v="0"/>
    <s v="6811418609"/>
    <m/>
    <m/>
    <n v="-418609"/>
  </r>
  <r>
    <x v="249"/>
    <s v="Factura electrÃ³nica"/>
    <n v="34786"/>
    <x v="783"/>
    <n v="1484637"/>
    <s v="rlopez@bmlconsultores.cl"/>
    <x v="783"/>
    <x v="2"/>
    <s v="347861484637"/>
    <m/>
    <m/>
    <n v="-1484637"/>
  </r>
  <r>
    <x v="249"/>
    <s v="Factura electrÃ³nica"/>
    <n v="34791"/>
    <x v="783"/>
    <n v="1484637"/>
    <s v="rlopez@bmlconsultores.cl"/>
    <x v="783"/>
    <x v="0"/>
    <s v="347911484637"/>
    <m/>
    <m/>
    <n v="-1484637"/>
  </r>
  <r>
    <x v="249"/>
    <s v="Nota de crÃ©dito electrÃ³nica"/>
    <n v="1900"/>
    <x v="783"/>
    <n v="-1484637"/>
    <s v="rlopez@bmlconsultores.cl"/>
    <x v="783"/>
    <x v="1"/>
    <s v="1900-1484637"/>
    <m/>
    <m/>
    <n v="1484637"/>
  </r>
  <r>
    <x v="248"/>
    <s v="Factura electrÃ³nica"/>
    <n v="1940"/>
    <x v="783"/>
    <n v="235868"/>
    <s v="rlopez@bmlconsultores.cl"/>
    <x v="783"/>
    <x v="0"/>
    <s v="1940235868"/>
    <d v="2024-05-30T00:00:00"/>
    <n v="561651"/>
    <n v="325783"/>
  </r>
  <r>
    <x v="248"/>
    <s v="Nota de crÃ©dito electrÃ³nica"/>
    <n v="3690"/>
    <x v="783"/>
    <n v="-175907"/>
    <s v="rlopez@bmlconsultores.cl"/>
    <x v="783"/>
    <x v="1"/>
    <s v="3690-175907"/>
    <m/>
    <m/>
    <n v="175907"/>
  </r>
  <r>
    <x v="22"/>
    <s v="Factura electrÃ³nica"/>
    <n v="4871259"/>
    <x v="783"/>
    <n v="335980"/>
    <s v="rlopez@bmlconsultores.cl"/>
    <x v="783"/>
    <x v="2"/>
    <s v="4871259335980"/>
    <m/>
    <m/>
    <n v="-335980"/>
  </r>
  <r>
    <x v="225"/>
    <s v="Factura electrÃ³nica"/>
    <n v="11135"/>
    <x v="783"/>
    <n v="674700"/>
    <s v="rlopez@bmlconsultores.cl"/>
    <x v="783"/>
    <x v="0"/>
    <s v="11135674700"/>
    <m/>
    <m/>
    <n v="-674700"/>
  </r>
  <r>
    <x v="52"/>
    <s v="Factura electrÃ³nica"/>
    <n v="10809"/>
    <x v="783"/>
    <n v="75056"/>
    <s v="rlopez@bmlconsultores.cl"/>
    <x v="783"/>
    <x v="0"/>
    <s v="1080975056"/>
    <m/>
    <m/>
    <n v="-75056"/>
  </r>
  <r>
    <x v="7"/>
    <s v="Factura electrÃ³nica"/>
    <n v="66913"/>
    <x v="783"/>
    <n v="183177"/>
    <s v="rlopez@bmlconsultores.cl"/>
    <x v="783"/>
    <x v="0"/>
    <s v="66913183177"/>
    <m/>
    <m/>
    <n v="-183177"/>
  </r>
  <r>
    <x v="7"/>
    <s v="Factura electrÃ³nica"/>
    <n v="68024"/>
    <x v="783"/>
    <n v="183177"/>
    <s v="rlopez@bmlconsultores.cl"/>
    <x v="783"/>
    <x v="0"/>
    <s v="68024183177"/>
    <m/>
    <m/>
    <n v="-183177"/>
  </r>
  <r>
    <x v="2"/>
    <s v="Factura electrÃ³nica"/>
    <n v="3305532"/>
    <x v="783"/>
    <n v="442211"/>
    <s v="rlopez@bmlconsultores.cl"/>
    <x v="783"/>
    <x v="0"/>
    <s v="3305532442211"/>
    <m/>
    <m/>
    <n v="-442211"/>
  </r>
  <r>
    <x v="198"/>
    <s v="Factura electrÃ³nica"/>
    <n v="317"/>
    <x v="784"/>
    <n v="188901"/>
    <s v="rlopez@bmlconsultores.cl"/>
    <x v="784"/>
    <x v="0"/>
    <s v="317188901"/>
    <d v="2024-04-12T00:00:00"/>
    <n v="188900"/>
    <n v="-1"/>
  </r>
  <r>
    <x v="147"/>
    <s v="Factura electrÃ³nica"/>
    <n v="4279023"/>
    <x v="784"/>
    <n v="8489"/>
    <s v="rlopez@bmlconsultores.cl"/>
    <x v="784"/>
    <x v="0"/>
    <s v="42790238489"/>
    <m/>
    <m/>
    <n v="-8489"/>
  </r>
  <r>
    <x v="20"/>
    <s v="Factura electrÃ³nica"/>
    <n v="118011"/>
    <x v="785"/>
    <n v="154360"/>
    <s v="rlopez@bmlconsultores.cl"/>
    <x v="785"/>
    <x v="0"/>
    <s v="118011154360"/>
    <m/>
    <m/>
    <n v="-154360"/>
  </r>
  <r>
    <x v="250"/>
    <s v="Factura electrÃ³nica"/>
    <n v="25511"/>
    <x v="785"/>
    <n v="121380"/>
    <s v="rlopez@bmlconsultores.cl"/>
    <x v="785"/>
    <x v="0"/>
    <s v="25511121380"/>
    <m/>
    <m/>
    <n v="-121380"/>
  </r>
  <r>
    <x v="249"/>
    <s v="Factura electrÃ³nica"/>
    <n v="34797"/>
    <x v="785"/>
    <n v="1484637"/>
    <s v="rlopez@bmlconsultores.cl"/>
    <x v="785"/>
    <x v="0"/>
    <s v="347971484637"/>
    <m/>
    <m/>
    <n v="-1484637"/>
  </r>
  <r>
    <x v="251"/>
    <s v="Factura electrÃ³nica"/>
    <n v="86"/>
    <x v="785"/>
    <n v="5040"/>
    <s v="rlopez@bmlconsultores.cl"/>
    <x v="785"/>
    <x v="0"/>
    <s v="865040"/>
    <m/>
    <m/>
    <n v="-5040"/>
  </r>
  <r>
    <x v="175"/>
    <s v="Factura electrÃ³nica"/>
    <n v="793"/>
    <x v="786"/>
    <n v="2490882"/>
    <s v="rlopez@bmlconsultores.cl"/>
    <x v="786"/>
    <x v="2"/>
    <s v="7932490882"/>
    <m/>
    <m/>
    <n v="-2490882"/>
  </r>
  <r>
    <x v="175"/>
    <s v="Nota de crÃ©dito electrÃ³nica"/>
    <n v="933"/>
    <x v="786"/>
    <n v="-2490882"/>
    <s v="rlopez@bmlconsultores.cl"/>
    <x v="786"/>
    <x v="1"/>
    <s v="933-2490882"/>
    <m/>
    <m/>
    <n v="2490882"/>
  </r>
  <r>
    <x v="230"/>
    <s v="Factura electrÃ³nica"/>
    <n v="1254"/>
    <x v="786"/>
    <n v="411700"/>
    <s v="rlopez@bmlconsultores.cl"/>
    <x v="786"/>
    <x v="0"/>
    <s v="1254411700"/>
    <m/>
    <m/>
    <n v="-411700"/>
  </r>
  <r>
    <x v="167"/>
    <s v="Factura electrÃ³nica"/>
    <n v="318585"/>
    <x v="786"/>
    <n v="31950"/>
    <s v="rlopez@bmlconsultores.cl"/>
    <x v="786"/>
    <x v="0"/>
    <s v="31858531950"/>
    <m/>
    <m/>
    <n v="-31950"/>
  </r>
  <r>
    <x v="168"/>
    <s v="Factura electrÃ³nica"/>
    <n v="2659100"/>
    <x v="786"/>
    <n v="27730"/>
    <s v="rlopez@bmlconsultores.cl"/>
    <x v="786"/>
    <x v="0"/>
    <s v="265910027730"/>
    <m/>
    <m/>
    <n v="-27730"/>
  </r>
  <r>
    <x v="68"/>
    <s v="Factura electrÃ³nica"/>
    <n v="6632692"/>
    <x v="786"/>
    <n v="13366"/>
    <s v="rlopez@bmlconsultores.cl"/>
    <x v="786"/>
    <x v="0"/>
    <s v="663269213366"/>
    <d v="2024-05-16T00:00:00"/>
    <n v="13366"/>
    <n v="0"/>
  </r>
  <r>
    <x v="233"/>
    <s v="Factura electrÃ³nica"/>
    <n v="958"/>
    <x v="787"/>
    <n v="101150"/>
    <s v="rlopez@bmlconsultores.cl"/>
    <x v="787"/>
    <x v="0"/>
    <s v="958101150"/>
    <m/>
    <m/>
    <n v="-101150"/>
  </r>
  <r>
    <x v="198"/>
    <s v="Factura electrÃ³nica"/>
    <n v="320"/>
    <x v="787"/>
    <n v="372800"/>
    <s v="rlopez@bmlconsultores.cl"/>
    <x v="787"/>
    <x v="0"/>
    <s v="320372800"/>
    <d v="2024-04-12T00:00:00"/>
    <n v="372800"/>
    <n v="0"/>
  </r>
  <r>
    <x v="252"/>
    <s v="Factura electrÃ³nica"/>
    <n v="96"/>
    <x v="787"/>
    <n v="20990"/>
    <s v="rlopez@bmlconsultores.cl"/>
    <x v="787"/>
    <x v="0"/>
    <s v="9620990"/>
    <m/>
    <m/>
    <n v="-20990"/>
  </r>
  <r>
    <x v="244"/>
    <s v="Factura electrÃ³nica"/>
    <n v="16490"/>
    <x v="787"/>
    <n v="152796"/>
    <s v="rlopez@bmlconsultores.cl"/>
    <x v="787"/>
    <x v="0"/>
    <s v="16490152796"/>
    <m/>
    <m/>
    <n v="-152796"/>
  </r>
  <r>
    <x v="7"/>
    <s v="Factura electrÃ³nica"/>
    <n v="67153"/>
    <x v="787"/>
    <n v="93945"/>
    <s v="rlopez@bmlconsultores.cl"/>
    <x v="787"/>
    <x v="0"/>
    <s v="6715393945"/>
    <m/>
    <m/>
    <n v="-93945"/>
  </r>
  <r>
    <x v="7"/>
    <s v="Nota de crÃ©dito electrÃ³nica"/>
    <n v="24596"/>
    <x v="787"/>
    <n v="-183177"/>
    <s v="rlopez@bmlconsultores.cl"/>
    <x v="787"/>
    <x v="1"/>
    <s v="24596-183177"/>
    <m/>
    <m/>
    <n v="183177"/>
  </r>
  <r>
    <x v="7"/>
    <s v="Nota de crÃ©dito electrÃ³nica"/>
    <n v="24595"/>
    <x v="787"/>
    <n v="-183177"/>
    <s v="rlopez@bmlconsultores.cl"/>
    <x v="787"/>
    <x v="1"/>
    <s v="24595-183177"/>
    <m/>
    <m/>
    <n v="183177"/>
  </r>
  <r>
    <x v="253"/>
    <s v="Factura no afecta o exenta electrÃ³nica"/>
    <n v="176"/>
    <x v="788"/>
    <n v="460000"/>
    <s v="rlopez@bmlconsultores.cl"/>
    <x v="788"/>
    <x v="0"/>
    <s v="176460000"/>
    <m/>
    <m/>
    <n v="-460000"/>
  </r>
  <r>
    <x v="79"/>
    <s v="Nota de crÃ©dito electrÃ³nica"/>
    <n v="9240310"/>
    <x v="788"/>
    <n v="-66"/>
    <s v="rlopez@bmlconsultores.cl"/>
    <x v="788"/>
    <x v="1"/>
    <s v="9240310-66"/>
    <m/>
    <m/>
    <n v="66"/>
  </r>
  <r>
    <x v="138"/>
    <s v="Factura electrÃ³nica"/>
    <n v="18728"/>
    <x v="788"/>
    <n v="641796"/>
    <s v="rlopez@bmlconsultores.cl"/>
    <x v="788"/>
    <x v="0"/>
    <s v="18728641796"/>
    <m/>
    <m/>
    <n v="-641796"/>
  </r>
  <r>
    <x v="174"/>
    <s v="Factura electrÃ³nica"/>
    <n v="1827544"/>
    <x v="788"/>
    <n v="129990"/>
    <s v="rlopez@bmlconsultores.cl"/>
    <x v="788"/>
    <x v="0"/>
    <s v="1827544129990"/>
    <m/>
    <m/>
    <n v="-129990"/>
  </r>
  <r>
    <x v="147"/>
    <s v="Factura electrÃ³nica"/>
    <n v="4692833"/>
    <x v="788"/>
    <n v="98792"/>
    <s v="rlopez@bmlconsultores.cl"/>
    <x v="788"/>
    <x v="0"/>
    <s v="469283398792"/>
    <m/>
    <m/>
    <n v="-98792"/>
  </r>
  <r>
    <x v="29"/>
    <s v="Factura electrÃ³nica"/>
    <n v="3245445"/>
    <x v="788"/>
    <n v="222200"/>
    <s v="rlopez@bmlconsultores.cl"/>
    <x v="788"/>
    <x v="0"/>
    <s v="3245445222200"/>
    <m/>
    <m/>
    <n v="-222200"/>
  </r>
  <r>
    <x v="7"/>
    <s v="Factura electrÃ³nica"/>
    <n v="67169"/>
    <x v="788"/>
    <n v="178474"/>
    <s v="rlopez@bmlconsultores.cl"/>
    <x v="788"/>
    <x v="0"/>
    <s v="67169178474"/>
    <m/>
    <m/>
    <n v="-178474"/>
  </r>
  <r>
    <x v="140"/>
    <s v="Factura electrÃ³nica"/>
    <n v="265"/>
    <x v="788"/>
    <n v="140420"/>
    <s v="rlopez@bmlconsultores.cl"/>
    <x v="788"/>
    <x v="0"/>
    <s v="265140420"/>
    <m/>
    <m/>
    <n v="-140420"/>
  </r>
  <r>
    <x v="248"/>
    <s v="Factura electrÃ³nica"/>
    <n v="1958"/>
    <x v="789"/>
    <n v="153938"/>
    <s v="rlopez@bmlconsultores.cl"/>
    <x v="789"/>
    <x v="0"/>
    <s v="1958153938"/>
    <d v="2024-05-30T00:00:00"/>
    <n v="325783"/>
    <n v="171845"/>
  </r>
  <r>
    <x v="254"/>
    <s v="Factura electrÃ³nica"/>
    <n v="32555"/>
    <x v="790"/>
    <n v="132898"/>
    <s v="rlopez@bmlconsultores.cl"/>
    <x v="790"/>
    <x v="0"/>
    <s v="32555132898"/>
    <m/>
    <m/>
    <n v="-132898"/>
  </r>
  <r>
    <x v="27"/>
    <s v="Factura electrÃ³nica"/>
    <n v="68067"/>
    <x v="791"/>
    <n v="566440"/>
    <s v="rlopez@bmlconsultores.cl"/>
    <x v="791"/>
    <x v="0"/>
    <s v="68067566440"/>
    <m/>
    <m/>
    <n v="-566440"/>
  </r>
  <r>
    <x v="21"/>
    <s v="Factura electrÃ³nica"/>
    <n v="1029767"/>
    <x v="792"/>
    <n v="2249979"/>
    <s v="rlopez@bmlconsultores.cl"/>
    <x v="792"/>
    <x v="0"/>
    <s v="10297672249979"/>
    <m/>
    <m/>
    <n v="-2249979"/>
  </r>
  <r>
    <x v="23"/>
    <s v="Factura electrÃ³nica"/>
    <n v="1714903"/>
    <x v="792"/>
    <n v="153980"/>
    <s v="rlopez@bmlconsultores.cl"/>
    <x v="792"/>
    <x v="0"/>
    <s v="1714903153980"/>
    <m/>
    <m/>
    <n v="-153980"/>
  </r>
  <r>
    <x v="255"/>
    <s v="Factura electrÃ³nica"/>
    <n v="9069"/>
    <x v="792"/>
    <n v="17961"/>
    <s v="rlopez@bmlconsultores.cl"/>
    <x v="792"/>
    <x v="0"/>
    <s v="906917961"/>
    <m/>
    <m/>
    <n v="-17961"/>
  </r>
  <r>
    <x v="14"/>
    <s v="Factura electrÃ³nica"/>
    <n v="40281"/>
    <x v="793"/>
    <n v="909876"/>
    <s v="rlopez@bmlconsultores.cl"/>
    <x v="793"/>
    <x v="0"/>
    <s v="40281909876"/>
    <m/>
    <m/>
    <n v="-909876"/>
  </r>
  <r>
    <x v="20"/>
    <s v="Factura electrÃ³nica"/>
    <n v="118342"/>
    <x v="793"/>
    <n v="330177"/>
    <s v="rlopez@bmlconsultores.cl"/>
    <x v="793"/>
    <x v="0"/>
    <s v="118342330177"/>
    <m/>
    <m/>
    <n v="-330177"/>
  </r>
  <r>
    <x v="230"/>
    <s v="Factura electrÃ³nica"/>
    <n v="1257"/>
    <x v="793"/>
    <n v="1029250"/>
    <s v="rlopez@bmlconsultores.cl"/>
    <x v="793"/>
    <x v="0"/>
    <s v="12571029250"/>
    <m/>
    <m/>
    <n v="-1029250"/>
  </r>
  <r>
    <x v="52"/>
    <s v="Factura electrÃ³nica"/>
    <n v="10832"/>
    <x v="793"/>
    <n v="489970"/>
    <s v="rlopez@bmlconsultores.cl"/>
    <x v="793"/>
    <x v="0"/>
    <s v="10832489970"/>
    <m/>
    <m/>
    <n v="-489970"/>
  </r>
  <r>
    <x v="252"/>
    <s v="Factura electrÃ³nica"/>
    <n v="98"/>
    <x v="794"/>
    <n v="84001"/>
    <s v="rlopez@bmlconsultores.cl"/>
    <x v="794"/>
    <x v="0"/>
    <s v="9884001"/>
    <m/>
    <m/>
    <n v="-84001"/>
  </r>
  <r>
    <x v="2"/>
    <s v="Factura electrÃ³nica"/>
    <n v="3310040"/>
    <x v="794"/>
    <n v="303186"/>
    <s v="rlopez@bmlconsultores.cl"/>
    <x v="794"/>
    <x v="0"/>
    <s v="3310040303186"/>
    <m/>
    <m/>
    <n v="-303186"/>
  </r>
  <r>
    <x v="34"/>
    <s v="Factura electrÃ³nica"/>
    <n v="4436"/>
    <x v="795"/>
    <n v="5073441"/>
    <s v="rlopez@bmlconsultores.cl"/>
    <x v="795"/>
    <x v="0"/>
    <s v="44365073441"/>
    <m/>
    <m/>
    <n v="-5073441"/>
  </r>
  <r>
    <x v="79"/>
    <s v="Factura electrÃ³nica"/>
    <n v="51562459"/>
    <x v="796"/>
    <n v="60"/>
    <s v="rlopez@bmlconsultores.cl"/>
    <x v="796"/>
    <x v="0"/>
    <s v="5156245960"/>
    <m/>
    <m/>
    <n v="-60"/>
  </r>
  <r>
    <x v="209"/>
    <s v="Factura electrÃ³nica"/>
    <n v="47425481"/>
    <x v="796"/>
    <n v="27804"/>
    <s v="rlopez@bmlconsultores.cl"/>
    <x v="796"/>
    <x v="0"/>
    <s v="4742548127804"/>
    <d v="2024-04-26T00:00:00"/>
    <n v="27804"/>
    <n v="0"/>
  </r>
  <r>
    <x v="68"/>
    <s v="Factura no afecta o exenta electrÃ³nica"/>
    <n v="2255644"/>
    <x v="797"/>
    <n v="14183"/>
    <s v="rlopez@bmlconsultores.cl"/>
    <x v="797"/>
    <x v="0"/>
    <s v="225564414183"/>
    <d v="2024-05-28T00:00:00"/>
    <n v="14183"/>
    <n v="0"/>
  </r>
  <r>
    <x v="53"/>
    <s v="Factura electrÃ³nica"/>
    <n v="36253"/>
    <x v="798"/>
    <n v="293980"/>
    <s v="rlopez@bmlconsultores.cl"/>
    <x v="798"/>
    <x v="0"/>
    <s v="36253293980"/>
    <m/>
    <m/>
    <n v="-293980"/>
  </r>
  <r>
    <x v="233"/>
    <s v="Factura electrÃ³nica"/>
    <n v="959"/>
    <x v="798"/>
    <n v="202300"/>
    <s v="rlopez@bmlconsultores.cl"/>
    <x v="798"/>
    <x v="0"/>
    <s v="959202300"/>
    <m/>
    <m/>
    <n v="-202300"/>
  </r>
  <r>
    <x v="11"/>
    <s v="Factura electrÃ³nica"/>
    <n v="120454"/>
    <x v="798"/>
    <n v="160888"/>
    <s v="rlopez@bmlconsultores.cl"/>
    <x v="798"/>
    <x v="0"/>
    <s v="120454160888"/>
    <m/>
    <m/>
    <n v="-160888"/>
  </r>
  <r>
    <x v="21"/>
    <s v="Factura electrÃ³nica"/>
    <n v="1030035"/>
    <x v="798"/>
    <n v="4461261"/>
    <s v="rlopez@bmlconsultores.cl"/>
    <x v="798"/>
    <x v="0"/>
    <s v="10300354461261"/>
    <m/>
    <m/>
    <n v="-4461261"/>
  </r>
  <r>
    <x v="192"/>
    <s v="Factura electrÃ³nica"/>
    <n v="29126"/>
    <x v="798"/>
    <n v="280600"/>
    <s v="rlopez@bmlconsultores.cl"/>
    <x v="798"/>
    <x v="0"/>
    <s v="29126280600"/>
    <m/>
    <m/>
    <n v="-280600"/>
  </r>
  <r>
    <x v="23"/>
    <s v="Factura electrÃ³nica"/>
    <n v="1715518"/>
    <x v="798"/>
    <n v="699980"/>
    <s v="rlopez@bmlconsultores.cl"/>
    <x v="798"/>
    <x v="0"/>
    <s v="1715518699980"/>
    <m/>
    <m/>
    <n v="-699980"/>
  </r>
  <r>
    <x v="138"/>
    <s v="Nota de crÃ©dito electrÃ³nica"/>
    <n v="1955"/>
    <x v="799"/>
    <n v="-166731"/>
    <s v="rlopez@bmlconsultores.cl"/>
    <x v="799"/>
    <x v="1"/>
    <s v="1955-166731"/>
    <m/>
    <m/>
    <n v="166731"/>
  </r>
  <r>
    <x v="96"/>
    <s v="Factura electrÃ³nica"/>
    <n v="8435755"/>
    <x v="799"/>
    <n v="22957"/>
    <s v="rlopez@bmlconsultores.cl"/>
    <x v="799"/>
    <x v="0"/>
    <s v="843575522957"/>
    <d v="2024-05-30T00:00:00"/>
    <n v="22957"/>
    <n v="0"/>
  </r>
  <r>
    <x v="213"/>
    <s v="Factura electrÃ³nica"/>
    <n v="13728"/>
    <x v="799"/>
    <n v="285480"/>
    <s v="rlopez@bmlconsultores.cl"/>
    <x v="799"/>
    <x v="0"/>
    <s v="13728285480"/>
    <m/>
    <m/>
    <n v="-285480"/>
  </r>
  <r>
    <x v="256"/>
    <s v="Factura electrÃ³nica"/>
    <n v="832"/>
    <x v="799"/>
    <n v="83480"/>
    <s v="rlopez@bmlconsultores.cl"/>
    <x v="799"/>
    <x v="0"/>
    <s v="83283480"/>
    <m/>
    <m/>
    <n v="-83480"/>
  </r>
  <r>
    <x v="192"/>
    <s v="Nota de crÃ©dito electrÃ³nica"/>
    <n v="2821"/>
    <x v="799"/>
    <n v="-280600"/>
    <s v="rlopez@bmlconsultores.cl"/>
    <x v="799"/>
    <x v="1"/>
    <s v="2821-280600"/>
    <m/>
    <m/>
    <n v="280600"/>
  </r>
  <r>
    <x v="95"/>
    <s v="Factura electrÃ³nica"/>
    <n v="39850"/>
    <x v="800"/>
    <n v="1310904"/>
    <s v="rlopez@bmlconsultores.cl"/>
    <x v="800"/>
    <x v="0"/>
    <s v="398501310904"/>
    <m/>
    <m/>
    <n v="-1310904"/>
  </r>
  <r>
    <x v="199"/>
    <s v="Factura electrÃ³nica"/>
    <n v="22832"/>
    <x v="800"/>
    <n v="7700"/>
    <s v="rlopez@bmlconsultores.cl"/>
    <x v="800"/>
    <x v="0"/>
    <s v="228327700"/>
    <m/>
    <m/>
    <n v="-7700"/>
  </r>
  <r>
    <x v="199"/>
    <s v="Factura no afecta o exenta electrÃ³nica"/>
    <n v="206885"/>
    <x v="800"/>
    <n v="112212"/>
    <s v="rlopez@bmlconsultores.cl"/>
    <x v="800"/>
    <x v="0"/>
    <s v="206885112212"/>
    <m/>
    <m/>
    <n v="-112212"/>
  </r>
  <r>
    <x v="53"/>
    <s v="Factura electrÃ³nica"/>
    <n v="36383"/>
    <x v="801"/>
    <n v="25990"/>
    <s v="rlopez@bmlconsultores.cl"/>
    <x v="801"/>
    <x v="0"/>
    <s v="3638325990"/>
    <m/>
    <m/>
    <n v="-25990"/>
  </r>
  <r>
    <x v="21"/>
    <s v="Factura electrÃ³nica"/>
    <n v="1030119"/>
    <x v="801"/>
    <n v="4889960"/>
    <s v="rlopez@bmlconsultores.cl"/>
    <x v="801"/>
    <x v="0"/>
    <s v="10301194889960"/>
    <m/>
    <m/>
    <n v="-4889960"/>
  </r>
  <r>
    <x v="239"/>
    <s v="Factura electrÃ³nica"/>
    <n v="12037938"/>
    <x v="801"/>
    <n v="17418"/>
    <s v="rlopez@bmlconsultores.cl"/>
    <x v="801"/>
    <x v="0"/>
    <s v="1203793817418"/>
    <m/>
    <m/>
    <n v="-17418"/>
  </r>
  <r>
    <x v="11"/>
    <s v="Factura electrÃ³nica"/>
    <n v="120541"/>
    <x v="802"/>
    <n v="96985"/>
    <s v="rlopez@bmlconsultores.cl"/>
    <x v="802"/>
    <x v="0"/>
    <s v="12054196985"/>
    <m/>
    <m/>
    <n v="-96985"/>
  </r>
  <r>
    <x v="248"/>
    <s v="Factura electrÃ³nica"/>
    <n v="1992"/>
    <x v="802"/>
    <n v="73978"/>
    <s v="rlopez@bmlconsultores.cl"/>
    <x v="802"/>
    <x v="0"/>
    <s v="199273978"/>
    <d v="2024-05-30T00:00:00"/>
    <n v="171845"/>
    <n v="97867"/>
  </r>
  <r>
    <x v="14"/>
    <s v="Factura electrÃ³nica"/>
    <n v="40451"/>
    <x v="803"/>
    <n v="337884"/>
    <s v="rlopez@bmlconsultores.cl"/>
    <x v="803"/>
    <x v="0"/>
    <s v="40451337884"/>
    <m/>
    <m/>
    <n v="-337884"/>
  </r>
  <r>
    <x v="105"/>
    <s v="Factura electrÃ³nica"/>
    <n v="150"/>
    <x v="803"/>
    <n v="15000"/>
    <s v="rlopez@bmlconsultores.cl"/>
    <x v="803"/>
    <x v="2"/>
    <s v="15015000"/>
    <m/>
    <m/>
    <n v="-15000"/>
  </r>
  <r>
    <x v="105"/>
    <s v="Factura electrÃ³nica"/>
    <n v="151"/>
    <x v="803"/>
    <n v="20000"/>
    <s v="rlopez@bmlconsultores.cl"/>
    <x v="803"/>
    <x v="0"/>
    <s v="15120000"/>
    <d v="2024-03-08T00:00:00"/>
    <n v="20000"/>
    <n v="0"/>
  </r>
  <r>
    <x v="105"/>
    <s v="Nota de crÃ©dito electrÃ³nica"/>
    <n v="4"/>
    <x v="803"/>
    <n v="-15000"/>
    <s v="rlopez@bmlconsultores.cl"/>
    <x v="803"/>
    <x v="1"/>
    <s v="4-15000"/>
    <m/>
    <m/>
    <n v="15000"/>
  </r>
  <r>
    <x v="61"/>
    <s v="Factura electrÃ³nica"/>
    <n v="33103"/>
    <x v="803"/>
    <n v="106015"/>
    <s v="rlopez@bmlconsultores.cl"/>
    <x v="803"/>
    <x v="0"/>
    <s v="33103106015"/>
    <m/>
    <m/>
    <n v="-106015"/>
  </r>
  <r>
    <x v="20"/>
    <s v="Factura electrÃ³nica"/>
    <n v="119181"/>
    <x v="804"/>
    <n v="80373"/>
    <s v="rlopez@bmlconsultores.cl"/>
    <x v="804"/>
    <x v="0"/>
    <s v="11918180373"/>
    <m/>
    <m/>
    <n v="-80373"/>
  </r>
  <r>
    <x v="205"/>
    <s v="Factura no afecta o exenta electrÃ³nica"/>
    <n v="240"/>
    <x v="804"/>
    <n v="3186839"/>
    <s v="rlopez@bmlconsultores.cl"/>
    <x v="804"/>
    <x v="0"/>
    <s v="2403186839"/>
    <d v="2024-02-16T00:00:00"/>
    <n v="3276000"/>
    <n v="89161"/>
  </r>
  <r>
    <x v="248"/>
    <s v="Factura electrÃ³nica"/>
    <n v="1999"/>
    <x v="804"/>
    <n v="97867"/>
    <s v="rlopez@bmlconsultores.cl"/>
    <x v="804"/>
    <x v="0"/>
    <s v="199997867"/>
    <d v="2024-05-30T00:00:00"/>
    <n v="97867"/>
    <n v="0"/>
  </r>
  <r>
    <x v="12"/>
    <s v="Factura electrÃ³nica"/>
    <n v="32622"/>
    <x v="805"/>
    <n v="47600"/>
    <s v="rlopez@bmlconsultores.cl"/>
    <x v="805"/>
    <x v="0"/>
    <s v="3262247600"/>
    <d v="2024-05-08T00:00:00"/>
    <n v="47600"/>
    <n v="0"/>
  </r>
  <r>
    <x v="257"/>
    <s v="Factura electrÃ³nica"/>
    <n v="4692"/>
    <x v="805"/>
    <n v="110420"/>
    <s v="rlopez@bmlconsultores.cl"/>
    <x v="805"/>
    <x v="0"/>
    <s v="4692110420"/>
    <m/>
    <m/>
    <n v="-110420"/>
  </r>
  <r>
    <x v="168"/>
    <s v="Factura electrÃ³nica"/>
    <n v="2670063"/>
    <x v="805"/>
    <n v="29450"/>
    <s v="rlopez@bmlconsultores.cl"/>
    <x v="805"/>
    <x v="0"/>
    <s v="267006329450"/>
    <m/>
    <m/>
    <n v="-29450"/>
  </r>
  <r>
    <x v="31"/>
    <s v="Factura electrÃ³nica"/>
    <n v="31861628"/>
    <x v="805"/>
    <n v="36370"/>
    <s v="rlopez@bmlconsultores.cl"/>
    <x v="805"/>
    <x v="0"/>
    <s v="3186162836370"/>
    <m/>
    <m/>
    <n v="-36370"/>
  </r>
  <r>
    <x v="155"/>
    <s v="Factura electrÃ³nica"/>
    <n v="5726"/>
    <x v="806"/>
    <n v="3808000"/>
    <s v="rlopez@bmlconsultores.cl"/>
    <x v="806"/>
    <x v="0"/>
    <s v="57263808000"/>
    <m/>
    <m/>
    <n v="-3808000"/>
  </r>
  <r>
    <x v="186"/>
    <s v="Factura electrÃ³nica"/>
    <n v="1396"/>
    <x v="806"/>
    <n v="80896"/>
    <s v="rlopez@bmlconsultores.cl"/>
    <x v="806"/>
    <x v="0"/>
    <s v="139680896"/>
    <m/>
    <m/>
    <n v="-80896"/>
  </r>
  <r>
    <x v="186"/>
    <s v="Factura electrÃ³nica"/>
    <n v="1400"/>
    <x v="807"/>
    <n v="862679"/>
    <s v="rlopez@bmlconsultores.cl"/>
    <x v="807"/>
    <x v="0"/>
    <s v="1400862679"/>
    <m/>
    <m/>
    <n v="-862679"/>
  </r>
  <r>
    <x v="186"/>
    <s v="Factura electrÃ³nica"/>
    <n v="1401"/>
    <x v="807"/>
    <n v="80896"/>
    <s v="rlopez@bmlconsultores.cl"/>
    <x v="807"/>
    <x v="2"/>
    <s v="140180896"/>
    <m/>
    <m/>
    <n v="-80896"/>
  </r>
  <r>
    <x v="186"/>
    <s v="Nota de crÃ©dito electrÃ³nica"/>
    <n v="3719"/>
    <x v="807"/>
    <n v="-80896"/>
    <s v="rlopez@bmlconsultores.cl"/>
    <x v="807"/>
    <x v="1"/>
    <s v="3719-80896"/>
    <m/>
    <m/>
    <n v="80896"/>
  </r>
  <r>
    <x v="16"/>
    <s v="Factura electrÃ³nica"/>
    <n v="49178047"/>
    <x v="807"/>
    <n v="32969"/>
    <s v="rlopez@bmlconsultores.cl"/>
    <x v="807"/>
    <x v="0"/>
    <s v="4917804732969"/>
    <m/>
    <m/>
    <n v="-32969"/>
  </r>
  <r>
    <x v="75"/>
    <s v="Factura electrÃ³nica"/>
    <n v="18074"/>
    <x v="807"/>
    <n v="807936"/>
    <s v="rlopez@bmlconsultores.cl"/>
    <x v="807"/>
    <x v="0"/>
    <s v="18074807936"/>
    <m/>
    <m/>
    <n v="-807936"/>
  </r>
  <r>
    <x v="140"/>
    <s v="Factura electrÃ³nica"/>
    <n v="281"/>
    <x v="807"/>
    <n v="71400"/>
    <s v="rlopez@bmlconsultores.cl"/>
    <x v="807"/>
    <x v="0"/>
    <s v="28171400"/>
    <d v="2024-07-29T00:00:00"/>
    <n v="71400"/>
    <n v="0"/>
  </r>
  <r>
    <x v="147"/>
    <s v="Factura electrÃ³nica"/>
    <n v="4302494"/>
    <x v="808"/>
    <n v="8489"/>
    <s v="rlopez@bmlconsultores.cl"/>
    <x v="808"/>
    <x v="0"/>
    <s v="43024948489"/>
    <m/>
    <m/>
    <n v="-8489"/>
  </r>
  <r>
    <x v="8"/>
    <s v="Factura electrÃ³nica"/>
    <n v="6110"/>
    <x v="808"/>
    <n v="3137569"/>
    <s v="rlopez@bmlconsultores.cl"/>
    <x v="808"/>
    <x v="0"/>
    <s v="61103137569"/>
    <m/>
    <m/>
    <n v="-3137569"/>
  </r>
  <r>
    <x v="258"/>
    <s v="Factura electrÃ³nica"/>
    <n v="8145"/>
    <x v="808"/>
    <n v="24150"/>
    <s v="rlopez@bmlconsultores.cl"/>
    <x v="808"/>
    <x v="0"/>
    <s v="814524150"/>
    <m/>
    <m/>
    <n v="-24150"/>
  </r>
  <r>
    <x v="233"/>
    <s v="Factura electrÃ³nica"/>
    <n v="963"/>
    <x v="809"/>
    <n v="404600"/>
    <s v="rlopez@bmlconsultores.cl"/>
    <x v="809"/>
    <x v="0"/>
    <s v="963404600"/>
    <m/>
    <m/>
    <n v="-404600"/>
  </r>
  <r>
    <x v="186"/>
    <s v="Factura electrÃ³nica"/>
    <n v="1407"/>
    <x v="809"/>
    <n v="85656"/>
    <s v="rlopez@bmlconsultores.cl"/>
    <x v="809"/>
    <x v="0"/>
    <s v="140785656"/>
    <m/>
    <m/>
    <n v="-85656"/>
  </r>
  <r>
    <x v="21"/>
    <s v="Factura electrÃ³nica"/>
    <n v="1030595"/>
    <x v="809"/>
    <n v="2851780"/>
    <s v="rlopez@bmlconsultores.cl"/>
    <x v="809"/>
    <x v="0"/>
    <s v="10305952851780"/>
    <m/>
    <m/>
    <n v="-2851780"/>
  </r>
  <r>
    <x v="248"/>
    <s v="Factura electrÃ³nica"/>
    <n v="2012"/>
    <x v="809"/>
    <n v="119942"/>
    <s v="rlopez@bmlconsultores.cl"/>
    <x v="809"/>
    <x v="0"/>
    <s v="2012119942"/>
    <d v="2024-06-07T00:00:00"/>
    <n v="274800"/>
    <n v="154858"/>
  </r>
  <r>
    <x v="252"/>
    <s v="Factura electrÃ³nica"/>
    <n v="103"/>
    <x v="809"/>
    <n v="33980"/>
    <s v="rlopez@bmlconsultores.cl"/>
    <x v="809"/>
    <x v="0"/>
    <s v="10333980"/>
    <m/>
    <m/>
    <n v="-33980"/>
  </r>
  <r>
    <x v="4"/>
    <s v="Factura electrÃ³nica"/>
    <n v="6845"/>
    <x v="809"/>
    <n v="49338"/>
    <s v="rlopez@bmlconsultores.cl"/>
    <x v="809"/>
    <x v="0"/>
    <s v="684549338"/>
    <m/>
    <m/>
    <n v="-49338"/>
  </r>
  <r>
    <x v="7"/>
    <s v="Factura electrÃ³nica"/>
    <n v="68194"/>
    <x v="809"/>
    <n v="103920"/>
    <s v="rlopez@bmlconsultores.cl"/>
    <x v="809"/>
    <x v="0"/>
    <s v="68194103920"/>
    <m/>
    <m/>
    <n v="-103920"/>
  </r>
  <r>
    <x v="258"/>
    <s v="Factura electrÃ³nica"/>
    <n v="8148"/>
    <x v="809"/>
    <n v="63550"/>
    <s v="rlopez@bmlconsultores.cl"/>
    <x v="809"/>
    <x v="0"/>
    <s v="814863550"/>
    <m/>
    <m/>
    <n v="-63550"/>
  </r>
  <r>
    <x v="248"/>
    <s v="Factura electrÃ³nica"/>
    <n v="2013"/>
    <x v="810"/>
    <n v="154857"/>
    <s v="rlopez@bmlconsultores.cl"/>
    <x v="810"/>
    <x v="0"/>
    <s v="2013154857"/>
    <d v="2024-06-07T00:00:00"/>
    <n v="154858"/>
    <n v="1"/>
  </r>
  <r>
    <x v="102"/>
    <s v="Factura electrÃ³nica"/>
    <n v="439"/>
    <x v="810"/>
    <n v="195950"/>
    <s v="rlopez@bmlconsultores.cl"/>
    <x v="810"/>
    <x v="0"/>
    <s v="439195950"/>
    <m/>
    <m/>
    <n v="-195950"/>
  </r>
  <r>
    <x v="22"/>
    <s v="Factura electrÃ³nica"/>
    <n v="4885109"/>
    <x v="810"/>
    <n v="1195960"/>
    <s v="rlopez@bmlconsultores.cl"/>
    <x v="810"/>
    <x v="0"/>
    <s v="48851091195960"/>
    <m/>
    <m/>
    <n v="-1195960"/>
  </r>
  <r>
    <x v="75"/>
    <s v="Factura electrÃ³nica"/>
    <n v="18287"/>
    <x v="810"/>
    <n v="199975"/>
    <s v="rlopez@bmlconsultores.cl"/>
    <x v="810"/>
    <x v="0"/>
    <s v="18287199975"/>
    <m/>
    <m/>
    <n v="-199975"/>
  </r>
  <r>
    <x v="61"/>
    <s v="Factura electrÃ³nica"/>
    <n v="33168"/>
    <x v="810"/>
    <n v="99584"/>
    <s v="rlopez@bmlconsultores.cl"/>
    <x v="810"/>
    <x v="0"/>
    <s v="3316899584"/>
    <m/>
    <m/>
    <n v="-99584"/>
  </r>
  <r>
    <x v="255"/>
    <s v="Factura electrÃ³nica"/>
    <n v="9294"/>
    <x v="810"/>
    <n v="8480"/>
    <s v="rlopez@bmlconsultores.cl"/>
    <x v="810"/>
    <x v="0"/>
    <s v="92948480"/>
    <m/>
    <m/>
    <n v="-8480"/>
  </r>
  <r>
    <x v="68"/>
    <s v="Factura electrÃ³nica"/>
    <n v="6681820"/>
    <x v="810"/>
    <n v="7840"/>
    <s v="rlopez@bmlconsultores.cl"/>
    <x v="810"/>
    <x v="0"/>
    <s v="66818207840"/>
    <d v="2024-06-14T00:00:00"/>
    <n v="7840"/>
    <n v="0"/>
  </r>
  <r>
    <x v="259"/>
    <s v="Factura electrÃ³nica"/>
    <n v="57636"/>
    <x v="811"/>
    <n v="329226"/>
    <s v="rlopez@bmlconsultores.cl"/>
    <x v="811"/>
    <x v="0"/>
    <s v="57636329226"/>
    <m/>
    <m/>
    <n v="-329226"/>
  </r>
  <r>
    <x v="252"/>
    <s v="Factura electrÃ³nica"/>
    <n v="104"/>
    <x v="811"/>
    <n v="12000"/>
    <s v="rlopez@bmlconsultores.cl"/>
    <x v="811"/>
    <x v="0"/>
    <s v="10412000"/>
    <d v="2024-05-15T00:00:00"/>
    <n v="12000"/>
    <n v="0"/>
  </r>
  <r>
    <x v="7"/>
    <s v="Factura electrÃ³nica"/>
    <n v="68307"/>
    <x v="811"/>
    <n v="14270"/>
    <s v="rlopez@bmlconsultores.cl"/>
    <x v="811"/>
    <x v="0"/>
    <s v="6830714270"/>
    <m/>
    <m/>
    <n v="-14270"/>
  </r>
  <r>
    <x v="7"/>
    <s v="Nota de crÃ©dito electrÃ³nica"/>
    <n v="24897"/>
    <x v="811"/>
    <n v="-103920"/>
    <s v="rlopez@bmlconsultores.cl"/>
    <x v="811"/>
    <x v="1"/>
    <s v="24897-103920"/>
    <m/>
    <m/>
    <n v="103920"/>
  </r>
  <r>
    <x v="255"/>
    <s v="Factura electrÃ³nica"/>
    <n v="9309"/>
    <x v="811"/>
    <n v="19640"/>
    <s v="rlopez@bmlconsultores.cl"/>
    <x v="811"/>
    <x v="0"/>
    <s v="930919640"/>
    <m/>
    <m/>
    <n v="-19640"/>
  </r>
  <r>
    <x v="255"/>
    <s v="Factura electrÃ³nica"/>
    <n v="9310"/>
    <x v="811"/>
    <n v="8480"/>
    <s v="rlopez@bmlconsultores.cl"/>
    <x v="811"/>
    <x v="0"/>
    <s v="93108480"/>
    <m/>
    <m/>
    <n v="-8480"/>
  </r>
  <r>
    <x v="68"/>
    <s v="Factura electrÃ³nica"/>
    <n v="6675207"/>
    <x v="811"/>
    <n v="13422"/>
    <s v="rlopez@bmlconsultores.cl"/>
    <x v="811"/>
    <x v="0"/>
    <s v="667520713422"/>
    <d v="2024-06-15T00:00:00"/>
    <n v="13422"/>
    <n v="0"/>
  </r>
  <r>
    <x v="174"/>
    <s v="Factura electrÃ³nica"/>
    <n v="1834488"/>
    <x v="812"/>
    <n v="640980"/>
    <s v="rlopez@bmlconsultores.cl"/>
    <x v="812"/>
    <x v="0"/>
    <s v="1834488640980"/>
    <m/>
    <m/>
    <n v="-640980"/>
  </r>
  <r>
    <x v="260"/>
    <s v="Factura electrÃ³nica"/>
    <n v="610"/>
    <x v="812"/>
    <n v="53550"/>
    <s v="rlopez@bmlconsultores.cl"/>
    <x v="812"/>
    <x v="0"/>
    <s v="61053550"/>
    <m/>
    <m/>
    <n v="-53550"/>
  </r>
  <r>
    <x v="22"/>
    <s v="Factura electrÃ³nica"/>
    <n v="4885575"/>
    <x v="812"/>
    <n v="219980"/>
    <s v="rlopez@bmlconsultores.cl"/>
    <x v="812"/>
    <x v="0"/>
    <s v="4885575219980"/>
    <m/>
    <m/>
    <n v="-219980"/>
  </r>
  <r>
    <x v="7"/>
    <s v="Factura electrÃ³nica"/>
    <n v="68312"/>
    <x v="812"/>
    <n v="22384"/>
    <s v="rlopez@bmlconsultores.cl"/>
    <x v="812"/>
    <x v="0"/>
    <s v="6831222384"/>
    <m/>
    <m/>
    <n v="-22384"/>
  </r>
  <r>
    <x v="93"/>
    <s v="Factura no afecta o exenta electrÃ³nica"/>
    <n v="762565"/>
    <x v="813"/>
    <n v="19980"/>
    <s v="rlopez@bmlconsultores.cl"/>
    <x v="813"/>
    <x v="0"/>
    <s v="76256519980"/>
    <m/>
    <m/>
    <n v="-19980"/>
  </r>
  <r>
    <x v="233"/>
    <s v="Factura electrÃ³nica"/>
    <n v="965"/>
    <x v="813"/>
    <n v="101150"/>
    <s v="rlopez@bmlconsultores.cl"/>
    <x v="813"/>
    <x v="0"/>
    <s v="965101150"/>
    <m/>
    <m/>
    <n v="-101150"/>
  </r>
  <r>
    <x v="88"/>
    <s v="Factura electrÃ³nica"/>
    <n v="54937"/>
    <x v="813"/>
    <n v="681275"/>
    <s v="rlopez@bmlconsultores.cl"/>
    <x v="813"/>
    <x v="0"/>
    <s v="54937681275"/>
    <m/>
    <m/>
    <n v="-681275"/>
  </r>
  <r>
    <x v="249"/>
    <s v="Factura electrÃ³nica"/>
    <n v="35219"/>
    <x v="814"/>
    <n v="108465"/>
    <s v="rlopez@bmlconsultores.cl"/>
    <x v="814"/>
    <x v="0"/>
    <s v="35219108465"/>
    <m/>
    <m/>
    <n v="-108465"/>
  </r>
  <r>
    <x v="257"/>
    <s v="Factura electrÃ³nica"/>
    <n v="4773"/>
    <x v="814"/>
    <n v="14990"/>
    <s v="rlopez@bmlconsultores.cl"/>
    <x v="814"/>
    <x v="0"/>
    <s v="477314990"/>
    <m/>
    <m/>
    <n v="-14990"/>
  </r>
  <r>
    <x v="230"/>
    <s v="Factura electrÃ³nica"/>
    <n v="1266"/>
    <x v="814"/>
    <n v="411700"/>
    <s v="rlopez@bmlconsultores.cl"/>
    <x v="814"/>
    <x v="0"/>
    <s v="1266411700"/>
    <m/>
    <m/>
    <n v="-411700"/>
  </r>
  <r>
    <x v="261"/>
    <s v="Factura electrÃ³nica"/>
    <n v="11552"/>
    <x v="814"/>
    <n v="61800"/>
    <s v="rlopez@bmlconsultores.cl"/>
    <x v="814"/>
    <x v="0"/>
    <s v="1155261800"/>
    <m/>
    <m/>
    <n v="-61800"/>
  </r>
  <r>
    <x v="225"/>
    <s v="Factura electrÃ³nica"/>
    <n v="11238"/>
    <x v="814"/>
    <n v="740830"/>
    <s v="rlopez@bmlconsultores.cl"/>
    <x v="814"/>
    <x v="0"/>
    <s v="11238740830"/>
    <m/>
    <m/>
    <n v="-740830"/>
  </r>
  <r>
    <x v="7"/>
    <s v="Factura electrÃ³nica"/>
    <n v="68427"/>
    <x v="814"/>
    <n v="44769"/>
    <s v="rlopez@bmlconsultores.cl"/>
    <x v="814"/>
    <x v="0"/>
    <s v="6842744769"/>
    <m/>
    <m/>
    <n v="-44769"/>
  </r>
  <r>
    <x v="14"/>
    <s v="Factura electrÃ³nica"/>
    <n v="40717"/>
    <x v="815"/>
    <n v="323761"/>
    <s v="rlopez@bmlconsultores.cl"/>
    <x v="815"/>
    <x v="0"/>
    <s v="40717323761"/>
    <m/>
    <m/>
    <n v="-323761"/>
  </r>
  <r>
    <x v="14"/>
    <s v="Factura electrÃ³nica"/>
    <n v="40719"/>
    <x v="815"/>
    <n v="1413575"/>
    <s v="rlopez@bmlconsultores.cl"/>
    <x v="815"/>
    <x v="0"/>
    <s v="407191413575"/>
    <m/>
    <m/>
    <n v="-1413575"/>
  </r>
  <r>
    <x v="93"/>
    <s v="Factura no afecta o exenta electrÃ³nica"/>
    <n v="764274"/>
    <x v="815"/>
    <n v="19980"/>
    <s v="rlopez@bmlconsultores.cl"/>
    <x v="815"/>
    <x v="0"/>
    <s v="76427419980"/>
    <m/>
    <m/>
    <n v="-19980"/>
  </r>
  <r>
    <x v="21"/>
    <s v="Factura electrÃ³nica"/>
    <n v="1061929"/>
    <x v="815"/>
    <n v="969990"/>
    <s v="rlopez@bmlconsultores.cl"/>
    <x v="815"/>
    <x v="0"/>
    <s v="1061929969990"/>
    <m/>
    <m/>
    <n v="-969990"/>
  </r>
  <r>
    <x v="21"/>
    <s v="Factura electrÃ³nica"/>
    <n v="1061919"/>
    <x v="815"/>
    <n v="6018431"/>
    <s v="rlopez@bmlconsultores.cl"/>
    <x v="815"/>
    <x v="0"/>
    <s v="10619196018431"/>
    <m/>
    <m/>
    <n v="-6018431"/>
  </r>
  <r>
    <x v="248"/>
    <s v="Factura electrÃ³nica"/>
    <n v="2027"/>
    <x v="815"/>
    <n v="97941"/>
    <s v="rlopez@bmlconsultores.cl"/>
    <x v="815"/>
    <x v="0"/>
    <s v="202797941"/>
    <d v="2024-08-05T00:00:00"/>
    <n v="240852"/>
    <n v="142911"/>
  </r>
  <r>
    <x v="65"/>
    <s v="Factura electrÃ³nica"/>
    <n v="14812"/>
    <x v="815"/>
    <n v="9990000"/>
    <s v="rlopez@bmlconsultores.cl"/>
    <x v="815"/>
    <x v="0"/>
    <s v="148129990000"/>
    <m/>
    <m/>
    <n v="-9990000"/>
  </r>
  <r>
    <x v="65"/>
    <s v="Factura electrÃ³nica"/>
    <n v="14813"/>
    <x v="815"/>
    <n v="178500"/>
    <s v="rlopez@bmlconsultores.cl"/>
    <x v="815"/>
    <x v="0"/>
    <s v="14813178500"/>
    <m/>
    <m/>
    <n v="-178500"/>
  </r>
  <r>
    <x v="2"/>
    <s v="Factura electrÃ³nica"/>
    <n v="3320562"/>
    <x v="815"/>
    <n v="346209"/>
    <s v="rlopez@bmlconsultores.cl"/>
    <x v="815"/>
    <x v="0"/>
    <s v="3320562346209"/>
    <m/>
    <m/>
    <n v="-346209"/>
  </r>
  <r>
    <x v="176"/>
    <s v="Factura electrÃ³nica"/>
    <n v="179985"/>
    <x v="816"/>
    <n v="233200"/>
    <s v="rlopez@bmlconsultores.cl"/>
    <x v="816"/>
    <x v="0"/>
    <s v="179985233200"/>
    <m/>
    <m/>
    <n v="-233200"/>
  </r>
  <r>
    <x v="262"/>
    <s v="Factura electrÃ³nica"/>
    <n v="18096"/>
    <x v="816"/>
    <n v="3281"/>
    <s v="rlopez@bmlconsultores.cl"/>
    <x v="816"/>
    <x v="0"/>
    <s v="180963281"/>
    <m/>
    <m/>
    <n v="-3281"/>
  </r>
  <r>
    <x v="75"/>
    <s v="Factura electrÃ³nica"/>
    <n v="18507"/>
    <x v="816"/>
    <n v="503903"/>
    <s v="rlopez@bmlconsultores.cl"/>
    <x v="816"/>
    <x v="0"/>
    <s v="18507503903"/>
    <m/>
    <m/>
    <n v="-503903"/>
  </r>
  <r>
    <x v="68"/>
    <s v="Factura no afecta o exenta electrÃ³nica"/>
    <n v="2310695"/>
    <x v="817"/>
    <n v="12303"/>
    <s v="rlopez@bmlconsultores.cl"/>
    <x v="817"/>
    <x v="0"/>
    <s v="231069512303"/>
    <d v="2024-06-26T00:00:00"/>
    <n v="12303"/>
    <n v="0"/>
  </r>
  <r>
    <x v="21"/>
    <s v="Factura electrÃ³nica"/>
    <n v="1062078"/>
    <x v="818"/>
    <n v="3821771"/>
    <s v="rlopez@bmlconsultores.cl"/>
    <x v="818"/>
    <x v="0"/>
    <s v="10620783821771"/>
    <m/>
    <m/>
    <n v="-3821771"/>
  </r>
  <r>
    <x v="157"/>
    <s v="Factura no afecta o exenta electrÃ³nica"/>
    <n v="5394161"/>
    <x v="819"/>
    <n v="10001600"/>
    <s v="rlopez@bmlconsultores.cl"/>
    <x v="819"/>
    <x v="0"/>
    <s v="539416110001600"/>
    <m/>
    <m/>
    <n v="-10001600"/>
  </r>
  <r>
    <x v="263"/>
    <s v="Factura electrÃ³nica"/>
    <n v="13253"/>
    <x v="820"/>
    <n v="159992"/>
    <s v="rlopez@bmlconsultores.cl"/>
    <x v="820"/>
    <x v="0"/>
    <s v="13253159992"/>
    <m/>
    <m/>
    <n v="-159992"/>
  </r>
  <r>
    <x v="22"/>
    <s v="Factura electrÃ³nica"/>
    <n v="4887809"/>
    <x v="820"/>
    <n v="339980"/>
    <s v="rlopez@bmlconsultores.cl"/>
    <x v="820"/>
    <x v="0"/>
    <s v="4887809339980"/>
    <m/>
    <m/>
    <n v="-339980"/>
  </r>
  <r>
    <x v="155"/>
    <s v="Factura electrÃ³nica"/>
    <n v="5819"/>
    <x v="821"/>
    <n v="3808000"/>
    <s v="rlopez@bmlconsultores.cl"/>
    <x v="821"/>
    <x v="0"/>
    <s v="58193808000"/>
    <m/>
    <m/>
    <n v="-3808000"/>
  </r>
  <r>
    <x v="14"/>
    <s v="Factura electrÃ³nica"/>
    <n v="40906"/>
    <x v="821"/>
    <n v="1449607"/>
    <s v="rlopez@bmlconsultores.cl"/>
    <x v="821"/>
    <x v="0"/>
    <s v="409061449607"/>
    <m/>
    <m/>
    <n v="-1449607"/>
  </r>
  <r>
    <x v="96"/>
    <s v="Factura electrÃ³nica"/>
    <n v="8473203"/>
    <x v="821"/>
    <n v="23063"/>
    <s v="rlopez@bmlconsultores.cl"/>
    <x v="821"/>
    <x v="0"/>
    <s v="847320323063"/>
    <d v="2024-06-30T00:00:00"/>
    <n v="23063"/>
    <n v="0"/>
  </r>
  <r>
    <x v="8"/>
    <s v="Factura electrÃ³nica"/>
    <n v="6145"/>
    <x v="821"/>
    <n v="2914836"/>
    <s v="rlopez@bmlconsultores.cl"/>
    <x v="821"/>
    <x v="0"/>
    <s v="61452914836"/>
    <m/>
    <m/>
    <n v="-2914836"/>
  </r>
  <r>
    <x v="264"/>
    <s v="Factura electrÃ³nica"/>
    <n v="230225"/>
    <x v="821"/>
    <n v="503472"/>
    <s v="rlopez@bmlconsultores.cl"/>
    <x v="821"/>
    <x v="0"/>
    <s v="230225503472"/>
    <m/>
    <m/>
    <n v="-503472"/>
  </r>
  <r>
    <x v="265"/>
    <s v="Factura electrÃ³nica"/>
    <n v="12135"/>
    <x v="821"/>
    <n v="5814791"/>
    <s v="rlopez@bmlconsultores.cl"/>
    <x v="821"/>
    <x v="0"/>
    <s v="121355814791"/>
    <d v="2024-06-19T00:00:00"/>
    <n v="7307851"/>
    <n v="1493060"/>
  </r>
  <r>
    <x v="265"/>
    <s v="Factura electrÃ³nica"/>
    <n v="12140"/>
    <x v="821"/>
    <n v="1493060"/>
    <s v="rlopez@bmlconsultores.cl"/>
    <x v="821"/>
    <x v="0"/>
    <s v="121401493060"/>
    <d v="2024-06-21T00:00:00"/>
    <n v="1493060"/>
    <n v="0"/>
  </r>
  <r>
    <x v="206"/>
    <s v="Factura electrÃ³nica"/>
    <n v="582436"/>
    <x v="821"/>
    <n v="180591"/>
    <s v="rlopez@bmlconsultores.cl"/>
    <x v="821"/>
    <x v="0"/>
    <s v="582436180591"/>
    <d v="2024-05-16T00:00:00"/>
    <n v="180590"/>
    <n v="-1"/>
  </r>
  <r>
    <x v="7"/>
    <s v="Factura electrÃ³nica"/>
    <n v="68881"/>
    <x v="821"/>
    <n v="15992"/>
    <s v="rlopez@bmlconsultores.cl"/>
    <x v="821"/>
    <x v="0"/>
    <s v="6888115992"/>
    <m/>
    <m/>
    <n v="-15992"/>
  </r>
  <r>
    <x v="7"/>
    <s v="Factura electrÃ³nica"/>
    <n v="68882"/>
    <x v="821"/>
    <n v="178475"/>
    <s v="rlopez@bmlconsultores.cl"/>
    <x v="821"/>
    <x v="0"/>
    <s v="68882178475"/>
    <m/>
    <m/>
    <n v="-178475"/>
  </r>
  <r>
    <x v="120"/>
    <s v="Factura no afecta o exenta electrÃ³nica"/>
    <n v="1339"/>
    <x v="821"/>
    <n v="1360521"/>
    <s v="rlopez@bmlconsultores.cl"/>
    <x v="821"/>
    <x v="0"/>
    <s v="13391360521"/>
    <m/>
    <m/>
    <n v="-1360521"/>
  </r>
  <r>
    <x v="95"/>
    <s v="Factura electrÃ³nica"/>
    <n v="35362"/>
    <x v="822"/>
    <n v="1310904"/>
    <s v="rlopez@bmlconsultores.cl"/>
    <x v="822"/>
    <x v="0"/>
    <s v="353621310904"/>
    <m/>
    <m/>
    <n v="-1310904"/>
  </r>
  <r>
    <x v="199"/>
    <s v="Factura no afecta o exenta electrÃ³nica"/>
    <n v="210304"/>
    <x v="822"/>
    <n v="12544"/>
    <s v="rlopez@bmlconsultores.cl"/>
    <x v="822"/>
    <x v="0"/>
    <s v="21030412544"/>
    <m/>
    <m/>
    <n v="-12544"/>
  </r>
  <r>
    <x v="21"/>
    <s v="Factura electrÃ³nica"/>
    <n v="1091884"/>
    <x v="823"/>
    <n v="29990"/>
    <s v="rlopez@bmlconsultores.cl"/>
    <x v="823"/>
    <x v="0"/>
    <s v="109188429990"/>
    <m/>
    <m/>
    <n v="-29990"/>
  </r>
  <r>
    <x v="20"/>
    <s v="Factura electrÃ³nica"/>
    <n v="120484"/>
    <x v="824"/>
    <n v="1942450"/>
    <s v="rlopez@bmlconsultores.cl"/>
    <x v="824"/>
    <x v="0"/>
    <s v="1204841942450"/>
    <m/>
    <m/>
    <n v="-1942450"/>
  </r>
  <r>
    <x v="12"/>
    <s v="Factura electrÃ³nica"/>
    <n v="33057"/>
    <x v="824"/>
    <n v="47600"/>
    <s v="rlopez@bmlconsultores.cl"/>
    <x v="824"/>
    <x v="0"/>
    <s v="3305747600"/>
    <d v="2024-06-03T00:00:00"/>
    <n v="47600"/>
    <n v="0"/>
  </r>
  <r>
    <x v="263"/>
    <s v="Factura electrÃ³nica"/>
    <n v="13266"/>
    <x v="824"/>
    <n v="21813"/>
    <s v="rlopez@bmlconsultores.cl"/>
    <x v="824"/>
    <x v="0"/>
    <s v="1326621813"/>
    <m/>
    <m/>
    <n v="-21813"/>
  </r>
  <r>
    <x v="262"/>
    <s v="Factura electrÃ³nica"/>
    <n v="18408"/>
    <x v="824"/>
    <n v="12735"/>
    <s v="rlopez@bmlconsultores.cl"/>
    <x v="824"/>
    <x v="0"/>
    <s v="1840812735"/>
    <m/>
    <m/>
    <n v="-12735"/>
  </r>
  <r>
    <x v="14"/>
    <s v="Factura electrÃ³nica"/>
    <n v="40963"/>
    <x v="825"/>
    <n v="1089620"/>
    <s v="rlopez@bmlconsultores.cl"/>
    <x v="825"/>
    <x v="0"/>
    <s v="409631089620"/>
    <m/>
    <m/>
    <n v="-1089620"/>
  </r>
  <r>
    <x v="198"/>
    <s v="Factura electrÃ³nica"/>
    <n v="348"/>
    <x v="825"/>
    <n v="1104402"/>
    <s v="rlopez@bmlconsultores.cl"/>
    <x v="825"/>
    <x v="0"/>
    <s v="3481104402"/>
    <d v="2024-06-04T00:00:00"/>
    <n v="1130398"/>
    <n v="25996"/>
  </r>
  <r>
    <x v="11"/>
    <s v="Factura electrÃ³nica"/>
    <n v="121337"/>
    <x v="826"/>
    <n v="27965"/>
    <s v="rlopez@bmlconsultores.cl"/>
    <x v="826"/>
    <x v="0"/>
    <s v="12133727965"/>
    <m/>
    <m/>
    <n v="-27965"/>
  </r>
  <r>
    <x v="21"/>
    <s v="Factura electrÃ³nica"/>
    <n v="1062419"/>
    <x v="826"/>
    <n v="2027571"/>
    <s v="rlopez@bmlconsultores.cl"/>
    <x v="826"/>
    <x v="0"/>
    <s v="10624192027571"/>
    <m/>
    <m/>
    <n v="-2027571"/>
  </r>
  <r>
    <x v="21"/>
    <s v="Factura electrÃ³nica"/>
    <n v="1062420"/>
    <x v="826"/>
    <n v="1425890"/>
    <s v="rlopez@bmlconsultores.cl"/>
    <x v="826"/>
    <x v="0"/>
    <s v="10624201425890"/>
    <m/>
    <m/>
    <n v="-1425890"/>
  </r>
  <r>
    <x v="120"/>
    <s v="Factura no afecta o exenta electrÃ³nica"/>
    <n v="1345"/>
    <x v="826"/>
    <n v="1539130"/>
    <s v="rlopez@bmlconsultores.cl"/>
    <x v="826"/>
    <x v="0"/>
    <s v="13451539130"/>
    <m/>
    <m/>
    <n v="-1539130"/>
  </r>
  <r>
    <x v="120"/>
    <s v="Factura no afecta o exenta electrÃ³nica"/>
    <n v="1393"/>
    <x v="826"/>
    <n v="135806"/>
    <s v="rlopez@bmlconsultores.cl"/>
    <x v="826"/>
    <x v="0"/>
    <s v="1393135806"/>
    <m/>
    <m/>
    <n v="-135806"/>
  </r>
  <r>
    <x v="249"/>
    <s v="Factura electrÃ³nica"/>
    <n v="35383"/>
    <x v="827"/>
    <n v="652163"/>
    <s v="rlopez@bmlconsultores.cl"/>
    <x v="827"/>
    <x v="0"/>
    <s v="35383652163"/>
    <m/>
    <m/>
    <n v="-652163"/>
  </r>
  <r>
    <x v="266"/>
    <s v="Factura electrÃ³nica"/>
    <n v="897"/>
    <x v="827"/>
    <n v="434350"/>
    <s v="rlopez@bmlconsultores.cl"/>
    <x v="827"/>
    <x v="0"/>
    <s v="897434350"/>
    <m/>
    <m/>
    <n v="-434350"/>
  </r>
  <r>
    <x v="157"/>
    <s v="Factura no afecta o exenta electrÃ³nica"/>
    <n v="4545712"/>
    <x v="827"/>
    <n v="79160"/>
    <s v="rlopez@bmlconsultores.cl"/>
    <x v="827"/>
    <x v="0"/>
    <s v="454571279160"/>
    <m/>
    <m/>
    <n v="-79160"/>
  </r>
  <r>
    <x v="263"/>
    <s v="Factura electrÃ³nica"/>
    <n v="13301"/>
    <x v="828"/>
    <n v="90799"/>
    <s v="rlopez@bmlconsultores.cl"/>
    <x v="828"/>
    <x v="0"/>
    <s v="1330190799"/>
    <m/>
    <m/>
    <n v="-90799"/>
  </r>
  <r>
    <x v="201"/>
    <s v="Factura electrÃ³nica"/>
    <n v="2073"/>
    <x v="828"/>
    <n v="1072612"/>
    <s v="rlopez@bmlconsultores.cl"/>
    <x v="828"/>
    <x v="0"/>
    <s v="20731072612"/>
    <m/>
    <m/>
    <n v="-1072612"/>
  </r>
  <r>
    <x v="157"/>
    <s v="Factura no afecta o exenta electrÃ³nica"/>
    <n v="4550434"/>
    <x v="829"/>
    <n v="112330"/>
    <s v="rlopez@bmlconsultores.cl"/>
    <x v="829"/>
    <x v="0"/>
    <s v="4550434112330"/>
    <m/>
    <m/>
    <n v="-112330"/>
  </r>
  <r>
    <x v="16"/>
    <s v="Factura electrÃ³nica"/>
    <n v="49503736"/>
    <x v="829"/>
    <n v="32969"/>
    <s v="rlopez@bmlconsultores.cl"/>
    <x v="829"/>
    <x v="0"/>
    <s v="4950373632969"/>
    <m/>
    <m/>
    <n v="-32969"/>
  </r>
  <r>
    <x v="267"/>
    <s v="Factura electrÃ³nica"/>
    <n v="78"/>
    <x v="829"/>
    <n v="1373462"/>
    <s v="rlopez@bmlconsultores.cl"/>
    <x v="829"/>
    <x v="0"/>
    <s v="781373462"/>
    <m/>
    <m/>
    <n v="-1373462"/>
  </r>
  <r>
    <x v="172"/>
    <s v="Factura no afecta o exenta electrÃ³nica"/>
    <n v="8849"/>
    <x v="830"/>
    <n v="1746650"/>
    <s v="rlopez@bmlconsultores.cl"/>
    <x v="830"/>
    <x v="0"/>
    <s v="88491746650"/>
    <m/>
    <m/>
    <n v="-1746650"/>
  </r>
  <r>
    <x v="172"/>
    <s v="Factura no afecta o exenta electrÃ³nica"/>
    <n v="8850"/>
    <x v="830"/>
    <n v="16091643"/>
    <s v="rlopez@bmlconsultores.cl"/>
    <x v="830"/>
    <x v="0"/>
    <s v="885016091643"/>
    <m/>
    <m/>
    <n v="-16091643"/>
  </r>
  <r>
    <x v="224"/>
    <s v="Factura electrÃ³nica"/>
    <n v="157137"/>
    <x v="830"/>
    <n v="240965"/>
    <s v="rlopez@bmlconsultores.cl"/>
    <x v="830"/>
    <x v="0"/>
    <s v="157137240965"/>
    <m/>
    <m/>
    <n v="-240965"/>
  </r>
  <r>
    <x v="224"/>
    <s v="Factura electrÃ³nica"/>
    <n v="157138"/>
    <x v="830"/>
    <n v="207499"/>
    <s v="rlopez@bmlconsultores.cl"/>
    <x v="830"/>
    <x v="0"/>
    <s v="157138207499"/>
    <m/>
    <m/>
    <n v="-207499"/>
  </r>
  <r>
    <x v="224"/>
    <s v="Factura electrÃ³nica"/>
    <n v="157141"/>
    <x v="830"/>
    <n v="239483"/>
    <s v="rlopez@bmlconsultores.cl"/>
    <x v="830"/>
    <x v="0"/>
    <s v="157141239483"/>
    <m/>
    <m/>
    <n v="-239483"/>
  </r>
  <r>
    <x v="224"/>
    <s v="Factura electrÃ³nica"/>
    <n v="157140"/>
    <x v="830"/>
    <n v="357439"/>
    <s v="rlopez@bmlconsultores.cl"/>
    <x v="830"/>
    <x v="0"/>
    <s v="157140357439"/>
    <m/>
    <m/>
    <n v="-357439"/>
  </r>
  <r>
    <x v="224"/>
    <s v="Factura electrÃ³nica"/>
    <n v="157139"/>
    <x v="830"/>
    <n v="276665"/>
    <s v="rlopez@bmlconsultores.cl"/>
    <x v="830"/>
    <x v="0"/>
    <s v="157139276665"/>
    <m/>
    <m/>
    <n v="-276665"/>
  </r>
  <r>
    <x v="224"/>
    <s v="Factura electrÃ³nica"/>
    <n v="157142"/>
    <x v="830"/>
    <n v="176266"/>
    <s v="rlopez@bmlconsultores.cl"/>
    <x v="830"/>
    <x v="0"/>
    <s v="157142176266"/>
    <m/>
    <m/>
    <n v="-176266"/>
  </r>
  <r>
    <x v="1"/>
    <s v="Factura electrÃ³nica"/>
    <n v="1449"/>
    <x v="830"/>
    <n v="433372"/>
    <s v="rlopez@bmlconsultores.cl"/>
    <x v="830"/>
    <x v="0"/>
    <s v="1449433372"/>
    <d v="2025-02-13T00:00:00"/>
    <n v="433372"/>
    <n v="0"/>
  </r>
  <r>
    <x v="20"/>
    <s v="Factura electrÃ³nica"/>
    <n v="120813"/>
    <x v="831"/>
    <n v="257291"/>
    <s v="rlopez@bmlconsultores.cl"/>
    <x v="831"/>
    <x v="0"/>
    <s v="120813257291"/>
    <m/>
    <m/>
    <n v="-257291"/>
  </r>
  <r>
    <x v="147"/>
    <s v="Factura electrÃ³nica"/>
    <n v="5525938"/>
    <x v="831"/>
    <n v="8489"/>
    <s v="rlopez@bmlconsultores.cl"/>
    <x v="831"/>
    <x v="0"/>
    <s v="55259388489"/>
    <m/>
    <m/>
    <n v="-8489"/>
  </r>
  <r>
    <x v="22"/>
    <s v="Factura electrÃ³nica"/>
    <n v="4919221"/>
    <x v="831"/>
    <n v="173980"/>
    <s v="rlopez@bmlconsultores.cl"/>
    <x v="831"/>
    <x v="0"/>
    <s v="4919221173980"/>
    <m/>
    <m/>
    <n v="-173980"/>
  </r>
  <r>
    <x v="255"/>
    <s v="Factura electrÃ³nica"/>
    <n v="9540"/>
    <x v="831"/>
    <n v="9959"/>
    <s v="rlopez@bmlconsultores.cl"/>
    <x v="831"/>
    <x v="0"/>
    <s v="95409959"/>
    <m/>
    <m/>
    <n v="-9959"/>
  </r>
  <r>
    <x v="11"/>
    <s v="Factura electrÃ³nica"/>
    <n v="121630"/>
    <x v="832"/>
    <n v="129472"/>
    <s v="rlopez@bmlconsultores.cl"/>
    <x v="832"/>
    <x v="0"/>
    <s v="121630129472"/>
    <m/>
    <m/>
    <n v="-129472"/>
  </r>
  <r>
    <x v="20"/>
    <s v="Factura electrÃ³nica"/>
    <n v="120895"/>
    <x v="832"/>
    <n v="180080"/>
    <s v="rlopez@bmlconsultores.cl"/>
    <x v="832"/>
    <x v="0"/>
    <s v="120895180080"/>
    <m/>
    <m/>
    <n v="-180080"/>
  </r>
  <r>
    <x v="21"/>
    <s v="Factura electrÃ³nica"/>
    <n v="1062757"/>
    <x v="832"/>
    <n v="3084569"/>
    <s v="rlopez@bmlconsultores.cl"/>
    <x v="832"/>
    <x v="0"/>
    <s v="10627573084569"/>
    <m/>
    <m/>
    <n v="-3084569"/>
  </r>
  <r>
    <x v="248"/>
    <s v="Factura electrÃ³nica"/>
    <n v="2067"/>
    <x v="832"/>
    <n v="131921"/>
    <s v="rlopez@bmlconsultores.cl"/>
    <x v="832"/>
    <x v="0"/>
    <s v="2067131921"/>
    <d v="2024-08-05T00:00:00"/>
    <n v="142911"/>
    <n v="10990"/>
  </r>
  <r>
    <x v="265"/>
    <s v="Factura electrÃ³nica"/>
    <n v="12213"/>
    <x v="832"/>
    <n v="9651814"/>
    <s v="rlopez@bmlconsultores.cl"/>
    <x v="832"/>
    <x v="0"/>
    <s v="122139651814"/>
    <d v="2024-06-07T00:00:00"/>
    <n v="9651813"/>
    <n v="-1"/>
  </r>
  <r>
    <x v="126"/>
    <s v="Factura electrÃ³nica"/>
    <n v="171"/>
    <x v="832"/>
    <n v="23800"/>
    <s v="rlopez@bmlconsultores.cl"/>
    <x v="832"/>
    <x v="0"/>
    <s v="17123800"/>
    <m/>
    <m/>
    <n v="-23800"/>
  </r>
  <r>
    <x v="51"/>
    <s v="Factura electrÃ³nica"/>
    <n v="864342"/>
    <x v="833"/>
    <n v="381399"/>
    <s v="rlopez@bmlconsultores.cl"/>
    <x v="833"/>
    <x v="0"/>
    <s v="864342381399"/>
    <m/>
    <m/>
    <n v="-381399"/>
  </r>
  <r>
    <x v="7"/>
    <s v="Factura electrÃ³nica"/>
    <n v="70707"/>
    <x v="833"/>
    <n v="75951"/>
    <s v="rlopez@bmlconsultores.cl"/>
    <x v="833"/>
    <x v="0"/>
    <s v="7070775951"/>
    <m/>
    <m/>
    <n v="-75951"/>
  </r>
  <r>
    <x v="61"/>
    <s v="Factura electrÃ³nica"/>
    <n v="33393"/>
    <x v="833"/>
    <n v="161491"/>
    <s v="rlopez@bmlconsultores.cl"/>
    <x v="833"/>
    <x v="0"/>
    <s v="33393161491"/>
    <m/>
    <m/>
    <n v="-161491"/>
  </r>
  <r>
    <x v="32"/>
    <s v="Factura electrÃ³nica"/>
    <n v="21068096"/>
    <x v="833"/>
    <n v="130980"/>
    <s v="rlopez@bmlconsultores.cl"/>
    <x v="833"/>
    <x v="0"/>
    <s v="21068096130980"/>
    <m/>
    <m/>
    <n v="-130980"/>
  </r>
  <r>
    <x v="168"/>
    <s v="Factura electrÃ³nica"/>
    <n v="2687637"/>
    <x v="834"/>
    <n v="20160"/>
    <s v="rlopez@bmlconsultores.cl"/>
    <x v="834"/>
    <x v="0"/>
    <s v="268763720160"/>
    <m/>
    <m/>
    <n v="-20160"/>
  </r>
  <r>
    <x v="20"/>
    <s v="Factura electrÃ³nica"/>
    <n v="120955"/>
    <x v="835"/>
    <n v="334441"/>
    <s v="rlopez@bmlconsultores.cl"/>
    <x v="835"/>
    <x v="0"/>
    <s v="120955334441"/>
    <d v="2024-07-19T00:00:00"/>
    <n v="1547351"/>
    <n v="1212910"/>
  </r>
  <r>
    <x v="230"/>
    <s v="Factura electrÃ³nica"/>
    <n v="1279"/>
    <x v="835"/>
    <n v="1499550"/>
    <s v="rlopez@bmlconsultores.cl"/>
    <x v="835"/>
    <x v="0"/>
    <s v="12791499550"/>
    <d v="2024-06-25T00:00:00"/>
    <n v="2969502"/>
    <n v="1469952"/>
  </r>
  <r>
    <x v="265"/>
    <s v="Factura electrÃ³nica"/>
    <n v="12223"/>
    <x v="835"/>
    <n v="564694"/>
    <s v="rlopez@bmlconsultores.cl"/>
    <x v="835"/>
    <x v="0"/>
    <s v="12223564694"/>
    <d v="2024-07-19T00:00:00"/>
    <n v="564694"/>
    <n v="0"/>
  </r>
  <r>
    <x v="265"/>
    <s v="Factura electrÃ³nica"/>
    <n v="12227"/>
    <x v="835"/>
    <n v="1180645"/>
    <s v="rlopez@bmlconsultores.cl"/>
    <x v="835"/>
    <x v="0"/>
    <s v="122271180645"/>
    <d v="2024-06-25T00:00:00"/>
    <n v="5330792"/>
    <n v="4150147"/>
  </r>
  <r>
    <x v="265"/>
    <s v="Factura electrÃ³nica"/>
    <n v="12228"/>
    <x v="835"/>
    <n v="1180645"/>
    <s v="rlopez@bmlconsultores.cl"/>
    <x v="835"/>
    <x v="0"/>
    <s v="122281180645"/>
    <d v="2024-06-25T00:00:00"/>
    <n v="4150147"/>
    <n v="2969502"/>
  </r>
  <r>
    <x v="126"/>
    <s v="Factura electrÃ³nica"/>
    <n v="174"/>
    <x v="835"/>
    <n v="1131"/>
    <s v="rlopez@bmlconsultores.cl"/>
    <x v="835"/>
    <x v="0"/>
    <s v="1741131"/>
    <m/>
    <m/>
    <n v="-1131"/>
  </r>
  <r>
    <x v="68"/>
    <s v="Factura electrÃ³nica"/>
    <n v="6723196"/>
    <x v="835"/>
    <n v="13485"/>
    <s v="rlopez@bmlconsultores.cl"/>
    <x v="835"/>
    <x v="0"/>
    <s v="672319613485"/>
    <d v="2024-07-17T00:00:00"/>
    <n v="13485"/>
    <n v="0"/>
  </r>
  <r>
    <x v="14"/>
    <s v="Factura electrÃ³nica"/>
    <n v="41191"/>
    <x v="836"/>
    <n v="521102"/>
    <s v="rlopez@bmlconsultores.cl"/>
    <x v="836"/>
    <x v="0"/>
    <s v="41191521102"/>
    <m/>
    <m/>
    <n v="-521102"/>
  </r>
  <r>
    <x v="14"/>
    <s v="Factura electrÃ³nica"/>
    <n v="41190"/>
    <x v="836"/>
    <n v="2358925"/>
    <s v="rlopez@bmlconsultores.cl"/>
    <x v="836"/>
    <x v="0"/>
    <s v="411902358925"/>
    <m/>
    <m/>
    <n v="-2358925"/>
  </r>
  <r>
    <x v="77"/>
    <s v="Factura electrÃ³nica"/>
    <n v="18587"/>
    <x v="836"/>
    <n v="85561"/>
    <s v="rlopez@bmlconsultores.cl"/>
    <x v="836"/>
    <x v="0"/>
    <s v="1858785561"/>
    <m/>
    <m/>
    <n v="-85561"/>
  </r>
  <r>
    <x v="77"/>
    <s v="Factura electrÃ³nica"/>
    <n v="18588"/>
    <x v="836"/>
    <n v="70805"/>
    <s v="rlopez@bmlconsultores.cl"/>
    <x v="836"/>
    <x v="0"/>
    <s v="1858870805"/>
    <m/>
    <m/>
    <n v="-70805"/>
  </r>
  <r>
    <x v="225"/>
    <s v="Factura electrÃ³nica"/>
    <n v="11300"/>
    <x v="836"/>
    <n v="678910"/>
    <s v="rlopez@bmlconsultores.cl"/>
    <x v="836"/>
    <x v="0"/>
    <s v="11300678910"/>
    <m/>
    <m/>
    <n v="-678910"/>
  </r>
  <r>
    <x v="52"/>
    <s v="Factura electrÃ³nica"/>
    <n v="10990"/>
    <x v="836"/>
    <n v="490451"/>
    <s v="rlopez@bmlconsultores.cl"/>
    <x v="836"/>
    <x v="0"/>
    <s v="10990490451"/>
    <m/>
    <m/>
    <n v="-490451"/>
  </r>
  <r>
    <x v="32"/>
    <s v="Factura electrÃ³nica"/>
    <n v="21068439"/>
    <x v="836"/>
    <n v="223980"/>
    <s v="rlopez@bmlconsultores.cl"/>
    <x v="836"/>
    <x v="0"/>
    <s v="21068439223980"/>
    <m/>
    <m/>
    <n v="-223980"/>
  </r>
  <r>
    <x v="224"/>
    <s v="Factura electrÃ³nica"/>
    <n v="157235"/>
    <x v="837"/>
    <n v="339882"/>
    <s v="rlopez@bmlconsultores.cl"/>
    <x v="837"/>
    <x v="0"/>
    <s v="157235339882"/>
    <m/>
    <m/>
    <n v="-339882"/>
  </r>
  <r>
    <x v="224"/>
    <s v="Factura electrÃ³nica"/>
    <n v="157236"/>
    <x v="837"/>
    <n v="87016"/>
    <s v="rlopez@bmlconsultores.cl"/>
    <x v="837"/>
    <x v="0"/>
    <s v="15723687016"/>
    <m/>
    <m/>
    <n v="-87016"/>
  </r>
  <r>
    <x v="266"/>
    <s v="Factura electrÃ³nica"/>
    <n v="902"/>
    <x v="837"/>
    <n v="434350"/>
    <s v="rlopez@bmlconsultores.cl"/>
    <x v="837"/>
    <x v="0"/>
    <s v="902434350"/>
    <m/>
    <m/>
    <n v="-434350"/>
  </r>
  <r>
    <x v="21"/>
    <s v="Factura electrÃ³nica"/>
    <n v="1073470"/>
    <x v="837"/>
    <n v="2098971"/>
    <s v="rlopez@bmlconsultores.cl"/>
    <x v="837"/>
    <x v="0"/>
    <s v="10734702098971"/>
    <d v="2024-07-19T00:00:00"/>
    <n v="1547351"/>
    <n v="-551620"/>
  </r>
  <r>
    <x v="21"/>
    <s v="Factura electrÃ³nica"/>
    <n v="1073469"/>
    <x v="837"/>
    <n v="10133090"/>
    <s v="rlopez@bmlconsultores.cl"/>
    <x v="837"/>
    <x v="0"/>
    <s v="107346910133090"/>
    <m/>
    <m/>
    <n v="-10133090"/>
  </r>
  <r>
    <x v="265"/>
    <s v="Factura electrÃ³nica"/>
    <n v="12246"/>
    <x v="837"/>
    <n v="1422151"/>
    <s v="rlopez@bmlconsultores.cl"/>
    <x v="837"/>
    <x v="0"/>
    <s v="122461422151"/>
    <d v="2024-06-25T00:00:00"/>
    <n v="-2358925"/>
    <n v="-3781076"/>
  </r>
  <r>
    <x v="268"/>
    <s v="Factura electrÃ³nica"/>
    <n v="483228"/>
    <x v="837"/>
    <n v="89776"/>
    <s v="rlopez@bmlconsultores.cl"/>
    <x v="837"/>
    <x v="0"/>
    <s v="48322889776"/>
    <d v="2024-06-19T00:00:00"/>
    <n v="89776"/>
    <n v="0"/>
  </r>
  <r>
    <x v="198"/>
    <s v="Factura electrÃ³nica"/>
    <n v="358"/>
    <x v="838"/>
    <n v="558501"/>
    <s v="rlopez@bmlconsultores.cl"/>
    <x v="838"/>
    <x v="0"/>
    <s v="358558501"/>
    <d v="2024-06-25T00:00:00"/>
    <n v="558501"/>
    <n v="0"/>
  </r>
  <r>
    <x v="75"/>
    <s v="Factura electrÃ³nica"/>
    <n v="19169"/>
    <x v="838"/>
    <n v="223984"/>
    <s v="rlopez@bmlconsultores.cl"/>
    <x v="838"/>
    <x v="0"/>
    <s v="19169223984"/>
    <m/>
    <m/>
    <n v="-223984"/>
  </r>
  <r>
    <x v="27"/>
    <s v="Factura electrÃ³nica"/>
    <n v="68808"/>
    <x v="838"/>
    <n v="238000"/>
    <s v="rlopez@bmlconsultores.cl"/>
    <x v="838"/>
    <x v="0"/>
    <s v="68808238000"/>
    <m/>
    <m/>
    <n v="-238000"/>
  </r>
  <r>
    <x v="269"/>
    <s v="Factura electrÃ³nica"/>
    <n v="801"/>
    <x v="839"/>
    <n v="2396850"/>
    <s v="rlopez@bmlconsultores.cl"/>
    <x v="839"/>
    <x v="2"/>
    <s v="8012396850"/>
    <m/>
    <m/>
    <n v="-2396850"/>
  </r>
  <r>
    <x v="269"/>
    <s v="Factura electrÃ³nica"/>
    <n v="802"/>
    <x v="839"/>
    <n v="2396850"/>
    <s v="rlopez@bmlconsultores.cl"/>
    <x v="839"/>
    <x v="0"/>
    <s v="8022396850"/>
    <m/>
    <m/>
    <n v="-2396850"/>
  </r>
  <r>
    <x v="269"/>
    <s v="Factura electrÃ³nica"/>
    <n v="803"/>
    <x v="839"/>
    <n v="255794"/>
    <s v="rlopez@bmlconsultores.cl"/>
    <x v="839"/>
    <x v="0"/>
    <s v="803255794"/>
    <m/>
    <m/>
    <n v="-255794"/>
  </r>
  <r>
    <x v="269"/>
    <s v="Nota de crÃ©dito electrÃ³nica"/>
    <n v="6"/>
    <x v="839"/>
    <n v="-2396850"/>
    <s v="rlopez@bmlconsultores.cl"/>
    <x v="839"/>
    <x v="1"/>
    <s v="6-2396850"/>
    <m/>
    <m/>
    <n v="2396850"/>
  </r>
  <r>
    <x v="186"/>
    <s v="Factura electrÃ³nica"/>
    <n v="1514"/>
    <x v="839"/>
    <n v="142800"/>
    <s v="rlopez@bmlconsultores.cl"/>
    <x v="839"/>
    <x v="0"/>
    <s v="1514142800"/>
    <m/>
    <m/>
    <n v="-142800"/>
  </r>
  <r>
    <x v="21"/>
    <s v="Factura electrÃ³nica"/>
    <n v="1073570"/>
    <x v="839"/>
    <n v="1648990"/>
    <s v="rlopez@bmlconsultores.cl"/>
    <x v="839"/>
    <x v="0"/>
    <s v="10735701648990"/>
    <m/>
    <m/>
    <n v="-1648990"/>
  </r>
  <r>
    <x v="75"/>
    <s v="Factura electrÃ³nica"/>
    <n v="19170"/>
    <x v="839"/>
    <n v="983936"/>
    <s v="rlopez@bmlconsultores.cl"/>
    <x v="839"/>
    <x v="0"/>
    <s v="19170983936"/>
    <m/>
    <m/>
    <n v="-983936"/>
  </r>
  <r>
    <x v="68"/>
    <s v="Factura electrÃ³nica"/>
    <n v="6732853"/>
    <x v="839"/>
    <n v="7877"/>
    <s v="rlopez@bmlconsultores.cl"/>
    <x v="839"/>
    <x v="0"/>
    <s v="67328537877"/>
    <d v="2024-07-24T00:00:00"/>
    <n v="7877"/>
    <n v="0"/>
  </r>
  <r>
    <x v="49"/>
    <s v="Factura electrÃ³nica"/>
    <n v="13683"/>
    <x v="840"/>
    <n v="3188372"/>
    <s v="rlopez@bmlconsultores.cl"/>
    <x v="840"/>
    <x v="0"/>
    <s v="136833188372"/>
    <m/>
    <m/>
    <n v="-3188372"/>
  </r>
  <r>
    <x v="21"/>
    <s v="Factura electrÃ³nica"/>
    <n v="1073660"/>
    <x v="840"/>
    <n v="2386181"/>
    <s v="rlopez@bmlconsultores.cl"/>
    <x v="840"/>
    <x v="0"/>
    <s v="10736602386181"/>
    <m/>
    <m/>
    <n v="-2386181"/>
  </r>
  <r>
    <x v="265"/>
    <s v="Factura electrÃ³nica"/>
    <n v="12277"/>
    <x v="840"/>
    <n v="1547350"/>
    <s v="rlopez@bmlconsultores.cl"/>
    <x v="840"/>
    <x v="0"/>
    <s v="122771547350"/>
    <d v="2024-07-19T00:00:00"/>
    <n v="-551620"/>
    <n v="-2098970"/>
  </r>
  <r>
    <x v="265"/>
    <s v="Factura electrÃ³nica"/>
    <n v="12276"/>
    <x v="840"/>
    <n v="3524171"/>
    <s v="rlopez@bmlconsultores.cl"/>
    <x v="840"/>
    <x v="0"/>
    <s v="122763524171"/>
    <d v="2024-06-21T00:00:00"/>
    <n v="3524170"/>
    <n v="-1"/>
  </r>
  <r>
    <x v="198"/>
    <s v="Factura electrÃ³nica"/>
    <n v="363"/>
    <x v="841"/>
    <n v="368801"/>
    <s v="rlopez@bmlconsultores.cl"/>
    <x v="841"/>
    <x v="0"/>
    <s v="363368801"/>
    <d v="2024-07-04T00:00:00"/>
    <n v="753598"/>
    <n v="384797"/>
  </r>
  <r>
    <x v="270"/>
    <s v="Factura electrÃ³nica"/>
    <n v="633"/>
    <x v="841"/>
    <n v="1007065"/>
    <s v="rlopez@bmlconsultores.cl"/>
    <x v="841"/>
    <x v="0"/>
    <s v="6331007065"/>
    <m/>
    <m/>
    <n v="-1007065"/>
  </r>
  <r>
    <x v="21"/>
    <s v="Factura electrÃ³nica"/>
    <n v="1073682"/>
    <x v="841"/>
    <n v="2133979"/>
    <s v="rlopez@bmlconsultores.cl"/>
    <x v="841"/>
    <x v="0"/>
    <s v="10736822133979"/>
    <m/>
    <m/>
    <n v="-2133979"/>
  </r>
  <r>
    <x v="75"/>
    <s v="Factura electrÃ³nica"/>
    <n v="19359"/>
    <x v="841"/>
    <n v="423952"/>
    <s v="rlopez@bmlconsultores.cl"/>
    <x v="841"/>
    <x v="0"/>
    <s v="19359423952"/>
    <m/>
    <m/>
    <n v="-423952"/>
  </r>
  <r>
    <x v="265"/>
    <s v="Factura electrÃ³nica"/>
    <n v="12292"/>
    <x v="841"/>
    <n v="4788786"/>
    <s v="rlopez@bmlconsultores.cl"/>
    <x v="841"/>
    <x v="0"/>
    <s v="122924788786"/>
    <d v="2024-07-23T00:00:00"/>
    <n v="4788786"/>
    <n v="0"/>
  </r>
  <r>
    <x v="263"/>
    <s v="Factura electrÃ³nica"/>
    <n v="13355"/>
    <x v="842"/>
    <n v="139656"/>
    <s v="rlopez@bmlconsultores.cl"/>
    <x v="842"/>
    <x v="0"/>
    <s v="13355139656"/>
    <m/>
    <m/>
    <n v="-139656"/>
  </r>
  <r>
    <x v="263"/>
    <s v="Factura electrÃ³nica"/>
    <n v="13357"/>
    <x v="842"/>
    <n v="179621"/>
    <s v="rlopez@bmlconsultores.cl"/>
    <x v="842"/>
    <x v="0"/>
    <s v="13357179621"/>
    <m/>
    <m/>
    <n v="-179621"/>
  </r>
  <r>
    <x v="263"/>
    <s v="Factura electrÃ³nica"/>
    <n v="13356"/>
    <x v="842"/>
    <n v="151939"/>
    <s v="rlopez@bmlconsultores.cl"/>
    <x v="842"/>
    <x v="0"/>
    <s v="13356151939"/>
    <m/>
    <m/>
    <n v="-151939"/>
  </r>
  <r>
    <x v="96"/>
    <s v="Factura electrÃ³nica"/>
    <n v="8510888"/>
    <x v="843"/>
    <n v="23179"/>
    <s v="rlopez@bmlconsultores.cl"/>
    <x v="843"/>
    <x v="0"/>
    <s v="851088823179"/>
    <d v="2024-07-28T00:00:00"/>
    <n v="23179"/>
    <n v="0"/>
  </r>
  <r>
    <x v="271"/>
    <s v="Factura electrÃ³nica"/>
    <n v="5007"/>
    <x v="843"/>
    <n v="2515004"/>
    <s v="rlopez@bmlconsultores.cl"/>
    <x v="843"/>
    <x v="0"/>
    <s v="50072515004"/>
    <d v="2024-04-08T00:00:00"/>
    <n v="2515004"/>
    <n v="0"/>
  </r>
  <r>
    <x v="71"/>
    <s v="Factura electrÃ³nica"/>
    <n v="3381"/>
    <x v="843"/>
    <n v="559960"/>
    <s v="rlopez@bmlconsultores.cl"/>
    <x v="843"/>
    <x v="0"/>
    <s v="3381559960"/>
    <d v="2024-06-24T00:00:00"/>
    <n v="559960"/>
    <n v="0"/>
  </r>
  <r>
    <x v="272"/>
    <s v="Factura electrÃ³nica"/>
    <n v="332"/>
    <x v="843"/>
    <n v="191971"/>
    <s v="rlopez@bmlconsultores.cl"/>
    <x v="843"/>
    <x v="0"/>
    <s v="332191971"/>
    <d v="2025-09-10T00:00:00"/>
    <n v="191971"/>
    <n v="0"/>
  </r>
  <r>
    <x v="8"/>
    <s v="Factura electrÃ³nica"/>
    <n v="6223"/>
    <x v="844"/>
    <n v="4313225"/>
    <s v="rlopez@bmlconsultores.cl"/>
    <x v="844"/>
    <x v="0"/>
    <s v="62234313225"/>
    <m/>
    <m/>
    <n v="-4313225"/>
  </r>
  <r>
    <x v="270"/>
    <s v="Factura electrÃ³nica"/>
    <n v="640"/>
    <x v="844"/>
    <n v="2779999"/>
    <s v="rlopez@bmlconsultores.cl"/>
    <x v="844"/>
    <x v="0"/>
    <s v="6402779999"/>
    <m/>
    <m/>
    <n v="-2779999"/>
  </r>
  <r>
    <x v="95"/>
    <s v="Factura electrÃ³nica"/>
    <n v="35683"/>
    <x v="845"/>
    <n v="1310904"/>
    <s v="rlopez@bmlconsultores.cl"/>
    <x v="845"/>
    <x v="0"/>
    <s v="356831310904"/>
    <m/>
    <m/>
    <n v="-1310904"/>
  </r>
  <r>
    <x v="269"/>
    <s v="Factura electrÃ³nica"/>
    <n v="805"/>
    <x v="845"/>
    <n v="559980"/>
    <s v="rlopez@bmlconsultores.cl"/>
    <x v="845"/>
    <x v="0"/>
    <s v="805559980"/>
    <m/>
    <m/>
    <n v="-559980"/>
  </r>
  <r>
    <x v="262"/>
    <s v="Factura electrÃ³nica"/>
    <n v="19324"/>
    <x v="845"/>
    <n v="12776"/>
    <s v="rlopez@bmlconsultores.cl"/>
    <x v="845"/>
    <x v="0"/>
    <s v="1932412776"/>
    <m/>
    <m/>
    <n v="-12776"/>
  </r>
  <r>
    <x v="14"/>
    <s v="Factura electrÃ³nica"/>
    <n v="41356"/>
    <x v="846"/>
    <n v="140034"/>
    <s v="rlopez@bmlconsultores.cl"/>
    <x v="846"/>
    <x v="0"/>
    <s v="41356140034"/>
    <m/>
    <m/>
    <n v="-140034"/>
  </r>
  <r>
    <x v="14"/>
    <s v="Factura electrÃ³nica"/>
    <n v="41357"/>
    <x v="846"/>
    <n v="360884"/>
    <s v="rlopez@bmlconsultores.cl"/>
    <x v="846"/>
    <x v="0"/>
    <s v="41357360884"/>
    <m/>
    <m/>
    <n v="-360884"/>
  </r>
  <r>
    <x v="14"/>
    <s v="Factura electrÃ³nica"/>
    <n v="41371"/>
    <x v="846"/>
    <n v="388867"/>
    <s v="rlopez@bmlconsultores.cl"/>
    <x v="846"/>
    <x v="0"/>
    <s v="41371388867"/>
    <m/>
    <m/>
    <n v="-388867"/>
  </r>
  <r>
    <x v="273"/>
    <s v="Factura electrÃ³nica"/>
    <n v="51684"/>
    <x v="846"/>
    <n v="170000"/>
    <s v="rlopez@bmlconsultores.cl"/>
    <x v="846"/>
    <x v="0"/>
    <s v="51684170000"/>
    <m/>
    <m/>
    <n v="-170000"/>
  </r>
  <r>
    <x v="269"/>
    <s v="Factura electrÃ³nica"/>
    <n v="806"/>
    <x v="847"/>
    <n v="819780"/>
    <s v="rlopez@bmlconsultores.cl"/>
    <x v="847"/>
    <x v="0"/>
    <s v="806819780"/>
    <m/>
    <m/>
    <n v="-819780"/>
  </r>
  <r>
    <x v="32"/>
    <s v="Factura electrÃ³nica"/>
    <n v="21081046"/>
    <x v="847"/>
    <n v="1057980"/>
    <s v="rlopez@bmlconsultores.cl"/>
    <x v="847"/>
    <x v="0"/>
    <s v="210810461057980"/>
    <m/>
    <m/>
    <n v="-1057980"/>
  </r>
  <r>
    <x v="32"/>
    <s v="Factura electrÃ³nica"/>
    <n v="21081002"/>
    <x v="847"/>
    <n v="719980"/>
    <s v="rlopez@bmlconsultores.cl"/>
    <x v="847"/>
    <x v="0"/>
    <s v="21081002719980"/>
    <m/>
    <m/>
    <n v="-719980"/>
  </r>
  <r>
    <x v="20"/>
    <s v="Factura electrÃ³nica"/>
    <n v="121791"/>
    <x v="848"/>
    <n v="951910"/>
    <s v="rlopez@bmlconsultores.cl"/>
    <x v="848"/>
    <x v="0"/>
    <s v="121791951910"/>
    <m/>
    <m/>
    <n v="-951910"/>
  </r>
  <r>
    <x v="198"/>
    <s v="Factura electrÃ³nica"/>
    <n v="368"/>
    <x v="848"/>
    <n v="745601"/>
    <s v="rlopez@bmlconsultores.cl"/>
    <x v="848"/>
    <x v="0"/>
    <s v="368745601"/>
    <d v="2024-07-08T00:00:00"/>
    <n v="741601"/>
    <n v="-4000"/>
  </r>
  <r>
    <x v="12"/>
    <s v="Factura electrÃ³nica"/>
    <n v="33666"/>
    <x v="848"/>
    <n v="47600"/>
    <s v="rlopez@bmlconsultores.cl"/>
    <x v="848"/>
    <x v="0"/>
    <s v="3366647600"/>
    <d v="2024-07-04T00:00:00"/>
    <n v="47600"/>
    <n v="0"/>
  </r>
  <r>
    <x v="1"/>
    <s v="Factura electrÃ³nica"/>
    <n v="1479"/>
    <x v="848"/>
    <n v="504364"/>
    <s v="rlopez@bmlconsultores.cl"/>
    <x v="848"/>
    <x v="0"/>
    <s v="1479504364"/>
    <d v="2025-02-13T00:00:00"/>
    <n v="504364"/>
    <n v="0"/>
  </r>
  <r>
    <x v="21"/>
    <s v="Factura electrÃ³nica"/>
    <n v="1074019"/>
    <x v="848"/>
    <n v="3797971"/>
    <s v="rlopez@bmlconsultores.cl"/>
    <x v="848"/>
    <x v="0"/>
    <s v="10740193797971"/>
    <m/>
    <m/>
    <n v="-3797971"/>
  </r>
  <r>
    <x v="68"/>
    <s v="Factura electrÃ³nica"/>
    <n v="6756484"/>
    <x v="848"/>
    <n v="6915"/>
    <s v="rlopez@bmlconsultores.cl"/>
    <x v="848"/>
    <x v="0"/>
    <s v="67564846915"/>
    <d v="2024-08-03T00:00:00"/>
    <n v="6915"/>
    <n v="0"/>
  </r>
  <r>
    <x v="198"/>
    <s v="Factura electrÃ³nica"/>
    <n v="369"/>
    <x v="849"/>
    <n v="192900"/>
    <s v="rlopez@bmlconsultores.cl"/>
    <x v="849"/>
    <x v="0"/>
    <s v="369192900"/>
    <d v="2024-07-04T00:00:00"/>
    <n v="384797"/>
    <n v="191897"/>
  </r>
  <r>
    <x v="198"/>
    <s v="Factura electrÃ³nica"/>
    <n v="370"/>
    <x v="849"/>
    <n v="197900"/>
    <s v="rlopez@bmlconsultores.cl"/>
    <x v="849"/>
    <x v="0"/>
    <s v="370197900"/>
    <d v="2024-07-08T00:00:00"/>
    <n v="191897"/>
    <n v="2997"/>
  </r>
  <r>
    <x v="198"/>
    <s v="Factura electrÃ³nica"/>
    <n v="371"/>
    <x v="849"/>
    <n v="179901"/>
    <s v="rlopez@bmlconsultores.cl"/>
    <x v="849"/>
    <x v="2"/>
    <s v="371179901"/>
    <m/>
    <m/>
    <n v="-179901"/>
  </r>
  <r>
    <x v="198"/>
    <s v="Nota de crÃ©dito electrÃ³nica"/>
    <n v="1227"/>
    <x v="849"/>
    <n v="-9000"/>
    <s v="rlopez@bmlconsultores.cl"/>
    <x v="849"/>
    <x v="1"/>
    <s v="1227-9000"/>
    <m/>
    <m/>
    <n v="9000"/>
  </r>
  <r>
    <x v="198"/>
    <s v="Nota de crÃ©dito electrÃ³nica"/>
    <n v="1228"/>
    <x v="849"/>
    <n v="-179901"/>
    <s v="rlopez@bmlconsultores.cl"/>
    <x v="849"/>
    <x v="1"/>
    <s v="1228-179901"/>
    <m/>
    <m/>
    <n v="179901"/>
  </r>
  <r>
    <x v="263"/>
    <s v="Factura electrÃ³nica"/>
    <n v="13387"/>
    <x v="849"/>
    <n v="296107"/>
    <s v="rlopez@bmlconsultores.cl"/>
    <x v="849"/>
    <x v="0"/>
    <s v="13387296107"/>
    <m/>
    <m/>
    <n v="-296107"/>
  </r>
  <r>
    <x v="263"/>
    <s v="Factura electrÃ³nica"/>
    <n v="13386"/>
    <x v="849"/>
    <n v="111941"/>
    <s v="rlopez@bmlconsultores.cl"/>
    <x v="849"/>
    <x v="0"/>
    <s v="13386111941"/>
    <m/>
    <m/>
    <n v="-111941"/>
  </r>
  <r>
    <x v="263"/>
    <s v="Factura electrÃ³nica"/>
    <n v="13385"/>
    <x v="849"/>
    <n v="47185"/>
    <s v="rlopez@bmlconsultores.cl"/>
    <x v="849"/>
    <x v="0"/>
    <s v="1338547185"/>
    <m/>
    <m/>
    <n v="-47185"/>
  </r>
  <r>
    <x v="248"/>
    <s v="Factura electrÃ³nica"/>
    <n v="2104"/>
    <x v="849"/>
    <n v="292849"/>
    <s v="rlopez@bmlconsultores.cl"/>
    <x v="849"/>
    <x v="0"/>
    <s v="2104292849"/>
    <d v="2024-08-12T00:00:00"/>
    <n v="437767"/>
    <n v="144918"/>
  </r>
  <r>
    <x v="248"/>
    <s v="Factura electrÃ³nica"/>
    <n v="2105"/>
    <x v="849"/>
    <n v="107939"/>
    <s v="rlopez@bmlconsultores.cl"/>
    <x v="849"/>
    <x v="0"/>
    <s v="2105107939"/>
    <d v="2024-08-12T00:00:00"/>
    <n v="144918"/>
    <n v="36979"/>
  </r>
  <r>
    <x v="248"/>
    <s v="Factura electrÃ³nica"/>
    <n v="2103"/>
    <x v="849"/>
    <n v="36979"/>
    <s v="rlopez@bmlconsultores.cl"/>
    <x v="849"/>
    <x v="2"/>
    <s v="210336979"/>
    <m/>
    <m/>
    <n v="-36979"/>
  </r>
  <r>
    <x v="248"/>
    <s v="Factura electrÃ³nica"/>
    <n v="2106"/>
    <x v="849"/>
    <n v="36979"/>
    <s v="rlopez@bmlconsultores.cl"/>
    <x v="849"/>
    <x v="0"/>
    <s v="210636979"/>
    <d v="2024-08-12T00:00:00"/>
    <n v="36979"/>
    <n v="0"/>
  </r>
  <r>
    <x v="248"/>
    <s v="Nota de crÃ©dito electrÃ³nica"/>
    <n v="4223"/>
    <x v="849"/>
    <n v="-36979"/>
    <s v="rlopez@bmlconsultores.cl"/>
    <x v="849"/>
    <x v="1"/>
    <s v="4223-36979"/>
    <m/>
    <m/>
    <n v="36979"/>
  </r>
  <r>
    <x v="75"/>
    <s v="Factura electrÃ³nica"/>
    <n v="19548"/>
    <x v="849"/>
    <n v="143966"/>
    <s v="rlopez@bmlconsultores.cl"/>
    <x v="849"/>
    <x v="0"/>
    <s v="19548143966"/>
    <m/>
    <m/>
    <n v="-143966"/>
  </r>
  <r>
    <x v="266"/>
    <s v="Factura electrÃ³nica"/>
    <n v="904"/>
    <x v="850"/>
    <n v="696150"/>
    <s v="rlopez@bmlconsultores.cl"/>
    <x v="850"/>
    <x v="0"/>
    <s v="904696150"/>
    <m/>
    <m/>
    <n v="-696150"/>
  </r>
  <r>
    <x v="31"/>
    <s v="Factura electrÃ³nica"/>
    <n v="32711295"/>
    <x v="850"/>
    <n v="101980"/>
    <s v="rlopez@bmlconsultores.cl"/>
    <x v="850"/>
    <x v="0"/>
    <s v="32711295101980"/>
    <m/>
    <m/>
    <n v="-101980"/>
  </r>
  <r>
    <x v="206"/>
    <s v="Factura electrÃ³nica"/>
    <n v="595750"/>
    <x v="850"/>
    <n v="1702782"/>
    <s v="rlopez@bmlconsultores.cl"/>
    <x v="850"/>
    <x v="0"/>
    <s v="5957501702782"/>
    <d v="2024-07-08T00:00:00"/>
    <n v="1702781"/>
    <n v="-1"/>
  </r>
  <r>
    <x v="206"/>
    <s v="Factura electrÃ³nica"/>
    <n v="595751"/>
    <x v="850"/>
    <n v="176293"/>
    <s v="rlopez@bmlconsultores.cl"/>
    <x v="850"/>
    <x v="0"/>
    <s v="595751176293"/>
    <d v="2024-06-18T00:00:00"/>
    <n v="176293"/>
    <n v="0"/>
  </r>
  <r>
    <x v="75"/>
    <s v="Factura electrÃ³nica"/>
    <n v="19584"/>
    <x v="851"/>
    <n v="655968"/>
    <s v="rlopez@bmlconsultores.cl"/>
    <x v="851"/>
    <x v="0"/>
    <s v="19584655968"/>
    <m/>
    <m/>
    <n v="-655968"/>
  </r>
  <r>
    <x v="265"/>
    <s v="Factura electrÃ³nica"/>
    <n v="12383"/>
    <x v="851"/>
    <n v="1051535"/>
    <s v="rlopez@bmlconsultores.cl"/>
    <x v="851"/>
    <x v="0"/>
    <s v="123831051535"/>
    <d v="2024-08-02T00:00:00"/>
    <n v="6098830"/>
    <n v="5047295"/>
  </r>
  <r>
    <x v="265"/>
    <s v="Factura electrÃ³nica"/>
    <n v="12382"/>
    <x v="851"/>
    <n v="152285"/>
    <s v="rlopez@bmlconsultores.cl"/>
    <x v="851"/>
    <x v="0"/>
    <s v="12382152285"/>
    <d v="2024-08-02T00:00:00"/>
    <n v="5047295"/>
    <n v="4895010"/>
  </r>
  <r>
    <x v="120"/>
    <s v="Factura no afecta o exenta electrÃ³nica"/>
    <n v="1419"/>
    <x v="851"/>
    <n v="1361797"/>
    <s v="rlopez@bmlconsultores.cl"/>
    <x v="851"/>
    <x v="0"/>
    <s v="14191361797"/>
    <m/>
    <m/>
    <n v="-1361797"/>
  </r>
  <r>
    <x v="14"/>
    <s v="Factura electrÃ³nica"/>
    <n v="41478"/>
    <x v="852"/>
    <n v="1971229"/>
    <s v="rlopez@bmlconsultores.cl"/>
    <x v="852"/>
    <x v="0"/>
    <s v="414781971229"/>
    <m/>
    <m/>
    <n v="-1971229"/>
  </r>
  <r>
    <x v="224"/>
    <s v="Factura electrÃ³nica"/>
    <n v="157509"/>
    <x v="852"/>
    <n v="403098"/>
    <s v="rlopez@bmlconsultores.cl"/>
    <x v="852"/>
    <x v="0"/>
    <s v="157509403098"/>
    <m/>
    <m/>
    <n v="-403098"/>
  </r>
  <r>
    <x v="252"/>
    <s v="Factura electrÃ³nica"/>
    <n v="123"/>
    <x v="852"/>
    <n v="22001"/>
    <s v="rlopez@bmlconsultores.cl"/>
    <x v="852"/>
    <x v="0"/>
    <s v="12322001"/>
    <d v="2024-07-10T00:00:00"/>
    <n v="22000"/>
    <n v="-1"/>
  </r>
  <r>
    <x v="16"/>
    <s v="Factura electrÃ³nica"/>
    <n v="49616453"/>
    <x v="852"/>
    <n v="32969"/>
    <s v="rlopez@bmlconsultores.cl"/>
    <x v="852"/>
    <x v="0"/>
    <s v="4961645332969"/>
    <m/>
    <m/>
    <n v="-32969"/>
  </r>
  <r>
    <x v="75"/>
    <s v="Factura electrÃ³nica"/>
    <n v="19647"/>
    <x v="852"/>
    <n v="239985"/>
    <s v="rlopez@bmlconsultores.cl"/>
    <x v="852"/>
    <x v="0"/>
    <s v="19647239985"/>
    <m/>
    <m/>
    <n v="-239985"/>
  </r>
  <r>
    <x v="68"/>
    <s v="Factura no afecta o exenta electrÃ³nica"/>
    <n v="2395936"/>
    <x v="852"/>
    <n v="23308"/>
    <s v="rlopez@bmlconsultores.cl"/>
    <x v="852"/>
    <x v="0"/>
    <s v="239593623308"/>
    <d v="2024-08-09T00:00:00"/>
    <n v="23308"/>
    <n v="0"/>
  </r>
  <r>
    <x v="263"/>
    <s v="Factura electrÃ³nica"/>
    <n v="13394"/>
    <x v="853"/>
    <n v="1098753"/>
    <s v="rlopez@bmlconsultores.cl"/>
    <x v="853"/>
    <x v="0"/>
    <s v="133941098753"/>
    <m/>
    <m/>
    <n v="-1098753"/>
  </r>
  <r>
    <x v="21"/>
    <s v="Factura electrÃ³nica"/>
    <n v="1074312"/>
    <x v="853"/>
    <n v="6130361"/>
    <s v="rlopez@bmlconsultores.cl"/>
    <x v="853"/>
    <x v="0"/>
    <s v="10743126130361"/>
    <m/>
    <m/>
    <n v="-6130361"/>
  </r>
  <r>
    <x v="248"/>
    <s v="Factura electrÃ³nica"/>
    <n v="2129"/>
    <x v="853"/>
    <n v="380819"/>
    <s v="rlopez@bmlconsultores.cl"/>
    <x v="853"/>
    <x v="0"/>
    <s v="2129380819"/>
    <d v="2024-08-21T00:00:00"/>
    <n v="1990896"/>
    <n v="1610077"/>
  </r>
  <r>
    <x v="265"/>
    <s v="Factura electrÃ³nica"/>
    <n v="12400"/>
    <x v="853"/>
    <n v="3193023"/>
    <s v="rlopez@bmlconsultores.cl"/>
    <x v="853"/>
    <x v="0"/>
    <s v="124003193023"/>
    <d v="2024-08-02T00:00:00"/>
    <n v="4895010"/>
    <n v="1701987"/>
  </r>
  <r>
    <x v="27"/>
    <s v="Factura electrÃ³nica"/>
    <n v="69091"/>
    <x v="853"/>
    <n v="295120"/>
    <s v="rlopez@bmlconsultores.cl"/>
    <x v="853"/>
    <x v="0"/>
    <s v="69091295120"/>
    <m/>
    <m/>
    <n v="-295120"/>
  </r>
  <r>
    <x v="27"/>
    <s v="Factura electrÃ³nica"/>
    <n v="69092"/>
    <x v="853"/>
    <n v="1009120"/>
    <s v="rlopez@bmlconsultores.cl"/>
    <x v="853"/>
    <x v="0"/>
    <s v="690921009120"/>
    <m/>
    <m/>
    <n v="-1009120"/>
  </r>
  <r>
    <x v="27"/>
    <s v="Factura electrÃ³nica"/>
    <n v="69090"/>
    <x v="853"/>
    <n v="214200"/>
    <s v="rlopez@bmlconsultores.cl"/>
    <x v="853"/>
    <x v="0"/>
    <s v="69090214200"/>
    <m/>
    <m/>
    <n v="-214200"/>
  </r>
  <r>
    <x v="68"/>
    <s v="Factura no afecta o exenta electrÃ³nica"/>
    <n v="2406527"/>
    <x v="853"/>
    <n v="8724"/>
    <s v="rlopez@bmlconsultores.cl"/>
    <x v="853"/>
    <x v="0"/>
    <s v="24065278724"/>
    <d v="2024-08-10T00:00:00"/>
    <n v="8724"/>
    <n v="0"/>
  </r>
  <r>
    <x v="198"/>
    <s v="Factura electrÃ³nica"/>
    <n v="375"/>
    <x v="854"/>
    <n v="1269402"/>
    <s v="rlopez@bmlconsultores.cl"/>
    <x v="854"/>
    <x v="0"/>
    <s v="3751269402"/>
    <d v="2024-07-15T00:00:00"/>
    <n v="1269402"/>
    <n v="0"/>
  </r>
  <r>
    <x v="147"/>
    <s v="Factura electrÃ³nica"/>
    <n v="5549347"/>
    <x v="854"/>
    <n v="8489"/>
    <s v="rlopez@bmlconsultores.cl"/>
    <x v="854"/>
    <x v="0"/>
    <s v="55493478489"/>
    <m/>
    <m/>
    <n v="-8489"/>
  </r>
  <r>
    <x v="1"/>
    <s v="Factura electrÃ³nica"/>
    <n v="1489"/>
    <x v="854"/>
    <n v="1438482"/>
    <s v="rlopez@bmlconsultores.cl"/>
    <x v="854"/>
    <x v="0"/>
    <s v="14891438482"/>
    <d v="2025-02-13T00:00:00"/>
    <n v="1438482"/>
    <n v="0"/>
  </r>
  <r>
    <x v="248"/>
    <s v="Factura electrÃ³nica"/>
    <n v="2130"/>
    <x v="854"/>
    <n v="750638"/>
    <s v="rlopez@bmlconsultores.cl"/>
    <x v="854"/>
    <x v="0"/>
    <s v="2130750638"/>
    <d v="2024-08-21T00:00:00"/>
    <n v="1610077"/>
    <n v="859439"/>
  </r>
  <r>
    <x v="265"/>
    <s v="Factura electrÃ³nica"/>
    <n v="12402"/>
    <x v="854"/>
    <n v="1701987"/>
    <s v="rlopez@bmlconsultores.cl"/>
    <x v="854"/>
    <x v="0"/>
    <s v="124021701987"/>
    <d v="2024-08-02T00:00:00"/>
    <n v="1701987"/>
    <n v="0"/>
  </r>
  <r>
    <x v="126"/>
    <s v="Factura electrÃ³nica"/>
    <n v="178"/>
    <x v="854"/>
    <n v="23800"/>
    <s v="rlopez@bmlconsultores.cl"/>
    <x v="854"/>
    <x v="0"/>
    <s v="17823800"/>
    <m/>
    <m/>
    <n v="-23800"/>
  </r>
  <r>
    <x v="265"/>
    <s v="Factura electrÃ³nica"/>
    <n v="12405"/>
    <x v="855"/>
    <n v="117560"/>
    <s v="rlopez@bmlconsultores.cl"/>
    <x v="855"/>
    <x v="0"/>
    <s v="12405117560"/>
    <d v="2024-08-12T00:00:00"/>
    <n v="1038144"/>
    <n v="920584"/>
  </r>
  <r>
    <x v="11"/>
    <s v="Factura electrÃ³nica"/>
    <n v="122329"/>
    <x v="856"/>
    <n v="73066"/>
    <s v="rlopez@bmlconsultores.cl"/>
    <x v="856"/>
    <x v="0"/>
    <s v="12232973066"/>
    <m/>
    <m/>
    <n v="-73066"/>
  </r>
  <r>
    <x v="11"/>
    <s v="Factura electrÃ³nica"/>
    <n v="122330"/>
    <x v="856"/>
    <n v="346528"/>
    <s v="rlopez@bmlconsultores.cl"/>
    <x v="856"/>
    <x v="0"/>
    <s v="122330346528"/>
    <m/>
    <m/>
    <n v="-346528"/>
  </r>
  <r>
    <x v="248"/>
    <s v="Factura electrÃ³nica"/>
    <n v="2135"/>
    <x v="856"/>
    <n v="19980"/>
    <s v="rlopez@bmlconsultores.cl"/>
    <x v="856"/>
    <x v="0"/>
    <s v="213519980"/>
    <d v="2024-08-21T00:00:00"/>
    <n v="859439"/>
    <n v="839459"/>
  </r>
  <r>
    <x v="265"/>
    <s v="Factura electrÃ³nica"/>
    <n v="12411"/>
    <x v="856"/>
    <n v="1920486"/>
    <s v="rlopez@bmlconsultores.cl"/>
    <x v="856"/>
    <x v="0"/>
    <s v="124111920486"/>
    <d v="2024-07-11T00:00:00"/>
    <n v="4632203"/>
    <n v="2711717"/>
  </r>
  <r>
    <x v="68"/>
    <s v="Factura electrÃ³nica"/>
    <n v="6778137"/>
    <x v="856"/>
    <n v="13511"/>
    <s v="rlopez@bmlconsultores.cl"/>
    <x v="856"/>
    <x v="0"/>
    <s v="677813713511"/>
    <d v="2024-08-16T00:00:00"/>
    <n v="13511"/>
    <n v="0"/>
  </r>
  <r>
    <x v="51"/>
    <s v="Factura electrÃ³nica"/>
    <n v="865840"/>
    <x v="857"/>
    <n v="416047"/>
    <s v="rlopez@bmlconsultores.cl"/>
    <x v="857"/>
    <x v="0"/>
    <s v="865840416047"/>
    <m/>
    <m/>
    <n v="-416047"/>
  </r>
  <r>
    <x v="273"/>
    <s v="Factura electrÃ³nica"/>
    <n v="52163"/>
    <x v="857"/>
    <n v="208400"/>
    <s v="rlopez@bmlconsultores.cl"/>
    <x v="857"/>
    <x v="0"/>
    <s v="52163208400"/>
    <d v="2024-07-18T00:00:00"/>
    <n v="229240"/>
    <n v="20840"/>
  </r>
  <r>
    <x v="263"/>
    <s v="Factura electrÃ³nica"/>
    <n v="13416"/>
    <x v="857"/>
    <n v="1288652"/>
    <s v="rlopez@bmlconsultores.cl"/>
    <x v="857"/>
    <x v="0"/>
    <s v="134161288652"/>
    <m/>
    <m/>
    <n v="-1288652"/>
  </r>
  <r>
    <x v="71"/>
    <s v="Factura electrÃ³nica"/>
    <n v="3389"/>
    <x v="857"/>
    <n v="874802"/>
    <s v="rlopez@bmlconsultores.cl"/>
    <x v="857"/>
    <x v="0"/>
    <s v="3389874802"/>
    <d v="2024-07-18T00:00:00"/>
    <n v="874802"/>
    <n v="0"/>
  </r>
  <r>
    <x v="29"/>
    <s v="Factura electrÃ³nica"/>
    <n v="3291975"/>
    <x v="857"/>
    <n v="24606"/>
    <s v="rlopez@bmlconsultores.cl"/>
    <x v="857"/>
    <x v="0"/>
    <s v="329197524606"/>
    <m/>
    <m/>
    <n v="-24606"/>
  </r>
  <r>
    <x v="29"/>
    <s v="Factura electrÃ³nica"/>
    <n v="3292010"/>
    <x v="857"/>
    <n v="24606"/>
    <s v="rlopez@bmlconsultores.cl"/>
    <x v="857"/>
    <x v="0"/>
    <s v="329201024606"/>
    <m/>
    <m/>
    <n v="-24606"/>
  </r>
  <r>
    <x v="274"/>
    <s v="Factura electrÃ³nica"/>
    <n v="496"/>
    <x v="857"/>
    <n v="8634688"/>
    <s v="rlopez@bmlconsultores.cl"/>
    <x v="857"/>
    <x v="0"/>
    <s v="4968634688"/>
    <m/>
    <m/>
    <n v="-8634688"/>
  </r>
  <r>
    <x v="263"/>
    <s v="Factura electrÃ³nica"/>
    <n v="13436"/>
    <x v="858"/>
    <n v="58262"/>
    <s v="rlopez@bmlconsultores.cl"/>
    <x v="858"/>
    <x v="0"/>
    <s v="1343658262"/>
    <m/>
    <m/>
    <n v="-58262"/>
  </r>
  <r>
    <x v="263"/>
    <s v="Factura electrÃ³nica"/>
    <n v="13437"/>
    <x v="858"/>
    <n v="54329"/>
    <s v="rlopez@bmlconsultores.cl"/>
    <x v="858"/>
    <x v="0"/>
    <s v="1343754329"/>
    <m/>
    <m/>
    <n v="-54329"/>
  </r>
  <r>
    <x v="266"/>
    <s v="Factura electrÃ³nica"/>
    <n v="908"/>
    <x v="858"/>
    <n v="303450"/>
    <s v="rlopez@bmlconsultores.cl"/>
    <x v="858"/>
    <x v="0"/>
    <s v="908303450"/>
    <m/>
    <m/>
    <n v="-303450"/>
  </r>
  <r>
    <x v="116"/>
    <s v="Factura electrÃ³nica"/>
    <n v="7837"/>
    <x v="858"/>
    <n v="295000"/>
    <s v="rlopez@bmlconsultores.cl"/>
    <x v="858"/>
    <x v="0"/>
    <s v="7837295000"/>
    <m/>
    <m/>
    <n v="-295000"/>
  </r>
  <r>
    <x v="198"/>
    <s v="Factura electrÃ³nica"/>
    <n v="379"/>
    <x v="859"/>
    <n v="372801"/>
    <s v="rlopez@bmlconsultores.cl"/>
    <x v="859"/>
    <x v="0"/>
    <s v="379372801"/>
    <d v="2024-07-23T00:00:00"/>
    <n v="372801"/>
    <n v="0"/>
  </r>
  <r>
    <x v="21"/>
    <s v="Factura electrÃ³nica"/>
    <n v="1100041"/>
    <x v="860"/>
    <n v="3533072"/>
    <s v="rlopez@bmlconsultores.cl"/>
    <x v="860"/>
    <x v="0"/>
    <s v="11000413533072"/>
    <m/>
    <m/>
    <n v="-3533072"/>
  </r>
  <r>
    <x v="265"/>
    <s v="Factura electrÃ³nica"/>
    <n v="12444"/>
    <x v="860"/>
    <n v="2711717"/>
    <s v="rlopez@bmlconsultores.cl"/>
    <x v="860"/>
    <x v="0"/>
    <s v="124442711717"/>
    <d v="2024-07-11T00:00:00"/>
    <n v="839459"/>
    <n v="-1872258"/>
  </r>
  <r>
    <x v="265"/>
    <s v="Factura electrÃ³nica"/>
    <n v="12443"/>
    <x v="860"/>
    <n v="10274362"/>
    <s v="rlopez@bmlconsultores.cl"/>
    <x v="860"/>
    <x v="0"/>
    <s v="1244310274362"/>
    <d v="2024-08-21T00:00:00"/>
    <n v="10274362"/>
    <n v="0"/>
  </r>
  <r>
    <x v="14"/>
    <s v="Factura electrÃ³nica"/>
    <n v="41611"/>
    <x v="861"/>
    <n v="1232865"/>
    <s v="rlopez@bmlconsultores.cl"/>
    <x v="861"/>
    <x v="0"/>
    <s v="416111232865"/>
    <m/>
    <m/>
    <n v="-1232865"/>
  </r>
  <r>
    <x v="270"/>
    <s v="Factura electrÃ³nica"/>
    <n v="661"/>
    <x v="861"/>
    <n v="1410000"/>
    <s v="rlopez@bmlconsultores.cl"/>
    <x v="861"/>
    <x v="0"/>
    <s v="6611410000"/>
    <m/>
    <m/>
    <n v="-1410000"/>
  </r>
  <r>
    <x v="265"/>
    <s v="Factura electrÃ³nica"/>
    <n v="12456"/>
    <x v="861"/>
    <n v="825041"/>
    <s v="rlopez@bmlconsultores.cl"/>
    <x v="861"/>
    <x v="0"/>
    <s v="12456825041"/>
    <d v="2024-08-12T00:00:00"/>
    <n v="-346528"/>
    <n v="-1171569"/>
  </r>
  <r>
    <x v="14"/>
    <s v="Factura electrÃ³nica"/>
    <n v="41628"/>
    <x v="862"/>
    <n v="1888267"/>
    <s v="rlopez@bmlconsultores.cl"/>
    <x v="862"/>
    <x v="0"/>
    <s v="416281888267"/>
    <m/>
    <m/>
    <n v="-1888267"/>
  </r>
  <r>
    <x v="198"/>
    <s v="Factura electrÃ³nica"/>
    <n v="380"/>
    <x v="862"/>
    <n v="743600"/>
    <s v="rlopez@bmlconsultores.cl"/>
    <x v="862"/>
    <x v="0"/>
    <s v="380743600"/>
    <d v="2024-08-12T00:00:00"/>
    <n v="2612603"/>
    <n v="1869003"/>
  </r>
  <r>
    <x v="248"/>
    <s v="Factura electrÃ³nica"/>
    <n v="2147"/>
    <x v="862"/>
    <n v="277758"/>
    <s v="rlopez@bmlconsultores.cl"/>
    <x v="862"/>
    <x v="0"/>
    <s v="2147277758"/>
    <d v="2024-08-21T00:00:00"/>
    <n v="839459"/>
    <n v="561701"/>
  </r>
  <r>
    <x v="275"/>
    <s v="Factura electrÃ³nica"/>
    <n v="158"/>
    <x v="862"/>
    <n v="1357623"/>
    <s v="rlopez@bmlconsultores.cl"/>
    <x v="862"/>
    <x v="0"/>
    <s v="1581357623"/>
    <m/>
    <m/>
    <n v="-1357623"/>
  </r>
  <r>
    <x v="275"/>
    <s v="Factura electrÃ³nica"/>
    <n v="156"/>
    <x v="862"/>
    <n v="2549203"/>
    <s v="rlopez@bmlconsultores.cl"/>
    <x v="862"/>
    <x v="0"/>
    <s v="1562549203"/>
    <m/>
    <m/>
    <n v="-2549203"/>
  </r>
  <r>
    <x v="275"/>
    <s v="Factura electrÃ³nica"/>
    <n v="155"/>
    <x v="862"/>
    <n v="1427624"/>
    <s v="rlopez@bmlconsultores.cl"/>
    <x v="862"/>
    <x v="0"/>
    <s v="1551427624"/>
    <m/>
    <m/>
    <n v="-1427624"/>
  </r>
  <r>
    <x v="275"/>
    <s v="Factura electrÃ³nica"/>
    <n v="159"/>
    <x v="862"/>
    <n v="1754955"/>
    <s v="rlopez@bmlconsultores.cl"/>
    <x v="862"/>
    <x v="0"/>
    <s v="1591754955"/>
    <m/>
    <m/>
    <n v="-1754955"/>
  </r>
  <r>
    <x v="239"/>
    <s v="Factura electrÃ³nica"/>
    <n v="12165267"/>
    <x v="862"/>
    <n v="7999"/>
    <s v="rlopez@bmlconsultores.cl"/>
    <x v="862"/>
    <x v="0"/>
    <s v="121652677999"/>
    <m/>
    <m/>
    <n v="-7999"/>
  </r>
  <r>
    <x v="140"/>
    <s v="Factura electrÃ³nica"/>
    <n v="312"/>
    <x v="862"/>
    <n v="23800"/>
    <s v="rlopez@bmlconsultores.cl"/>
    <x v="862"/>
    <x v="0"/>
    <s v="31223800"/>
    <m/>
    <m/>
    <n v="-23800"/>
  </r>
  <r>
    <x v="263"/>
    <s v="Factura electrÃ³nica"/>
    <n v="13459"/>
    <x v="863"/>
    <n v="1611687"/>
    <s v="rlopez@bmlconsultores.cl"/>
    <x v="863"/>
    <x v="0"/>
    <s v="134591611687"/>
    <m/>
    <m/>
    <n v="-1611687"/>
  </r>
  <r>
    <x v="263"/>
    <s v="Factura electrÃ³nica"/>
    <n v="13457"/>
    <x v="863"/>
    <n v="556717"/>
    <s v="rlopez@bmlconsultores.cl"/>
    <x v="863"/>
    <x v="0"/>
    <s v="13457556717"/>
    <m/>
    <m/>
    <n v="-556717"/>
  </r>
  <r>
    <x v="263"/>
    <s v="Factura electrÃ³nica"/>
    <n v="13456"/>
    <x v="863"/>
    <n v="27643"/>
    <s v="rlopez@bmlconsultores.cl"/>
    <x v="863"/>
    <x v="0"/>
    <s v="1345627643"/>
    <m/>
    <m/>
    <n v="-27643"/>
  </r>
  <r>
    <x v="263"/>
    <s v="Factura electrÃ³nica"/>
    <n v="13458"/>
    <x v="863"/>
    <n v="1998615"/>
    <s v="rlopez@bmlconsultores.cl"/>
    <x v="863"/>
    <x v="0"/>
    <s v="134581998615"/>
    <m/>
    <m/>
    <n v="-1998615"/>
  </r>
  <r>
    <x v="147"/>
    <s v="Factura electrÃ³nica"/>
    <n v="5343044"/>
    <x v="863"/>
    <n v="17002"/>
    <s v="rlopez@bmlconsultores.cl"/>
    <x v="863"/>
    <x v="0"/>
    <s v="534304417002"/>
    <m/>
    <m/>
    <n v="-17002"/>
  </r>
  <r>
    <x v="147"/>
    <s v="Factura electrÃ³nica"/>
    <n v="5343040"/>
    <x v="863"/>
    <n v="17002"/>
    <s v="rlopez@bmlconsultores.cl"/>
    <x v="863"/>
    <x v="0"/>
    <s v="534304017002"/>
    <m/>
    <m/>
    <n v="-17002"/>
  </r>
  <r>
    <x v="147"/>
    <s v="Factura electrÃ³nica"/>
    <n v="5343033"/>
    <x v="863"/>
    <n v="17002"/>
    <s v="rlopez@bmlconsultores.cl"/>
    <x v="863"/>
    <x v="0"/>
    <s v="534303317002"/>
    <m/>
    <m/>
    <n v="-17002"/>
  </r>
  <r>
    <x v="147"/>
    <s v="Factura electrÃ³nica"/>
    <n v="5343042"/>
    <x v="863"/>
    <n v="17002"/>
    <s v="rlopez@bmlconsultores.cl"/>
    <x v="863"/>
    <x v="0"/>
    <s v="534304217002"/>
    <m/>
    <m/>
    <n v="-17002"/>
  </r>
  <r>
    <x v="147"/>
    <s v="Factura electrÃ³nica"/>
    <n v="5343048"/>
    <x v="863"/>
    <n v="17002"/>
    <s v="rlopez@bmlconsultores.cl"/>
    <x v="863"/>
    <x v="0"/>
    <s v="534304817002"/>
    <m/>
    <m/>
    <n v="-17002"/>
  </r>
  <r>
    <x v="147"/>
    <s v="Factura electrÃ³nica"/>
    <n v="5343049"/>
    <x v="863"/>
    <n v="17002"/>
    <s v="rlopez@bmlconsultores.cl"/>
    <x v="863"/>
    <x v="0"/>
    <s v="534304917002"/>
    <m/>
    <m/>
    <n v="-17002"/>
  </r>
  <r>
    <x v="276"/>
    <s v="Factura electrÃ³nica"/>
    <n v="207"/>
    <x v="863"/>
    <n v="39990"/>
    <s v="rlopez@bmlconsultores.cl"/>
    <x v="863"/>
    <x v="0"/>
    <s v="20739990"/>
    <m/>
    <m/>
    <n v="-39990"/>
  </r>
  <r>
    <x v="265"/>
    <s v="Factura electrÃ³nica"/>
    <n v="12464"/>
    <x v="863"/>
    <n v="5340346"/>
    <s v="rlopez@bmlconsultores.cl"/>
    <x v="863"/>
    <x v="0"/>
    <s v="124645340346"/>
    <d v="2024-08-30T00:00:00"/>
    <n v="8095543"/>
    <n v="2755197"/>
  </r>
  <r>
    <x v="32"/>
    <s v="Factura electrÃ³nica"/>
    <n v="21093568"/>
    <x v="863"/>
    <n v="456980"/>
    <s v="rlopez@bmlconsultores.cl"/>
    <x v="863"/>
    <x v="0"/>
    <s v="21093568456980"/>
    <m/>
    <m/>
    <n v="-456980"/>
  </r>
  <r>
    <x v="20"/>
    <s v="Factura electrÃ³nica"/>
    <n v="122650"/>
    <x v="864"/>
    <n v="180057"/>
    <s v="rlopez@bmlconsultores.cl"/>
    <x v="864"/>
    <x v="0"/>
    <s v="122650180057"/>
    <m/>
    <m/>
    <n v="-180057"/>
  </r>
  <r>
    <x v="20"/>
    <s v="Factura electrÃ³nica"/>
    <n v="122649"/>
    <x v="864"/>
    <n v="617398"/>
    <s v="rlopez@bmlconsultores.cl"/>
    <x v="864"/>
    <x v="0"/>
    <s v="122649617398"/>
    <m/>
    <m/>
    <n v="-617398"/>
  </r>
  <r>
    <x v="174"/>
    <s v="Factura electrÃ³nica"/>
    <n v="1852765"/>
    <x v="864"/>
    <n v="869990"/>
    <s v="rlopez@bmlconsultores.cl"/>
    <x v="864"/>
    <x v="0"/>
    <s v="1852765869990"/>
    <m/>
    <m/>
    <n v="-869990"/>
  </r>
  <r>
    <x v="21"/>
    <s v="Factura electrÃ³nica"/>
    <n v="1100236"/>
    <x v="864"/>
    <n v="3300620"/>
    <s v="rlopez@bmlconsultores.cl"/>
    <x v="864"/>
    <x v="0"/>
    <s v="11002363300620"/>
    <m/>
    <m/>
    <n v="-3300620"/>
  </r>
  <r>
    <x v="248"/>
    <s v="Factura electrÃ³nica"/>
    <n v="2151"/>
    <x v="864"/>
    <n v="263752"/>
    <s v="rlopez@bmlconsultores.cl"/>
    <x v="864"/>
    <x v="0"/>
    <s v="2151263752"/>
    <d v="2024-09-05T00:00:00"/>
    <n v="732602"/>
    <n v="468850"/>
  </r>
  <r>
    <x v="22"/>
    <s v="Factura electrÃ³nica"/>
    <n v="4938320"/>
    <x v="864"/>
    <n v="183980"/>
    <s v="rlopez@bmlconsultores.cl"/>
    <x v="864"/>
    <x v="0"/>
    <s v="4938320183980"/>
    <d v="2024-07-26T00:00:00"/>
    <n v="367960"/>
    <n v="183980"/>
  </r>
  <r>
    <x v="22"/>
    <s v="Factura electrÃ³nica"/>
    <n v="4938319"/>
    <x v="864"/>
    <n v="183980"/>
    <s v="rlopez@bmlconsultores.cl"/>
    <x v="864"/>
    <x v="0"/>
    <s v="4938319183980"/>
    <d v="2024-07-26T00:00:00"/>
    <n v="183980"/>
    <n v="0"/>
  </r>
  <r>
    <x v="168"/>
    <s v="Factura electrÃ³nica"/>
    <n v="2706136"/>
    <x v="865"/>
    <n v="25520"/>
    <s v="rlopez@bmlconsultores.cl"/>
    <x v="865"/>
    <x v="0"/>
    <s v="270613625520"/>
    <m/>
    <m/>
    <n v="-25520"/>
  </r>
  <r>
    <x v="27"/>
    <s v="Factura electrÃ³nica"/>
    <n v="69317"/>
    <x v="866"/>
    <n v="295120"/>
    <s v="rlopez@bmlconsultores.cl"/>
    <x v="866"/>
    <x v="0"/>
    <s v="69317295120"/>
    <m/>
    <m/>
    <n v="-295120"/>
  </r>
  <r>
    <x v="198"/>
    <s v="Factura electrÃ³nica"/>
    <n v="383"/>
    <x v="867"/>
    <n v="174900"/>
    <s v="rlopez@bmlconsultores.cl"/>
    <x v="867"/>
    <x v="2"/>
    <s v="383174900"/>
    <m/>
    <m/>
    <n v="-174900"/>
  </r>
  <r>
    <x v="198"/>
    <s v="Nota de crÃ©dito electrÃ³nica"/>
    <n v="1260"/>
    <x v="867"/>
    <n v="-174900"/>
    <s v="rlopez@bmlconsultores.cl"/>
    <x v="867"/>
    <x v="1"/>
    <s v="1260-174900"/>
    <m/>
    <m/>
    <n v="174900"/>
  </r>
  <r>
    <x v="147"/>
    <s v="Factura electrÃ³nica"/>
    <n v="5370696"/>
    <x v="867"/>
    <n v="48966"/>
    <s v="rlopez@bmlconsultores.cl"/>
    <x v="867"/>
    <x v="0"/>
    <s v="537069648966"/>
    <m/>
    <m/>
    <n v="-48966"/>
  </r>
  <r>
    <x v="266"/>
    <s v="Factura electrÃ³nica"/>
    <n v="912"/>
    <x v="867"/>
    <n v="303450"/>
    <s v="rlopez@bmlconsultores.cl"/>
    <x v="867"/>
    <x v="0"/>
    <s v="912303450"/>
    <m/>
    <m/>
    <n v="-303450"/>
  </r>
  <r>
    <x v="21"/>
    <s v="Factura electrÃ³nica"/>
    <n v="1100258"/>
    <x v="867"/>
    <n v="4287361"/>
    <s v="rlopez@bmlconsultores.cl"/>
    <x v="867"/>
    <x v="0"/>
    <s v="11002584287361"/>
    <m/>
    <m/>
    <n v="-4287361"/>
  </r>
  <r>
    <x v="21"/>
    <s v="Factura electrÃ³nica"/>
    <n v="1100294"/>
    <x v="867"/>
    <n v="12483223"/>
    <s v="rlopez@bmlconsultores.cl"/>
    <x v="867"/>
    <x v="0"/>
    <s v="110029412483223"/>
    <m/>
    <m/>
    <n v="-12483223"/>
  </r>
  <r>
    <x v="32"/>
    <s v="Factura electrÃ³nica"/>
    <n v="21094812"/>
    <x v="867"/>
    <n v="535980"/>
    <s v="rlopez@bmlconsultores.cl"/>
    <x v="867"/>
    <x v="0"/>
    <s v="21094812535980"/>
    <m/>
    <m/>
    <n v="-535980"/>
  </r>
  <r>
    <x v="49"/>
    <s v="Factura electrÃ³nica"/>
    <n v="13925"/>
    <x v="868"/>
    <n v="3008764"/>
    <s v="rlopez@bmlconsultores.cl"/>
    <x v="868"/>
    <x v="0"/>
    <s v="139253008764"/>
    <m/>
    <m/>
    <n v="-3008764"/>
  </r>
  <r>
    <x v="277"/>
    <s v="Factura electrÃ³nica"/>
    <n v="1103"/>
    <x v="868"/>
    <n v="171919"/>
    <s v="rlopez@bmlconsultores.cl"/>
    <x v="868"/>
    <x v="0"/>
    <s v="1103171919"/>
    <m/>
    <m/>
    <n v="-171919"/>
  </r>
  <r>
    <x v="147"/>
    <s v="Factura electrÃ³nica"/>
    <n v="5373078"/>
    <x v="868"/>
    <n v="22512"/>
    <s v="rlopez@bmlconsultores.cl"/>
    <x v="868"/>
    <x v="0"/>
    <s v="537307822512"/>
    <m/>
    <m/>
    <n v="-22512"/>
  </r>
  <r>
    <x v="278"/>
    <s v="Factura electrÃ³nica"/>
    <n v="118"/>
    <x v="868"/>
    <n v="430001"/>
    <s v="rlopez@bmlconsultores.cl"/>
    <x v="868"/>
    <x v="0"/>
    <s v="118430001"/>
    <m/>
    <m/>
    <n v="-430001"/>
  </r>
  <r>
    <x v="75"/>
    <s v="Factura electrÃ³nica"/>
    <n v="20186"/>
    <x v="868"/>
    <n v="319967"/>
    <s v="rlopez@bmlconsultores.cl"/>
    <x v="868"/>
    <x v="0"/>
    <s v="20186319967"/>
    <m/>
    <m/>
    <n v="-319967"/>
  </r>
  <r>
    <x v="265"/>
    <s v="Factura electrÃ³nica"/>
    <n v="12513"/>
    <x v="868"/>
    <n v="822200"/>
    <s v="rlopez@bmlconsultores.cl"/>
    <x v="868"/>
    <x v="0"/>
    <s v="12513822200"/>
    <d v="2024-08-30T00:00:00"/>
    <n v="2755197"/>
    <n v="1932997"/>
  </r>
  <r>
    <x v="239"/>
    <s v="Factura electrÃ³nica"/>
    <n v="12174321"/>
    <x v="868"/>
    <n v="7572"/>
    <s v="rlopez@bmlconsultores.cl"/>
    <x v="868"/>
    <x v="0"/>
    <s v="121743217572"/>
    <m/>
    <m/>
    <n v="-7572"/>
  </r>
  <r>
    <x v="239"/>
    <s v="Factura electrÃ³nica"/>
    <n v="12176447"/>
    <x v="868"/>
    <n v="33832"/>
    <s v="rlopez@bmlconsultores.cl"/>
    <x v="868"/>
    <x v="0"/>
    <s v="1217644733832"/>
    <m/>
    <m/>
    <n v="-33832"/>
  </r>
  <r>
    <x v="279"/>
    <s v="Factura electrÃ³nica"/>
    <n v="19"/>
    <x v="868"/>
    <n v="7440801"/>
    <s v="rlopez@bmlconsultores.cl"/>
    <x v="868"/>
    <x v="0"/>
    <s v="197440801"/>
    <m/>
    <m/>
    <n v="-7440801"/>
  </r>
  <r>
    <x v="280"/>
    <s v="Factura electrÃ³nica"/>
    <n v="1539876"/>
    <x v="868"/>
    <n v="119990"/>
    <s v="rlopez@bmlconsultores.cl"/>
    <x v="868"/>
    <x v="0"/>
    <s v="1539876119990"/>
    <m/>
    <m/>
    <n v="-119990"/>
  </r>
  <r>
    <x v="281"/>
    <s v="Factura electrÃ³nica"/>
    <n v="8299"/>
    <x v="869"/>
    <n v="28099"/>
    <s v="rlopez@bmlconsultores.cl"/>
    <x v="869"/>
    <x v="0"/>
    <s v="829928099"/>
    <d v="2024-07-31T00:00:00"/>
    <n v="28099"/>
    <n v="0"/>
  </r>
  <r>
    <x v="96"/>
    <s v="Factura electrÃ³nica"/>
    <n v="8547464"/>
    <x v="869"/>
    <n v="23251"/>
    <s v="rlopez@bmlconsultores.cl"/>
    <x v="869"/>
    <x v="0"/>
    <s v="854746423251"/>
    <d v="2024-08-30T00:00:00"/>
    <n v="23251"/>
    <n v="0"/>
  </r>
  <r>
    <x v="8"/>
    <s v="Factura electrÃ³nica"/>
    <n v="6281"/>
    <x v="869"/>
    <n v="5785479"/>
    <s v="rlopez@bmlconsultores.cl"/>
    <x v="869"/>
    <x v="0"/>
    <s v="62815785479"/>
    <m/>
    <m/>
    <n v="-5785479"/>
  </r>
  <r>
    <x v="282"/>
    <s v="Factura electrÃ³nica"/>
    <n v="184606"/>
    <x v="869"/>
    <n v="34392"/>
    <s v="rlopez@bmlconsultores.cl"/>
    <x v="869"/>
    <x v="0"/>
    <s v="18460634392"/>
    <d v="2024-07-29T00:00:00"/>
    <n v="349932"/>
    <n v="315540"/>
  </r>
  <r>
    <x v="283"/>
    <s v="Factura electrÃ³nica"/>
    <n v="40"/>
    <x v="869"/>
    <n v="60000"/>
    <s v="rlopez@bmlconsultores.cl"/>
    <x v="869"/>
    <x v="0"/>
    <s v="4060000"/>
    <m/>
    <m/>
    <n v="-60000"/>
  </r>
  <r>
    <x v="265"/>
    <s v="Factura electrÃ³nica"/>
    <n v="12579"/>
    <x v="869"/>
    <n v="1037649"/>
    <s v="rlopez@bmlconsultores.cl"/>
    <x v="869"/>
    <x v="0"/>
    <s v="125791037649"/>
    <d v="2024-08-30T00:00:00"/>
    <n v="1932997"/>
    <n v="895348"/>
  </r>
  <r>
    <x v="265"/>
    <s v="Factura electrÃ³nica"/>
    <n v="12528"/>
    <x v="869"/>
    <n v="920584"/>
    <s v="rlopez@bmlconsultores.cl"/>
    <x v="869"/>
    <x v="0"/>
    <s v="12528920584"/>
    <d v="2024-08-30T00:00:00"/>
    <n v="920584"/>
    <n v="0"/>
  </r>
  <r>
    <x v="52"/>
    <s v="Factura electrÃ³nica"/>
    <n v="11101"/>
    <x v="869"/>
    <n v="89990"/>
    <s v="rlopez@bmlconsultores.cl"/>
    <x v="869"/>
    <x v="2"/>
    <s v="1110189990"/>
    <m/>
    <m/>
    <n v="-89990"/>
  </r>
  <r>
    <x v="52"/>
    <s v="Nota de crÃ©dito electrÃ³nica"/>
    <n v="1687"/>
    <x v="869"/>
    <n v="-89990"/>
    <s v="rlopez@bmlconsultores.cl"/>
    <x v="869"/>
    <x v="1"/>
    <s v="1687-89990"/>
    <m/>
    <m/>
    <n v="89990"/>
  </r>
  <r>
    <x v="206"/>
    <s v="Factura electrÃ³nica"/>
    <n v="598473"/>
    <x v="869"/>
    <n v="404873"/>
    <s v="rlopez@bmlconsultores.cl"/>
    <x v="869"/>
    <x v="0"/>
    <s v="598473404873"/>
    <d v="2024-07-26T00:00:00"/>
    <n v="404872"/>
    <n v="-1"/>
  </r>
  <r>
    <x v="95"/>
    <s v="Factura electrÃ³nica"/>
    <n v="36029"/>
    <x v="870"/>
    <n v="1310904"/>
    <s v="rlopez@bmlconsultores.cl"/>
    <x v="870"/>
    <x v="0"/>
    <s v="360291310904"/>
    <m/>
    <m/>
    <n v="-1310904"/>
  </r>
  <r>
    <x v="199"/>
    <s v="Factura no afecta o exenta electrÃ³nica"/>
    <n v="217542"/>
    <x v="870"/>
    <n v="76250"/>
    <s v="rlopez@bmlconsultores.cl"/>
    <x v="870"/>
    <x v="0"/>
    <s v="21754276250"/>
    <m/>
    <m/>
    <n v="-76250"/>
  </r>
  <r>
    <x v="262"/>
    <s v="Factura electrÃ³nica"/>
    <n v="20289"/>
    <x v="870"/>
    <n v="12776"/>
    <s v="rlopez@bmlconsultores.cl"/>
    <x v="870"/>
    <x v="0"/>
    <s v="2028912776"/>
    <m/>
    <m/>
    <n v="-12776"/>
  </r>
  <r>
    <x v="270"/>
    <s v="Factura electrÃ³nica"/>
    <n v="673"/>
    <x v="870"/>
    <n v="2820000"/>
    <s v="rlopez@bmlconsultores.cl"/>
    <x v="870"/>
    <x v="0"/>
    <s v="6732820000"/>
    <m/>
    <m/>
    <n v="-2820000"/>
  </r>
  <r>
    <x v="21"/>
    <s v="Factura electrÃ³nica"/>
    <n v="1100432"/>
    <x v="870"/>
    <n v="6557123"/>
    <s v="rlopez@bmlconsultores.cl"/>
    <x v="870"/>
    <x v="0"/>
    <s v="11004326557123"/>
    <m/>
    <m/>
    <n v="-6557123"/>
  </r>
  <r>
    <x v="284"/>
    <s v="Factura electrÃ³nica"/>
    <n v="94175"/>
    <x v="870"/>
    <n v="93980"/>
    <s v="rlopez@bmlconsultores.cl"/>
    <x v="870"/>
    <x v="0"/>
    <s v="9417593980"/>
    <d v="2024-12-06T00:00:00"/>
    <n v="93980"/>
    <n v="0"/>
  </r>
  <r>
    <x v="49"/>
    <s v="Factura electrÃ³nica"/>
    <n v="13968"/>
    <x v="871"/>
    <n v="3405647"/>
    <s v="rlopez@bmlconsultores.cl"/>
    <x v="871"/>
    <x v="0"/>
    <s v="139683405647"/>
    <m/>
    <m/>
    <n v="-3405647"/>
  </r>
  <r>
    <x v="226"/>
    <s v="Factura electrÃ³nica"/>
    <n v="6085"/>
    <x v="871"/>
    <n v="394193"/>
    <s v="rlopez@bmlconsultores.cl"/>
    <x v="871"/>
    <x v="0"/>
    <s v="6085394193"/>
    <m/>
    <m/>
    <n v="-394193"/>
  </r>
  <r>
    <x v="248"/>
    <s v="Factura electrÃ³nica"/>
    <n v="2163"/>
    <x v="871"/>
    <n v="10990"/>
    <s v="rlopez@bmlconsultores.cl"/>
    <x v="871"/>
    <x v="0"/>
    <s v="216310990"/>
    <d v="2024-09-05T00:00:00"/>
    <n v="468850"/>
    <n v="457860"/>
  </r>
  <r>
    <x v="32"/>
    <s v="Nota de crÃ©dito electrÃ³nica"/>
    <n v="27557744"/>
    <x v="871"/>
    <n v="-519990"/>
    <s v="rlopez@bmlconsultores.cl"/>
    <x v="871"/>
    <x v="1"/>
    <s v="27557744-519990"/>
    <m/>
    <m/>
    <n v="519990"/>
  </r>
  <r>
    <x v="68"/>
    <s v="Factura no afecta o exenta electrÃ³nica"/>
    <n v="2441696"/>
    <x v="871"/>
    <n v="7916"/>
    <s v="rlopez@bmlconsultores.cl"/>
    <x v="871"/>
    <x v="0"/>
    <s v="24416967916"/>
    <d v="2024-09-01T00:00:00"/>
    <n v="7916"/>
    <n v="0"/>
  </r>
  <r>
    <x v="198"/>
    <s v="Nota de crÃ©dito electrÃ³nica"/>
    <n v="1266"/>
    <x v="872"/>
    <n v="-174431"/>
    <s v="rlopez@bmlconsultores.cl"/>
    <x v="872"/>
    <x v="1"/>
    <s v="1266-174431"/>
    <m/>
    <m/>
    <n v="174431"/>
  </r>
  <r>
    <x v="53"/>
    <s v="Factura electrÃ³nica"/>
    <n v="39949"/>
    <x v="873"/>
    <n v="90960"/>
    <s v="rlopez@bmlconsultores.cl"/>
    <x v="873"/>
    <x v="0"/>
    <s v="3994990960"/>
    <m/>
    <m/>
    <n v="-90960"/>
  </r>
  <r>
    <x v="285"/>
    <s v="Factura electrÃ³nica"/>
    <n v="9478"/>
    <x v="873"/>
    <n v="326470"/>
    <s v="rlopez@bmlconsultores.cl"/>
    <x v="873"/>
    <x v="0"/>
    <s v="9478326470"/>
    <m/>
    <m/>
    <n v="-326470"/>
  </r>
  <r>
    <x v="240"/>
    <s v="Factura electrÃ³nica"/>
    <n v="3662808"/>
    <x v="873"/>
    <n v="44800"/>
    <s v="rlopez@bmlconsultores.cl"/>
    <x v="873"/>
    <x v="0"/>
    <s v="366280844800"/>
    <m/>
    <m/>
    <n v="-44800"/>
  </r>
  <r>
    <x v="12"/>
    <s v="Factura electrÃ³nica"/>
    <n v="34263"/>
    <x v="873"/>
    <n v="47600"/>
    <s v="rlopez@bmlconsultores.cl"/>
    <x v="873"/>
    <x v="0"/>
    <s v="3426347600"/>
    <d v="2024-09-04T00:00:00"/>
    <n v="47600"/>
    <n v="0"/>
  </r>
  <r>
    <x v="248"/>
    <s v="Factura electrÃ³nica"/>
    <n v="2166"/>
    <x v="873"/>
    <n v="457860"/>
    <s v="rlopez@bmlconsultores.cl"/>
    <x v="873"/>
    <x v="0"/>
    <s v="2166457860"/>
    <d v="2024-09-05T00:00:00"/>
    <n v="457860"/>
    <n v="0"/>
  </r>
  <r>
    <x v="31"/>
    <s v="Factura electrÃ³nica"/>
    <n v="33032407"/>
    <x v="873"/>
    <n v="373980"/>
    <s v="rlopez@bmlconsultores.cl"/>
    <x v="873"/>
    <x v="0"/>
    <s v="33032407373980"/>
    <m/>
    <m/>
    <n v="-373980"/>
  </r>
  <r>
    <x v="75"/>
    <s v="Factura electrÃ³nica"/>
    <n v="20252"/>
    <x v="874"/>
    <n v="640735"/>
    <s v="rlopez@bmlconsultores.cl"/>
    <x v="874"/>
    <x v="0"/>
    <s v="20252640735"/>
    <m/>
    <m/>
    <n v="-640735"/>
  </r>
  <r>
    <x v="265"/>
    <s v="Factura electrÃ³nica"/>
    <n v="12583"/>
    <x v="874"/>
    <n v="1035300"/>
    <s v="rlopez@bmlconsultores.cl"/>
    <x v="874"/>
    <x v="0"/>
    <s v="125831035300"/>
    <d v="2024-09-17T00:00:00"/>
    <n v="4016764"/>
    <n v="2981464"/>
  </r>
  <r>
    <x v="88"/>
    <s v="Factura electrÃ³nica"/>
    <n v="57074"/>
    <x v="874"/>
    <n v="529550"/>
    <s v="rlopez@bmlconsultores.cl"/>
    <x v="874"/>
    <x v="0"/>
    <s v="57074529550"/>
    <m/>
    <m/>
    <n v="-529550"/>
  </r>
  <r>
    <x v="61"/>
    <s v="Factura electrÃ³nica"/>
    <n v="33883"/>
    <x v="874"/>
    <n v="373990"/>
    <s v="rlopez@bmlconsultores.cl"/>
    <x v="874"/>
    <x v="0"/>
    <s v="33883373990"/>
    <m/>
    <m/>
    <n v="-373990"/>
  </r>
  <r>
    <x v="120"/>
    <s v="Factura no afecta o exenta electrÃ³nica"/>
    <n v="1481"/>
    <x v="874"/>
    <n v="1388477"/>
    <s v="rlopez@bmlconsultores.cl"/>
    <x v="874"/>
    <x v="0"/>
    <s v="14811388477"/>
    <m/>
    <m/>
    <n v="-1388477"/>
  </r>
  <r>
    <x v="286"/>
    <s v="Factura electrÃ³nica"/>
    <n v="256227"/>
    <x v="874"/>
    <n v="949990"/>
    <s v="rlopez@bmlconsultores.cl"/>
    <x v="874"/>
    <x v="0"/>
    <s v="256227949990"/>
    <m/>
    <m/>
    <n v="-949990"/>
  </r>
  <r>
    <x v="53"/>
    <s v="Factura electrÃ³nica"/>
    <n v="40035"/>
    <x v="875"/>
    <n v="110450"/>
    <s v="rlopez@bmlconsultores.cl"/>
    <x v="875"/>
    <x v="0"/>
    <s v="40035110450"/>
    <m/>
    <m/>
    <n v="-110450"/>
  </r>
  <r>
    <x v="20"/>
    <s v="Factura electrÃ³nica"/>
    <n v="123112"/>
    <x v="875"/>
    <n v="225071"/>
    <s v="rlopez@bmlconsultores.cl"/>
    <x v="875"/>
    <x v="0"/>
    <s v="123112225071"/>
    <d v="2024-10-11T00:00:00"/>
    <n v="225071"/>
    <n v="0"/>
  </r>
  <r>
    <x v="198"/>
    <s v="Factura electrÃ³nica"/>
    <n v="388"/>
    <x v="875"/>
    <n v="1869003"/>
    <s v="rlopez@bmlconsultores.cl"/>
    <x v="875"/>
    <x v="0"/>
    <s v="3881869003"/>
    <d v="2024-08-12T00:00:00"/>
    <n v="1869003"/>
    <n v="0"/>
  </r>
  <r>
    <x v="287"/>
    <s v="Factura electrÃ³nica"/>
    <n v="8135"/>
    <x v="875"/>
    <n v="1517250"/>
    <s v="rlopez@bmlconsultores.cl"/>
    <x v="875"/>
    <x v="0"/>
    <s v="81351517250"/>
    <m/>
    <m/>
    <n v="-1517250"/>
  </r>
  <r>
    <x v="71"/>
    <s v="Factura electrÃ³nica"/>
    <n v="3401"/>
    <x v="875"/>
    <n v="149900"/>
    <s v="rlopez@bmlconsultores.cl"/>
    <x v="875"/>
    <x v="2"/>
    <s v="3401149900"/>
    <m/>
    <m/>
    <n v="-149900"/>
  </r>
  <r>
    <x v="71"/>
    <s v="Factura electrÃ³nica"/>
    <n v="3402"/>
    <x v="875"/>
    <n v="555000"/>
    <s v="rlopez@bmlconsultores.cl"/>
    <x v="875"/>
    <x v="0"/>
    <s v="3402555000"/>
    <d v="2024-07-26T00:00:00"/>
    <n v="555000"/>
    <n v="0"/>
  </r>
  <r>
    <x v="71"/>
    <s v="Nota de crÃ©dito electrÃ³nica"/>
    <n v="338"/>
    <x v="875"/>
    <n v="-149900"/>
    <s v="rlopez@bmlconsultores.cl"/>
    <x v="875"/>
    <x v="1"/>
    <s v="338-149900"/>
    <m/>
    <m/>
    <n v="149900"/>
  </r>
  <r>
    <x v="186"/>
    <s v="Factura electrÃ³nica"/>
    <n v="1596"/>
    <x v="875"/>
    <n v="247496"/>
    <s v="rlopez@bmlconsultores.cl"/>
    <x v="875"/>
    <x v="0"/>
    <s v="1596247496"/>
    <m/>
    <m/>
    <n v="-247496"/>
  </r>
  <r>
    <x v="288"/>
    <s v="Factura electrÃ³nica"/>
    <n v="19468"/>
    <x v="875"/>
    <n v="113800"/>
    <s v="rlopez@bmlconsultores.cl"/>
    <x v="875"/>
    <x v="0"/>
    <s v="19468113800"/>
    <m/>
    <m/>
    <n v="-113800"/>
  </r>
  <r>
    <x v="275"/>
    <s v="Factura electrÃ³nica"/>
    <n v="163"/>
    <x v="875"/>
    <n v="440299"/>
    <s v="rlopez@bmlconsultores.cl"/>
    <x v="875"/>
    <x v="0"/>
    <s v="163440299"/>
    <m/>
    <m/>
    <n v="-440299"/>
  </r>
  <r>
    <x v="275"/>
    <s v="Factura electrÃ³nica"/>
    <n v="164"/>
    <x v="875"/>
    <n v="470038"/>
    <s v="rlopez@bmlconsultores.cl"/>
    <x v="875"/>
    <x v="0"/>
    <s v="164470038"/>
    <m/>
    <m/>
    <n v="-470038"/>
  </r>
  <r>
    <x v="265"/>
    <s v="Factura electrÃ³nica"/>
    <n v="12599"/>
    <x v="875"/>
    <n v="1931441"/>
    <s v="rlopez@bmlconsultores.cl"/>
    <x v="875"/>
    <x v="0"/>
    <s v="125991931441"/>
    <d v="2024-09-17T00:00:00"/>
    <n v="-113800"/>
    <n v="-2045241"/>
  </r>
  <r>
    <x v="206"/>
    <s v="Nota de crÃ©dito electrÃ³nica"/>
    <n v="117641"/>
    <x v="875"/>
    <n v="-176293"/>
    <s v="rlopez@bmlconsultores.cl"/>
    <x v="875"/>
    <x v="1"/>
    <s v="117641-176293"/>
    <m/>
    <m/>
    <n v="176293"/>
  </r>
  <r>
    <x v="21"/>
    <s v="Factura electrÃ³nica"/>
    <n v="1103596"/>
    <x v="876"/>
    <n v="4808491"/>
    <s v="rlopez@bmlconsultores.cl"/>
    <x v="876"/>
    <x v="0"/>
    <s v="11035964808491"/>
    <m/>
    <m/>
    <n v="-4808491"/>
  </r>
  <r>
    <x v="21"/>
    <s v="Factura electrÃ³nica"/>
    <n v="1103597"/>
    <x v="876"/>
    <n v="1009970"/>
    <s v="rlopez@bmlconsultores.cl"/>
    <x v="876"/>
    <x v="0"/>
    <s v="11035971009970"/>
    <m/>
    <m/>
    <n v="-1009970"/>
  </r>
  <r>
    <x v="265"/>
    <s v="Factura electrÃ³nica"/>
    <n v="12607"/>
    <x v="876"/>
    <n v="844046"/>
    <s v="rlopez@bmlconsultores.cl"/>
    <x v="876"/>
    <x v="0"/>
    <s v="12607844046"/>
    <d v="2024-09-17T00:00:00"/>
    <n v="0"/>
    <n v="-844046"/>
  </r>
  <r>
    <x v="11"/>
    <s v="Factura electrÃ³nica"/>
    <n v="122894"/>
    <x v="877"/>
    <n v="447440"/>
    <s v="rlopez@bmlconsultores.cl"/>
    <x v="877"/>
    <x v="0"/>
    <s v="122894447440"/>
    <d v="2024-10-16T00:00:00"/>
    <n v="447440"/>
    <n v="0"/>
  </r>
  <r>
    <x v="263"/>
    <s v="Factura electrÃ³nica"/>
    <n v="13502"/>
    <x v="877"/>
    <n v="23993"/>
    <s v="rlopez@bmlconsultores.cl"/>
    <x v="877"/>
    <x v="0"/>
    <s v="1350223993"/>
    <m/>
    <m/>
    <n v="-23993"/>
  </r>
  <r>
    <x v="289"/>
    <s v="Factura electrÃ³nica"/>
    <n v="1"/>
    <x v="877"/>
    <n v="861393"/>
    <s v="rlopez@bmlconsultores.cl"/>
    <x v="877"/>
    <x v="0"/>
    <s v="1861393"/>
    <d v="2024-07-15T00:00:00"/>
    <n v="861393"/>
    <n v="0"/>
  </r>
  <r>
    <x v="289"/>
    <s v="Factura electrÃ³nica"/>
    <n v="2"/>
    <x v="877"/>
    <n v="1380210"/>
    <s v="rlopez@bmlconsultores.cl"/>
    <x v="877"/>
    <x v="0"/>
    <s v="21380210"/>
    <d v="2024-07-19T00:00:00"/>
    <n v="1380210"/>
    <n v="0"/>
  </r>
  <r>
    <x v="289"/>
    <s v="Factura electrÃ³nica"/>
    <n v="3"/>
    <x v="877"/>
    <n v="306972"/>
    <s v="rlopez@bmlconsultores.cl"/>
    <x v="877"/>
    <x v="0"/>
    <s v="3306972"/>
    <d v="2024-08-22T00:00:00"/>
    <n v="1922751"/>
    <n v="1615779"/>
  </r>
  <r>
    <x v="206"/>
    <s v="Factura electrÃ³nica"/>
    <n v="599574"/>
    <x v="877"/>
    <n v="1694183"/>
    <s v="rlopez@bmlconsultores.cl"/>
    <x v="877"/>
    <x v="0"/>
    <s v="5995741694183"/>
    <d v="2024-08-06T00:00:00"/>
    <n v="1694183"/>
    <n v="0"/>
  </r>
  <r>
    <x v="16"/>
    <s v="Factura electrÃ³nica"/>
    <n v="49632071"/>
    <x v="878"/>
    <n v="37471"/>
    <s v="rlopez@bmlconsultores.cl"/>
    <x v="878"/>
    <x v="0"/>
    <s v="4963207137471"/>
    <m/>
    <m/>
    <n v="-37471"/>
  </r>
  <r>
    <x v="147"/>
    <s v="Factura electrÃ³nica"/>
    <n v="5572820"/>
    <x v="879"/>
    <n v="8489"/>
    <s v="rlopez@bmlconsultores.cl"/>
    <x v="879"/>
    <x v="0"/>
    <s v="55728208489"/>
    <m/>
    <m/>
    <n v="-8489"/>
  </r>
  <r>
    <x v="198"/>
    <s v="Factura electrÃ³nica"/>
    <n v="392"/>
    <x v="880"/>
    <n v="367800"/>
    <s v="rlopez@bmlconsultores.cl"/>
    <x v="880"/>
    <x v="0"/>
    <s v="392367800"/>
    <d v="2024-08-22T00:00:00"/>
    <n v="367800"/>
    <n v="0"/>
  </r>
  <r>
    <x v="21"/>
    <s v="Factura electrÃ³nica"/>
    <n v="1103693"/>
    <x v="880"/>
    <n v="1399979"/>
    <s v="rlopez@bmlconsultores.cl"/>
    <x v="880"/>
    <x v="0"/>
    <s v="11036931399979"/>
    <m/>
    <m/>
    <n v="-1399979"/>
  </r>
  <r>
    <x v="14"/>
    <s v="Factura electrÃ³nica"/>
    <n v="41937"/>
    <x v="881"/>
    <n v="1124379"/>
    <s v="rlopez@bmlconsultores.cl"/>
    <x v="881"/>
    <x v="0"/>
    <s v="419371124379"/>
    <m/>
    <m/>
    <n v="-1124379"/>
  </r>
  <r>
    <x v="263"/>
    <s v="Factura electrÃ³nica"/>
    <n v="13508"/>
    <x v="881"/>
    <n v="1122468"/>
    <s v="rlopez@bmlconsultores.cl"/>
    <x v="881"/>
    <x v="0"/>
    <s v="135081122468"/>
    <m/>
    <m/>
    <n v="-1122468"/>
  </r>
  <r>
    <x v="267"/>
    <s v="Factura electrÃ³nica"/>
    <n v="90"/>
    <x v="881"/>
    <n v="287885"/>
    <s v="rlopez@bmlconsultores.cl"/>
    <x v="881"/>
    <x v="0"/>
    <s v="90287885"/>
    <m/>
    <m/>
    <n v="-287885"/>
  </r>
  <r>
    <x v="68"/>
    <s v="Factura electrÃ³nica"/>
    <n v="6813122"/>
    <x v="881"/>
    <n v="7906"/>
    <s v="rlopez@bmlconsultores.cl"/>
    <x v="881"/>
    <x v="0"/>
    <s v="68131227906"/>
    <d v="2024-09-12T00:00:00"/>
    <n v="7906"/>
    <n v="0"/>
  </r>
  <r>
    <x v="77"/>
    <s v="Factura electrÃ³nica"/>
    <n v="19110"/>
    <x v="882"/>
    <n v="214200"/>
    <s v="rlopez@bmlconsultores.cl"/>
    <x v="882"/>
    <x v="0"/>
    <s v="19110214200"/>
    <m/>
    <m/>
    <n v="-214200"/>
  </r>
  <r>
    <x v="77"/>
    <s v="Factura electrÃ³nica"/>
    <n v="19111"/>
    <x v="882"/>
    <n v="214200"/>
    <s v="rlopez@bmlconsultores.cl"/>
    <x v="882"/>
    <x v="0"/>
    <s v="19111214200"/>
    <m/>
    <m/>
    <n v="-214200"/>
  </r>
  <r>
    <x v="77"/>
    <s v="Nota de crÃ©dito electrÃ³nica"/>
    <n v="2393"/>
    <x v="882"/>
    <n v="-214200"/>
    <s v="rlopez@bmlconsultores.cl"/>
    <x v="882"/>
    <x v="1"/>
    <s v="2393-214200"/>
    <m/>
    <m/>
    <n v="214200"/>
  </r>
  <r>
    <x v="21"/>
    <s v="Factura electrÃ³nica"/>
    <n v="1103765"/>
    <x v="882"/>
    <n v="3356163"/>
    <s v="rlopez@bmlconsultores.cl"/>
    <x v="882"/>
    <x v="0"/>
    <s v="11037653356163"/>
    <m/>
    <m/>
    <n v="-3356163"/>
  </r>
  <r>
    <x v="155"/>
    <s v="Factura electrÃ³nica"/>
    <n v="6196"/>
    <x v="883"/>
    <n v="452200"/>
    <s v="rlopez@bmlconsultores.cl"/>
    <x v="883"/>
    <x v="0"/>
    <s v="6196452200"/>
    <m/>
    <m/>
    <n v="-452200"/>
  </r>
  <r>
    <x v="290"/>
    <s v="Factura no afecta o exenta electrÃ³nica"/>
    <n v="36263"/>
    <x v="883"/>
    <n v="1707540"/>
    <s v="rlopez@bmlconsultores.cl"/>
    <x v="883"/>
    <x v="0"/>
    <s v="362631707540"/>
    <m/>
    <m/>
    <n v="-1707540"/>
  </r>
  <r>
    <x v="198"/>
    <s v="Factura electrÃ³nica"/>
    <n v="394"/>
    <x v="883"/>
    <n v="561701"/>
    <s v="rlopez@bmlconsultores.cl"/>
    <x v="883"/>
    <x v="0"/>
    <s v="394561701"/>
    <d v="2024-08-21T00:00:00"/>
    <n v="561701"/>
    <n v="0"/>
  </r>
  <r>
    <x v="263"/>
    <s v="Factura electrÃ³nica"/>
    <n v="13518"/>
    <x v="883"/>
    <n v="8715404"/>
    <s v="rlopez@bmlconsultores.cl"/>
    <x v="883"/>
    <x v="0"/>
    <s v="135188715404"/>
    <m/>
    <m/>
    <n v="-8715404"/>
  </r>
  <r>
    <x v="263"/>
    <s v="Factura electrÃ³nica"/>
    <n v="13517"/>
    <x v="883"/>
    <n v="1537341"/>
    <s v="rlopez@bmlconsultores.cl"/>
    <x v="883"/>
    <x v="0"/>
    <s v="135171537341"/>
    <m/>
    <m/>
    <n v="-1537341"/>
  </r>
  <r>
    <x v="63"/>
    <s v="Factura electrÃ³nica"/>
    <n v="1065"/>
    <x v="883"/>
    <n v="389000"/>
    <s v="rlopez@bmlconsultores.cl"/>
    <x v="883"/>
    <x v="0"/>
    <s v="1065389000"/>
    <d v="2024-07-19T00:00:00"/>
    <n v="389000"/>
    <n v="0"/>
  </r>
  <r>
    <x v="63"/>
    <s v="Factura electrÃ³nica"/>
    <n v="1064"/>
    <x v="883"/>
    <n v="469000"/>
    <s v="rlopez@bmlconsultores.cl"/>
    <x v="883"/>
    <x v="0"/>
    <s v="1064469000"/>
    <d v="2024-09-02T00:00:00"/>
    <n v="389000"/>
    <n v="-80000"/>
  </r>
  <r>
    <x v="157"/>
    <s v="Factura no afecta o exenta electrÃ³nica"/>
    <n v="4656241"/>
    <x v="883"/>
    <n v="585795"/>
    <s v="rlopez@bmlconsultores.cl"/>
    <x v="883"/>
    <x v="0"/>
    <s v="4656241585795"/>
    <m/>
    <m/>
    <n v="-585795"/>
  </r>
  <r>
    <x v="134"/>
    <s v="Factura electrÃ³nica"/>
    <n v="8758"/>
    <x v="883"/>
    <n v="7494593"/>
    <s v="rlopez@bmlconsultores.cl"/>
    <x v="883"/>
    <x v="0"/>
    <s v="87587494593"/>
    <m/>
    <m/>
    <n v="-7494593"/>
  </r>
  <r>
    <x v="248"/>
    <s v="Factura electrÃ³nica"/>
    <n v="2181"/>
    <x v="883"/>
    <n v="1813866"/>
    <s v="rlopez@bmlconsultores.cl"/>
    <x v="883"/>
    <x v="0"/>
    <s v="21811813866"/>
    <d v="2024-09-24T00:00:00"/>
    <n v="2679372"/>
    <n v="865506"/>
  </r>
  <r>
    <x v="22"/>
    <s v="Factura electrÃ³nica"/>
    <n v="4948546"/>
    <x v="883"/>
    <n v="283980"/>
    <s v="rlopez@bmlconsultores.cl"/>
    <x v="883"/>
    <x v="0"/>
    <s v="4948546283980"/>
    <m/>
    <m/>
    <n v="-283980"/>
  </r>
  <r>
    <x v="75"/>
    <s v="Factura electrÃ³nica"/>
    <n v="20339"/>
    <x v="883"/>
    <n v="1175225"/>
    <s v="rlopez@bmlconsultores.cl"/>
    <x v="883"/>
    <x v="0"/>
    <s v="203391175225"/>
    <m/>
    <m/>
    <n v="-1175225"/>
  </r>
  <r>
    <x v="68"/>
    <s v="Factura electrÃ³nica"/>
    <n v="6830392"/>
    <x v="883"/>
    <n v="13522"/>
    <s v="rlopez@bmlconsultores.cl"/>
    <x v="883"/>
    <x v="0"/>
    <s v="683039213522"/>
    <d v="2024-09-15T00:00:00"/>
    <n v="13522"/>
    <n v="0"/>
  </r>
  <r>
    <x v="198"/>
    <s v="Factura electrÃ³nica"/>
    <n v="395"/>
    <x v="884"/>
    <n v="179901"/>
    <s v="rlopez@bmlconsultores.cl"/>
    <x v="884"/>
    <x v="2"/>
    <s v="395179901"/>
    <m/>
    <m/>
    <n v="-179901"/>
  </r>
  <r>
    <x v="198"/>
    <s v="Factura electrÃ³nica"/>
    <n v="396"/>
    <x v="884"/>
    <n v="174900"/>
    <s v="rlopez@bmlconsultores.cl"/>
    <x v="884"/>
    <x v="2"/>
    <s v="396174900"/>
    <m/>
    <m/>
    <n v="-174900"/>
  </r>
  <r>
    <x v="198"/>
    <s v="Nota de crÃ©dito electrÃ³nica"/>
    <n v="1300"/>
    <x v="884"/>
    <n v="-179901"/>
    <s v="rlopez@bmlconsultores.cl"/>
    <x v="884"/>
    <x v="1"/>
    <s v="1300-179901"/>
    <m/>
    <m/>
    <n v="179901"/>
  </r>
  <r>
    <x v="198"/>
    <s v="Nota de crÃ©dito electrÃ³nica"/>
    <n v="1301"/>
    <x v="884"/>
    <n v="-174900"/>
    <s v="rlopez@bmlconsultores.cl"/>
    <x v="884"/>
    <x v="1"/>
    <s v="1301-174900"/>
    <m/>
    <m/>
    <n v="174900"/>
  </r>
  <r>
    <x v="269"/>
    <s v="Factura electrÃ³nica"/>
    <n v="807"/>
    <x v="884"/>
    <n v="392662"/>
    <s v="rlopez@bmlconsultores.cl"/>
    <x v="884"/>
    <x v="0"/>
    <s v="807392662"/>
    <d v="2024-07-26T00:00:00"/>
    <n v="392664"/>
    <n v="2"/>
  </r>
  <r>
    <x v="269"/>
    <s v="Nota de dÃ©bito electrÃ³nica"/>
    <n v="4"/>
    <x v="884"/>
    <n v="106395"/>
    <s v="rlopez@bmlconsultores.cl"/>
    <x v="884"/>
    <x v="0"/>
    <s v="4106395"/>
    <m/>
    <m/>
    <n v="-106395"/>
  </r>
  <r>
    <x v="27"/>
    <s v="Factura electrÃ³nica"/>
    <n v="69598"/>
    <x v="885"/>
    <n v="271320"/>
    <s v="rlopez@bmlconsultores.cl"/>
    <x v="885"/>
    <x v="0"/>
    <s v="69598271320"/>
    <m/>
    <m/>
    <n v="-271320"/>
  </r>
  <r>
    <x v="174"/>
    <s v="Factura electrÃ³nica"/>
    <n v="1857300"/>
    <x v="886"/>
    <n v="579991"/>
    <s v="rlopez@bmlconsultores.cl"/>
    <x v="886"/>
    <x v="0"/>
    <s v="1857300579991"/>
    <m/>
    <m/>
    <n v="-579991"/>
  </r>
  <r>
    <x v="186"/>
    <s v="Factura electrÃ³nica"/>
    <n v="1617"/>
    <x v="886"/>
    <n v="569689"/>
    <s v="rlopez@bmlconsultores.cl"/>
    <x v="886"/>
    <x v="0"/>
    <s v="1617569689"/>
    <m/>
    <m/>
    <n v="-569689"/>
  </r>
  <r>
    <x v="134"/>
    <s v="Nota de crÃ©dito electrÃ³nica"/>
    <n v="1579"/>
    <x v="886"/>
    <n v="-373853"/>
    <s v="rlopez@bmlconsultores.cl"/>
    <x v="886"/>
    <x v="1"/>
    <s v="1579-373853"/>
    <m/>
    <m/>
    <n v="373853"/>
  </r>
  <r>
    <x v="21"/>
    <s v="Factura electrÃ³nica"/>
    <n v="1106144"/>
    <x v="886"/>
    <n v="3551760"/>
    <s v="rlopez@bmlconsultores.cl"/>
    <x v="886"/>
    <x v="0"/>
    <s v="11061443551760"/>
    <m/>
    <m/>
    <n v="-3551760"/>
  </r>
  <r>
    <x v="21"/>
    <s v="Nota de crÃ©dito electrÃ³nica"/>
    <n v="181468"/>
    <x v="886"/>
    <n v="-3356163"/>
    <s v="rlopez@bmlconsultores.cl"/>
    <x v="886"/>
    <x v="1"/>
    <s v="181468-3356163"/>
    <m/>
    <m/>
    <n v="3356163"/>
  </r>
  <r>
    <x v="291"/>
    <s v="Factura no afecta o exenta electrÃ³nica"/>
    <n v="183821"/>
    <x v="886"/>
    <n v="27583"/>
    <s v="rlopez@bmlconsultores.cl"/>
    <x v="886"/>
    <x v="0"/>
    <s v="18382127583"/>
    <d v="2024-12-05T00:00:00"/>
    <n v="27583"/>
    <n v="0"/>
  </r>
  <r>
    <x v="265"/>
    <s v="Factura electrÃ³nica"/>
    <n v="12649"/>
    <x v="886"/>
    <n v="205977"/>
    <s v="rlopez@bmlconsultores.cl"/>
    <x v="886"/>
    <x v="0"/>
    <s v="12649205977"/>
    <d v="2024-09-17T00:00:00"/>
    <n v="-23993"/>
    <n v="-229970"/>
  </r>
  <r>
    <x v="23"/>
    <s v="Factura electrÃ³nica"/>
    <n v="1777867"/>
    <x v="886"/>
    <n v="397980"/>
    <s v="rlopez@bmlconsultores.cl"/>
    <x v="886"/>
    <x v="0"/>
    <s v="1777867397980"/>
    <m/>
    <m/>
    <n v="-397980"/>
  </r>
  <r>
    <x v="27"/>
    <s v="Factura electrÃ³nica"/>
    <n v="69608"/>
    <x v="886"/>
    <n v="271320"/>
    <s v="rlopez@bmlconsultores.cl"/>
    <x v="886"/>
    <x v="0"/>
    <s v="69608271320"/>
    <m/>
    <m/>
    <n v="-271320"/>
  </r>
  <r>
    <x v="51"/>
    <s v="Factura electrÃ³nica"/>
    <n v="867450"/>
    <x v="887"/>
    <n v="1100435"/>
    <s v="rlopez@bmlconsultores.cl"/>
    <x v="887"/>
    <x v="0"/>
    <s v="8674501100435"/>
    <m/>
    <m/>
    <n v="-1100435"/>
  </r>
  <r>
    <x v="11"/>
    <s v="Factura electrÃ³nica"/>
    <n v="123160"/>
    <x v="887"/>
    <n v="241679"/>
    <s v="rlopez@bmlconsultores.cl"/>
    <x v="887"/>
    <x v="0"/>
    <s v="123160241679"/>
    <m/>
    <m/>
    <n v="-241679"/>
  </r>
  <r>
    <x v="20"/>
    <s v="Factura electrÃ³nica"/>
    <n v="123425"/>
    <x v="887"/>
    <n v="160746"/>
    <s v="rlopez@bmlconsultores.cl"/>
    <x v="887"/>
    <x v="0"/>
    <s v="123425160746"/>
    <d v="2024-10-11T00:00:00"/>
    <n v="160746"/>
    <n v="0"/>
  </r>
  <r>
    <x v="275"/>
    <s v="Nota de crÃ©dito electrÃ³nica"/>
    <n v="4"/>
    <x v="887"/>
    <n v="-470038"/>
    <s v="rlopez@bmlconsultores.cl"/>
    <x v="887"/>
    <x v="1"/>
    <s v="4-470038"/>
    <m/>
    <m/>
    <n v="470038"/>
  </r>
  <r>
    <x v="31"/>
    <s v="Nota de crÃ©dito electrÃ³nica"/>
    <n v="12426873"/>
    <x v="887"/>
    <n v="-373980"/>
    <s v="rlopez@bmlconsultores.cl"/>
    <x v="887"/>
    <x v="1"/>
    <s v="12426873-373980"/>
    <m/>
    <m/>
    <n v="373980"/>
  </r>
  <r>
    <x v="289"/>
    <s v="Factura electrÃ³nica"/>
    <n v="4"/>
    <x v="887"/>
    <n v="1287390"/>
    <s v="rlopez@bmlconsultores.cl"/>
    <x v="887"/>
    <x v="0"/>
    <s v="41287390"/>
    <d v="2024-08-22T00:00:00"/>
    <n v="1615779"/>
    <n v="328389"/>
  </r>
  <r>
    <x v="289"/>
    <s v="Factura electrÃ³nica"/>
    <n v="5"/>
    <x v="887"/>
    <n v="604389"/>
    <s v="rlopez@bmlconsultores.cl"/>
    <x v="887"/>
    <x v="0"/>
    <s v="5604389"/>
    <d v="2024-08-22T00:00:00"/>
    <n v="625809"/>
    <n v="21420"/>
  </r>
  <r>
    <x v="263"/>
    <s v="Factura electrÃ³nica"/>
    <n v="13531"/>
    <x v="888"/>
    <n v="5877842"/>
    <s v="rlopez@bmlconsultores.cl"/>
    <x v="888"/>
    <x v="0"/>
    <s v="135315877842"/>
    <m/>
    <m/>
    <n v="-5877842"/>
  </r>
  <r>
    <x v="263"/>
    <s v="Factura electrÃ³nica"/>
    <n v="13524"/>
    <x v="888"/>
    <n v="8682"/>
    <s v="rlopez@bmlconsultores.cl"/>
    <x v="888"/>
    <x v="0"/>
    <s v="135248682"/>
    <m/>
    <m/>
    <n v="-8682"/>
  </r>
  <r>
    <x v="58"/>
    <s v="Factura electrÃ³nica"/>
    <n v="37560"/>
    <x v="888"/>
    <n v="1339432"/>
    <s v="rlopez@bmlconsultores.cl"/>
    <x v="888"/>
    <x v="0"/>
    <s v="375601339432"/>
    <m/>
    <m/>
    <n v="-1339432"/>
  </r>
  <r>
    <x v="58"/>
    <s v="Factura electrÃ³nica"/>
    <n v="37561"/>
    <x v="888"/>
    <n v="1339432"/>
    <s v="rlopez@bmlconsultores.cl"/>
    <x v="888"/>
    <x v="0"/>
    <s v="375611339432"/>
    <m/>
    <m/>
    <n v="-1339432"/>
  </r>
  <r>
    <x v="248"/>
    <s v="Factura electrÃ³nica"/>
    <n v="2195"/>
    <x v="888"/>
    <n v="576674"/>
    <s v="rlopez@bmlconsultores.cl"/>
    <x v="888"/>
    <x v="0"/>
    <s v="2195576674"/>
    <d v="2024-09-24T00:00:00"/>
    <n v="865506"/>
    <n v="288832"/>
  </r>
  <r>
    <x v="248"/>
    <s v="Factura electrÃ³nica"/>
    <n v="2196"/>
    <x v="888"/>
    <n v="256852"/>
    <s v="rlopez@bmlconsultores.cl"/>
    <x v="888"/>
    <x v="0"/>
    <s v="2196256852"/>
    <d v="2024-09-24T00:00:00"/>
    <n v="288832"/>
    <n v="31980"/>
  </r>
  <r>
    <x v="282"/>
    <s v="Factura electrÃ³nica"/>
    <n v="185484"/>
    <x v="888"/>
    <n v="396717"/>
    <s v="rlopez@bmlconsultores.cl"/>
    <x v="888"/>
    <x v="0"/>
    <s v="185484396717"/>
    <d v="2024-10-03T00:00:00"/>
    <n v="10927"/>
    <n v="-385790"/>
  </r>
  <r>
    <x v="53"/>
    <s v="Factura electrÃ³nica"/>
    <n v="40664"/>
    <x v="889"/>
    <n v="63980"/>
    <s v="rlopez@bmlconsultores.cl"/>
    <x v="889"/>
    <x v="0"/>
    <s v="4066463980"/>
    <m/>
    <m/>
    <n v="-63980"/>
  </r>
  <r>
    <x v="273"/>
    <s v="Factura electrÃ³nica"/>
    <n v="53200"/>
    <x v="889"/>
    <n v="198400"/>
    <s v="rlopez@bmlconsultores.cl"/>
    <x v="889"/>
    <x v="0"/>
    <s v="53200198400"/>
    <m/>
    <m/>
    <n v="-198400"/>
  </r>
  <r>
    <x v="198"/>
    <s v="Factura electrÃ³nica"/>
    <n v="400"/>
    <x v="889"/>
    <n v="179901"/>
    <s v="rlopez@bmlconsultores.cl"/>
    <x v="889"/>
    <x v="2"/>
    <s v="400179901"/>
    <m/>
    <m/>
    <n v="-179901"/>
  </r>
  <r>
    <x v="198"/>
    <s v="Nota de crÃ©dito electrÃ³nica"/>
    <n v="1310"/>
    <x v="889"/>
    <n v="-179901"/>
    <s v="rlopez@bmlconsultores.cl"/>
    <x v="889"/>
    <x v="1"/>
    <s v="1310-179901"/>
    <m/>
    <m/>
    <n v="179901"/>
  </r>
  <r>
    <x v="287"/>
    <s v="Factura electrÃ³nica"/>
    <n v="8173"/>
    <x v="889"/>
    <n v="606900"/>
    <s v="rlopez@bmlconsultores.cl"/>
    <x v="889"/>
    <x v="0"/>
    <s v="8173606900"/>
    <m/>
    <m/>
    <n v="-606900"/>
  </r>
  <r>
    <x v="292"/>
    <s v="Factura no afecta o exenta electrÃ³nica"/>
    <n v="2726653"/>
    <x v="889"/>
    <n v="4990"/>
    <s v="rlopez@bmlconsultores.cl"/>
    <x v="889"/>
    <x v="0"/>
    <s v="27266534990"/>
    <m/>
    <m/>
    <n v="-4990"/>
  </r>
  <r>
    <x v="75"/>
    <s v="Factura electrÃ³nica"/>
    <n v="20439"/>
    <x v="889"/>
    <n v="1441743"/>
    <s v="rlopez@bmlconsultores.cl"/>
    <x v="889"/>
    <x v="0"/>
    <s v="204391441743"/>
    <m/>
    <m/>
    <n v="-1441743"/>
  </r>
  <r>
    <x v="2"/>
    <s v="Factura electrÃ³nica"/>
    <n v="3355462"/>
    <x v="889"/>
    <n v="590428"/>
    <s v="rlopez@bmlconsultores.cl"/>
    <x v="889"/>
    <x v="0"/>
    <s v="3355462590428"/>
    <m/>
    <m/>
    <n v="-590428"/>
  </r>
  <r>
    <x v="263"/>
    <s v="Factura electrÃ³nica"/>
    <n v="13532"/>
    <x v="890"/>
    <n v="346879"/>
    <s v="rlopez@bmlconsultores.cl"/>
    <x v="890"/>
    <x v="0"/>
    <s v="13532346879"/>
    <m/>
    <m/>
    <n v="-346879"/>
  </r>
  <r>
    <x v="157"/>
    <s v="Factura no afecta o exenta electrÃ³nica"/>
    <n v="5131918"/>
    <x v="890"/>
    <n v="58023"/>
    <s v="rlopez@bmlconsultores.cl"/>
    <x v="890"/>
    <x v="0"/>
    <s v="513191858023"/>
    <m/>
    <m/>
    <n v="-58023"/>
  </r>
  <r>
    <x v="75"/>
    <s v="Factura electrÃ³nica"/>
    <n v="20611"/>
    <x v="890"/>
    <n v="158384"/>
    <s v="rlopez@bmlconsultores.cl"/>
    <x v="890"/>
    <x v="0"/>
    <s v="20611158384"/>
    <m/>
    <m/>
    <n v="-158384"/>
  </r>
  <r>
    <x v="265"/>
    <s v="Factura electrÃ³nica"/>
    <n v="12678"/>
    <x v="890"/>
    <n v="1786904"/>
    <s v="rlopez@bmlconsultores.cl"/>
    <x v="890"/>
    <x v="0"/>
    <s v="126781786904"/>
    <d v="2024-09-17T00:00:00"/>
    <n v="3772791"/>
    <n v="1985887"/>
  </r>
  <r>
    <x v="265"/>
    <s v="Factura electrÃ³nica"/>
    <n v="12677"/>
    <x v="890"/>
    <n v="1126469"/>
    <s v="rlopez@bmlconsultores.cl"/>
    <x v="890"/>
    <x v="0"/>
    <s v="126771126469"/>
    <d v="2024-09-17T00:00:00"/>
    <n v="1985887"/>
    <n v="859418"/>
  </r>
  <r>
    <x v="255"/>
    <s v="Factura electrÃ³nica"/>
    <n v="10166"/>
    <x v="890"/>
    <n v="27390"/>
    <s v="rlopez@bmlconsultores.cl"/>
    <x v="890"/>
    <x v="0"/>
    <s v="1016627390"/>
    <m/>
    <m/>
    <n v="-27390"/>
  </r>
  <r>
    <x v="293"/>
    <s v="Factura electrÃ³nica"/>
    <n v="19642"/>
    <x v="891"/>
    <n v="1949656"/>
    <s v="rlopez@bmlconsultores.cl"/>
    <x v="891"/>
    <x v="0"/>
    <s v="196421949656"/>
    <m/>
    <m/>
    <n v="-1949656"/>
  </r>
  <r>
    <x v="14"/>
    <s v="Factura electrÃ³nica"/>
    <n v="42088"/>
    <x v="892"/>
    <n v="1964888"/>
    <s v="rlopez@bmlconsultores.cl"/>
    <x v="892"/>
    <x v="0"/>
    <s v="420881964888"/>
    <m/>
    <m/>
    <n v="-1964888"/>
  </r>
  <r>
    <x v="186"/>
    <s v="Factura electrÃ³nica"/>
    <n v="1635"/>
    <x v="892"/>
    <n v="471169"/>
    <s v="rlopez@bmlconsultores.cl"/>
    <x v="892"/>
    <x v="0"/>
    <s v="1635471169"/>
    <m/>
    <m/>
    <n v="-471169"/>
  </r>
  <r>
    <x v="294"/>
    <s v="Factura electrÃ³nica"/>
    <n v="8722"/>
    <x v="892"/>
    <n v="476000"/>
    <s v="rlopez@bmlconsultores.cl"/>
    <x v="892"/>
    <x v="0"/>
    <s v="8722476000"/>
    <d v="2024-09-30T00:00:00"/>
    <n v="1765160"/>
    <n v="1289160"/>
  </r>
  <r>
    <x v="265"/>
    <s v="Factura electrÃ³nica"/>
    <n v="12686"/>
    <x v="892"/>
    <n v="429709"/>
    <s v="rlopez@bmlconsultores.cl"/>
    <x v="892"/>
    <x v="0"/>
    <s v="12686429709"/>
    <d v="2024-09-17T00:00:00"/>
    <n v="-27390"/>
    <n v="-457099"/>
  </r>
  <r>
    <x v="265"/>
    <s v="Factura electrÃ³nica"/>
    <n v="12690"/>
    <x v="892"/>
    <n v="429709"/>
    <s v="rlopez@bmlconsultores.cl"/>
    <x v="892"/>
    <x v="0"/>
    <s v="12690429709"/>
    <d v="2024-09-17T00:00:00"/>
    <n v="-457099"/>
    <n v="-886808"/>
  </r>
  <r>
    <x v="77"/>
    <s v="Factura electrÃ³nica"/>
    <n v="19233"/>
    <x v="893"/>
    <n v="6424"/>
    <s v="rlopez@bmlconsultores.cl"/>
    <x v="893"/>
    <x v="0"/>
    <s v="192336424"/>
    <d v="2024-10-09T00:00:00"/>
    <n v="6424"/>
    <n v="0"/>
  </r>
  <r>
    <x v="285"/>
    <s v="Factura electrÃ³nica"/>
    <n v="9753"/>
    <x v="893"/>
    <n v="259990"/>
    <s v="rlopez@bmlconsultores.cl"/>
    <x v="893"/>
    <x v="0"/>
    <s v="9753259990"/>
    <m/>
    <m/>
    <n v="-259990"/>
  </r>
  <r>
    <x v="69"/>
    <s v="Factura electrÃ³nica"/>
    <n v="5251363"/>
    <x v="893"/>
    <n v="278390"/>
    <s v="rlopez@bmlconsultores.cl"/>
    <x v="893"/>
    <x v="0"/>
    <s v="5251363278390"/>
    <m/>
    <m/>
    <n v="-278390"/>
  </r>
  <r>
    <x v="263"/>
    <s v="Factura electrÃ³nica"/>
    <n v="13542"/>
    <x v="893"/>
    <n v="249240"/>
    <s v="rlopez@bmlconsultores.cl"/>
    <x v="893"/>
    <x v="0"/>
    <s v="13542249240"/>
    <m/>
    <m/>
    <n v="-249240"/>
  </r>
  <r>
    <x v="186"/>
    <s v="Factura electrÃ³nica"/>
    <n v="1640"/>
    <x v="893"/>
    <n v="897010"/>
    <s v="rlopez@bmlconsultores.cl"/>
    <x v="893"/>
    <x v="0"/>
    <s v="1640897010"/>
    <m/>
    <m/>
    <n v="-897010"/>
  </r>
  <r>
    <x v="21"/>
    <s v="Factura electrÃ³nica"/>
    <n v="1106463"/>
    <x v="893"/>
    <n v="1901180"/>
    <s v="rlopez@bmlconsultores.cl"/>
    <x v="893"/>
    <x v="0"/>
    <s v="11064631901180"/>
    <m/>
    <m/>
    <n v="-1901180"/>
  </r>
  <r>
    <x v="11"/>
    <s v="Factura electrÃ³nica"/>
    <n v="123455"/>
    <x v="894"/>
    <n v="468622"/>
    <s v="rlopez@bmlconsultores.cl"/>
    <x v="894"/>
    <x v="0"/>
    <s v="123455468622"/>
    <m/>
    <m/>
    <n v="-468622"/>
  </r>
  <r>
    <x v="295"/>
    <s v="Factura electrÃ³nica"/>
    <n v="615984"/>
    <x v="894"/>
    <n v="158820"/>
    <s v="rlopez@bmlconsultores.cl"/>
    <x v="894"/>
    <x v="0"/>
    <s v="615984158820"/>
    <m/>
    <m/>
    <n v="-158820"/>
  </r>
  <r>
    <x v="282"/>
    <s v="Factura electrÃ³nica"/>
    <n v="185805"/>
    <x v="894"/>
    <n v="142705"/>
    <s v="rlopez@bmlconsultores.cl"/>
    <x v="894"/>
    <x v="0"/>
    <s v="185805142705"/>
    <d v="2024-10-07T00:00:00"/>
    <n v="142705"/>
    <n v="0"/>
  </r>
  <r>
    <x v="289"/>
    <s v="Factura electrÃ³nica"/>
    <n v="7"/>
    <x v="894"/>
    <n v="635672"/>
    <s v="rlopez@bmlconsultores.cl"/>
    <x v="894"/>
    <x v="0"/>
    <s v="7635672"/>
    <d v="2024-09-06T00:00:00"/>
    <n v="4053816"/>
    <n v="3418144"/>
  </r>
  <r>
    <x v="289"/>
    <s v="Factura electrÃ³nica"/>
    <n v="6"/>
    <x v="894"/>
    <n v="2029747"/>
    <s v="rlopez@bmlconsultores.cl"/>
    <x v="894"/>
    <x v="0"/>
    <s v="62029747"/>
    <d v="2024-09-06T00:00:00"/>
    <n v="3418144"/>
    <n v="1388397"/>
  </r>
  <r>
    <x v="209"/>
    <s v="Factura electrÃ³nica"/>
    <n v="48686355"/>
    <x v="894"/>
    <n v="12650"/>
    <s v="rlopez@bmlconsultores.cl"/>
    <x v="894"/>
    <x v="0"/>
    <s v="4868635512650"/>
    <d v="2024-08-28T00:00:00"/>
    <n v="12650"/>
    <n v="0"/>
  </r>
  <r>
    <x v="209"/>
    <s v="Factura no afecta o exenta electrÃ³nica"/>
    <n v="12676651"/>
    <x v="894"/>
    <n v="5952"/>
    <s v="rlopez@bmlconsultores.cl"/>
    <x v="894"/>
    <x v="0"/>
    <s v="126766515952"/>
    <d v="2024-08-28T00:00:00"/>
    <n v="5952"/>
    <n v="0"/>
  </r>
  <r>
    <x v="263"/>
    <s v="Factura electrÃ³nica"/>
    <n v="13552"/>
    <x v="895"/>
    <n v="421393"/>
    <s v="rlopez@bmlconsultores.cl"/>
    <x v="895"/>
    <x v="0"/>
    <s v="13552421393"/>
    <m/>
    <m/>
    <n v="-421393"/>
  </r>
  <r>
    <x v="263"/>
    <s v="Factura electrÃ³nica"/>
    <n v="13560"/>
    <x v="895"/>
    <n v="1714014"/>
    <s v="rlopez@bmlconsultores.cl"/>
    <x v="895"/>
    <x v="0"/>
    <s v="135601714014"/>
    <m/>
    <m/>
    <n v="-1714014"/>
  </r>
  <r>
    <x v="263"/>
    <s v="Factura electrÃ³nica"/>
    <n v="13553"/>
    <x v="895"/>
    <n v="26366"/>
    <s v="rlopez@bmlconsultores.cl"/>
    <x v="895"/>
    <x v="0"/>
    <s v="1355326366"/>
    <m/>
    <m/>
    <n v="-26366"/>
  </r>
  <r>
    <x v="263"/>
    <s v="Factura electrÃ³nica"/>
    <n v="13554"/>
    <x v="895"/>
    <n v="23748"/>
    <s v="rlopez@bmlconsultores.cl"/>
    <x v="895"/>
    <x v="0"/>
    <s v="1355423748"/>
    <m/>
    <m/>
    <n v="-23748"/>
  </r>
  <r>
    <x v="263"/>
    <s v="Factura electrÃ³nica"/>
    <n v="13555"/>
    <x v="895"/>
    <n v="14539"/>
    <s v="rlopez@bmlconsultores.cl"/>
    <x v="895"/>
    <x v="0"/>
    <s v="1355514539"/>
    <m/>
    <m/>
    <n v="-14539"/>
  </r>
  <r>
    <x v="263"/>
    <s v="Factura electrÃ³nica"/>
    <n v="13562"/>
    <x v="895"/>
    <n v="1877872"/>
    <s v="rlopez@bmlconsultores.cl"/>
    <x v="895"/>
    <x v="0"/>
    <s v="135621877872"/>
    <m/>
    <m/>
    <n v="-1877872"/>
  </r>
  <r>
    <x v="263"/>
    <s v="Nota de crÃ©dito electrÃ³nica"/>
    <n v="1049"/>
    <x v="895"/>
    <n v="-346879"/>
    <s v="rlopez@bmlconsultores.cl"/>
    <x v="895"/>
    <x v="1"/>
    <s v="1049-346879"/>
    <m/>
    <m/>
    <n v="346879"/>
  </r>
  <r>
    <x v="263"/>
    <s v="Nota de crÃ©dito electrÃ³nica"/>
    <n v="1050"/>
    <x v="895"/>
    <n v="-8682"/>
    <s v="rlopez@bmlconsultores.cl"/>
    <x v="895"/>
    <x v="1"/>
    <s v="1050-8682"/>
    <m/>
    <m/>
    <n v="8682"/>
  </r>
  <r>
    <x v="16"/>
    <s v="Factura electrÃ³nica"/>
    <n v="49670354"/>
    <x v="895"/>
    <n v="99979"/>
    <s v="rlopez@bmlconsultores.cl"/>
    <x v="895"/>
    <x v="0"/>
    <s v="4967035499979"/>
    <m/>
    <m/>
    <n v="-99979"/>
  </r>
  <r>
    <x v="75"/>
    <s v="Factura electrÃ³nica"/>
    <n v="20746"/>
    <x v="895"/>
    <n v="287966"/>
    <s v="rlopez@bmlconsultores.cl"/>
    <x v="895"/>
    <x v="0"/>
    <s v="20746287966"/>
    <d v="2024-10-08T00:00:00"/>
    <n v="287966"/>
    <n v="0"/>
  </r>
  <r>
    <x v="51"/>
    <s v="Factura electrÃ³nica"/>
    <n v="868111"/>
    <x v="896"/>
    <n v="567403"/>
    <s v="rlopez@bmlconsultores.cl"/>
    <x v="896"/>
    <x v="0"/>
    <s v="868111567403"/>
    <d v="2024-10-28T00:00:00"/>
    <n v="567403"/>
    <n v="0"/>
  </r>
  <r>
    <x v="54"/>
    <s v="Factura electrÃ³nica"/>
    <n v="135036132"/>
    <x v="896"/>
    <n v="158980"/>
    <s v="rlopez@bmlconsultores.cl"/>
    <x v="896"/>
    <x v="0"/>
    <s v="135036132158980"/>
    <m/>
    <m/>
    <n v="-158980"/>
  </r>
  <r>
    <x v="198"/>
    <s v="Factura electrÃ³nica"/>
    <n v="408"/>
    <x v="896"/>
    <n v="183900"/>
    <s v="rlopez@bmlconsultores.cl"/>
    <x v="896"/>
    <x v="2"/>
    <s v="408183900"/>
    <m/>
    <m/>
    <n v="-183900"/>
  </r>
  <r>
    <x v="198"/>
    <s v="Nota de crÃ©dito electrÃ³nica"/>
    <n v="1325"/>
    <x v="896"/>
    <n v="-183900"/>
    <s v="rlopez@bmlconsultores.cl"/>
    <x v="896"/>
    <x v="1"/>
    <s v="1325-183900"/>
    <m/>
    <m/>
    <n v="183900"/>
  </r>
  <r>
    <x v="96"/>
    <s v="Factura electrÃ³nica"/>
    <n v="8583624"/>
    <x v="896"/>
    <n v="23253"/>
    <s v="rlopez@bmlconsultores.cl"/>
    <x v="896"/>
    <x v="0"/>
    <s v="858362423253"/>
    <d v="2024-09-29T00:00:00"/>
    <n v="23253"/>
    <n v="0"/>
  </r>
  <r>
    <x v="174"/>
    <s v="Factura electrÃ³nica"/>
    <n v="1860108"/>
    <x v="896"/>
    <n v="469991"/>
    <s v="rlopez@bmlconsultores.cl"/>
    <x v="896"/>
    <x v="0"/>
    <s v="1860108469991"/>
    <m/>
    <m/>
    <n v="-469991"/>
  </r>
  <r>
    <x v="6"/>
    <s v="Factura electrÃ³nica"/>
    <n v="1389"/>
    <x v="896"/>
    <n v="349574"/>
    <s v="rlopez@bmlconsultores.cl"/>
    <x v="896"/>
    <x v="0"/>
    <s v="1389349574"/>
    <m/>
    <m/>
    <n v="-349574"/>
  </r>
  <r>
    <x v="8"/>
    <s v="Factura electrÃ³nica"/>
    <n v="6337"/>
    <x v="896"/>
    <n v="8049634"/>
    <s v="rlopez@bmlconsultores.cl"/>
    <x v="896"/>
    <x v="0"/>
    <s v="63378049634"/>
    <d v="2024-10-11T00:00:00"/>
    <n v="6733953"/>
    <n v="-1315681"/>
  </r>
  <r>
    <x v="248"/>
    <s v="Factura electrÃ³nica"/>
    <n v="2236"/>
    <x v="896"/>
    <n v="31980"/>
    <s v="rlopez@bmlconsultores.cl"/>
    <x v="896"/>
    <x v="0"/>
    <s v="223631980"/>
    <d v="2024-09-24T00:00:00"/>
    <n v="31980"/>
    <n v="0"/>
  </r>
  <r>
    <x v="265"/>
    <s v="Factura electrÃ³nica"/>
    <n v="12790"/>
    <x v="896"/>
    <n v="369990"/>
    <s v="rlopez@bmlconsultores.cl"/>
    <x v="896"/>
    <x v="0"/>
    <s v="12790369990"/>
    <d v="2024-09-30T00:00:00"/>
    <n v="1765160"/>
    <n v="1395170"/>
  </r>
  <r>
    <x v="265"/>
    <s v="Factura electrÃ³nica"/>
    <n v="12769"/>
    <x v="896"/>
    <n v="6056819"/>
    <s v="rlopez@bmlconsultores.cl"/>
    <x v="896"/>
    <x v="0"/>
    <s v="127696056819"/>
    <d v="2024-09-30T00:00:00"/>
    <n v="6056819"/>
    <n v="0"/>
  </r>
  <r>
    <x v="265"/>
    <s v="Factura electrÃ³nica"/>
    <n v="12767"/>
    <x v="896"/>
    <n v="1266160"/>
    <s v="rlopez@bmlconsultores.cl"/>
    <x v="896"/>
    <x v="0"/>
    <s v="127671266160"/>
    <d v="2024-09-30T00:00:00"/>
    <n v="1395170"/>
    <n v="129010"/>
  </r>
  <r>
    <x v="265"/>
    <s v="Factura electrÃ³nica"/>
    <n v="12766"/>
    <x v="896"/>
    <n v="129010"/>
    <s v="rlopez@bmlconsultores.cl"/>
    <x v="896"/>
    <x v="0"/>
    <s v="12766129010"/>
    <d v="2024-09-30T00:00:00"/>
    <n v="129010"/>
    <n v="0"/>
  </r>
  <r>
    <x v="52"/>
    <s v="Factura electrÃ³nica"/>
    <n v="11210"/>
    <x v="896"/>
    <n v="85342"/>
    <s v="rlopez@bmlconsultores.cl"/>
    <x v="896"/>
    <x v="0"/>
    <s v="1121085342"/>
    <m/>
    <m/>
    <n v="-85342"/>
  </r>
  <r>
    <x v="206"/>
    <s v="Factura electrÃ³nica"/>
    <n v="601985"/>
    <x v="896"/>
    <n v="498783"/>
    <s v="rlopez@bmlconsultores.cl"/>
    <x v="896"/>
    <x v="0"/>
    <s v="601985498783"/>
    <d v="2024-08-27T00:00:00"/>
    <n v="498782"/>
    <n v="-1"/>
  </r>
  <r>
    <x v="23"/>
    <s v="Factura electrÃ³nica"/>
    <n v="1778822"/>
    <x v="896"/>
    <n v="598980"/>
    <s v="rlopez@bmlconsultores.cl"/>
    <x v="896"/>
    <x v="0"/>
    <s v="1778822598980"/>
    <m/>
    <m/>
    <n v="-598980"/>
  </r>
  <r>
    <x v="198"/>
    <s v="Factura electrÃ³nica"/>
    <n v="409"/>
    <x v="897"/>
    <n v="179901"/>
    <s v="rlopez@bmlconsultores.cl"/>
    <x v="897"/>
    <x v="2"/>
    <s v="409179901"/>
    <m/>
    <m/>
    <n v="-179901"/>
  </r>
  <r>
    <x v="198"/>
    <s v="Nota de crÃ©dito electrÃ³nica"/>
    <n v="1326"/>
    <x v="897"/>
    <n v="-174900"/>
    <s v="rlopez@bmlconsultores.cl"/>
    <x v="897"/>
    <x v="1"/>
    <s v="1326-174900"/>
    <m/>
    <m/>
    <n v="174900"/>
  </r>
  <r>
    <x v="199"/>
    <s v="Factura no afecta o exenta electrÃ³nica"/>
    <n v="218482"/>
    <x v="898"/>
    <n v="248935"/>
    <s v="rlopez@bmlconsultores.cl"/>
    <x v="898"/>
    <x v="0"/>
    <s v="218482248935"/>
    <m/>
    <m/>
    <n v="-248935"/>
  </r>
  <r>
    <x v="27"/>
    <s v="Factura electrÃ³nica"/>
    <n v="69852"/>
    <x v="898"/>
    <n v="506940"/>
    <s v="rlopez@bmlconsultores.cl"/>
    <x v="898"/>
    <x v="0"/>
    <s v="69852506940"/>
    <m/>
    <m/>
    <n v="-506940"/>
  </r>
  <r>
    <x v="53"/>
    <s v="Factura electrÃ³nica"/>
    <n v="41446"/>
    <x v="899"/>
    <n v="59980"/>
    <s v="rlopez@bmlconsultores.cl"/>
    <x v="899"/>
    <x v="0"/>
    <s v="4144659980"/>
    <m/>
    <m/>
    <n v="-59980"/>
  </r>
  <r>
    <x v="77"/>
    <s v="Factura electrÃ³nica"/>
    <n v="19278"/>
    <x v="899"/>
    <n v="2257459"/>
    <s v="rlopez@bmlconsultores.cl"/>
    <x v="899"/>
    <x v="0"/>
    <s v="192782257459"/>
    <d v="2024-10-14T00:00:00"/>
    <n v="2263883"/>
    <n v="6424"/>
  </r>
  <r>
    <x v="262"/>
    <s v="Factura electrÃ³nica"/>
    <n v="21293"/>
    <x v="899"/>
    <n v="12842"/>
    <s v="rlopez@bmlconsultores.cl"/>
    <x v="899"/>
    <x v="0"/>
    <s v="2129312842"/>
    <m/>
    <m/>
    <n v="-12842"/>
  </r>
  <r>
    <x v="126"/>
    <s v="Factura electrÃ³nica"/>
    <n v="189"/>
    <x v="899"/>
    <n v="1900003"/>
    <s v="rlopez@bmlconsultores.cl"/>
    <x v="899"/>
    <x v="0"/>
    <s v="1891900003"/>
    <m/>
    <m/>
    <n v="-1900003"/>
  </r>
  <r>
    <x v="23"/>
    <s v="Factura electrÃ³nica"/>
    <n v="1779020"/>
    <x v="899"/>
    <n v="633980"/>
    <s v="rlopez@bmlconsultores.cl"/>
    <x v="899"/>
    <x v="0"/>
    <s v="1779020633980"/>
    <m/>
    <m/>
    <n v="-633980"/>
  </r>
  <r>
    <x v="2"/>
    <s v="Factura electrÃ³nica"/>
    <n v="3360256"/>
    <x v="899"/>
    <n v="435336"/>
    <s v="rlopez@bmlconsultores.cl"/>
    <x v="899"/>
    <x v="0"/>
    <s v="3360256435336"/>
    <d v="2024-10-02T00:00:00"/>
    <n v="435336"/>
    <n v="0"/>
  </r>
  <r>
    <x v="174"/>
    <s v="Nota de crÃ©dito electrÃ³nica"/>
    <n v="146440"/>
    <x v="900"/>
    <n v="-579991"/>
    <s v="rlopez@bmlconsultores.cl"/>
    <x v="900"/>
    <x v="1"/>
    <s v="146440-579991"/>
    <m/>
    <m/>
    <n v="579991"/>
  </r>
  <r>
    <x v="21"/>
    <s v="Factura electrÃ³nica"/>
    <n v="1106676"/>
    <x v="900"/>
    <n v="2449982"/>
    <s v="rlopez@bmlconsultores.cl"/>
    <x v="900"/>
    <x v="0"/>
    <s v="11066762449982"/>
    <d v="2024-10-17T00:00:00"/>
    <n v="2449982"/>
    <n v="0"/>
  </r>
  <r>
    <x v="206"/>
    <s v="Factura electrÃ³nica"/>
    <n v="602748"/>
    <x v="900"/>
    <n v="541772"/>
    <s v="rlopez@bmlconsultores.cl"/>
    <x v="900"/>
    <x v="0"/>
    <s v="602748541772"/>
    <d v="2024-10-03T00:00:00"/>
    <n v="541772"/>
    <n v="0"/>
  </r>
  <r>
    <x v="14"/>
    <s v="Factura electrÃ³nica"/>
    <n v="42343"/>
    <x v="901"/>
    <n v="922824"/>
    <s v="rlopez@bmlconsultores.cl"/>
    <x v="901"/>
    <x v="0"/>
    <s v="42343922824"/>
    <d v="2024-10-11T00:00:00"/>
    <n v="922284"/>
    <n v="-540"/>
  </r>
  <r>
    <x v="14"/>
    <s v="Factura electrÃ³nica"/>
    <n v="42344"/>
    <x v="901"/>
    <n v="683519"/>
    <s v="rlopez@bmlconsultores.cl"/>
    <x v="901"/>
    <x v="0"/>
    <s v="42344683519"/>
    <d v="2024-10-11T00:00:00"/>
    <n v="683519"/>
    <n v="0"/>
  </r>
  <r>
    <x v="51"/>
    <s v="Factura electrÃ³nica"/>
    <n v="868308"/>
    <x v="901"/>
    <n v="429907"/>
    <s v="rlopez@bmlconsultores.cl"/>
    <x v="901"/>
    <x v="0"/>
    <s v="868308429907"/>
    <d v="2024-10-23T00:00:00"/>
    <n v="429907"/>
    <n v="0"/>
  </r>
  <r>
    <x v="12"/>
    <s v="Factura electrÃ³nica"/>
    <n v="34785"/>
    <x v="901"/>
    <n v="47600"/>
    <s v="rlopez@bmlconsultores.cl"/>
    <x v="901"/>
    <x v="0"/>
    <s v="3478547600"/>
    <d v="2024-10-03T00:00:00"/>
    <n v="47600"/>
    <n v="0"/>
  </r>
  <r>
    <x v="296"/>
    <s v="Factura electrÃ³nica"/>
    <n v="25734"/>
    <x v="901"/>
    <n v="239992"/>
    <s v="rlopez@bmlconsultores.cl"/>
    <x v="901"/>
    <x v="0"/>
    <s v="25734239992"/>
    <d v="2025-03-10T00:00:00"/>
    <n v="300000"/>
    <n v="60008"/>
  </r>
  <r>
    <x v="134"/>
    <s v="Factura electrÃ³nica"/>
    <n v="8849"/>
    <x v="901"/>
    <n v="3513"/>
    <s v="rlopez@bmlconsultores.cl"/>
    <x v="901"/>
    <x v="0"/>
    <s v="88493513"/>
    <m/>
    <m/>
    <n v="-3513"/>
  </r>
  <r>
    <x v="248"/>
    <s v="Factura electrÃ³nica"/>
    <n v="2254"/>
    <x v="901"/>
    <n v="63594"/>
    <s v="rlopez@bmlconsultores.cl"/>
    <x v="901"/>
    <x v="0"/>
    <s v="225463594"/>
    <d v="2024-10-23T00:00:00"/>
    <n v="63594"/>
    <n v="0"/>
  </r>
  <r>
    <x v="267"/>
    <s v="Factura electrÃ³nica"/>
    <n v="114"/>
    <x v="901"/>
    <n v="287760"/>
    <s v="rlopez@bmlconsultores.cl"/>
    <x v="901"/>
    <x v="0"/>
    <s v="114287760"/>
    <m/>
    <m/>
    <n v="-287760"/>
  </r>
  <r>
    <x v="23"/>
    <s v="Factura electrÃ³nica"/>
    <n v="1779291"/>
    <x v="901"/>
    <n v="326980"/>
    <s v="rlopez@bmlconsultores.cl"/>
    <x v="901"/>
    <x v="0"/>
    <s v="1779291326980"/>
    <m/>
    <m/>
    <n v="-326980"/>
  </r>
  <r>
    <x v="239"/>
    <s v="Factura electrÃ³nica"/>
    <n v="12241163"/>
    <x v="901"/>
    <n v="9729"/>
    <s v="rlopez@bmlconsultores.cl"/>
    <x v="901"/>
    <x v="0"/>
    <s v="122411639729"/>
    <m/>
    <m/>
    <n v="-9729"/>
  </r>
  <r>
    <x v="11"/>
    <s v="Factura electrÃ³nica"/>
    <n v="123736"/>
    <x v="902"/>
    <n v="80444"/>
    <s v="rlopez@bmlconsultores.cl"/>
    <x v="902"/>
    <x v="0"/>
    <s v="12373680444"/>
    <d v="2024-10-11T00:00:00"/>
    <n v="80444"/>
    <n v="0"/>
  </r>
  <r>
    <x v="198"/>
    <s v="Factura electrÃ³nica"/>
    <n v="410"/>
    <x v="902"/>
    <n v="189900"/>
    <s v="rlopez@bmlconsultores.cl"/>
    <x v="902"/>
    <x v="0"/>
    <s v="410189900"/>
    <d v="2024-10-17T00:00:00"/>
    <n v="183900"/>
    <n v="-6000"/>
  </r>
  <r>
    <x v="198"/>
    <s v="Nota de crÃ©dito electrÃ³nica"/>
    <n v="1330"/>
    <x v="902"/>
    <n v="-179901"/>
    <s v="rlopez@bmlconsultores.cl"/>
    <x v="902"/>
    <x v="1"/>
    <s v="1330-179901"/>
    <m/>
    <m/>
    <n v="179901"/>
  </r>
  <r>
    <x v="263"/>
    <s v="Factura electrÃ³nica"/>
    <n v="13577"/>
    <x v="902"/>
    <n v="238298"/>
    <s v="rlopez@bmlconsultores.cl"/>
    <x v="902"/>
    <x v="0"/>
    <s v="13577238298"/>
    <d v="2024-10-23T00:00:00"/>
    <n v="238298"/>
    <n v="0"/>
  </r>
  <r>
    <x v="263"/>
    <s v="Factura electrÃ³nica"/>
    <n v="13575"/>
    <x v="902"/>
    <n v="1094513"/>
    <s v="rlopez@bmlconsultores.cl"/>
    <x v="902"/>
    <x v="0"/>
    <s v="135751094513"/>
    <d v="2024-10-23T00:00:00"/>
    <n v="1094513"/>
    <n v="0"/>
  </r>
  <r>
    <x v="63"/>
    <s v="Factura electrÃ³nica"/>
    <n v="1067"/>
    <x v="902"/>
    <n v="389000"/>
    <s v="rlopez@bmlconsultores.cl"/>
    <x v="902"/>
    <x v="0"/>
    <s v="1067389000"/>
    <d v="2024-10-25T00:00:00"/>
    <n v="389000"/>
    <n v="0"/>
  </r>
  <r>
    <x v="152"/>
    <s v="Factura electrÃ³nica"/>
    <n v="12389297"/>
    <x v="902"/>
    <n v="27230"/>
    <s v="rlopez@bmlconsultores.cl"/>
    <x v="902"/>
    <x v="0"/>
    <s v="1238929727230"/>
    <m/>
    <m/>
    <n v="-27230"/>
  </r>
  <r>
    <x v="282"/>
    <s v="Factura electrÃ³nica"/>
    <n v="186168"/>
    <x v="902"/>
    <n v="95872"/>
    <s v="rlopez@bmlconsultores.cl"/>
    <x v="902"/>
    <x v="0"/>
    <s v="18616895872"/>
    <d v="2024-10-18T00:00:00"/>
    <n v="95872"/>
    <n v="0"/>
  </r>
  <r>
    <x v="282"/>
    <s v="Factura electrÃ³nica"/>
    <n v="186161"/>
    <x v="902"/>
    <n v="351907"/>
    <s v="rlopez@bmlconsultores.cl"/>
    <x v="902"/>
    <x v="0"/>
    <s v="186161351907"/>
    <d v="2024-10-18T00:00:00"/>
    <n v="351907"/>
    <n v="0"/>
  </r>
  <r>
    <x v="75"/>
    <s v="Factura electrÃ³nica"/>
    <n v="20933"/>
    <x v="902"/>
    <n v="1283830"/>
    <s v="rlopez@bmlconsultores.cl"/>
    <x v="902"/>
    <x v="0"/>
    <s v="209331283830"/>
    <d v="2024-10-08T00:00:00"/>
    <n v="1283830"/>
    <n v="0"/>
  </r>
  <r>
    <x v="75"/>
    <s v="Factura electrÃ³nica"/>
    <n v="20972"/>
    <x v="902"/>
    <n v="87959"/>
    <s v="rlopez@bmlconsultores.cl"/>
    <x v="902"/>
    <x v="0"/>
    <s v="2097287959"/>
    <d v="2024-10-08T00:00:00"/>
    <n v="87959"/>
    <n v="0"/>
  </r>
  <r>
    <x v="297"/>
    <s v="Factura electrÃ³nica"/>
    <n v="43590"/>
    <x v="902"/>
    <n v="922250"/>
    <s v="rlopez@bmlconsultores.cl"/>
    <x v="902"/>
    <x v="0"/>
    <s v="43590922250"/>
    <m/>
    <m/>
    <n v="-922250"/>
  </r>
  <r>
    <x v="120"/>
    <s v="Factura no afecta o exenta electrÃ³nica"/>
    <n v="1552"/>
    <x v="902"/>
    <n v="1359897"/>
    <s v="rlopez@bmlconsultores.cl"/>
    <x v="902"/>
    <x v="0"/>
    <s v="15521359897"/>
    <m/>
    <m/>
    <n v="-1359897"/>
  </r>
  <r>
    <x v="263"/>
    <s v="Factura electrÃ³nica"/>
    <n v="13592"/>
    <x v="903"/>
    <n v="28946"/>
    <s v="rlopez@bmlconsultores.cl"/>
    <x v="903"/>
    <x v="0"/>
    <s v="1359228946"/>
    <d v="2024-10-23T00:00:00"/>
    <n v="28946"/>
    <n v="0"/>
  </r>
  <r>
    <x v="265"/>
    <s v="Factura electrÃ³nica"/>
    <n v="12803"/>
    <x v="903"/>
    <n v="1848070"/>
    <s v="rlopez@bmlconsultores.cl"/>
    <x v="903"/>
    <x v="0"/>
    <s v="128031848070"/>
    <d v="2024-10-08T00:00:00"/>
    <n v="6670986"/>
    <n v="4822916"/>
  </r>
  <r>
    <x v="289"/>
    <s v="Factura electrÃ³nica"/>
    <n v="8"/>
    <x v="903"/>
    <n v="1388397"/>
    <s v="rlopez@bmlconsultores.cl"/>
    <x v="903"/>
    <x v="0"/>
    <s v="81388397"/>
    <d v="2024-09-06T00:00:00"/>
    <n v="1388397"/>
    <n v="0"/>
  </r>
  <r>
    <x v="11"/>
    <s v="Factura electrÃ³nica"/>
    <n v="123806"/>
    <x v="904"/>
    <n v="123522"/>
    <s v="rlopez@bmlconsultores.cl"/>
    <x v="904"/>
    <x v="0"/>
    <s v="123806123522"/>
    <d v="2024-10-11T00:00:00"/>
    <n v="123522"/>
    <n v="0"/>
  </r>
  <r>
    <x v="11"/>
    <s v="Factura electrÃ³nica"/>
    <n v="123805"/>
    <x v="904"/>
    <n v="1699915"/>
    <s v="rlopez@bmlconsultores.cl"/>
    <x v="904"/>
    <x v="0"/>
    <s v="1238051699915"/>
    <d v="2024-10-11T00:00:00"/>
    <n v="1699915"/>
    <n v="0"/>
  </r>
  <r>
    <x v="263"/>
    <s v="Factura electrÃ³nica"/>
    <n v="13594"/>
    <x v="904"/>
    <n v="45989"/>
    <s v="rlopez@bmlconsultores.cl"/>
    <x v="904"/>
    <x v="0"/>
    <s v="1359445989"/>
    <d v="2024-10-23T00:00:00"/>
    <n v="45989"/>
    <n v="0"/>
  </r>
  <r>
    <x v="298"/>
    <s v="Factura electrÃ³nica"/>
    <n v="68"/>
    <x v="904"/>
    <n v="979900"/>
    <s v="rlopez@bmlconsultores.cl"/>
    <x v="904"/>
    <x v="0"/>
    <s v="68979900"/>
    <m/>
    <m/>
    <n v="-979900"/>
  </r>
  <r>
    <x v="265"/>
    <s v="Factura electrÃ³nica"/>
    <n v="12807"/>
    <x v="904"/>
    <n v="2057356"/>
    <s v="rlopez@bmlconsultores.cl"/>
    <x v="904"/>
    <x v="0"/>
    <s v="128072057356"/>
    <d v="2024-10-08T00:00:00"/>
    <n v="2057356"/>
    <n v="0"/>
  </r>
  <r>
    <x v="265"/>
    <s v="Factura electrÃ³nica"/>
    <n v="12806"/>
    <x v="904"/>
    <n v="1063860"/>
    <s v="rlopez@bmlconsultores.cl"/>
    <x v="904"/>
    <x v="0"/>
    <s v="128061063860"/>
    <d v="2024-10-08T00:00:00"/>
    <n v="1063860"/>
    <n v="0"/>
  </r>
  <r>
    <x v="147"/>
    <s v="Factura electrÃ³nica"/>
    <n v="5596405"/>
    <x v="905"/>
    <n v="8489"/>
    <s v="rlopez@bmlconsultores.cl"/>
    <x v="905"/>
    <x v="0"/>
    <s v="55964058489"/>
    <m/>
    <m/>
    <n v="-8489"/>
  </r>
  <r>
    <x v="16"/>
    <s v="Factura electrÃ³nica"/>
    <n v="49726649"/>
    <x v="905"/>
    <n v="42485"/>
    <s v="rlopez@bmlconsultores.cl"/>
    <x v="905"/>
    <x v="0"/>
    <s v="4972664942485"/>
    <d v="2024-10-03T00:00:00"/>
    <n v="75812"/>
    <n v="33327"/>
  </r>
  <r>
    <x v="7"/>
    <s v="Nota de dÃ©bito electrÃ³nica"/>
    <n v="165"/>
    <x v="905"/>
    <n v="183177"/>
    <s v="rlopez@bmlconsultores.cl"/>
    <x v="905"/>
    <x v="0"/>
    <s v="165183177"/>
    <m/>
    <m/>
    <n v="-183177"/>
  </r>
  <r>
    <x v="269"/>
    <s v="Factura electrÃ³nica"/>
    <n v="809"/>
    <x v="906"/>
    <n v="209851"/>
    <s v="rlopez@bmlconsultores.cl"/>
    <x v="906"/>
    <x v="0"/>
    <s v="809209851"/>
    <d v="2024-09-17T00:00:00"/>
    <n v="209851"/>
    <n v="0"/>
  </r>
  <r>
    <x v="174"/>
    <s v="Factura electrÃ³nica"/>
    <n v="1862435"/>
    <x v="906"/>
    <n v="579991"/>
    <s v="rlopez@bmlconsultores.cl"/>
    <x v="906"/>
    <x v="0"/>
    <s v="1862435579991"/>
    <m/>
    <m/>
    <n v="-579991"/>
  </r>
  <r>
    <x v="75"/>
    <s v="Factura electrÃ³nica"/>
    <n v="21043"/>
    <x v="906"/>
    <n v="311968"/>
    <s v="rlopez@bmlconsultores.cl"/>
    <x v="906"/>
    <x v="0"/>
    <s v="21043311968"/>
    <d v="2024-10-08T00:00:00"/>
    <n v="311968"/>
    <n v="0"/>
  </r>
  <r>
    <x v="265"/>
    <s v="Factura electrÃ³nica"/>
    <n v="12819"/>
    <x v="906"/>
    <n v="362950"/>
    <s v="rlopez@bmlconsultores.cl"/>
    <x v="906"/>
    <x v="0"/>
    <s v="12819362950"/>
    <d v="2024-10-08T00:00:00"/>
    <n v="362950"/>
    <n v="0"/>
  </r>
  <r>
    <x v="116"/>
    <s v="Factura electrÃ³nica"/>
    <n v="8095"/>
    <x v="906"/>
    <n v="590000"/>
    <s v="rlopez@bmlconsultores.cl"/>
    <x v="906"/>
    <x v="0"/>
    <s v="8095590000"/>
    <m/>
    <m/>
    <n v="-590000"/>
  </r>
  <r>
    <x v="299"/>
    <s v="Factura electrÃ³nica"/>
    <n v="2012"/>
    <x v="907"/>
    <n v="311500"/>
    <s v="rlopez@bmlconsultores.cl"/>
    <x v="907"/>
    <x v="0"/>
    <s v="2012311500"/>
    <m/>
    <m/>
    <n v="-311500"/>
  </r>
  <r>
    <x v="248"/>
    <s v="Factura electrÃ³nica"/>
    <n v="2301"/>
    <x v="907"/>
    <n v="86530"/>
    <s v="rlopez@bmlconsultores.cl"/>
    <x v="907"/>
    <x v="0"/>
    <s v="230186530"/>
    <d v="2024-10-23T00:00:00"/>
    <n v="86530"/>
    <n v="0"/>
  </r>
  <r>
    <x v="275"/>
    <s v="Factura electrÃ³nica"/>
    <n v="170"/>
    <x v="907"/>
    <n v="162780"/>
    <s v="rlopez@bmlconsultores.cl"/>
    <x v="907"/>
    <x v="0"/>
    <s v="170162780"/>
    <m/>
    <m/>
    <n v="-162780"/>
  </r>
  <r>
    <x v="291"/>
    <s v="Factura no afecta o exenta electrÃ³nica"/>
    <n v="184406"/>
    <x v="907"/>
    <n v="38046"/>
    <s v="rlopez@bmlconsultores.cl"/>
    <x v="907"/>
    <x v="0"/>
    <s v="18440638046"/>
    <d v="2024-12-05T00:00:00"/>
    <n v="38046"/>
    <n v="0"/>
  </r>
  <r>
    <x v="75"/>
    <s v="Factura electrÃ³nica"/>
    <n v="21071"/>
    <x v="907"/>
    <n v="279983"/>
    <s v="rlopez@bmlconsultores.cl"/>
    <x v="907"/>
    <x v="0"/>
    <s v="21071279983"/>
    <d v="2024-10-08T00:00:00"/>
    <n v="279983"/>
    <n v="0"/>
  </r>
  <r>
    <x v="52"/>
    <s v="Factura electrÃ³nica"/>
    <n v="11547"/>
    <x v="907"/>
    <n v="361689"/>
    <s v="rlopez@bmlconsultores.cl"/>
    <x v="907"/>
    <x v="0"/>
    <s v="11547361689"/>
    <m/>
    <m/>
    <n v="-361689"/>
  </r>
  <r>
    <x v="68"/>
    <s v="Factura no afecta o exenta electrÃ³nica"/>
    <n v="2528748"/>
    <x v="907"/>
    <n v="7042"/>
    <s v="rlopez@bmlconsultores.cl"/>
    <x v="907"/>
    <x v="0"/>
    <s v="25287487042"/>
    <d v="2024-10-12T00:00:00"/>
    <n v="7042"/>
    <n v="0"/>
  </r>
  <r>
    <x v="198"/>
    <s v="Factura electrÃ³nica"/>
    <n v="416"/>
    <x v="908"/>
    <n v="183900"/>
    <s v="rlopez@bmlconsultores.cl"/>
    <x v="908"/>
    <x v="0"/>
    <s v="416183900"/>
    <d v="2024-09-16T00:00:00"/>
    <n v="183900"/>
    <n v="0"/>
  </r>
  <r>
    <x v="269"/>
    <s v="Factura electrÃ³nica"/>
    <n v="811"/>
    <x v="908"/>
    <n v="29738"/>
    <s v="rlopez@bmlconsultores.cl"/>
    <x v="908"/>
    <x v="0"/>
    <s v="81129738"/>
    <m/>
    <m/>
    <n v="-29738"/>
  </r>
  <r>
    <x v="265"/>
    <s v="Factura electrÃ³nica"/>
    <n v="12842"/>
    <x v="908"/>
    <n v="1338750"/>
    <s v="rlopez@bmlconsultores.cl"/>
    <x v="908"/>
    <x v="0"/>
    <s v="128421338750"/>
    <d v="2024-10-08T00:00:00"/>
    <n v="1338750"/>
    <n v="0"/>
  </r>
  <r>
    <x v="105"/>
    <s v="Factura electrÃ³nica"/>
    <n v="182"/>
    <x v="908"/>
    <n v="15000"/>
    <s v="rlopez@bmlconsultores.cl"/>
    <x v="908"/>
    <x v="0"/>
    <s v="18215000"/>
    <d v="2024-12-27T00:00:00"/>
    <n v="15000"/>
    <n v="0"/>
  </r>
  <r>
    <x v="23"/>
    <s v="Factura electrÃ³nica"/>
    <n v="1854135"/>
    <x v="908"/>
    <n v="1263970"/>
    <s v="rlopez@bmlconsultores.cl"/>
    <x v="908"/>
    <x v="0"/>
    <s v="18541351263970"/>
    <m/>
    <m/>
    <n v="-1263970"/>
  </r>
  <r>
    <x v="239"/>
    <s v="Factura electrÃ³nica"/>
    <n v="12255471"/>
    <x v="909"/>
    <n v="26985"/>
    <s v="rlopez@bmlconsultores.cl"/>
    <x v="909"/>
    <x v="0"/>
    <s v="1225547126985"/>
    <m/>
    <m/>
    <n v="-26985"/>
  </r>
  <r>
    <x v="53"/>
    <s v="Factura electrÃ³nica"/>
    <n v="42455"/>
    <x v="910"/>
    <n v="279941"/>
    <s v="rlopez@bmlconsultores.cl"/>
    <x v="910"/>
    <x v="0"/>
    <s v="42455279941"/>
    <m/>
    <m/>
    <n v="-279941"/>
  </r>
  <r>
    <x v="285"/>
    <s v="Factura electrÃ³nica"/>
    <n v="10048"/>
    <x v="910"/>
    <n v="542970"/>
    <s v="rlopez@bmlconsultores.cl"/>
    <x v="910"/>
    <x v="0"/>
    <s v="10048542970"/>
    <m/>
    <m/>
    <n v="-542970"/>
  </r>
  <r>
    <x v="21"/>
    <s v="Factura electrÃ³nica"/>
    <n v="1118096"/>
    <x v="910"/>
    <n v="2849970"/>
    <s v="rlopez@bmlconsultores.cl"/>
    <x v="910"/>
    <x v="0"/>
    <s v="11180962849970"/>
    <d v="2024-10-17T00:00:00"/>
    <n v="2849970"/>
    <n v="0"/>
  </r>
  <r>
    <x v="248"/>
    <s v="Factura electrÃ³nica"/>
    <n v="2315"/>
    <x v="910"/>
    <n v="99935"/>
    <s v="rlopez@bmlconsultores.cl"/>
    <x v="910"/>
    <x v="0"/>
    <s v="231599935"/>
    <d v="2024-10-23T00:00:00"/>
    <n v="99935"/>
    <n v="0"/>
  </r>
  <r>
    <x v="246"/>
    <s v="Factura electrÃ³nica"/>
    <n v="4355"/>
    <x v="910"/>
    <n v="7800"/>
    <s v="rlopez@bmlconsultores.cl"/>
    <x v="910"/>
    <x v="0"/>
    <s v="43557800"/>
    <m/>
    <m/>
    <n v="-7800"/>
  </r>
  <r>
    <x v="75"/>
    <s v="Factura electrÃ³nica"/>
    <n v="21124"/>
    <x v="910"/>
    <n v="143983"/>
    <s v="rlopez@bmlconsultores.cl"/>
    <x v="910"/>
    <x v="0"/>
    <s v="21124143983"/>
    <d v="2024-10-08T00:00:00"/>
    <n v="143983"/>
    <n v="0"/>
  </r>
  <r>
    <x v="300"/>
    <s v="Factura electrÃ³nica"/>
    <n v="29893"/>
    <x v="910"/>
    <n v="300168"/>
    <s v="rlopez@bmlconsultores.cl"/>
    <x v="910"/>
    <x v="0"/>
    <s v="29893300168"/>
    <d v="2024-09-12T00:00:00"/>
    <n v="300168"/>
    <n v="0"/>
  </r>
  <r>
    <x v="68"/>
    <s v="Factura electrÃ³nica"/>
    <n v="6869698"/>
    <x v="910"/>
    <n v="6948"/>
    <s v="rlopez@bmlconsultores.cl"/>
    <x v="910"/>
    <x v="0"/>
    <s v="68696986948"/>
    <d v="2024-10-17T00:00:00"/>
    <n v="6948"/>
    <n v="0"/>
  </r>
  <r>
    <x v="116"/>
    <s v="Factura electrÃ³nica"/>
    <n v="8128"/>
    <x v="911"/>
    <n v="590000"/>
    <s v="rlopez@bmlconsultores.cl"/>
    <x v="911"/>
    <x v="0"/>
    <s v="8128590000"/>
    <m/>
    <m/>
    <n v="-590000"/>
  </r>
  <r>
    <x v="14"/>
    <s v="Factura electrÃ³nica"/>
    <n v="42555"/>
    <x v="912"/>
    <n v="363782"/>
    <s v="rlopez@bmlconsultores.cl"/>
    <x v="912"/>
    <x v="0"/>
    <s v="42555363782"/>
    <d v="2024-10-11T00:00:00"/>
    <n v="363782"/>
    <n v="0"/>
  </r>
  <r>
    <x v="54"/>
    <s v="Factura electrÃ³nica"/>
    <n v="135424976"/>
    <x v="912"/>
    <n v="1374980"/>
    <s v="rlopez@bmlconsultores.cl"/>
    <x v="912"/>
    <x v="0"/>
    <s v="1354249761374980"/>
    <m/>
    <m/>
    <n v="-1374980"/>
  </r>
  <r>
    <x v="263"/>
    <s v="Factura electrÃ³nica"/>
    <n v="13621"/>
    <x v="912"/>
    <n v="25015"/>
    <s v="rlopez@bmlconsultores.cl"/>
    <x v="912"/>
    <x v="0"/>
    <s v="1362125015"/>
    <d v="2024-10-23T00:00:00"/>
    <n v="25015"/>
    <n v="0"/>
  </r>
  <r>
    <x v="263"/>
    <s v="Factura electrÃ³nica"/>
    <n v="13620"/>
    <x v="912"/>
    <n v="23748"/>
    <s v="rlopez@bmlconsultores.cl"/>
    <x v="912"/>
    <x v="0"/>
    <s v="1362023748"/>
    <d v="2024-10-23T00:00:00"/>
    <n v="23748"/>
    <n v="0"/>
  </r>
  <r>
    <x v="157"/>
    <s v="Factura no afecta o exenta electrÃ³nica"/>
    <n v="4709384"/>
    <x v="912"/>
    <n v="57881"/>
    <s v="rlopez@bmlconsultores.cl"/>
    <x v="912"/>
    <x v="0"/>
    <s v="470938457881"/>
    <m/>
    <m/>
    <n v="-57881"/>
  </r>
  <r>
    <x v="248"/>
    <s v="Factura electrÃ³nica"/>
    <n v="2330"/>
    <x v="912"/>
    <n v="294391"/>
    <s v="rlopez@bmlconsultores.cl"/>
    <x v="912"/>
    <x v="0"/>
    <s v="2330294391"/>
    <d v="2024-10-23T00:00:00"/>
    <n v="294391"/>
    <n v="0"/>
  </r>
  <r>
    <x v="301"/>
    <s v="Factura electrÃ³nica"/>
    <n v="4"/>
    <x v="912"/>
    <n v="1520133"/>
    <s v="rlopez@bmlconsultores.cl"/>
    <x v="912"/>
    <x v="0"/>
    <s v="41520133"/>
    <d v="2024-09-16T00:00:00"/>
    <n v="1520133"/>
    <n v="0"/>
  </r>
  <r>
    <x v="301"/>
    <s v="Factura electrÃ³nica"/>
    <n v="3"/>
    <x v="912"/>
    <n v="425461"/>
    <s v="rlopez@bmlconsultores.cl"/>
    <x v="912"/>
    <x v="0"/>
    <s v="3425461"/>
    <d v="2024-09-13T00:00:00"/>
    <n v="425461"/>
    <n v="0"/>
  </r>
  <r>
    <x v="265"/>
    <s v="Factura electrÃ³nica"/>
    <n v="12851"/>
    <x v="912"/>
    <n v="161840"/>
    <s v="rlopez@bmlconsultores.cl"/>
    <x v="912"/>
    <x v="0"/>
    <s v="12851161840"/>
    <d v="2024-10-23T00:00:00"/>
    <n v="161840"/>
    <n v="0"/>
  </r>
  <r>
    <x v="265"/>
    <s v="Factura electrÃ³nica"/>
    <n v="12860"/>
    <x v="912"/>
    <n v="2867543"/>
    <s v="rlopez@bmlconsultores.cl"/>
    <x v="912"/>
    <x v="0"/>
    <s v="128602867543"/>
    <d v="2024-10-23T00:00:00"/>
    <n v="2867543"/>
    <n v="0"/>
  </r>
  <r>
    <x v="11"/>
    <s v="Factura electrÃ³nica"/>
    <n v="124040"/>
    <x v="913"/>
    <n v="349621"/>
    <s v="rlopez@bmlconsultores.cl"/>
    <x v="913"/>
    <x v="0"/>
    <s v="124040349621"/>
    <d v="2024-11-06T00:00:00"/>
    <n v="349621"/>
    <n v="0"/>
  </r>
  <r>
    <x v="11"/>
    <s v="Factura electrÃ³nica"/>
    <n v="124039"/>
    <x v="913"/>
    <n v="160888"/>
    <s v="rlopez@bmlconsultores.cl"/>
    <x v="913"/>
    <x v="0"/>
    <s v="124039160888"/>
    <d v="2024-11-06T00:00:00"/>
    <n v="160888"/>
    <n v="0"/>
  </r>
  <r>
    <x v="77"/>
    <s v="Factura electrÃ³nica"/>
    <n v="20571"/>
    <x v="913"/>
    <n v="77124"/>
    <s v="rlopez@bmlconsultores.cl"/>
    <x v="913"/>
    <x v="0"/>
    <s v="2057177124"/>
    <m/>
    <m/>
    <n v="-77124"/>
  </r>
  <r>
    <x v="248"/>
    <s v="Factura electrÃ³nica"/>
    <n v="2333"/>
    <x v="913"/>
    <n v="334742"/>
    <s v="rlopez@bmlconsultores.cl"/>
    <x v="913"/>
    <x v="0"/>
    <s v="2333334742"/>
    <d v="2024-11-06T00:00:00"/>
    <n v="334742"/>
    <n v="0"/>
  </r>
  <r>
    <x v="302"/>
    <s v="Factura electrÃ³nica"/>
    <n v="90966"/>
    <x v="913"/>
    <n v="85374"/>
    <s v="rlopez@bmlconsultores.cl"/>
    <x v="913"/>
    <x v="0"/>
    <s v="9096685374"/>
    <m/>
    <m/>
    <n v="-85374"/>
  </r>
  <r>
    <x v="77"/>
    <s v="Factura electrÃ³nica"/>
    <n v="20577"/>
    <x v="914"/>
    <n v="77124"/>
    <s v="rlopez@bmlconsultores.cl"/>
    <x v="914"/>
    <x v="2"/>
    <s v="2057777124"/>
    <m/>
    <m/>
    <n v="-77124"/>
  </r>
  <r>
    <x v="77"/>
    <s v="Nota de crÃ©dito electrÃ³nica"/>
    <n v="2451"/>
    <x v="914"/>
    <n v="-77124"/>
    <s v="rlopez@bmlconsultores.cl"/>
    <x v="914"/>
    <x v="1"/>
    <s v="2451-77124"/>
    <m/>
    <m/>
    <n v="77124"/>
  </r>
  <r>
    <x v="263"/>
    <s v="Factura electrÃ³nica"/>
    <n v="13629"/>
    <x v="914"/>
    <n v="78939"/>
    <s v="rlopez@bmlconsultores.cl"/>
    <x v="914"/>
    <x v="0"/>
    <s v="1362978939"/>
    <d v="2024-10-23T00:00:00"/>
    <n v="78939"/>
    <n v="0"/>
  </r>
  <r>
    <x v="21"/>
    <s v="Factura electrÃ³nica"/>
    <n v="1119691"/>
    <x v="914"/>
    <n v="499990"/>
    <s v="rlopez@bmlconsultores.cl"/>
    <x v="914"/>
    <x v="0"/>
    <s v="1119691499990"/>
    <d v="2024-10-23T00:00:00"/>
    <n v="499990"/>
    <n v="0"/>
  </r>
  <r>
    <x v="284"/>
    <s v="Factura electrÃ³nica"/>
    <n v="94736"/>
    <x v="914"/>
    <n v="4893420"/>
    <s v="rlopez@bmlconsultores.cl"/>
    <x v="914"/>
    <x v="0"/>
    <s v="947364893420"/>
    <d v="2024-12-05T00:00:00"/>
    <n v="4893420"/>
    <n v="0"/>
  </r>
  <r>
    <x v="284"/>
    <s v="Factura electrÃ³nica"/>
    <n v="94737"/>
    <x v="914"/>
    <n v="62227"/>
    <s v="rlopez@bmlconsultores.cl"/>
    <x v="914"/>
    <x v="0"/>
    <s v="9473762227"/>
    <d v="2024-12-05T00:00:00"/>
    <n v="62227"/>
    <n v="0"/>
  </r>
  <r>
    <x v="75"/>
    <s v="Factura electrÃ³nica"/>
    <n v="21199"/>
    <x v="914"/>
    <n v="1065190"/>
    <s v="rlopez@bmlconsultores.cl"/>
    <x v="914"/>
    <x v="0"/>
    <s v="211991065190"/>
    <d v="2024-10-08T00:00:00"/>
    <n v="1065190"/>
    <n v="0"/>
  </r>
  <r>
    <x v="75"/>
    <s v="Factura electrÃ³nica"/>
    <n v="21201"/>
    <x v="914"/>
    <n v="511961"/>
    <s v="rlopez@bmlconsultores.cl"/>
    <x v="914"/>
    <x v="0"/>
    <s v="21201511961"/>
    <d v="2024-10-08T00:00:00"/>
    <n v="45573"/>
    <n v="-466388"/>
  </r>
  <r>
    <x v="265"/>
    <s v="Factura electrÃ³nica"/>
    <n v="12882"/>
    <x v="914"/>
    <n v="1142100"/>
    <s v="rlopez@bmlconsultores.cl"/>
    <x v="914"/>
    <x v="0"/>
    <s v="128821142100"/>
    <d v="2024-10-25T00:00:00"/>
    <n v="1142100"/>
    <n v="0"/>
  </r>
  <r>
    <x v="265"/>
    <s v="Factura electrÃ³nica"/>
    <n v="12886"/>
    <x v="914"/>
    <n v="942480"/>
    <s v="rlopez@bmlconsultores.cl"/>
    <x v="914"/>
    <x v="0"/>
    <s v="12886942480"/>
    <d v="2024-10-25T00:00:00"/>
    <n v="942480"/>
    <n v="0"/>
  </r>
  <r>
    <x v="206"/>
    <s v="Factura electrÃ³nica"/>
    <n v="603986"/>
    <x v="914"/>
    <n v="1496354"/>
    <s v="rlopez@bmlconsultores.cl"/>
    <x v="914"/>
    <x v="0"/>
    <s v="6039861496354"/>
    <d v="2024-09-12T00:00:00"/>
    <n v="1496349"/>
    <n v="-5"/>
  </r>
  <r>
    <x v="263"/>
    <s v="Factura electrÃ³nica"/>
    <n v="13641"/>
    <x v="915"/>
    <n v="571350"/>
    <s v="rlopez@bmlconsultores.cl"/>
    <x v="915"/>
    <x v="2"/>
    <s v="13641571350"/>
    <m/>
    <m/>
    <n v="-571350"/>
  </r>
  <r>
    <x v="263"/>
    <s v="Factura electrÃ³nica"/>
    <n v="13643"/>
    <x v="915"/>
    <n v="521076"/>
    <s v="rlopez@bmlconsultores.cl"/>
    <x v="915"/>
    <x v="0"/>
    <s v="13643521076"/>
    <d v="2024-10-23T00:00:00"/>
    <n v="521076"/>
    <n v="0"/>
  </r>
  <r>
    <x v="263"/>
    <s v="Factura electrÃ³nica"/>
    <n v="13644"/>
    <x v="915"/>
    <n v="1655902"/>
    <s v="rlopez@bmlconsultores.cl"/>
    <x v="915"/>
    <x v="0"/>
    <s v="136441655902"/>
    <d v="2024-10-23T00:00:00"/>
    <n v="45588"/>
    <n v="-1610314"/>
  </r>
  <r>
    <x v="263"/>
    <s v="Factura electrÃ³nica"/>
    <n v="13642"/>
    <x v="915"/>
    <n v="1935867"/>
    <s v="rlopez@bmlconsultores.cl"/>
    <x v="915"/>
    <x v="2"/>
    <s v="136421935867"/>
    <m/>
    <m/>
    <n v="-1935867"/>
  </r>
  <r>
    <x v="263"/>
    <s v="Nota de crÃ©dito electrÃ³nica"/>
    <n v="1054"/>
    <x v="915"/>
    <n v="-1935867"/>
    <s v="rlopez@bmlconsultores.cl"/>
    <x v="915"/>
    <x v="1"/>
    <s v="1054-1935867"/>
    <m/>
    <m/>
    <n v="1935867"/>
  </r>
  <r>
    <x v="263"/>
    <s v="Nota de crÃ©dito electrÃ³nica"/>
    <n v="1055"/>
    <x v="915"/>
    <n v="-571350"/>
    <s v="rlopez@bmlconsultores.cl"/>
    <x v="915"/>
    <x v="1"/>
    <s v="1055-571350"/>
    <m/>
    <m/>
    <n v="571350"/>
  </r>
  <r>
    <x v="303"/>
    <s v="Factura electrÃ³nica"/>
    <n v="8167"/>
    <x v="915"/>
    <n v="1966385"/>
    <s v="rlopez@bmlconsultores.cl"/>
    <x v="915"/>
    <x v="0"/>
    <s v="81671966385"/>
    <d v="2024-11-11T00:00:00"/>
    <n v="1966385"/>
    <n v="0"/>
  </r>
  <r>
    <x v="304"/>
    <s v="Factura electrÃ³nica"/>
    <n v="357237"/>
    <x v="915"/>
    <n v="1400990"/>
    <s v="rlopez@bmlconsultores.cl"/>
    <x v="915"/>
    <x v="0"/>
    <s v="3572371400990"/>
    <m/>
    <m/>
    <n v="-1400990"/>
  </r>
  <r>
    <x v="265"/>
    <s v="Factura electrÃ³nica"/>
    <n v="12897"/>
    <x v="915"/>
    <n v="1790593"/>
    <s v="rlopez@bmlconsultores.cl"/>
    <x v="915"/>
    <x v="0"/>
    <s v="128971790593"/>
    <d v="2024-10-25T00:00:00"/>
    <n v="1790593"/>
    <n v="0"/>
  </r>
  <r>
    <x v="265"/>
    <s v="Factura electrÃ³nica"/>
    <n v="12896"/>
    <x v="915"/>
    <n v="2620380"/>
    <s v="rlopez@bmlconsultores.cl"/>
    <x v="915"/>
    <x v="0"/>
    <s v="128962620380"/>
    <d v="2024-10-25T00:00:00"/>
    <n v="2620380"/>
    <n v="0"/>
  </r>
  <r>
    <x v="209"/>
    <s v="Factura electrÃ³nica"/>
    <n v="48975957"/>
    <x v="915"/>
    <n v="12706"/>
    <s v="rlopez@bmlconsultores.cl"/>
    <x v="915"/>
    <x v="0"/>
    <s v="4897595712706"/>
    <d v="2024-09-26T00:00:00"/>
    <n v="12706"/>
    <n v="0"/>
  </r>
  <r>
    <x v="209"/>
    <s v="Factura no afecta o exenta electrÃ³nica"/>
    <n v="12751858"/>
    <x v="915"/>
    <n v="5978"/>
    <s v="rlopez@bmlconsultores.cl"/>
    <x v="915"/>
    <x v="0"/>
    <s v="127518585978"/>
    <d v="2024-09-26T00:00:00"/>
    <n v="5978"/>
    <n v="0"/>
  </r>
  <r>
    <x v="303"/>
    <s v="Factura electrÃ³nica"/>
    <n v="8181"/>
    <x v="916"/>
    <n v="5633612"/>
    <s v="rlopez@bmlconsultores.cl"/>
    <x v="916"/>
    <x v="0"/>
    <s v="81815633612"/>
    <d v="2024-11-11T00:00:00"/>
    <n v="5633612"/>
    <n v="0"/>
  </r>
  <r>
    <x v="282"/>
    <s v="Factura electrÃ³nica"/>
    <n v="186706"/>
    <x v="916"/>
    <n v="91957"/>
    <s v="rlopez@bmlconsultores.cl"/>
    <x v="916"/>
    <x v="0"/>
    <s v="18670691957"/>
    <m/>
    <m/>
    <n v="-91957"/>
  </r>
  <r>
    <x v="282"/>
    <s v="Factura electrÃ³nica"/>
    <n v="186705"/>
    <x v="916"/>
    <n v="1782000"/>
    <s v="rlopez@bmlconsultores.cl"/>
    <x v="916"/>
    <x v="0"/>
    <s v="1867051782000"/>
    <m/>
    <m/>
    <n v="-1782000"/>
  </r>
  <r>
    <x v="75"/>
    <s v="Factura electrÃ³nica"/>
    <n v="21311"/>
    <x v="916"/>
    <n v="2292299"/>
    <s v="rlopez@bmlconsultores.cl"/>
    <x v="916"/>
    <x v="0"/>
    <s v="213112292299"/>
    <d v="2024-10-08T00:00:00"/>
    <n v="2292299"/>
    <n v="0"/>
  </r>
  <r>
    <x v="65"/>
    <s v="Factura electrÃ³nica"/>
    <n v="15443"/>
    <x v="916"/>
    <n v="83300"/>
    <s v="rlopez@bmlconsultores.cl"/>
    <x v="916"/>
    <x v="0"/>
    <s v="1544383300"/>
    <m/>
    <m/>
    <n v="-83300"/>
  </r>
  <r>
    <x v="65"/>
    <s v="Factura electrÃ³nica"/>
    <n v="15444"/>
    <x v="916"/>
    <n v="2199000"/>
    <s v="rlopez@bmlconsultores.cl"/>
    <x v="916"/>
    <x v="2"/>
    <s v="154442199000"/>
    <m/>
    <m/>
    <n v="-2199000"/>
  </r>
  <r>
    <x v="65"/>
    <s v="Factura electrÃ³nica"/>
    <n v="15442"/>
    <x v="916"/>
    <n v="2199000"/>
    <s v="rlopez@bmlconsultores.cl"/>
    <x v="916"/>
    <x v="0"/>
    <s v="154422199000"/>
    <m/>
    <m/>
    <n v="-2199000"/>
  </r>
  <r>
    <x v="65"/>
    <s v="Nota de crÃ©dito electrÃ³nica"/>
    <n v="949"/>
    <x v="916"/>
    <n v="-2199000"/>
    <s v="rlopez@bmlconsultores.cl"/>
    <x v="916"/>
    <x v="1"/>
    <s v="949-2199000"/>
    <m/>
    <m/>
    <n v="2199000"/>
  </r>
  <r>
    <x v="14"/>
    <s v="Factura electrÃ³nica"/>
    <n v="42708"/>
    <x v="917"/>
    <n v="832669"/>
    <s v="rlopez@bmlconsultores.cl"/>
    <x v="917"/>
    <x v="0"/>
    <s v="42708832669"/>
    <d v="2024-10-11T00:00:00"/>
    <n v="832669"/>
    <n v="0"/>
  </r>
  <r>
    <x v="96"/>
    <s v="Factura electrÃ³nica"/>
    <n v="8628099"/>
    <x v="917"/>
    <n v="23373"/>
    <s v="rlopez@bmlconsultores.cl"/>
    <x v="917"/>
    <x v="0"/>
    <s v="862809923373"/>
    <d v="2024-10-30T00:00:00"/>
    <n v="23373"/>
    <n v="0"/>
  </r>
  <r>
    <x v="63"/>
    <s v="Factura electrÃ³nica"/>
    <n v="1073"/>
    <x v="917"/>
    <n v="778001"/>
    <s v="rlopez@bmlconsultores.cl"/>
    <x v="917"/>
    <x v="0"/>
    <s v="1073778001"/>
    <d v="2024-09-25T00:00:00"/>
    <n v="778000"/>
    <n v="-1"/>
  </r>
  <r>
    <x v="63"/>
    <s v="Factura electrÃ³nica"/>
    <n v="1072"/>
    <x v="917"/>
    <n v="469000"/>
    <s v="rlopez@bmlconsultores.cl"/>
    <x v="917"/>
    <x v="0"/>
    <s v="1072469000"/>
    <d v="2024-09-17T00:00:00"/>
    <n v="469000"/>
    <n v="0"/>
  </r>
  <r>
    <x v="21"/>
    <s v="Factura electrÃ³nica"/>
    <n v="1121211"/>
    <x v="917"/>
    <n v="2739742"/>
    <s v="rlopez@bmlconsultores.cl"/>
    <x v="917"/>
    <x v="0"/>
    <s v="11212112739742"/>
    <m/>
    <m/>
    <n v="-2739742"/>
  </r>
  <r>
    <x v="75"/>
    <s v="Factura electrÃ³nica"/>
    <n v="21319"/>
    <x v="917"/>
    <n v="759880"/>
    <s v="rlopez@bmlconsultores.cl"/>
    <x v="917"/>
    <x v="0"/>
    <s v="21319759880"/>
    <d v="2024-10-08T00:00:00"/>
    <n v="759880"/>
    <n v="0"/>
  </r>
  <r>
    <x v="265"/>
    <s v="Factura electrÃ³nica"/>
    <n v="12988"/>
    <x v="917"/>
    <n v="4574848"/>
    <s v="rlopez@bmlconsultores.cl"/>
    <x v="917"/>
    <x v="0"/>
    <s v="129884574848"/>
    <d v="2024-11-06T00:00:00"/>
    <n v="4574848"/>
    <n v="0"/>
  </r>
  <r>
    <x v="265"/>
    <s v="Factura electrÃ³nica"/>
    <n v="12979"/>
    <x v="917"/>
    <n v="1348722"/>
    <s v="rlopez@bmlconsultores.cl"/>
    <x v="917"/>
    <x v="0"/>
    <s v="129791348722"/>
    <d v="2024-11-06T00:00:00"/>
    <n v="1348722"/>
    <n v="0"/>
  </r>
  <r>
    <x v="274"/>
    <s v="Factura electrÃ³nica"/>
    <n v="533"/>
    <x v="917"/>
    <n v="10111143"/>
    <s v="rlopez@bmlconsultores.cl"/>
    <x v="917"/>
    <x v="0"/>
    <s v="53310111143"/>
    <m/>
    <m/>
    <n v="-10111143"/>
  </r>
  <r>
    <x v="285"/>
    <s v="Factura electrÃ³nica"/>
    <n v="10225"/>
    <x v="918"/>
    <n v="499980"/>
    <s v="rlopez@bmlconsultores.cl"/>
    <x v="918"/>
    <x v="0"/>
    <s v="10225499980"/>
    <d v="2024-10-01T00:00:00"/>
    <n v="499980"/>
    <n v="0"/>
  </r>
  <r>
    <x v="199"/>
    <s v="Factura electrÃ³nica"/>
    <n v="26394"/>
    <x v="918"/>
    <n v="18654"/>
    <s v="rlopez@bmlconsultores.cl"/>
    <x v="918"/>
    <x v="0"/>
    <s v="2639418654"/>
    <m/>
    <m/>
    <n v="-18654"/>
  </r>
  <r>
    <x v="199"/>
    <s v="Factura no afecta o exenta electrÃ³nica"/>
    <n v="221631"/>
    <x v="918"/>
    <n v="45990"/>
    <s v="rlopez@bmlconsultores.cl"/>
    <x v="918"/>
    <x v="0"/>
    <s v="22163145990"/>
    <m/>
    <m/>
    <n v="-45990"/>
  </r>
  <r>
    <x v="262"/>
    <s v="Factura electrÃ³nica"/>
    <n v="22353"/>
    <x v="918"/>
    <n v="12891"/>
    <s v="rlopez@bmlconsultores.cl"/>
    <x v="918"/>
    <x v="0"/>
    <s v="2235312891"/>
    <d v="2024-10-01T00:00:00"/>
    <n v="12891"/>
    <n v="0"/>
  </r>
  <r>
    <x v="21"/>
    <s v="Factura electrÃ³nica"/>
    <n v="1112182"/>
    <x v="918"/>
    <n v="939940"/>
    <s v="rlopez@bmlconsultores.cl"/>
    <x v="918"/>
    <x v="0"/>
    <s v="1112182939940"/>
    <d v="2024-10-01T00:00:00"/>
    <n v="939940"/>
    <n v="0"/>
  </r>
  <r>
    <x v="75"/>
    <s v="Factura electrÃ³nica"/>
    <n v="21429"/>
    <x v="918"/>
    <n v="1759677"/>
    <s v="rlopez@bmlconsultores.cl"/>
    <x v="918"/>
    <x v="0"/>
    <s v="214291759677"/>
    <d v="2024-10-08T00:00:00"/>
    <n v="1759677"/>
    <n v="0"/>
  </r>
  <r>
    <x v="75"/>
    <s v="Factura electrÃ³nica"/>
    <n v="21401"/>
    <x v="918"/>
    <n v="468482"/>
    <s v="rlopez@bmlconsultores.cl"/>
    <x v="918"/>
    <x v="0"/>
    <s v="21401468482"/>
    <d v="2024-10-08T00:00:00"/>
    <n v="468482"/>
    <n v="0"/>
  </r>
  <r>
    <x v="75"/>
    <s v="Factura electrÃ³nica"/>
    <n v="21431"/>
    <x v="918"/>
    <n v="959759"/>
    <s v="rlopez@bmlconsultores.cl"/>
    <x v="918"/>
    <x v="0"/>
    <s v="21431959759"/>
    <d v="2024-10-08T00:00:00"/>
    <n v="959759"/>
    <n v="0"/>
  </r>
  <r>
    <x v="31"/>
    <s v="Factura electrÃ³nica"/>
    <n v="33534611"/>
    <x v="918"/>
    <n v="125982"/>
    <s v="rlopez@bmlconsultores.cl"/>
    <x v="918"/>
    <x v="0"/>
    <s v="33534611125982"/>
    <d v="2024-10-01T00:00:00"/>
    <n v="125982"/>
    <n v="0"/>
  </r>
  <r>
    <x v="2"/>
    <s v="Factura electrÃ³nica"/>
    <n v="3370424"/>
    <x v="918"/>
    <n v="297580"/>
    <s v="rlopez@bmlconsultores.cl"/>
    <x v="918"/>
    <x v="0"/>
    <s v="3370424297580"/>
    <d v="2024-10-01T00:00:00"/>
    <n v="297580"/>
    <n v="0"/>
  </r>
  <r>
    <x v="51"/>
    <s v="Factura electrÃ³nica"/>
    <n v="869520"/>
    <x v="919"/>
    <n v="429907"/>
    <s v="rlopez@bmlconsultores.cl"/>
    <x v="919"/>
    <x v="0"/>
    <s v="869520429907"/>
    <d v="2024-11-25T00:00:00"/>
    <n v="429907"/>
    <n v="0"/>
  </r>
  <r>
    <x v="198"/>
    <s v="Factura electrÃ³nica"/>
    <n v="424"/>
    <x v="919"/>
    <n v="197900"/>
    <s v="rlopez@bmlconsultores.cl"/>
    <x v="919"/>
    <x v="0"/>
    <s v="424197900"/>
    <d v="2024-10-21T00:00:00"/>
    <n v="196400"/>
    <n v="-1500"/>
  </r>
  <r>
    <x v="58"/>
    <s v="Factura electrÃ³nica"/>
    <n v="38010"/>
    <x v="919"/>
    <n v="1591132"/>
    <s v="rlopez@bmlconsultores.cl"/>
    <x v="919"/>
    <x v="0"/>
    <s v="380101591132"/>
    <d v="2024-10-02T00:00:00"/>
    <n v="1591132"/>
    <n v="0"/>
  </r>
  <r>
    <x v="21"/>
    <s v="Factura electrÃ³nica"/>
    <n v="1112525"/>
    <x v="919"/>
    <n v="2349920"/>
    <s v="rlopez@bmlconsultores.cl"/>
    <x v="919"/>
    <x v="0"/>
    <s v="11125252349920"/>
    <d v="2024-10-02T00:00:00"/>
    <n v="2349920"/>
    <n v="0"/>
  </r>
  <r>
    <x v="248"/>
    <s v="Factura electrÃ³nica"/>
    <n v="2374"/>
    <x v="919"/>
    <n v="402409"/>
    <s v="rlopez@bmlconsultores.cl"/>
    <x v="919"/>
    <x v="0"/>
    <s v="2374402409"/>
    <d v="2024-11-06T00:00:00"/>
    <n v="402409"/>
    <n v="0"/>
  </r>
  <r>
    <x v="284"/>
    <s v="Factura electrÃ³nica"/>
    <n v="94826"/>
    <x v="919"/>
    <n v="6416876"/>
    <s v="rlopez@bmlconsultores.cl"/>
    <x v="919"/>
    <x v="0"/>
    <s v="948266416876"/>
    <d v="2024-12-05T00:00:00"/>
    <n v="6416876"/>
    <n v="0"/>
  </r>
  <r>
    <x v="284"/>
    <s v="Factura electrÃ³nica"/>
    <n v="94818"/>
    <x v="919"/>
    <n v="2293883"/>
    <s v="rlopez@bmlconsultores.cl"/>
    <x v="919"/>
    <x v="0"/>
    <s v="948182293883"/>
    <d v="2024-12-05T00:00:00"/>
    <n v="2293883"/>
    <n v="0"/>
  </r>
  <r>
    <x v="75"/>
    <s v="Factura electrÃ³nica"/>
    <n v="21440"/>
    <x v="919"/>
    <n v="1371051"/>
    <s v="rlopez@bmlconsultores.cl"/>
    <x v="919"/>
    <x v="0"/>
    <s v="214401371051"/>
    <d v="2024-10-08T00:00:00"/>
    <n v="1371051"/>
    <n v="0"/>
  </r>
  <r>
    <x v="75"/>
    <s v="Factura electrÃ³nica"/>
    <n v="21439"/>
    <x v="919"/>
    <n v="6408424"/>
    <s v="rlopez@bmlconsultores.cl"/>
    <x v="919"/>
    <x v="0"/>
    <s v="214396408424"/>
    <d v="2024-10-08T00:00:00"/>
    <n v="6408424"/>
    <n v="0"/>
  </r>
  <r>
    <x v="75"/>
    <s v="Factura electrÃ³nica"/>
    <n v="21465"/>
    <x v="919"/>
    <n v="959759"/>
    <s v="rlopez@bmlconsultores.cl"/>
    <x v="919"/>
    <x v="0"/>
    <s v="21465959759"/>
    <d v="2024-10-08T00:00:00"/>
    <n v="959759"/>
    <n v="0"/>
  </r>
  <r>
    <x v="75"/>
    <s v="Factura electrÃ³nica"/>
    <n v="21466"/>
    <x v="919"/>
    <n v="151915"/>
    <s v="rlopez@bmlconsultores.cl"/>
    <x v="919"/>
    <x v="0"/>
    <s v="21466151915"/>
    <d v="2024-10-08T00:00:00"/>
    <n v="151915"/>
    <n v="0"/>
  </r>
  <r>
    <x v="305"/>
    <s v="Factura electrÃ³nica"/>
    <n v="44256"/>
    <x v="919"/>
    <n v="560000"/>
    <s v="rlopez@bmlconsultores.cl"/>
    <x v="919"/>
    <x v="0"/>
    <s v="44256560000"/>
    <d v="2024-10-01T00:00:00"/>
    <n v="560000"/>
    <n v="0"/>
  </r>
  <r>
    <x v="12"/>
    <s v="Factura electrÃ³nica"/>
    <n v="35329"/>
    <x v="920"/>
    <n v="47600"/>
    <s v="rlopez@bmlconsultores.cl"/>
    <x v="920"/>
    <x v="0"/>
    <s v="3532947600"/>
    <d v="2024-10-03T00:00:00"/>
    <n v="47600"/>
    <n v="0"/>
  </r>
  <r>
    <x v="174"/>
    <s v="Nota de crÃ©dito electrÃ³nica"/>
    <n v="148508"/>
    <x v="920"/>
    <n v="-579991"/>
    <s v="rlopez@bmlconsultores.cl"/>
    <x v="920"/>
    <x v="1"/>
    <s v="148508-579991"/>
    <m/>
    <m/>
    <n v="579991"/>
  </r>
  <r>
    <x v="263"/>
    <s v="Factura electrÃ³nica"/>
    <n v="13670"/>
    <x v="920"/>
    <n v="1475814"/>
    <s v="rlopez@bmlconsultores.cl"/>
    <x v="920"/>
    <x v="0"/>
    <s v="136701475814"/>
    <m/>
    <m/>
    <n v="-1475814"/>
  </r>
  <r>
    <x v="263"/>
    <s v="Factura electrÃ³nica"/>
    <n v="13669"/>
    <x v="920"/>
    <n v="4734713"/>
    <s v="rlopez@bmlconsultores.cl"/>
    <x v="920"/>
    <x v="0"/>
    <s v="136694734713"/>
    <m/>
    <m/>
    <n v="-4734713"/>
  </r>
  <r>
    <x v="75"/>
    <s v="Factura electrÃ³nica"/>
    <n v="21486"/>
    <x v="920"/>
    <n v="7693523"/>
    <s v="rlopez@bmlconsultores.cl"/>
    <x v="920"/>
    <x v="0"/>
    <s v="214867693523"/>
    <d v="2024-10-08T00:00:00"/>
    <n v="7683905"/>
    <n v="-9618"/>
  </r>
  <r>
    <x v="75"/>
    <s v="Factura electrÃ³nica"/>
    <n v="21485"/>
    <x v="920"/>
    <n v="8173402"/>
    <s v="rlopez@bmlconsultores.cl"/>
    <x v="920"/>
    <x v="2"/>
    <s v="214858173402"/>
    <m/>
    <m/>
    <n v="-8173402"/>
  </r>
  <r>
    <x v="75"/>
    <s v="Nota de crÃ©dito electrÃ³nica"/>
    <n v="3413"/>
    <x v="920"/>
    <n v="-8173402"/>
    <s v="rlopez@bmlconsultores.cl"/>
    <x v="920"/>
    <x v="1"/>
    <s v="3413-8173402"/>
    <m/>
    <m/>
    <n v="8173402"/>
  </r>
  <r>
    <x v="306"/>
    <s v="Factura electrÃ³nica"/>
    <n v="1731256"/>
    <x v="920"/>
    <n v="31333"/>
    <s v="rlopez@bmlconsultores.cl"/>
    <x v="920"/>
    <x v="2"/>
    <s v="173125631333"/>
    <m/>
    <m/>
    <n v="-31333"/>
  </r>
  <r>
    <x v="306"/>
    <s v="Factura electrÃ³nica"/>
    <n v="1731257"/>
    <x v="920"/>
    <n v="36300"/>
    <s v="rlopez@bmlconsultores.cl"/>
    <x v="920"/>
    <x v="2"/>
    <s v="173125736300"/>
    <m/>
    <m/>
    <n v="-36300"/>
  </r>
  <r>
    <x v="306"/>
    <s v="Factura electrÃ³nica"/>
    <n v="1731255"/>
    <x v="920"/>
    <n v="94141"/>
    <s v="rlopez@bmlconsultores.cl"/>
    <x v="920"/>
    <x v="0"/>
    <s v="173125594141"/>
    <m/>
    <m/>
    <n v="-94141"/>
  </r>
  <r>
    <x v="289"/>
    <s v="Factura electrÃ³nica"/>
    <n v="9"/>
    <x v="920"/>
    <n v="1079116"/>
    <s v="rlopez@bmlconsultores.cl"/>
    <x v="920"/>
    <x v="0"/>
    <s v="91079116"/>
    <d v="2024-10-07T00:00:00"/>
    <n v="1079116"/>
    <n v="0"/>
  </r>
  <r>
    <x v="116"/>
    <s v="Factura electrÃ³nica"/>
    <n v="8152"/>
    <x v="920"/>
    <n v="295000"/>
    <s v="rlopez@bmlconsultores.cl"/>
    <x v="920"/>
    <x v="0"/>
    <s v="8152295000"/>
    <m/>
    <m/>
    <n v="-295000"/>
  </r>
  <r>
    <x v="2"/>
    <s v="Factura electrÃ³nica"/>
    <n v="3371563"/>
    <x v="920"/>
    <n v="361092"/>
    <s v="rlopez@bmlconsultores.cl"/>
    <x v="920"/>
    <x v="0"/>
    <s v="3371563361092"/>
    <d v="2024-10-03T00:00:00"/>
    <n v="361092"/>
    <n v="0"/>
  </r>
  <r>
    <x v="284"/>
    <s v="Factura electrÃ³nica"/>
    <n v="94831"/>
    <x v="921"/>
    <n v="236477"/>
    <s v="rlopez@bmlconsultores.cl"/>
    <x v="921"/>
    <x v="0"/>
    <s v="94831236477"/>
    <d v="2024-12-05T00:00:00"/>
    <n v="236477"/>
    <n v="0"/>
  </r>
  <r>
    <x v="306"/>
    <s v="Factura electrÃ³nica"/>
    <n v="1731491"/>
    <x v="921"/>
    <n v="166093"/>
    <s v="rlopez@bmlconsultores.cl"/>
    <x v="921"/>
    <x v="0"/>
    <s v="1731491166093"/>
    <d v="2024-10-04T00:00:00"/>
    <n v="166093"/>
    <n v="0"/>
  </r>
  <r>
    <x v="306"/>
    <s v="Factura electrÃ³nica"/>
    <n v="1731378"/>
    <x v="921"/>
    <n v="36300"/>
    <s v="rlopez@bmlconsultores.cl"/>
    <x v="921"/>
    <x v="2"/>
    <s v="173137836300"/>
    <m/>
    <m/>
    <n v="-36300"/>
  </r>
  <r>
    <x v="306"/>
    <s v="Nota de crÃ©dito electrÃ³nica"/>
    <n v="1949827"/>
    <x v="921"/>
    <n v="-31333"/>
    <s v="rlopez@bmlconsultores.cl"/>
    <x v="921"/>
    <x v="1"/>
    <s v="1949827-31333"/>
    <m/>
    <m/>
    <n v="31333"/>
  </r>
  <r>
    <x v="306"/>
    <s v="Nota de crÃ©dito electrÃ³nica"/>
    <n v="1950661"/>
    <x v="921"/>
    <n v="-36300"/>
    <s v="rlopez@bmlconsultores.cl"/>
    <x v="921"/>
    <x v="1"/>
    <s v="1950661-36300"/>
    <m/>
    <m/>
    <n v="36300"/>
  </r>
  <r>
    <x v="306"/>
    <s v="Nota de crÃ©dito electrÃ³nica"/>
    <n v="1949828"/>
    <x v="921"/>
    <n v="-36300"/>
    <s v="rlopez@bmlconsultores.cl"/>
    <x v="921"/>
    <x v="1"/>
    <s v="1949828-36300"/>
    <m/>
    <m/>
    <n v="36300"/>
  </r>
  <r>
    <x v="88"/>
    <s v="Factura electrÃ³nica"/>
    <n v="58742"/>
    <x v="921"/>
    <n v="577150"/>
    <s v="rlopez@bmlconsultores.cl"/>
    <x v="921"/>
    <x v="0"/>
    <s v="58742577150"/>
    <d v="2024-10-03T00:00:00"/>
    <n v="577150"/>
    <n v="0"/>
  </r>
  <r>
    <x v="120"/>
    <s v="Factura no afecta o exenta electrÃ³nica"/>
    <n v="1610"/>
    <x v="921"/>
    <n v="1316934"/>
    <s v="rlopez@bmlconsultores.cl"/>
    <x v="921"/>
    <x v="0"/>
    <s v="16101316934"/>
    <d v="2024-10-07T00:00:00"/>
    <n v="1316934"/>
    <n v="0"/>
  </r>
  <r>
    <x v="20"/>
    <s v="Factura electrÃ³nica"/>
    <n v="124719"/>
    <x v="922"/>
    <n v="684919"/>
    <s v="rlopez@bmlconsultores.cl"/>
    <x v="922"/>
    <x v="0"/>
    <s v="124719684919"/>
    <m/>
    <m/>
    <n v="-684919"/>
  </r>
  <r>
    <x v="49"/>
    <s v="Factura electrÃ³nica"/>
    <n v="14297"/>
    <x v="922"/>
    <n v="3051148"/>
    <s v="rlopez@bmlconsultores.cl"/>
    <x v="922"/>
    <x v="0"/>
    <s v="142973051148"/>
    <m/>
    <m/>
    <n v="-3051148"/>
  </r>
  <r>
    <x v="157"/>
    <s v="Factura no afecta o exenta electrÃ³nica"/>
    <n v="6119035"/>
    <x v="922"/>
    <n v="248715"/>
    <s v="rlopez@bmlconsultores.cl"/>
    <x v="922"/>
    <x v="0"/>
    <s v="6119035248715"/>
    <m/>
    <m/>
    <n v="-248715"/>
  </r>
  <r>
    <x v="186"/>
    <s v="Factura electrÃ³nica"/>
    <n v="1731"/>
    <x v="922"/>
    <n v="61856"/>
    <s v="rlopez@bmlconsultores.cl"/>
    <x v="922"/>
    <x v="0"/>
    <s v="173161856"/>
    <m/>
    <m/>
    <n v="-61856"/>
  </r>
  <r>
    <x v="21"/>
    <s v="Factura electrÃ³nica"/>
    <n v="1122387"/>
    <x v="922"/>
    <n v="950590"/>
    <s v="rlopez@bmlconsultores.cl"/>
    <x v="922"/>
    <x v="0"/>
    <s v="1122387950590"/>
    <m/>
    <m/>
    <n v="-950590"/>
  </r>
  <r>
    <x v="21"/>
    <s v="Factura electrÃ³nica"/>
    <n v="1122386"/>
    <x v="922"/>
    <n v="2599961"/>
    <s v="rlopez@bmlconsultores.cl"/>
    <x v="922"/>
    <x v="0"/>
    <s v="11223862599961"/>
    <m/>
    <m/>
    <n v="-2599961"/>
  </r>
  <r>
    <x v="265"/>
    <s v="Factura electrÃ³nica"/>
    <n v="13027"/>
    <x v="922"/>
    <n v="3108875"/>
    <s v="rlopez@bmlconsultores.cl"/>
    <x v="922"/>
    <x v="0"/>
    <s v="130273108875"/>
    <d v="2024-11-05T00:00:00"/>
    <n v="3108875"/>
    <n v="0"/>
  </r>
  <r>
    <x v="53"/>
    <s v="Factura electrÃ³nica"/>
    <n v="43481"/>
    <x v="923"/>
    <n v="333979"/>
    <s v="rlopez@bmlconsultores.cl"/>
    <x v="923"/>
    <x v="0"/>
    <s v="43481333979"/>
    <d v="2024-10-09T00:00:00"/>
    <n v="333980"/>
    <n v="1"/>
  </r>
  <r>
    <x v="20"/>
    <s v="Factura electrÃ³nica"/>
    <n v="124732"/>
    <x v="923"/>
    <n v="289427"/>
    <s v="rlopez@bmlconsultores.cl"/>
    <x v="923"/>
    <x v="0"/>
    <s v="124732289427"/>
    <m/>
    <m/>
    <n v="-289427"/>
  </r>
  <r>
    <x v="263"/>
    <s v="Factura electrÃ³nica"/>
    <n v="13693"/>
    <x v="923"/>
    <n v="294360"/>
    <s v="rlopez@bmlconsultores.cl"/>
    <x v="923"/>
    <x v="0"/>
    <s v="13693294360"/>
    <m/>
    <m/>
    <n v="-294360"/>
  </r>
  <r>
    <x v="21"/>
    <s v="Factura electrÃ³nica"/>
    <n v="1122752"/>
    <x v="923"/>
    <n v="3674972"/>
    <s v="rlopez@bmlconsultores.cl"/>
    <x v="923"/>
    <x v="0"/>
    <s v="11227523674972"/>
    <m/>
    <m/>
    <n v="-3674972"/>
  </r>
  <r>
    <x v="307"/>
    <s v="Factura electrÃ³nica"/>
    <n v="733"/>
    <x v="923"/>
    <n v="5712000"/>
    <s v="rlopez@bmlconsultores.cl"/>
    <x v="923"/>
    <x v="0"/>
    <s v="7335712000"/>
    <d v="2024-10-11T00:00:00"/>
    <n v="5712000"/>
    <n v="0"/>
  </r>
  <r>
    <x v="308"/>
    <s v="Factura electrÃ³nica"/>
    <n v="16213"/>
    <x v="923"/>
    <n v="476400"/>
    <s v="rlopez@bmlconsultores.cl"/>
    <x v="923"/>
    <x v="0"/>
    <s v="16213476400"/>
    <d v="2024-10-02T00:00:00"/>
    <n v="476400"/>
    <n v="0"/>
  </r>
  <r>
    <x v="309"/>
    <s v="Factura electrÃ³nica"/>
    <n v="1631"/>
    <x v="923"/>
    <n v="305990"/>
    <s v="rlopez@bmlconsultores.cl"/>
    <x v="923"/>
    <x v="0"/>
    <s v="1631305990"/>
    <m/>
    <m/>
    <n v="-305990"/>
  </r>
  <r>
    <x v="54"/>
    <s v="Factura electrÃ³nica"/>
    <n v="135721513"/>
    <x v="924"/>
    <n v="53980"/>
    <s v="rlopez@bmlconsultores.cl"/>
    <x v="924"/>
    <x v="0"/>
    <s v="13572151353980"/>
    <m/>
    <m/>
    <n v="-53980"/>
  </r>
  <r>
    <x v="8"/>
    <s v="Nota de crÃ©dito electrÃ³nica"/>
    <n v="661"/>
    <x v="924"/>
    <n v="-1315681"/>
    <s v="rlopez@bmlconsultores.cl"/>
    <x v="924"/>
    <x v="1"/>
    <s v="661-1315681"/>
    <m/>
    <m/>
    <n v="1315681"/>
  </r>
  <r>
    <x v="248"/>
    <s v="Factura electrÃ³nica"/>
    <n v="2423"/>
    <x v="924"/>
    <n v="593716"/>
    <s v="rlopez@bmlconsultores.cl"/>
    <x v="924"/>
    <x v="0"/>
    <s v="2423593716"/>
    <d v="2024-11-18T00:00:00"/>
    <n v="273863"/>
    <n v="-319853"/>
  </r>
  <r>
    <x v="248"/>
    <s v="Nota de crÃ©dito electrÃ³nica"/>
    <n v="4605"/>
    <x v="924"/>
    <n v="-319853"/>
    <s v="rlopez@bmlconsultores.cl"/>
    <x v="924"/>
    <x v="1"/>
    <s v="4605-319853"/>
    <m/>
    <m/>
    <n v="319853"/>
  </r>
  <r>
    <x v="206"/>
    <s v="Factura electrÃ³nica"/>
    <n v="606140"/>
    <x v="924"/>
    <n v="254990"/>
    <s v="rlopez@bmlconsultores.cl"/>
    <x v="924"/>
    <x v="0"/>
    <s v="606140254990"/>
    <d v="2024-10-07T00:00:00"/>
    <n v="390570"/>
    <n v="135580"/>
  </r>
  <r>
    <x v="20"/>
    <s v="Nota de crÃ©dito electrÃ³nica"/>
    <n v="1148081"/>
    <x v="925"/>
    <n v="-209970"/>
    <s v="rlopez@bmlconsultores.cl"/>
    <x v="925"/>
    <x v="1"/>
    <s v="1148081-209970"/>
    <m/>
    <m/>
    <n v="209970"/>
  </r>
  <r>
    <x v="263"/>
    <s v="Factura electrÃ³nica"/>
    <n v="13706"/>
    <x v="925"/>
    <n v="1082648"/>
    <s v="rlopez@bmlconsultores.cl"/>
    <x v="925"/>
    <x v="0"/>
    <s v="137061082648"/>
    <m/>
    <m/>
    <n v="-1082648"/>
  </r>
  <r>
    <x v="263"/>
    <s v="Factura electrÃ³nica"/>
    <n v="13708"/>
    <x v="925"/>
    <n v="300926"/>
    <s v="rlopez@bmlconsultores.cl"/>
    <x v="925"/>
    <x v="0"/>
    <s v="13708300926"/>
    <m/>
    <m/>
    <n v="-300926"/>
  </r>
  <r>
    <x v="263"/>
    <s v="Factura electrÃ³nica"/>
    <s v="#¡DESBORDAMIENTO!"/>
    <x v="925"/>
    <n v="183900"/>
    <s v="rlopez@bmlconsultores.cl"/>
    <x v="925"/>
    <x v="0"/>
    <s v="#¡DESBORDAMIENTO!"/>
    <m/>
    <m/>
    <n v="-183900"/>
  </r>
  <r>
    <x v="263"/>
    <s v="Nota de crÃ©dito electrÃ³nica"/>
    <n v="1056"/>
    <x v="925"/>
    <n v="-319967"/>
    <s v="rlopez@bmlconsultores.cl"/>
    <x v="925"/>
    <x v="1"/>
    <s v="1056-319967"/>
    <m/>
    <m/>
    <n v="319967"/>
  </r>
  <r>
    <x v="147"/>
    <s v="Factura electrÃ³nica"/>
    <n v="5619733"/>
    <x v="925"/>
    <n v="8489"/>
    <s v="rlopez@bmlconsultores.cl"/>
    <x v="925"/>
    <x v="0"/>
    <s v="56197338489"/>
    <m/>
    <m/>
    <n v="-8489"/>
  </r>
  <r>
    <x v="134"/>
    <s v="Factura electrÃ³nica"/>
    <n v="8984"/>
    <x v="925"/>
    <n v="8872953"/>
    <s v="rlopez@bmlconsultores.cl"/>
    <x v="925"/>
    <x v="0"/>
    <s v="89848872953"/>
    <d v="2024-10-09T00:00:00"/>
    <n v="8872950"/>
    <n v="-3"/>
  </r>
  <r>
    <x v="237"/>
    <s v="Factura electrÃ³nica"/>
    <n v="4441"/>
    <x v="925"/>
    <n v="187990"/>
    <s v="rlopez@bmlconsultores.cl"/>
    <x v="925"/>
    <x v="0"/>
    <s v="4441187990"/>
    <m/>
    <m/>
    <n v="-187990"/>
  </r>
  <r>
    <x v="284"/>
    <s v="Factura electrÃ³nica"/>
    <n v="94972"/>
    <x v="925"/>
    <n v="4997487"/>
    <s v="rlopez@bmlconsultores.cl"/>
    <x v="925"/>
    <x v="0"/>
    <s v="949724997487"/>
    <d v="2024-12-06T00:00:00"/>
    <n v="4997487"/>
    <n v="0"/>
  </r>
  <r>
    <x v="16"/>
    <s v="Factura electrÃ³nica"/>
    <n v="49925995"/>
    <x v="925"/>
    <n v="89271"/>
    <s v="rlopez@bmlconsultores.cl"/>
    <x v="925"/>
    <x v="0"/>
    <s v="4992599589271"/>
    <m/>
    <m/>
    <n v="-89271"/>
  </r>
  <r>
    <x v="310"/>
    <s v="Factura electrÃ³nica"/>
    <n v="9045"/>
    <x v="925"/>
    <n v="383859"/>
    <s v="rlopez@bmlconsultores.cl"/>
    <x v="925"/>
    <x v="0"/>
    <s v="9045383859"/>
    <m/>
    <m/>
    <n v="-383859"/>
  </r>
  <r>
    <x v="303"/>
    <s v="Factura electrÃ³nica"/>
    <n v="8560"/>
    <x v="926"/>
    <n v="6443478"/>
    <s v="rlopez@bmlconsultores.cl"/>
    <x v="926"/>
    <x v="0"/>
    <s v="85606443478"/>
    <d v="2024-12-06T00:00:00"/>
    <n v="6443478"/>
    <n v="0"/>
  </r>
  <r>
    <x v="6"/>
    <s v="Factura electrÃ³nica"/>
    <n v="1392"/>
    <x v="926"/>
    <n v="115739"/>
    <s v="rlopez@bmlconsultores.cl"/>
    <x v="926"/>
    <x v="0"/>
    <s v="1392115739"/>
    <d v="2024-10-17T00:00:00"/>
    <n v="115739"/>
    <n v="0"/>
  </r>
  <r>
    <x v="206"/>
    <s v="Factura electrÃ³nica"/>
    <n v="606566"/>
    <x v="926"/>
    <n v="111791"/>
    <s v="rlopez@bmlconsultores.cl"/>
    <x v="926"/>
    <x v="0"/>
    <s v="606566111791"/>
    <d v="2024-11-21T00:00:00"/>
    <n v="1681738"/>
    <n v="1569947"/>
  </r>
  <r>
    <x v="68"/>
    <s v="Factura no afecta o exenta electrÃ³nica"/>
    <n v="2586379"/>
    <x v="926"/>
    <n v="8641"/>
    <s v="rlopez@bmlconsultores.cl"/>
    <x v="926"/>
    <x v="0"/>
    <s v="25863798641"/>
    <d v="2024-11-10T00:00:00"/>
    <n v="8641"/>
    <n v="0"/>
  </r>
  <r>
    <x v="198"/>
    <s v="Factura electrÃ³nica"/>
    <n v="430"/>
    <x v="927"/>
    <n v="366800"/>
    <s v="rlopez@bmlconsultores.cl"/>
    <x v="927"/>
    <x v="0"/>
    <s v="430366800"/>
    <d v="2024-10-16T00:00:00"/>
    <n v="367800"/>
    <n v="1000"/>
  </r>
  <r>
    <x v="198"/>
    <s v="Factura electrÃ³nica"/>
    <n v="429"/>
    <x v="927"/>
    <n v="183400"/>
    <s v="rlopez@bmlconsultores.cl"/>
    <x v="927"/>
    <x v="0"/>
    <s v="429183400"/>
    <d v="2024-10-17T00:00:00"/>
    <n v="183900"/>
    <n v="500"/>
  </r>
  <r>
    <x v="168"/>
    <s v="Factura electrÃ³nica"/>
    <n v="2741626"/>
    <x v="927"/>
    <n v="80160"/>
    <s v="rlopez@bmlconsultores.cl"/>
    <x v="927"/>
    <x v="0"/>
    <s v="274162680160"/>
    <d v="2024-10-12T00:00:00"/>
    <n v="80160"/>
    <n v="0"/>
  </r>
  <r>
    <x v="31"/>
    <s v="Factura electrÃ³nica"/>
    <n v="33235178"/>
    <x v="927"/>
    <n v="39782"/>
    <s v="rlopez@bmlconsultores.cl"/>
    <x v="927"/>
    <x v="0"/>
    <s v="3323517839782"/>
    <d v="2024-10-12T00:00:00"/>
    <n v="39782"/>
    <n v="0"/>
  </r>
  <r>
    <x v="31"/>
    <s v="Factura electrÃ³nica"/>
    <n v="33235177"/>
    <x v="927"/>
    <n v="357999"/>
    <s v="rlopez@bmlconsultores.cl"/>
    <x v="927"/>
    <x v="0"/>
    <s v="33235177357999"/>
    <d v="2024-10-12T00:00:00"/>
    <n v="357999"/>
    <n v="0"/>
  </r>
  <r>
    <x v="311"/>
    <s v="Factura electrÃ³nica"/>
    <n v="5163"/>
    <x v="928"/>
    <n v="270000"/>
    <s v="rlopez@bmlconsultores.cl"/>
    <x v="928"/>
    <x v="0"/>
    <s v="5163270000"/>
    <d v="2024-10-25T00:00:00"/>
    <n v="270000"/>
    <n v="0"/>
  </r>
  <r>
    <x v="312"/>
    <s v="Factura electrÃ³nica"/>
    <n v="40"/>
    <x v="929"/>
    <n v="162935"/>
    <s v="rlopez@bmlconsultores.cl"/>
    <x v="929"/>
    <x v="0"/>
    <s v="40162935"/>
    <d v="2024-10-14T00:00:00"/>
    <n v="162935"/>
    <n v="0"/>
  </r>
  <r>
    <x v="248"/>
    <s v="Factura electrÃ³nica"/>
    <n v="2440"/>
    <x v="929"/>
    <n v="79963"/>
    <s v="rlopez@bmlconsultores.cl"/>
    <x v="929"/>
    <x v="0"/>
    <s v="244079963"/>
    <d v="2024-11-18T00:00:00"/>
    <n v="79963"/>
    <n v="0"/>
  </r>
  <r>
    <x v="284"/>
    <s v="Factura electrÃ³nica"/>
    <n v="95004"/>
    <x v="929"/>
    <n v="1987162"/>
    <s v="rlopez@bmlconsultores.cl"/>
    <x v="929"/>
    <x v="0"/>
    <s v="950041987162"/>
    <d v="2024-12-05T00:00:00"/>
    <n v="1987162"/>
    <n v="0"/>
  </r>
  <r>
    <x v="75"/>
    <s v="Factura electrÃ³nica"/>
    <n v="21674"/>
    <x v="929"/>
    <n v="1575917"/>
    <s v="rlopez@bmlconsultores.cl"/>
    <x v="929"/>
    <x v="0"/>
    <s v="216741575917"/>
    <d v="2024-11-26T00:00:00"/>
    <n v="1575917"/>
    <n v="0"/>
  </r>
  <r>
    <x v="265"/>
    <s v="Factura electrÃ³nica"/>
    <n v="13086"/>
    <x v="929"/>
    <n v="1804016"/>
    <s v="rlopez@bmlconsultores.cl"/>
    <x v="929"/>
    <x v="0"/>
    <s v="130861804016"/>
    <d v="2024-11-14T00:00:00"/>
    <n v="1804016"/>
    <n v="0"/>
  </r>
  <r>
    <x v="313"/>
    <s v="Factura electrÃ³nica"/>
    <n v="9208"/>
    <x v="929"/>
    <n v="1301033"/>
    <s v="rlopez@bmlconsultores.cl"/>
    <x v="929"/>
    <x v="0"/>
    <s v="92081301033"/>
    <d v="2024-10-14T00:00:00"/>
    <n v="1301033"/>
    <n v="0"/>
  </r>
  <r>
    <x v="313"/>
    <s v="Factura electrÃ³nica"/>
    <n v="9210"/>
    <x v="929"/>
    <n v="31493"/>
    <s v="rlopez@bmlconsultores.cl"/>
    <x v="929"/>
    <x v="0"/>
    <s v="921031493"/>
    <d v="2024-10-14T00:00:00"/>
    <n v="31493"/>
    <n v="0"/>
  </r>
  <r>
    <x v="313"/>
    <s v="Factura electrÃ³nica"/>
    <n v="9207"/>
    <x v="929"/>
    <n v="1961742"/>
    <s v="rlopez@bmlconsultores.cl"/>
    <x v="929"/>
    <x v="0"/>
    <s v="92071961742"/>
    <d v="2024-10-14T00:00:00"/>
    <n v="1961742"/>
    <n v="0"/>
  </r>
  <r>
    <x v="27"/>
    <s v="Factura electrÃ³nica"/>
    <n v="70408"/>
    <x v="929"/>
    <n v="533120"/>
    <s v="rlopez@bmlconsultores.cl"/>
    <x v="929"/>
    <x v="0"/>
    <s v="70408533120"/>
    <m/>
    <m/>
    <n v="-533120"/>
  </r>
  <r>
    <x v="8"/>
    <s v="Factura electrÃ³nica"/>
    <n v="6395"/>
    <x v="930"/>
    <n v="8712296"/>
    <s v="rlopez@bmlconsultores.cl"/>
    <x v="930"/>
    <x v="0"/>
    <s v="63958712296"/>
    <d v="2024-10-25T00:00:00"/>
    <n v="8712296"/>
    <n v="0"/>
  </r>
  <r>
    <x v="21"/>
    <s v="Factura electrÃ³nica"/>
    <n v="1126208"/>
    <x v="930"/>
    <n v="51884"/>
    <s v="rlopez@bmlconsultores.cl"/>
    <x v="930"/>
    <x v="0"/>
    <s v="112620851884"/>
    <m/>
    <m/>
    <n v="-51884"/>
  </r>
  <r>
    <x v="265"/>
    <s v="Factura electrÃ³nica"/>
    <n v="13092"/>
    <x v="930"/>
    <n v="1564850"/>
    <s v="rlopez@bmlconsultores.cl"/>
    <x v="930"/>
    <x v="0"/>
    <s v="130921564850"/>
    <d v="2024-11-15T00:00:00"/>
    <n v="1564850"/>
    <n v="0"/>
  </r>
  <r>
    <x v="314"/>
    <s v="Factura electrÃ³nica"/>
    <n v="753"/>
    <x v="930"/>
    <n v="235000"/>
    <s v="rlopez@bmlconsultores.cl"/>
    <x v="930"/>
    <x v="0"/>
    <s v="753235000"/>
    <d v="2024-10-09T00:00:00"/>
    <n v="244000"/>
    <n v="9000"/>
  </r>
  <r>
    <x v="116"/>
    <s v="Factura electrÃ³nica"/>
    <n v="8210"/>
    <x v="930"/>
    <n v="295000"/>
    <s v="rlopez@bmlconsultores.cl"/>
    <x v="930"/>
    <x v="0"/>
    <s v="8210295000"/>
    <d v="2024-10-14T00:00:00"/>
    <n v="295000"/>
    <n v="0"/>
  </r>
  <r>
    <x v="315"/>
    <s v="Factura electrÃ³nica"/>
    <n v="198"/>
    <x v="930"/>
    <n v="5345639"/>
    <s v="rlopez@bmlconsultores.cl"/>
    <x v="930"/>
    <x v="0"/>
    <s v="1985345639"/>
    <d v="2024-10-23T00:00:00"/>
    <n v="5345639"/>
    <n v="0"/>
  </r>
  <r>
    <x v="53"/>
    <s v="Factura electrÃ³nica"/>
    <n v="43785"/>
    <x v="931"/>
    <n v="493680"/>
    <s v="rlopez@bmlconsultores.cl"/>
    <x v="931"/>
    <x v="0"/>
    <s v="43785493680"/>
    <m/>
    <m/>
    <n v="-493680"/>
  </r>
  <r>
    <x v="316"/>
    <s v="Factura electrÃ³nica"/>
    <n v="6626"/>
    <x v="931"/>
    <n v="98790"/>
    <s v="rlopez@bmlconsultores.cl"/>
    <x v="931"/>
    <x v="0"/>
    <s v="662698790"/>
    <m/>
    <m/>
    <n v="-98790"/>
  </r>
  <r>
    <x v="263"/>
    <s v="Factura electrÃ³nica"/>
    <n v="13729"/>
    <x v="931"/>
    <n v="320747"/>
    <s v="rlopez@bmlconsultores.cl"/>
    <x v="931"/>
    <x v="0"/>
    <s v="13729320747"/>
    <m/>
    <m/>
    <n v="-320747"/>
  </r>
  <r>
    <x v="303"/>
    <s v="Factura electrÃ³nica"/>
    <n v="8583"/>
    <x v="931"/>
    <n v="1475937"/>
    <s v="rlopez@bmlconsultores.cl"/>
    <x v="931"/>
    <x v="0"/>
    <s v="85831475937"/>
    <d v="2024-12-06T00:00:00"/>
    <n v="1475937"/>
    <n v="0"/>
  </r>
  <r>
    <x v="85"/>
    <s v="Factura electrÃ³nica"/>
    <n v="1266"/>
    <x v="931"/>
    <n v="174331"/>
    <s v="rlopez@bmlconsultores.cl"/>
    <x v="931"/>
    <x v="0"/>
    <s v="1266174331"/>
    <m/>
    <m/>
    <n v="-174331"/>
  </r>
  <r>
    <x v="248"/>
    <s v="Factura electrÃ³nica"/>
    <n v="2452"/>
    <x v="931"/>
    <n v="48541"/>
    <s v="rlopez@bmlconsultores.cl"/>
    <x v="931"/>
    <x v="0"/>
    <s v="245248541"/>
    <d v="2024-11-18T00:00:00"/>
    <n v="48541"/>
    <n v="0"/>
  </r>
  <r>
    <x v="313"/>
    <s v="Factura electrÃ³nica"/>
    <n v="9229"/>
    <x v="931"/>
    <n v="5828722"/>
    <s v="rlopez@bmlconsultores.cl"/>
    <x v="931"/>
    <x v="0"/>
    <s v="92295828722"/>
    <d v="2024-11-21T00:00:00"/>
    <n v="5828722"/>
    <n v="0"/>
  </r>
  <r>
    <x v="314"/>
    <s v="Factura electrÃ³nica"/>
    <n v="755"/>
    <x v="931"/>
    <n v="259000"/>
    <s v="rlopez@bmlconsultores.cl"/>
    <x v="931"/>
    <x v="0"/>
    <s v="755259000"/>
    <d v="2024-10-16T00:00:00"/>
    <n v="268000"/>
    <n v="9000"/>
  </r>
  <r>
    <x v="68"/>
    <s v="Factura electrÃ³nica"/>
    <n v="6915872"/>
    <x v="931"/>
    <n v="13640"/>
    <s v="rlopez@bmlconsultores.cl"/>
    <x v="931"/>
    <x v="0"/>
    <s v="691587213640"/>
    <d v="2024-11-15T00:00:00"/>
    <n v="13640"/>
    <n v="0"/>
  </r>
  <r>
    <x v="317"/>
    <s v="Factura electrÃ³nica"/>
    <n v="676"/>
    <x v="931"/>
    <n v="230000"/>
    <s v="rlopez@bmlconsultores.cl"/>
    <x v="931"/>
    <x v="0"/>
    <s v="676230000"/>
    <d v="2024-10-17T00:00:00"/>
    <n v="230000"/>
    <n v="0"/>
  </r>
  <r>
    <x v="14"/>
    <s v="Factura electrÃ³nica"/>
    <n v="43041"/>
    <x v="932"/>
    <n v="4596468"/>
    <s v="rlopez@bmlconsultores.cl"/>
    <x v="932"/>
    <x v="0"/>
    <s v="430414596468"/>
    <d v="2024-11-22T00:00:00"/>
    <n v="4596468"/>
    <n v="0"/>
  </r>
  <r>
    <x v="51"/>
    <s v="Factura electrÃ³nica"/>
    <n v="870473"/>
    <x v="932"/>
    <n v="1206856"/>
    <s v="rlopez@bmlconsultores.cl"/>
    <x v="932"/>
    <x v="0"/>
    <s v="8704731206856"/>
    <d v="2024-11-15T00:00:00"/>
    <n v="1206856"/>
    <n v="0"/>
  </r>
  <r>
    <x v="285"/>
    <s v="Factura electrÃ³nica"/>
    <n v="10466"/>
    <x v="932"/>
    <n v="722980"/>
    <s v="rlopez@bmlconsultores.cl"/>
    <x v="932"/>
    <x v="0"/>
    <s v="10466722980"/>
    <m/>
    <m/>
    <n v="-722980"/>
  </r>
  <r>
    <x v="303"/>
    <s v="Factura electrÃ³nica"/>
    <n v="8589"/>
    <x v="932"/>
    <n v="1025982"/>
    <s v="rlopez@bmlconsultores.cl"/>
    <x v="932"/>
    <x v="0"/>
    <s v="85891025982"/>
    <d v="2024-12-06T00:00:00"/>
    <n v="1025982"/>
    <n v="0"/>
  </r>
  <r>
    <x v="303"/>
    <s v="Factura electrÃ³nica"/>
    <n v="8588"/>
    <x v="932"/>
    <n v="2267892"/>
    <s v="rlopez@bmlconsultores.cl"/>
    <x v="932"/>
    <x v="0"/>
    <s v="85882267892"/>
    <d v="2024-12-06T00:00:00"/>
    <n v="2267892"/>
    <n v="0"/>
  </r>
  <r>
    <x v="303"/>
    <s v="Factura electrÃ³nica"/>
    <n v="8587"/>
    <x v="932"/>
    <n v="566973"/>
    <s v="rlopez@bmlconsultores.cl"/>
    <x v="932"/>
    <x v="0"/>
    <s v="8587566973"/>
    <d v="2024-12-06T00:00:00"/>
    <n v="566973"/>
    <n v="0"/>
  </r>
  <r>
    <x v="85"/>
    <s v="Factura electrÃ³nica"/>
    <n v="1270"/>
    <x v="932"/>
    <n v="719673"/>
    <s v="rlopez@bmlconsultores.cl"/>
    <x v="932"/>
    <x v="0"/>
    <s v="1270719673"/>
    <m/>
    <m/>
    <n v="-719673"/>
  </r>
  <r>
    <x v="254"/>
    <s v="Factura electrÃ³nica"/>
    <n v="42054"/>
    <x v="932"/>
    <n v="377859"/>
    <s v="rlopez@bmlconsultores.cl"/>
    <x v="932"/>
    <x v="0"/>
    <s v="42054377859"/>
    <m/>
    <m/>
    <n v="-377859"/>
  </r>
  <r>
    <x v="22"/>
    <s v="Factura electrÃ³nica"/>
    <n v="5028065"/>
    <x v="932"/>
    <n v="1653940"/>
    <s v="rlopez@bmlconsultores.cl"/>
    <x v="932"/>
    <x v="0"/>
    <s v="50280651653940"/>
    <m/>
    <m/>
    <n v="-1653940"/>
  </r>
  <r>
    <x v="318"/>
    <s v="Factura electrÃ³nica"/>
    <n v="1442"/>
    <x v="932"/>
    <n v="19990"/>
    <s v="rlopez@bmlconsultores.cl"/>
    <x v="932"/>
    <x v="0"/>
    <s v="144219990"/>
    <d v="2024-10-17T00:00:00"/>
    <n v="19990"/>
    <n v="0"/>
  </r>
  <r>
    <x v="68"/>
    <s v="Factura electrÃ³nica"/>
    <n v="6921481"/>
    <x v="932"/>
    <n v="13958"/>
    <s v="rlopez@bmlconsultores.cl"/>
    <x v="932"/>
    <x v="0"/>
    <s v="692148113958"/>
    <d v="2024-11-16T00:00:00"/>
    <n v="13958"/>
    <n v="0"/>
  </r>
  <r>
    <x v="49"/>
    <s v="Factura electrÃ³nica"/>
    <n v="14375"/>
    <x v="933"/>
    <n v="3371437"/>
    <s v="rlopez@bmlconsultores.cl"/>
    <x v="933"/>
    <x v="0"/>
    <s v="143753371437"/>
    <m/>
    <m/>
    <n v="-3371437"/>
  </r>
  <r>
    <x v="303"/>
    <s v="Factura electrÃ³nica"/>
    <n v="8594"/>
    <x v="933"/>
    <n v="1277892"/>
    <s v="rlopez@bmlconsultores.cl"/>
    <x v="933"/>
    <x v="0"/>
    <s v="85941277892"/>
    <d v="2024-12-06T00:00:00"/>
    <n v="1277892"/>
    <n v="0"/>
  </r>
  <r>
    <x v="71"/>
    <s v="Factura electrÃ³nica"/>
    <n v="3491"/>
    <x v="933"/>
    <n v="473495"/>
    <s v="rlopez@bmlconsultores.cl"/>
    <x v="933"/>
    <x v="0"/>
    <s v="3491473495"/>
    <d v="2024-10-16T00:00:00"/>
    <n v="473495"/>
    <n v="0"/>
  </r>
  <r>
    <x v="21"/>
    <s v="Factura electrÃ³nica"/>
    <n v="1126688"/>
    <x v="933"/>
    <n v="15215905"/>
    <s v="rlopez@bmlconsultores.cl"/>
    <x v="933"/>
    <x v="0"/>
    <s v="112668815215905"/>
    <d v="2024-11-18T00:00:00"/>
    <n v="15215905"/>
    <n v="0"/>
  </r>
  <r>
    <x v="21"/>
    <s v="Factura electrÃ³nica"/>
    <n v="1126689"/>
    <x v="933"/>
    <n v="8198416"/>
    <s v="rlopez@bmlconsultores.cl"/>
    <x v="933"/>
    <x v="0"/>
    <s v="11266898198416"/>
    <d v="2024-11-11T00:00:00"/>
    <n v="8198416"/>
    <n v="0"/>
  </r>
  <r>
    <x v="319"/>
    <s v="Factura electrÃ³nica"/>
    <n v="930"/>
    <x v="933"/>
    <n v="580000"/>
    <s v="rlopez@bmlconsultores.cl"/>
    <x v="933"/>
    <x v="0"/>
    <s v="930580000"/>
    <d v="2024-10-18T00:00:00"/>
    <n v="580000"/>
    <n v="0"/>
  </r>
  <r>
    <x v="198"/>
    <s v="Factura electrÃ³nica"/>
    <n v="433"/>
    <x v="934"/>
    <n v="174900"/>
    <s v="rlopez@bmlconsultores.cl"/>
    <x v="934"/>
    <x v="2"/>
    <s v="433174900"/>
    <m/>
    <m/>
    <n v="-174900"/>
  </r>
  <r>
    <x v="198"/>
    <s v="Nota de crÃ©dito electrÃ³nica"/>
    <n v="1378"/>
    <x v="934"/>
    <n v="-174900"/>
    <s v="rlopez@bmlconsultores.cl"/>
    <x v="934"/>
    <x v="1"/>
    <s v="1378-174900"/>
    <m/>
    <m/>
    <n v="174900"/>
  </r>
  <r>
    <x v="174"/>
    <s v="Factura electrÃ³nica"/>
    <n v="1871718"/>
    <x v="935"/>
    <n v="799991"/>
    <s v="rlopez@bmlconsultores.cl"/>
    <x v="935"/>
    <x v="0"/>
    <s v="1871718799991"/>
    <d v="2024-10-18T00:00:00"/>
    <n v="799990"/>
    <n v="-1"/>
  </r>
  <r>
    <x v="270"/>
    <s v="Factura electrÃ³nica"/>
    <n v="746"/>
    <x v="935"/>
    <n v="4257533"/>
    <s v="rlopez@bmlconsultores.cl"/>
    <x v="935"/>
    <x v="0"/>
    <s v="7464257533"/>
    <d v="2024-11-22T00:00:00"/>
    <n v="4287997"/>
    <n v="30464"/>
  </r>
  <r>
    <x v="320"/>
    <s v="Factura electrÃ³nica"/>
    <n v="6390559"/>
    <x v="935"/>
    <n v="169007"/>
    <s v="rlopez@bmlconsultores.cl"/>
    <x v="935"/>
    <x v="0"/>
    <s v="6390559169007"/>
    <d v="2024-10-21T00:00:00"/>
    <n v="207825"/>
    <n v="38818"/>
  </r>
  <r>
    <x v="320"/>
    <s v="Factura electrÃ³nica"/>
    <n v="6390561"/>
    <x v="935"/>
    <n v="38818"/>
    <s v="rlopez@bmlconsultores.cl"/>
    <x v="935"/>
    <x v="0"/>
    <s v="639056138818"/>
    <d v="2024-10-21T00:00:00"/>
    <n v="38818"/>
    <n v="0"/>
  </r>
  <r>
    <x v="321"/>
    <s v="Factura electrÃ³nica"/>
    <n v="8"/>
    <x v="936"/>
    <n v="873472"/>
    <s v="rlopez@bmlconsultores.cl"/>
    <x v="936"/>
    <x v="0"/>
    <s v="8873472"/>
    <d v="2024-11-29T00:00:00"/>
    <n v="873472"/>
    <n v="0"/>
  </r>
  <r>
    <x v="21"/>
    <s v="Factura electrÃ³nica"/>
    <n v="1127934"/>
    <x v="936"/>
    <n v="2549970"/>
    <s v="rlopez@bmlconsultores.cl"/>
    <x v="936"/>
    <x v="0"/>
    <s v="11279342549970"/>
    <d v="2024-11-26T00:00:00"/>
    <n v="2549970"/>
    <n v="0"/>
  </r>
  <r>
    <x v="22"/>
    <s v="Factura electrÃ³nica"/>
    <n v="5029045"/>
    <x v="936"/>
    <n v="140479"/>
    <s v="rlopez@bmlconsultores.cl"/>
    <x v="936"/>
    <x v="0"/>
    <s v="5029045140479"/>
    <d v="2024-10-22T00:00:00"/>
    <n v="3074429"/>
    <n v="2933950"/>
  </r>
  <r>
    <x v="22"/>
    <s v="Factura electrÃ³nica"/>
    <n v="5029044"/>
    <x v="936"/>
    <n v="2933950"/>
    <s v="rlopez@bmlconsultores.cl"/>
    <x v="936"/>
    <x v="0"/>
    <s v="50290442933950"/>
    <d v="2024-10-22T00:00:00"/>
    <n v="2933950"/>
    <n v="0"/>
  </r>
  <r>
    <x v="265"/>
    <s v="Factura electrÃ³nica"/>
    <n v="13113"/>
    <x v="936"/>
    <n v="4093600"/>
    <s v="rlopez@bmlconsultores.cl"/>
    <x v="936"/>
    <x v="0"/>
    <s v="131134093600"/>
    <d v="2024-11-18T00:00:00"/>
    <n v="4093600"/>
    <n v="0"/>
  </r>
  <r>
    <x v="322"/>
    <s v="Factura electrÃ³nica"/>
    <n v="367"/>
    <x v="936"/>
    <n v="36000"/>
    <s v="rlopez@bmlconsultores.cl"/>
    <x v="936"/>
    <x v="0"/>
    <s v="36736000"/>
    <d v="2024-10-17T00:00:00"/>
    <n v="36000"/>
    <n v="0"/>
  </r>
  <r>
    <x v="313"/>
    <s v="Factura electrÃ³nica"/>
    <n v="9254"/>
    <x v="936"/>
    <n v="2331693"/>
    <s v="rlopez@bmlconsultores.cl"/>
    <x v="936"/>
    <x v="0"/>
    <s v="92542331693"/>
    <d v="2024-11-06T00:00:00"/>
    <n v="2331693"/>
    <n v="0"/>
  </r>
  <r>
    <x v="11"/>
    <s v="Factura electrÃ³nica"/>
    <n v="124888"/>
    <x v="937"/>
    <n v="71400"/>
    <s v="rlopez@bmlconsultores.cl"/>
    <x v="937"/>
    <x v="0"/>
    <s v="12488871400"/>
    <m/>
    <m/>
    <n v="-71400"/>
  </r>
  <r>
    <x v="263"/>
    <s v="Factura electrÃ³nica"/>
    <n v="13753"/>
    <x v="937"/>
    <n v="2730118"/>
    <s v="rlopez@bmlconsultores.cl"/>
    <x v="937"/>
    <x v="0"/>
    <s v="137532730118"/>
    <m/>
    <m/>
    <n v="-2730118"/>
  </r>
  <r>
    <x v="21"/>
    <s v="Factura electrÃ³nica"/>
    <n v="1127953"/>
    <x v="937"/>
    <n v="1202740"/>
    <s v="rlopez@bmlconsultores.cl"/>
    <x v="937"/>
    <x v="0"/>
    <s v="11279531202740"/>
    <d v="2024-11-26T00:00:00"/>
    <n v="1202740"/>
    <n v="0"/>
  </r>
  <r>
    <x v="248"/>
    <s v="Factura electrÃ³nica"/>
    <n v="2474"/>
    <x v="937"/>
    <n v="274712"/>
    <s v="rlopez@bmlconsultores.cl"/>
    <x v="937"/>
    <x v="0"/>
    <s v="2474274712"/>
    <d v="2024-12-03T00:00:00"/>
    <n v="274712"/>
    <n v="0"/>
  </r>
  <r>
    <x v="248"/>
    <s v="Nota de crÃ©dito electrÃ³nica"/>
    <n v="4696"/>
    <x v="937"/>
    <n v="-230850"/>
    <s v="rlopez@bmlconsultores.cl"/>
    <x v="937"/>
    <x v="1"/>
    <s v="4696-230850"/>
    <m/>
    <m/>
    <n v="230850"/>
  </r>
  <r>
    <x v="284"/>
    <s v="Factura electrÃ³nica"/>
    <n v="95106"/>
    <x v="937"/>
    <n v="183991"/>
    <s v="rlopez@bmlconsultores.cl"/>
    <x v="937"/>
    <x v="0"/>
    <s v="95106183991"/>
    <d v="2024-12-05T00:00:00"/>
    <n v="183991"/>
    <n v="0"/>
  </r>
  <r>
    <x v="284"/>
    <s v="Factura electrÃ³nica"/>
    <n v="95107"/>
    <x v="937"/>
    <n v="890351"/>
    <s v="rlopez@bmlconsultores.cl"/>
    <x v="937"/>
    <x v="0"/>
    <s v="95107890351"/>
    <d v="2024-12-05T00:00:00"/>
    <n v="890351"/>
    <n v="0"/>
  </r>
  <r>
    <x v="31"/>
    <s v="Factura electrÃ³nica"/>
    <n v="33623804"/>
    <x v="937"/>
    <n v="53981"/>
    <s v="rlopez@bmlconsultores.cl"/>
    <x v="937"/>
    <x v="0"/>
    <s v="3362380453981"/>
    <m/>
    <m/>
    <n v="-53981"/>
  </r>
  <r>
    <x v="31"/>
    <s v="Nota de crÃ©dito electrÃ³nica"/>
    <n v="12677597"/>
    <x v="937"/>
    <n v="-53981"/>
    <s v="rlopez@bmlconsultores.cl"/>
    <x v="937"/>
    <x v="1"/>
    <s v="12677597-53981"/>
    <m/>
    <m/>
    <n v="53981"/>
  </r>
  <r>
    <x v="265"/>
    <s v="Factura electrÃ³nica"/>
    <n v="13122"/>
    <x v="937"/>
    <n v="6133498"/>
    <s v="rlopez@bmlconsultores.cl"/>
    <x v="937"/>
    <x v="0"/>
    <s v="131226133498"/>
    <d v="2024-11-22T00:00:00"/>
    <n v="6133498"/>
    <n v="0"/>
  </r>
  <r>
    <x v="54"/>
    <s v="Factura electrÃ³nica"/>
    <n v="135905442"/>
    <x v="938"/>
    <n v="105710"/>
    <s v="rlopez@bmlconsultores.cl"/>
    <x v="938"/>
    <x v="0"/>
    <s v="135905442105710"/>
    <m/>
    <m/>
    <n v="-105710"/>
  </r>
  <r>
    <x v="263"/>
    <s v="Factura electrÃ³nica"/>
    <n v="13762"/>
    <x v="938"/>
    <n v="113539"/>
    <s v="rlopez@bmlconsultores.cl"/>
    <x v="938"/>
    <x v="0"/>
    <s v="13762113539"/>
    <m/>
    <m/>
    <n v="-113539"/>
  </r>
  <r>
    <x v="157"/>
    <s v="Factura no afecta o exenta electrÃ³nica"/>
    <n v="5400479"/>
    <x v="938"/>
    <n v="13924188"/>
    <s v="rlopez@bmlconsultores.cl"/>
    <x v="938"/>
    <x v="0"/>
    <s v="540047913924188"/>
    <d v="2024-10-22T00:00:00"/>
    <n v="13924584"/>
    <n v="396"/>
  </r>
  <r>
    <x v="323"/>
    <s v="Factura electrÃ³nica"/>
    <n v="46291"/>
    <x v="938"/>
    <n v="74490"/>
    <s v="rlopez@bmlconsultores.cl"/>
    <x v="938"/>
    <x v="0"/>
    <s v="4629174490"/>
    <m/>
    <m/>
    <n v="-74490"/>
  </r>
  <r>
    <x v="324"/>
    <s v="Factura electrÃ³nica"/>
    <n v="58150"/>
    <x v="938"/>
    <n v="32823"/>
    <s v="rlopez@bmlconsultores.cl"/>
    <x v="938"/>
    <x v="0"/>
    <s v="5815032823"/>
    <d v="2024-10-25T00:00:00"/>
    <n v="32823"/>
    <n v="0"/>
  </r>
  <r>
    <x v="325"/>
    <s v="Factura electrÃ³nica"/>
    <n v="104640"/>
    <x v="938"/>
    <n v="98360"/>
    <s v="rlopez@bmlconsultores.cl"/>
    <x v="938"/>
    <x v="0"/>
    <s v="10464098360"/>
    <m/>
    <m/>
    <n v="-98360"/>
  </r>
  <r>
    <x v="316"/>
    <s v="Factura electrÃ³nica"/>
    <n v="6743"/>
    <x v="939"/>
    <n v="571590"/>
    <s v="rlopez@bmlconsultores.cl"/>
    <x v="939"/>
    <x v="0"/>
    <s v="6743571590"/>
    <m/>
    <m/>
    <n v="-571590"/>
  </r>
  <r>
    <x v="316"/>
    <s v="Nota de crÃ©dito electrÃ³nica"/>
    <n v="3548"/>
    <x v="939"/>
    <n v="-98790"/>
    <s v="rlopez@bmlconsultores.cl"/>
    <x v="939"/>
    <x v="1"/>
    <s v="3548-98790"/>
    <m/>
    <m/>
    <n v="98790"/>
  </r>
  <r>
    <x v="323"/>
    <s v="Factura electrÃ³nica"/>
    <n v="46398"/>
    <x v="939"/>
    <n v="165919"/>
    <s v="rlopez@bmlconsultores.cl"/>
    <x v="939"/>
    <x v="0"/>
    <s v="46398165919"/>
    <m/>
    <m/>
    <n v="-165919"/>
  </r>
  <r>
    <x v="21"/>
    <s v="Factura electrÃ³nica"/>
    <n v="1128779"/>
    <x v="940"/>
    <n v="37543"/>
    <s v="rlopez@bmlconsultores.cl"/>
    <x v="940"/>
    <x v="0"/>
    <s v="112877937543"/>
    <d v="2024-11-26T00:00:00"/>
    <n v="37543"/>
    <n v="0"/>
  </r>
  <r>
    <x v="206"/>
    <s v="Factura electrÃ³nica"/>
    <n v="607688"/>
    <x v="940"/>
    <n v="215780"/>
    <s v="rlopez@bmlconsultores.cl"/>
    <x v="940"/>
    <x v="0"/>
    <s v="607688215780"/>
    <d v="2024-10-28T00:00:00"/>
    <n v="215782"/>
    <n v="2"/>
  </r>
  <r>
    <x v="209"/>
    <s v="Factura electrÃ³nica"/>
    <n v="49357638"/>
    <x v="940"/>
    <n v="12761"/>
    <s v="rlopez@bmlconsultores.cl"/>
    <x v="940"/>
    <x v="0"/>
    <s v="4935763812761"/>
    <d v="2024-10-28T00:00:00"/>
    <n v="12761"/>
    <n v="0"/>
  </r>
  <r>
    <x v="209"/>
    <s v="Factura no afecta o exenta electrÃ³nica"/>
    <n v="12857960"/>
    <x v="940"/>
    <n v="6005"/>
    <s v="rlopez@bmlconsultores.cl"/>
    <x v="940"/>
    <x v="0"/>
    <s v="128579606005"/>
    <d v="2024-10-28T00:00:00"/>
    <n v="6005"/>
    <n v="0"/>
  </r>
  <r>
    <x v="68"/>
    <s v="Factura no afecta o exenta electrÃ³nica"/>
    <n v="2612649"/>
    <x v="940"/>
    <n v="7180"/>
    <s v="rlopez@bmlconsultores.cl"/>
    <x v="940"/>
    <x v="0"/>
    <s v="26126497180"/>
    <d v="2024-11-27T00:00:00"/>
    <n v="7180"/>
    <n v="0"/>
  </r>
  <r>
    <x v="2"/>
    <s v="Factura electrÃ³nica"/>
    <n v="3382594"/>
    <x v="940"/>
    <n v="680130"/>
    <s v="rlopez@bmlconsultores.cl"/>
    <x v="940"/>
    <x v="0"/>
    <s v="3382594680130"/>
    <d v="2024-10-28T00:00:00"/>
    <n v="680130"/>
    <n v="0"/>
  </r>
  <r>
    <x v="263"/>
    <s v="Factura electrÃ³nica"/>
    <n v="13780"/>
    <x v="941"/>
    <n v="1227899"/>
    <s v="rlopez@bmlconsultores.cl"/>
    <x v="941"/>
    <x v="0"/>
    <s v="137801227899"/>
    <d v="2024-11-21T00:00:00"/>
    <n v="499919"/>
    <n v="-727980"/>
  </r>
  <r>
    <x v="71"/>
    <s v="Factura electrÃ³nica"/>
    <n v="3507"/>
    <x v="941"/>
    <n v="499919"/>
    <s v="rlopez@bmlconsultores.cl"/>
    <x v="941"/>
    <x v="0"/>
    <s v="3507499919"/>
    <d v="2024-10-28T00:00:00"/>
    <n v="499800"/>
    <n v="-119"/>
  </r>
  <r>
    <x v="248"/>
    <s v="Factura electrÃ³nica"/>
    <n v="2489"/>
    <x v="941"/>
    <n v="54257"/>
    <s v="rlopez@bmlconsultores.cl"/>
    <x v="941"/>
    <x v="0"/>
    <s v="248954257"/>
    <d v="2024-12-03T00:00:00"/>
    <n v="54257"/>
    <n v="0"/>
  </r>
  <r>
    <x v="284"/>
    <s v="Factura electrÃ³nica"/>
    <n v="95157"/>
    <x v="941"/>
    <n v="1743521"/>
    <s v="rlopez@bmlconsultores.cl"/>
    <x v="941"/>
    <x v="0"/>
    <s v="951571743521"/>
    <d v="2024-12-05T00:00:00"/>
    <n v="1743521"/>
    <n v="0"/>
  </r>
  <r>
    <x v="265"/>
    <s v="Factura electrÃ³nica"/>
    <n v="13174"/>
    <x v="941"/>
    <n v="1726690"/>
    <s v="rlopez@bmlconsultores.cl"/>
    <x v="941"/>
    <x v="0"/>
    <s v="131741726690"/>
    <d v="2024-12-03T00:00:00"/>
    <n v="1726690"/>
    <n v="0"/>
  </r>
  <r>
    <x v="265"/>
    <s v="Factura electrÃ³nica"/>
    <n v="13173"/>
    <x v="941"/>
    <n v="2606100"/>
    <s v="rlopez@bmlconsultores.cl"/>
    <x v="941"/>
    <x v="0"/>
    <s v="131732606100"/>
    <d v="2024-12-03T00:00:00"/>
    <n v="2606100"/>
    <n v="0"/>
  </r>
  <r>
    <x v="313"/>
    <s v="Factura electrÃ³nica"/>
    <n v="9276"/>
    <x v="941"/>
    <n v="1187891"/>
    <s v="rlopez@bmlconsultores.cl"/>
    <x v="941"/>
    <x v="0"/>
    <s v="92761187891"/>
    <d v="2024-12-05T00:00:00"/>
    <n v="1187891"/>
    <n v="0"/>
  </r>
  <r>
    <x v="314"/>
    <s v="Factura electrÃ³nica"/>
    <n v="758"/>
    <x v="941"/>
    <n v="198000"/>
    <s v="rlopez@bmlconsultores.cl"/>
    <x v="941"/>
    <x v="0"/>
    <s v="758198000"/>
    <d v="2024-10-28T00:00:00"/>
    <n v="198000"/>
    <n v="0"/>
  </r>
  <r>
    <x v="326"/>
    <s v="Factura no afecta o exenta electrÃ³nica"/>
    <n v="84"/>
    <x v="942"/>
    <n v="1812000"/>
    <s v="rlopez@bmlconsultores.cl"/>
    <x v="942"/>
    <x v="0"/>
    <s v="841812000"/>
    <d v="2024-11-07T00:00:00"/>
    <n v="1826193"/>
    <n v="14193"/>
  </r>
  <r>
    <x v="198"/>
    <s v="Factura electrÃ³nica"/>
    <n v="438"/>
    <x v="942"/>
    <n v="349800"/>
    <s v="rlopez@bmlconsultores.cl"/>
    <x v="942"/>
    <x v="0"/>
    <s v="438349800"/>
    <d v="2024-11-18T00:00:00"/>
    <n v="349800"/>
    <n v="0"/>
  </r>
  <r>
    <x v="327"/>
    <s v="Factura electrÃ³nica"/>
    <n v="33269"/>
    <x v="942"/>
    <n v="770000"/>
    <s v="rlopez@bmlconsultores.cl"/>
    <x v="942"/>
    <x v="0"/>
    <s v="33269770000"/>
    <d v="2024-10-28T00:00:00"/>
    <n v="770000"/>
    <n v="0"/>
  </r>
  <r>
    <x v="49"/>
    <s v="Factura electrÃ³nica"/>
    <n v="14424"/>
    <x v="942"/>
    <n v="3225961"/>
    <s v="rlopez@bmlconsultores.cl"/>
    <x v="942"/>
    <x v="0"/>
    <s v="144243225961"/>
    <m/>
    <m/>
    <n v="-3225961"/>
  </r>
  <r>
    <x v="96"/>
    <s v="Factura electrÃ³nica"/>
    <n v="8664247"/>
    <x v="942"/>
    <n v="23461"/>
    <s v="rlopez@bmlconsultores.cl"/>
    <x v="942"/>
    <x v="0"/>
    <s v="866424723461"/>
    <d v="2024-11-29T00:00:00"/>
    <n v="23461"/>
    <n v="0"/>
  </r>
  <r>
    <x v="8"/>
    <s v="Factura electrÃ³nica"/>
    <n v="6438"/>
    <x v="942"/>
    <n v="16112972"/>
    <s v="rlopez@bmlconsultores.cl"/>
    <x v="942"/>
    <x v="0"/>
    <s v="643816112972"/>
    <d v="2024-12-05T00:00:00"/>
    <n v="16112972"/>
    <n v="0"/>
  </r>
  <r>
    <x v="21"/>
    <s v="Factura electrÃ³nica"/>
    <n v="1129920"/>
    <x v="942"/>
    <n v="1495480"/>
    <s v="rlopez@bmlconsultores.cl"/>
    <x v="942"/>
    <x v="0"/>
    <s v="11299201495480"/>
    <d v="2024-12-06T00:00:00"/>
    <n v="1495480"/>
    <n v="0"/>
  </r>
  <r>
    <x v="21"/>
    <s v="Factura electrÃ³nica"/>
    <n v="1129900"/>
    <x v="942"/>
    <n v="254992"/>
    <s v="rlopez@bmlconsultores.cl"/>
    <x v="942"/>
    <x v="0"/>
    <s v="1129900254992"/>
    <d v="2024-12-06T00:00:00"/>
    <n v="254992"/>
    <n v="0"/>
  </r>
  <r>
    <x v="21"/>
    <s v="Factura electrÃ³nica"/>
    <n v="1129872"/>
    <x v="942"/>
    <n v="902208"/>
    <s v="rlopez@bmlconsultores.cl"/>
    <x v="942"/>
    <x v="0"/>
    <s v="1129872902208"/>
    <d v="2024-12-06T00:00:00"/>
    <n v="902208"/>
    <n v="0"/>
  </r>
  <r>
    <x v="21"/>
    <s v="Factura electrÃ³nica"/>
    <n v="1129827"/>
    <x v="942"/>
    <n v="2879973"/>
    <s v="rlopez@bmlconsultores.cl"/>
    <x v="942"/>
    <x v="0"/>
    <s v="11298272879973"/>
    <d v="2024-12-06T00:00:00"/>
    <n v="2879973"/>
    <n v="0"/>
  </r>
  <r>
    <x v="21"/>
    <s v="Factura electrÃ³nica"/>
    <n v="1129826"/>
    <x v="942"/>
    <n v="1823980"/>
    <s v="rlopez@bmlconsultores.cl"/>
    <x v="942"/>
    <x v="0"/>
    <s v="11298261823980"/>
    <d v="2024-12-06T00:00:00"/>
    <n v="1823980"/>
    <n v="0"/>
  </r>
  <r>
    <x v="311"/>
    <s v="Factura electrÃ³nica"/>
    <n v="5254"/>
    <x v="942"/>
    <n v="95000"/>
    <s v="rlopez@bmlconsultores.cl"/>
    <x v="942"/>
    <x v="0"/>
    <s v="525495000"/>
    <d v="2024-10-28T00:00:00"/>
    <n v="95008"/>
    <n v="8"/>
  </r>
  <r>
    <x v="265"/>
    <s v="Factura electrÃ³nica"/>
    <n v="13207"/>
    <x v="942"/>
    <n v="1368500"/>
    <s v="rlopez@bmlconsultores.cl"/>
    <x v="942"/>
    <x v="0"/>
    <s v="132071368500"/>
    <d v="2024-12-03T00:00:00"/>
    <n v="1368500"/>
    <n v="0"/>
  </r>
  <r>
    <x v="265"/>
    <s v="Factura electrÃ³nica"/>
    <n v="13198"/>
    <x v="942"/>
    <n v="844046"/>
    <s v="rlopez@bmlconsultores.cl"/>
    <x v="942"/>
    <x v="0"/>
    <s v="13198844046"/>
    <d v="2024-12-03T00:00:00"/>
    <n v="844046"/>
    <n v="0"/>
  </r>
  <r>
    <x v="265"/>
    <s v="Factura electrÃ³nica"/>
    <n v="13197"/>
    <x v="942"/>
    <n v="761541"/>
    <s v="rlopez@bmlconsultores.cl"/>
    <x v="942"/>
    <x v="0"/>
    <s v="13197761541"/>
    <d v="2024-12-03T00:00:00"/>
    <n v="761541"/>
    <n v="0"/>
  </r>
  <r>
    <x v="265"/>
    <s v="Factura electrÃ³nica"/>
    <n v="13196"/>
    <x v="942"/>
    <n v="333200"/>
    <s v="rlopez@bmlconsultores.cl"/>
    <x v="942"/>
    <x v="0"/>
    <s v="13196333200"/>
    <d v="2024-12-03T00:00:00"/>
    <n v="333200"/>
    <n v="0"/>
  </r>
  <r>
    <x v="289"/>
    <s v="Factura electrÃ³nica"/>
    <n v="10"/>
    <x v="942"/>
    <n v="1095033"/>
    <s v="rlopez@bmlconsultores.cl"/>
    <x v="942"/>
    <x v="0"/>
    <s v="101095033"/>
    <d v="2024-11-18T00:00:00"/>
    <n v="1095033"/>
    <n v="0"/>
  </r>
  <r>
    <x v="206"/>
    <s v="Factura electrÃ³nica"/>
    <n v="607796"/>
    <x v="942"/>
    <n v="215780"/>
    <s v="rlopez@bmlconsultores.cl"/>
    <x v="942"/>
    <x v="0"/>
    <s v="607796215780"/>
    <d v="2024-12-05T00:00:00"/>
    <n v="215780"/>
    <n v="0"/>
  </r>
  <r>
    <x v="120"/>
    <s v="Factura no afecta o exenta electrÃ³nica"/>
    <n v="1665"/>
    <x v="942"/>
    <n v="948139"/>
    <s v="rlopez@bmlconsultores.cl"/>
    <x v="942"/>
    <x v="0"/>
    <s v="1665948139"/>
    <d v="2024-11-22T00:00:00"/>
    <n v="948139"/>
    <n v="0"/>
  </r>
  <r>
    <x v="209"/>
    <s v="Factura electrÃ³nica"/>
    <n v="49475644"/>
    <x v="942"/>
    <n v="155333"/>
    <s v="rlopez@bmlconsultores.cl"/>
    <x v="942"/>
    <x v="0"/>
    <s v="49475644155333"/>
    <d v="2024-10-30T00:00:00"/>
    <n v="155333"/>
    <n v="0"/>
  </r>
  <r>
    <x v="209"/>
    <s v="Factura no afecta o exenta electrÃ³nica"/>
    <n v="12895133"/>
    <x v="942"/>
    <n v="0"/>
    <s v="rlopez@bmlconsultores.cl"/>
    <x v="942"/>
    <x v="0"/>
    <s v="128951330"/>
    <d v="2024-10-30T00:00:00"/>
    <n v="0"/>
    <n v="0"/>
  </r>
  <r>
    <x v="199"/>
    <s v="Factura no afecta o exenta electrÃ³nica"/>
    <n v="226279"/>
    <x v="943"/>
    <n v="184025"/>
    <s v="rlopez@bmlconsultores.cl"/>
    <x v="943"/>
    <x v="0"/>
    <s v="226279184025"/>
    <m/>
    <m/>
    <n v="-184025"/>
  </r>
  <r>
    <x v="328"/>
    <s v="Factura electrÃ³nica"/>
    <n v="2230"/>
    <x v="944"/>
    <n v="170989"/>
    <s v="rlopez@bmlconsultores.cl"/>
    <x v="944"/>
    <x v="0"/>
    <s v="2230170989"/>
    <m/>
    <m/>
    <n v="-170989"/>
  </r>
  <r>
    <x v="317"/>
    <s v="Factura electrÃ³nica"/>
    <n v="681"/>
    <x v="945"/>
    <n v="50000"/>
    <s v="rlopez@bmlconsultores.cl"/>
    <x v="945"/>
    <x v="0"/>
    <s v="68150000"/>
    <d v="2024-11-11T00:00:00"/>
    <n v="50000"/>
    <n v="0"/>
  </r>
  <r>
    <x v="51"/>
    <s v="Factura electrÃ³nica"/>
    <n v="871325"/>
    <x v="946"/>
    <n v="260944"/>
    <s v="rlopez@bmlconsultores.cl"/>
    <x v="946"/>
    <x v="0"/>
    <s v="871325260944"/>
    <d v="2024-12-17T00:00:00"/>
    <n v="260944"/>
    <n v="0"/>
  </r>
  <r>
    <x v="12"/>
    <s v="Factura electrÃ³nica"/>
    <n v="35839"/>
    <x v="946"/>
    <n v="47600"/>
    <s v="rlopez@bmlconsultores.cl"/>
    <x v="946"/>
    <x v="0"/>
    <s v="3583947600"/>
    <d v="2024-11-04T00:00:00"/>
    <n v="47600"/>
    <n v="0"/>
  </r>
  <r>
    <x v="52"/>
    <s v="Factura electrÃ³nica"/>
    <n v="11862"/>
    <x v="946"/>
    <n v="201911"/>
    <s v="rlopez@bmlconsultores.cl"/>
    <x v="946"/>
    <x v="0"/>
    <s v="11862201911"/>
    <d v="2024-11-04T00:00:00"/>
    <n v="201911"/>
    <n v="0"/>
  </r>
  <r>
    <x v="11"/>
    <s v="Factura electrÃ³nica"/>
    <n v="125121"/>
    <x v="947"/>
    <n v="290955"/>
    <s v="rlopez@bmlconsultores.cl"/>
    <x v="947"/>
    <x v="0"/>
    <s v="125121290955"/>
    <d v="2024-12-17T00:00:00"/>
    <n v="290955"/>
    <n v="0"/>
  </r>
  <r>
    <x v="34"/>
    <s v="Factura electrÃ³nica"/>
    <n v="4679"/>
    <x v="947"/>
    <n v="1711420"/>
    <s v="rlopez@bmlconsultores.cl"/>
    <x v="947"/>
    <x v="0"/>
    <s v="46791711420"/>
    <d v="2025-01-03T00:00:00"/>
    <n v="1711420"/>
    <n v="0"/>
  </r>
  <r>
    <x v="34"/>
    <s v="Factura electrÃ³nica"/>
    <n v="4678"/>
    <x v="947"/>
    <n v="1711420"/>
    <s v="rlopez@bmlconsultores.cl"/>
    <x v="947"/>
    <x v="0"/>
    <s v="46781711420"/>
    <m/>
    <m/>
    <n v="-1711420"/>
  </r>
  <r>
    <x v="21"/>
    <s v="Factura electrÃ³nica"/>
    <n v="1130025"/>
    <x v="947"/>
    <n v="254992"/>
    <s v="rlopez@bmlconsultores.cl"/>
    <x v="947"/>
    <x v="0"/>
    <s v="1130025254992"/>
    <d v="2024-12-06T00:00:00"/>
    <n v="254992"/>
    <n v="0"/>
  </r>
  <r>
    <x v="311"/>
    <s v="Factura electrÃ³nica"/>
    <n v="5281"/>
    <x v="947"/>
    <n v="380000"/>
    <s v="rlopez@bmlconsultores.cl"/>
    <x v="947"/>
    <x v="0"/>
    <s v="5281380000"/>
    <d v="2024-11-05T00:00:00"/>
    <n v="380000"/>
    <n v="0"/>
  </r>
  <r>
    <x v="313"/>
    <s v="Factura electrÃ³nica"/>
    <n v="9292"/>
    <x v="947"/>
    <n v="887876"/>
    <s v="rlopez@bmlconsultores.cl"/>
    <x v="947"/>
    <x v="0"/>
    <s v="9292887876"/>
    <d v="2024-12-05T00:00:00"/>
    <n v="887876"/>
    <n v="0"/>
  </r>
  <r>
    <x v="120"/>
    <s v="Factura no afecta o exenta electrÃ³nica"/>
    <n v="1671"/>
    <x v="947"/>
    <n v="1393871"/>
    <s v="rlopez@bmlconsultores.cl"/>
    <x v="947"/>
    <x v="0"/>
    <s v="16711393871"/>
    <d v="2024-11-22T00:00:00"/>
    <n v="1393871"/>
    <n v="0"/>
  </r>
  <r>
    <x v="272"/>
    <s v="Factura electrÃ³nica"/>
    <n v="445"/>
    <x v="947"/>
    <n v="3153970"/>
    <s v="rlopez@bmlconsultores.cl"/>
    <x v="947"/>
    <x v="0"/>
    <s v="4453153970"/>
    <d v="2025-09-10T00:00:00"/>
    <n v="3153970"/>
    <n v="0"/>
  </r>
  <r>
    <x v="272"/>
    <s v="Factura electrÃ³nica"/>
    <n v="444"/>
    <x v="947"/>
    <n v="3153970"/>
    <s v="rlopez@bmlconsultores.cl"/>
    <x v="947"/>
    <x v="0"/>
    <s v="4443153970"/>
    <d v="2025-09-10T00:00:00"/>
    <n v="3153970"/>
    <n v="0"/>
  </r>
  <r>
    <x v="14"/>
    <s v="Factura electrÃ³nica"/>
    <n v="43389"/>
    <x v="948"/>
    <n v="1301078"/>
    <s v="rlopez@bmlconsultores.cl"/>
    <x v="948"/>
    <x v="0"/>
    <s v="433891301078"/>
    <d v="2024-12-10T00:00:00"/>
    <n v="1301078"/>
    <n v="0"/>
  </r>
  <r>
    <x v="63"/>
    <s v="Factura electrÃ³nica"/>
    <n v="1082"/>
    <x v="948"/>
    <n v="1207000"/>
    <s v="rlopez@bmlconsultores.cl"/>
    <x v="948"/>
    <x v="0"/>
    <s v="10821207000"/>
    <d v="2024-10-14T00:00:00"/>
    <n v="1207000"/>
    <n v="0"/>
  </r>
  <r>
    <x v="321"/>
    <s v="Factura electrÃ³nica"/>
    <n v="11"/>
    <x v="948"/>
    <n v="250940"/>
    <s v="rlopez@bmlconsultores.cl"/>
    <x v="948"/>
    <x v="0"/>
    <s v="11250940"/>
    <d v="2024-12-17T00:00:00"/>
    <n v="250940"/>
    <n v="0"/>
  </r>
  <r>
    <x v="21"/>
    <s v="Factura electrÃ³nica"/>
    <n v="1130037"/>
    <x v="948"/>
    <n v="6867616"/>
    <s v="rlopez@bmlconsultores.cl"/>
    <x v="948"/>
    <x v="0"/>
    <s v="11300376867616"/>
    <d v="2024-12-06T00:00:00"/>
    <n v="6867616"/>
    <n v="0"/>
  </r>
  <r>
    <x v="206"/>
    <s v="Factura electrÃ³nica"/>
    <n v="608185"/>
    <x v="948"/>
    <n v="1286483"/>
    <s v="rlopez@bmlconsultores.cl"/>
    <x v="948"/>
    <x v="0"/>
    <s v="6081851286483"/>
    <d v="2024-11-05T00:00:00"/>
    <n v="1286483"/>
    <n v="0"/>
  </r>
  <r>
    <x v="53"/>
    <s v="Factura electrÃ³nica"/>
    <n v="44874"/>
    <x v="949"/>
    <n v="231880"/>
    <s v="rlopez@bmlconsultores.cl"/>
    <x v="949"/>
    <x v="0"/>
    <s v="44874231880"/>
    <m/>
    <m/>
    <n v="-231880"/>
  </r>
  <r>
    <x v="285"/>
    <s v="Factura electrÃ³nica"/>
    <n v="10712"/>
    <x v="949"/>
    <n v="157980"/>
    <s v="rlopez@bmlconsultores.cl"/>
    <x v="949"/>
    <x v="0"/>
    <s v="10712157980"/>
    <m/>
    <m/>
    <n v="-157980"/>
  </r>
  <r>
    <x v="34"/>
    <s v="Factura electrÃ³nica"/>
    <n v="4698"/>
    <x v="949"/>
    <n v="2550667"/>
    <s v="rlopez@bmlconsultores.cl"/>
    <x v="949"/>
    <x v="0"/>
    <s v="46982550667"/>
    <d v="2025-01-06T00:00:00"/>
    <n v="2550667"/>
    <n v="0"/>
  </r>
  <r>
    <x v="34"/>
    <s v="Factura electrÃ³nica"/>
    <n v="4697"/>
    <x v="949"/>
    <n v="1711420"/>
    <s v="rlopez@bmlconsultores.cl"/>
    <x v="949"/>
    <x v="0"/>
    <s v="46971711420"/>
    <d v="2025-02-13T00:00:00"/>
    <n v="1711420"/>
    <n v="0"/>
  </r>
  <r>
    <x v="21"/>
    <s v="Factura electrÃ³nica"/>
    <n v="1130709"/>
    <x v="949"/>
    <n v="3887969"/>
    <s v="rlopez@bmlconsultores.cl"/>
    <x v="949"/>
    <x v="0"/>
    <s v="11307093887969"/>
    <d v="2024-12-13T00:00:00"/>
    <n v="3887969"/>
    <n v="0"/>
  </r>
  <r>
    <x v="329"/>
    <s v="Factura electrÃ³nica"/>
    <n v="1309"/>
    <x v="949"/>
    <n v="509940"/>
    <s v="rlopez@bmlconsultores.cl"/>
    <x v="949"/>
    <x v="0"/>
    <s v="1309509940"/>
    <m/>
    <m/>
    <n v="-509940"/>
  </r>
  <r>
    <x v="330"/>
    <s v="Factura electrÃ³nica"/>
    <n v="15101"/>
    <x v="950"/>
    <n v="23205"/>
    <s v="rlopez@bmlconsultores.cl"/>
    <x v="950"/>
    <x v="0"/>
    <s v="1510123205"/>
    <m/>
    <m/>
    <n v="-23205"/>
  </r>
  <r>
    <x v="263"/>
    <s v="Factura electrÃ³nica"/>
    <n v="13819"/>
    <x v="950"/>
    <n v="163968"/>
    <s v="rlopez@bmlconsultores.cl"/>
    <x v="950"/>
    <x v="2"/>
    <s v="13819163968"/>
    <m/>
    <m/>
    <n v="-163968"/>
  </r>
  <r>
    <x v="263"/>
    <s v="Factura electrÃ³nica"/>
    <n v="13820"/>
    <x v="950"/>
    <n v="211411"/>
    <s v="rlopez@bmlconsultores.cl"/>
    <x v="950"/>
    <x v="0"/>
    <s v="13820211411"/>
    <d v="2024-12-30T00:00:00"/>
    <n v="211411"/>
    <n v="0"/>
  </r>
  <r>
    <x v="263"/>
    <s v="Nota de crÃ©dito electrÃ³nica"/>
    <n v="1064"/>
    <x v="950"/>
    <n v="-163968"/>
    <s v="rlopez@bmlconsultores.cl"/>
    <x v="950"/>
    <x v="1"/>
    <s v="1064-163968"/>
    <m/>
    <m/>
    <n v="163968"/>
  </r>
  <r>
    <x v="329"/>
    <s v="Factura electrÃ³nica"/>
    <n v="1311"/>
    <x v="950"/>
    <n v="84990"/>
    <s v="rlopez@bmlconsultores.cl"/>
    <x v="950"/>
    <x v="0"/>
    <s v="131184990"/>
    <m/>
    <m/>
    <n v="-84990"/>
  </r>
  <r>
    <x v="331"/>
    <s v="Factura electrÃ³nica"/>
    <n v="1954"/>
    <x v="950"/>
    <n v="215390"/>
    <s v="rlopez@bmlconsultores.cl"/>
    <x v="950"/>
    <x v="0"/>
    <s v="1954215390"/>
    <d v="2024-10-15T00:00:00"/>
    <n v="107695"/>
    <n v="-107695"/>
  </r>
  <r>
    <x v="332"/>
    <s v="Factura electrÃ³nica"/>
    <n v="6440822"/>
    <x v="951"/>
    <n v="8489"/>
    <s v="rlopez@bmlconsultores.cl"/>
    <x v="951"/>
    <x v="0"/>
    <s v="64408228489"/>
    <m/>
    <m/>
    <n v="-8489"/>
  </r>
  <r>
    <x v="147"/>
    <s v="Factura electrÃ³nica"/>
    <n v="6263540"/>
    <x v="952"/>
    <n v="17289"/>
    <s v="rlopez@bmlconsultores.cl"/>
    <x v="952"/>
    <x v="0"/>
    <s v="626354017289"/>
    <m/>
    <m/>
    <n v="-17289"/>
  </r>
  <r>
    <x v="16"/>
    <s v="Factura electrÃ³nica"/>
    <n v="50138939"/>
    <x v="952"/>
    <n v="89271"/>
    <s v="rlopez@bmlconsultores.cl"/>
    <x v="952"/>
    <x v="0"/>
    <s v="5013893989271"/>
    <d v="2024-12-02T00:00:00"/>
    <n v="122528"/>
    <n v="33257"/>
  </r>
  <r>
    <x v="49"/>
    <s v="Factura electrÃ³nica"/>
    <n v="14453"/>
    <x v="953"/>
    <n v="3230832"/>
    <s v="rlopez@bmlconsultores.cl"/>
    <x v="953"/>
    <x v="0"/>
    <s v="144533230832"/>
    <m/>
    <m/>
    <n v="-3230832"/>
  </r>
  <r>
    <x v="186"/>
    <s v="Factura electrÃ³nica"/>
    <n v="1835"/>
    <x v="953"/>
    <n v="226076"/>
    <s v="rlopez@bmlconsultores.cl"/>
    <x v="953"/>
    <x v="0"/>
    <s v="1835226076"/>
    <d v="2024-12-27T00:00:00"/>
    <n v="226076"/>
    <n v="0"/>
  </r>
  <r>
    <x v="265"/>
    <s v="Factura electrÃ³nica"/>
    <n v="13252"/>
    <x v="953"/>
    <n v="2907170"/>
    <s v="rlopez@bmlconsultores.cl"/>
    <x v="953"/>
    <x v="0"/>
    <s v="132522907170"/>
    <d v="2024-12-12T00:00:00"/>
    <n v="2907170"/>
    <n v="0"/>
  </r>
  <r>
    <x v="53"/>
    <s v="Factura electrÃ³nica"/>
    <n v="45236"/>
    <x v="954"/>
    <n v="327831"/>
    <s v="rlopez@bmlconsultores.cl"/>
    <x v="954"/>
    <x v="0"/>
    <s v="45236327831"/>
    <m/>
    <m/>
    <n v="-327831"/>
  </r>
  <r>
    <x v="285"/>
    <s v="Factura electrÃ³nica"/>
    <n v="10797"/>
    <x v="954"/>
    <n v="152980"/>
    <s v="rlopez@bmlconsultores.cl"/>
    <x v="954"/>
    <x v="0"/>
    <s v="10797152980"/>
    <m/>
    <m/>
    <n v="-152980"/>
  </r>
  <r>
    <x v="157"/>
    <s v="Factura no afecta o exenta electrÃ³nica"/>
    <n v="6104321"/>
    <x v="954"/>
    <n v="67480"/>
    <s v="rlopez@bmlconsultores.cl"/>
    <x v="954"/>
    <x v="0"/>
    <s v="610432167480"/>
    <m/>
    <m/>
    <n v="-67480"/>
  </r>
  <r>
    <x v="157"/>
    <s v="Factura no afecta o exenta electrÃ³nica"/>
    <n v="6156088"/>
    <x v="954"/>
    <n v="34650"/>
    <s v="rlopez@bmlconsultores.cl"/>
    <x v="954"/>
    <x v="0"/>
    <s v="615608834650"/>
    <m/>
    <m/>
    <n v="-34650"/>
  </r>
  <r>
    <x v="157"/>
    <s v="Factura no afecta o exenta electrÃ³nica"/>
    <n v="6104215"/>
    <x v="954"/>
    <n v="51949"/>
    <s v="rlopez@bmlconsultores.cl"/>
    <x v="954"/>
    <x v="0"/>
    <s v="610421551949"/>
    <m/>
    <m/>
    <n v="-51949"/>
  </r>
  <r>
    <x v="263"/>
    <s v="Factura electrÃ³nica"/>
    <n v="13840"/>
    <x v="955"/>
    <n v="158996"/>
    <s v="rlopez@bmlconsultores.cl"/>
    <x v="955"/>
    <x v="0"/>
    <s v="13840158996"/>
    <d v="2024-12-30T00:00:00"/>
    <n v="158996"/>
    <n v="0"/>
  </r>
  <r>
    <x v="122"/>
    <s v="Factura electrÃ³nica"/>
    <n v="11308"/>
    <x v="955"/>
    <n v="405990"/>
    <s v="rlopez@bmlconsultores.cl"/>
    <x v="955"/>
    <x v="0"/>
    <s v="11308405990"/>
    <m/>
    <m/>
    <n v="-405990"/>
  </r>
  <r>
    <x v="248"/>
    <s v="Factura electrÃ³nica"/>
    <n v="2533"/>
    <x v="955"/>
    <n v="236078"/>
    <s v="rlopez@bmlconsultores.cl"/>
    <x v="955"/>
    <x v="0"/>
    <s v="2533236078"/>
    <d v="2024-12-20T00:00:00"/>
    <n v="236078"/>
    <n v="0"/>
  </r>
  <r>
    <x v="265"/>
    <s v="Factura electrÃ³nica"/>
    <n v="13260"/>
    <x v="955"/>
    <n v="2820300"/>
    <s v="rlopez@bmlconsultores.cl"/>
    <x v="955"/>
    <x v="0"/>
    <s v="132602820300"/>
    <d v="2024-12-12T00:00:00"/>
    <n v="2820300"/>
    <n v="0"/>
  </r>
  <r>
    <x v="333"/>
    <s v="Factura electrÃ³nica"/>
    <n v="1"/>
    <x v="955"/>
    <n v="1071000"/>
    <s v="rlopez@bmlconsultores.cl"/>
    <x v="955"/>
    <x v="0"/>
    <s v="11071000"/>
    <m/>
    <m/>
    <n v="-1071000"/>
  </r>
  <r>
    <x v="303"/>
    <s v="Factura electrÃ³nica"/>
    <n v="8688"/>
    <x v="956"/>
    <n v="6668495"/>
    <s v="rlopez@bmlconsultores.cl"/>
    <x v="956"/>
    <x v="0"/>
    <s v="86886668495"/>
    <d v="2024-12-27T00:00:00"/>
    <n v="6668495"/>
    <n v="0"/>
  </r>
  <r>
    <x v="271"/>
    <s v="Factura electrÃ³nica"/>
    <n v="5384"/>
    <x v="956"/>
    <n v="2210534"/>
    <s v="rlopez@bmlconsultores.cl"/>
    <x v="956"/>
    <x v="0"/>
    <s v="53842210534"/>
    <d v="2024-11-18T00:00:00"/>
    <n v="2210534"/>
    <n v="0"/>
  </r>
  <r>
    <x v="248"/>
    <s v="Factura electrÃ³nica"/>
    <n v="2537"/>
    <x v="956"/>
    <n v="660282"/>
    <s v="rlopez@bmlconsultores.cl"/>
    <x v="956"/>
    <x v="2"/>
    <s v="2537660282"/>
    <d v="2024-12-20T00:00:00"/>
    <n v="660282"/>
    <n v="0"/>
  </r>
  <r>
    <x v="284"/>
    <s v="Factura electrÃ³nica"/>
    <n v="95357"/>
    <x v="956"/>
    <n v="10144349"/>
    <s v="rlopez@bmlconsultores.cl"/>
    <x v="956"/>
    <x v="0"/>
    <s v="9535710144349"/>
    <d v="2025-01-17T00:00:00"/>
    <n v="10144349"/>
    <n v="0"/>
  </r>
  <r>
    <x v="149"/>
    <s v="Factura electrÃ³nica"/>
    <n v="34958"/>
    <x v="956"/>
    <n v="143960"/>
    <s v="rlopez@bmlconsultores.cl"/>
    <x v="956"/>
    <x v="0"/>
    <s v="34958143960"/>
    <m/>
    <m/>
    <n v="-143960"/>
  </r>
  <r>
    <x v="75"/>
    <s v="Factura electrÃ³nica"/>
    <n v="22332"/>
    <x v="956"/>
    <n v="3599524"/>
    <s v="rlopez@bmlconsultores.cl"/>
    <x v="956"/>
    <x v="2"/>
    <s v="223323599524"/>
    <m/>
    <m/>
    <n v="-3599524"/>
  </r>
  <r>
    <x v="289"/>
    <s v="Factura electrÃ³nica"/>
    <n v="12"/>
    <x v="956"/>
    <n v="1059695"/>
    <s v="rlopez@bmlconsultores.cl"/>
    <x v="956"/>
    <x v="0"/>
    <s v="121059695"/>
    <d v="2024-11-18T00:00:00"/>
    <n v="1059695"/>
    <n v="0"/>
  </r>
  <r>
    <x v="289"/>
    <s v="Factura electrÃ³nica"/>
    <n v="11"/>
    <x v="956"/>
    <n v="548079"/>
    <s v="rlopez@bmlconsultores.cl"/>
    <x v="956"/>
    <x v="0"/>
    <s v="11548079"/>
    <d v="2024-11-18T00:00:00"/>
    <n v="548079"/>
    <n v="0"/>
  </r>
  <r>
    <x v="206"/>
    <s v="Factura electrÃ³nica"/>
    <n v="608681"/>
    <x v="956"/>
    <n v="1316184"/>
    <s v="rlopez@bmlconsultores.cl"/>
    <x v="956"/>
    <x v="0"/>
    <s v="6086811316184"/>
    <d v="2024-12-23T00:00:00"/>
    <n v="1316183"/>
    <n v="-1"/>
  </r>
  <r>
    <x v="263"/>
    <s v="Factura electrÃ³nica"/>
    <n v="13851"/>
    <x v="957"/>
    <n v="2333833"/>
    <s v="rlopez@bmlconsultores.cl"/>
    <x v="957"/>
    <x v="0"/>
    <s v="138512333833"/>
    <d v="2024-12-30T00:00:00"/>
    <n v="2333833"/>
    <n v="0"/>
  </r>
  <r>
    <x v="75"/>
    <s v="Nota de crÃ©dito electrÃ³nica"/>
    <n v="3545"/>
    <x v="957"/>
    <n v="-3599524"/>
    <s v="rlopez@bmlconsultores.cl"/>
    <x v="957"/>
    <x v="1"/>
    <s v="3545-3599524"/>
    <m/>
    <m/>
    <n v="3599524"/>
  </r>
  <r>
    <x v="265"/>
    <s v="Factura electrÃ³nica"/>
    <n v="13275"/>
    <x v="957"/>
    <n v="3396379"/>
    <s v="rlopez@bmlconsultores.cl"/>
    <x v="957"/>
    <x v="0"/>
    <s v="132753396379"/>
    <d v="2024-12-12T00:00:00"/>
    <n v="3396379"/>
    <n v="0"/>
  </r>
  <r>
    <x v="88"/>
    <s v="Factura electrÃ³nica"/>
    <n v="59976"/>
    <x v="957"/>
    <n v="1362550"/>
    <s v="rlopez@bmlconsultores.cl"/>
    <x v="957"/>
    <x v="0"/>
    <s v="599761362550"/>
    <m/>
    <m/>
    <n v="-1362550"/>
  </r>
  <r>
    <x v="206"/>
    <s v="Factura electrÃ³nica"/>
    <n v="608747"/>
    <x v="957"/>
    <n v="361183"/>
    <s v="rlopez@bmlconsultores.cl"/>
    <x v="957"/>
    <x v="0"/>
    <s v="608747361183"/>
    <d v="2025-01-06T00:00:00"/>
    <n v="361183"/>
    <n v="0"/>
  </r>
  <r>
    <x v="334"/>
    <s v="Factura electrÃ³nica"/>
    <n v="132"/>
    <x v="957"/>
    <n v="1199984"/>
    <s v="rlopez@bmlconsultores.cl"/>
    <x v="957"/>
    <x v="0"/>
    <s v="1321199984"/>
    <m/>
    <m/>
    <n v="-1199984"/>
  </r>
  <r>
    <x v="335"/>
    <s v="Factura electrÃ³nica"/>
    <n v="1860721"/>
    <x v="957"/>
    <n v="559990"/>
    <s v="rlopez@bmlconsultores.cl"/>
    <x v="957"/>
    <x v="0"/>
    <s v="1860721559990"/>
    <d v="2024-11-15T00:00:00"/>
    <n v="559990"/>
    <n v="0"/>
  </r>
  <r>
    <x v="313"/>
    <s v="Factura electrÃ³nica"/>
    <n v="9340"/>
    <x v="957"/>
    <n v="87992"/>
    <s v="rlopez@bmlconsultores.cl"/>
    <x v="957"/>
    <x v="0"/>
    <s v="934087992"/>
    <d v="2025-01-13T00:00:00"/>
    <n v="87992"/>
    <n v="0"/>
  </r>
  <r>
    <x v="336"/>
    <s v="Factura electrÃ³nica"/>
    <n v="6964905"/>
    <x v="957"/>
    <n v="13691"/>
    <s v="rlopez@bmlconsultores.cl"/>
    <x v="957"/>
    <x v="0"/>
    <s v="696490513691"/>
    <m/>
    <m/>
    <n v="-13691"/>
  </r>
  <r>
    <x v="337"/>
    <s v="Factura electrÃ³nica"/>
    <n v="179"/>
    <x v="958"/>
    <n v="1309000"/>
    <s v="rlopez@bmlconsultores.cl"/>
    <x v="958"/>
    <x v="0"/>
    <s v="1791309000"/>
    <m/>
    <m/>
    <n v="-1309000"/>
  </r>
  <r>
    <x v="174"/>
    <s v="Nota de crÃ©dito electrÃ³nica"/>
    <n v="152319"/>
    <x v="958"/>
    <n v="-799991"/>
    <s v="rlopez@bmlconsultores.cl"/>
    <x v="958"/>
    <x v="1"/>
    <s v="152319-799991"/>
    <m/>
    <m/>
    <n v="799991"/>
  </r>
  <r>
    <x v="265"/>
    <s v="Nota de crÃ©dito electrÃ³nica"/>
    <n v="962"/>
    <x v="958"/>
    <n v="-339638"/>
    <s v="rlopez@bmlconsultores.cl"/>
    <x v="958"/>
    <x v="1"/>
    <s v="962-339638"/>
    <m/>
    <m/>
    <n v="0"/>
  </r>
  <r>
    <x v="53"/>
    <s v="Factura electrÃ³nica"/>
    <n v="45601"/>
    <x v="959"/>
    <n v="594810"/>
    <s v="rlopez@bmlconsultores.cl"/>
    <x v="959"/>
    <x v="0"/>
    <s v="45601594810"/>
    <m/>
    <m/>
    <n v="-594810"/>
  </r>
  <r>
    <x v="338"/>
    <s v="Factura electrÃ³nica"/>
    <n v="167604"/>
    <x v="959"/>
    <n v="93010"/>
    <s v="rlopez@bmlconsultores.cl"/>
    <x v="959"/>
    <x v="0"/>
    <s v="16760493010"/>
    <m/>
    <m/>
    <n v="-93010"/>
  </r>
  <r>
    <x v="323"/>
    <s v="Factura electrÃ³nica"/>
    <n v="48091"/>
    <x v="959"/>
    <n v="5990"/>
    <s v="rlopez@bmlconsultores.cl"/>
    <x v="959"/>
    <x v="0"/>
    <s v="480915990"/>
    <m/>
    <m/>
    <n v="-5990"/>
  </r>
  <r>
    <x v="22"/>
    <s v="Factura electrÃ³nica"/>
    <n v="5058659"/>
    <x v="959"/>
    <n v="1253980"/>
    <s v="rlopez@bmlconsultores.cl"/>
    <x v="959"/>
    <x v="0"/>
    <s v="50586591253980"/>
    <m/>
    <m/>
    <n v="-1253980"/>
  </r>
  <r>
    <x v="75"/>
    <s v="Factura electrÃ³nica"/>
    <n v="22362"/>
    <x v="959"/>
    <n v="2831510"/>
    <s v="rlopez@bmlconsultores.cl"/>
    <x v="959"/>
    <x v="0"/>
    <s v="223622831510"/>
    <d v="2024-11-26T00:00:00"/>
    <n v="2831510"/>
    <n v="0"/>
  </r>
  <r>
    <x v="335"/>
    <s v="Factura electrÃ³nica"/>
    <n v="1860869"/>
    <x v="959"/>
    <n v="753980"/>
    <s v="rlopez@bmlconsultores.cl"/>
    <x v="959"/>
    <x v="0"/>
    <s v="1860869753980"/>
    <d v="2024-11-20T00:00:00"/>
    <n v="753980"/>
    <n v="0"/>
  </r>
  <r>
    <x v="339"/>
    <s v="Factura electrÃ³nica"/>
    <n v="3391660"/>
    <x v="959"/>
    <n v="635778"/>
    <s v="rlopez@bmlconsultores.cl"/>
    <x v="959"/>
    <x v="0"/>
    <s v="3391660635778"/>
    <d v="2024-11-20T00:00:00"/>
    <n v="635778"/>
    <n v="0"/>
  </r>
  <r>
    <x v="11"/>
    <s v="Factura electrÃ³nica"/>
    <n v="125543"/>
    <x v="960"/>
    <n v="249864"/>
    <s v="rlopez@bmlconsultores.cl"/>
    <x v="960"/>
    <x v="0"/>
    <s v="125543249864"/>
    <d v="2024-12-17T00:00:00"/>
    <n v="249864"/>
    <n v="0"/>
  </r>
  <r>
    <x v="198"/>
    <s v="Factura electrÃ³nica"/>
    <n v="447"/>
    <x v="960"/>
    <n v="372801"/>
    <s v="rlopez@bmlconsultores.cl"/>
    <x v="960"/>
    <x v="0"/>
    <s v="447372801"/>
    <d v="2024-12-30T00:00:00"/>
    <n v="372801"/>
    <n v="0"/>
  </r>
  <r>
    <x v="263"/>
    <s v="Factura electrÃ³nica"/>
    <n v="13862"/>
    <x v="960"/>
    <n v="2547619"/>
    <s v="rlopez@bmlconsultores.cl"/>
    <x v="960"/>
    <x v="0"/>
    <s v="138622547619"/>
    <d v="2024-12-30T00:00:00"/>
    <n v="2547619"/>
    <n v="0"/>
  </r>
  <r>
    <x v="152"/>
    <s v="Nota de crÃ©dito electrÃ³nica"/>
    <n v="280222"/>
    <x v="960"/>
    <n v="-7800"/>
    <s v="rlopez@bmlconsultores.cl"/>
    <x v="960"/>
    <x v="1"/>
    <s v="280222-7800"/>
    <m/>
    <m/>
    <n v="7800"/>
  </r>
  <r>
    <x v="321"/>
    <s v="Factura electrÃ³nica"/>
    <n v="12"/>
    <x v="960"/>
    <n v="896251"/>
    <s v="rlopez@bmlconsultores.cl"/>
    <x v="960"/>
    <x v="0"/>
    <s v="12896251"/>
    <d v="2024-12-30T00:00:00"/>
    <n v="896251"/>
    <n v="0"/>
  </r>
  <r>
    <x v="21"/>
    <s v="Factura electrÃ³nica"/>
    <n v="1135826"/>
    <x v="960"/>
    <n v="11280197"/>
    <s v="rlopez@bmlconsultores.cl"/>
    <x v="960"/>
    <x v="0"/>
    <s v="113582611280197"/>
    <d v="2024-12-17T00:00:00"/>
    <n v="11280197"/>
    <n v="0"/>
  </r>
  <r>
    <x v="21"/>
    <s v="Factura electrÃ³nica"/>
    <n v="1135828"/>
    <x v="960"/>
    <n v="14517104"/>
    <s v="rlopez@bmlconsultores.cl"/>
    <x v="960"/>
    <x v="0"/>
    <s v="113582814517104"/>
    <d v="2025-01-13T00:00:00"/>
    <n v="14517104"/>
    <n v="0"/>
  </r>
  <r>
    <x v="21"/>
    <s v="Factura electrÃ³nica"/>
    <n v="1135827"/>
    <x v="960"/>
    <n v="5168691"/>
    <s v="rlopez@bmlconsultores.cl"/>
    <x v="960"/>
    <x v="0"/>
    <s v="11358275168691"/>
    <d v="2024-12-17T00:00:00"/>
    <n v="5188691"/>
    <n v="20000"/>
  </r>
  <r>
    <x v="248"/>
    <s v="Nota de crÃ©dito electrÃ³nica"/>
    <n v="4807"/>
    <x v="960"/>
    <n v="-660282"/>
    <s v="rlopez@bmlconsultores.cl"/>
    <x v="960"/>
    <x v="1"/>
    <s v="4807-660282"/>
    <m/>
    <m/>
    <n v="660282"/>
  </r>
  <r>
    <x v="248"/>
    <s v="Factura electrÃ³nica"/>
    <n v="2554"/>
    <x v="960"/>
    <n v="748756"/>
    <s v="rlopez@bmlconsultores.cl"/>
    <x v="960"/>
    <x v="0"/>
    <s v="2554748756"/>
    <d v="2025-01-02T00:00:00"/>
    <n v="748756"/>
    <n v="0"/>
  </r>
  <r>
    <x v="49"/>
    <s v="Factura electrÃ³nica"/>
    <n v="14492"/>
    <x v="961"/>
    <n v="3130002"/>
    <s v="rlopez@bmlconsultores.cl"/>
    <x v="961"/>
    <x v="0"/>
    <s v="144923130002"/>
    <d v="2024-12-03T00:00:00"/>
    <n v="3130002"/>
    <n v="0"/>
  </r>
  <r>
    <x v="71"/>
    <s v="Factura electrÃ³nica"/>
    <n v="3528"/>
    <x v="961"/>
    <n v="499919"/>
    <s v="rlopez@bmlconsultores.cl"/>
    <x v="961"/>
    <x v="0"/>
    <s v="3528499919"/>
    <d v="2024-11-21T00:00:00"/>
    <n v="499919"/>
    <n v="0"/>
  </r>
  <r>
    <x v="270"/>
    <s v="Factura electrÃ³nica"/>
    <n v="778"/>
    <x v="961"/>
    <n v="414999"/>
    <s v="rlopez@bmlconsultores.cl"/>
    <x v="961"/>
    <x v="0"/>
    <s v="778414999"/>
    <d v="2024-12-17T00:00:00"/>
    <n v="414999"/>
    <n v="0"/>
  </r>
  <r>
    <x v="77"/>
    <s v="Factura electrÃ³nica"/>
    <n v="21321"/>
    <x v="962"/>
    <n v="186586"/>
    <s v="rlopez@bmlconsultores.cl"/>
    <x v="962"/>
    <x v="0"/>
    <s v="21321186586"/>
    <d v="2024-12-30T00:00:00"/>
    <n v="186586"/>
    <n v="0"/>
  </r>
  <r>
    <x v="77"/>
    <s v="Factura electrÃ³nica"/>
    <n v="21324"/>
    <x v="962"/>
    <n v="32118"/>
    <s v="rlopez@bmlconsultores.cl"/>
    <x v="962"/>
    <x v="0"/>
    <s v="2132432118"/>
    <d v="2024-12-30T00:00:00"/>
    <n v="32118"/>
    <n v="0"/>
  </r>
  <r>
    <x v="263"/>
    <s v="Factura electrÃ³nica"/>
    <n v="13869"/>
    <x v="962"/>
    <n v="69879"/>
    <s v="rlopez@bmlconsultores.cl"/>
    <x v="962"/>
    <x v="0"/>
    <s v="1386969879"/>
    <d v="2024-12-30T00:00:00"/>
    <n v="69879"/>
    <n v="0"/>
  </r>
  <r>
    <x v="303"/>
    <s v="Factura electrÃ³nica"/>
    <n v="8714"/>
    <x v="962"/>
    <n v="2204868"/>
    <s v="rlopez@bmlconsultores.cl"/>
    <x v="962"/>
    <x v="0"/>
    <s v="87142204868"/>
    <d v="2024-12-27T00:00:00"/>
    <n v="2204868"/>
    <n v="0"/>
  </r>
  <r>
    <x v="248"/>
    <s v="Factura electrÃ³nica"/>
    <n v="2560"/>
    <x v="962"/>
    <n v="449201"/>
    <s v="rlopez@bmlconsultores.cl"/>
    <x v="962"/>
    <x v="0"/>
    <s v="2560449201"/>
    <d v="2025-01-02T00:00:00"/>
    <n v="449201"/>
    <n v="0"/>
  </r>
  <r>
    <x v="265"/>
    <s v="Factura electrÃ³nica"/>
    <n v="13328"/>
    <x v="962"/>
    <n v="3598524"/>
    <s v="rlopez@bmlconsultores.cl"/>
    <x v="962"/>
    <x v="0"/>
    <s v="133283598524"/>
    <d v="2024-12-23T00:00:00"/>
    <n v="3598524"/>
    <n v="0"/>
  </r>
  <r>
    <x v="265"/>
    <s v="Factura electrÃ³nica"/>
    <n v="13306"/>
    <x v="962"/>
    <n v="3451000"/>
    <s v="rlopez@bmlconsultores.cl"/>
    <x v="962"/>
    <x v="0"/>
    <s v="133063451000"/>
    <d v="2024-12-26T00:00:00"/>
    <n v="2959054"/>
    <n v="-491946"/>
  </r>
  <r>
    <x v="265"/>
    <s v="Factura electrÃ³nica"/>
    <n v="13333"/>
    <x v="962"/>
    <n v="5278840"/>
    <s v="rlopez@bmlconsultores.cl"/>
    <x v="962"/>
    <x v="0"/>
    <s v="133335278840"/>
    <d v="2024-12-23T00:00:00"/>
    <n v="5278840"/>
    <n v="0"/>
  </r>
  <r>
    <x v="126"/>
    <s v="Factura electrÃ³nica"/>
    <n v="211"/>
    <x v="962"/>
    <n v="841330"/>
    <s v="rlopez@bmlconsultores.cl"/>
    <x v="962"/>
    <x v="0"/>
    <s v="211841330"/>
    <d v="2024-12-30T00:00:00"/>
    <n v="841330"/>
    <n v="0"/>
  </r>
  <r>
    <x v="68"/>
    <s v="Factura no afecta o exenta electrÃ³nica"/>
    <n v="2668353"/>
    <x v="962"/>
    <n v="8105"/>
    <s v="rlopez@bmlconsultores.cl"/>
    <x v="962"/>
    <x v="0"/>
    <s v="26683538105"/>
    <d v="2024-12-25T00:00:00"/>
    <n v="8105"/>
    <n v="0"/>
  </r>
  <r>
    <x v="336"/>
    <s v="Factura electrÃ³nica"/>
    <n v="6973232"/>
    <x v="962"/>
    <n v="6990"/>
    <s v="rlopez@bmlconsultores.cl"/>
    <x v="962"/>
    <x v="0"/>
    <s v="69732326990"/>
    <m/>
    <m/>
    <n v="-6990"/>
  </r>
  <r>
    <x v="53"/>
    <s v="Factura electrÃ³nica"/>
    <n v="45930"/>
    <x v="963"/>
    <n v="420930"/>
    <s v="rlopez@bmlconsultores.cl"/>
    <x v="963"/>
    <x v="0"/>
    <s v="45930420930"/>
    <d v="2024-11-26T00:00:00"/>
    <n v="420930"/>
    <n v="0"/>
  </r>
  <r>
    <x v="14"/>
    <s v="Factura electrÃ³nica"/>
    <n v="43793"/>
    <x v="963"/>
    <n v="885272"/>
    <s v="rlopez@bmlconsultores.cl"/>
    <x v="963"/>
    <x v="0"/>
    <s v="43793885272"/>
    <d v="2024-12-26T00:00:00"/>
    <n v="885272"/>
    <n v="0"/>
  </r>
  <r>
    <x v="340"/>
    <s v="Factura electrÃ³nica"/>
    <n v="23476"/>
    <x v="963"/>
    <n v="83000"/>
    <s v="rlopez@bmlconsultores.cl"/>
    <x v="963"/>
    <x v="0"/>
    <s v="2347683000"/>
    <d v="2024-11-26T00:00:00"/>
    <n v="83000"/>
    <n v="0"/>
  </r>
  <r>
    <x v="341"/>
    <s v="Factura electrÃ³nica"/>
    <n v="33704918"/>
    <x v="963"/>
    <n v="5236"/>
    <s v="rlopez@bmlconsultores.cl"/>
    <x v="963"/>
    <x v="0"/>
    <s v="337049185236"/>
    <m/>
    <m/>
    <n v="-5236"/>
  </r>
  <r>
    <x v="341"/>
    <s v="Factura electrÃ³nica"/>
    <n v="33704916"/>
    <x v="963"/>
    <n v="107461"/>
    <s v="rlopez@bmlconsultores.cl"/>
    <x v="963"/>
    <x v="0"/>
    <s v="33704916107461"/>
    <m/>
    <m/>
    <n v="-107461"/>
  </r>
  <r>
    <x v="341"/>
    <s v="Factura electrÃ³nica"/>
    <n v="33704915"/>
    <x v="963"/>
    <n v="5981"/>
    <s v="rlopez@bmlconsultores.cl"/>
    <x v="963"/>
    <x v="2"/>
    <s v="337049155981"/>
    <m/>
    <m/>
    <n v="-5981"/>
  </r>
  <r>
    <x v="341"/>
    <s v="Factura electrÃ³nica"/>
    <n v="33704917"/>
    <x v="963"/>
    <n v="3496"/>
    <s v="rlopez@bmlconsultores.cl"/>
    <x v="963"/>
    <x v="0"/>
    <s v="337049173496"/>
    <m/>
    <m/>
    <n v="-3496"/>
  </r>
  <r>
    <x v="341"/>
    <s v="Nota de crÃ©dito electrÃ³nica"/>
    <n v="12748623"/>
    <x v="963"/>
    <n v="-5981"/>
    <s v="rlopez@bmlconsultores.cl"/>
    <x v="963"/>
    <x v="1"/>
    <s v="12748623-5981"/>
    <m/>
    <m/>
    <n v="5981"/>
  </r>
  <r>
    <x v="265"/>
    <s v="Factura electrÃ³nica"/>
    <n v="13334"/>
    <x v="963"/>
    <n v="1951600"/>
    <s v="rlopez@bmlconsultores.cl"/>
    <x v="963"/>
    <x v="0"/>
    <s v="133341951600"/>
    <d v="2024-12-23T00:00:00"/>
    <n v="1951600"/>
    <n v="0"/>
  </r>
  <r>
    <x v="206"/>
    <s v="Factura electrÃ³nica"/>
    <n v="609150"/>
    <x v="963"/>
    <n v="969251"/>
    <s v="rlopez@bmlconsultores.cl"/>
    <x v="963"/>
    <x v="0"/>
    <s v="609150969251"/>
    <d v="2024-11-21T00:00:00"/>
    <n v="1579947"/>
    <n v="610696"/>
  </r>
  <r>
    <x v="317"/>
    <s v="Factura electrÃ³nica"/>
    <n v="684"/>
    <x v="963"/>
    <n v="200001"/>
    <s v="rlopez@bmlconsultores.cl"/>
    <x v="963"/>
    <x v="0"/>
    <s v="684200001"/>
    <d v="2024-11-27T00:00:00"/>
    <n v="200001"/>
    <n v="0"/>
  </r>
  <r>
    <x v="20"/>
    <s v="Factura electrÃ³nica"/>
    <n v="126502"/>
    <x v="964"/>
    <n v="67584"/>
    <s v="rlopez@bmlconsultores.cl"/>
    <x v="964"/>
    <x v="0"/>
    <s v="12650267584"/>
    <d v="2024-12-30T00:00:00"/>
    <n v="67584"/>
    <n v="0"/>
  </r>
  <r>
    <x v="20"/>
    <s v="Factura electrÃ³nica"/>
    <n v="126503"/>
    <x v="964"/>
    <n v="360189"/>
    <s v="rlopez@bmlconsultores.cl"/>
    <x v="964"/>
    <x v="0"/>
    <s v="126503360189"/>
    <d v="2024-12-30T00:00:00"/>
    <n v="360189"/>
    <n v="0"/>
  </r>
  <r>
    <x v="342"/>
    <s v="Factura electrÃ³nica"/>
    <n v="49678699"/>
    <x v="964"/>
    <n v="12781"/>
    <s v="rlopez@bmlconsultores.cl"/>
    <x v="964"/>
    <x v="0"/>
    <s v="4967869912781"/>
    <d v="2024-11-27T00:00:00"/>
    <n v="12781"/>
    <n v="0"/>
  </r>
  <r>
    <x v="342"/>
    <s v="Factura no afecta o exenta electrÃ³nica"/>
    <n v="12961059"/>
    <x v="964"/>
    <n v="6014"/>
    <s v="rlopez@bmlconsultores.cl"/>
    <x v="964"/>
    <x v="0"/>
    <s v="129610596014"/>
    <d v="2024-11-27T00:00:00"/>
    <n v="6014"/>
    <n v="0"/>
  </r>
  <r>
    <x v="157"/>
    <s v="Factura electrÃ³nica"/>
    <n v="2421665"/>
    <x v="964"/>
    <n v="93392"/>
    <s v="rlopez@bmlconsultores.cl"/>
    <x v="964"/>
    <x v="0"/>
    <s v="242166593392"/>
    <m/>
    <m/>
    <n v="-93392"/>
  </r>
  <r>
    <x v="157"/>
    <s v="Factura electrÃ³nica"/>
    <n v="2421664"/>
    <x v="964"/>
    <n v="46696"/>
    <s v="rlopez@bmlconsultores.cl"/>
    <x v="964"/>
    <x v="0"/>
    <s v="242166446696"/>
    <m/>
    <m/>
    <n v="-46696"/>
  </r>
  <r>
    <x v="157"/>
    <s v="Factura no afecta o exenta electrÃ³nica"/>
    <n v="5148765"/>
    <x v="964"/>
    <n v="1468018"/>
    <s v="rlopez@bmlconsultores.cl"/>
    <x v="964"/>
    <x v="0"/>
    <s v="51487651468018"/>
    <d v="2024-11-27T00:00:00"/>
    <n v="1562194"/>
    <n v="94176"/>
  </r>
  <r>
    <x v="157"/>
    <s v="Factura no afecta o exenta electrÃ³nica"/>
    <n v="5148764"/>
    <x v="964"/>
    <n v="341634"/>
    <s v="rlopez@bmlconsultores.cl"/>
    <x v="964"/>
    <x v="0"/>
    <s v="5148764341634"/>
    <d v="2024-11-27T00:00:00"/>
    <n v="388722"/>
    <n v="47088"/>
  </r>
  <r>
    <x v="296"/>
    <s v="Factura electrÃ³nica"/>
    <n v="25852"/>
    <x v="964"/>
    <n v="1552544"/>
    <s v="rlopez@bmlconsultores.cl"/>
    <x v="964"/>
    <x v="0"/>
    <s v="258521552544"/>
    <d v="2024-12-06T00:00:00"/>
    <n v="1552544"/>
    <n v="0"/>
  </r>
  <r>
    <x v="296"/>
    <s v="Factura electrÃ³nica"/>
    <n v="25845"/>
    <x v="964"/>
    <n v="883942"/>
    <s v="rlopez@bmlconsultores.cl"/>
    <x v="964"/>
    <x v="0"/>
    <s v="25845883942"/>
    <d v="2024-12-06T00:00:00"/>
    <n v="883942"/>
    <n v="0"/>
  </r>
  <r>
    <x v="296"/>
    <s v="Factura electrÃ³nica"/>
    <n v="25850"/>
    <x v="964"/>
    <n v="237983"/>
    <s v="rlopez@bmlconsultores.cl"/>
    <x v="964"/>
    <x v="0"/>
    <s v="25850237983"/>
    <d v="2024-12-06T00:00:00"/>
    <n v="237983"/>
    <n v="0"/>
  </r>
  <r>
    <x v="296"/>
    <s v="Factura electrÃ³nica"/>
    <n v="25849"/>
    <x v="964"/>
    <n v="331491"/>
    <s v="rlopez@bmlconsultores.cl"/>
    <x v="964"/>
    <x v="0"/>
    <s v="25849331491"/>
    <d v="2024-12-06T00:00:00"/>
    <n v="331491"/>
    <n v="0"/>
  </r>
  <r>
    <x v="296"/>
    <s v="Factura electrÃ³nica"/>
    <n v="25846"/>
    <x v="964"/>
    <n v="747958"/>
    <s v="rlopez@bmlconsultores.cl"/>
    <x v="964"/>
    <x v="0"/>
    <s v="25846747958"/>
    <d v="2024-12-06T00:00:00"/>
    <n v="747958"/>
    <n v="0"/>
  </r>
  <r>
    <x v="296"/>
    <s v="Factura electrÃ³nica"/>
    <n v="25847"/>
    <x v="964"/>
    <n v="271983"/>
    <s v="rlopez@bmlconsultores.cl"/>
    <x v="964"/>
    <x v="0"/>
    <s v="25847271983"/>
    <d v="2024-12-06T00:00:00"/>
    <n v="271983"/>
    <n v="0"/>
  </r>
  <r>
    <x v="296"/>
    <s v="Factura electrÃ³nica"/>
    <n v="25853"/>
    <x v="964"/>
    <n v="1602792"/>
    <s v="rlopez@bmlconsultores.cl"/>
    <x v="964"/>
    <x v="0"/>
    <s v="258531602792"/>
    <d v="2024-12-06T00:00:00"/>
    <n v="1602792"/>
    <n v="0"/>
  </r>
  <r>
    <x v="296"/>
    <s v="Factura electrÃ³nica"/>
    <n v="25851"/>
    <x v="964"/>
    <n v="3259872"/>
    <s v="rlopez@bmlconsultores.cl"/>
    <x v="964"/>
    <x v="0"/>
    <s v="258513259872"/>
    <d v="2024-12-06T00:00:00"/>
    <n v="3259872"/>
    <n v="0"/>
  </r>
  <r>
    <x v="296"/>
    <s v="Factura electrÃ³nica"/>
    <n v="25848"/>
    <x v="964"/>
    <n v="101983"/>
    <s v="rlopez@bmlconsultores.cl"/>
    <x v="964"/>
    <x v="0"/>
    <s v="25848101983"/>
    <d v="2024-12-06T00:00:00"/>
    <n v="101983"/>
    <n v="0"/>
  </r>
  <r>
    <x v="248"/>
    <s v="Factura electrÃ³nica"/>
    <n v="2576"/>
    <x v="964"/>
    <n v="721435"/>
    <s v="rlopez@bmlconsultores.cl"/>
    <x v="964"/>
    <x v="0"/>
    <s v="2576721435"/>
    <d v="2025-03-21T00:00:00"/>
    <n v="721435"/>
    <n v="0"/>
  </r>
  <r>
    <x v="284"/>
    <s v="Factura electrÃ³nica"/>
    <n v="95515"/>
    <x v="964"/>
    <n v="1006472"/>
    <s v="rlopez@bmlconsultores.cl"/>
    <x v="964"/>
    <x v="0"/>
    <s v="955151006472"/>
    <d v="2025-01-17T00:00:00"/>
    <n v="1006472"/>
    <n v="0"/>
  </r>
  <r>
    <x v="341"/>
    <s v="Nota de crÃ©dito electrÃ³nica"/>
    <n v="12751972"/>
    <x v="964"/>
    <n v="-1745"/>
    <s v="rlopez@bmlconsultores.cl"/>
    <x v="964"/>
    <x v="1"/>
    <s v="12751972-1745"/>
    <m/>
    <m/>
    <n v="1745"/>
  </r>
  <r>
    <x v="318"/>
    <s v="Factura electrÃ³nica"/>
    <n v="1504"/>
    <x v="964"/>
    <n v="6000"/>
    <s v="rlopez@bmlconsultores.cl"/>
    <x v="964"/>
    <x v="0"/>
    <s v="15046000"/>
    <d v="2025-01-22T00:00:00"/>
    <n v="6000"/>
    <n v="171274"/>
  </r>
  <r>
    <x v="126"/>
    <s v="Factura electrÃ³nica"/>
    <n v="213"/>
    <x v="964"/>
    <n v="123463"/>
    <s v="rlopez@bmlconsultores.cl"/>
    <x v="964"/>
    <x v="0"/>
    <s v="213123463"/>
    <d v="2025-02-07T00:00:00"/>
    <n v="123463"/>
    <n v="0"/>
  </r>
  <r>
    <x v="77"/>
    <s v="Factura electrÃ³nica"/>
    <n v="21365"/>
    <x v="965"/>
    <n v="174323"/>
    <s v="rlopez@bmlconsultores.cl"/>
    <x v="965"/>
    <x v="0"/>
    <s v="21365174323"/>
    <d v="2025-01-14T00:00:00"/>
    <n v="174323"/>
    <n v="0"/>
  </r>
  <r>
    <x v="343"/>
    <s v="Factura electrÃ³nica"/>
    <n v="77290"/>
    <x v="965"/>
    <n v="223979"/>
    <s v="rlopez@bmlconsultores.cl"/>
    <x v="965"/>
    <x v="0"/>
    <s v="77290223979"/>
    <m/>
    <m/>
    <n v="-223979"/>
  </r>
  <r>
    <x v="263"/>
    <s v="Factura electrÃ³nica"/>
    <n v="13872"/>
    <x v="965"/>
    <n v="886095"/>
    <s v="rlopez@bmlconsultores.cl"/>
    <x v="965"/>
    <x v="0"/>
    <s v="13872886095"/>
    <d v="2024-12-30T00:00:00"/>
    <n v="886095"/>
    <n v="0"/>
  </r>
  <r>
    <x v="303"/>
    <s v="Factura electrÃ³nica"/>
    <n v="8754"/>
    <x v="965"/>
    <n v="359982"/>
    <s v="rlopez@bmlconsultores.cl"/>
    <x v="965"/>
    <x v="0"/>
    <s v="8754359982"/>
    <d v="2024-12-27T00:00:00"/>
    <n v="359982"/>
    <n v="0"/>
  </r>
  <r>
    <x v="21"/>
    <s v="Factura electrÃ³nica"/>
    <n v="1136731"/>
    <x v="965"/>
    <n v="8012813"/>
    <s v="rlopez@bmlconsultores.cl"/>
    <x v="965"/>
    <x v="0"/>
    <s v="11367318012813"/>
    <d v="2025-01-13T00:00:00"/>
    <n v="8012813"/>
    <n v="0"/>
  </r>
  <r>
    <x v="21"/>
    <s v="Factura electrÃ³nica"/>
    <n v="1136732"/>
    <x v="965"/>
    <n v="4555433"/>
    <s v="rlopez@bmlconsultores.cl"/>
    <x v="965"/>
    <x v="0"/>
    <s v="11367324555433"/>
    <d v="2025-01-13T00:00:00"/>
    <n v="4555433"/>
    <n v="0"/>
  </r>
  <r>
    <x v="344"/>
    <s v="Factura electrÃ³nica"/>
    <n v="35"/>
    <x v="965"/>
    <n v="629991"/>
    <s v="rlopez@bmlconsultores.cl"/>
    <x v="965"/>
    <x v="0"/>
    <s v="35629991"/>
    <m/>
    <m/>
    <n v="-629991"/>
  </r>
  <r>
    <x v="75"/>
    <s v="Factura electrÃ³nica"/>
    <n v="22407"/>
    <x v="965"/>
    <n v="175918"/>
    <s v="rlopez@bmlconsultores.cl"/>
    <x v="965"/>
    <x v="0"/>
    <s v="22407175918"/>
    <d v="2024-12-30T00:00:00"/>
    <n v="175918"/>
    <n v="0"/>
  </r>
  <r>
    <x v="75"/>
    <s v="Factura electrÃ³nica"/>
    <n v="22399"/>
    <x v="965"/>
    <n v="3167950"/>
    <s v="rlopez@bmlconsultores.cl"/>
    <x v="965"/>
    <x v="0"/>
    <s v="223993167950"/>
    <d v="2024-12-30T00:00:00"/>
    <n v="3167950"/>
    <n v="0"/>
  </r>
  <r>
    <x v="75"/>
    <s v="Factura electrÃ³nica"/>
    <n v="22398"/>
    <x v="965"/>
    <n v="6838855"/>
    <s v="rlopez@bmlconsultores.cl"/>
    <x v="965"/>
    <x v="0"/>
    <s v="223986838855"/>
    <d v="2024-12-30T00:00:00"/>
    <n v="6838855"/>
    <n v="0"/>
  </r>
  <r>
    <x v="88"/>
    <s v="Factura electrÃ³nica"/>
    <n v="60408"/>
    <x v="965"/>
    <n v="17731"/>
    <s v="rlopez@bmlconsultores.cl"/>
    <x v="965"/>
    <x v="0"/>
    <s v="6040817731"/>
    <m/>
    <m/>
    <n v="-17731"/>
  </r>
  <r>
    <x v="14"/>
    <s v="Factura electrÃ³nica"/>
    <n v="43956"/>
    <x v="966"/>
    <n v="284598"/>
    <s v="rlopez@bmlconsultores.cl"/>
    <x v="966"/>
    <x v="0"/>
    <s v="43956284598"/>
    <d v="2025-01-02T00:00:00"/>
    <n v="284598"/>
    <n v="0"/>
  </r>
  <r>
    <x v="345"/>
    <s v="Factura electrÃ³nica"/>
    <n v="16090"/>
    <x v="966"/>
    <n v="5237916"/>
    <s v="rlopez@bmlconsultores.cl"/>
    <x v="966"/>
    <x v="0"/>
    <s v="160905237916"/>
    <d v="2024-11-21T00:00:00"/>
    <n v="5237915"/>
    <n v="-1"/>
  </r>
  <r>
    <x v="96"/>
    <s v="Factura electrÃ³nica"/>
    <n v="8701938"/>
    <x v="966"/>
    <n v="23500"/>
    <s v="rlopez@bmlconsultores.cl"/>
    <x v="966"/>
    <x v="0"/>
    <s v="870193823500"/>
    <d v="2024-12-29T00:00:00"/>
    <n v="23500"/>
    <n v="0"/>
  </r>
  <r>
    <x v="346"/>
    <s v="Factura electrÃ³nica"/>
    <n v="1880651"/>
    <x v="966"/>
    <n v="519990"/>
    <s v="rlopez@bmlconsultores.cl"/>
    <x v="966"/>
    <x v="0"/>
    <s v="1880651519990"/>
    <m/>
    <m/>
    <n v="-519990"/>
  </r>
  <r>
    <x v="1"/>
    <s v="Factura electrÃ³nica"/>
    <n v="1674"/>
    <x v="966"/>
    <n v="94208"/>
    <s v="rlopez@bmlconsultores.cl"/>
    <x v="966"/>
    <x v="0"/>
    <s v="167494208"/>
    <d v="2025-02-13T00:00:00"/>
    <n v="94208"/>
    <n v="0"/>
  </r>
  <r>
    <x v="347"/>
    <s v="Factura electrÃ³nica"/>
    <n v="86"/>
    <x v="966"/>
    <n v="107699"/>
    <s v="rlopez@bmlconsultores.cl"/>
    <x v="966"/>
    <x v="2"/>
    <s v="86107699"/>
    <m/>
    <m/>
    <n v="-107699"/>
  </r>
  <r>
    <x v="347"/>
    <s v="Nota de crÃ©dito electrÃ³nica"/>
    <n v="36"/>
    <x v="966"/>
    <n v="-107699"/>
    <s v="rlopez@bmlconsultores.cl"/>
    <x v="966"/>
    <x v="1"/>
    <s v="36-107699"/>
    <m/>
    <m/>
    <n v="107699"/>
  </r>
  <r>
    <x v="323"/>
    <s v="Factura electrÃ³nica"/>
    <n v="48912"/>
    <x v="966"/>
    <n v="101941"/>
    <s v="rlopez@bmlconsultores.cl"/>
    <x v="966"/>
    <x v="0"/>
    <s v="48912101941"/>
    <m/>
    <m/>
    <n v="-101941"/>
  </r>
  <r>
    <x v="22"/>
    <s v="Factura electrÃ³nica"/>
    <n v="5062171"/>
    <x v="966"/>
    <n v="3349950"/>
    <s v="rlopez@bmlconsultores.cl"/>
    <x v="966"/>
    <x v="0"/>
    <s v="50621713349950"/>
    <d v="2024-11-29T00:00:00"/>
    <n v="3349950"/>
    <n v="0"/>
  </r>
  <r>
    <x v="75"/>
    <s v="Factura electrÃ³nica"/>
    <n v="22411"/>
    <x v="966"/>
    <n v="1955740"/>
    <s v="rlopez@bmlconsultores.cl"/>
    <x v="966"/>
    <x v="0"/>
    <s v="224111955740"/>
    <d v="2024-12-30T00:00:00"/>
    <n v="1955740"/>
    <n v="0"/>
  </r>
  <r>
    <x v="348"/>
    <s v="Factura electrÃ³nica"/>
    <n v="33707288"/>
    <x v="966"/>
    <n v="39981"/>
    <s v="rlopez@bmlconsultores.cl"/>
    <x v="966"/>
    <x v="0"/>
    <s v="3370728839981"/>
    <m/>
    <m/>
    <n v="-39981"/>
  </r>
  <r>
    <x v="289"/>
    <s v="Factura electrÃ³nica"/>
    <n v="15"/>
    <x v="966"/>
    <n v="1721216"/>
    <s v="rlopez@bmlconsultores.cl"/>
    <x v="966"/>
    <x v="0"/>
    <s v="151721216"/>
    <d v="2024-12-02T00:00:00"/>
    <n v="1721216"/>
    <n v="0"/>
  </r>
  <r>
    <x v="289"/>
    <s v="Factura electrÃ³nica"/>
    <n v="14"/>
    <x v="966"/>
    <n v="624644"/>
    <s v="rlopez@bmlconsultores.cl"/>
    <x v="966"/>
    <x v="0"/>
    <s v="14624644"/>
    <d v="2024-12-02T00:00:00"/>
    <n v="624644"/>
    <n v="0"/>
  </r>
  <r>
    <x v="289"/>
    <s v="Factura electrÃ³nica"/>
    <n v="13"/>
    <x v="966"/>
    <n v="608535"/>
    <s v="rlopez@bmlconsultores.cl"/>
    <x v="966"/>
    <x v="0"/>
    <s v="13608535"/>
    <d v="2024-12-02T00:00:00"/>
    <n v="608535"/>
    <n v="0"/>
  </r>
  <r>
    <x v="167"/>
    <s v="Factura electrÃ³nica"/>
    <n v="351394"/>
    <x v="967"/>
    <n v="14970"/>
    <s v="rlopez@bmlconsultores.cl"/>
    <x v="967"/>
    <x v="0"/>
    <s v="35139414970"/>
    <m/>
    <m/>
    <n v="-14970"/>
  </r>
  <r>
    <x v="199"/>
    <s v="Factura no afecta o exenta electrÃ³nica"/>
    <n v="229680"/>
    <x v="968"/>
    <n v="86883"/>
    <s v="rlopez@bmlconsultores.cl"/>
    <x v="968"/>
    <x v="0"/>
    <s v="22968086883"/>
    <m/>
    <m/>
    <n v="-86883"/>
  </r>
  <r>
    <x v="12"/>
    <s v="Factura electrÃ³nica"/>
    <n v="36375"/>
    <x v="969"/>
    <n v="47600"/>
    <s v="rlopez@bmlconsultores.cl"/>
    <x v="969"/>
    <x v="0"/>
    <s v="3637547600"/>
    <d v="2024-12-02T00:00:00"/>
    <n v="47600"/>
    <n v="0"/>
  </r>
  <r>
    <x v="321"/>
    <s v="Factura electrÃ³nica"/>
    <n v="15"/>
    <x v="969"/>
    <n v="63990"/>
    <s v="rlopez@bmlconsultores.cl"/>
    <x v="969"/>
    <x v="0"/>
    <s v="1563990"/>
    <d v="2024-12-30T00:00:00"/>
    <n v="63990"/>
    <n v="0"/>
  </r>
  <r>
    <x v="321"/>
    <s v="Factura electrÃ³nica"/>
    <n v="14"/>
    <x v="969"/>
    <n v="1053807"/>
    <s v="rlopez@bmlconsultores.cl"/>
    <x v="969"/>
    <x v="0"/>
    <s v="141053807"/>
    <d v="2024-12-30T00:00:00"/>
    <n v="1053807"/>
    <n v="0"/>
  </r>
  <r>
    <x v="248"/>
    <s v="Factura electrÃ³nica"/>
    <n v="2585"/>
    <x v="969"/>
    <n v="675776"/>
    <s v="rlopez@bmlconsultores.cl"/>
    <x v="969"/>
    <x v="0"/>
    <s v="2585675776"/>
    <d v="2025-01-13T00:00:00"/>
    <n v="675776"/>
    <n v="0"/>
  </r>
  <r>
    <x v="328"/>
    <s v="Factura electrÃ³nica"/>
    <n v="2359"/>
    <x v="969"/>
    <n v="104755"/>
    <s v="rlopez@bmlconsultores.cl"/>
    <x v="969"/>
    <x v="0"/>
    <s v="2359104755"/>
    <d v="2024-12-03T00:00:00"/>
    <n v="104755"/>
    <n v="0"/>
  </r>
  <r>
    <x v="349"/>
    <s v="Factura electrÃ³nica"/>
    <n v="168570"/>
    <x v="970"/>
    <n v="156980"/>
    <s v="rlopez@bmlconsultores.cl"/>
    <x v="970"/>
    <x v="0"/>
    <s v="168570156980"/>
    <m/>
    <m/>
    <n v="-156980"/>
  </r>
  <r>
    <x v="284"/>
    <s v="Factura electrÃ³nica"/>
    <n v="95619"/>
    <x v="970"/>
    <n v="485948"/>
    <s v="rlopez@bmlconsultores.cl"/>
    <x v="970"/>
    <x v="0"/>
    <s v="95619485948"/>
    <d v="2025-01-17T00:00:00"/>
    <n v="485948"/>
    <n v="0"/>
  </r>
  <r>
    <x v="11"/>
    <s v="Factura electrÃ³nica"/>
    <n v="125917"/>
    <x v="971"/>
    <n v="110670"/>
    <s v="rlopez@bmlconsultores.cl"/>
    <x v="971"/>
    <x v="0"/>
    <s v="125917110670"/>
    <d v="2025-01-13T00:00:00"/>
    <n v="110670"/>
    <n v="0"/>
  </r>
  <r>
    <x v="303"/>
    <s v="Factura electrÃ³nica"/>
    <n v="8869"/>
    <x v="971"/>
    <n v="539973"/>
    <s v="rlopez@bmlconsultores.cl"/>
    <x v="971"/>
    <x v="0"/>
    <s v="8869539973"/>
    <d v="2025-02-06T00:00:00"/>
    <n v="539973"/>
    <n v="0"/>
  </r>
  <r>
    <x v="186"/>
    <s v="Factura electrÃ³nica"/>
    <n v="1932"/>
    <x v="971"/>
    <n v="428281"/>
    <s v="rlopez@bmlconsultores.cl"/>
    <x v="971"/>
    <x v="0"/>
    <s v="1932428281"/>
    <m/>
    <m/>
    <n v="-428281"/>
  </r>
  <r>
    <x v="248"/>
    <s v="Factura electrÃ³nica"/>
    <n v="2600"/>
    <x v="971"/>
    <n v="314005"/>
    <s v="rlopez@bmlconsultores.cl"/>
    <x v="971"/>
    <x v="0"/>
    <s v="2600314005"/>
    <d v="2025-01-13T00:00:00"/>
    <n v="314005"/>
    <n v="0"/>
  </r>
  <r>
    <x v="75"/>
    <s v="Factura electrÃ³nica"/>
    <n v="22494"/>
    <x v="971"/>
    <n v="3587622"/>
    <s v="rlopez@bmlconsultores.cl"/>
    <x v="971"/>
    <x v="0"/>
    <s v="224943587622"/>
    <d v="2024-12-30T00:00:00"/>
    <n v="3587622"/>
    <n v="0"/>
  </r>
  <r>
    <x v="350"/>
    <s v="Factura electrÃ³nica"/>
    <n v="215"/>
    <x v="971"/>
    <n v="142472"/>
    <s v="rlopez@bmlconsultores.cl"/>
    <x v="971"/>
    <x v="0"/>
    <s v="215142472"/>
    <d v="2025-02-07T00:00:00"/>
    <n v="142472"/>
    <n v="0"/>
  </r>
  <r>
    <x v="351"/>
    <s v="Factura electrÃ³nica"/>
    <n v="71421"/>
    <x v="971"/>
    <n v="117810"/>
    <s v="rlopez@bmlconsultores.cl"/>
    <x v="971"/>
    <x v="0"/>
    <s v="71421117810"/>
    <m/>
    <m/>
    <n v="-117810"/>
  </r>
  <r>
    <x v="14"/>
    <s v="Factura electrÃ³nica"/>
    <n v="44106"/>
    <x v="972"/>
    <n v="883850"/>
    <s v="rlopez@bmlconsultores.cl"/>
    <x v="972"/>
    <x v="0"/>
    <s v="44106883850"/>
    <d v="2025-01-17T00:00:00"/>
    <n v="883850"/>
    <n v="0"/>
  </r>
  <r>
    <x v="263"/>
    <s v="Factura electrÃ³nica"/>
    <n v="13905"/>
    <x v="972"/>
    <n v="3246415"/>
    <s v="rlopez@bmlconsultores.cl"/>
    <x v="972"/>
    <x v="0"/>
    <s v="139053246415"/>
    <d v="2024-12-30T00:00:00"/>
    <n v="3246415"/>
    <n v="0"/>
  </r>
  <r>
    <x v="8"/>
    <s v="Factura electrÃ³nica"/>
    <n v="6501"/>
    <x v="972"/>
    <n v="6556285"/>
    <s v="rlopez@bmlconsultores.cl"/>
    <x v="972"/>
    <x v="0"/>
    <s v="65016556285"/>
    <d v="2024-12-27T00:00:00"/>
    <n v="6556285"/>
    <n v="0"/>
  </r>
  <r>
    <x v="270"/>
    <s v="Factura electrÃ³nica"/>
    <n v="787"/>
    <x v="972"/>
    <n v="779978"/>
    <s v="rlopez@bmlconsultores.cl"/>
    <x v="972"/>
    <x v="0"/>
    <s v="787779978"/>
    <d v="2024-12-17T00:00:00"/>
    <n v="779978"/>
    <n v="0"/>
  </r>
  <r>
    <x v="21"/>
    <s v="Factura electrÃ³nica"/>
    <n v="1115520"/>
    <x v="972"/>
    <n v="4959960"/>
    <s v="rlopez@bmlconsultores.cl"/>
    <x v="972"/>
    <x v="0"/>
    <s v="11155204959960"/>
    <d v="2024-12-05T00:00:00"/>
    <n v="4959960"/>
    <n v="0"/>
  </r>
  <r>
    <x v="21"/>
    <s v="Factura electrÃ³nica"/>
    <n v="1138252"/>
    <x v="972"/>
    <n v="2191345"/>
    <s v="rlopez@bmlconsultores.cl"/>
    <x v="972"/>
    <x v="0"/>
    <s v="11382522191345"/>
    <d v="2025-01-13T00:00:00"/>
    <n v="2191345"/>
    <n v="0"/>
  </r>
  <r>
    <x v="344"/>
    <s v="Factura electrÃ³nica"/>
    <n v="39"/>
    <x v="972"/>
    <n v="1329990"/>
    <s v="rlopez@bmlconsultores.cl"/>
    <x v="972"/>
    <x v="0"/>
    <s v="391329990"/>
    <m/>
    <m/>
    <n v="-1329990"/>
  </r>
  <r>
    <x v="197"/>
    <s v="Factura electrÃ³nica"/>
    <n v="304486"/>
    <x v="972"/>
    <n v="955960"/>
    <s v="rlopez@bmlconsultores.cl"/>
    <x v="972"/>
    <x v="0"/>
    <s v="304486955960"/>
    <d v="2024-12-04T00:00:00"/>
    <n v="955960"/>
    <n v="0"/>
  </r>
  <r>
    <x v="120"/>
    <s v="Factura no afecta o exenta electrÃ³nica"/>
    <n v="1738"/>
    <x v="972"/>
    <n v="1412837"/>
    <s v="rlopez@bmlconsultores.cl"/>
    <x v="972"/>
    <x v="0"/>
    <s v="17381412837"/>
    <d v="2024-12-10T00:00:00"/>
    <n v="1412837"/>
    <n v="0"/>
  </r>
  <r>
    <x v="349"/>
    <s v="Factura electrÃ³nica"/>
    <n v="168700"/>
    <x v="973"/>
    <n v="308970"/>
    <s v="rlopez@bmlconsultores.cl"/>
    <x v="973"/>
    <x v="0"/>
    <s v="168700308970"/>
    <m/>
    <m/>
    <n v="-308970"/>
  </r>
  <r>
    <x v="21"/>
    <s v="Factura electrÃ³nica"/>
    <n v="1115572"/>
    <x v="973"/>
    <n v="11889880"/>
    <s v="rlopez@bmlconsultores.cl"/>
    <x v="973"/>
    <x v="0"/>
    <s v="111557211889880"/>
    <d v="2024-12-06T00:00:00"/>
    <n v="11889880"/>
    <n v="0"/>
  </r>
  <r>
    <x v="198"/>
    <s v="Factura electrÃ³nica"/>
    <n v="452"/>
    <x v="974"/>
    <n v="367800"/>
    <s v="rlopez@bmlconsultores.cl"/>
    <x v="974"/>
    <x v="0"/>
    <s v="452367800"/>
    <d v="2025-01-17T00:00:00"/>
    <n v="367800"/>
    <n v="0"/>
  </r>
  <r>
    <x v="285"/>
    <s v="Factura electrÃ³nica"/>
    <n v="11292"/>
    <x v="975"/>
    <n v="302970"/>
    <s v="rlopez@bmlconsultores.cl"/>
    <x v="975"/>
    <x v="0"/>
    <s v="11292302970"/>
    <d v="2024-12-09T00:00:00"/>
    <n v="302970"/>
    <n v="0"/>
  </r>
  <r>
    <x v="303"/>
    <s v="Factura electrÃ³nica"/>
    <n v="8886"/>
    <x v="975"/>
    <n v="4872707"/>
    <s v="rlopez@bmlconsultores.cl"/>
    <x v="975"/>
    <x v="0"/>
    <s v="88864872707"/>
    <d v="2025-02-06T00:00:00"/>
    <n v="4872707"/>
    <n v="0"/>
  </r>
  <r>
    <x v="147"/>
    <s v="Factura electrÃ³nica"/>
    <n v="6651255"/>
    <x v="975"/>
    <n v="259990"/>
    <s v="rlopez@bmlconsultores.cl"/>
    <x v="975"/>
    <x v="0"/>
    <s v="6651255259990"/>
    <m/>
    <m/>
    <n v="-259990"/>
  </r>
  <r>
    <x v="147"/>
    <s v="Factura electrÃ³nica"/>
    <n v="6651268"/>
    <x v="975"/>
    <n v="259990"/>
    <s v="rlopez@bmlconsultores.cl"/>
    <x v="975"/>
    <x v="0"/>
    <s v="6651268259990"/>
    <m/>
    <m/>
    <n v="-259990"/>
  </r>
  <r>
    <x v="147"/>
    <s v="Factura electrÃ³nica"/>
    <n v="6464997"/>
    <x v="975"/>
    <n v="8489"/>
    <s v="rlopez@bmlconsultores.cl"/>
    <x v="975"/>
    <x v="0"/>
    <s v="64649978489"/>
    <m/>
    <m/>
    <n v="-8489"/>
  </r>
  <r>
    <x v="21"/>
    <s v="Factura electrÃ³nica"/>
    <n v="1138834"/>
    <x v="975"/>
    <n v="3403335"/>
    <s v="rlopez@bmlconsultores.cl"/>
    <x v="975"/>
    <x v="0"/>
    <s v="11388343403335"/>
    <d v="2025-01-13T00:00:00"/>
    <n v="3403335"/>
    <n v="0"/>
  </r>
  <r>
    <x v="21"/>
    <s v="Factura electrÃ³nica"/>
    <n v="1138833"/>
    <x v="975"/>
    <n v="911990"/>
    <s v="rlopez@bmlconsultores.cl"/>
    <x v="975"/>
    <x v="0"/>
    <s v="1138833911990"/>
    <d v="2025-01-13T00:00:00"/>
    <n v="911990"/>
    <n v="0"/>
  </r>
  <r>
    <x v="21"/>
    <s v="Factura electrÃ³nica"/>
    <n v="1115677"/>
    <x v="975"/>
    <n v="10859860"/>
    <s v="rlopez@bmlconsultores.cl"/>
    <x v="975"/>
    <x v="0"/>
    <s v="111567710859860"/>
    <d v="2024-12-09T00:00:00"/>
    <n v="10869890"/>
    <n v="10030"/>
  </r>
  <r>
    <x v="246"/>
    <s v="Factura electrÃ³nica"/>
    <n v="5688"/>
    <x v="975"/>
    <n v="14169"/>
    <s v="rlopez@bmlconsultores.cl"/>
    <x v="975"/>
    <x v="0"/>
    <s v="568814169"/>
    <d v="2024-12-09T00:00:00"/>
    <n v="14169"/>
    <n v="0"/>
  </r>
  <r>
    <x v="22"/>
    <s v="Factura electrÃ³nica"/>
    <n v="5083009"/>
    <x v="975"/>
    <n v="284890"/>
    <s v="rlopez@bmlconsultores.cl"/>
    <x v="975"/>
    <x v="0"/>
    <s v="5083009284890"/>
    <d v="2024-12-09T00:00:00"/>
    <n v="284890"/>
    <n v="0"/>
  </r>
  <r>
    <x v="335"/>
    <s v="Factura electrÃ³nica"/>
    <n v="1917323"/>
    <x v="975"/>
    <n v="1219960"/>
    <s v="rlopez@bmlconsultores.cl"/>
    <x v="975"/>
    <x v="0"/>
    <s v="19173231219960"/>
    <d v="2024-12-09T00:00:00"/>
    <n v="1219960"/>
    <n v="0"/>
  </r>
  <r>
    <x v="313"/>
    <s v="Factura electrÃ³nica"/>
    <n v="9437"/>
    <x v="975"/>
    <n v="151984"/>
    <s v="rlopez@bmlconsultores.cl"/>
    <x v="975"/>
    <x v="0"/>
    <s v="9437151984"/>
    <d v="2025-01-13T00:00:00"/>
    <n v="151984"/>
    <n v="0"/>
  </r>
  <r>
    <x v="352"/>
    <s v="Factura electrÃ³nica"/>
    <n v="75"/>
    <x v="976"/>
    <n v="148450"/>
    <s v="rlopez@bmlconsultores.cl"/>
    <x v="976"/>
    <x v="0"/>
    <s v="75148450"/>
    <d v="2024-12-10T00:00:00"/>
    <n v="148450"/>
    <n v="0"/>
  </r>
  <r>
    <x v="49"/>
    <s v="Factura electrÃ³nica"/>
    <n v="14548"/>
    <x v="976"/>
    <n v="4118203"/>
    <s v="rlopez@bmlconsultores.cl"/>
    <x v="976"/>
    <x v="0"/>
    <s v="145484118203"/>
    <d v="2024-12-10T00:00:00"/>
    <n v="4120156"/>
    <n v="1953"/>
  </r>
  <r>
    <x v="49"/>
    <s v="Factura electrÃ³nica"/>
    <n v="14538"/>
    <x v="976"/>
    <n v="3019399"/>
    <s v="rlopez@bmlconsultores.cl"/>
    <x v="976"/>
    <x v="0"/>
    <s v="145383019399"/>
    <d v="2024-12-14T00:00:00"/>
    <n v="3020832"/>
    <n v="1433"/>
  </r>
  <r>
    <x v="49"/>
    <s v="Factura electrÃ³nica"/>
    <n v="14539"/>
    <x v="976"/>
    <n v="4118203"/>
    <s v="rlopez@bmlconsultores.cl"/>
    <x v="976"/>
    <x v="2"/>
    <s v="145394118203"/>
    <m/>
    <m/>
    <n v="-4118203"/>
  </r>
  <r>
    <x v="49"/>
    <s v="Nota de crÃ©dito electrÃ³nica"/>
    <n v="1590"/>
    <x v="976"/>
    <n v="-4118203"/>
    <s v="rlopez@bmlconsultores.cl"/>
    <x v="976"/>
    <x v="1"/>
    <s v="1590-4118203"/>
    <m/>
    <m/>
    <n v="4118203"/>
  </r>
  <r>
    <x v="353"/>
    <s v="Factura electrÃ³nica"/>
    <n v="21004"/>
    <x v="976"/>
    <n v="3885638"/>
    <s v="rlopez@bmlconsultores.cl"/>
    <x v="976"/>
    <x v="0"/>
    <s v="210043885638"/>
    <d v="2024-11-29T00:00:00"/>
    <n v="4094012"/>
    <n v="208374"/>
  </r>
  <r>
    <x v="354"/>
    <s v="Factura electrÃ³nica"/>
    <n v="425254"/>
    <x v="976"/>
    <n v="470978"/>
    <s v="rlopez@bmlconsultores.cl"/>
    <x v="976"/>
    <x v="0"/>
    <s v="425254470978"/>
    <m/>
    <m/>
    <n v="-470978"/>
  </r>
  <r>
    <x v="284"/>
    <s v="Factura electrÃ³nica"/>
    <n v="95880"/>
    <x v="976"/>
    <n v="1072309"/>
    <s v="rlopez@bmlconsultores.cl"/>
    <x v="976"/>
    <x v="0"/>
    <s v="958801072309"/>
    <d v="2025-01-17T00:00:00"/>
    <n v="1072309"/>
    <n v="0"/>
  </r>
  <r>
    <x v="197"/>
    <s v="Factura electrÃ³nica"/>
    <n v="310050"/>
    <x v="976"/>
    <n v="1019920"/>
    <s v="rlopez@bmlconsultores.cl"/>
    <x v="976"/>
    <x v="0"/>
    <s v="3100501019920"/>
    <d v="2024-12-10T00:00:00"/>
    <n v="1019920"/>
    <n v="0"/>
  </r>
  <r>
    <x v="22"/>
    <s v="Factura electrÃ³nica"/>
    <n v="5083541"/>
    <x v="976"/>
    <n v="677980"/>
    <s v="rlopez@bmlconsultores.cl"/>
    <x v="976"/>
    <x v="0"/>
    <s v="5083541677980"/>
    <d v="2024-12-10T00:00:00"/>
    <n v="677980"/>
    <n v="0"/>
  </r>
  <r>
    <x v="22"/>
    <s v="Factura electrÃ³nica"/>
    <n v="5083345"/>
    <x v="976"/>
    <n v="384970"/>
    <s v="rlopez@bmlconsultores.cl"/>
    <x v="976"/>
    <x v="0"/>
    <s v="5083345384970"/>
    <d v="2024-12-10T00:00:00"/>
    <n v="384970"/>
    <n v="0"/>
  </r>
  <r>
    <x v="16"/>
    <s v="Factura electrÃ³nica"/>
    <n v="50588241"/>
    <x v="976"/>
    <n v="89271"/>
    <s v="rlopez@bmlconsultores.cl"/>
    <x v="976"/>
    <x v="0"/>
    <s v="5058824189271"/>
    <d v="2025-01-02T00:00:00"/>
    <n v="89272"/>
    <n v="1"/>
  </r>
  <r>
    <x v="75"/>
    <s v="Factura electrÃ³nica"/>
    <n v="22542"/>
    <x v="976"/>
    <n v="4079512"/>
    <s v="rlopez@bmlconsultores.cl"/>
    <x v="976"/>
    <x v="0"/>
    <s v="225424079512"/>
    <d v="2025-01-13T00:00:00"/>
    <n v="4079512"/>
    <n v="0"/>
  </r>
  <r>
    <x v="206"/>
    <s v="Factura electrÃ³nica"/>
    <n v="610648"/>
    <x v="976"/>
    <n v="1591374"/>
    <s v="rlopez@bmlconsultores.cl"/>
    <x v="976"/>
    <x v="0"/>
    <s v="6106481591374"/>
    <d v="2025-01-06T00:00:00"/>
    <n v="1591374"/>
    <n v="0"/>
  </r>
  <r>
    <x v="206"/>
    <s v="Factura electrÃ³nica"/>
    <n v="610649"/>
    <x v="976"/>
    <n v="292381"/>
    <s v="rlopez@bmlconsultores.cl"/>
    <x v="976"/>
    <x v="0"/>
    <s v="610649292381"/>
    <d v="2025-01-06T00:00:00"/>
    <n v="292381"/>
    <n v="0"/>
  </r>
  <r>
    <x v="313"/>
    <s v="Factura electrÃ³nica"/>
    <n v="9439"/>
    <x v="976"/>
    <n v="1054171"/>
    <s v="rlopez@bmlconsultores.cl"/>
    <x v="976"/>
    <x v="0"/>
    <s v="94391054171"/>
    <d v="2025-01-13T00:00:00"/>
    <n v="1054171"/>
    <n v="0"/>
  </r>
  <r>
    <x v="355"/>
    <s v="Factura electrÃ³nica"/>
    <n v="1083037"/>
    <x v="976"/>
    <n v="5882950"/>
    <s v="rlopez@bmlconsultores.cl"/>
    <x v="976"/>
    <x v="0"/>
    <s v="10830375882950"/>
    <d v="2024-12-10T00:00:00"/>
    <n v="5882950"/>
    <n v="0"/>
  </r>
  <r>
    <x v="14"/>
    <s v="Factura electrÃ³nica"/>
    <n v="44252"/>
    <x v="977"/>
    <n v="1167148"/>
    <s v="rlopez@bmlconsultores.cl"/>
    <x v="977"/>
    <x v="0"/>
    <s v="442521167148"/>
    <d v="2025-01-17T00:00:00"/>
    <n v="1167148"/>
    <n v="0"/>
  </r>
  <r>
    <x v="263"/>
    <s v="Factura electrÃ³nica"/>
    <n v="13929"/>
    <x v="977"/>
    <n v="1354875"/>
    <s v="rlopez@bmlconsultores.cl"/>
    <x v="977"/>
    <x v="0"/>
    <s v="139291354875"/>
    <d v="2025-01-24T00:00:00"/>
    <n v="1354875"/>
    <n v="0"/>
  </r>
  <r>
    <x v="21"/>
    <s v="Factura electrÃ³nica"/>
    <n v="1132451"/>
    <x v="977"/>
    <n v="13459539"/>
    <s v="rlopez@bmlconsultores.cl"/>
    <x v="977"/>
    <x v="0"/>
    <s v="113245113459539"/>
    <d v="2025-01-13T00:00:00"/>
    <n v="13459539"/>
    <n v="0"/>
  </r>
  <r>
    <x v="21"/>
    <s v="Factura electrÃ³nica"/>
    <n v="1115764"/>
    <x v="977"/>
    <n v="1169990"/>
    <s v="rlopez@bmlconsultores.cl"/>
    <x v="977"/>
    <x v="0"/>
    <s v="11157641169990"/>
    <d v="2024-12-11T00:00:00"/>
    <n v="1169990"/>
    <n v="0"/>
  </r>
  <r>
    <x v="21"/>
    <s v="Factura electrÃ³nica"/>
    <n v="1115765"/>
    <x v="977"/>
    <n v="749990"/>
    <s v="rlopez@bmlconsultores.cl"/>
    <x v="977"/>
    <x v="0"/>
    <s v="1115765749990"/>
    <d v="2024-12-11T00:00:00"/>
    <n v="749990"/>
    <n v="0"/>
  </r>
  <r>
    <x v="265"/>
    <s v="Factura electrÃ³nica"/>
    <n v="13446"/>
    <x v="977"/>
    <n v="2132480"/>
    <s v="rlopez@bmlconsultores.cl"/>
    <x v="977"/>
    <x v="0"/>
    <s v="134462132480"/>
    <d v="2025-01-14T00:00:00"/>
    <n v="2132480"/>
    <n v="0"/>
  </r>
  <r>
    <x v="116"/>
    <s v="Factura electrÃ³nica"/>
    <n v="8665"/>
    <x v="977"/>
    <n v="590000"/>
    <s v="rlopez@bmlconsultores.cl"/>
    <x v="977"/>
    <x v="0"/>
    <s v="8665590000"/>
    <d v="2024-12-10T00:00:00"/>
    <n v="590000"/>
    <n v="0"/>
  </r>
  <r>
    <x v="356"/>
    <s v="Factura electrÃ³nica"/>
    <n v="789551"/>
    <x v="977"/>
    <n v="292695"/>
    <s v="rlopez@bmlconsultores.cl"/>
    <x v="977"/>
    <x v="0"/>
    <s v="789551292695"/>
    <d v="2024-12-30T00:00:00"/>
    <n v="292695"/>
    <n v="0"/>
  </r>
  <r>
    <x v="68"/>
    <s v="Factura electrÃ³nica"/>
    <n v="7011894"/>
    <x v="977"/>
    <n v="7039"/>
    <s v="rlopez@bmlconsultores.cl"/>
    <x v="977"/>
    <x v="0"/>
    <s v="70118947039"/>
    <d v="2025-01-10T00:00:00"/>
    <n v="7039"/>
    <n v="0"/>
  </r>
  <r>
    <x v="352"/>
    <s v="Factura electrÃ³nica"/>
    <n v="80"/>
    <x v="978"/>
    <n v="281840"/>
    <s v="rlopez@bmlconsultores.cl"/>
    <x v="978"/>
    <x v="0"/>
    <s v="80281840"/>
    <d v="2024-12-12T00:00:00"/>
    <n v="281840"/>
    <n v="0"/>
  </r>
  <r>
    <x v="263"/>
    <s v="Factura electrÃ³nica"/>
    <n v="13931"/>
    <x v="978"/>
    <n v="195235"/>
    <s v="rlopez@bmlconsultores.cl"/>
    <x v="978"/>
    <x v="0"/>
    <s v="13931195235"/>
    <d v="2025-01-24T00:00:00"/>
    <n v="195235"/>
    <n v="0"/>
  </r>
  <r>
    <x v="85"/>
    <s v="Factura electrÃ³nica"/>
    <n v="1301"/>
    <x v="978"/>
    <n v="69362"/>
    <s v="rlopez@bmlconsultores.cl"/>
    <x v="978"/>
    <x v="0"/>
    <s v="130169362"/>
    <d v="2025-01-28T00:00:00"/>
    <n v="69362"/>
    <n v="0"/>
  </r>
  <r>
    <x v="353"/>
    <s v="Factura electrÃ³nica"/>
    <n v="21034"/>
    <x v="978"/>
    <n v="1674658"/>
    <s v="rlopez@bmlconsultores.cl"/>
    <x v="978"/>
    <x v="0"/>
    <s v="210341674658"/>
    <d v="2024-12-10T00:00:00"/>
    <n v="1647640"/>
    <n v="-27018"/>
  </r>
  <r>
    <x v="21"/>
    <s v="Factura electrÃ³nica"/>
    <n v="1140275"/>
    <x v="978"/>
    <n v="3149972"/>
    <s v="rlopez@bmlconsultores.cl"/>
    <x v="978"/>
    <x v="0"/>
    <s v="11402753149972"/>
    <m/>
    <m/>
    <n v="-3149972"/>
  </r>
  <r>
    <x v="21"/>
    <s v="Factura electrÃ³nica"/>
    <n v="1140274"/>
    <x v="978"/>
    <n v="911990"/>
    <s v="rlopez@bmlconsultores.cl"/>
    <x v="978"/>
    <x v="0"/>
    <s v="1140274911990"/>
    <m/>
    <m/>
    <n v="-911990"/>
  </r>
  <r>
    <x v="22"/>
    <s v="Factura electrÃ³nica"/>
    <n v="5084200"/>
    <x v="978"/>
    <n v="1779800"/>
    <s v="rlopez@bmlconsultores.cl"/>
    <x v="978"/>
    <x v="0"/>
    <s v="50842001779800"/>
    <d v="2024-12-12T00:00:00"/>
    <n v="1779800"/>
    <n v="0"/>
  </r>
  <r>
    <x v="22"/>
    <s v="Factura electrÃ³nica"/>
    <n v="5084277"/>
    <x v="978"/>
    <n v="1244950"/>
    <s v="rlopez@bmlconsultores.cl"/>
    <x v="978"/>
    <x v="0"/>
    <s v="50842771244950"/>
    <d v="2024-12-12T00:00:00"/>
    <n v="1244950"/>
    <n v="0"/>
  </r>
  <r>
    <x v="357"/>
    <s v="Factura electrÃ³nica"/>
    <n v="14078"/>
    <x v="978"/>
    <n v="130500"/>
    <s v="rlopez@bmlconsultores.cl"/>
    <x v="978"/>
    <x v="0"/>
    <s v="14078130500"/>
    <m/>
    <m/>
    <n v="-130500"/>
  </r>
  <r>
    <x v="49"/>
    <s v="Factura electrÃ³nica"/>
    <n v="14553"/>
    <x v="979"/>
    <n v="3968156"/>
    <s v="rlopez@bmlconsultores.cl"/>
    <x v="979"/>
    <x v="0"/>
    <s v="145533968156"/>
    <d v="2025-01-24T00:00:00"/>
    <n v="3968156"/>
    <n v="0"/>
  </r>
  <r>
    <x v="303"/>
    <s v="Factura electrÃ³nica"/>
    <n v="8904"/>
    <x v="979"/>
    <n v="899955"/>
    <s v="rlopez@bmlconsultores.cl"/>
    <x v="979"/>
    <x v="0"/>
    <s v="8904899955"/>
    <d v="2025-02-11T00:00:00"/>
    <n v="899955"/>
    <n v="0"/>
  </r>
  <r>
    <x v="8"/>
    <s v="Factura electrÃ³nica"/>
    <n v="6508"/>
    <x v="979"/>
    <n v="2792755"/>
    <s v="rlopez@bmlconsultores.cl"/>
    <x v="979"/>
    <x v="0"/>
    <s v="65082792755"/>
    <d v="2024-12-27T00:00:00"/>
    <n v="2792755"/>
    <n v="0"/>
  </r>
  <r>
    <x v="321"/>
    <s v="Factura electrÃ³nica"/>
    <n v="16"/>
    <x v="979"/>
    <n v="1409566"/>
    <s v="rlopez@bmlconsultores.cl"/>
    <x v="979"/>
    <x v="0"/>
    <s v="161409566"/>
    <d v="2024-12-17T00:00:00"/>
    <n v="1409566"/>
    <n v="0"/>
  </r>
  <r>
    <x v="358"/>
    <s v="Factura electrÃ³nica"/>
    <n v="5492229"/>
    <x v="979"/>
    <n v="1943800"/>
    <s v="rlopez@bmlconsultores.cl"/>
    <x v="979"/>
    <x v="0"/>
    <s v="54922291943800"/>
    <d v="2024-12-10T00:00:00"/>
    <n v="1943799"/>
    <n v="-1"/>
  </r>
  <r>
    <x v="2"/>
    <s v="Factura electrÃ³nica"/>
    <n v="3402139"/>
    <x v="979"/>
    <n v="635778"/>
    <s v="rlopez@bmlconsultores.cl"/>
    <x v="979"/>
    <x v="2"/>
    <s v="3402139635778"/>
    <d v="2024-11-20T00:00:00"/>
    <n v="635778"/>
    <n v="0"/>
  </r>
  <r>
    <x v="2"/>
    <s v="Factura electrÃ³nica"/>
    <n v="3402137"/>
    <x v="979"/>
    <n v="635778"/>
    <s v="rlopez@bmlconsultores.cl"/>
    <x v="979"/>
    <x v="0"/>
    <s v="3402137635778"/>
    <d v="2024-11-20T00:00:00"/>
    <n v="635778"/>
    <n v="635778"/>
  </r>
  <r>
    <x v="289"/>
    <s v="Factura electrÃ³nica"/>
    <n v="16"/>
    <x v="980"/>
    <n v="837185"/>
    <s v="rlopez@bmlconsultores.cl"/>
    <x v="980"/>
    <x v="0"/>
    <s v="16837185"/>
    <d v="2024-12-26T00:00:00"/>
    <n v="837185"/>
    <n v="0"/>
  </r>
  <r>
    <x v="27"/>
    <s v="Factura electrÃ³nica"/>
    <n v="71566"/>
    <x v="980"/>
    <n v="235630"/>
    <s v="rlopez@bmlconsultores.cl"/>
    <x v="980"/>
    <x v="0"/>
    <s v="71566235630"/>
    <m/>
    <n v="539957"/>
    <n v="304327"/>
  </r>
  <r>
    <x v="285"/>
    <s v="Factura electrÃ³nica"/>
    <n v="11473"/>
    <x v="981"/>
    <n v="342980"/>
    <s v="rlopez@bmlconsultores.cl"/>
    <x v="981"/>
    <x v="0"/>
    <s v="11473342980"/>
    <d v="2024-12-16T00:00:00"/>
    <n v="342980"/>
    <n v="0"/>
  </r>
  <r>
    <x v="248"/>
    <s v="Factura electrÃ³nica"/>
    <n v="2632"/>
    <x v="981"/>
    <n v="514694"/>
    <s v="rlopez@bmlconsultores.cl"/>
    <x v="981"/>
    <x v="0"/>
    <s v="2632514694"/>
    <d v="2025-01-13T00:00:00"/>
    <n v="492523"/>
    <n v="-22171"/>
  </r>
  <r>
    <x v="248"/>
    <s v="Factura electrÃ³nica"/>
    <n v="2634"/>
    <x v="981"/>
    <n v="772967"/>
    <s v="rlopez@bmlconsultores.cl"/>
    <x v="981"/>
    <x v="0"/>
    <s v="2634772967"/>
    <d v="2025-01-17T00:00:00"/>
    <n v="772967"/>
    <n v="0"/>
  </r>
  <r>
    <x v="359"/>
    <s v="Factura electrÃ³nica"/>
    <n v="11337"/>
    <x v="981"/>
    <n v="734400"/>
    <s v="rlopez@bmlconsultores.cl"/>
    <x v="981"/>
    <x v="0"/>
    <s v="11337734400"/>
    <d v="2024-12-16T00:00:00"/>
    <n v="807840"/>
    <n v="73440"/>
  </r>
  <r>
    <x v="22"/>
    <s v="Factura electrÃ³nica"/>
    <n v="5085650"/>
    <x v="981"/>
    <n v="633960"/>
    <s v="rlopez@bmlconsultores.cl"/>
    <x v="981"/>
    <x v="0"/>
    <s v="5085650633960"/>
    <d v="2024-12-16T00:00:00"/>
    <n v="633960"/>
    <n v="0"/>
  </r>
  <r>
    <x v="75"/>
    <s v="Factura electrÃ³nica"/>
    <n v="22594"/>
    <x v="981"/>
    <n v="1359765"/>
    <s v="rlopez@bmlconsultores.cl"/>
    <x v="981"/>
    <x v="0"/>
    <s v="225941359765"/>
    <d v="2025-01-13T00:00:00"/>
    <n v="1359765"/>
    <n v="0"/>
  </r>
  <r>
    <x v="360"/>
    <s v="Factura electrÃ³nica"/>
    <n v="14807"/>
    <x v="981"/>
    <n v="744471"/>
    <s v="rlopez@bmlconsultores.cl"/>
    <x v="981"/>
    <x v="0"/>
    <s v="14807744471"/>
    <d v="2025-01-31T00:00:00"/>
    <n v="744471"/>
    <n v="0"/>
  </r>
  <r>
    <x v="361"/>
    <s v="Factura electrÃ³nica"/>
    <n v="105271"/>
    <x v="981"/>
    <n v="76050"/>
    <s v="rlopez@bmlconsultores.cl"/>
    <x v="981"/>
    <x v="0"/>
    <s v="10527176050"/>
    <d v="2024-12-16T00:00:00"/>
    <n v="83660"/>
    <n v="7610"/>
  </r>
  <r>
    <x v="27"/>
    <s v="Factura electrÃ³nica"/>
    <n v="71613"/>
    <x v="981"/>
    <n v="271320"/>
    <s v="rlopez@bmlconsultores.cl"/>
    <x v="981"/>
    <x v="0"/>
    <s v="71613271320"/>
    <m/>
    <m/>
    <n v="-271320"/>
  </r>
  <r>
    <x v="116"/>
    <s v="Factura electrÃ³nica"/>
    <n v="8704"/>
    <x v="981"/>
    <n v="295000"/>
    <s v="rlopez@bmlconsultores.cl"/>
    <x v="981"/>
    <x v="0"/>
    <s v="8704295000"/>
    <d v="2024-12-12T00:00:00"/>
    <n v="295000"/>
    <n v="0"/>
  </r>
  <r>
    <x v="68"/>
    <s v="Factura electrÃ³nica"/>
    <n v="7018354"/>
    <x v="981"/>
    <n v="13793"/>
    <s v="rlopez@bmlconsultores.cl"/>
    <x v="981"/>
    <x v="0"/>
    <s v="701835413793"/>
    <d v="2025-01-15T00:00:00"/>
    <n v="13793"/>
    <n v="0"/>
  </r>
  <r>
    <x v="14"/>
    <s v="Factura electrÃ³nica"/>
    <n v="44449"/>
    <x v="982"/>
    <n v="95766"/>
    <s v="rlopez@bmlconsultores.cl"/>
    <x v="982"/>
    <x v="0"/>
    <s v="4444995766"/>
    <d v="2024-12-17T00:00:00"/>
    <n v="95766"/>
    <n v="0"/>
  </r>
  <r>
    <x v="51"/>
    <s v="Factura electrÃ³nica"/>
    <n v="873598"/>
    <x v="982"/>
    <n v="559569"/>
    <s v="rlopez@bmlconsultores.cl"/>
    <x v="982"/>
    <x v="0"/>
    <s v="873598559569"/>
    <d v="2025-01-17T00:00:00"/>
    <n v="559569"/>
    <n v="0"/>
  </r>
  <r>
    <x v="362"/>
    <s v="Factura electrÃ³nica"/>
    <n v="144"/>
    <x v="982"/>
    <n v="30383"/>
    <s v="rlopez@bmlconsultores.cl"/>
    <x v="982"/>
    <x v="0"/>
    <s v="14430383"/>
    <d v="2024-12-17T00:00:00"/>
    <n v="30383"/>
    <n v="0"/>
  </r>
  <r>
    <x v="362"/>
    <s v="Factura electrÃ³nica"/>
    <n v="149"/>
    <x v="982"/>
    <n v="153965"/>
    <s v="rlopez@bmlconsultores.cl"/>
    <x v="982"/>
    <x v="0"/>
    <s v="149153965"/>
    <d v="2024-12-17T00:00:00"/>
    <n v="153965"/>
    <n v="0"/>
  </r>
  <r>
    <x v="362"/>
    <s v="Factura electrÃ³nica"/>
    <n v="143"/>
    <x v="982"/>
    <n v="15192"/>
    <s v="rlopez@bmlconsultores.cl"/>
    <x v="982"/>
    <x v="0"/>
    <s v="14315192"/>
    <d v="2024-12-17T00:00:00"/>
    <n v="15192"/>
    <n v="0"/>
  </r>
  <r>
    <x v="362"/>
    <s v="Factura electrÃ³nica"/>
    <n v="141"/>
    <x v="982"/>
    <n v="15192"/>
    <s v="rlopez@bmlconsultores.cl"/>
    <x v="982"/>
    <x v="0"/>
    <s v="14115192"/>
    <d v="2024-12-17T00:00:00"/>
    <n v="15192"/>
    <n v="0"/>
  </r>
  <r>
    <x v="362"/>
    <s v="Factura electrÃ³nica"/>
    <n v="146"/>
    <x v="982"/>
    <n v="25827"/>
    <s v="rlopez@bmlconsultores.cl"/>
    <x v="982"/>
    <x v="0"/>
    <s v="14625827"/>
    <d v="2024-12-17T00:00:00"/>
    <n v="25827"/>
    <n v="0"/>
  </r>
  <r>
    <x v="362"/>
    <s v="Factura electrÃ³nica"/>
    <n v="142"/>
    <x v="982"/>
    <n v="15192"/>
    <s v="rlopez@bmlconsultores.cl"/>
    <x v="982"/>
    <x v="0"/>
    <s v="14215192"/>
    <d v="2024-12-17T00:00:00"/>
    <n v="15192"/>
    <n v="0"/>
  </r>
  <r>
    <x v="362"/>
    <s v="Factura electrÃ³nica"/>
    <n v="145"/>
    <x v="982"/>
    <n v="153965"/>
    <s v="rlopez@bmlconsultores.cl"/>
    <x v="982"/>
    <x v="0"/>
    <s v="145153965"/>
    <d v="2024-12-17T00:00:00"/>
    <n v="153965"/>
    <n v="0"/>
  </r>
  <r>
    <x v="362"/>
    <s v="Factura electrÃ³nica"/>
    <n v="147"/>
    <x v="982"/>
    <n v="364606"/>
    <s v="rlopez@bmlconsultores.cl"/>
    <x v="982"/>
    <x v="0"/>
    <s v="147364606"/>
    <d v="2024-12-17T00:00:00"/>
    <n v="364606"/>
    <n v="0"/>
  </r>
  <r>
    <x v="362"/>
    <s v="Factura electrÃ³nica"/>
    <n v="148"/>
    <x v="982"/>
    <n v="223840"/>
    <s v="rlopez@bmlconsultores.cl"/>
    <x v="982"/>
    <x v="0"/>
    <s v="148223840"/>
    <d v="2024-12-17T00:00:00"/>
    <n v="223840"/>
    <n v="0"/>
  </r>
  <r>
    <x v="363"/>
    <s v="Factura electrÃ³nica"/>
    <n v="6158"/>
    <x v="982"/>
    <n v="366600"/>
    <s v="rlopez@bmlconsultores.cl"/>
    <x v="982"/>
    <x v="0"/>
    <s v="6158366600"/>
    <d v="2024-12-17T00:00:00"/>
    <n v="403260"/>
    <n v="36660"/>
  </r>
  <r>
    <x v="271"/>
    <s v="Factura electrÃ³nica"/>
    <n v="5517"/>
    <x v="982"/>
    <n v="552634"/>
    <s v="rlopez@bmlconsultores.cl"/>
    <x v="982"/>
    <x v="0"/>
    <s v="5517552634"/>
    <d v="2025-03-21T00:00:00"/>
    <n v="552634"/>
    <n v="0"/>
  </r>
  <r>
    <x v="364"/>
    <s v="Factura electrÃ³nica"/>
    <n v="3522"/>
    <x v="982"/>
    <n v="243498"/>
    <s v="rlopez@bmlconsultores.cl"/>
    <x v="982"/>
    <x v="0"/>
    <s v="3522243498"/>
    <d v="2024-12-17T00:00:00"/>
    <n v="267850"/>
    <n v="24352"/>
  </r>
  <r>
    <x v="21"/>
    <s v="Nota de crÃ©dito electrÃ³nica"/>
    <n v="191606"/>
    <x v="982"/>
    <n v="-1169990"/>
    <s v="rlopez@bmlconsultores.cl"/>
    <x v="982"/>
    <x v="1"/>
    <s v="191606-1169990"/>
    <m/>
    <m/>
    <n v="1169990"/>
  </r>
  <r>
    <x v="22"/>
    <s v="Factura electrÃ³nica"/>
    <n v="5086139"/>
    <x v="982"/>
    <n v="4003950"/>
    <s v="rlopez@bmlconsultores.cl"/>
    <x v="982"/>
    <x v="0"/>
    <s v="50861394003950"/>
    <d v="2024-12-17T00:00:00"/>
    <n v="4003950"/>
    <n v="0"/>
  </r>
  <r>
    <x v="22"/>
    <s v="Factura electrÃ³nica"/>
    <n v="5085854"/>
    <x v="982"/>
    <n v="219990"/>
    <s v="rlopez@bmlconsultores.cl"/>
    <x v="982"/>
    <x v="0"/>
    <s v="5085854219990"/>
    <d v="2024-12-17T00:00:00"/>
    <n v="219990"/>
    <n v="0"/>
  </r>
  <r>
    <x v="75"/>
    <s v="Factura electrÃ³nica"/>
    <n v="22625"/>
    <x v="982"/>
    <n v="8691192"/>
    <s v="rlopez@bmlconsultores.cl"/>
    <x v="982"/>
    <x v="0"/>
    <s v="226258691192"/>
    <d v="2025-01-20T00:00:00"/>
    <n v="8691192"/>
    <n v="0"/>
  </r>
  <r>
    <x v="289"/>
    <s v="Factura electrÃ³nica"/>
    <n v="18"/>
    <x v="982"/>
    <n v="743943"/>
    <s v="rlopez@bmlconsultores.cl"/>
    <x v="982"/>
    <x v="0"/>
    <s v="18743943"/>
    <d v="2024-12-26T00:00:00"/>
    <n v="743943"/>
    <n v="0"/>
  </r>
  <r>
    <x v="289"/>
    <s v="Factura electrÃ³nica"/>
    <n v="17"/>
    <x v="982"/>
    <n v="381080"/>
    <s v="rlopez@bmlconsultores.cl"/>
    <x v="982"/>
    <x v="0"/>
    <s v="17381080"/>
    <d v="2024-12-26T00:00:00"/>
    <n v="381080"/>
    <n v="0"/>
  </r>
  <r>
    <x v="14"/>
    <s v="Factura electrÃ³nica"/>
    <n v="44541"/>
    <x v="983"/>
    <n v="311425"/>
    <s v="rlopez@bmlconsultores.cl"/>
    <x v="983"/>
    <x v="0"/>
    <s v="44541311425"/>
    <d v="2025-01-22T00:00:00"/>
    <n v="311425"/>
    <n v="0"/>
  </r>
  <r>
    <x v="14"/>
    <s v="Factura electrÃ³nica"/>
    <n v="44494"/>
    <x v="983"/>
    <n v="1427131"/>
    <s v="rlopez@bmlconsultores.cl"/>
    <x v="983"/>
    <x v="0"/>
    <s v="444941427131"/>
    <d v="2025-01-22T00:00:00"/>
    <n v="1427131"/>
    <n v="0"/>
  </r>
  <r>
    <x v="11"/>
    <s v="Factura electrÃ³nica"/>
    <n v="126329"/>
    <x v="983"/>
    <n v="351050"/>
    <s v="rlopez@bmlconsultores.cl"/>
    <x v="983"/>
    <x v="0"/>
    <s v="126329351050"/>
    <d v="2025-01-13T00:00:00"/>
    <n v="351050"/>
    <n v="0"/>
  </r>
  <r>
    <x v="198"/>
    <s v="Nota de crÃ©dito electrÃ³nica"/>
    <n v="1445"/>
    <x v="983"/>
    <n v="-174900"/>
    <s v="rlopez@bmlconsultores.cl"/>
    <x v="983"/>
    <x v="1"/>
    <s v="1445-174900"/>
    <m/>
    <m/>
    <n v="174900"/>
  </r>
  <r>
    <x v="198"/>
    <s v="Factura electrÃ³nica"/>
    <n v="460"/>
    <x v="983"/>
    <n v="174900"/>
    <s v="rlopez@bmlconsultores.cl"/>
    <x v="983"/>
    <x v="2"/>
    <s v="460174900"/>
    <m/>
    <m/>
    <n v="-174900"/>
  </r>
  <r>
    <x v="365"/>
    <s v="Factura electrÃ³nica"/>
    <n v="1157"/>
    <x v="983"/>
    <n v="318500"/>
    <s v="rlopez@bmlconsultores.cl"/>
    <x v="983"/>
    <x v="0"/>
    <s v="1157318500"/>
    <d v="2024-12-18T00:00:00"/>
    <n v="350350"/>
    <n v="31850"/>
  </r>
  <r>
    <x v="366"/>
    <s v="Factura electrÃ³nica"/>
    <n v="13425"/>
    <x v="983"/>
    <n v="53149"/>
    <s v="rlopez@bmlconsultores.cl"/>
    <x v="983"/>
    <x v="0"/>
    <s v="1342553149"/>
    <m/>
    <m/>
    <n v="-53149"/>
  </r>
  <r>
    <x v="263"/>
    <s v="Factura electrÃ³nica"/>
    <n v="13944"/>
    <x v="983"/>
    <n v="528145"/>
    <s v="rlopez@bmlconsultores.cl"/>
    <x v="983"/>
    <x v="0"/>
    <s v="13944528145"/>
    <d v="2025-01-24T00:00:00"/>
    <n v="528145"/>
    <n v="0"/>
  </r>
  <r>
    <x v="263"/>
    <s v="Factura electrÃ³nica"/>
    <n v="13946"/>
    <x v="983"/>
    <n v="1688466"/>
    <s v="rlopez@bmlconsultores.cl"/>
    <x v="983"/>
    <x v="0"/>
    <s v="139461688466"/>
    <d v="2025-01-24T00:00:00"/>
    <n v="1688466"/>
    <n v="0"/>
  </r>
  <r>
    <x v="263"/>
    <s v="Factura electrÃ³nica"/>
    <n v="13945"/>
    <x v="983"/>
    <n v="242629"/>
    <s v="rlopez@bmlconsultores.cl"/>
    <x v="983"/>
    <x v="0"/>
    <s v="13945242629"/>
    <d v="2025-01-24T00:00:00"/>
    <n v="242629"/>
    <n v="0"/>
  </r>
  <r>
    <x v="303"/>
    <s v="Factura electrÃ³nica"/>
    <n v="8914"/>
    <x v="983"/>
    <n v="1934869"/>
    <s v="rlopez@bmlconsultores.cl"/>
    <x v="983"/>
    <x v="0"/>
    <s v="89141934869"/>
    <d v="2025-02-11T00:00:00"/>
    <n v="1934869"/>
    <n v="0"/>
  </r>
  <r>
    <x v="75"/>
    <s v="Factura electrÃ³nica"/>
    <n v="22629"/>
    <x v="983"/>
    <n v="87959"/>
    <s v="rlopez@bmlconsultores.cl"/>
    <x v="983"/>
    <x v="0"/>
    <s v="2262987959"/>
    <d v="2025-01-20T00:00:00"/>
    <n v="87959"/>
    <n v="0"/>
  </r>
  <r>
    <x v="367"/>
    <s v="Factura electrÃ³nica"/>
    <n v="9776704"/>
    <x v="983"/>
    <n v="158968"/>
    <s v="rlopez@bmlconsultores.cl"/>
    <x v="983"/>
    <x v="0"/>
    <s v="9776704158968"/>
    <m/>
    <m/>
    <n v="-158968"/>
  </r>
  <r>
    <x v="360"/>
    <s v="Factura electrÃ³nica"/>
    <n v="14833"/>
    <x v="983"/>
    <n v="404552"/>
    <s v="rlopez@bmlconsultores.cl"/>
    <x v="983"/>
    <x v="0"/>
    <s v="14833404552"/>
    <d v="2025-01-31T00:00:00"/>
    <n v="404552"/>
    <n v="0"/>
  </r>
  <r>
    <x v="2"/>
    <s v="Nota de crÃ©dito electrÃ³nica"/>
    <n v="2140751"/>
    <x v="983"/>
    <n v="-635778"/>
    <s v="rlopez@bmlconsultores.cl"/>
    <x v="983"/>
    <x v="1"/>
    <s v="2140751-635778"/>
    <m/>
    <m/>
    <n v="1269738"/>
  </r>
  <r>
    <x v="51"/>
    <s v="Factura electrÃ³nica"/>
    <n v="873740"/>
    <x v="984"/>
    <n v="2069997"/>
    <s v="rlopez@bmlconsultores.cl"/>
    <x v="984"/>
    <x v="0"/>
    <s v="8737402069997"/>
    <d v="2025-01-20T00:00:00"/>
    <n v="2069997"/>
    <n v="0"/>
  </r>
  <r>
    <x v="20"/>
    <s v="Factura electrÃ³nica"/>
    <n v="127350"/>
    <x v="984"/>
    <n v="649625"/>
    <s v="rlopez@bmlconsultores.cl"/>
    <x v="984"/>
    <x v="0"/>
    <s v="127350649625"/>
    <d v="2024-12-30T00:00:00"/>
    <n v="649625"/>
    <n v="0"/>
  </r>
  <r>
    <x v="346"/>
    <s v="Factura electrÃ³nica"/>
    <n v="1886075"/>
    <x v="984"/>
    <n v="1019970"/>
    <s v="rlopez@bmlconsultores.cl"/>
    <x v="984"/>
    <x v="0"/>
    <s v="18860751019970"/>
    <d v="2024-12-20T00:00:00"/>
    <n v="1019970"/>
    <n v="0"/>
  </r>
  <r>
    <x v="263"/>
    <s v="Factura electrÃ³nica"/>
    <n v="13954"/>
    <x v="984"/>
    <n v="118066"/>
    <s v="rlopez@bmlconsultores.cl"/>
    <x v="984"/>
    <x v="0"/>
    <s v="13954118066"/>
    <d v="2025-01-24T00:00:00"/>
    <n v="118066"/>
    <n v="0"/>
  </r>
  <r>
    <x v="21"/>
    <s v="Factura electrÃ³nica"/>
    <n v="1143360"/>
    <x v="984"/>
    <n v="3069869"/>
    <s v="rlopez@bmlconsultores.cl"/>
    <x v="984"/>
    <x v="0"/>
    <s v="11433603069869"/>
    <d v="2024-12-20T00:00:00"/>
    <n v="3069871"/>
    <n v="2"/>
  </r>
  <r>
    <x v="21"/>
    <s v="Factura electrÃ³nica"/>
    <n v="1143361"/>
    <x v="984"/>
    <n v="16839878"/>
    <s v="rlopez@bmlconsultores.cl"/>
    <x v="984"/>
    <x v="0"/>
    <s v="114336116839878"/>
    <d v="2024-12-20T00:00:00"/>
    <n v="19909749"/>
    <n v="3069871"/>
  </r>
  <r>
    <x v="22"/>
    <s v="Factura electrÃ³nica"/>
    <n v="5086719"/>
    <x v="984"/>
    <n v="3300920"/>
    <s v="rlopez@bmlconsultores.cl"/>
    <x v="984"/>
    <x v="0"/>
    <s v="50867193300920"/>
    <d v="2024-12-19T00:00:00"/>
    <n v="3300920"/>
    <n v="0"/>
  </r>
  <r>
    <x v="368"/>
    <s v="Factura electrÃ³nica"/>
    <n v="1263"/>
    <x v="984"/>
    <n v="2618000"/>
    <s v="rlopez@bmlconsultores.cl"/>
    <x v="984"/>
    <x v="0"/>
    <s v="12632618000"/>
    <m/>
    <m/>
    <n v="-2618000"/>
  </r>
  <r>
    <x v="369"/>
    <s v="Factura electrÃ³nica"/>
    <n v="5385"/>
    <x v="984"/>
    <n v="763693"/>
    <s v="rlopez@bmlconsultores.cl"/>
    <x v="984"/>
    <x v="0"/>
    <s v="5385763693"/>
    <d v="2025-01-28T00:00:00"/>
    <n v="763693"/>
    <n v="0"/>
  </r>
  <r>
    <x v="174"/>
    <s v="Factura electrÃ³nica"/>
    <n v="1886320"/>
    <x v="985"/>
    <n v="1054471"/>
    <s v="rlopez@bmlconsultores.cl"/>
    <x v="985"/>
    <x v="0"/>
    <s v="18863201054471"/>
    <d v="2024-12-20T00:00:00"/>
    <n v="2399442"/>
    <n v="1344971"/>
  </r>
  <r>
    <x v="303"/>
    <s v="Factura electrÃ³nica"/>
    <n v="8918"/>
    <x v="985"/>
    <n v="539957"/>
    <s v="rlopez@bmlconsultores.cl"/>
    <x v="985"/>
    <x v="0"/>
    <s v="8918539957"/>
    <d v="2025-02-11T00:00:00"/>
    <n v="539957"/>
    <n v="0"/>
  </r>
  <r>
    <x v="321"/>
    <s v="Factura electrÃ³nica"/>
    <n v="17"/>
    <x v="985"/>
    <n v="234751"/>
    <s v="rlopez@bmlconsultores.cl"/>
    <x v="985"/>
    <x v="0"/>
    <s v="17234751"/>
    <d v="2024-12-30T00:00:00"/>
    <n v="234751"/>
    <n v="0"/>
  </r>
  <r>
    <x v="201"/>
    <s v="Factura electrÃ³nica"/>
    <n v="2503"/>
    <x v="985"/>
    <n v="54056"/>
    <s v="rlopez@bmlconsultores.cl"/>
    <x v="985"/>
    <x v="0"/>
    <s v="250354056"/>
    <m/>
    <m/>
    <n v="-54056"/>
  </r>
  <r>
    <x v="21"/>
    <s v="Factura electrÃ³nica"/>
    <n v="1146283"/>
    <x v="985"/>
    <n v="689991"/>
    <s v="rlopez@bmlconsultores.cl"/>
    <x v="985"/>
    <x v="0"/>
    <s v="1146283689991"/>
    <m/>
    <m/>
    <n v="-689991"/>
  </r>
  <r>
    <x v="248"/>
    <s v="Factura electrÃ³nica"/>
    <n v="2649"/>
    <x v="985"/>
    <n v="72611"/>
    <s v="rlopez@bmlconsultores.cl"/>
    <x v="985"/>
    <x v="0"/>
    <s v="264972611"/>
    <d v="2025-01-22T00:00:00"/>
    <n v="72611"/>
    <n v="0"/>
  </r>
  <r>
    <x v="284"/>
    <s v="Factura electrÃ³nica"/>
    <n v="96207"/>
    <x v="985"/>
    <n v="907360"/>
    <s v="rlopez@bmlconsultores.cl"/>
    <x v="985"/>
    <x v="0"/>
    <s v="96207907360"/>
    <d v="2025-01-31T00:00:00"/>
    <n v="907360"/>
    <n v="0"/>
  </r>
  <r>
    <x v="370"/>
    <s v="Factura electrÃ³nica"/>
    <n v="33378"/>
    <x v="985"/>
    <n v="585949"/>
    <s v="rlopez@bmlconsultores.cl"/>
    <x v="985"/>
    <x v="0"/>
    <s v="33378585949"/>
    <d v="2024-12-20T00:00:00"/>
    <n v="585950"/>
    <n v="1"/>
  </r>
  <r>
    <x v="75"/>
    <s v="Factura electrÃ³nica"/>
    <n v="22666"/>
    <x v="985"/>
    <n v="1459793"/>
    <s v="rlopez@bmlconsultores.cl"/>
    <x v="985"/>
    <x v="0"/>
    <s v="226661459793"/>
    <d v="2025-01-20T00:00:00"/>
    <n v="1459793"/>
    <n v="0"/>
  </r>
  <r>
    <x v="75"/>
    <s v="Factura electrÃ³nica"/>
    <n v="22665"/>
    <x v="985"/>
    <n v="719914"/>
    <s v="rlopez@bmlconsultores.cl"/>
    <x v="985"/>
    <x v="0"/>
    <s v="22665719914"/>
    <d v="2025-01-20T00:00:00"/>
    <n v="719914"/>
    <n v="0"/>
  </r>
  <r>
    <x v="369"/>
    <s v="Factura electrÃ³nica"/>
    <n v="5390"/>
    <x v="985"/>
    <n v="43185"/>
    <s v="rlopez@bmlconsultores.cl"/>
    <x v="985"/>
    <x v="0"/>
    <s v="539043185"/>
    <d v="2025-10-15T00:00:00"/>
    <n v="43185"/>
    <n v="0"/>
  </r>
  <r>
    <x v="369"/>
    <s v="Factura electrÃ³nica"/>
    <n v="5391"/>
    <x v="985"/>
    <n v="399697"/>
    <s v="rlopez@bmlconsultores.cl"/>
    <x v="985"/>
    <x v="0"/>
    <s v="5391399697"/>
    <d v="2025-01-28T00:00:00"/>
    <n v="399697"/>
    <n v="0"/>
  </r>
  <r>
    <x v="371"/>
    <s v="Factura electrÃ³nica"/>
    <n v="1083068"/>
    <x v="986"/>
    <n v="1583980"/>
    <s v="rlopez@bmlconsultores.cl"/>
    <x v="986"/>
    <x v="0"/>
    <s v="10830681583980"/>
    <m/>
    <m/>
    <n v="-1583980"/>
  </r>
  <r>
    <x v="302"/>
    <s v="Factura electrÃ³nica"/>
    <n v="94769"/>
    <x v="987"/>
    <n v="85374"/>
    <s v="rlopez@bmlconsultores.cl"/>
    <x v="987"/>
    <x v="0"/>
    <s v="9476985374"/>
    <m/>
    <m/>
    <n v="-85374"/>
  </r>
  <r>
    <x v="174"/>
    <s v="Factura electrÃ³nica"/>
    <n v="1886558"/>
    <x v="988"/>
    <n v="1344971"/>
    <s v="rlopez@bmlconsultores.cl"/>
    <x v="988"/>
    <x v="0"/>
    <s v="18865581344971"/>
    <d v="2025-01-25T00:00:00"/>
    <n v="1344971"/>
    <n v="0"/>
  </r>
  <r>
    <x v="174"/>
    <s v="Factura electrÃ³nica"/>
    <n v="1886543"/>
    <x v="988"/>
    <n v="639980"/>
    <s v="rlopez@bmlconsultores.cl"/>
    <x v="988"/>
    <x v="0"/>
    <s v="1886543639980"/>
    <d v="2025-02-21T00:00:00"/>
    <n v="639980"/>
    <n v="0"/>
  </r>
  <r>
    <x v="21"/>
    <s v="Factura electrÃ³nica"/>
    <n v="1146524"/>
    <x v="988"/>
    <n v="1579989"/>
    <s v="rlopez@bmlconsultores.cl"/>
    <x v="988"/>
    <x v="0"/>
    <s v="11465241579989"/>
    <m/>
    <m/>
    <n v="-1579989"/>
  </r>
  <r>
    <x v="248"/>
    <s v="Factura electrÃ³nica"/>
    <n v="2654"/>
    <x v="988"/>
    <n v="561210"/>
    <s v="rlopez@bmlconsultores.cl"/>
    <x v="988"/>
    <x v="0"/>
    <s v="2654561210"/>
    <d v="2025-01-22T00:00:00"/>
    <n v="561210"/>
    <n v="0"/>
  </r>
  <r>
    <x v="248"/>
    <s v="Factura electrÃ³nica"/>
    <n v="2653"/>
    <x v="988"/>
    <n v="414002"/>
    <s v="rlopez@bmlconsultores.cl"/>
    <x v="988"/>
    <x v="0"/>
    <s v="2653414002"/>
    <d v="2025-01-22T00:00:00"/>
    <n v="414002"/>
    <n v="0"/>
  </r>
  <r>
    <x v="311"/>
    <s v="Factura electrÃ³nica"/>
    <n v="5628"/>
    <x v="988"/>
    <n v="855000"/>
    <s v="rlopez@bmlconsultores.cl"/>
    <x v="988"/>
    <x v="0"/>
    <s v="5628855000"/>
    <d v="2024-12-23T00:00:00"/>
    <n v="855001"/>
    <n v="1"/>
  </r>
  <r>
    <x v="265"/>
    <s v="Nota de crÃ©dito electrÃ³nica"/>
    <n v="987"/>
    <x v="988"/>
    <n v="-152308"/>
    <s v="rlopez@bmlconsultores.cl"/>
    <x v="988"/>
    <x v="1"/>
    <s v="987-152308"/>
    <m/>
    <m/>
    <n v="152308"/>
  </r>
  <r>
    <x v="265"/>
    <s v="Factura electrÃ³nica"/>
    <n v="13530"/>
    <x v="988"/>
    <n v="3070200"/>
    <s v="rlopez@bmlconsultores.cl"/>
    <x v="988"/>
    <x v="0"/>
    <s v="135303070200"/>
    <d v="2025-02-28T00:00:00"/>
    <n v="3070200"/>
    <n v="0"/>
  </r>
  <r>
    <x v="265"/>
    <s v="Factura electrÃ³nica"/>
    <n v="13529"/>
    <x v="988"/>
    <n v="2689400"/>
    <s v="rlopez@bmlconsultores.cl"/>
    <x v="988"/>
    <x v="0"/>
    <s v="135292689400"/>
    <d v="2025-01-14T00:00:00"/>
    <n v="2689400"/>
    <n v="0"/>
  </r>
  <r>
    <x v="126"/>
    <s v="Factura electrÃ³nica"/>
    <n v="225"/>
    <x v="988"/>
    <n v="11305"/>
    <s v="rlopez@bmlconsultores.cl"/>
    <x v="988"/>
    <x v="0"/>
    <s v="22511305"/>
    <d v="2025-02-07T00:00:00"/>
    <n v="11305"/>
    <n v="0"/>
  </r>
  <r>
    <x v="209"/>
    <s v="Factura electrÃ³nica"/>
    <n v="49980072"/>
    <x v="988"/>
    <n v="23802"/>
    <s v="rlopez@bmlconsultores.cl"/>
    <x v="988"/>
    <x v="0"/>
    <s v="4998007223802"/>
    <d v="2025-01-22T00:00:00"/>
    <n v="23802"/>
    <n v="0"/>
  </r>
  <r>
    <x v="263"/>
    <s v="Factura electrÃ³nica"/>
    <n v="13969"/>
    <x v="989"/>
    <n v="439912"/>
    <s v="rlopez@bmlconsultores.cl"/>
    <x v="989"/>
    <x v="0"/>
    <s v="13969439912"/>
    <d v="2025-01-24T00:00:00"/>
    <n v="439912"/>
    <n v="0"/>
  </r>
  <r>
    <x v="263"/>
    <s v="Factura electrÃ³nica"/>
    <n v="13970"/>
    <x v="989"/>
    <n v="1900382"/>
    <s v="rlopez@bmlconsultores.cl"/>
    <x v="989"/>
    <x v="0"/>
    <s v="139701900382"/>
    <d v="2025-01-24T00:00:00"/>
    <n v="1900382"/>
    <n v="0"/>
  </r>
  <r>
    <x v="372"/>
    <s v="Factura electrÃ³nica"/>
    <n v="1146559"/>
    <x v="989"/>
    <n v="1169990"/>
    <s v="rlopez@bmlconsultores.cl"/>
    <x v="989"/>
    <x v="0"/>
    <s v="11465591169990"/>
    <m/>
    <m/>
    <n v="-1169990"/>
  </r>
  <r>
    <x v="265"/>
    <s v="Factura electrÃ³nica"/>
    <n v="13550"/>
    <x v="989"/>
    <n v="152308"/>
    <s v="rlopez@bmlconsultores.cl"/>
    <x v="989"/>
    <x v="0"/>
    <s v="13550152308"/>
    <d v="2025-01-14T00:00:00"/>
    <n v="152308"/>
    <n v="0"/>
  </r>
  <r>
    <x v="265"/>
    <s v="Factura electrÃ³nica"/>
    <n v="13549"/>
    <x v="989"/>
    <n v="656880"/>
    <s v="rlopez@bmlconsultores.cl"/>
    <x v="989"/>
    <x v="0"/>
    <s v="13549656880"/>
    <d v="2025-01-14T00:00:00"/>
    <n v="656880"/>
    <n v="0"/>
  </r>
  <r>
    <x v="373"/>
    <s v="Factura electrÃ³nica"/>
    <n v="1788"/>
    <x v="989"/>
    <n v="1366989"/>
    <s v="rlopez@bmlconsultores.cl"/>
    <x v="989"/>
    <x v="0"/>
    <s v="17881366989"/>
    <m/>
    <m/>
    <n v="-1366989"/>
  </r>
  <r>
    <x v="373"/>
    <s v="Factura electrÃ³nica"/>
    <n v="1789"/>
    <x v="989"/>
    <n v="1366989"/>
    <s v="rlopez@bmlconsultores.cl"/>
    <x v="989"/>
    <x v="0"/>
    <s v="17891366989"/>
    <d v="2025-02-18T00:00:00"/>
    <n v="1366989"/>
    <n v="0"/>
  </r>
  <r>
    <x v="373"/>
    <s v="Nota de crÃ©dito electrÃ³nica"/>
    <n v="212"/>
    <x v="989"/>
    <n v="-1366989"/>
    <s v="rlopez@bmlconsultores.cl"/>
    <x v="989"/>
    <x v="1"/>
    <s v="212-1366989"/>
    <m/>
    <m/>
    <n v="1366989"/>
  </r>
  <r>
    <x v="369"/>
    <s v="Factura electrÃ³nica"/>
    <n v="5399"/>
    <x v="989"/>
    <n v="254309"/>
    <s v="rlopez@bmlconsultores.cl"/>
    <x v="989"/>
    <x v="0"/>
    <s v="5399254309"/>
    <d v="2025-01-28T00:00:00"/>
    <n v="254309"/>
    <n v="0"/>
  </r>
  <r>
    <x v="53"/>
    <s v="Factura electrÃ³nica"/>
    <n v="48442"/>
    <x v="990"/>
    <n v="351660"/>
    <s v="rlopez@bmlconsultores.cl"/>
    <x v="990"/>
    <x v="0"/>
    <s v="48442351660"/>
    <m/>
    <m/>
    <n v="-351660"/>
  </r>
  <r>
    <x v="342"/>
    <s v="Factura electrÃ³nica"/>
    <n v="50071822"/>
    <x v="990"/>
    <n v="12869"/>
    <s v="rlopez@bmlconsultores.cl"/>
    <x v="990"/>
    <x v="0"/>
    <s v="5007182212869"/>
    <d v="2025-01-25T00:00:00"/>
    <n v="12869"/>
    <n v="0"/>
  </r>
  <r>
    <x v="342"/>
    <s v="Factura no afecta o exenta electrÃ³nica"/>
    <n v="13063530"/>
    <x v="990"/>
    <n v="6057"/>
    <s v="rlopez@bmlconsultores.cl"/>
    <x v="990"/>
    <x v="0"/>
    <s v="130635306057"/>
    <d v="2025-01-25T00:00:00"/>
    <n v="6057"/>
    <n v="0"/>
  </r>
  <r>
    <x v="346"/>
    <s v="Factura electrÃ³nica"/>
    <n v="1886774"/>
    <x v="990"/>
    <n v="1699990"/>
    <s v="rlopez@bmlconsultores.cl"/>
    <x v="990"/>
    <x v="0"/>
    <s v="18867741699990"/>
    <d v="2024-12-23T00:00:00"/>
    <n v="1699990"/>
    <n v="0"/>
  </r>
  <r>
    <x v="372"/>
    <s v="Factura electrÃ³nica"/>
    <n v="1116552"/>
    <x v="990"/>
    <n v="717930"/>
    <s v="rlopez@bmlconsultores.cl"/>
    <x v="990"/>
    <x v="0"/>
    <s v="1116552717930"/>
    <m/>
    <m/>
    <n v="-717930"/>
  </r>
  <r>
    <x v="284"/>
    <s v="Factura electrÃ³nica"/>
    <n v="96305"/>
    <x v="990"/>
    <n v="409876"/>
    <s v="rlopez@bmlconsultores.cl"/>
    <x v="990"/>
    <x v="0"/>
    <s v="96305409876"/>
    <d v="2024-12-23T00:00:00"/>
    <n v="409876"/>
    <n v="0"/>
  </r>
  <r>
    <x v="284"/>
    <s v="Factura electrÃ³nica"/>
    <n v="96303"/>
    <x v="990"/>
    <n v="779940"/>
    <s v="rlopez@bmlconsultores.cl"/>
    <x v="990"/>
    <x v="0"/>
    <s v="96303779940"/>
    <d v="2024-12-23T00:00:00"/>
    <n v="779940"/>
    <n v="0"/>
  </r>
  <r>
    <x v="265"/>
    <s v="Factura electrÃ³nica"/>
    <n v="13560"/>
    <x v="990"/>
    <n v="8553720"/>
    <s v="rlopez@bmlconsultores.cl"/>
    <x v="990"/>
    <x v="0"/>
    <s v="135608553720"/>
    <d v="2025-01-24T00:00:00"/>
    <n v="8561891"/>
    <n v="8171"/>
  </r>
  <r>
    <x v="265"/>
    <s v="Factura electrÃ³nica"/>
    <n v="13575"/>
    <x v="990"/>
    <n v="1392300"/>
    <s v="rlopez@bmlconsultores.cl"/>
    <x v="990"/>
    <x v="0"/>
    <s v="135751392300"/>
    <d v="2025-01-24T00:00:00"/>
    <n v="1392300"/>
    <n v="0"/>
  </r>
  <r>
    <x v="265"/>
    <s v="Nota de crÃ©dito electrÃ³nica"/>
    <n v="990"/>
    <x v="990"/>
    <n v="-1256640"/>
    <s v="rlopez@bmlconsultores.cl"/>
    <x v="990"/>
    <x v="1"/>
    <s v="990-1256640"/>
    <m/>
    <m/>
    <n v="1256640"/>
  </r>
  <r>
    <x v="68"/>
    <s v="Factura no afecta o exenta electrÃ³nica"/>
    <n v="2728799"/>
    <x v="990"/>
    <n v="8171"/>
    <s v="rlopez@bmlconsultores.cl"/>
    <x v="990"/>
    <x v="0"/>
    <s v="27287998171"/>
    <d v="2025-01-25T00:00:00"/>
    <n v="8171"/>
    <n v="0"/>
  </r>
  <r>
    <x v="14"/>
    <s v="Factura electrÃ³nica"/>
    <n v="44759"/>
    <x v="991"/>
    <n v="2028781"/>
    <s v="rlopez@bmlconsultores.cl"/>
    <x v="991"/>
    <x v="0"/>
    <s v="447592028781"/>
    <d v="2025-01-22T00:00:00"/>
    <n v="2028781"/>
    <n v="0"/>
  </r>
  <r>
    <x v="51"/>
    <s v="Factura electrÃ³nica"/>
    <n v="874070"/>
    <x v="991"/>
    <n v="387885"/>
    <s v="rlopez@bmlconsultores.cl"/>
    <x v="991"/>
    <x v="0"/>
    <s v="874070387885"/>
    <d v="2024-12-27T00:00:00"/>
    <n v="387885"/>
    <n v="0"/>
  </r>
  <r>
    <x v="11"/>
    <s v="Factura electrÃ³nica"/>
    <n v="126508"/>
    <x v="991"/>
    <n v="277984"/>
    <s v="rlopez@bmlconsultores.cl"/>
    <x v="991"/>
    <x v="0"/>
    <s v="126508277984"/>
    <d v="2025-02-07T00:00:00"/>
    <n v="277984"/>
    <n v="0"/>
  </r>
  <r>
    <x v="174"/>
    <s v="Factura electrÃ³nica"/>
    <n v="1887453"/>
    <x v="991"/>
    <n v="699990"/>
    <s v="rlopez@bmlconsultores.cl"/>
    <x v="991"/>
    <x v="0"/>
    <s v="1887453699990"/>
    <d v="2024-12-23T00:00:00"/>
    <n v="699980"/>
    <n v="-10"/>
  </r>
  <r>
    <x v="226"/>
    <s v="Factura electrÃ³nica"/>
    <n v="7484"/>
    <x v="991"/>
    <n v="566225"/>
    <s v="rlopez@bmlconsultores.cl"/>
    <x v="991"/>
    <x v="0"/>
    <s v="7484566225"/>
    <m/>
    <m/>
    <n v="-566225"/>
  </r>
  <r>
    <x v="374"/>
    <s v="Factura electrÃ³nica"/>
    <n v="650221"/>
    <x v="991"/>
    <n v="209940"/>
    <s v="rlopez@bmlconsultores.cl"/>
    <x v="991"/>
    <x v="0"/>
    <s v="650221209940"/>
    <m/>
    <m/>
    <n v="-209940"/>
  </r>
  <r>
    <x v="296"/>
    <s v="Factura electrÃ³nica"/>
    <n v="25881"/>
    <x v="991"/>
    <n v="475966"/>
    <s v="rlopez@bmlconsultores.cl"/>
    <x v="991"/>
    <x v="0"/>
    <s v="25881475966"/>
    <d v="2025-03-07T00:00:00"/>
    <n v="475966"/>
    <n v="0"/>
  </r>
  <r>
    <x v="301"/>
    <s v="Factura electrÃ³nica"/>
    <n v="12"/>
    <x v="991"/>
    <n v="2058210"/>
    <s v="rlopez@bmlconsultores.cl"/>
    <x v="991"/>
    <x v="0"/>
    <s v="122058210"/>
    <d v="2024-10-30T00:00:00"/>
    <n v="2058210"/>
    <n v="0"/>
  </r>
  <r>
    <x v="75"/>
    <s v="Factura electrÃ³nica"/>
    <n v="22708"/>
    <x v="991"/>
    <n v="9790809"/>
    <s v="rlopez@bmlconsultores.cl"/>
    <x v="991"/>
    <x v="0"/>
    <s v="227089790809"/>
    <d v="2025-01-31T00:00:00"/>
    <n v="9790809"/>
    <n v="0"/>
  </r>
  <r>
    <x v="75"/>
    <s v="Factura electrÃ³nica"/>
    <n v="22709"/>
    <x v="991"/>
    <n v="4479577"/>
    <s v="rlopez@bmlconsultores.cl"/>
    <x v="991"/>
    <x v="0"/>
    <s v="227094479577"/>
    <d v="2025-01-31T00:00:00"/>
    <n v="4479577"/>
    <n v="0"/>
  </r>
  <r>
    <x v="105"/>
    <s v="Factura electrÃ³nica"/>
    <n v="208"/>
    <x v="991"/>
    <n v="15000"/>
    <s v="rlopez@bmlconsultores.cl"/>
    <x v="991"/>
    <x v="0"/>
    <s v="20815000"/>
    <m/>
    <m/>
    <n v="-15000"/>
  </r>
  <r>
    <x v="369"/>
    <s v="Factura electrÃ³nica"/>
    <n v="5407"/>
    <x v="991"/>
    <n v="153553"/>
    <s v="rlopez@bmlconsultores.cl"/>
    <x v="991"/>
    <x v="0"/>
    <s v="5407153553"/>
    <d v="2025-01-28T00:00:00"/>
    <n v="153553"/>
    <n v="0"/>
  </r>
  <r>
    <x v="51"/>
    <s v="Factura electrÃ³nica"/>
    <n v="874128"/>
    <x v="992"/>
    <n v="56994"/>
    <s v="rlopez@bmlconsultores.cl"/>
    <x v="992"/>
    <x v="0"/>
    <s v="87412856994"/>
    <d v="2024-12-27T00:00:00"/>
    <n v="56994"/>
    <n v="0"/>
  </r>
  <r>
    <x v="54"/>
    <s v="Factura electrÃ³nica"/>
    <n v="137417114"/>
    <x v="992"/>
    <n v="549900"/>
    <s v="rlopez@bmlconsultores.cl"/>
    <x v="992"/>
    <x v="0"/>
    <s v="137417114549900"/>
    <d v="2025-01-02T00:00:00"/>
    <n v="549900"/>
    <n v="0"/>
  </r>
  <r>
    <x v="96"/>
    <s v="Factura electrÃ³nica"/>
    <n v="8739448"/>
    <x v="992"/>
    <n v="46456"/>
    <s v="rlopez@bmlconsultores.cl"/>
    <x v="992"/>
    <x v="0"/>
    <s v="873944846456"/>
    <d v="2025-01-29T00:00:00"/>
    <n v="46456"/>
    <n v="0"/>
  </r>
  <r>
    <x v="375"/>
    <s v="Factura electrÃ³nica"/>
    <n v="21894"/>
    <x v="992"/>
    <n v="1202694"/>
    <s v="rlopez@bmlconsultores.cl"/>
    <x v="992"/>
    <x v="0"/>
    <s v="218941202694"/>
    <d v="2025-01-14T00:00:00"/>
    <n v="1202694"/>
    <n v="0"/>
  </r>
  <r>
    <x v="22"/>
    <s v="Factura electrÃ³nica"/>
    <n v="5088925"/>
    <x v="992"/>
    <n v="903970"/>
    <s v="rlopez@bmlconsultores.cl"/>
    <x v="992"/>
    <x v="0"/>
    <s v="5088925903970"/>
    <d v="2024-12-30T00:00:00"/>
    <n v="903970"/>
    <n v="0"/>
  </r>
  <r>
    <x v="75"/>
    <s v="Factura electrÃ³nica"/>
    <n v="22713"/>
    <x v="992"/>
    <n v="3119454"/>
    <s v="rlopez@bmlconsultores.cl"/>
    <x v="992"/>
    <x v="0"/>
    <s v="227133119454"/>
    <d v="2025-01-31T00:00:00"/>
    <n v="3119454"/>
    <n v="0"/>
  </r>
  <r>
    <x v="317"/>
    <s v="Factura electrÃ³nica"/>
    <n v="694"/>
    <x v="992"/>
    <n v="250001"/>
    <s v="rlopez@bmlconsultores.cl"/>
    <x v="992"/>
    <x v="0"/>
    <s v="694250001"/>
    <d v="2024-12-30T00:00:00"/>
    <n v="250001"/>
    <n v="0"/>
  </r>
  <r>
    <x v="376"/>
    <s v="Factura electrÃ³nica"/>
    <n v="13975"/>
    <x v="993"/>
    <n v="14224991"/>
    <s v="rlopez@bmlconsultores.cl"/>
    <x v="993"/>
    <x v="0"/>
    <s v="1397514224991"/>
    <d v="2025-02-07T00:00:00"/>
    <n v="14224991"/>
    <n v="0"/>
  </r>
  <r>
    <x v="199"/>
    <s v="Factura electrÃ³nica"/>
    <n v="28723"/>
    <x v="994"/>
    <n v="19637"/>
    <s v="rlopez@bmlconsultores.cl"/>
    <x v="994"/>
    <x v="0"/>
    <s v="2872319637"/>
    <d v="2025-01-01T00:00:00"/>
    <n v="19637"/>
    <n v="0"/>
  </r>
  <r>
    <x v="199"/>
    <s v="Factura no afecta o exenta electrÃ³nica"/>
    <n v="231673"/>
    <x v="994"/>
    <n v="442778"/>
    <s v="rlopez@bmlconsultores.cl"/>
    <x v="994"/>
    <x v="0"/>
    <s v="231673442778"/>
    <d v="2025-01-01T00:00:00"/>
    <n v="442778"/>
    <n v="0"/>
  </r>
  <r>
    <x v="12"/>
    <s v="Factura electrÃ³nica"/>
    <n v="36917"/>
    <x v="995"/>
    <n v="59863"/>
    <s v="rlopez@bmlconsultores.cl"/>
    <x v="995"/>
    <x v="0"/>
    <s v="3691759863"/>
    <d v="2025-03-01T00:00:00"/>
    <n v="59863"/>
    <n v="0"/>
  </r>
  <r>
    <x v="75"/>
    <s v="Factura electrÃ³nica"/>
    <n v="22872"/>
    <x v="995"/>
    <n v="1679756"/>
    <s v="rlopez@bmlconsultores.cl"/>
    <x v="995"/>
    <x v="0"/>
    <s v="228721679756"/>
    <d v="2025-01-31T00:00:00"/>
    <n v="1679756"/>
    <n v="0"/>
  </r>
  <r>
    <x v="377"/>
    <s v="Factura electrÃ³nica"/>
    <n v="20258"/>
    <x v="995"/>
    <n v="129710"/>
    <s v="rlopez@bmlconsultores.cl"/>
    <x v="995"/>
    <x v="0"/>
    <s v="20258129710"/>
    <d v="2025-02-01T00:00:00"/>
    <n v="129710"/>
    <n v="0"/>
  </r>
  <r>
    <x v="206"/>
    <s v="Factura electrÃ³nica"/>
    <n v="611985"/>
    <x v="995"/>
    <n v="1623280"/>
    <s v="rlopez@bmlconsultores.cl"/>
    <x v="995"/>
    <x v="0"/>
    <s v="6119851623280"/>
    <d v="2024-12-27T00:00:00"/>
    <n v="1623274"/>
    <n v="-6"/>
  </r>
  <r>
    <x v="206"/>
    <s v="Factura electrÃ³nica"/>
    <n v="611986"/>
    <x v="995"/>
    <n v="1316188"/>
    <s v="rlopez@bmlconsultores.cl"/>
    <x v="995"/>
    <x v="0"/>
    <s v="6119861316188"/>
    <d v="2024-12-23T00:00:00"/>
    <n v="1316183"/>
    <n v="-5"/>
  </r>
  <r>
    <x v="328"/>
    <s v="Factura electrÃ³nica"/>
    <n v="2464"/>
    <x v="995"/>
    <n v="105160"/>
    <s v="rlopez@bmlconsultores.cl"/>
    <x v="995"/>
    <x v="0"/>
    <s v="2464105160"/>
    <d v="2025-02-01T00:00:00"/>
    <n v="105160"/>
    <n v="0"/>
  </r>
  <r>
    <x v="20"/>
    <s v="Factura electrÃ³nica"/>
    <n v="127751"/>
    <x v="996"/>
    <n v="5762865"/>
    <s v="rlopez@bmlconsultores.cl"/>
    <x v="996"/>
    <x v="0"/>
    <s v="1277515762865"/>
    <d v="2025-01-31T00:00:00"/>
    <n v="5762865"/>
    <n v="0"/>
  </r>
  <r>
    <x v="85"/>
    <s v="Factura electrÃ³nica"/>
    <n v="1309"/>
    <x v="996"/>
    <n v="31921"/>
    <s v="rlopez@bmlconsultores.cl"/>
    <x v="996"/>
    <x v="0"/>
    <s v="130931921"/>
    <d v="2025-01-28T00:00:00"/>
    <n v="31921"/>
    <n v="0"/>
  </r>
  <r>
    <x v="296"/>
    <s v="Factura electrÃ³nica"/>
    <n v="25896"/>
    <x v="996"/>
    <n v="271984"/>
    <s v="rlopez@bmlconsultores.cl"/>
    <x v="996"/>
    <x v="0"/>
    <s v="25896271984"/>
    <d v="2025-03-07T00:00:00"/>
    <n v="271984"/>
    <n v="0"/>
  </r>
  <r>
    <x v="21"/>
    <s v="Factura electrÃ³nica"/>
    <n v="1150588"/>
    <x v="996"/>
    <n v="188520"/>
    <s v="rlopez@bmlconsultores.cl"/>
    <x v="996"/>
    <x v="0"/>
    <s v="1150588188520"/>
    <m/>
    <m/>
    <n v="-188520"/>
  </r>
  <r>
    <x v="284"/>
    <s v="Factura electrÃ³nica"/>
    <n v="96434"/>
    <x v="996"/>
    <n v="15339088"/>
    <s v="rlopez@bmlconsultores.cl"/>
    <x v="996"/>
    <x v="0"/>
    <s v="9643415339088"/>
    <d v="2025-02-11T00:00:00"/>
    <n v="15339088"/>
    <n v="0"/>
  </r>
  <r>
    <x v="378"/>
    <s v="Factura electrÃ³nica"/>
    <n v="72"/>
    <x v="996"/>
    <n v="1303981"/>
    <s v="rlopez@bmlconsultores.cl"/>
    <x v="996"/>
    <x v="0"/>
    <s v="721303981"/>
    <d v="2025-01-03T00:00:00"/>
    <n v="1303981"/>
    <n v="0"/>
  </r>
  <r>
    <x v="198"/>
    <s v="Factura electrÃ³nica"/>
    <n v="477"/>
    <x v="997"/>
    <n v="192900"/>
    <s v="rlopez@bmlconsultores.cl"/>
    <x v="997"/>
    <x v="0"/>
    <s v="477192900"/>
    <d v="2025-01-17T00:00:00"/>
    <n v="192900"/>
    <n v="0"/>
  </r>
  <r>
    <x v="295"/>
    <s v="Factura electrÃ³nica"/>
    <n v="650643"/>
    <x v="998"/>
    <n v="13980"/>
    <s v="rlopez@bmlconsultores.cl"/>
    <x v="998"/>
    <x v="0"/>
    <s v="65064313980"/>
    <d v="2025-01-05T00:00:00"/>
    <n v="13980"/>
    <n v="0"/>
  </r>
  <r>
    <x v="285"/>
    <s v="Factura electrÃ³nica"/>
    <n v="11982"/>
    <x v="999"/>
    <n v="282970"/>
    <s v="rlopez@bmlconsultores.cl"/>
    <x v="999"/>
    <x v="0"/>
    <s v="11982282970"/>
    <d v="2025-01-06T00:00:00"/>
    <n v="282970"/>
    <n v="0"/>
  </r>
  <r>
    <x v="248"/>
    <s v="Factura electrÃ³nica"/>
    <n v="2682"/>
    <x v="999"/>
    <n v="394997"/>
    <s v="rlopez@bmlconsultores.cl"/>
    <x v="999"/>
    <x v="0"/>
    <s v="2682394997"/>
    <d v="2025-02-11T00:00:00"/>
    <n v="394997"/>
    <n v="0"/>
  </r>
  <r>
    <x v="284"/>
    <s v="Factura electrÃ³nica"/>
    <n v="96471"/>
    <x v="999"/>
    <n v="1839383"/>
    <s v="rlopez@bmlconsultores.cl"/>
    <x v="999"/>
    <x v="0"/>
    <s v="964711839383"/>
    <d v="2025-02-11T00:00:00"/>
    <n v="1839383"/>
    <n v="0"/>
  </r>
  <r>
    <x v="22"/>
    <s v="Factura electrÃ³nica"/>
    <n v="5090318"/>
    <x v="999"/>
    <n v="625980"/>
    <s v="rlopez@bmlconsultores.cl"/>
    <x v="999"/>
    <x v="0"/>
    <s v="5090318625980"/>
    <d v="2025-01-06T00:00:00"/>
    <n v="625980"/>
    <n v="0"/>
  </r>
  <r>
    <x v="369"/>
    <s v="Factura electrÃ³nica"/>
    <n v="5437"/>
    <x v="999"/>
    <n v="263020"/>
    <s v="rlopez@bmlconsultores.cl"/>
    <x v="999"/>
    <x v="0"/>
    <s v="5437263020"/>
    <d v="2025-01-28T00:00:00"/>
    <n v="263020"/>
    <n v="0"/>
  </r>
  <r>
    <x v="353"/>
    <s v="Factura electrÃ³nica"/>
    <n v="21531"/>
    <x v="1000"/>
    <n v="1651546"/>
    <s v="rlopez@bmlconsultores.cl"/>
    <x v="1000"/>
    <x v="0"/>
    <s v="215311651546"/>
    <d v="2024-12-30T00:00:00"/>
    <n v="1651546"/>
    <n v="0"/>
  </r>
  <r>
    <x v="22"/>
    <s v="Factura electrÃ³nica"/>
    <n v="5090356"/>
    <x v="1000"/>
    <n v="66960"/>
    <s v="rlopez@bmlconsultores.cl"/>
    <x v="1000"/>
    <x v="0"/>
    <s v="509035666960"/>
    <m/>
    <n v="66960"/>
    <n v="0"/>
  </r>
  <r>
    <x v="313"/>
    <s v="Factura electrÃ³nica"/>
    <n v="9534"/>
    <x v="1000"/>
    <n v="795070"/>
    <s v="rlopez@bmlconsultores.cl"/>
    <x v="1000"/>
    <x v="0"/>
    <s v="9534795070"/>
    <d v="2025-02-06T00:00:00"/>
    <n v="795070"/>
    <n v="0"/>
  </r>
  <r>
    <x v="120"/>
    <s v="Factura no afecta o exenta electrÃ³nica"/>
    <n v="1812"/>
    <x v="1000"/>
    <n v="1467139"/>
    <s v="rlopez@bmlconsultores.cl"/>
    <x v="1000"/>
    <x v="0"/>
    <s v="18121467139"/>
    <d v="2025-01-13T00:00:00"/>
    <n v="1467139"/>
    <n v="0"/>
  </r>
  <r>
    <x v="116"/>
    <s v="Factura electrÃ³nica"/>
    <n v="8872"/>
    <x v="1000"/>
    <n v="295000"/>
    <s v="rlopez@bmlconsultores.cl"/>
    <x v="1000"/>
    <x v="0"/>
    <s v="8872295000"/>
    <d v="2025-01-03T00:00:00"/>
    <n v="295000"/>
    <n v="0"/>
  </r>
  <r>
    <x v="369"/>
    <s v="Factura electrÃ³nica"/>
    <n v="5438"/>
    <x v="1000"/>
    <n v="2674947"/>
    <s v="rlopez@bmlconsultores.cl"/>
    <x v="1000"/>
    <x v="0"/>
    <s v="54382674947"/>
    <d v="2025-01-28T00:00:00"/>
    <n v="2674947"/>
    <n v="0"/>
  </r>
  <r>
    <x v="369"/>
    <s v="Factura electrÃ³nica"/>
    <n v="5439"/>
    <x v="1000"/>
    <n v="510260"/>
    <s v="rlopez@bmlconsultores.cl"/>
    <x v="1000"/>
    <x v="0"/>
    <s v="5439510260"/>
    <d v="2025-01-28T00:00:00"/>
    <n v="510260"/>
    <n v="0"/>
  </r>
  <r>
    <x v="14"/>
    <s v="Factura electrÃ³nica"/>
    <n v="44944"/>
    <x v="1001"/>
    <n v="65940"/>
    <s v="rlopez@bmlconsultores.cl"/>
    <x v="1001"/>
    <x v="0"/>
    <s v="4494465940"/>
    <d v="2025-03-03T00:00:00"/>
    <n v="65940"/>
    <n v="0"/>
  </r>
  <r>
    <x v="51"/>
    <s v="Factura electrÃ³nica"/>
    <n v="874506"/>
    <x v="1001"/>
    <n v="562388"/>
    <s v="rlopez@bmlconsultores.cl"/>
    <x v="1001"/>
    <x v="0"/>
    <s v="874506562388"/>
    <d v="2024-01-28T00:00:00"/>
    <n v="562388"/>
    <n v="0"/>
  </r>
  <r>
    <x v="346"/>
    <s v="Factura electrÃ³nica"/>
    <n v="1910761"/>
    <x v="1001"/>
    <n v="1399980"/>
    <s v="rlopez@bmlconsultores.cl"/>
    <x v="1001"/>
    <x v="0"/>
    <s v="19107611399980"/>
    <d v="2025-01-08T00:00:00"/>
    <n v="1399980"/>
    <n v="0"/>
  </r>
  <r>
    <x v="346"/>
    <s v="Factura electrÃ³nica"/>
    <n v="1910771"/>
    <x v="1001"/>
    <n v="1139970"/>
    <s v="rlopez@bmlconsultores.cl"/>
    <x v="1001"/>
    <x v="0"/>
    <s v="19107711139970"/>
    <d v="2025-01-08T00:00:00"/>
    <n v="1139970"/>
    <n v="0"/>
  </r>
  <r>
    <x v="263"/>
    <s v="Factura electrÃ³nica"/>
    <n v="14014"/>
    <x v="1001"/>
    <n v="494169"/>
    <s v="rlopez@bmlconsultores.cl"/>
    <x v="1001"/>
    <x v="0"/>
    <s v="14014494169"/>
    <d v="2025-03-03T00:00:00"/>
    <n v="494169"/>
    <n v="0"/>
  </r>
  <r>
    <x v="147"/>
    <s v="Factura electrÃ³nica"/>
    <n v="6490068"/>
    <x v="1001"/>
    <n v="8489"/>
    <s v="rlopez@bmlconsultores.cl"/>
    <x v="1001"/>
    <x v="0"/>
    <s v="64900688489"/>
    <d v="2025-01-08T00:00:00"/>
    <n v="8489"/>
    <n v="0"/>
  </r>
  <r>
    <x v="321"/>
    <s v="Factura electrÃ³nica"/>
    <n v="18"/>
    <x v="1001"/>
    <n v="434357"/>
    <s v="rlopez@bmlconsultores.cl"/>
    <x v="1001"/>
    <x v="0"/>
    <s v="18434357"/>
    <d v="2025-02-11T00:00:00"/>
    <n v="434357"/>
    <n v="0"/>
  </r>
  <r>
    <x v="248"/>
    <s v="Factura electrÃ³nica"/>
    <n v="2696"/>
    <x v="1001"/>
    <n v="152201"/>
    <s v="rlopez@bmlconsultores.cl"/>
    <x v="1001"/>
    <x v="0"/>
    <s v="2696152201"/>
    <d v="2025-02-11T00:00:00"/>
    <n v="152201"/>
    <n v="0"/>
  </r>
  <r>
    <x v="22"/>
    <s v="Factura electrÃ³nica"/>
    <n v="5091032"/>
    <x v="1001"/>
    <n v="1269990"/>
    <s v="rlopez@bmlconsultores.cl"/>
    <x v="1001"/>
    <x v="0"/>
    <s v="50910321269990"/>
    <d v="2025-01-08T00:00:00"/>
    <n v="1269990"/>
    <n v="0"/>
  </r>
  <r>
    <x v="379"/>
    <s v="Factura electrÃ³nica"/>
    <n v="7044260"/>
    <x v="1001"/>
    <n v="14143"/>
    <s v="rlopez@bmlconsultores.cl"/>
    <x v="1001"/>
    <x v="0"/>
    <s v="704426014143"/>
    <d v="2025-02-07T00:00:00"/>
    <n v="14143"/>
    <n v="0"/>
  </r>
  <r>
    <x v="369"/>
    <s v="Factura electrÃ³nica"/>
    <n v="5445"/>
    <x v="1001"/>
    <n v="155161"/>
    <s v="rlopez@bmlconsultores.cl"/>
    <x v="1001"/>
    <x v="0"/>
    <s v="5445155161"/>
    <d v="2025-01-28T00:00:00"/>
    <n v="155161"/>
    <n v="0"/>
  </r>
  <r>
    <x v="380"/>
    <s v="Factura no afecta o exenta electrÃ³nica"/>
    <n v="26"/>
    <x v="1001"/>
    <n v="301500"/>
    <s v="rlopez@bmlconsultores.cl"/>
    <x v="1001"/>
    <x v="0"/>
    <s v="26301500"/>
    <d v="2025-07-17T00:00:00"/>
    <n v="301500"/>
    <n v="0"/>
  </r>
  <r>
    <x v="381"/>
    <s v="Factura electrÃ³nica"/>
    <n v="13284"/>
    <x v="1002"/>
    <n v="69940"/>
    <s v="rlopez@bmlconsultores.cl"/>
    <x v="1002"/>
    <x v="0"/>
    <s v="1328469940"/>
    <d v="2025-01-09T00:00:00"/>
    <n v="69940"/>
    <n v="0"/>
  </r>
  <r>
    <x v="296"/>
    <s v="Factura electrÃ³nica"/>
    <n v="25912"/>
    <x v="1002"/>
    <n v="654446"/>
    <s v="rlopez@bmlconsultores.cl"/>
    <x v="1002"/>
    <x v="0"/>
    <s v="25912654446"/>
    <d v="2025-03-07T00:00:00"/>
    <n v="654446"/>
    <n v="0"/>
  </r>
  <r>
    <x v="284"/>
    <s v="Factura electrÃ³nica"/>
    <n v="96573"/>
    <x v="1002"/>
    <n v="1851813"/>
    <s v="rlopez@bmlconsultores.cl"/>
    <x v="1002"/>
    <x v="0"/>
    <s v="965731851813"/>
    <d v="2025-01-31T00:00:00"/>
    <n v="1851813"/>
    <n v="0"/>
  </r>
  <r>
    <x v="197"/>
    <s v="Factura electrÃ³nica"/>
    <n v="311938"/>
    <x v="1002"/>
    <n v="44990"/>
    <s v="rlopez@bmlconsultores.cl"/>
    <x v="1002"/>
    <x v="0"/>
    <s v="31193844990"/>
    <m/>
    <n v="44990"/>
    <n v="0"/>
  </r>
  <r>
    <x v="373"/>
    <s v="Factura electrÃ³nica"/>
    <n v="1852"/>
    <x v="1002"/>
    <n v="265863"/>
    <s v="rlopez@bmlconsultores.cl"/>
    <x v="1002"/>
    <x v="0"/>
    <s v="1852265863"/>
    <d v="2025-02-18T00:00:00"/>
    <n v="265863"/>
    <n v="0"/>
  </r>
  <r>
    <x v="206"/>
    <s v="Factura electrÃ³nica"/>
    <n v="612851"/>
    <x v="1002"/>
    <n v="170141"/>
    <s v="rlopez@bmlconsultores.cl"/>
    <x v="1002"/>
    <x v="0"/>
    <s v="612851170141"/>
    <d v="2025-01-06T00:00:00"/>
    <n v="170141"/>
    <n v="0"/>
  </r>
  <r>
    <x v="382"/>
    <s v="Factura electrÃ³nica"/>
    <n v="59648"/>
    <x v="1002"/>
    <n v="302310"/>
    <s v="rlopez@bmlconsultores.cl"/>
    <x v="1002"/>
    <x v="0"/>
    <s v="59648302310"/>
    <d v="2025-01-09T00:00:00"/>
    <n v="728372"/>
    <n v="426062"/>
  </r>
  <r>
    <x v="360"/>
    <s v="Factura electrÃ³nica"/>
    <n v="14996"/>
    <x v="1002"/>
    <n v="314625"/>
    <s v="rlopez@bmlconsultores.cl"/>
    <x v="1002"/>
    <x v="0"/>
    <s v="14996314625"/>
    <d v="2025-01-31T00:00:00"/>
    <n v="314625"/>
    <n v="0"/>
  </r>
  <r>
    <x v="360"/>
    <s v="Factura electrÃ³nica"/>
    <n v="14995"/>
    <x v="1002"/>
    <n v="492523"/>
    <s v="rlopez@bmlconsultores.cl"/>
    <x v="1002"/>
    <x v="0"/>
    <s v="14995492523"/>
    <d v="2025-01-31T00:00:00"/>
    <n v="492523"/>
    <n v="0"/>
  </r>
  <r>
    <x v="383"/>
    <s v="Factura electrÃ³nica"/>
    <n v="2680"/>
    <x v="1003"/>
    <n v="115034"/>
    <s v="rlopez@bmlconsultores.cl"/>
    <x v="1003"/>
    <x v="0"/>
    <s v="2680115034"/>
    <d v="2025-01-09T00:00:00"/>
    <n v="115034"/>
    <n v="0"/>
  </r>
  <r>
    <x v="384"/>
    <s v="Factura electrÃ³nica"/>
    <n v="497"/>
    <x v="1003"/>
    <n v="148800"/>
    <s v="rlopez@bmlconsultores.cl"/>
    <x v="1003"/>
    <x v="0"/>
    <s v="497148800"/>
    <d v="2025-01-09T00:00:00"/>
    <n v="163680"/>
    <n v="14880"/>
  </r>
  <r>
    <x v="385"/>
    <s v="Factura electrÃ³nica"/>
    <n v="1181"/>
    <x v="1003"/>
    <n v="30150"/>
    <s v="rlopez@bmlconsultores.cl"/>
    <x v="1003"/>
    <x v="0"/>
    <s v="118130150"/>
    <d v="2025-01-10T00:00:00"/>
    <n v="30150"/>
    <n v="0"/>
  </r>
  <r>
    <x v="386"/>
    <s v="Factura electrÃ³nica"/>
    <n v="50524296"/>
    <x v="1003"/>
    <n v="89271"/>
    <s v="rlopez@bmlconsultores.cl"/>
    <x v="1003"/>
    <x v="0"/>
    <s v="5052429689271"/>
    <d v="2025-02-04T00:00:00"/>
    <n v="89272"/>
    <n v="1"/>
  </r>
  <r>
    <x v="54"/>
    <s v="Factura electrÃ³nica"/>
    <n v="137562390"/>
    <x v="1004"/>
    <n v="237000"/>
    <s v="rlopez@bmlconsultores.cl"/>
    <x v="1004"/>
    <x v="0"/>
    <s v="137562390237000"/>
    <d v="2025-01-12T00:00:00"/>
    <n v="237000"/>
    <n v="0"/>
  </r>
  <r>
    <x v="295"/>
    <s v="Factura electrÃ³nica"/>
    <n v="648861"/>
    <x v="1004"/>
    <n v="13980"/>
    <s v="rlopez@bmlconsultores.cl"/>
    <x v="1004"/>
    <x v="0"/>
    <s v="64886113980"/>
    <d v="2025-01-12T00:00:00"/>
    <n v="13980"/>
    <n v="0"/>
  </r>
  <r>
    <x v="289"/>
    <s v="Factura electrÃ³nica"/>
    <n v="19"/>
    <x v="1004"/>
    <n v="133944"/>
    <s v="rlopez@bmlconsultores.cl"/>
    <x v="1004"/>
    <x v="0"/>
    <s v="19133944"/>
    <d v="2025-01-17T00:00:00"/>
    <n v="133944"/>
    <n v="0"/>
  </r>
  <r>
    <x v="11"/>
    <s v="Factura electrÃ³nica"/>
    <n v="126809"/>
    <x v="1005"/>
    <n v="317135"/>
    <s v="rlopez@bmlconsultores.cl"/>
    <x v="1005"/>
    <x v="0"/>
    <s v="126809317135"/>
    <d v="2025-03-28T00:00:00"/>
    <n v="317135"/>
    <n v="0"/>
  </r>
  <r>
    <x v="54"/>
    <s v="Factura electrÃ³nica"/>
    <n v="137635951"/>
    <x v="1005"/>
    <n v="809980"/>
    <s v="rlopez@bmlconsultores.cl"/>
    <x v="1005"/>
    <x v="0"/>
    <s v="137635951809980"/>
    <d v="2025-01-13T00:00:00"/>
    <n v="1309970"/>
    <n v="499990"/>
  </r>
  <r>
    <x v="387"/>
    <s v="Factura electrÃ³nica"/>
    <n v="78205"/>
    <x v="1005"/>
    <n v="403980"/>
    <s v="rlopez@bmlconsultores.cl"/>
    <x v="1005"/>
    <x v="0"/>
    <s v="78205403980"/>
    <d v="2025-01-13T00:00:00"/>
    <n v="403980"/>
    <n v="0"/>
  </r>
  <r>
    <x v="388"/>
    <s v="Factura electrÃ³nica"/>
    <n v="139"/>
    <x v="1005"/>
    <n v="1406437"/>
    <s v="rlopez@bmlconsultores.cl"/>
    <x v="1005"/>
    <x v="0"/>
    <s v="1391406437"/>
    <d v="2025-01-14T00:00:00"/>
    <n v="1406437"/>
    <n v="0"/>
  </r>
  <r>
    <x v="211"/>
    <s v="Factura electrÃ³nica"/>
    <n v="11319674"/>
    <x v="1006"/>
    <n v="499990"/>
    <s v="rlopez@bmlconsultores.cl"/>
    <x v="1006"/>
    <x v="0"/>
    <s v="11319674499990"/>
    <m/>
    <m/>
    <n v="-499990"/>
  </r>
  <r>
    <x v="21"/>
    <s v="Factura electrÃ³nica"/>
    <n v="1141377"/>
    <x v="1006"/>
    <n v="1289990"/>
    <s v="rlopez@bmlconsultores.cl"/>
    <x v="1006"/>
    <x v="0"/>
    <s v="11413771289990"/>
    <d v="2025-01-14T00:00:00"/>
    <n v="1289990"/>
    <n v="0"/>
  </r>
  <r>
    <x v="284"/>
    <s v="Factura electrÃ³nica"/>
    <n v="96660"/>
    <x v="1006"/>
    <n v="574980"/>
    <s v="rlopez@bmlconsultores.cl"/>
    <x v="1006"/>
    <x v="0"/>
    <s v="96660574980"/>
    <d v="2025-02-11T00:00:00"/>
    <n v="574980"/>
    <n v="0"/>
  </r>
  <r>
    <x v="389"/>
    <s v="Factura electrÃ³nica"/>
    <n v="2238783"/>
    <x v="1006"/>
    <n v="221805"/>
    <s v="rlopez@bmlconsultores.cl"/>
    <x v="1006"/>
    <x v="0"/>
    <s v="2238783221805"/>
    <d v="2025-01-13T00:00:00"/>
    <n v="221805"/>
    <n v="0"/>
  </r>
  <r>
    <x v="356"/>
    <s v="Factura electrÃ³nica"/>
    <n v="797214"/>
    <x v="1006"/>
    <n v="292447"/>
    <s v="rlopez@bmlconsultores.cl"/>
    <x v="1006"/>
    <x v="0"/>
    <s v="797214292447"/>
    <d v="2025-02-12T00:00:00"/>
    <n v="292447"/>
    <n v="0"/>
  </r>
  <r>
    <x v="77"/>
    <s v="Factura electrÃ³nica"/>
    <n v="22062"/>
    <x v="1007"/>
    <n v="102804"/>
    <s v="rlopez@bmlconsultores.cl"/>
    <x v="1007"/>
    <x v="0"/>
    <s v="22062102804"/>
    <d v="2025-02-13T00:00:00"/>
    <n v="102804"/>
    <n v="0"/>
  </r>
  <r>
    <x v="263"/>
    <s v="Factura electrÃ³nica"/>
    <n v="14028"/>
    <x v="1007"/>
    <n v="128992"/>
    <s v="rlopez@bmlconsultores.cl"/>
    <x v="1007"/>
    <x v="0"/>
    <s v="14028128992"/>
    <d v="2025-03-03T00:00:00"/>
    <n v="128992"/>
    <n v="0"/>
  </r>
  <r>
    <x v="1"/>
    <s v="Factura electrÃ³nica"/>
    <n v="1695"/>
    <x v="1007"/>
    <n v="2750880"/>
    <s v="rlopez@bmlconsultores.cl"/>
    <x v="1007"/>
    <x v="0"/>
    <s v="16952750880"/>
    <d v="2025-04-22T00:00:00"/>
    <n v="2750880"/>
    <n v="0"/>
  </r>
  <r>
    <x v="21"/>
    <s v="Factura electrÃ³nica"/>
    <n v="1153028"/>
    <x v="1007"/>
    <n v="1035490"/>
    <s v="rlopez@bmlconsultores.cl"/>
    <x v="1007"/>
    <x v="0"/>
    <s v="11530281035490"/>
    <m/>
    <m/>
    <n v="-1035490"/>
  </r>
  <r>
    <x v="197"/>
    <s v="Factura electrÃ³nica"/>
    <n v="312386"/>
    <x v="1007"/>
    <n v="340980"/>
    <s v="rlopez@bmlconsultores.cl"/>
    <x v="1007"/>
    <x v="0"/>
    <s v="312386340980"/>
    <d v="2025-01-14T00:00:00"/>
    <n v="340980"/>
    <n v="0"/>
  </r>
  <r>
    <x v="75"/>
    <s v="Factura electrÃ³nica"/>
    <n v="23129"/>
    <x v="1007"/>
    <n v="159960"/>
    <s v="rlopez@bmlconsultores.cl"/>
    <x v="1007"/>
    <x v="0"/>
    <s v="23129159960"/>
    <d v="2025-02-26T00:00:00"/>
    <n v="159960"/>
    <n v="0"/>
  </r>
  <r>
    <x v="318"/>
    <s v="Factura electrÃ³nica"/>
    <n v="1593"/>
    <x v="1007"/>
    <n v="6000"/>
    <s v="rlopez@bmlconsultores.cl"/>
    <x v="1007"/>
    <x v="0"/>
    <s v="15936000"/>
    <d v="2025-01-22T00:00:00"/>
    <n v="6000"/>
    <n v="0"/>
  </r>
  <r>
    <x v="65"/>
    <s v="Factura electrÃ³nica"/>
    <n v="16076"/>
    <x v="1007"/>
    <n v="6990001"/>
    <s v="rlopez@bmlconsultores.cl"/>
    <x v="1007"/>
    <x v="0"/>
    <s v="160766990001"/>
    <d v="2024-01-07T00:00:00"/>
    <n v="6990000"/>
    <n v="-1"/>
  </r>
  <r>
    <x v="129"/>
    <s v="Factura electrÃ³nica"/>
    <n v="263633"/>
    <x v="1007"/>
    <n v="183539"/>
    <s v="rlopez@bmlconsultores.cl"/>
    <x v="1007"/>
    <x v="0"/>
    <s v="263633183539"/>
    <d v="2025-01-14T00:00:00"/>
    <n v="183539"/>
    <n v="0"/>
  </r>
  <r>
    <x v="52"/>
    <s v="Factura electrÃ³nica"/>
    <n v="12641"/>
    <x v="1007"/>
    <n v="482549"/>
    <s v="rlopez@bmlconsultores.cl"/>
    <x v="1007"/>
    <x v="0"/>
    <s v="12641482549"/>
    <d v="2025-01-15T00:00:00"/>
    <n v="482549"/>
    <n v="0"/>
  </r>
  <r>
    <x v="20"/>
    <s v="Factura electrÃ³nica"/>
    <n v="128086"/>
    <x v="1008"/>
    <n v="177274"/>
    <s v="rlopez@bmlconsultores.cl"/>
    <x v="1008"/>
    <x v="0"/>
    <s v="128086177274"/>
    <d v="2025-01-31T00:00:00"/>
    <n v="177274"/>
    <n v="0"/>
  </r>
  <r>
    <x v="263"/>
    <s v="Factura electrÃ³nica"/>
    <n v="14037"/>
    <x v="1008"/>
    <n v="743057"/>
    <s v="rlopez@bmlconsultores.cl"/>
    <x v="1008"/>
    <x v="0"/>
    <s v="14037743057"/>
    <d v="2025-03-03T00:00:00"/>
    <n v="743057"/>
    <n v="0"/>
  </r>
  <r>
    <x v="130"/>
    <s v="Factura electrÃ³nica"/>
    <n v="2196262"/>
    <x v="1008"/>
    <n v="87940"/>
    <s v="rlopez@bmlconsultores.cl"/>
    <x v="1008"/>
    <x v="0"/>
    <s v="219626287940"/>
    <d v="2025-01-15T00:00:00"/>
    <n v="87940"/>
    <n v="0"/>
  </r>
  <r>
    <x v="296"/>
    <s v="Factura electrÃ³nica"/>
    <n v="25922"/>
    <x v="1008"/>
    <n v="1963353"/>
    <s v="rlopez@bmlconsultores.cl"/>
    <x v="1008"/>
    <x v="0"/>
    <s v="259221963353"/>
    <d v="2025-03-07T00:00:00"/>
    <n v="1963353"/>
    <n v="0"/>
  </r>
  <r>
    <x v="248"/>
    <s v="Factura electrÃ³nica"/>
    <n v="2719"/>
    <x v="1008"/>
    <n v="643100"/>
    <s v="rlopez@bmlconsultores.cl"/>
    <x v="1008"/>
    <x v="0"/>
    <s v="2719643100"/>
    <d v="2025-02-13T00:00:00"/>
    <n v="643100"/>
    <n v="0"/>
  </r>
  <r>
    <x v="206"/>
    <s v="Factura electrÃ³nica"/>
    <n v="613384"/>
    <x v="1008"/>
    <n v="146192"/>
    <s v="rlopez@bmlconsultores.cl"/>
    <x v="1008"/>
    <x v="0"/>
    <s v="613384146192"/>
    <d v="2025-01-07T00:00:00"/>
    <n v="146192"/>
    <n v="0"/>
  </r>
  <r>
    <x v="313"/>
    <s v="Factura electrÃ³nica"/>
    <n v="9554"/>
    <x v="1008"/>
    <n v="131951"/>
    <s v="rlopez@bmlconsultores.cl"/>
    <x v="1008"/>
    <x v="0"/>
    <s v="9554131951"/>
    <d v="2025-03-03T00:00:00"/>
    <n v="131951"/>
    <n v="0"/>
  </r>
  <r>
    <x v="68"/>
    <s v="Factura electrÃ³nica"/>
    <n v="7063785"/>
    <x v="1008"/>
    <n v="13808"/>
    <s v="rlopez@bmlconsultores.cl"/>
    <x v="1008"/>
    <x v="0"/>
    <s v="706378513808"/>
    <d v="2025-02-15T00:00:00"/>
    <n v="13808"/>
    <n v="0"/>
  </r>
  <r>
    <x v="198"/>
    <s v="Factura electrÃ³nica"/>
    <n v="483"/>
    <x v="1009"/>
    <n v="192900"/>
    <s v="rlopez@bmlconsultores.cl"/>
    <x v="1009"/>
    <x v="0"/>
    <s v="483192900"/>
    <d v="2025-02-05T00:00:00"/>
    <n v="367800"/>
    <n v="174900"/>
  </r>
  <r>
    <x v="198"/>
    <s v="Factura electrÃ³nica"/>
    <n v="484"/>
    <x v="1009"/>
    <n v="367800"/>
    <s v="rlopez@bmlconsultores.cl"/>
    <x v="1009"/>
    <x v="0"/>
    <s v="484367800"/>
    <d v="2025-02-05T00:00:00"/>
    <n v="367800"/>
    <n v="0"/>
  </r>
  <r>
    <x v="77"/>
    <s v="Factura electrÃ³nica"/>
    <n v="22076"/>
    <x v="1009"/>
    <n v="205608"/>
    <s v="rlopez@bmlconsultores.cl"/>
    <x v="1009"/>
    <x v="2"/>
    <s v="22076205608"/>
    <m/>
    <m/>
    <n v="-205608"/>
  </r>
  <r>
    <x v="77"/>
    <s v="Factura electrÃ³nica"/>
    <n v="22077"/>
    <x v="1009"/>
    <n v="205608"/>
    <s v="rlopez@bmlconsultores.cl"/>
    <x v="1009"/>
    <x v="0"/>
    <s v="22077205608"/>
    <d v="2025-02-13T00:00:00"/>
    <n v="205608"/>
    <n v="0"/>
  </r>
  <r>
    <x v="77"/>
    <s v="Nota de crÃ©dito electrÃ³nica"/>
    <n v="2808"/>
    <x v="1009"/>
    <n v="-205608"/>
    <s v="rlopez@bmlconsultores.cl"/>
    <x v="1009"/>
    <x v="1"/>
    <s v="2808-205608"/>
    <m/>
    <m/>
    <n v="205608"/>
  </r>
  <r>
    <x v="8"/>
    <s v="Factura electrÃ³nica"/>
    <n v="6563"/>
    <x v="1009"/>
    <n v="19630364"/>
    <s v="rlopez@bmlconsultores.cl"/>
    <x v="1009"/>
    <x v="0"/>
    <s v="656319630364"/>
    <d v="2025-02-07T00:00:00"/>
    <n v="19514293"/>
    <n v="-116071"/>
  </r>
  <r>
    <x v="265"/>
    <s v="Factura electrÃ³nica"/>
    <n v="13647"/>
    <x v="1009"/>
    <n v="305314"/>
    <s v="rlopez@bmlconsultores.cl"/>
    <x v="1009"/>
    <x v="0"/>
    <s v="13647305314"/>
    <d v="2025-01-24T00:00:00"/>
    <n v="305314"/>
    <n v="0"/>
  </r>
  <r>
    <x v="289"/>
    <s v="Factura electrÃ³nica"/>
    <n v="20"/>
    <x v="1009"/>
    <n v="1100012"/>
    <s v="rlopez@bmlconsultores.cl"/>
    <x v="1009"/>
    <x v="0"/>
    <s v="201100012"/>
    <d v="2025-01-24T00:00:00"/>
    <n v="1100012"/>
    <n v="0"/>
  </r>
  <r>
    <x v="377"/>
    <s v="Factura electrÃ³nica"/>
    <n v="20404"/>
    <x v="1009"/>
    <n v="76400"/>
    <s v="rlopez@bmlconsultores.cl"/>
    <x v="1009"/>
    <x v="0"/>
    <s v="2040476400"/>
    <d v="2025-01-14T00:00:00"/>
    <n v="76400"/>
    <n v="0"/>
  </r>
  <r>
    <x v="206"/>
    <s v="Factura electrÃ³nica"/>
    <n v="613509"/>
    <x v="1009"/>
    <n v="1076949"/>
    <s v="rlopez@bmlconsultores.cl"/>
    <x v="1009"/>
    <x v="0"/>
    <s v="6135091076949"/>
    <d v="2025-06-24T00:00:00"/>
    <n v="1094184"/>
    <n v="17235"/>
  </r>
  <r>
    <x v="390"/>
    <s v="Factura electrÃ³nica"/>
    <n v="5752"/>
    <x v="1009"/>
    <n v="48100"/>
    <s v="rlopez@bmlconsultores.cl"/>
    <x v="1009"/>
    <x v="0"/>
    <s v="575248100"/>
    <d v="2025-01-17T00:00:00"/>
    <n v="48100"/>
    <n v="0"/>
  </r>
  <r>
    <x v="369"/>
    <s v="Factura electrÃ³nica"/>
    <n v="5478"/>
    <x v="1009"/>
    <n v="343922"/>
    <s v="rlopez@bmlconsultores.cl"/>
    <x v="1009"/>
    <x v="0"/>
    <s v="5478343922"/>
    <d v="2025-05-30T00:00:00"/>
    <n v="343922"/>
    <n v="0"/>
  </r>
  <r>
    <x v="11"/>
    <s v="Factura electrÃ³nica"/>
    <n v="127018"/>
    <x v="1010"/>
    <n v="164684"/>
    <s v="rlopez@bmlconsultores.cl"/>
    <x v="1010"/>
    <x v="0"/>
    <s v="127018164684"/>
    <d v="2025-03-28T00:00:00"/>
    <n v="164684"/>
    <n v="0"/>
  </r>
  <r>
    <x v="20"/>
    <s v="Factura electrÃ³nica"/>
    <n v="128216"/>
    <x v="1010"/>
    <n v="225100"/>
    <s v="rlopez@bmlconsultores.cl"/>
    <x v="1010"/>
    <x v="0"/>
    <s v="128216225100"/>
    <d v="2025-01-31T00:00:00"/>
    <n v="225100"/>
    <n v="0"/>
  </r>
  <r>
    <x v="285"/>
    <s v="Factura electrÃ³nica"/>
    <n v="12218"/>
    <x v="1010"/>
    <n v="158960"/>
    <s v="rlopez@bmlconsultores.cl"/>
    <x v="1010"/>
    <x v="0"/>
    <s v="12218158960"/>
    <d v="2025-01-20T00:00:00"/>
    <n v="158960"/>
    <n v="0"/>
  </r>
  <r>
    <x v="49"/>
    <s v="Nota de crÃ©dito electrÃ³nica"/>
    <n v="1600"/>
    <x v="1010"/>
    <n v="-3019399"/>
    <s v="rlopez@bmlconsultores.cl"/>
    <x v="1010"/>
    <x v="1"/>
    <s v="1600-3019399"/>
    <m/>
    <m/>
    <n v="3019399"/>
  </r>
  <r>
    <x v="211"/>
    <s v="Factura electrÃ³nica"/>
    <n v="11320619"/>
    <x v="1010"/>
    <n v="590970"/>
    <s v="rlopez@bmlconsultores.cl"/>
    <x v="1010"/>
    <x v="0"/>
    <s v="11320619590970"/>
    <d v="2025-01-20T00:00:00"/>
    <n v="590970"/>
    <n v="0"/>
  </r>
  <r>
    <x v="296"/>
    <s v="Factura electrÃ³nica"/>
    <n v="25924"/>
    <x v="1010"/>
    <n v="994406"/>
    <s v="rlopez@bmlconsultores.cl"/>
    <x v="1010"/>
    <x v="0"/>
    <s v="25924994406"/>
    <d v="2025-03-07T00:00:00"/>
    <n v="994406"/>
    <n v="0"/>
  </r>
  <r>
    <x v="296"/>
    <s v="Factura electrÃ³nica"/>
    <n v="25925"/>
    <x v="1010"/>
    <n v="3506924"/>
    <s v="rlopez@bmlconsultores.cl"/>
    <x v="1010"/>
    <x v="0"/>
    <s v="259253506924"/>
    <d v="2025-03-04T00:00:00"/>
    <n v="3506924"/>
    <n v="0"/>
  </r>
  <r>
    <x v="321"/>
    <s v="Factura electrÃ³nica"/>
    <n v="19"/>
    <x v="1010"/>
    <n v="41940"/>
    <s v="rlopez@bmlconsultores.cl"/>
    <x v="1010"/>
    <x v="0"/>
    <s v="1941940"/>
    <d v="2025-03-04T00:00:00"/>
    <n v="41940"/>
    <n v="0"/>
  </r>
  <r>
    <x v="391"/>
    <s v="Factura electrÃ³nica"/>
    <n v="269"/>
    <x v="1010"/>
    <n v="3122000"/>
    <s v="rlopez@bmlconsultores.cl"/>
    <x v="1010"/>
    <x v="0"/>
    <s v="2693122000"/>
    <d v="2024-08-22T00:00:00"/>
    <n v="3122000"/>
    <n v="0"/>
  </r>
  <r>
    <x v="21"/>
    <s v="Factura electrÃ³nica"/>
    <n v="1154099"/>
    <x v="1010"/>
    <n v="2490188"/>
    <s v="rlopez@bmlconsultores.cl"/>
    <x v="1010"/>
    <x v="0"/>
    <s v="11540992490188"/>
    <m/>
    <m/>
    <n v="-2490188"/>
  </r>
  <r>
    <x v="284"/>
    <s v="Factura electrÃ³nica"/>
    <n v="96720"/>
    <x v="1010"/>
    <n v="997208"/>
    <s v="rlopez@bmlconsultores.cl"/>
    <x v="1010"/>
    <x v="0"/>
    <s v="96720997208"/>
    <d v="2025-01-31T00:00:00"/>
    <n v="846963"/>
    <n v="150245"/>
  </r>
  <r>
    <x v="392"/>
    <s v="Factura electrÃ³nica"/>
    <n v="1088640"/>
    <x v="1010"/>
    <n v="162980"/>
    <s v="rlopez@bmlconsultores.cl"/>
    <x v="1010"/>
    <x v="0"/>
    <s v="1088640162980"/>
    <d v="2025-01-15T00:00:00"/>
    <n v="162980"/>
    <n v="0"/>
  </r>
  <r>
    <x v="75"/>
    <s v="Factura electrÃ³nica"/>
    <n v="23231"/>
    <x v="1010"/>
    <n v="6060702"/>
    <s v="rlopez@bmlconsultores.cl"/>
    <x v="1010"/>
    <x v="0"/>
    <s v="232316060702"/>
    <d v="2025-02-26T00:00:00"/>
    <n v="6060702"/>
    <n v="0"/>
  </r>
  <r>
    <x v="51"/>
    <s v="Factura electrÃ³nica"/>
    <n v="875084"/>
    <x v="1011"/>
    <n v="1420526"/>
    <s v="rlopez@bmlconsultores.cl"/>
    <x v="1011"/>
    <x v="0"/>
    <s v="8750841420526"/>
    <d v="2024-01-28T00:00:00"/>
    <n v="1420526"/>
    <n v="0"/>
  </r>
  <r>
    <x v="346"/>
    <s v="Factura electrÃ³nica"/>
    <n v="1914051"/>
    <x v="1011"/>
    <n v="359990"/>
    <s v="rlopez@bmlconsultores.cl"/>
    <x v="1011"/>
    <x v="0"/>
    <s v="1914051359990"/>
    <d v="2025-01-20T00:00:00"/>
    <n v="359990"/>
    <n v="0"/>
  </r>
  <r>
    <x v="296"/>
    <s v="Factura electrÃ³nica"/>
    <n v="25926"/>
    <x v="1011"/>
    <n v="594958"/>
    <s v="rlopez@bmlconsultores.cl"/>
    <x v="1011"/>
    <x v="0"/>
    <s v="25926594958"/>
    <d v="2025-03-04T00:00:00"/>
    <n v="594958"/>
    <n v="0"/>
  </r>
  <r>
    <x v="248"/>
    <s v="Factura electrÃ³nica"/>
    <n v="2737"/>
    <x v="1011"/>
    <n v="52336"/>
    <s v="rlopez@bmlconsultores.cl"/>
    <x v="1011"/>
    <x v="0"/>
    <s v="273752336"/>
    <d v="2025-02-26T00:00:00"/>
    <n v="52336"/>
    <n v="0"/>
  </r>
  <r>
    <x v="265"/>
    <s v="Factura electrÃ³nica"/>
    <n v="13659"/>
    <x v="1011"/>
    <n v="5425500"/>
    <s v="rlopez@bmlconsultores.cl"/>
    <x v="1011"/>
    <x v="0"/>
    <s v="136595425500"/>
    <d v="2025-02-13T00:00:00"/>
    <n v="951326"/>
    <n v="-4474174"/>
  </r>
  <r>
    <x v="206"/>
    <s v="Factura electrÃ³nica"/>
    <n v="613830"/>
    <x v="1011"/>
    <n v="107890"/>
    <s v="rlopez@bmlconsultores.cl"/>
    <x v="1011"/>
    <x v="0"/>
    <s v="613830107890"/>
    <d v="2025-01-20T00:00:00"/>
    <n v="90655"/>
    <n v="0"/>
  </r>
  <r>
    <x v="206"/>
    <s v="Factura electrÃ³nica"/>
    <n v="613829"/>
    <x v="1011"/>
    <n v="589261"/>
    <s v="rlopez@bmlconsultores.cl"/>
    <x v="1011"/>
    <x v="0"/>
    <s v="613829589261"/>
    <d v="2025-05-26T00:00:00"/>
    <n v="589261"/>
    <n v="0"/>
  </r>
  <r>
    <x v="313"/>
    <s v="Factura electrÃ³nica"/>
    <n v="9568"/>
    <x v="1011"/>
    <n v="87917"/>
    <s v="rlopez@bmlconsultores.cl"/>
    <x v="1011"/>
    <x v="0"/>
    <s v="956887917"/>
    <d v="2025-03-03T00:00:00"/>
    <n v="87917"/>
    <n v="0"/>
  </r>
  <r>
    <x v="51"/>
    <s v="Factura electrÃ³nica"/>
    <n v="875180"/>
    <x v="1012"/>
    <n v="676376"/>
    <s v="rlopez@bmlconsultores.cl"/>
    <x v="1012"/>
    <x v="0"/>
    <s v="875180676376"/>
    <d v="2025-02-11T00:00:00"/>
    <n v="676376"/>
    <n v="0"/>
  </r>
  <r>
    <x v="393"/>
    <s v="Factura electrÃ³nica"/>
    <n v="6751"/>
    <x v="1012"/>
    <n v="347991"/>
    <s v="rlopez@bmlconsultores.cl"/>
    <x v="1012"/>
    <x v="0"/>
    <s v="6751347991"/>
    <d v="2025-01-22T00:00:00"/>
    <n v="347980"/>
    <n v="-11"/>
  </r>
  <r>
    <x v="174"/>
    <s v="Factura electrÃ³nica"/>
    <n v="1914398"/>
    <x v="1012"/>
    <n v="383980"/>
    <s v="rlopez@bmlconsultores.cl"/>
    <x v="1012"/>
    <x v="0"/>
    <s v="1914398383980"/>
    <d v="2025-01-22T00:00:00"/>
    <n v="383980"/>
    <n v="0"/>
  </r>
  <r>
    <x v="376"/>
    <s v="Factura electrÃ³nica"/>
    <n v="14053"/>
    <x v="1012"/>
    <n v="1709702"/>
    <s v="rlopez@bmlconsultores.cl"/>
    <x v="1012"/>
    <x v="0"/>
    <s v="140531709702"/>
    <d v="2025-03-03T00:00:00"/>
    <n v="1709702"/>
    <n v="0"/>
  </r>
  <r>
    <x v="248"/>
    <s v="Factura electrÃ³nica"/>
    <n v="2738"/>
    <x v="1012"/>
    <n v="104672"/>
    <s v="rlopez@bmlconsultores.cl"/>
    <x v="1012"/>
    <x v="0"/>
    <s v="2738104672"/>
    <d v="2025-02-26T00:00:00"/>
    <n v="104672"/>
    <n v="0"/>
  </r>
  <r>
    <x v="284"/>
    <s v="Factura electrÃ³nica"/>
    <n v="96808"/>
    <x v="1012"/>
    <n v="11288079"/>
    <s v="rlopez@bmlconsultores.cl"/>
    <x v="1012"/>
    <x v="0"/>
    <s v="9680811288079"/>
    <d v="2025-02-11T00:00:00"/>
    <n v="11288079"/>
    <n v="0"/>
  </r>
  <r>
    <x v="284"/>
    <s v="Factura electrÃ³nica"/>
    <n v="96807"/>
    <x v="1012"/>
    <n v="1976085"/>
    <s v="rlopez@bmlconsultores.cl"/>
    <x v="1012"/>
    <x v="2"/>
    <s v="968071976085"/>
    <m/>
    <m/>
    <n v="-1976085"/>
  </r>
  <r>
    <x v="284"/>
    <s v="Nota de crÃ©dito electrÃ³nica"/>
    <n v="56760"/>
    <x v="1012"/>
    <n v="-1976085"/>
    <s v="rlopez@bmlconsultores.cl"/>
    <x v="1012"/>
    <x v="1"/>
    <s v="56760-1976085"/>
    <m/>
    <m/>
    <n v="1976085"/>
  </r>
  <r>
    <x v="22"/>
    <s v="Factura electrÃ³nica"/>
    <n v="5096845"/>
    <x v="1012"/>
    <n v="984980"/>
    <s v="rlopez@bmlconsultores.cl"/>
    <x v="1012"/>
    <x v="0"/>
    <s v="5096845984980"/>
    <d v="2025-01-22T00:00:00"/>
    <n v="984980"/>
    <n v="0"/>
  </r>
  <r>
    <x v="52"/>
    <s v="Factura electrÃ³nica"/>
    <n v="12674"/>
    <x v="1012"/>
    <n v="589474"/>
    <s v="rlopez@bmlconsultores.cl"/>
    <x v="1012"/>
    <x v="0"/>
    <s v="12674589474"/>
    <d v="2025-01-22T00:00:00"/>
    <n v="589474"/>
    <n v="0"/>
  </r>
  <r>
    <x v="32"/>
    <s v="Factura electrÃ³nica"/>
    <n v="22362827"/>
    <x v="1012"/>
    <n v="723980"/>
    <s v="rlopez@bmlconsultores.cl"/>
    <x v="1012"/>
    <x v="0"/>
    <s v="22362827723980"/>
    <d v="2025-01-29T00:00:00"/>
    <n v="723980"/>
    <n v="0"/>
  </r>
  <r>
    <x v="209"/>
    <s v="Factura electrÃ³nica"/>
    <n v="50313205"/>
    <x v="1012"/>
    <n v="23911"/>
    <s v="rlopez@bmlconsultores.cl"/>
    <x v="1012"/>
    <x v="0"/>
    <s v="5031320523911"/>
    <d v="2025-02-21T00:00:00"/>
    <n v="23911"/>
    <n v="0"/>
  </r>
  <r>
    <x v="1"/>
    <s v="Factura electrÃ³nica"/>
    <n v="1696"/>
    <x v="1013"/>
    <n v="389211"/>
    <s v="rlopez@bmlconsultores.cl"/>
    <x v="1013"/>
    <x v="0"/>
    <s v="1696389211"/>
    <d v="2025-04-22T00:00:00"/>
    <n v="389211"/>
    <n v="0"/>
  </r>
  <r>
    <x v="21"/>
    <s v="Factura electrÃ³nica"/>
    <n v="1154185"/>
    <x v="1013"/>
    <n v="1879991"/>
    <s v="rlopez@bmlconsultores.cl"/>
    <x v="1013"/>
    <x v="0"/>
    <s v="11541851879991"/>
    <d v="2025-02-07T00:00:00"/>
    <n v="1879991"/>
    <n v="0"/>
  </r>
  <r>
    <x v="21"/>
    <s v="Factura electrÃ³nica"/>
    <n v="1154168"/>
    <x v="1013"/>
    <n v="2103419"/>
    <s v="rlopez@bmlconsultores.cl"/>
    <x v="1013"/>
    <x v="0"/>
    <s v="11541682103419"/>
    <d v="2025-01-23T00:00:00"/>
    <n v="2103419"/>
    <n v="0"/>
  </r>
  <r>
    <x v="284"/>
    <s v="Factura electrÃ³nica"/>
    <n v="96835"/>
    <x v="1013"/>
    <n v="809914"/>
    <s v="rlopez@bmlconsultores.cl"/>
    <x v="1013"/>
    <x v="0"/>
    <s v="96835809914"/>
    <d v="2025-02-11T00:00:00"/>
    <n v="809914"/>
    <n v="0"/>
  </r>
  <r>
    <x v="197"/>
    <s v="Factura electrÃ³nica"/>
    <n v="313028"/>
    <x v="1013"/>
    <n v="326985"/>
    <s v="rlopez@bmlconsultores.cl"/>
    <x v="1013"/>
    <x v="0"/>
    <s v="313028326985"/>
    <d v="2025-01-23T00:00:00"/>
    <n v="326985"/>
    <n v="0"/>
  </r>
  <r>
    <x v="197"/>
    <s v="Factura electrÃ³nica"/>
    <n v="313027"/>
    <x v="1013"/>
    <n v="326985"/>
    <s v="rlopez@bmlconsultores.cl"/>
    <x v="1013"/>
    <x v="0"/>
    <s v="313027326985"/>
    <d v="2025-01-23T00:00:00"/>
    <n v="326985"/>
    <n v="0"/>
  </r>
  <r>
    <x v="22"/>
    <s v="Factura electrÃ³nica"/>
    <n v="5097187"/>
    <x v="1013"/>
    <n v="979930"/>
    <s v="rlopez@bmlconsultores.cl"/>
    <x v="1013"/>
    <x v="0"/>
    <s v="5097187979930"/>
    <d v="2025-01-24T00:00:00"/>
    <n v="979930"/>
    <n v="0"/>
  </r>
  <r>
    <x v="394"/>
    <s v="Factura electrÃ³nica"/>
    <n v="862"/>
    <x v="1013"/>
    <n v="9768950"/>
    <s v="rlopez@bmlconsultores.cl"/>
    <x v="1013"/>
    <x v="0"/>
    <s v="8629768950"/>
    <d v="2025-01-28T00:00:00"/>
    <n v="9768950"/>
    <n v="0"/>
  </r>
  <r>
    <x v="198"/>
    <s v="Factura electrÃ³nica"/>
    <n v="490"/>
    <x v="1014"/>
    <n v="192900"/>
    <s v="rlopez@bmlconsultores.cl"/>
    <x v="1014"/>
    <x v="2"/>
    <s v="490192900"/>
    <m/>
    <m/>
    <n v="-192900"/>
  </r>
  <r>
    <x v="198"/>
    <s v="Nota de crÃ©dito electrÃ³nica"/>
    <n v="1543"/>
    <x v="1014"/>
    <n v="-192900"/>
    <s v="rlopez@bmlconsultores.cl"/>
    <x v="1014"/>
    <x v="1"/>
    <s v="1543-192900"/>
    <m/>
    <m/>
    <n v="192900"/>
  </r>
  <r>
    <x v="395"/>
    <s v="Factura electrÃ³nica"/>
    <n v="35"/>
    <x v="1014"/>
    <n v="14000"/>
    <s v="rlopez@bmlconsultores.cl"/>
    <x v="1014"/>
    <x v="0"/>
    <s v="3514000"/>
    <d v="2025-01-21T00:00:00"/>
    <n v="42000"/>
    <n v="28000"/>
  </r>
  <r>
    <x v="54"/>
    <s v="Factura electrÃ³nica"/>
    <n v="137810365"/>
    <x v="1015"/>
    <n v="68730"/>
    <s v="rlopez@bmlconsultores.cl"/>
    <x v="1015"/>
    <x v="0"/>
    <s v="13781036568730"/>
    <d v="2025-01-25T00:00:00"/>
    <n v="68730"/>
    <n v="0"/>
  </r>
  <r>
    <x v="198"/>
    <s v="Factura electrÃ³nica"/>
    <n v="492"/>
    <x v="1015"/>
    <n v="372801"/>
    <s v="rlopez@bmlconsultores.cl"/>
    <x v="1015"/>
    <x v="0"/>
    <s v="492372801"/>
    <d v="2025-02-05T00:00:00"/>
    <n v="367800"/>
    <n v="-5001"/>
  </r>
  <r>
    <x v="246"/>
    <s v="Factura electrÃ³nica"/>
    <n v="6372"/>
    <x v="1016"/>
    <n v="16501"/>
    <s v="rlopez@bmlconsultores.cl"/>
    <x v="1016"/>
    <x v="0"/>
    <s v="637216501"/>
    <d v="2025-01-26T00:00:00"/>
    <n v="16501"/>
    <n v="0"/>
  </r>
  <r>
    <x v="14"/>
    <s v="Factura electrÃ³nica"/>
    <n v="45197"/>
    <x v="1017"/>
    <n v="728372"/>
    <s v="rlopez@bmlconsultores.cl"/>
    <x v="1017"/>
    <x v="0"/>
    <s v="45197728372"/>
    <d v="2025-03-03T00:00:00"/>
    <n v="728372"/>
    <n v="0"/>
  </r>
  <r>
    <x v="14"/>
    <s v="Factura electrÃ³nica"/>
    <n v="45198"/>
    <x v="1017"/>
    <n v="463096"/>
    <s v="rlopez@bmlconsultores.cl"/>
    <x v="1017"/>
    <x v="0"/>
    <s v="45198463096"/>
    <d v="2025-03-03T00:00:00"/>
    <n v="463096"/>
    <n v="0"/>
  </r>
  <r>
    <x v="353"/>
    <s v="Factura electrÃ³nica"/>
    <n v="21839"/>
    <x v="1017"/>
    <n v="4560932"/>
    <s v="rlopez@bmlconsultores.cl"/>
    <x v="1017"/>
    <x v="0"/>
    <s v="218394560932"/>
    <d v="2025-01-06T00:00:00"/>
    <n v="4607256"/>
    <n v="46324"/>
  </r>
  <r>
    <x v="8"/>
    <s v="Nota de crÃ©dito electrÃ³nica"/>
    <n v="684"/>
    <x v="1018"/>
    <n v="-99570"/>
    <s v="rlopez@bmlconsultores.cl"/>
    <x v="1018"/>
    <x v="1"/>
    <s v="684-99570"/>
    <m/>
    <m/>
    <n v="99570"/>
  </r>
  <r>
    <x v="353"/>
    <s v="Factura electrÃ³nica"/>
    <n v="21933"/>
    <x v="1018"/>
    <n v="733100"/>
    <s v="rlopez@bmlconsultores.cl"/>
    <x v="1018"/>
    <x v="0"/>
    <s v="21933733100"/>
    <d v="2025-01-17T00:00:00"/>
    <n v="733100"/>
    <n v="0"/>
  </r>
  <r>
    <x v="284"/>
    <s v="Factura electrÃ³nica"/>
    <n v="96897"/>
    <x v="1018"/>
    <n v="2306262"/>
    <s v="rlopez@bmlconsultores.cl"/>
    <x v="1018"/>
    <x v="0"/>
    <s v="968972306262"/>
    <d v="2025-02-27T00:00:00"/>
    <n v="2306262"/>
    <n v="0"/>
  </r>
  <r>
    <x v="75"/>
    <s v="Factura electrÃ³nica"/>
    <n v="23312"/>
    <x v="1018"/>
    <n v="1831813"/>
    <s v="rlopez@bmlconsultores.cl"/>
    <x v="1018"/>
    <x v="2"/>
    <s v="233121831813"/>
    <m/>
    <m/>
    <n v="-1831813"/>
  </r>
  <r>
    <x v="350"/>
    <s v="Factura electrÃ³nica"/>
    <n v="231"/>
    <x v="1018"/>
    <n v="237453"/>
    <s v="rlopez@bmlconsultores.cl"/>
    <x v="1018"/>
    <x v="0"/>
    <s v="231237453"/>
    <d v="2025-02-07T00:00:00"/>
    <n v="237453"/>
    <n v="0"/>
  </r>
  <r>
    <x v="289"/>
    <s v="Factura electrÃ³nica"/>
    <n v="21"/>
    <x v="1018"/>
    <n v="755132"/>
    <s v="rlopez@bmlconsultores.cl"/>
    <x v="1018"/>
    <x v="0"/>
    <s v="21755132"/>
    <d v="2025-02-07T00:00:00"/>
    <n v="755132"/>
    <n v="0"/>
  </r>
  <r>
    <x v="23"/>
    <s v="Factura electrÃ³nica"/>
    <n v="1921107"/>
    <x v="1018"/>
    <n v="1323930"/>
    <s v="rlopez@bmlconsultores.cl"/>
    <x v="1018"/>
    <x v="0"/>
    <s v="19211071323930"/>
    <d v="2025-01-28T00:00:00"/>
    <n v="1323930"/>
    <n v="0"/>
  </r>
  <r>
    <x v="369"/>
    <s v="Factura electrÃ³nica"/>
    <n v="5498"/>
    <x v="1018"/>
    <n v="1911409"/>
    <s v="rlopez@bmlconsultores.cl"/>
    <x v="1018"/>
    <x v="0"/>
    <s v="54981911409"/>
    <d v="2025-05-30T00:00:00"/>
    <n v="1911409"/>
    <n v="0"/>
  </r>
  <r>
    <x v="51"/>
    <s v="Factura electrÃ³nica"/>
    <n v="875560"/>
    <x v="1019"/>
    <n v="3777274"/>
    <s v="rlopez@bmlconsultores.cl"/>
    <x v="1019"/>
    <x v="0"/>
    <s v="8755603777274"/>
    <d v="2025-03-10T00:00:00"/>
    <n v="3777274"/>
    <n v="0"/>
  </r>
  <r>
    <x v="396"/>
    <s v="Factura electrÃ³nica"/>
    <n v="14706"/>
    <x v="1019"/>
    <n v="3098159"/>
    <s v="rlopez@bmlconsultores.cl"/>
    <x v="1019"/>
    <x v="0"/>
    <s v="147063098159"/>
    <d v="2025-02-18T00:00:00"/>
    <n v="77327"/>
    <n v="3225007"/>
  </r>
  <r>
    <x v="342"/>
    <s v="Factura electrÃ³nica"/>
    <n v="50362403"/>
    <x v="1019"/>
    <n v="12929"/>
    <s v="rlopez@bmlconsultores.cl"/>
    <x v="1019"/>
    <x v="0"/>
    <s v="5036240312929"/>
    <d v="2025-02-28T00:00:00"/>
    <n v="12929"/>
    <n v="0"/>
  </r>
  <r>
    <x v="342"/>
    <s v="Factura no afecta o exenta electrÃ³nica"/>
    <n v="13168071"/>
    <x v="1019"/>
    <n v="6086"/>
    <s v="rlopez@bmlconsultores.cl"/>
    <x v="1019"/>
    <x v="0"/>
    <s v="131680716086"/>
    <d v="2025-02-28T00:00:00"/>
    <n v="6086"/>
    <n v="0"/>
  </r>
  <r>
    <x v="174"/>
    <s v="Factura electrÃ³nica"/>
    <n v="1916401"/>
    <x v="1019"/>
    <n v="5879940"/>
    <s v="rlopez@bmlconsultores.cl"/>
    <x v="1019"/>
    <x v="0"/>
    <s v="19164015879940"/>
    <d v="2025-01-28T00:00:00"/>
    <n v="5879940"/>
    <n v="0"/>
  </r>
  <r>
    <x v="376"/>
    <s v="Factura electrÃ³nica"/>
    <n v="14070"/>
    <x v="1019"/>
    <n v="119408"/>
    <s v="rlopez@bmlconsultores.cl"/>
    <x v="1019"/>
    <x v="0"/>
    <s v="14070119408"/>
    <d v="2025-03-03T00:00:00"/>
    <n v="119408"/>
    <n v="0"/>
  </r>
  <r>
    <x v="296"/>
    <s v="Factura electrÃ³nica"/>
    <n v="25935"/>
    <x v="1019"/>
    <n v="1414129"/>
    <s v="rlopez@bmlconsultores.cl"/>
    <x v="1019"/>
    <x v="0"/>
    <s v="259351414129"/>
    <d v="2025-03-04T00:00:00"/>
    <n v="1414129"/>
    <n v="0"/>
  </r>
  <r>
    <x v="248"/>
    <s v="Factura electrÃ³nica"/>
    <n v="2760"/>
    <x v="1019"/>
    <n v="1652065"/>
    <s v="rlopez@bmlconsultores.cl"/>
    <x v="1019"/>
    <x v="0"/>
    <s v="27601652065"/>
    <d v="2025-02-26T00:00:00"/>
    <n v="1652065"/>
    <n v="0"/>
  </r>
  <r>
    <x v="397"/>
    <s v="Factura electrÃ³nica"/>
    <n v="502962"/>
    <x v="1019"/>
    <n v="258980"/>
    <s v="rlopez@bmlconsultores.cl"/>
    <x v="1019"/>
    <x v="0"/>
    <s v="502962258980"/>
    <d v="2025-01-29T00:00:00"/>
    <n v="258980"/>
    <n v="0"/>
  </r>
  <r>
    <x v="22"/>
    <s v="Factura electrÃ³nica"/>
    <n v="5208915"/>
    <x v="1019"/>
    <n v="384970"/>
    <s v="rlopez@bmlconsultores.cl"/>
    <x v="1019"/>
    <x v="0"/>
    <s v="5208915384970"/>
    <m/>
    <n v="384970"/>
    <n v="0"/>
  </r>
  <r>
    <x v="22"/>
    <s v="Factura electrÃ³nica"/>
    <n v="5208916"/>
    <x v="1019"/>
    <n v="884950"/>
    <s v="rlopez@bmlconsultores.cl"/>
    <x v="1019"/>
    <x v="0"/>
    <s v="5208916884950"/>
    <m/>
    <n v="884950"/>
    <n v="0"/>
  </r>
  <r>
    <x v="22"/>
    <s v="Factura electrÃ³nica"/>
    <n v="5208917"/>
    <x v="1019"/>
    <n v="2014960"/>
    <s v="rlopez@bmlconsultores.cl"/>
    <x v="1019"/>
    <x v="0"/>
    <s v="52089172014960"/>
    <d v="2025-01-22T00:00:00"/>
    <n v="2014960"/>
    <n v="0"/>
  </r>
  <r>
    <x v="75"/>
    <s v="Nota de crÃ©dito electrÃ³nica"/>
    <n v="3742"/>
    <x v="1019"/>
    <n v="-1831813"/>
    <s v="rlopez@bmlconsultores.cl"/>
    <x v="1019"/>
    <x v="1"/>
    <s v="3742-1831813"/>
    <m/>
    <m/>
    <n v="1831813"/>
  </r>
  <r>
    <x v="75"/>
    <s v="Factura electrÃ³nica"/>
    <n v="23314"/>
    <x v="1019"/>
    <n v="1831813"/>
    <s v="rlopez@bmlconsultores.cl"/>
    <x v="1019"/>
    <x v="2"/>
    <s v="233141831813"/>
    <d v="2025-03-20T00:00:00"/>
    <n v="1831813"/>
    <n v="0"/>
  </r>
  <r>
    <x v="75"/>
    <s v="Factura electrÃ³nica"/>
    <n v="23321"/>
    <x v="1019"/>
    <n v="11754354"/>
    <s v="rlopez@bmlconsultores.cl"/>
    <x v="1019"/>
    <x v="0"/>
    <s v="2332111754354"/>
    <d v="2025-03-14T00:00:00"/>
    <n v="11754354"/>
    <n v="0"/>
  </r>
  <r>
    <x v="158"/>
    <s v="Factura electrÃ³nica"/>
    <n v="16735"/>
    <x v="1019"/>
    <n v="977980"/>
    <s v="rlopez@bmlconsultores.cl"/>
    <x v="1019"/>
    <x v="0"/>
    <s v="16735977980"/>
    <d v="2025-01-29T00:00:00"/>
    <n v="977980"/>
    <n v="0"/>
  </r>
  <r>
    <x v="350"/>
    <s v="Factura electrÃ³nica"/>
    <n v="235"/>
    <x v="1019"/>
    <n v="47600"/>
    <s v="rlopez@bmlconsultores.cl"/>
    <x v="1019"/>
    <x v="0"/>
    <s v="23547600"/>
    <d v="2025-02-07T00:00:00"/>
    <n v="47600"/>
    <n v="0"/>
  </r>
  <r>
    <x v="32"/>
    <s v="Factura electrÃ³nica"/>
    <n v="22367537"/>
    <x v="1019"/>
    <n v="315980"/>
    <s v="rlopez@bmlconsultores.cl"/>
    <x v="1019"/>
    <x v="0"/>
    <s v="22367537315980"/>
    <d v="2025-01-29T00:00:00"/>
    <n v="315980"/>
    <n v="0"/>
  </r>
  <r>
    <x v="53"/>
    <s v="Factura electrÃ³nica"/>
    <n v="50012"/>
    <x v="1020"/>
    <n v="694240"/>
    <s v="rlopez@bmlconsultores.cl"/>
    <x v="1020"/>
    <x v="0"/>
    <s v="50012694240"/>
    <d v="2025-01-30T00:00:00"/>
    <n v="694240"/>
    <n v="0"/>
  </r>
  <r>
    <x v="263"/>
    <s v="Factura electrÃ³nica"/>
    <n v="14084"/>
    <x v="1020"/>
    <n v="3806191"/>
    <s v="rlopez@bmlconsultores.cl"/>
    <x v="1020"/>
    <x v="0"/>
    <s v="140843806191"/>
    <d v="2025-03-03T00:00:00"/>
    <n v="3806191"/>
    <n v="0"/>
  </r>
  <r>
    <x v="303"/>
    <s v="Factura electrÃ³nica"/>
    <n v="9058"/>
    <x v="1020"/>
    <n v="4814830"/>
    <s v="rlopez@bmlconsultores.cl"/>
    <x v="1020"/>
    <x v="2"/>
    <s v="90584814830"/>
    <m/>
    <m/>
    <n v="-4814830"/>
  </r>
  <r>
    <x v="303"/>
    <s v="Factura electrÃ³nica"/>
    <n v="9060"/>
    <x v="1020"/>
    <n v="10889642"/>
    <s v="rlopez@bmlconsultores.cl"/>
    <x v="1020"/>
    <x v="0"/>
    <s v="906010889642"/>
    <d v="2025-03-14T00:00:00"/>
    <n v="10889642"/>
    <n v="0"/>
  </r>
  <r>
    <x v="303"/>
    <s v="Nota de crÃ©dito electrÃ³nica"/>
    <n v="3402"/>
    <x v="1020"/>
    <n v="-4814830"/>
    <s v="rlopez@bmlconsultores.cl"/>
    <x v="1020"/>
    <x v="1"/>
    <s v="3402-4814830"/>
    <m/>
    <m/>
    <n v="4814830"/>
  </r>
  <r>
    <x v="215"/>
    <s v="Factura electrÃ³nica"/>
    <n v="796"/>
    <x v="1020"/>
    <n v="1190900"/>
    <s v="rlopez@bmlconsultores.cl"/>
    <x v="1020"/>
    <x v="0"/>
    <s v="7961190900"/>
    <d v="2025-01-02T00:00:00"/>
    <n v="1190900"/>
    <n v="0"/>
  </r>
  <r>
    <x v="215"/>
    <s v="Factura electrÃ³nica"/>
    <n v="798"/>
    <x v="1020"/>
    <n v="1190900"/>
    <s v="rlopez@bmlconsultores.cl"/>
    <x v="1020"/>
    <x v="0"/>
    <s v="7981190900"/>
    <d v="2025-01-22T00:00:00"/>
    <n v="1190900"/>
    <n v="0"/>
  </r>
  <r>
    <x v="215"/>
    <s v="Factura electrÃ³nica"/>
    <n v="797"/>
    <x v="1020"/>
    <n v="1190900"/>
    <s v="rlopez@bmlconsultores.cl"/>
    <x v="1020"/>
    <x v="0"/>
    <s v="7971190900"/>
    <d v="2025-01-29T00:00:00"/>
    <n v="1190900"/>
    <n v="0"/>
  </r>
  <r>
    <x v="321"/>
    <s v="Factura electrÃ³nica"/>
    <n v="20"/>
    <x v="1020"/>
    <n v="297449"/>
    <s v="rlopez@bmlconsultores.cl"/>
    <x v="1020"/>
    <x v="0"/>
    <s v="20297449"/>
    <d v="2025-03-04T00:00:00"/>
    <n v="297449"/>
    <n v="0"/>
  </r>
  <r>
    <x v="248"/>
    <s v="Factura electrÃ³nica"/>
    <n v="2764"/>
    <x v="1020"/>
    <n v="1918216"/>
    <s v="rlopez@bmlconsultores.cl"/>
    <x v="1020"/>
    <x v="0"/>
    <s v="27641918216"/>
    <d v="2025-02-27T00:00:00"/>
    <n v="1918216"/>
    <n v="0"/>
  </r>
  <r>
    <x v="284"/>
    <s v="Factura electrÃ³nica"/>
    <n v="96935"/>
    <x v="1020"/>
    <n v="2373650"/>
    <s v="rlopez@bmlconsultores.cl"/>
    <x v="1020"/>
    <x v="0"/>
    <s v="969352373650"/>
    <d v="2025-02-27T00:00:00"/>
    <n v="2373650"/>
    <n v="0"/>
  </r>
  <r>
    <x v="77"/>
    <s v="Factura electrÃ³nica"/>
    <n v="22183"/>
    <x v="1021"/>
    <n v="611583"/>
    <s v="rlopez@bmlconsultores.cl"/>
    <x v="1021"/>
    <x v="0"/>
    <s v="22183611583"/>
    <d v="2025-03-14T00:00:00"/>
    <n v="611583"/>
    <n v="0"/>
  </r>
  <r>
    <x v="285"/>
    <s v="Factura electrÃ³nica"/>
    <n v="12372"/>
    <x v="1021"/>
    <n v="499980"/>
    <s v="rlopez@bmlconsultores.cl"/>
    <x v="1021"/>
    <x v="0"/>
    <s v="12372499980"/>
    <d v="2025-01-31T00:00:00"/>
    <n v="499980"/>
    <n v="0"/>
  </r>
  <r>
    <x v="285"/>
    <s v="Factura electrÃ³nica"/>
    <n v="12361"/>
    <x v="1021"/>
    <n v="422960"/>
    <s v="rlopez@bmlconsultores.cl"/>
    <x v="1021"/>
    <x v="0"/>
    <s v="12361422960"/>
    <d v="2025-01-31T00:00:00"/>
    <n v="422960"/>
    <n v="0"/>
  </r>
  <r>
    <x v="96"/>
    <s v="Factura electrÃ³nica"/>
    <n v="8778301"/>
    <x v="1021"/>
    <n v="46636"/>
    <s v="rlopez@bmlconsultores.cl"/>
    <x v="1021"/>
    <x v="0"/>
    <s v="877830146636"/>
    <d v="2025-03-02T00:00:00"/>
    <n v="46636"/>
    <n v="0"/>
  </r>
  <r>
    <x v="263"/>
    <s v="Factura electrÃ³nica"/>
    <n v="14089"/>
    <x v="1021"/>
    <n v="277112"/>
    <s v="rlopez@bmlconsultores.cl"/>
    <x v="1021"/>
    <x v="0"/>
    <s v="14089277112"/>
    <d v="2025-03-03T00:00:00"/>
    <n v="277112"/>
    <n v="0"/>
  </r>
  <r>
    <x v="147"/>
    <s v="Factura electrÃ³nica"/>
    <n v="7156020"/>
    <x v="1021"/>
    <n v="219980"/>
    <s v="rlopez@bmlconsultores.cl"/>
    <x v="1021"/>
    <x v="0"/>
    <s v="7156020219980"/>
    <d v="2025-01-31T00:00:00"/>
    <n v="284966"/>
    <n v="64986"/>
  </r>
  <r>
    <x v="321"/>
    <s v="Factura electrÃ³nica"/>
    <n v="21"/>
    <x v="1021"/>
    <n v="803260"/>
    <s v="rlopez@bmlconsultores.cl"/>
    <x v="1021"/>
    <x v="0"/>
    <s v="21803260"/>
    <d v="2025-03-04T00:00:00"/>
    <n v="803260"/>
    <n v="0"/>
  </r>
  <r>
    <x v="21"/>
    <s v="Factura electrÃ³nica"/>
    <n v="1141946"/>
    <x v="1021"/>
    <n v="1509940"/>
    <s v="rlopez@bmlconsultores.cl"/>
    <x v="1021"/>
    <x v="0"/>
    <s v="11419461509940"/>
    <d v="2025-01-31T00:00:00"/>
    <n v="1509940"/>
    <n v="0"/>
  </r>
  <r>
    <x v="398"/>
    <s v="Factura electrÃ³nica"/>
    <n v="3279"/>
    <x v="1021"/>
    <n v="715980"/>
    <s v="rlopez@bmlconsultores.cl"/>
    <x v="1021"/>
    <x v="0"/>
    <s v="3279715980"/>
    <d v="2025-02-03T00:00:00"/>
    <n v="715980"/>
    <n v="0"/>
  </r>
  <r>
    <x v="317"/>
    <s v="Factura electrÃ³nica"/>
    <n v="703"/>
    <x v="1021"/>
    <n v="200006"/>
    <s v="rlopez@bmlconsultores.cl"/>
    <x v="1021"/>
    <x v="0"/>
    <s v="703200006"/>
    <d v="2025-02-07T00:00:00"/>
    <n v="200006"/>
    <n v="0"/>
  </r>
  <r>
    <x v="199"/>
    <s v="Factura electrÃ³nica"/>
    <n v="30612"/>
    <x v="1022"/>
    <n v="9021"/>
    <s v="rlopez@bmlconsultores.cl"/>
    <x v="1022"/>
    <x v="0"/>
    <s v="306129021"/>
    <d v="2025-02-01T00:00:00"/>
    <n v="9021"/>
    <n v="0"/>
  </r>
  <r>
    <x v="199"/>
    <s v="Factura no afecta o exenta electrÃ³nica"/>
    <n v="236457"/>
    <x v="1022"/>
    <n v="301237"/>
    <s v="rlopez@bmlconsultores.cl"/>
    <x v="1022"/>
    <x v="0"/>
    <s v="236457301237"/>
    <d v="2025-02-01T00:00:00"/>
    <n v="301237"/>
    <n v="0"/>
  </r>
  <r>
    <x v="328"/>
    <s v="Factura electrÃ³nica"/>
    <n v="2592"/>
    <x v="1022"/>
    <n v="105051"/>
    <s v="rlopez@bmlconsultores.cl"/>
    <x v="1022"/>
    <x v="0"/>
    <s v="2592105051"/>
    <d v="2025-02-04T00:00:00"/>
    <n v="105051"/>
    <n v="0"/>
  </r>
  <r>
    <x v="20"/>
    <s v="Factura electrÃ³nica"/>
    <n v="128759"/>
    <x v="1023"/>
    <n v="1174012"/>
    <s v="rlopez@bmlconsultores.cl"/>
    <x v="1023"/>
    <x v="0"/>
    <s v="1287591174012"/>
    <d v="2025-03-14T00:00:00"/>
    <n v="1174012"/>
    <n v="0"/>
  </r>
  <r>
    <x v="285"/>
    <s v="Factura electrÃ³nica"/>
    <n v="12399"/>
    <x v="1023"/>
    <n v="1714960"/>
    <s v="rlopez@bmlconsultores.cl"/>
    <x v="1023"/>
    <x v="0"/>
    <s v="123991714960"/>
    <d v="2025-02-03T00:00:00"/>
    <n v="1714960"/>
    <n v="0"/>
  </r>
  <r>
    <x v="299"/>
    <s v="Factura electrÃ³nica"/>
    <n v="2128"/>
    <x v="1023"/>
    <n v="299500"/>
    <s v="rlopez@bmlconsultores.cl"/>
    <x v="1023"/>
    <x v="0"/>
    <s v="2128299500"/>
    <d v="2025-03-14T00:00:00"/>
    <n v="299500"/>
    <n v="0"/>
  </r>
  <r>
    <x v="360"/>
    <s v="Factura electrÃ³nica"/>
    <n v="15205"/>
    <x v="1023"/>
    <n v="588522"/>
    <s v="rlopez@bmlconsultores.cl"/>
    <x v="1023"/>
    <x v="0"/>
    <s v="15205588522"/>
    <d v="2025-03-14T00:00:00"/>
    <n v="588522"/>
    <n v="0"/>
  </r>
  <r>
    <x v="313"/>
    <s v="Factura electrÃ³nica"/>
    <n v="9598"/>
    <x v="1023"/>
    <n v="2815472"/>
    <s v="rlopez@bmlconsultores.cl"/>
    <x v="1023"/>
    <x v="0"/>
    <s v="95982815472"/>
    <d v="2025-03-14T00:00:00"/>
    <n v="2815472"/>
    <n v="0"/>
  </r>
  <r>
    <x v="14"/>
    <s v="Factura electrÃ³nica"/>
    <n v="45375"/>
    <x v="1024"/>
    <n v="1358909"/>
    <s v="rlopez@bmlconsultores.cl"/>
    <x v="1024"/>
    <x v="0"/>
    <s v="453751358909"/>
    <d v="2025-03-03T00:00:00"/>
    <n v="1358909"/>
    <n v="0"/>
  </r>
  <r>
    <x v="12"/>
    <s v="Factura electrÃ³nica"/>
    <n v="37546"/>
    <x v="1024"/>
    <n v="47600"/>
    <s v="rlopez@bmlconsultores.cl"/>
    <x v="1024"/>
    <x v="0"/>
    <s v="3754647600"/>
    <d v="2025-02-04T00:00:00"/>
    <n v="47600"/>
    <n v="0"/>
  </r>
  <r>
    <x v="147"/>
    <s v="Factura electrÃ³nica"/>
    <n v="7189049"/>
    <x v="1024"/>
    <n v="5592564"/>
    <s v="rlopez@bmlconsultores.cl"/>
    <x v="1024"/>
    <x v="0"/>
    <s v="71890495592564"/>
    <d v="2025-02-04T00:00:00"/>
    <n v="5592564"/>
    <n v="0"/>
  </r>
  <r>
    <x v="1"/>
    <s v="Factura electrÃ³nica"/>
    <n v="1707"/>
    <x v="1024"/>
    <n v="65248"/>
    <s v="rlopez@bmlconsultores.cl"/>
    <x v="1024"/>
    <x v="0"/>
    <s v="170765248"/>
    <d v="2025-02-06T00:00:00"/>
    <n v="65248"/>
    <n v="58523"/>
  </r>
  <r>
    <x v="296"/>
    <s v="Factura electrÃ³nica"/>
    <n v="25947"/>
    <x v="1024"/>
    <n v="1494030"/>
    <s v="rlopez@bmlconsultores.cl"/>
    <x v="1024"/>
    <x v="0"/>
    <s v="259471494030"/>
    <d v="2025-03-03T00:00:00"/>
    <n v="1494030"/>
    <n v="0"/>
  </r>
  <r>
    <x v="22"/>
    <s v="Factura electrÃ³nica"/>
    <n v="5210602"/>
    <x v="1024"/>
    <n v="729980"/>
    <s v="rlopez@bmlconsultores.cl"/>
    <x v="1024"/>
    <x v="0"/>
    <s v="5210602729980"/>
    <d v="2025-02-04T00:00:00"/>
    <n v="729980"/>
    <n v="0"/>
  </r>
  <r>
    <x v="22"/>
    <s v="Factura electrÃ³nica"/>
    <n v="5210607"/>
    <x v="1024"/>
    <n v="1353980"/>
    <s v="rlopez@bmlconsultores.cl"/>
    <x v="1024"/>
    <x v="0"/>
    <s v="52106071353980"/>
    <d v="2025-02-04T00:00:00"/>
    <n v="1353980"/>
    <n v="0"/>
  </r>
  <r>
    <x v="22"/>
    <s v="Factura electrÃ³nica"/>
    <n v="5210598"/>
    <x v="1024"/>
    <n v="729980"/>
    <s v="rlopez@bmlconsultores.cl"/>
    <x v="1024"/>
    <x v="0"/>
    <s v="5210598729980"/>
    <d v="2025-02-04T00:00:00"/>
    <n v="729980"/>
    <n v="0"/>
  </r>
  <r>
    <x v="289"/>
    <s v="Factura electrÃ³nica"/>
    <n v="22"/>
    <x v="1024"/>
    <n v="1111017"/>
    <s v="rlopez@bmlconsultores.cl"/>
    <x v="1024"/>
    <x v="0"/>
    <s v="221111017"/>
    <d v="2025-02-05T00:00:00"/>
    <n v="1111017"/>
    <n v="0"/>
  </r>
  <r>
    <x v="14"/>
    <s v="Factura electrÃ³nica"/>
    <n v="45396"/>
    <x v="1025"/>
    <n v="1174221"/>
    <s v="rlopez@bmlconsultores.cl"/>
    <x v="1025"/>
    <x v="0"/>
    <s v="453961174221"/>
    <d v="2025-03-03T00:00:00"/>
    <n v="1174221"/>
    <n v="0"/>
  </r>
  <r>
    <x v="198"/>
    <s v="Factura electrÃ³nica"/>
    <n v="496"/>
    <x v="1025"/>
    <n v="183900"/>
    <s v="rlopez@bmlconsultores.cl"/>
    <x v="1025"/>
    <x v="0"/>
    <s v="496183900"/>
    <d v="2025-04-11T00:00:00"/>
    <n v="183900"/>
    <n v="0"/>
  </r>
  <r>
    <x v="77"/>
    <s v="Factura electrÃ³nica"/>
    <n v="22232"/>
    <x v="1025"/>
    <n v="224648"/>
    <s v="rlopez@bmlconsultores.cl"/>
    <x v="1025"/>
    <x v="0"/>
    <s v="22232224648"/>
    <d v="2025-03-20T00:00:00"/>
    <n v="224648"/>
    <n v="0"/>
  </r>
  <r>
    <x v="296"/>
    <s v="Factura electrÃ³nica"/>
    <n v="25949"/>
    <x v="1025"/>
    <n v="639161"/>
    <s v="rlopez@bmlconsultores.cl"/>
    <x v="1025"/>
    <x v="0"/>
    <s v="25949639161"/>
    <d v="2025-03-04T00:00:00"/>
    <n v="639161"/>
    <n v="0"/>
  </r>
  <r>
    <x v="248"/>
    <s v="Factura electrÃ³nica"/>
    <n v="2778"/>
    <x v="1025"/>
    <n v="104952"/>
    <s v="rlopez@bmlconsultores.cl"/>
    <x v="1025"/>
    <x v="0"/>
    <s v="2778104952"/>
    <d v="2025-03-20T00:00:00"/>
    <n v="104952"/>
    <n v="0"/>
  </r>
  <r>
    <x v="22"/>
    <s v="Factura electrÃ³nica"/>
    <n v="5210797"/>
    <x v="1025"/>
    <n v="3163970"/>
    <s v="rlopez@bmlconsultores.cl"/>
    <x v="1025"/>
    <x v="0"/>
    <s v="52107973163970"/>
    <d v="2025-02-05T00:00:00"/>
    <n v="3163970"/>
    <n v="0"/>
  </r>
  <r>
    <x v="22"/>
    <s v="Factura electrÃ³nica"/>
    <n v="5210773"/>
    <x v="1025"/>
    <n v="680980"/>
    <s v="rlopez@bmlconsultores.cl"/>
    <x v="1025"/>
    <x v="0"/>
    <s v="5210773680980"/>
    <d v="2025-02-05T00:00:00"/>
    <n v="680980"/>
    <n v="0"/>
  </r>
  <r>
    <x v="399"/>
    <s v="Factura electrÃ³nica"/>
    <n v="232441"/>
    <x v="1025"/>
    <n v="419169"/>
    <s v="rlopez@bmlconsultores.cl"/>
    <x v="1025"/>
    <x v="0"/>
    <s v="232441419169"/>
    <d v="2025-02-11T00:00:00"/>
    <n v="419169"/>
    <n v="0"/>
  </r>
  <r>
    <x v="399"/>
    <s v="Factura electrÃ³nica"/>
    <n v="232439"/>
    <x v="1025"/>
    <n v="628753"/>
    <s v="rlopez@bmlconsultores.cl"/>
    <x v="1025"/>
    <x v="0"/>
    <s v="232439628753"/>
    <d v="2025-02-11T00:00:00"/>
    <n v="628753"/>
    <n v="0"/>
  </r>
  <r>
    <x v="399"/>
    <s v="Factura electrÃ³nica"/>
    <n v="232440"/>
    <x v="1025"/>
    <n v="419169"/>
    <s v="rlopez@bmlconsultores.cl"/>
    <x v="1025"/>
    <x v="0"/>
    <s v="232440419169"/>
    <d v="2025-02-11T00:00:00"/>
    <n v="419169"/>
    <n v="0"/>
  </r>
  <r>
    <x v="313"/>
    <s v="Factura electrÃ³nica"/>
    <n v="9602"/>
    <x v="1025"/>
    <n v="12992"/>
    <s v="rlopez@bmlconsultores.cl"/>
    <x v="1025"/>
    <x v="0"/>
    <s v="960212992"/>
    <d v="2025-03-07T00:00:00"/>
    <n v="12992"/>
    <n v="0"/>
  </r>
  <r>
    <x v="120"/>
    <s v="Factura no afecta o exenta electrÃ³nica"/>
    <n v="1925"/>
    <x v="1025"/>
    <n v="959300"/>
    <s v="rlopez@bmlconsultores.cl"/>
    <x v="1025"/>
    <x v="2"/>
    <s v="1925959300"/>
    <m/>
    <m/>
    <n v="-959300"/>
  </r>
  <r>
    <x v="120"/>
    <s v="Factura no afecta o exenta electrÃ³nica"/>
    <n v="1882"/>
    <x v="1025"/>
    <n v="1417491"/>
    <s v="rlopez@bmlconsultores.cl"/>
    <x v="1025"/>
    <x v="0"/>
    <s v="18821417491"/>
    <d v="2025-03-18T00:00:00"/>
    <n v="1417491"/>
    <n v="0"/>
  </r>
  <r>
    <x v="116"/>
    <s v="Factura electrÃ³nica"/>
    <n v="9049"/>
    <x v="1025"/>
    <n v="590000"/>
    <s v="rlopez@bmlconsultores.cl"/>
    <x v="1025"/>
    <x v="0"/>
    <s v="9049590000"/>
    <d v="2025-02-04T00:00:00"/>
    <n v="590000"/>
    <n v="0"/>
  </r>
  <r>
    <x v="369"/>
    <s v="Factura electrÃ³nica"/>
    <n v="5538"/>
    <x v="1025"/>
    <n v="259920"/>
    <s v="rlopez@bmlconsultores.cl"/>
    <x v="1025"/>
    <x v="0"/>
    <s v="5538259920"/>
    <d v="2025-03-20T00:00:00"/>
    <n v="259920"/>
    <n v="0"/>
  </r>
  <r>
    <x v="286"/>
    <s v="Factura electrÃ³nica"/>
    <n v="285853"/>
    <x v="1025"/>
    <n v="1244970"/>
    <s v="rlopez@bmlconsultores.cl"/>
    <x v="1025"/>
    <x v="0"/>
    <s v="2858531244970"/>
    <d v="2025-02-05T00:00:00"/>
    <n v="1244970"/>
    <n v="0"/>
  </r>
  <r>
    <x v="51"/>
    <s v="Factura electrÃ³nica"/>
    <n v="875954"/>
    <x v="1026"/>
    <n v="99867"/>
    <s v="rlopez@bmlconsultores.cl"/>
    <x v="1026"/>
    <x v="0"/>
    <s v="87595499867"/>
    <d v="2025-02-05T00:00:00"/>
    <n v="99867"/>
    <n v="0"/>
  </r>
  <r>
    <x v="20"/>
    <s v="Factura electrÃ³nica"/>
    <n v="128879"/>
    <x v="1026"/>
    <n v="225071"/>
    <s v="rlopez@bmlconsultores.cl"/>
    <x v="1026"/>
    <x v="0"/>
    <s v="128879225071"/>
    <d v="2025-03-20T00:00:00"/>
    <n v="225071"/>
    <n v="0"/>
  </r>
  <r>
    <x v="263"/>
    <s v="Factura electrÃ³nica"/>
    <n v="14102"/>
    <x v="1026"/>
    <n v="3503635"/>
    <s v="rlopez@bmlconsultores.cl"/>
    <x v="1026"/>
    <x v="0"/>
    <s v="141023503635"/>
    <d v="2025-03-17T00:00:00"/>
    <n v="3503635"/>
    <n v="0"/>
  </r>
  <r>
    <x v="400"/>
    <s v="Factura electrÃ³nica"/>
    <n v="2199009"/>
    <x v="1026"/>
    <n v="403450"/>
    <s v="rlopez@bmlconsultores.cl"/>
    <x v="1026"/>
    <x v="0"/>
    <s v="2199009403450"/>
    <d v="2025-02-06T00:00:00"/>
    <n v="403450"/>
    <n v="0"/>
  </r>
  <r>
    <x v="197"/>
    <s v="Factura electrÃ³nica"/>
    <n v="320142"/>
    <x v="1026"/>
    <n v="263737"/>
    <s v="rlopez@bmlconsultores.cl"/>
    <x v="1026"/>
    <x v="0"/>
    <s v="320142263737"/>
    <d v="2025-02-06T00:00:00"/>
    <n v="263737"/>
    <n v="0"/>
  </r>
  <r>
    <x v="197"/>
    <s v="Factura electrÃ³nica"/>
    <n v="320145"/>
    <x v="1026"/>
    <n v="263737"/>
    <s v="rlopez@bmlconsultores.cl"/>
    <x v="1026"/>
    <x v="0"/>
    <s v="320145263737"/>
    <d v="2025-02-06T00:00:00"/>
    <n v="263737"/>
    <n v="0"/>
  </r>
  <r>
    <x v="197"/>
    <s v="Factura electrÃ³nica"/>
    <n v="320143"/>
    <x v="1026"/>
    <n v="263737"/>
    <s v="rlopez@bmlconsultores.cl"/>
    <x v="1026"/>
    <x v="0"/>
    <s v="320143263737"/>
    <d v="2025-02-06T00:00:00"/>
    <n v="263737"/>
    <n v="0"/>
  </r>
  <r>
    <x v="197"/>
    <s v="Factura electrÃ³nica"/>
    <n v="320144"/>
    <x v="1026"/>
    <n v="263739"/>
    <s v="rlopez@bmlconsultores.cl"/>
    <x v="1026"/>
    <x v="0"/>
    <s v="320144263739"/>
    <d v="2025-02-06T00:00:00"/>
    <n v="263739"/>
    <n v="0"/>
  </r>
  <r>
    <x v="75"/>
    <s v="Factura electrÃ³nica"/>
    <n v="23367"/>
    <x v="1026"/>
    <n v="839801"/>
    <s v="rlopez@bmlconsultores.cl"/>
    <x v="1026"/>
    <x v="0"/>
    <s v="23367839801"/>
    <d v="2025-03-14T00:00:00"/>
    <n v="839801"/>
    <n v="0"/>
  </r>
  <r>
    <x v="265"/>
    <s v="Factura electrÃ³nica"/>
    <n v="13777"/>
    <x v="1026"/>
    <n v="152308"/>
    <s v="rlopez@bmlconsultores.cl"/>
    <x v="1026"/>
    <x v="0"/>
    <s v="13777152308"/>
    <d v="2025-02-13T00:00:00"/>
    <n v="152308"/>
    <n v="0"/>
  </r>
  <r>
    <x v="206"/>
    <s v="Factura electrÃ³nica"/>
    <n v="615239"/>
    <x v="1026"/>
    <n v="2499326"/>
    <s v="rlopez@bmlconsultores.cl"/>
    <x v="1026"/>
    <x v="0"/>
    <s v="6152392499326"/>
    <d v="2025-02-05T00:00:00"/>
    <n v="2499331"/>
    <n v="5"/>
  </r>
  <r>
    <x v="147"/>
    <s v="Factura electrÃ³nica"/>
    <n v="6513592"/>
    <x v="1027"/>
    <n v="8489"/>
    <s v="rlopez@bmlconsultores.cl"/>
    <x v="1027"/>
    <x v="0"/>
    <s v="65135928489"/>
    <d v="2025-02-07T00:00:00"/>
    <n v="8489"/>
    <n v="0"/>
  </r>
  <r>
    <x v="21"/>
    <s v="Factura electrÃ³nica"/>
    <n v="1158366"/>
    <x v="1027"/>
    <n v="3199979"/>
    <s v="rlopez@bmlconsultores.cl"/>
    <x v="1027"/>
    <x v="0"/>
    <s v="11583663199979"/>
    <d v="2025-02-27T00:00:00"/>
    <n v="3199979"/>
    <n v="0"/>
  </r>
  <r>
    <x v="68"/>
    <s v="Factura electrÃ³nica"/>
    <n v="7095502"/>
    <x v="1027"/>
    <n v="7066"/>
    <s v="rlopez@bmlconsultores.cl"/>
    <x v="1027"/>
    <x v="0"/>
    <s v="70955027066"/>
    <d v="2025-03-09T00:00:00"/>
    <n v="7066"/>
    <n v="0"/>
  </r>
  <r>
    <x v="401"/>
    <s v="Factura electrÃ³nica"/>
    <n v="501"/>
    <x v="1027"/>
    <n v="129936"/>
    <s v="rlopez@bmlconsultores.cl"/>
    <x v="1027"/>
    <x v="0"/>
    <s v="501129936"/>
    <d v="2025-03-10T00:00:00"/>
    <n v="129936"/>
    <n v="0"/>
  </r>
  <r>
    <x v="353"/>
    <s v="Factura electrÃ³nica"/>
    <n v="22212"/>
    <x v="1028"/>
    <n v="3775101"/>
    <s v="rlopez@bmlconsultores.cl"/>
    <x v="1028"/>
    <x v="0"/>
    <s v="222123775101"/>
    <d v="2025-02-06T00:00:00"/>
    <n v="4784771"/>
    <n v="1009670"/>
  </r>
  <r>
    <x v="16"/>
    <s v="Factura electrÃ³nica"/>
    <n v="50896578"/>
    <x v="1028"/>
    <n v="89271"/>
    <s v="rlopez@bmlconsultores.cl"/>
    <x v="1028"/>
    <x v="0"/>
    <s v="5089657889271"/>
    <d v="2025-03-03T00:00:00"/>
    <n v="89271"/>
    <n v="0"/>
  </r>
  <r>
    <x v="88"/>
    <s v="Factura electrÃ³nica"/>
    <n v="62802"/>
    <x v="1028"/>
    <n v="681275"/>
    <s v="rlopez@bmlconsultores.cl"/>
    <x v="1028"/>
    <x v="0"/>
    <s v="62802681275"/>
    <d v="2025-02-07T00:00:00"/>
    <n v="681275"/>
    <n v="0"/>
  </r>
  <r>
    <x v="402"/>
    <s v="Factura electrÃ³nica"/>
    <n v="41072"/>
    <x v="1028"/>
    <n v="24514"/>
    <s v="rlopez@bmlconsultores.cl"/>
    <x v="1028"/>
    <x v="0"/>
    <s v="4107224514"/>
    <d v="2025-02-11T00:00:00"/>
    <n v="24514"/>
    <n v="0"/>
  </r>
  <r>
    <x v="312"/>
    <s v="Factura electrÃ³nica"/>
    <n v="65"/>
    <x v="1029"/>
    <n v="685679"/>
    <s v="rlopez@bmlconsultores.cl"/>
    <x v="1029"/>
    <x v="0"/>
    <s v="65685679"/>
    <d v="2025-02-14T00:00:00"/>
    <n v="685679"/>
    <n v="0"/>
  </r>
  <r>
    <x v="8"/>
    <s v="Factura electrÃ³nica"/>
    <n v="6602"/>
    <x v="1030"/>
    <n v="21044566"/>
    <s v="rlopez@bmlconsultores.cl"/>
    <x v="1030"/>
    <x v="0"/>
    <s v="660221044566"/>
    <d v="2025-02-18T00:00:00"/>
    <n v="21044566"/>
    <n v="0"/>
  </r>
  <r>
    <x v="22"/>
    <s v="Nota de crÃ©dito electrÃ³nica"/>
    <n v="26922153"/>
    <x v="1030"/>
    <n v="-729980"/>
    <s v="rlopez@bmlconsultores.cl"/>
    <x v="1030"/>
    <x v="1"/>
    <s v="26922153-729980"/>
    <m/>
    <m/>
    <n v="729980"/>
  </r>
  <r>
    <x v="68"/>
    <s v="Factura no afecta o exenta electrÃ³nica"/>
    <n v="2819552"/>
    <x v="1030"/>
    <n v="8255"/>
    <s v="rlopez@bmlconsultores.cl"/>
    <x v="1030"/>
    <x v="0"/>
    <s v="28195528255"/>
    <d v="2025-02-12T00:00:00"/>
    <n v="8255"/>
    <n v="0"/>
  </r>
  <r>
    <x v="20"/>
    <s v="Factura electrÃ³nica"/>
    <n v="129181"/>
    <x v="1031"/>
    <n v="334617"/>
    <s v="rlopez@bmlconsultores.cl"/>
    <x v="1031"/>
    <x v="0"/>
    <s v="129181334617"/>
    <d v="2025-03-17T00:00:00"/>
    <n v="334617"/>
    <n v="0"/>
  </r>
  <r>
    <x v="54"/>
    <s v="Factura electrÃ³nica"/>
    <n v="138318046"/>
    <x v="1031"/>
    <n v="849980"/>
    <s v="rlopez@bmlconsultores.cl"/>
    <x v="1031"/>
    <x v="0"/>
    <s v="138318046849980"/>
    <d v="2025-02-13T00:00:00"/>
    <n v="849980"/>
    <n v="0"/>
  </r>
  <r>
    <x v="263"/>
    <s v="Factura electrÃ³nica"/>
    <n v="14123"/>
    <x v="1031"/>
    <n v="579839"/>
    <s v="rlopez@bmlconsultores.cl"/>
    <x v="1031"/>
    <x v="0"/>
    <s v="14123579839"/>
    <d v="2025-03-17T00:00:00"/>
    <n v="579839"/>
    <n v="0"/>
  </r>
  <r>
    <x v="157"/>
    <s v="Factura electrÃ³nica"/>
    <n v="2432277"/>
    <x v="1031"/>
    <n v="412119"/>
    <s v="rlopez@bmlconsultores.cl"/>
    <x v="1031"/>
    <x v="0"/>
    <s v="2432277412119"/>
    <d v="2025-02-13T00:00:00"/>
    <n v="412119"/>
    <n v="0"/>
  </r>
  <r>
    <x v="157"/>
    <s v="Factura electrÃ³nica"/>
    <n v="2432278"/>
    <x v="1031"/>
    <n v="618174"/>
    <s v="rlopez@bmlconsultores.cl"/>
    <x v="1031"/>
    <x v="0"/>
    <s v="2432278618174"/>
    <d v="2025-02-13T00:00:00"/>
    <n v="618174"/>
    <n v="0"/>
  </r>
  <r>
    <x v="157"/>
    <s v="Factura electrÃ³nica"/>
    <n v="2432279"/>
    <x v="1031"/>
    <n v="137372"/>
    <s v="rlopez@bmlconsultores.cl"/>
    <x v="1031"/>
    <x v="0"/>
    <s v="2432279137372"/>
    <d v="2025-02-13T00:00:00"/>
    <n v="137372"/>
    <n v="0"/>
  </r>
  <r>
    <x v="157"/>
    <s v="Factura no afecta o exenta electrÃ³nica"/>
    <n v="5152378"/>
    <x v="1031"/>
    <n v="4294756"/>
    <s v="rlopez@bmlconsultores.cl"/>
    <x v="1031"/>
    <x v="0"/>
    <s v="51523784294756"/>
    <d v="2025-02-13T00:00:00"/>
    <n v="4294756"/>
    <n v="0"/>
  </r>
  <r>
    <x v="157"/>
    <s v="Factura no afecta o exenta electrÃ³nica"/>
    <n v="5152362"/>
    <x v="1031"/>
    <n v="19326402"/>
    <s v="rlopez@bmlconsultores.cl"/>
    <x v="1031"/>
    <x v="2"/>
    <s v="515236219326402"/>
    <m/>
    <m/>
    <n v="0"/>
  </r>
  <r>
    <x v="157"/>
    <s v="Factura no afecta o exenta electrÃ³nica"/>
    <n v="5152377"/>
    <x v="1031"/>
    <n v="19326402"/>
    <s v="rlopez@bmlconsultores.cl"/>
    <x v="1031"/>
    <x v="0"/>
    <s v="515237719326402"/>
    <d v="2025-02-13T00:00:00"/>
    <n v="19326402"/>
    <n v="-19236422"/>
  </r>
  <r>
    <x v="403"/>
    <s v="Factura electrÃ³nica"/>
    <n v="268420"/>
    <x v="1031"/>
    <n v="89979"/>
    <s v="rlopez@bmlconsultores.cl"/>
    <x v="1031"/>
    <x v="0"/>
    <s v="26842089979"/>
    <d v="2025-02-13T00:00:00"/>
    <n v="89980"/>
    <n v="1"/>
  </r>
  <r>
    <x v="403"/>
    <s v="Factura electrÃ³nica"/>
    <n v="268421"/>
    <x v="1031"/>
    <n v="87980"/>
    <s v="rlopez@bmlconsultores.cl"/>
    <x v="1031"/>
    <x v="0"/>
    <s v="26842187980"/>
    <d v="2025-02-13T00:00:00"/>
    <n v="87980"/>
    <n v="0"/>
  </r>
  <r>
    <x v="296"/>
    <s v="Factura electrÃ³nica"/>
    <n v="25960"/>
    <x v="1031"/>
    <n v="974739"/>
    <s v="rlopez@bmlconsultores.cl"/>
    <x v="1031"/>
    <x v="0"/>
    <s v="25960974739"/>
    <d v="2025-03-04T00:00:00"/>
    <n v="974739"/>
    <n v="0"/>
  </r>
  <r>
    <x v="21"/>
    <s v="Factura electrÃ³nica"/>
    <n v="1142261"/>
    <x v="1031"/>
    <n v="1529970"/>
    <s v="rlopez@bmlconsultores.cl"/>
    <x v="1031"/>
    <x v="0"/>
    <s v="11422611529970"/>
    <d v="2025-02-13T00:00:00"/>
    <n v="1529970"/>
    <n v="0"/>
  </r>
  <r>
    <x v="22"/>
    <s v="Factura electrÃ³nica"/>
    <n v="5212649"/>
    <x v="1031"/>
    <n v="1353980"/>
    <s v="rlopez@bmlconsultores.cl"/>
    <x v="1031"/>
    <x v="0"/>
    <s v="52126491353980"/>
    <d v="2025-02-13T00:00:00"/>
    <n v="1353980"/>
    <n v="0"/>
  </r>
  <r>
    <x v="51"/>
    <s v="Factura electrÃ³nica"/>
    <n v="876375"/>
    <x v="1032"/>
    <n v="100012"/>
    <s v="rlopez@bmlconsultores.cl"/>
    <x v="1032"/>
    <x v="0"/>
    <s v="876375100012"/>
    <d v="2025-03-10T00:00:00"/>
    <n v="100012"/>
    <n v="0"/>
  </r>
  <r>
    <x v="51"/>
    <s v="Factura electrÃ³nica"/>
    <n v="876354"/>
    <x v="1032"/>
    <n v="512945"/>
    <s v="rlopez@bmlconsultores.cl"/>
    <x v="1032"/>
    <x v="0"/>
    <s v="876354512945"/>
    <d v="2025-03-05T00:00:00"/>
    <n v="512945"/>
    <n v="0"/>
  </r>
  <r>
    <x v="77"/>
    <s v="Factura electrÃ³nica"/>
    <n v="22333"/>
    <x v="1032"/>
    <n v="856502"/>
    <s v="rlopez@bmlconsultores.cl"/>
    <x v="1032"/>
    <x v="0"/>
    <s v="22333856502"/>
    <d v="2025-04-16T00:00:00"/>
    <n v="856502"/>
    <n v="0"/>
  </r>
  <r>
    <x v="404"/>
    <s v="Factura electrÃ³nica"/>
    <n v="1748"/>
    <x v="1032"/>
    <n v="1338788"/>
    <s v="rlopez@bmlconsultores.cl"/>
    <x v="1032"/>
    <x v="0"/>
    <s v="17481338788"/>
    <d v="2025-02-21T00:00:00"/>
    <n v="1338788"/>
    <n v="0"/>
  </r>
  <r>
    <x v="186"/>
    <s v="Factura electrÃ³nica"/>
    <n v="2155"/>
    <x v="1032"/>
    <n v="428281"/>
    <s v="rlopez@bmlconsultores.cl"/>
    <x v="1032"/>
    <x v="0"/>
    <s v="2155428281"/>
    <d v="2025-03-12T00:00:00"/>
    <n v="428281"/>
    <n v="0"/>
  </r>
  <r>
    <x v="248"/>
    <s v="Factura electrÃ³nica"/>
    <n v="2807"/>
    <x v="1032"/>
    <n v="222673"/>
    <s v="rlopez@bmlconsultores.cl"/>
    <x v="1032"/>
    <x v="0"/>
    <s v="2807222673"/>
    <d v="2025-03-12T00:00:00"/>
    <n v="222673"/>
    <n v="0"/>
  </r>
  <r>
    <x v="284"/>
    <s v="Factura electrÃ³nica"/>
    <n v="97180"/>
    <x v="1032"/>
    <n v="609768"/>
    <s v="rlopez@bmlconsultores.cl"/>
    <x v="1032"/>
    <x v="0"/>
    <s v="97180609768"/>
    <d v="2025-02-14T00:00:00"/>
    <n v="609768"/>
    <n v="0"/>
  </r>
  <r>
    <x v="282"/>
    <s v="Factura electrÃ³nica"/>
    <n v="191270"/>
    <x v="1032"/>
    <n v="159924"/>
    <s v="rlopez@bmlconsultores.cl"/>
    <x v="1032"/>
    <x v="0"/>
    <s v="191270159924"/>
    <d v="2025-03-17T00:00:00"/>
    <n v="159924"/>
    <n v="0"/>
  </r>
  <r>
    <x v="75"/>
    <s v="Factura electrÃ³nica"/>
    <n v="23544"/>
    <x v="1032"/>
    <n v="2796523"/>
    <s v="rlopez@bmlconsultores.cl"/>
    <x v="1032"/>
    <x v="0"/>
    <s v="235442796523"/>
    <d v="2025-03-14T00:00:00"/>
    <n v="2796523"/>
    <n v="0"/>
  </r>
  <r>
    <x v="402"/>
    <s v="Factura electrÃ³nica"/>
    <n v="41156"/>
    <x v="1032"/>
    <n v="12257"/>
    <s v="rlopez@bmlconsultores.cl"/>
    <x v="1032"/>
    <x v="0"/>
    <s v="4115612257"/>
    <d v="2025-03-20T00:00:00"/>
    <n v="12257"/>
    <n v="0"/>
  </r>
  <r>
    <x v="356"/>
    <s v="Factura electrÃ³nica"/>
    <n v="803760"/>
    <x v="1032"/>
    <n v="294457"/>
    <s v="rlopez@bmlconsultores.cl"/>
    <x v="1032"/>
    <x v="0"/>
    <s v="803760294457"/>
    <d v="2025-03-18T00:00:00"/>
    <n v="294457"/>
    <n v="0"/>
  </r>
  <r>
    <x v="303"/>
    <s v="Factura electrÃ³nica"/>
    <n v="9106"/>
    <x v="1033"/>
    <n v="719981"/>
    <s v="rlopez@bmlconsultores.cl"/>
    <x v="1033"/>
    <x v="0"/>
    <s v="9106719981"/>
    <d v="2025-03-12T00:00:00"/>
    <n v="719981"/>
    <n v="0"/>
  </r>
  <r>
    <x v="68"/>
    <s v="Factura electrÃ³nica"/>
    <n v="7114540"/>
    <x v="1033"/>
    <n v="13830"/>
    <s v="rlopez@bmlconsultores.cl"/>
    <x v="1033"/>
    <x v="0"/>
    <s v="711454013830"/>
    <d v="2025-03-12T00:00:00"/>
    <n v="719981"/>
    <n v="706151"/>
  </r>
  <r>
    <x v="321"/>
    <s v="Factura electrÃ³nica"/>
    <n v="22"/>
    <x v="1034"/>
    <n v="359942"/>
    <s v="rlopez@bmlconsultores.cl"/>
    <x v="1034"/>
    <x v="0"/>
    <s v="22359942"/>
    <d v="2025-03-17T00:00:00"/>
    <n v="359942"/>
    <n v="0"/>
  </r>
  <r>
    <x v="284"/>
    <s v="Factura electrÃ³nica"/>
    <n v="97210"/>
    <x v="1034"/>
    <n v="413974"/>
    <s v="rlopez@bmlconsultores.cl"/>
    <x v="1034"/>
    <x v="0"/>
    <s v="97210413974"/>
    <d v="2025-03-12T00:00:00"/>
    <n v="413974"/>
    <n v="0"/>
  </r>
  <r>
    <x v="197"/>
    <s v="Factura electrÃ³nica"/>
    <n v="321033"/>
    <x v="1034"/>
    <n v="286985"/>
    <s v="rlopez@bmlconsultores.cl"/>
    <x v="1034"/>
    <x v="0"/>
    <s v="321033286985"/>
    <d v="2025-02-18T00:00:00"/>
    <n v="286985"/>
    <n v="0"/>
  </r>
  <r>
    <x v="197"/>
    <s v="Factura electrÃ³nica"/>
    <n v="321034"/>
    <x v="1034"/>
    <n v="286985"/>
    <s v="rlopez@bmlconsultores.cl"/>
    <x v="1034"/>
    <x v="0"/>
    <s v="321034286985"/>
    <d v="2025-02-18T00:00:00"/>
    <n v="286985"/>
    <n v="0"/>
  </r>
  <r>
    <x v="265"/>
    <s v="Factura electrÃ³nica"/>
    <n v="13802"/>
    <x v="1034"/>
    <n v="1800137"/>
    <s v="rlopez@bmlconsultores.cl"/>
    <x v="1034"/>
    <x v="0"/>
    <s v="138021800137"/>
    <d v="2025-03-14T00:00:00"/>
    <n v="1800137"/>
    <n v="0"/>
  </r>
  <r>
    <x v="289"/>
    <s v="Factura electrÃ³nica"/>
    <n v="23"/>
    <x v="1034"/>
    <n v="1312701"/>
    <s v="rlopez@bmlconsultores.cl"/>
    <x v="1034"/>
    <x v="0"/>
    <s v="231312701"/>
    <d v="2025-02-26T00:00:00"/>
    <n v="1312701"/>
    <n v="0"/>
  </r>
  <r>
    <x v="357"/>
    <s v="Factura electrÃ³nica"/>
    <n v="17290"/>
    <x v="1034"/>
    <n v="35000"/>
    <s v="rlopez@bmlconsultores.cl"/>
    <x v="1034"/>
    <x v="0"/>
    <s v="1729035000"/>
    <d v="2025-02-18T00:00:00"/>
    <n v="35000"/>
    <n v="0"/>
  </r>
  <r>
    <x v="405"/>
    <s v="Factura electrÃ³nica"/>
    <n v="23482237"/>
    <x v="1034"/>
    <n v="13993"/>
    <s v="rlopez@bmlconsultores.cl"/>
    <x v="1034"/>
    <x v="0"/>
    <s v="2348223713993"/>
    <d v="2025-02-18T00:00:00"/>
    <n v="13993"/>
    <n v="0"/>
  </r>
  <r>
    <x v="406"/>
    <s v="Factura electrÃ³nica"/>
    <n v="193"/>
    <x v="1034"/>
    <n v="1109970"/>
    <s v="rlopez@bmlconsultores.cl"/>
    <x v="1034"/>
    <x v="0"/>
    <s v="1931109970"/>
    <d v="2025-03-18T00:00:00"/>
    <n v="1109970"/>
    <n v="0"/>
  </r>
  <r>
    <x v="14"/>
    <s v="Factura electrÃ³nica"/>
    <n v="45572"/>
    <x v="1035"/>
    <n v="945232"/>
    <s v="rlopez@bmlconsultores.cl"/>
    <x v="1035"/>
    <x v="0"/>
    <s v="45572945232"/>
    <d v="2025-03-20T00:00:00"/>
    <n v="945232"/>
    <n v="0"/>
  </r>
  <r>
    <x v="20"/>
    <s v="Factura electrÃ³nica"/>
    <n v="129378"/>
    <x v="1035"/>
    <n v="77176"/>
    <s v="rlopez@bmlconsultores.cl"/>
    <x v="1035"/>
    <x v="0"/>
    <s v="12937877176"/>
    <d v="2025-03-20T00:00:00"/>
    <n v="77176"/>
    <n v="0"/>
  </r>
  <r>
    <x v="54"/>
    <s v="Factura electrÃ³nica"/>
    <n v="138409643"/>
    <x v="1035"/>
    <n v="111980"/>
    <s v="rlopez@bmlconsultores.cl"/>
    <x v="1035"/>
    <x v="0"/>
    <s v="138409643111980"/>
    <d v="2025-02-19T00:00:00"/>
    <n v="111980"/>
    <n v="0"/>
  </r>
  <r>
    <x v="54"/>
    <s v="Factura electrÃ³nica"/>
    <n v="138409634"/>
    <x v="1035"/>
    <n v="111980"/>
    <s v="rlopez@bmlconsultores.cl"/>
    <x v="1035"/>
    <x v="0"/>
    <s v="138409634111980"/>
    <d v="2025-02-19T00:00:00"/>
    <n v="111980"/>
    <n v="0"/>
  </r>
  <r>
    <x v="263"/>
    <s v="Factura electrÃ³nica"/>
    <n v="14138"/>
    <x v="1035"/>
    <n v="1278805"/>
    <s v="rlopez@bmlconsultores.cl"/>
    <x v="1035"/>
    <x v="0"/>
    <s v="141381278805"/>
    <d v="2025-04-01T00:00:00"/>
    <n v="1278805"/>
    <n v="0"/>
  </r>
  <r>
    <x v="404"/>
    <s v="Factura electrÃ³nica"/>
    <n v="1756"/>
    <x v="1035"/>
    <n v="970802"/>
    <s v="rlopez@bmlconsultores.cl"/>
    <x v="1035"/>
    <x v="2"/>
    <s v="1756970802"/>
    <m/>
    <m/>
    <n v="-970802"/>
  </r>
  <r>
    <x v="404"/>
    <s v="Nota de crÃ©dito electrÃ³nica"/>
    <n v="1387"/>
    <x v="1035"/>
    <n v="-970802"/>
    <s v="rlopez@bmlconsultores.cl"/>
    <x v="1035"/>
    <x v="1"/>
    <s v="1387-970802"/>
    <m/>
    <m/>
    <n v="970802"/>
  </r>
  <r>
    <x v="21"/>
    <s v="Factura electrÃ³nica"/>
    <n v="1165354"/>
    <x v="1035"/>
    <n v="1350981"/>
    <s v="rlopez@bmlconsultores.cl"/>
    <x v="1035"/>
    <x v="0"/>
    <s v="11653541350981"/>
    <d v="2025-02-27T00:00:00"/>
    <n v="1350981"/>
    <n v="0"/>
  </r>
  <r>
    <x v="21"/>
    <s v="Factura electrÃ³nica"/>
    <n v="1165358"/>
    <x v="1035"/>
    <n v="2026471"/>
    <s v="rlopez@bmlconsultores.cl"/>
    <x v="1035"/>
    <x v="0"/>
    <s v="11653582026471"/>
    <d v="2025-02-27T00:00:00"/>
    <n v="2026471"/>
    <n v="0"/>
  </r>
  <r>
    <x v="248"/>
    <s v="Factura electrÃ³nica"/>
    <n v="2818"/>
    <x v="1035"/>
    <n v="145376"/>
    <s v="rlopez@bmlconsultores.cl"/>
    <x v="1035"/>
    <x v="0"/>
    <s v="2818145376"/>
    <d v="2025-03-20T00:00:00"/>
    <n v="145376"/>
    <n v="0"/>
  </r>
  <r>
    <x v="284"/>
    <s v="Factura electrÃ³nica"/>
    <n v="97236"/>
    <x v="1035"/>
    <n v="1299980"/>
    <s v="rlopez@bmlconsultores.cl"/>
    <x v="1035"/>
    <x v="0"/>
    <s v="972361299980"/>
    <d v="2025-02-17T00:00:00"/>
    <n v="1299980"/>
    <n v="0"/>
  </r>
  <r>
    <x v="22"/>
    <s v="Factura electrÃ³nica"/>
    <n v="5213947"/>
    <x v="1035"/>
    <n v="755980"/>
    <s v="rlopez@bmlconsultores.cl"/>
    <x v="1035"/>
    <x v="0"/>
    <s v="5213947755980"/>
    <d v="2025-02-19T00:00:00"/>
    <n v="755980"/>
    <n v="0"/>
  </r>
  <r>
    <x v="282"/>
    <s v="Factura electrÃ³nica"/>
    <n v="191412"/>
    <x v="1035"/>
    <n v="335951"/>
    <s v="rlopez@bmlconsultores.cl"/>
    <x v="1035"/>
    <x v="0"/>
    <s v="191412335951"/>
    <d v="2025-03-20T00:00:00"/>
    <n v="335951"/>
    <n v="0"/>
  </r>
  <r>
    <x v="206"/>
    <s v="Factura electrÃ³nica"/>
    <n v="616305"/>
    <x v="1035"/>
    <n v="971053"/>
    <s v="rlopez@bmlconsultores.cl"/>
    <x v="1035"/>
    <x v="0"/>
    <s v="616305971053"/>
    <d v="2025-02-07T00:00:00"/>
    <n v="971053"/>
    <n v="0"/>
  </r>
  <r>
    <x v="206"/>
    <s v="Factura electrÃ³nica"/>
    <n v="616306"/>
    <x v="1035"/>
    <n v="174291"/>
    <s v="rlopez@bmlconsultores.cl"/>
    <x v="1035"/>
    <x v="0"/>
    <s v="616306174291"/>
    <d v="2025-03-20T00:00:00"/>
    <n v="174291"/>
    <n v="0"/>
  </r>
  <r>
    <x v="27"/>
    <s v="Factura electrÃ³nica"/>
    <n v="72320"/>
    <x v="1035"/>
    <n v="590240"/>
    <s v="rlopez@bmlconsultores.cl"/>
    <x v="1035"/>
    <x v="0"/>
    <s v="72320590240"/>
    <d v="2025-02-19T00:00:00"/>
    <n v="590240"/>
    <n v="0"/>
  </r>
  <r>
    <x v="2"/>
    <s v="Factura electrÃ³nica"/>
    <n v="3426832"/>
    <x v="1035"/>
    <n v="346430"/>
    <s v="rlopez@bmlconsultores.cl"/>
    <x v="1035"/>
    <x v="0"/>
    <s v="3426832346430"/>
    <d v="2025-02-19T00:00:00"/>
    <n v="346430"/>
    <n v="0"/>
  </r>
  <r>
    <x v="14"/>
    <s v="Factura electrÃ³nica"/>
    <n v="45575"/>
    <x v="1036"/>
    <n v="98890"/>
    <s v="rlopez@bmlconsultores.cl"/>
    <x v="1036"/>
    <x v="0"/>
    <s v="4557598890"/>
    <m/>
    <n v="98890"/>
    <n v="332035"/>
  </r>
  <r>
    <x v="54"/>
    <s v="Nota de crÃ©dito electrÃ³nica"/>
    <n v="60025907"/>
    <x v="1036"/>
    <n v="-849980"/>
    <s v="rlopez@bmlconsultores.cl"/>
    <x v="1036"/>
    <x v="1"/>
    <s v="60025907-849980"/>
    <m/>
    <m/>
    <n v="849980"/>
  </r>
  <r>
    <x v="404"/>
    <s v="Factura electrÃ³nica"/>
    <n v="1759"/>
    <x v="1036"/>
    <n v="1275562"/>
    <s v="rlopez@bmlconsultores.cl"/>
    <x v="1036"/>
    <x v="0"/>
    <s v="17591275562"/>
    <d v="2025-02-21T00:00:00"/>
    <n v="1275562"/>
    <n v="0"/>
  </r>
  <r>
    <x v="296"/>
    <s v="Factura electrÃ³nica"/>
    <n v="25975"/>
    <x v="1036"/>
    <n v="695975"/>
    <s v="rlopez@bmlconsultores.cl"/>
    <x v="1036"/>
    <x v="0"/>
    <s v="25975695975"/>
    <d v="2025-03-27T00:00:00"/>
    <n v="695975"/>
    <n v="0"/>
  </r>
  <r>
    <x v="353"/>
    <s v="Factura electrÃ³nica"/>
    <n v="22386"/>
    <x v="1036"/>
    <n v="6602258"/>
    <s v="rlopez@bmlconsultores.cl"/>
    <x v="1036"/>
    <x v="0"/>
    <s v="223866602258"/>
    <d v="2025-02-13T00:00:00"/>
    <n v="7622212"/>
    <n v="1019954"/>
  </r>
  <r>
    <x v="402"/>
    <s v="Factura electrÃ³nica"/>
    <n v="41272"/>
    <x v="1036"/>
    <n v="8726"/>
    <s v="rlopez@bmlconsultores.cl"/>
    <x v="1036"/>
    <x v="0"/>
    <s v="412728726"/>
    <d v="2025-03-25T00:00:00"/>
    <n v="8726"/>
    <n v="0"/>
  </r>
  <r>
    <x v="14"/>
    <s v="Factura electrÃ³nica"/>
    <n v="45591"/>
    <x v="1037"/>
    <n v="1358917"/>
    <s v="rlopez@bmlconsultores.cl"/>
    <x v="1037"/>
    <x v="0"/>
    <s v="455911358917"/>
    <d v="2025-03-27T00:00:00"/>
    <n v="1358917"/>
    <n v="0"/>
  </r>
  <r>
    <x v="186"/>
    <s v="Factura electrÃ³nica"/>
    <n v="2170"/>
    <x v="1037"/>
    <n v="226076"/>
    <s v="rlopez@bmlconsultores.cl"/>
    <x v="1037"/>
    <x v="0"/>
    <s v="2170226076"/>
    <d v="2025-03-27T00:00:00"/>
    <n v="226076"/>
    <n v="0"/>
  </r>
  <r>
    <x v="282"/>
    <s v="Factura electrÃ³nica"/>
    <n v="191459"/>
    <x v="1037"/>
    <n v="426554"/>
    <s v="rlopez@bmlconsultores.cl"/>
    <x v="1037"/>
    <x v="0"/>
    <s v="191459426554"/>
    <d v="2025-03-27T00:00:00"/>
    <n v="426554"/>
    <n v="0"/>
  </r>
  <r>
    <x v="120"/>
    <s v="Nota de crÃ©dito electrÃ³nica"/>
    <n v="98"/>
    <x v="1037"/>
    <n v="-959300"/>
    <s v="rlopez@bmlconsultores.cl"/>
    <x v="1037"/>
    <x v="1"/>
    <s v="98-959300"/>
    <m/>
    <m/>
    <n v="959300"/>
  </r>
  <r>
    <x v="342"/>
    <s v="Factura electrÃ³nica"/>
    <n v="50658776"/>
    <x v="1038"/>
    <n v="101092"/>
    <s v="rlopez@bmlconsultores.cl"/>
    <x v="1038"/>
    <x v="0"/>
    <s v="50658776101092"/>
    <d v="2025-02-24T00:00:00"/>
    <n v="101092"/>
    <n v="0"/>
  </r>
  <r>
    <x v="404"/>
    <s v="Factura electrÃ³nica"/>
    <n v="1776"/>
    <x v="1038"/>
    <n v="221076"/>
    <s v="rlopez@bmlconsultores.cl"/>
    <x v="1038"/>
    <x v="0"/>
    <s v="1776221076"/>
    <d v="2025-03-10T00:00:00"/>
    <n v="221076"/>
    <n v="0"/>
  </r>
  <r>
    <x v="360"/>
    <s v="Factura electrÃ³nica"/>
    <n v="15386"/>
    <x v="1038"/>
    <n v="239699"/>
    <s v="rlopez@bmlconsultores.cl"/>
    <x v="1038"/>
    <x v="0"/>
    <s v="15386239699"/>
    <d v="2025-03-27T00:00:00"/>
    <n v="239699"/>
    <n v="0"/>
  </r>
  <r>
    <x v="22"/>
    <s v="Factura electrÃ³nica"/>
    <n v="5215237"/>
    <x v="1039"/>
    <n v="854940"/>
    <s v="rlopez@bmlconsultores.cl"/>
    <x v="1039"/>
    <x v="0"/>
    <s v="5215237854940"/>
    <d v="2025-02-25T00:00:00"/>
    <n v="854940"/>
    <n v="0"/>
  </r>
  <r>
    <x v="289"/>
    <s v="Factura electrÃ³nica"/>
    <n v="24"/>
    <x v="1039"/>
    <n v="460067"/>
    <s v="rlopez@bmlconsultores.cl"/>
    <x v="1039"/>
    <x v="0"/>
    <s v="24460067"/>
    <d v="2025-02-27T00:00:00"/>
    <n v="460067"/>
    <n v="0"/>
  </r>
  <r>
    <x v="342"/>
    <s v="Factura electrÃ³nica"/>
    <n v="50698863"/>
    <x v="1040"/>
    <n v="12920"/>
    <s v="rlopez@bmlconsultores.cl"/>
    <x v="1040"/>
    <x v="0"/>
    <s v="5069886312920"/>
    <d v="2025-02-26T00:00:00"/>
    <n v="12920"/>
    <n v="0"/>
  </r>
  <r>
    <x v="342"/>
    <s v="Factura no afecta o exenta electrÃ³nica"/>
    <n v="13266976"/>
    <x v="1040"/>
    <n v="6080"/>
    <s v="rlopez@bmlconsultores.cl"/>
    <x v="1040"/>
    <x v="0"/>
    <s v="132669766080"/>
    <d v="2025-02-26T00:00:00"/>
    <n v="6080"/>
    <n v="0"/>
  </r>
  <r>
    <x v="21"/>
    <s v="Factura electrÃ³nica"/>
    <n v="1166356"/>
    <x v="1040"/>
    <n v="1379981"/>
    <s v="rlopez@bmlconsultores.cl"/>
    <x v="1040"/>
    <x v="0"/>
    <s v="11663561379981"/>
    <d v="2025-03-27T00:00:00"/>
    <n v="1379981"/>
    <n v="0"/>
  </r>
  <r>
    <x v="21"/>
    <s v="Factura electrÃ³nica"/>
    <n v="1166357"/>
    <x v="1040"/>
    <n v="188520"/>
    <s v="rlopez@bmlconsultores.cl"/>
    <x v="1040"/>
    <x v="0"/>
    <s v="1166357188520"/>
    <d v="2025-03-27T00:00:00"/>
    <n v="188520"/>
    <n v="0"/>
  </r>
  <r>
    <x v="22"/>
    <s v="Factura electrÃ³nica"/>
    <n v="5215573"/>
    <x v="1040"/>
    <n v="46519"/>
    <s v="rlopez@bmlconsultores.cl"/>
    <x v="1040"/>
    <x v="0"/>
    <s v="521557346519"/>
    <m/>
    <m/>
    <n v="-46519"/>
  </r>
  <r>
    <x v="22"/>
    <s v="Factura electrÃ³nica"/>
    <n v="5215572"/>
    <x v="1040"/>
    <n v="627461"/>
    <s v="rlopez@bmlconsultores.cl"/>
    <x v="1040"/>
    <x v="0"/>
    <s v="5215572627461"/>
    <m/>
    <m/>
    <n v="-627461"/>
  </r>
  <r>
    <x v="75"/>
    <s v="Factura electrÃ³nica"/>
    <n v="23612"/>
    <x v="1040"/>
    <n v="347933"/>
    <s v="rlopez@bmlconsultores.cl"/>
    <x v="1040"/>
    <x v="0"/>
    <s v="23612347933"/>
    <d v="2025-03-27T00:00:00"/>
    <n v="347933"/>
    <n v="0"/>
  </r>
  <r>
    <x v="174"/>
    <s v="Factura electrÃ³nica"/>
    <n v="1923834"/>
    <x v="1041"/>
    <n v="529990"/>
    <s v="rlopez@bmlconsultores.cl"/>
    <x v="1041"/>
    <x v="0"/>
    <s v="1923834529990"/>
    <d v="2025-02-26T00:00:00"/>
    <n v="529990"/>
    <n v="0"/>
  </r>
  <r>
    <x v="263"/>
    <s v="Factura electrÃ³nica"/>
    <n v="14165"/>
    <x v="1041"/>
    <n v="2911139"/>
    <s v="rlopez@bmlconsultores.cl"/>
    <x v="1041"/>
    <x v="0"/>
    <s v="141652911139"/>
    <d v="2025-03-27T00:00:00"/>
    <n v="2911139"/>
    <n v="0"/>
  </r>
  <r>
    <x v="404"/>
    <s v="Factura electrÃ³nica"/>
    <n v="1783"/>
    <x v="1041"/>
    <n v="1035580"/>
    <s v="rlopez@bmlconsultores.cl"/>
    <x v="1041"/>
    <x v="0"/>
    <s v="17831035580"/>
    <d v="2025-03-10T00:00:00"/>
    <n v="1035580"/>
    <n v="0"/>
  </r>
  <r>
    <x v="1"/>
    <s v="Factura electrÃ³nica"/>
    <n v="1729"/>
    <x v="1041"/>
    <n v="187959"/>
    <s v="rlopez@bmlconsultores.cl"/>
    <x v="1041"/>
    <x v="0"/>
    <s v="1729187959"/>
    <d v="2025-03-10T00:00:00"/>
    <n v="187959"/>
    <n v="0"/>
  </r>
  <r>
    <x v="248"/>
    <s v="Factura electrÃ³nica"/>
    <n v="2841"/>
    <x v="1041"/>
    <n v="614752"/>
    <s v="rlopez@bmlconsultores.cl"/>
    <x v="1041"/>
    <x v="0"/>
    <s v="2841614752"/>
    <d v="2025-03-27T00:00:00"/>
    <n v="614752"/>
    <n v="0"/>
  </r>
  <r>
    <x v="248"/>
    <s v="Factura electrÃ³nica"/>
    <n v="2840"/>
    <x v="1041"/>
    <n v="699791"/>
    <s v="rlopez@bmlconsultores.cl"/>
    <x v="1041"/>
    <x v="0"/>
    <s v="2840699791"/>
    <d v="2025-03-27T00:00:00"/>
    <n v="699791"/>
    <n v="0"/>
  </r>
  <r>
    <x v="96"/>
    <s v="Factura electrÃ³nica"/>
    <n v="8815230"/>
    <x v="1042"/>
    <n v="23748"/>
    <s v="rlopez@bmlconsultores.cl"/>
    <x v="1042"/>
    <x v="0"/>
    <s v="881523023748"/>
    <d v="2025-02-28T00:00:00"/>
    <n v="23748"/>
    <n v="0"/>
  </r>
  <r>
    <x v="303"/>
    <s v="Factura electrÃ³nica"/>
    <n v="9141"/>
    <x v="1042"/>
    <n v="989955"/>
    <s v="rlopez@bmlconsultores.cl"/>
    <x v="1042"/>
    <x v="0"/>
    <s v="9141989955"/>
    <d v="2025-03-28T00:00:00"/>
    <n v="989955"/>
    <n v="0"/>
  </r>
  <r>
    <x v="353"/>
    <s v="Factura electrÃ³nica"/>
    <n v="22605"/>
    <x v="1042"/>
    <n v="7316065"/>
    <s v="rlopez@bmlconsultores.cl"/>
    <x v="1042"/>
    <x v="0"/>
    <s v="226057316065"/>
    <d v="2025-05-19T00:00:00"/>
    <n v="5058761"/>
    <n v="-2257304"/>
  </r>
  <r>
    <x v="407"/>
    <s v="Factura electrÃ³nica"/>
    <n v="42327"/>
    <x v="1042"/>
    <n v="3899991"/>
    <s v="rlopez@bmlconsultores.cl"/>
    <x v="1042"/>
    <x v="0"/>
    <s v="423273899991"/>
    <d v="2025-01-28T00:00:00"/>
    <n v="3899991"/>
    <n v="0"/>
  </r>
  <r>
    <x v="282"/>
    <s v="Factura electrÃ³nica"/>
    <n v="191692"/>
    <x v="1042"/>
    <n v="220918"/>
    <s v="rlopez@bmlconsultores.cl"/>
    <x v="1042"/>
    <x v="0"/>
    <s v="191692220918"/>
    <d v="2025-03-28T00:00:00"/>
    <n v="220918"/>
    <n v="0"/>
  </r>
  <r>
    <x v="408"/>
    <s v="Factura electrÃ³nica"/>
    <n v="8013"/>
    <x v="1042"/>
    <n v="1054290"/>
    <s v="rlopez@bmlconsultores.cl"/>
    <x v="1042"/>
    <x v="0"/>
    <s v="80131054290"/>
    <d v="2025-03-28T00:00:00"/>
    <n v="1054290"/>
    <n v="0"/>
  </r>
  <r>
    <x v="408"/>
    <s v="Factura electrÃ³nica"/>
    <n v="8014"/>
    <x v="1042"/>
    <n v="470488"/>
    <s v="rlopez@bmlconsultores.cl"/>
    <x v="1042"/>
    <x v="0"/>
    <s v="8014470488"/>
    <d v="2025-03-28T00:00:00"/>
    <n v="470488"/>
    <n v="0"/>
  </r>
  <r>
    <x v="408"/>
    <s v="Factura electrÃ³nica"/>
    <n v="8012"/>
    <x v="1042"/>
    <n v="1424440"/>
    <s v="rlopez@bmlconsultores.cl"/>
    <x v="1042"/>
    <x v="0"/>
    <s v="80121424440"/>
    <d v="2025-03-28T00:00:00"/>
    <n v="1424440"/>
    <n v="0"/>
  </r>
  <r>
    <x v="408"/>
    <s v="Factura electrÃ³nica"/>
    <n v="8015"/>
    <x v="1042"/>
    <n v="61756"/>
    <s v="rlopez@bmlconsultores.cl"/>
    <x v="1042"/>
    <x v="0"/>
    <s v="801561756"/>
    <d v="2025-03-28T00:00:00"/>
    <n v="61756"/>
    <n v="0"/>
  </r>
  <r>
    <x v="409"/>
    <s v="Factura electrÃ³nica"/>
    <n v="11198"/>
    <x v="1042"/>
    <n v="2427600"/>
    <s v="rlopez@bmlconsultores.cl"/>
    <x v="1042"/>
    <x v="0"/>
    <s v="111982427600"/>
    <d v="2025-02-28T00:00:00"/>
    <n v="2427600"/>
    <n v="0"/>
  </r>
  <r>
    <x v="317"/>
    <s v="Factura electrÃ³nica"/>
    <n v="709"/>
    <x v="1042"/>
    <n v="200001"/>
    <s v="rlopez@bmlconsultores.cl"/>
    <x v="1042"/>
    <x v="0"/>
    <s v="709200001"/>
    <d v="2025-03-03T00:00:00"/>
    <n v="200001"/>
    <n v="0"/>
  </r>
  <r>
    <x v="199"/>
    <s v="Factura no afecta o exenta electrÃ³nica"/>
    <n v="239521"/>
    <x v="1043"/>
    <n v="33596"/>
    <s v="rlopez@bmlconsultores.cl"/>
    <x v="1043"/>
    <x v="0"/>
    <s v="23952133596"/>
    <d v="2025-03-01T00:00:00"/>
    <n v="33596"/>
    <n v="0"/>
  </r>
  <r>
    <x v="197"/>
    <s v="Factura electrÃ³nica"/>
    <n v="321832"/>
    <x v="1043"/>
    <n v="150980"/>
    <s v="rlopez@bmlconsultores.cl"/>
    <x v="1043"/>
    <x v="0"/>
    <s v="321832150980"/>
    <d v="2025-02-28T00:00:00"/>
    <n v="150980"/>
    <n v="0"/>
  </r>
  <r>
    <x v="328"/>
    <s v="Factura electrÃ³nica"/>
    <n v="2729"/>
    <x v="1044"/>
    <n v="105862"/>
    <s v="rlopez@bmlconsultores.cl"/>
    <x v="1044"/>
    <x v="0"/>
    <s v="2729105862"/>
    <d v="2025-03-03T00:00:00"/>
    <n v="105862"/>
    <n v="0"/>
  </r>
  <r>
    <x v="12"/>
    <s v="Factura electrÃ³nica"/>
    <n v="38035"/>
    <x v="1045"/>
    <n v="47600"/>
    <s v="rlopez@bmlconsultores.cl"/>
    <x v="1045"/>
    <x v="0"/>
    <s v="3803547600"/>
    <d v="2025-03-03T00:00:00"/>
    <n v="47600"/>
    <n v="0"/>
  </r>
  <r>
    <x v="410"/>
    <s v="Factura electrÃ³nica"/>
    <n v="34914"/>
    <x v="1045"/>
    <n v="2437600"/>
    <s v="rlopez@bmlconsultores.cl"/>
    <x v="1045"/>
    <x v="0"/>
    <s v="349142437600"/>
    <d v="2025-03-03T00:00:00"/>
    <n v="2437600"/>
    <n v="0"/>
  </r>
  <r>
    <x v="248"/>
    <s v="Factura electrÃ³nica"/>
    <n v="2852"/>
    <x v="1045"/>
    <n v="95188"/>
    <s v="rlopez@bmlconsultores.cl"/>
    <x v="1045"/>
    <x v="0"/>
    <s v="285295188"/>
    <d v="2025-04-03T00:00:00"/>
    <n v="95188"/>
    <n v="0"/>
  </r>
  <r>
    <x v="22"/>
    <s v="Factura electrÃ³nica"/>
    <n v="5216961"/>
    <x v="1045"/>
    <n v="404970"/>
    <s v="rlopez@bmlconsultores.cl"/>
    <x v="1045"/>
    <x v="0"/>
    <s v="5216961404970"/>
    <d v="2025-03-03T00:00:00"/>
    <n v="404970"/>
    <n v="0"/>
  </r>
  <r>
    <x v="284"/>
    <s v="Factura electrÃ³nica"/>
    <n v="97445"/>
    <x v="1046"/>
    <n v="658344"/>
    <s v="rlopez@bmlconsultores.cl"/>
    <x v="1046"/>
    <x v="0"/>
    <s v="97445658344"/>
    <d v="2025-04-03T00:00:00"/>
    <n v="658344"/>
    <n v="0"/>
  </r>
  <r>
    <x v="75"/>
    <s v="Factura electrÃ³nica"/>
    <n v="23643"/>
    <x v="1046"/>
    <n v="303983"/>
    <s v="rlopez@bmlconsultores.cl"/>
    <x v="1046"/>
    <x v="0"/>
    <s v="23643303983"/>
    <d v="2025-04-03T00:00:00"/>
    <n v="303983"/>
    <n v="0"/>
  </r>
  <r>
    <x v="411"/>
    <s v="Factura electrÃ³nica"/>
    <n v="5740"/>
    <x v="1047"/>
    <n v="280980"/>
    <s v="rlopez@bmlconsultores.cl"/>
    <x v="1047"/>
    <x v="0"/>
    <s v="5740280980"/>
    <d v="2025-02-13T00:00:00"/>
    <n v="280980"/>
    <n v="0"/>
  </r>
  <r>
    <x v="206"/>
    <s v="Factura electrÃ³nica"/>
    <n v="617588"/>
    <x v="1047"/>
    <n v="344432"/>
    <s v="rlopez@bmlconsultores.cl"/>
    <x v="1047"/>
    <x v="0"/>
    <s v="617588344432"/>
    <d v="2025-04-03T00:00:00"/>
    <n v="344432"/>
    <n v="0"/>
  </r>
  <r>
    <x v="412"/>
    <s v="Factura electrÃ³nica"/>
    <n v="46"/>
    <x v="1047"/>
    <n v="254844"/>
    <s v="rlopez@bmlconsultores.cl"/>
    <x v="1047"/>
    <x v="0"/>
    <s v="46254844"/>
    <d v="2025-03-05T00:00:00"/>
    <n v="254844"/>
    <n v="0"/>
  </r>
  <r>
    <x v="311"/>
    <s v="Factura electrÃ³nica"/>
    <n v="6041"/>
    <x v="1048"/>
    <n v="190000"/>
    <s v="rlopez@bmlconsultores.cl"/>
    <x v="1048"/>
    <x v="0"/>
    <s v="6041190000"/>
    <d v="2025-02-05T00:00:00"/>
    <n v="190000"/>
    <n v="0"/>
  </r>
  <r>
    <x v="68"/>
    <s v="Factura electrÃ³nica"/>
    <n v="7142052"/>
    <x v="1048"/>
    <n v="7115"/>
    <s v="rlopez@bmlconsultores.cl"/>
    <x v="1048"/>
    <x v="0"/>
    <s v="71420527115"/>
    <d v="2025-03-06T00:00:00"/>
    <n v="7115"/>
    <n v="0"/>
  </r>
  <r>
    <x v="413"/>
    <s v="Factura electrÃ³nica"/>
    <n v="18773"/>
    <x v="1049"/>
    <n v="157080"/>
    <s v="rlopez@bmlconsultores.cl"/>
    <x v="1049"/>
    <x v="0"/>
    <s v="18773157080"/>
    <m/>
    <n v="157080"/>
    <n v="0"/>
  </r>
  <r>
    <x v="296"/>
    <s v="Factura electrÃ³nica"/>
    <n v="26004"/>
    <x v="1049"/>
    <n v="219984"/>
    <s v="rlopez@bmlconsultores.cl"/>
    <x v="1049"/>
    <x v="0"/>
    <s v="26004219984"/>
    <d v="2025-04-04T00:00:00"/>
    <n v="219984"/>
    <n v="0"/>
  </r>
  <r>
    <x v="408"/>
    <s v="Factura electrÃ³nica"/>
    <n v="8111"/>
    <x v="1049"/>
    <n v="87839"/>
    <s v="rlopez@bmlconsultores.cl"/>
    <x v="1049"/>
    <x v="0"/>
    <s v="811187839"/>
    <d v="2025-04-04T00:00:00"/>
    <n v="87839"/>
    <n v="0"/>
  </r>
  <r>
    <x v="408"/>
    <s v="Factura electrÃ³nica"/>
    <n v="8110"/>
    <x v="1049"/>
    <n v="276610"/>
    <s v="rlopez@bmlconsultores.cl"/>
    <x v="1049"/>
    <x v="0"/>
    <s v="8110276610"/>
    <d v="2025-04-04T00:00:00"/>
    <n v="276610"/>
    <n v="0"/>
  </r>
  <r>
    <x v="206"/>
    <s v="Factura electrÃ³nica"/>
    <n v="617958"/>
    <x v="1049"/>
    <n v="558585"/>
    <s v="rlopez@bmlconsultores.cl"/>
    <x v="1049"/>
    <x v="0"/>
    <s v="617958558585"/>
    <d v="2025-04-25T00:00:00"/>
    <n v="558585"/>
    <n v="0"/>
  </r>
  <r>
    <x v="32"/>
    <s v="Factura electrÃ³nica"/>
    <n v="23641012"/>
    <x v="1049"/>
    <n v="1013980"/>
    <s v="rlopez@bmlconsultores.cl"/>
    <x v="1049"/>
    <x v="0"/>
    <s v="236410121013980"/>
    <d v="2025-03-07T00:00:00"/>
    <n v="1013980"/>
    <n v="0"/>
  </r>
  <r>
    <x v="147"/>
    <s v="Factura electrÃ³nica"/>
    <n v="8437941"/>
    <x v="1050"/>
    <n v="8489"/>
    <s v="rlopez@bmlconsultores.cl"/>
    <x v="1050"/>
    <x v="0"/>
    <s v="84379418489"/>
    <d v="2025-03-09T00:00:00"/>
    <n v="8489"/>
    <n v="0"/>
  </r>
  <r>
    <x v="54"/>
    <s v="Factura electrÃ³nica"/>
    <n v="138743969"/>
    <x v="1051"/>
    <n v="825980"/>
    <s v="rlopez@bmlconsultores.cl"/>
    <x v="1051"/>
    <x v="0"/>
    <s v="138743969825980"/>
    <d v="2025-03-10T00:00:00"/>
    <n v="825980"/>
    <n v="0"/>
  </r>
  <r>
    <x v="346"/>
    <s v="Factura electrÃ³nica"/>
    <n v="1925921"/>
    <x v="1051"/>
    <n v="1799990"/>
    <s v="rlopez@bmlconsultores.cl"/>
    <x v="1051"/>
    <x v="0"/>
    <s v="19259211799990"/>
    <d v="2025-03-07T00:00:00"/>
    <n v="1799990"/>
    <n v="0"/>
  </r>
  <r>
    <x v="21"/>
    <s v="Factura electrÃ³nica"/>
    <n v="1143108"/>
    <x v="1051"/>
    <n v="884990"/>
    <s v="rlopez@bmlconsultores.cl"/>
    <x v="1051"/>
    <x v="0"/>
    <s v="1143108884990"/>
    <d v="2025-03-10T00:00:00"/>
    <n v="884990"/>
    <n v="0"/>
  </r>
  <r>
    <x v="21"/>
    <s v="Factura electrÃ³nica"/>
    <n v="1169390"/>
    <x v="1051"/>
    <n v="1928971"/>
    <s v="rlopez@bmlconsultores.cl"/>
    <x v="1051"/>
    <x v="0"/>
    <s v="11693901928971"/>
    <d v="2025-04-14T00:00:00"/>
    <n v="1928971"/>
    <n v="0"/>
  </r>
  <r>
    <x v="248"/>
    <s v="Factura electrÃ³nica"/>
    <n v="2874"/>
    <x v="1051"/>
    <n v="89971"/>
    <s v="rlopez@bmlconsultores.cl"/>
    <x v="1051"/>
    <x v="0"/>
    <s v="287489971"/>
    <d v="2025-04-30T00:00:00"/>
    <n v="89971"/>
    <n v="0"/>
  </r>
  <r>
    <x v="16"/>
    <s v="Factura electrÃ³nica"/>
    <n v="50946688"/>
    <x v="1051"/>
    <n v="89271"/>
    <s v="rlopez@bmlconsultores.cl"/>
    <x v="1051"/>
    <x v="0"/>
    <s v="5094668889271"/>
    <d v="2025-04-01T00:00:00"/>
    <n v="89271"/>
    <n v="0"/>
  </r>
  <r>
    <x v="414"/>
    <s v="Factura electrÃ³nica"/>
    <n v="5043"/>
    <x v="1051"/>
    <n v="69901"/>
    <s v="rlopez@bmlconsultores.cl"/>
    <x v="1051"/>
    <x v="0"/>
    <s v="504369901"/>
    <m/>
    <m/>
    <n v="-69901"/>
  </r>
  <r>
    <x v="360"/>
    <s v="Factura electrÃ³nica"/>
    <n v="15493"/>
    <x v="1051"/>
    <n v="299624"/>
    <s v="rlopez@bmlconsultores.cl"/>
    <x v="1051"/>
    <x v="0"/>
    <s v="15493299624"/>
    <d v="2025-04-04T00:00:00"/>
    <n v="299624"/>
    <n v="0"/>
  </r>
  <r>
    <x v="313"/>
    <s v="Factura electrÃ³nica"/>
    <n v="9654"/>
    <x v="1051"/>
    <n v="14800"/>
    <s v="rlopez@bmlconsultores.cl"/>
    <x v="1051"/>
    <x v="0"/>
    <s v="965414800"/>
    <d v="2025-04-09T00:00:00"/>
    <n v="14800"/>
    <n v="0"/>
  </r>
  <r>
    <x v="120"/>
    <s v="Factura no afecta o exenta electrÃ³nica"/>
    <n v="1992"/>
    <x v="1051"/>
    <n v="1375862"/>
    <s v="rlopez@bmlconsultores.cl"/>
    <x v="1051"/>
    <x v="0"/>
    <s v="19921375862"/>
    <d v="2025-03-27T00:00:00"/>
    <n v="1375862"/>
    <n v="0"/>
  </r>
  <r>
    <x v="120"/>
    <s v="Factura no afecta o exenta electrÃ³nica"/>
    <n v="1993"/>
    <x v="1051"/>
    <n v="593044"/>
    <s v="rlopez@bmlconsultores.cl"/>
    <x v="1051"/>
    <x v="0"/>
    <s v="1993593044"/>
    <d v="2025-04-11T00:00:00"/>
    <n v="593044"/>
    <n v="0"/>
  </r>
  <r>
    <x v="369"/>
    <s v="Factura electrÃ³nica"/>
    <n v="5607"/>
    <x v="1051"/>
    <n v="83952"/>
    <s v="rlopez@bmlconsultores.cl"/>
    <x v="1051"/>
    <x v="0"/>
    <s v="560783952"/>
    <d v="2025-04-09T00:00:00"/>
    <n v="83952"/>
    <n v="0"/>
  </r>
  <r>
    <x v="401"/>
    <s v="Factura electrÃ³nica"/>
    <n v="506"/>
    <x v="1051"/>
    <n v="42876"/>
    <s v="rlopez@bmlconsultores.cl"/>
    <x v="1051"/>
    <x v="0"/>
    <s v="50642876"/>
    <d v="2025-04-04T00:00:00"/>
    <n v="42876"/>
    <n v="0"/>
  </r>
  <r>
    <x v="14"/>
    <s v="Factura electrÃ³nica"/>
    <n v="45928"/>
    <x v="1052"/>
    <n v="630155"/>
    <s v="rlopez@bmlconsultores.cl"/>
    <x v="1052"/>
    <x v="0"/>
    <s v="45928630155"/>
    <d v="2025-04-14T00:00:00"/>
    <n v="630155"/>
    <n v="0"/>
  </r>
  <r>
    <x v="14"/>
    <s v="Factura electrÃ³nica"/>
    <n v="45933"/>
    <x v="1052"/>
    <n v="766147"/>
    <s v="rlopez@bmlconsultores.cl"/>
    <x v="1052"/>
    <x v="0"/>
    <s v="45933766147"/>
    <d v="2025-04-14T00:00:00"/>
    <n v="766147"/>
    <n v="0"/>
  </r>
  <r>
    <x v="51"/>
    <s v="Factura electrÃ³nica"/>
    <n v="877444"/>
    <x v="1052"/>
    <n v="404736"/>
    <s v="rlopez@bmlconsultores.cl"/>
    <x v="1052"/>
    <x v="0"/>
    <s v="877444404736"/>
    <d v="2025-04-16T00:00:00"/>
    <n v="404736"/>
    <n v="0"/>
  </r>
  <r>
    <x v="77"/>
    <s v="Factura electrÃ³nica"/>
    <n v="22593"/>
    <x v="1052"/>
    <n v="424181"/>
    <s v="rlopez@bmlconsultores.cl"/>
    <x v="1052"/>
    <x v="0"/>
    <s v="22593424181"/>
    <d v="2025-04-14T00:00:00"/>
    <n v="424181"/>
    <n v="0"/>
  </r>
  <r>
    <x v="346"/>
    <s v="Factura electrÃ³nica"/>
    <n v="1926284"/>
    <x v="1052"/>
    <n v="1099990"/>
    <s v="rlopez@bmlconsultores.cl"/>
    <x v="1052"/>
    <x v="0"/>
    <s v="19262841099990"/>
    <d v="2025-03-10T00:00:00"/>
    <n v="1099990"/>
    <n v="0"/>
  </r>
  <r>
    <x v="415"/>
    <s v="Factura electrÃ³nica"/>
    <n v="5344612"/>
    <x v="1052"/>
    <n v="793790"/>
    <s v="rlopez@bmlconsultores.cl"/>
    <x v="1052"/>
    <x v="0"/>
    <s v="5344612793790"/>
    <d v="2025-03-11T00:00:00"/>
    <n v="793790"/>
    <n v="0"/>
  </r>
  <r>
    <x v="263"/>
    <s v="Factura electrÃ³nica"/>
    <n v="14204"/>
    <x v="1052"/>
    <n v="64835"/>
    <s v="rlopez@bmlconsultores.cl"/>
    <x v="1052"/>
    <x v="0"/>
    <s v="1420464835"/>
    <d v="2025-04-15T00:00:00"/>
    <n v="64835"/>
    <n v="0"/>
  </r>
  <r>
    <x v="75"/>
    <s v="Factura electrÃ³nica"/>
    <n v="23924"/>
    <x v="1052"/>
    <n v="6233744"/>
    <s v="rlopez@bmlconsultores.cl"/>
    <x v="1052"/>
    <x v="0"/>
    <s v="239246233744"/>
    <d v="2025-04-14T00:00:00"/>
    <n v="6233744"/>
    <n v="0"/>
  </r>
  <r>
    <x v="318"/>
    <s v="Factura electrÃ³nica"/>
    <n v="1664"/>
    <x v="1052"/>
    <n v="6000"/>
    <s v="rlopez@bmlconsultores.cl"/>
    <x v="1052"/>
    <x v="0"/>
    <s v="16646000"/>
    <d v="2025-03-19T00:00:00"/>
    <n v="6000"/>
    <n v="0"/>
  </r>
  <r>
    <x v="313"/>
    <s v="Factura electrÃ³nica"/>
    <n v="9653"/>
    <x v="1052"/>
    <n v="111984"/>
    <s v="rlopez@bmlconsultores.cl"/>
    <x v="1052"/>
    <x v="0"/>
    <s v="9653111984"/>
    <d v="2025-04-14T00:00:00"/>
    <n v="111984"/>
    <n v="0"/>
  </r>
  <r>
    <x v="198"/>
    <s v="Factura electrÃ³nica"/>
    <n v="516"/>
    <x v="1053"/>
    <n v="192900"/>
    <s v="rlopez@bmlconsultores.cl"/>
    <x v="1053"/>
    <x v="0"/>
    <s v="516192900"/>
    <d v="2025-04-11T00:00:00"/>
    <n v="192900"/>
    <n v="0"/>
  </r>
  <r>
    <x v="263"/>
    <s v="Factura electrÃ³nica"/>
    <n v="14214"/>
    <x v="1053"/>
    <n v="4786160"/>
    <s v="rlopez@bmlconsultores.cl"/>
    <x v="1053"/>
    <x v="0"/>
    <s v="142144786160"/>
    <d v="2025-04-14T00:00:00"/>
    <n v="4786160"/>
    <n v="0"/>
  </r>
  <r>
    <x v="211"/>
    <s v="Factura electrÃ³nica"/>
    <n v="11326348"/>
    <x v="1053"/>
    <n v="298980"/>
    <s v="rlopez@bmlconsultores.cl"/>
    <x v="1053"/>
    <x v="0"/>
    <s v="11326348298980"/>
    <d v="2025-03-11T00:00:00"/>
    <n v="298980"/>
    <n v="0"/>
  </r>
  <r>
    <x v="21"/>
    <s v="Factura electrÃ³nica"/>
    <n v="1171941"/>
    <x v="1053"/>
    <n v="4388951"/>
    <s v="rlopez@bmlconsultores.cl"/>
    <x v="1053"/>
    <x v="0"/>
    <s v="11719414388951"/>
    <d v="2025-04-16T00:00:00"/>
    <n v="4388951"/>
    <n v="0"/>
  </r>
  <r>
    <x v="21"/>
    <s v="Factura electrÃ³nica"/>
    <n v="1171940"/>
    <x v="1053"/>
    <n v="3199979"/>
    <s v="rlopez@bmlconsultores.cl"/>
    <x v="1053"/>
    <x v="0"/>
    <s v="11719403199979"/>
    <d v="2025-04-17T00:00:00"/>
    <n v="3199979"/>
    <n v="0"/>
  </r>
  <r>
    <x v="22"/>
    <s v="Nota de crÃ©dito electrÃ³nica"/>
    <n v="27047737"/>
    <x v="1053"/>
    <n v="-749990"/>
    <s v="rlopez@bmlconsultores.cl"/>
    <x v="1053"/>
    <x v="1"/>
    <s v="27047737-749990"/>
    <m/>
    <m/>
    <n v="749990"/>
  </r>
  <r>
    <x v="265"/>
    <s v="Factura electrÃ³nica"/>
    <n v="13960"/>
    <x v="1053"/>
    <n v="299951"/>
    <s v="rlopez@bmlconsultores.cl"/>
    <x v="1053"/>
    <x v="0"/>
    <s v="13960299951"/>
    <d v="2025-04-14T00:00:00"/>
    <n v="299951"/>
    <n v="0"/>
  </r>
  <r>
    <x v="401"/>
    <s v="Factura electrÃ³nica"/>
    <n v="507"/>
    <x v="1053"/>
    <n v="58134"/>
    <s v="rlopez@bmlconsultores.cl"/>
    <x v="1053"/>
    <x v="0"/>
    <s v="50758134"/>
    <d v="2025-04-14T00:00:00"/>
    <n v="58134"/>
    <n v="0"/>
  </r>
  <r>
    <x v="404"/>
    <s v="Factura electrÃ³nica"/>
    <n v="1813"/>
    <x v="1054"/>
    <n v="1107533"/>
    <s v="rlopez@bmlconsultores.cl"/>
    <x v="1054"/>
    <x v="0"/>
    <s v="18131107533"/>
    <d v="2025-04-17T00:00:00"/>
    <n v="1107533"/>
    <n v="0"/>
  </r>
  <r>
    <x v="416"/>
    <s v="Factura electrÃ³nica"/>
    <n v="78"/>
    <x v="1054"/>
    <n v="71400"/>
    <s v="rlopez@bmlconsultores.cl"/>
    <x v="1054"/>
    <x v="0"/>
    <s v="7871400"/>
    <d v="2025-03-28T00:00:00"/>
    <n v="71400"/>
    <n v="0"/>
  </r>
  <r>
    <x v="21"/>
    <s v="Factura electrÃ³nica"/>
    <n v="1171966"/>
    <x v="1054"/>
    <n v="4388951"/>
    <s v="rlopez@bmlconsultores.cl"/>
    <x v="1054"/>
    <x v="2"/>
    <s v="11719664388951"/>
    <m/>
    <m/>
    <n v="-4388951"/>
  </r>
  <r>
    <x v="21"/>
    <s v="Nota de crÃ©dito electrÃ³nica"/>
    <n v="197952"/>
    <x v="1054"/>
    <n v="-4388951"/>
    <s v="rlopez@bmlconsultores.cl"/>
    <x v="1054"/>
    <x v="1"/>
    <s v="197952-4388951"/>
    <m/>
    <m/>
    <n v="4388951"/>
  </r>
  <r>
    <x v="284"/>
    <s v="Factura electrÃ³nica"/>
    <n v="97570"/>
    <x v="1054"/>
    <n v="1064645"/>
    <s v="rlopez@bmlconsultores.cl"/>
    <x v="1054"/>
    <x v="0"/>
    <s v="975701064645"/>
    <d v="2025-04-14T00:00:00"/>
    <n v="1064645"/>
    <n v="0"/>
  </r>
  <r>
    <x v="22"/>
    <s v="Nota de crÃ©dito electrÃ³nica"/>
    <n v="27053481"/>
    <x v="1054"/>
    <n v="-5990"/>
    <s v="rlopez@bmlconsultores.cl"/>
    <x v="1054"/>
    <x v="1"/>
    <s v="27053481-5990"/>
    <m/>
    <m/>
    <n v="5990"/>
  </r>
  <r>
    <x v="22"/>
    <s v="Factura electrÃ³nica"/>
    <n v="5225843"/>
    <x v="1054"/>
    <n v="1059960"/>
    <s v="rlopez@bmlconsultores.cl"/>
    <x v="1054"/>
    <x v="0"/>
    <s v="52258431059960"/>
    <d v="2025-03-13T00:00:00"/>
    <n v="1059960"/>
    <n v="0"/>
  </r>
  <r>
    <x v="68"/>
    <s v="Factura no afecta o exenta electrÃ³nica"/>
    <n v="2873526"/>
    <x v="1054"/>
    <n v="8443"/>
    <s v="rlopez@bmlconsultores.cl"/>
    <x v="1054"/>
    <x v="0"/>
    <s v="28735268443"/>
    <d v="2025-03-13T00:00:00"/>
    <n v="8443"/>
    <n v="0"/>
  </r>
  <r>
    <x v="174"/>
    <s v="Factura electrÃ³nica"/>
    <n v="1927321"/>
    <x v="1055"/>
    <n v="869970"/>
    <s v="rlopez@bmlconsultores.cl"/>
    <x v="1055"/>
    <x v="0"/>
    <s v="1927321869970"/>
    <d v="2025-03-13T00:00:00"/>
    <n v="869970"/>
    <n v="0"/>
  </r>
  <r>
    <x v="126"/>
    <s v="Factura electrÃ³nica"/>
    <n v="247"/>
    <x v="1055"/>
    <n v="49980"/>
    <s v="rlopez@bmlconsultores.cl"/>
    <x v="1055"/>
    <x v="0"/>
    <s v="24749980"/>
    <d v="2025-04-17T00:00:00"/>
    <n v="49980"/>
    <n v="0"/>
  </r>
  <r>
    <x v="289"/>
    <s v="Factura electrÃ³nica"/>
    <n v="25"/>
    <x v="1055"/>
    <n v="21420"/>
    <s v="rlopez@bmlconsultores.cl"/>
    <x v="1055"/>
    <x v="0"/>
    <s v="2521420"/>
    <m/>
    <m/>
    <n v="-21420"/>
  </r>
  <r>
    <x v="356"/>
    <s v="Factura electrÃ³nica"/>
    <n v="808658"/>
    <x v="1055"/>
    <n v="296332"/>
    <s v="rlopez@bmlconsultores.cl"/>
    <x v="1055"/>
    <x v="0"/>
    <s v="808658296332"/>
    <d v="2025-04-15T00:00:00"/>
    <n v="296332"/>
    <n v="0"/>
  </r>
  <r>
    <x v="358"/>
    <s v="Factura electrÃ³nica"/>
    <n v="5563005"/>
    <x v="1056"/>
    <n v="1309941"/>
    <s v="rlopez@bmlconsultores.cl"/>
    <x v="1056"/>
    <x v="0"/>
    <s v="55630051309941"/>
    <d v="2025-03-15T00:00:00"/>
    <n v="1309941"/>
    <n v="0"/>
  </r>
  <r>
    <x v="53"/>
    <s v="Factura electrÃ³nica"/>
    <n v="51861"/>
    <x v="1057"/>
    <n v="50980"/>
    <s v="rlopez@bmlconsultores.cl"/>
    <x v="1057"/>
    <x v="0"/>
    <s v="5186150980"/>
    <d v="2025-03-17T00:00:00"/>
    <n v="50980"/>
    <n v="0"/>
  </r>
  <r>
    <x v="14"/>
    <s v="Factura electrÃ³nica"/>
    <n v="45984"/>
    <x v="1057"/>
    <n v="449699"/>
    <s v="rlopez@bmlconsultores.cl"/>
    <x v="1057"/>
    <x v="0"/>
    <s v="45984449699"/>
    <d v="2025-04-17T00:00:00"/>
    <n v="449699"/>
    <n v="0"/>
  </r>
  <r>
    <x v="32"/>
    <s v="Factura electrÃ³nica"/>
    <n v="23965289"/>
    <x v="1057"/>
    <n v="178980"/>
    <s v="rlopez@bmlconsultores.cl"/>
    <x v="1057"/>
    <x v="0"/>
    <s v="23965289178980"/>
    <d v="2025-03-17T00:00:00"/>
    <n v="178980"/>
    <n v="0"/>
  </r>
  <r>
    <x v="32"/>
    <s v="Factura electrÃ³nica"/>
    <n v="23965288"/>
    <x v="1057"/>
    <n v="283980"/>
    <s v="rlopez@bmlconsultores.cl"/>
    <x v="1057"/>
    <x v="0"/>
    <s v="23965288283980"/>
    <d v="2025-03-17T00:00:00"/>
    <n v="283980"/>
    <n v="0"/>
  </r>
  <r>
    <x v="68"/>
    <s v="Factura electrÃ³nica"/>
    <n v="7161777"/>
    <x v="1057"/>
    <n v="13953"/>
    <s v="rlopez@bmlconsultores.cl"/>
    <x v="1057"/>
    <x v="0"/>
    <s v="716177713953"/>
    <d v="2025-03-17T00:00:00"/>
    <n v="13953"/>
    <n v="0"/>
  </r>
  <r>
    <x v="285"/>
    <s v="Factura electrÃ³nica"/>
    <n v="12970"/>
    <x v="1058"/>
    <n v="759980"/>
    <s v="rlopez@bmlconsultores.cl"/>
    <x v="1058"/>
    <x v="0"/>
    <s v="12970759980"/>
    <d v="2025-03-18T00:00:00"/>
    <n v="759980"/>
    <n v="0"/>
  </r>
  <r>
    <x v="12"/>
    <s v="Factura electrÃ³nica"/>
    <n v="38375"/>
    <x v="1058"/>
    <n v="35700"/>
    <s v="rlopez@bmlconsultores.cl"/>
    <x v="1058"/>
    <x v="0"/>
    <s v="3837535700"/>
    <d v="2025-03-18T00:00:00"/>
    <n v="35700"/>
    <n v="0"/>
  </r>
  <r>
    <x v="263"/>
    <s v="Factura electrÃ³nica"/>
    <n v="14228"/>
    <x v="1058"/>
    <n v="66791"/>
    <s v="rlopez@bmlconsultores.cl"/>
    <x v="1058"/>
    <x v="0"/>
    <s v="1422866791"/>
    <d v="2025-04-17T00:00:00"/>
    <n v="66791"/>
    <n v="0"/>
  </r>
  <r>
    <x v="263"/>
    <s v="Factura electrÃ³nica"/>
    <n v="14227"/>
    <x v="1058"/>
    <n v="181947"/>
    <s v="rlopez@bmlconsultores.cl"/>
    <x v="1058"/>
    <x v="0"/>
    <s v="14227181947"/>
    <d v="2025-04-17T00:00:00"/>
    <n v="181947"/>
    <n v="0"/>
  </r>
  <r>
    <x v="199"/>
    <s v="Factura no afecta o exenta electrÃ³nica"/>
    <n v="240856"/>
    <x v="1058"/>
    <n v="17261"/>
    <s v="rlopez@bmlconsultores.cl"/>
    <x v="1058"/>
    <x v="0"/>
    <s v="24085617261"/>
    <d v="2025-04-25T00:00:00"/>
    <n v="17261"/>
    <n v="0"/>
  </r>
  <r>
    <x v="22"/>
    <s v="Factura electrÃ³nica"/>
    <n v="5226947"/>
    <x v="1058"/>
    <n v="1007940"/>
    <s v="rlopez@bmlconsultores.cl"/>
    <x v="1058"/>
    <x v="0"/>
    <s v="52269471007940"/>
    <d v="2025-03-18T00:00:00"/>
    <n v="1007940"/>
    <n v="0"/>
  </r>
  <r>
    <x v="22"/>
    <s v="Factura electrÃ³nica"/>
    <n v="5226956"/>
    <x v="1058"/>
    <n v="1433980"/>
    <s v="rlopez@bmlconsultores.cl"/>
    <x v="1058"/>
    <x v="0"/>
    <s v="52269561433980"/>
    <d v="2025-03-18T00:00:00"/>
    <n v="1433980"/>
    <n v="0"/>
  </r>
  <r>
    <x v="22"/>
    <s v="Factura electrÃ³nica"/>
    <n v="5226942"/>
    <x v="1058"/>
    <n v="2054564"/>
    <s v="rlopez@bmlconsultores.cl"/>
    <x v="1058"/>
    <x v="0"/>
    <s v="52269422054564"/>
    <d v="2025-03-18T00:00:00"/>
    <n v="2054564"/>
    <n v="0"/>
  </r>
  <r>
    <x v="22"/>
    <s v="Factura electrÃ³nica"/>
    <n v="5226936"/>
    <x v="1058"/>
    <n v="533970"/>
    <s v="rlopez@bmlconsultores.cl"/>
    <x v="1058"/>
    <x v="0"/>
    <s v="5226936533970"/>
    <d v="2025-03-18T00:00:00"/>
    <n v="533970"/>
    <n v="0"/>
  </r>
  <r>
    <x v="22"/>
    <s v="Factura electrÃ³nica"/>
    <n v="5226966"/>
    <x v="1058"/>
    <n v="457960"/>
    <s v="rlopez@bmlconsultores.cl"/>
    <x v="1058"/>
    <x v="0"/>
    <s v="5226966457960"/>
    <d v="2025-03-18T00:00:00"/>
    <n v="457960"/>
    <n v="0"/>
  </r>
  <r>
    <x v="408"/>
    <s v="Factura electrÃ³nica"/>
    <n v="8240"/>
    <x v="1058"/>
    <n v="17911"/>
    <s v="rlopez@bmlconsultores.cl"/>
    <x v="1058"/>
    <x v="0"/>
    <s v="824017911"/>
    <d v="2025-04-17T00:00:00"/>
    <n v="17911"/>
    <n v="0"/>
  </r>
  <r>
    <x v="23"/>
    <s v="Factura electrÃ³nica"/>
    <n v="1924932"/>
    <x v="1058"/>
    <n v="882841"/>
    <s v="rlopez@bmlconsultores.cl"/>
    <x v="1058"/>
    <x v="0"/>
    <s v="1924932882841"/>
    <d v="2025-03-18T00:00:00"/>
    <n v="882841"/>
    <n v="0"/>
  </r>
  <r>
    <x v="155"/>
    <s v="Factura electrÃ³nica"/>
    <n v="6799"/>
    <x v="1059"/>
    <n v="2261000"/>
    <s v="rlopez@bmlconsultores.cl"/>
    <x v="1059"/>
    <x v="0"/>
    <s v="67992261000"/>
    <d v="2025-03-17T00:00:00"/>
    <n v="2261000"/>
    <n v="0"/>
  </r>
  <r>
    <x v="263"/>
    <s v="Factura electrÃ³nica"/>
    <n v="14242"/>
    <x v="1059"/>
    <n v="2559416"/>
    <s v="rlopez@bmlconsultores.cl"/>
    <x v="1059"/>
    <x v="0"/>
    <s v="142422559416"/>
    <d v="2025-04-17T00:00:00"/>
    <n v="2559416"/>
    <n v="0"/>
  </r>
  <r>
    <x v="263"/>
    <s v="Factura electrÃ³nica"/>
    <n v="14241"/>
    <x v="1059"/>
    <n v="5580067"/>
    <s v="rlopez@bmlconsultores.cl"/>
    <x v="1059"/>
    <x v="0"/>
    <s v="142415580067"/>
    <d v="2025-04-17T00:00:00"/>
    <n v="5580067"/>
    <n v="0"/>
  </r>
  <r>
    <x v="296"/>
    <s v="Factura electrÃ³nica"/>
    <n v="26027"/>
    <x v="1059"/>
    <n v="735960"/>
    <s v="rlopez@bmlconsultores.cl"/>
    <x v="1059"/>
    <x v="0"/>
    <s v="26027735960"/>
    <d v="2025-04-17T00:00:00"/>
    <n v="735960"/>
    <n v="0"/>
  </r>
  <r>
    <x v="248"/>
    <s v="Factura electrÃ³nica"/>
    <n v="2902"/>
    <x v="1059"/>
    <n v="506988"/>
    <s v="rlopez@bmlconsultores.cl"/>
    <x v="1059"/>
    <x v="0"/>
    <s v="2902506988"/>
    <d v="2025-04-17T00:00:00"/>
    <n v="506988"/>
    <n v="0"/>
  </r>
  <r>
    <x v="248"/>
    <s v="Factura electrÃ³nica"/>
    <n v="2903"/>
    <x v="1059"/>
    <n v="1268621"/>
    <s v="rlopez@bmlconsultores.cl"/>
    <x v="1059"/>
    <x v="0"/>
    <s v="29031268621"/>
    <d v="2025-04-17T00:00:00"/>
    <n v="1268621"/>
    <n v="0"/>
  </r>
  <r>
    <x v="284"/>
    <s v="Factura electrÃ³nica"/>
    <n v="97649"/>
    <x v="1059"/>
    <n v="3385468"/>
    <s v="rlopez@bmlconsultores.cl"/>
    <x v="1059"/>
    <x v="0"/>
    <s v="976493385468"/>
    <d v="2025-04-14T00:00:00"/>
    <n v="3385468"/>
    <n v="0"/>
  </r>
  <r>
    <x v="284"/>
    <s v="Nota de crÃ©dito electrÃ³nica"/>
    <n v="58099"/>
    <x v="1059"/>
    <n v="-503973"/>
    <s v="rlopez@bmlconsultores.cl"/>
    <x v="1059"/>
    <x v="1"/>
    <s v="58099-503973"/>
    <m/>
    <m/>
    <n v="503973"/>
  </r>
  <r>
    <x v="417"/>
    <s v="Factura electrÃ³nica"/>
    <n v="35482"/>
    <x v="1059"/>
    <n v="219990"/>
    <s v="rlopez@bmlconsultores.cl"/>
    <x v="1059"/>
    <x v="0"/>
    <s v="35482219990"/>
    <d v="2025-03-18T00:00:00"/>
    <n v="219990"/>
    <n v="0"/>
  </r>
  <r>
    <x v="289"/>
    <s v="Factura electrÃ³nica"/>
    <n v="26"/>
    <x v="1059"/>
    <n v="842239"/>
    <s v="rlopez@bmlconsultores.cl"/>
    <x v="1059"/>
    <x v="0"/>
    <s v="26842239"/>
    <d v="2025-04-03T00:00:00"/>
    <n v="842239"/>
    <n v="0"/>
  </r>
  <r>
    <x v="418"/>
    <s v="Factura electrÃ³nica"/>
    <n v="1095776"/>
    <x v="1059"/>
    <n v="8990"/>
    <s v="rlopez@bmlconsultores.cl"/>
    <x v="1059"/>
    <x v="0"/>
    <s v="10957768990"/>
    <d v="2025-03-19T00:00:00"/>
    <n v="8990"/>
    <n v="0"/>
  </r>
  <r>
    <x v="198"/>
    <s v="Factura electrÃ³nica"/>
    <n v="526"/>
    <x v="1060"/>
    <n v="807601"/>
    <s v="rlopez@bmlconsultores.cl"/>
    <x v="1060"/>
    <x v="0"/>
    <s v="526807601"/>
    <d v="2025-04-11T00:00:00"/>
    <n v="807601"/>
    <n v="0"/>
  </r>
  <r>
    <x v="412"/>
    <s v="Factura electrÃ³nica"/>
    <n v="51"/>
    <x v="1060"/>
    <n v="189805"/>
    <s v="rlopez@bmlconsultores.cl"/>
    <x v="1060"/>
    <x v="0"/>
    <s v="51189805"/>
    <d v="2025-03-19T00:00:00"/>
    <n v="189805"/>
    <n v="0"/>
  </r>
  <r>
    <x v="401"/>
    <s v="Factura electrÃ³nica"/>
    <n v="520"/>
    <x v="1060"/>
    <n v="65931"/>
    <s v="rlopez@bmlconsultores.cl"/>
    <x v="1060"/>
    <x v="0"/>
    <s v="52065931"/>
    <d v="2025-04-22T00:00:00"/>
    <n v="65931"/>
    <n v="0"/>
  </r>
  <r>
    <x v="404"/>
    <s v="Factura electrÃ³nica"/>
    <n v="1826"/>
    <x v="1061"/>
    <n v="2811375"/>
    <s v="rlopez@bmlconsultores.cl"/>
    <x v="1061"/>
    <x v="0"/>
    <s v="18262811375"/>
    <d v="2025-04-22T00:00:00"/>
    <n v="2811375"/>
    <n v="0"/>
  </r>
  <r>
    <x v="157"/>
    <s v="Factura electrÃ³nica"/>
    <n v="2433061"/>
    <x v="1061"/>
    <n v="65545"/>
    <s v="rlopez@bmlconsultores.cl"/>
    <x v="1061"/>
    <x v="0"/>
    <s v="243306165545"/>
    <d v="2025-03-21T00:00:00"/>
    <n v="65545"/>
    <n v="0"/>
  </r>
  <r>
    <x v="157"/>
    <s v="Factura no afecta o exenta electrÃ³nica"/>
    <n v="5154874"/>
    <x v="1061"/>
    <n v="27115"/>
    <s v="rlopez@bmlconsultores.cl"/>
    <x v="1061"/>
    <x v="0"/>
    <s v="515487427115"/>
    <d v="2025-03-21T00:00:00"/>
    <n v="27115"/>
    <n v="0"/>
  </r>
  <r>
    <x v="20"/>
    <s v="Factura electrÃ³nica"/>
    <n v="130581"/>
    <x v="1062"/>
    <n v="90040"/>
    <s v="rlopez@bmlconsultores.cl"/>
    <x v="1062"/>
    <x v="0"/>
    <s v="13058190040"/>
    <d v="2025-04-22T00:00:00"/>
    <n v="90040"/>
    <n v="0"/>
  </r>
  <r>
    <x v="174"/>
    <s v="Factura electrÃ³nica"/>
    <n v="1929644"/>
    <x v="1062"/>
    <n v="499990"/>
    <s v="rlopez@bmlconsultores.cl"/>
    <x v="1062"/>
    <x v="0"/>
    <s v="1929644499990"/>
    <d v="2025-03-24T00:00:00"/>
    <n v="499990"/>
    <n v="0"/>
  </r>
  <r>
    <x v="211"/>
    <s v="Nota de crÃ©dito electrÃ³nica"/>
    <n v="11087110"/>
    <x v="1062"/>
    <n v="-298980"/>
    <s v="rlopez@bmlconsultores.cl"/>
    <x v="1062"/>
    <x v="1"/>
    <s v="11087110-298980"/>
    <m/>
    <m/>
    <n v="298980"/>
  </r>
  <r>
    <x v="296"/>
    <s v="Factura electrÃ³nica"/>
    <n v="26033"/>
    <x v="1062"/>
    <n v="159969"/>
    <s v="rlopez@bmlconsultores.cl"/>
    <x v="1062"/>
    <x v="0"/>
    <s v="26033159969"/>
    <d v="2025-04-25T00:00:00"/>
    <n v="159969"/>
    <n v="0"/>
  </r>
  <r>
    <x v="21"/>
    <s v="Factura electrÃ³nica"/>
    <n v="1159990"/>
    <x v="1062"/>
    <n v="2679870"/>
    <s v="rlopez@bmlconsultores.cl"/>
    <x v="1062"/>
    <x v="0"/>
    <s v="11599902679870"/>
    <d v="2025-04-17T00:00:00"/>
    <n v="2679870"/>
    <n v="0"/>
  </r>
  <r>
    <x v="21"/>
    <s v="Factura electrÃ³nica"/>
    <n v="1174103"/>
    <x v="1062"/>
    <n v="6592486"/>
    <s v="rlopez@bmlconsultores.cl"/>
    <x v="1062"/>
    <x v="0"/>
    <s v="11741036592486"/>
    <d v="2025-04-22T00:00:00"/>
    <n v="6592486"/>
    <n v="0"/>
  </r>
  <r>
    <x v="21"/>
    <s v="Factura electrÃ³nica"/>
    <n v="1174102"/>
    <x v="1062"/>
    <n v="4997941"/>
    <s v="rlopez@bmlconsultores.cl"/>
    <x v="1062"/>
    <x v="0"/>
    <s v="11741024997941"/>
    <d v="2025-04-22T00:00:00"/>
    <n v="4997941"/>
    <n v="0"/>
  </r>
  <r>
    <x v="21"/>
    <s v="Nota de crÃ©dito electrÃ³nica"/>
    <n v="199266"/>
    <x v="1062"/>
    <n v="-254992"/>
    <s v="rlopez@bmlconsultores.cl"/>
    <x v="1062"/>
    <x v="1"/>
    <s v="199266-254992"/>
    <m/>
    <m/>
    <n v="254992"/>
  </r>
  <r>
    <x v="206"/>
    <s v="Factura electrÃ³nica"/>
    <n v="619052"/>
    <x v="1062"/>
    <n v="141092"/>
    <s v="rlopez@bmlconsultores.cl"/>
    <x v="1062"/>
    <x v="0"/>
    <s v="619052141092"/>
    <d v="2025-04-22T00:00:00"/>
    <n v="141092"/>
    <n v="0"/>
  </r>
  <r>
    <x v="313"/>
    <s v="Factura electrÃ³nica"/>
    <n v="9672"/>
    <x v="1062"/>
    <n v="639937"/>
    <s v="rlopez@bmlconsultores.cl"/>
    <x v="1062"/>
    <x v="0"/>
    <s v="9672639937"/>
    <d v="2025-04-22T00:00:00"/>
    <n v="639937"/>
    <n v="0"/>
  </r>
  <r>
    <x v="405"/>
    <s v="Factura electrÃ³nica"/>
    <n v="23648831"/>
    <x v="1062"/>
    <n v="203890"/>
    <s v="rlopez@bmlconsultores.cl"/>
    <x v="1062"/>
    <x v="0"/>
    <s v="23648831203890"/>
    <d v="2025-03-24T00:00:00"/>
    <n v="203890"/>
    <n v="0"/>
  </r>
  <r>
    <x v="342"/>
    <s v="Factura electrÃ³nica"/>
    <n v="50993094"/>
    <x v="1063"/>
    <n v="401"/>
    <s v="rlopez@bmlconsultores.cl"/>
    <x v="1063"/>
    <x v="0"/>
    <s v="50993094401"/>
    <d v="2025-03-25T00:00:00"/>
    <n v="401"/>
    <n v="0"/>
  </r>
  <r>
    <x v="263"/>
    <s v="Factura electrÃ³nica"/>
    <n v="14258"/>
    <x v="1063"/>
    <n v="871774"/>
    <s v="rlopez@bmlconsultores.cl"/>
    <x v="1063"/>
    <x v="0"/>
    <s v="14258871774"/>
    <d v="2025-04-25T00:00:00"/>
    <n v="871774"/>
    <n v="0"/>
  </r>
  <r>
    <x v="347"/>
    <s v="Factura electrÃ³nica"/>
    <n v="100"/>
    <x v="1063"/>
    <n v="107699"/>
    <s v="rlopez@bmlconsultores.cl"/>
    <x v="1063"/>
    <x v="0"/>
    <s v="100107699"/>
    <d v="2025-03-25T00:00:00"/>
    <n v="107699"/>
    <n v="0"/>
  </r>
  <r>
    <x v="347"/>
    <s v="Nota de crÃ©dito electrÃ³nica"/>
    <n v="116"/>
    <x v="1063"/>
    <n v="-107699"/>
    <s v="rlopez@bmlconsultores.cl"/>
    <x v="1063"/>
    <x v="1"/>
    <s v="116-107699"/>
    <m/>
    <m/>
    <n v="107699"/>
  </r>
  <r>
    <x v="21"/>
    <s v="Factura electrÃ³nica"/>
    <n v="1160022"/>
    <x v="1063"/>
    <n v="574950"/>
    <s v="rlopez@bmlconsultores.cl"/>
    <x v="1063"/>
    <x v="0"/>
    <s v="1160022574950"/>
    <d v="2025-04-22T00:00:00"/>
    <n v="574950"/>
    <n v="0"/>
  </r>
  <r>
    <x v="419"/>
    <s v="Factura electrÃ³nica"/>
    <n v="587"/>
    <x v="1063"/>
    <n v="1259971"/>
    <s v="rlopez@bmlconsultores.cl"/>
    <x v="1063"/>
    <x v="0"/>
    <s v="5871259971"/>
    <d v="2025-03-24T00:00:00"/>
    <n v="1263960"/>
    <n v="3989"/>
  </r>
  <r>
    <x v="22"/>
    <s v="Factura electrÃ³nica"/>
    <n v="5251683"/>
    <x v="1063"/>
    <n v="289990"/>
    <s v="rlopez@bmlconsultores.cl"/>
    <x v="1063"/>
    <x v="0"/>
    <s v="5251683289990"/>
    <d v="2025-03-25T00:00:00"/>
    <n v="289990"/>
    <n v="0"/>
  </r>
  <r>
    <x v="265"/>
    <s v="Factura electrÃ³nica"/>
    <n v="14035"/>
    <x v="1063"/>
    <n v="1830332"/>
    <s v="rlopez@bmlconsultores.cl"/>
    <x v="1063"/>
    <x v="0"/>
    <s v="140351830332"/>
    <d v="2025-05-16T00:00:00"/>
    <n v="1830332"/>
    <n v="0"/>
  </r>
  <r>
    <x v="420"/>
    <s v="Factura electrÃ³nica"/>
    <n v="2519"/>
    <x v="1063"/>
    <n v="155541"/>
    <s v="rlopez@bmlconsultores.cl"/>
    <x v="1063"/>
    <x v="0"/>
    <s v="2519155541"/>
    <d v="2025-03-25T00:00:00"/>
    <n v="155541"/>
    <n v="0"/>
  </r>
  <r>
    <x v="23"/>
    <s v="Factura electrÃ³nica"/>
    <n v="1925450"/>
    <x v="1063"/>
    <n v="2424900"/>
    <s v="rlopez@bmlconsultores.cl"/>
    <x v="1063"/>
    <x v="0"/>
    <s v="19254502424900"/>
    <d v="2025-03-25T00:00:00"/>
    <n v="2424900"/>
    <n v="0"/>
  </r>
  <r>
    <x v="402"/>
    <s v="Factura electrÃ³nica"/>
    <n v="41934"/>
    <x v="1063"/>
    <n v="115175"/>
    <s v="rlopez@bmlconsultores.cl"/>
    <x v="1063"/>
    <x v="0"/>
    <s v="41934115175"/>
    <d v="2025-04-22T00:00:00"/>
    <n v="115175"/>
    <n v="0"/>
  </r>
  <r>
    <x v="53"/>
    <s v="Factura electrÃ³nica"/>
    <n v="52337"/>
    <x v="1064"/>
    <n v="191950"/>
    <s v="rlopez@bmlconsultores.cl"/>
    <x v="1064"/>
    <x v="0"/>
    <s v="52337191950"/>
    <d v="2025-03-26T00:00:00"/>
    <n v="191950"/>
    <n v="0"/>
  </r>
  <r>
    <x v="421"/>
    <s v="Factura electrÃ³nica"/>
    <n v="7705"/>
    <x v="1064"/>
    <n v="7378000"/>
    <s v="rlopez@bmlconsultores.cl"/>
    <x v="1064"/>
    <x v="0"/>
    <s v="77057378000"/>
    <d v="2025-03-26T00:00:00"/>
    <n v="7378000"/>
    <n v="0"/>
  </r>
  <r>
    <x v="421"/>
    <s v="Factura electrÃ³nica"/>
    <n v="7706"/>
    <x v="1064"/>
    <n v="14863100"/>
    <s v="rlopez@bmlconsultores.cl"/>
    <x v="1064"/>
    <x v="0"/>
    <s v="770614863100"/>
    <d v="2025-03-26T00:00:00"/>
    <n v="14863100"/>
    <n v="0"/>
  </r>
  <r>
    <x v="263"/>
    <s v="Factura electrÃ³nica"/>
    <n v="14263"/>
    <x v="1064"/>
    <n v="3419872"/>
    <s v="rlopez@bmlconsultores.cl"/>
    <x v="1064"/>
    <x v="0"/>
    <s v="142633419872"/>
    <d v="2025-04-25T00:00:00"/>
    <n v="3419872"/>
    <n v="0"/>
  </r>
  <r>
    <x v="303"/>
    <s v="Factura electrÃ³nica"/>
    <n v="9263"/>
    <x v="1064"/>
    <n v="1772894"/>
    <s v="rlopez@bmlconsultores.cl"/>
    <x v="1064"/>
    <x v="0"/>
    <s v="92631772894"/>
    <d v="2025-04-25T00:00:00"/>
    <n v="1772894"/>
    <n v="0"/>
  </r>
  <r>
    <x v="282"/>
    <s v="Factura electrÃ³nica"/>
    <n v="192394"/>
    <x v="1064"/>
    <n v="74392"/>
    <s v="rlopez@bmlconsultores.cl"/>
    <x v="1064"/>
    <x v="0"/>
    <s v="19239474392"/>
    <d v="2025-04-25T00:00:00"/>
    <n v="74392"/>
    <n v="0"/>
  </r>
  <r>
    <x v="422"/>
    <s v="Factura electrÃ³nica"/>
    <n v="318"/>
    <x v="1064"/>
    <n v="444899"/>
    <s v="rlopez@bmlconsultores.cl"/>
    <x v="1064"/>
    <x v="0"/>
    <s v="318444899"/>
    <d v="2025-03-26T00:00:00"/>
    <n v="444899"/>
    <n v="0"/>
  </r>
  <r>
    <x v="23"/>
    <s v="Factura electrÃ³nica"/>
    <n v="1925540"/>
    <x v="1064"/>
    <n v="4199960"/>
    <s v="rlopez@bmlconsultores.cl"/>
    <x v="1064"/>
    <x v="0"/>
    <s v="19255404199960"/>
    <d v="2025-03-26T00:00:00"/>
    <n v="4199960"/>
    <n v="0"/>
  </r>
  <r>
    <x v="342"/>
    <s v="Factura electrÃ³nica"/>
    <n v="51013936"/>
    <x v="1065"/>
    <n v="13010"/>
    <s v="rlopez@bmlconsultores.cl"/>
    <x v="1065"/>
    <x v="0"/>
    <s v="5101393613010"/>
    <d v="2025-03-27T00:00:00"/>
    <n v="13010"/>
    <n v="0"/>
  </r>
  <r>
    <x v="8"/>
    <s v="Factura electrÃ³nica"/>
    <n v="6658"/>
    <x v="1065"/>
    <n v="12746457"/>
    <s v="rlopez@bmlconsultores.cl"/>
    <x v="1065"/>
    <x v="0"/>
    <s v="665812746457"/>
    <d v="2025-04-14T00:00:00"/>
    <n v="12746457"/>
    <n v="0"/>
  </r>
  <r>
    <x v="296"/>
    <s v="Factura electrÃ³nica"/>
    <n v="26042"/>
    <x v="1065"/>
    <n v="367521"/>
    <s v="rlopez@bmlconsultores.cl"/>
    <x v="1065"/>
    <x v="0"/>
    <s v="26042367521"/>
    <d v="2025-04-25T00:00:00"/>
    <n v="367521"/>
    <n v="0"/>
  </r>
  <r>
    <x v="301"/>
    <s v="Factura electrÃ³nica"/>
    <n v="34"/>
    <x v="1065"/>
    <n v="2819362"/>
    <s v="rlopez@bmlconsultores.cl"/>
    <x v="1065"/>
    <x v="0"/>
    <s v="342819362"/>
    <d v="2025-04-11T00:00:00"/>
    <n v="2819362"/>
    <n v="0"/>
  </r>
  <r>
    <x v="301"/>
    <s v="Factura electrÃ³nica"/>
    <n v="33"/>
    <x v="1065"/>
    <n v="4556986"/>
    <s v="rlopez@bmlconsultores.cl"/>
    <x v="1065"/>
    <x v="0"/>
    <s v="334556986"/>
    <d v="2025-03-10T00:00:00"/>
    <n v="4556986"/>
    <n v="0"/>
  </r>
  <r>
    <x v="301"/>
    <s v="Factura electrÃ³nica"/>
    <n v="32"/>
    <x v="1065"/>
    <n v="8885907"/>
    <s v="rlopez@bmlconsultores.cl"/>
    <x v="1065"/>
    <x v="0"/>
    <s v="328885907"/>
    <d v="2025-02-07T00:00:00"/>
    <n v="8885907"/>
    <n v="0"/>
  </r>
  <r>
    <x v="75"/>
    <s v="Factura electrÃ³nica"/>
    <n v="25748"/>
    <x v="1065"/>
    <n v="4699423"/>
    <s v="rlopez@bmlconsultores.cl"/>
    <x v="1065"/>
    <x v="0"/>
    <s v="257484699423"/>
    <d v="2025-04-25T00:00:00"/>
    <n v="4699423"/>
    <n v="0"/>
  </r>
  <r>
    <x v="373"/>
    <s v="Factura electrÃ³nica"/>
    <n v="2107"/>
    <x v="1065"/>
    <n v="975628"/>
    <s v="rlopez@bmlconsultores.cl"/>
    <x v="1065"/>
    <x v="0"/>
    <s v="2107975628"/>
    <d v="2025-04-25T00:00:00"/>
    <n v="975628"/>
    <n v="0"/>
  </r>
  <r>
    <x v="206"/>
    <s v="Factura electrÃ³nica"/>
    <n v="619307"/>
    <x v="1065"/>
    <n v="315385"/>
    <s v="rlopez@bmlconsultores.cl"/>
    <x v="1065"/>
    <x v="0"/>
    <s v="619307315385"/>
    <d v="2025-04-25T00:00:00"/>
    <n v="315385"/>
    <n v="0"/>
  </r>
  <r>
    <x v="116"/>
    <s v="Factura electrÃ³nica"/>
    <n v="9306"/>
    <x v="1065"/>
    <n v="295000"/>
    <s v="rlopez@bmlconsultores.cl"/>
    <x v="1065"/>
    <x v="0"/>
    <s v="9306295000"/>
    <d v="2025-03-27T00:00:00"/>
    <n v="295000"/>
    <n v="0"/>
  </r>
  <r>
    <x v="209"/>
    <s v="Factura no afecta o exenta electrÃ³nica"/>
    <n v="13374007"/>
    <x v="1065"/>
    <n v="6121"/>
    <s v="rlopez@bmlconsultores.cl"/>
    <x v="1065"/>
    <x v="0"/>
    <s v="133740076121"/>
    <d v="2025-03-27T00:00:00"/>
    <n v="6121"/>
    <n v="0"/>
  </r>
  <r>
    <x v="303"/>
    <s v="Factura electrÃ³nica"/>
    <n v="9291"/>
    <x v="1066"/>
    <n v="1799869"/>
    <s v="rlopez@bmlconsultores.cl"/>
    <x v="1066"/>
    <x v="0"/>
    <s v="92911799869"/>
    <d v="2025-04-25T00:00:00"/>
    <n v="1799869"/>
    <n v="0"/>
  </r>
  <r>
    <x v="21"/>
    <s v="Factura electrÃ³nica"/>
    <n v="1175591"/>
    <x v="1066"/>
    <n v="10396196"/>
    <s v="rlopez@bmlconsultores.cl"/>
    <x v="1066"/>
    <x v="0"/>
    <s v="117559110396196"/>
    <d v="2025-04-25T00:00:00"/>
    <n v="10396196"/>
    <n v="0"/>
  </r>
  <r>
    <x v="248"/>
    <s v="Factura electrÃ³nica"/>
    <n v="2929"/>
    <x v="1066"/>
    <n v="180856"/>
    <s v="rlopez@bmlconsultores.cl"/>
    <x v="1066"/>
    <x v="0"/>
    <s v="2929180856"/>
    <d v="2025-04-25T00:00:00"/>
    <n v="180856"/>
    <n v="0"/>
  </r>
  <r>
    <x v="96"/>
    <s v="Factura electrÃ³nica"/>
    <n v="8852946"/>
    <x v="1067"/>
    <n v="23944"/>
    <s v="rlopez@bmlconsultores.cl"/>
    <x v="1067"/>
    <x v="0"/>
    <s v="885294623944"/>
    <d v="2025-03-31T00:00:00"/>
    <n v="23944"/>
    <n v="0"/>
  </r>
  <r>
    <x v="303"/>
    <s v="Factura electrÃ³nica"/>
    <n v="9311"/>
    <x v="1067"/>
    <n v="5039650"/>
    <s v="rlopez@bmlconsultores.cl"/>
    <x v="1067"/>
    <x v="0"/>
    <s v="93115039650"/>
    <d v="2025-04-30T00:00:00"/>
    <n v="5039650"/>
    <n v="0"/>
  </r>
  <r>
    <x v="71"/>
    <s v="Factura electrÃ³nica"/>
    <n v="3640"/>
    <x v="1067"/>
    <n v="692165"/>
    <s v="rlopez@bmlconsultores.cl"/>
    <x v="1067"/>
    <x v="0"/>
    <s v="3640692165"/>
    <d v="2025-03-18T00:00:00"/>
    <n v="692165"/>
    <n v="0"/>
  </r>
  <r>
    <x v="248"/>
    <s v="Factura electrÃ³nica"/>
    <n v="2934"/>
    <x v="1067"/>
    <n v="346380"/>
    <s v="rlopez@bmlconsultores.cl"/>
    <x v="1067"/>
    <x v="0"/>
    <s v="2934346380"/>
    <d v="2025-04-30T00:00:00"/>
    <n v="346380"/>
    <n v="0"/>
  </r>
  <r>
    <x v="282"/>
    <s v="Factura electrÃ³nica"/>
    <n v="192606"/>
    <x v="1067"/>
    <n v="1105387"/>
    <s v="rlopez@bmlconsultores.cl"/>
    <x v="1067"/>
    <x v="0"/>
    <s v="1926061105387"/>
    <d v="2025-04-30T00:00:00"/>
    <n v="1105387"/>
    <n v="0"/>
  </r>
  <r>
    <x v="408"/>
    <s v="Factura electrÃ³nica"/>
    <n v="8394"/>
    <x v="1067"/>
    <n v="181867"/>
    <s v="rlopez@bmlconsultores.cl"/>
    <x v="1067"/>
    <x v="0"/>
    <s v="8394181867"/>
    <d v="2025-04-30T00:00:00"/>
    <n v="181867"/>
    <n v="0"/>
  </r>
  <r>
    <x v="408"/>
    <s v="Factura electrÃ³nica"/>
    <n v="8395"/>
    <x v="1067"/>
    <n v="20207"/>
    <s v="rlopez@bmlconsultores.cl"/>
    <x v="1067"/>
    <x v="0"/>
    <s v="839520207"/>
    <d v="2025-04-30T00:00:00"/>
    <n v="20207"/>
    <n v="0"/>
  </r>
  <r>
    <x v="75"/>
    <s v="Factura electrÃ³nica"/>
    <n v="25783"/>
    <x v="1067"/>
    <n v="10358831"/>
    <s v="rlopez@bmlconsultores.cl"/>
    <x v="1067"/>
    <x v="0"/>
    <s v="2578310358831"/>
    <d v="2025-05-09T00:00:00"/>
    <n v="10358831"/>
    <n v="0"/>
  </r>
  <r>
    <x v="369"/>
    <s v="Factura electrÃ³nica"/>
    <n v="5669"/>
    <x v="1067"/>
    <n v="147959"/>
    <s v="rlopez@bmlconsultores.cl"/>
    <x v="1067"/>
    <x v="0"/>
    <s v="5669147959"/>
    <d v="2025-04-30T00:00:00"/>
    <n v="147959"/>
    <n v="0"/>
  </r>
  <r>
    <x v="14"/>
    <s v="Factura electrÃ³nica"/>
    <n v="46355"/>
    <x v="1068"/>
    <n v="2371004"/>
    <s v="rlopez@bmlconsultores.cl"/>
    <x v="1068"/>
    <x v="0"/>
    <s v="463552371004"/>
    <d v="2025-05-09T00:00:00"/>
    <n v="2371004"/>
    <n v="0"/>
  </r>
  <r>
    <x v="14"/>
    <s v="Factura electrÃ³nica"/>
    <n v="46356"/>
    <x v="1068"/>
    <n v="315077"/>
    <s v="rlopez@bmlconsultores.cl"/>
    <x v="1068"/>
    <x v="0"/>
    <s v="46356315077"/>
    <d v="2025-05-09T00:00:00"/>
    <n v="315077"/>
    <n v="0"/>
  </r>
  <r>
    <x v="12"/>
    <s v="Factura electrÃ³nica"/>
    <n v="38581"/>
    <x v="1068"/>
    <n v="47600"/>
    <s v="rlopez@bmlconsultores.cl"/>
    <x v="1068"/>
    <x v="0"/>
    <s v="3858147600"/>
    <d v="2025-04-01T00:00:00"/>
    <n v="47600"/>
    <n v="0"/>
  </r>
  <r>
    <x v="174"/>
    <s v="Factura electrÃ³nica"/>
    <n v="1932422"/>
    <x v="1068"/>
    <n v="659980"/>
    <s v="rlopez@bmlconsultores.cl"/>
    <x v="1068"/>
    <x v="0"/>
    <s v="1932422659980"/>
    <d v="2025-04-01T00:00:00"/>
    <n v="659980"/>
    <n v="0"/>
  </r>
  <r>
    <x v="174"/>
    <s v="Factura electrÃ³nica"/>
    <n v="1932421"/>
    <x v="1068"/>
    <n v="599990"/>
    <s v="rlopez@bmlconsultores.cl"/>
    <x v="1068"/>
    <x v="0"/>
    <s v="1932421599990"/>
    <d v="2025-04-01T00:00:00"/>
    <n v="599990"/>
    <n v="0"/>
  </r>
  <r>
    <x v="404"/>
    <s v="Factura electrÃ³nica"/>
    <n v="1853"/>
    <x v="1068"/>
    <n v="4263467"/>
    <s v="rlopez@bmlconsultores.cl"/>
    <x v="1068"/>
    <x v="0"/>
    <s v="18534263467"/>
    <d v="2025-05-09T00:00:00"/>
    <n v="4263467"/>
    <n v="0"/>
  </r>
  <r>
    <x v="199"/>
    <s v="Factura electrÃ³nica"/>
    <n v="31780"/>
    <x v="1068"/>
    <n v="8820"/>
    <s v="rlopez@bmlconsultores.cl"/>
    <x v="1068"/>
    <x v="0"/>
    <s v="317808820"/>
    <d v="2025-04-07T00:00:00"/>
    <n v="8890"/>
    <n v="70"/>
  </r>
  <r>
    <x v="199"/>
    <s v="Factura no afecta o exenta electrÃ³nica"/>
    <n v="242148"/>
    <x v="1068"/>
    <n v="8190"/>
    <s v="rlopez@bmlconsultores.cl"/>
    <x v="1068"/>
    <x v="0"/>
    <s v="2421488190"/>
    <d v="2025-04-07T00:00:00"/>
    <n v="8190"/>
    <n v="0"/>
  </r>
  <r>
    <x v="296"/>
    <s v="Nota de crÃ©dito electrÃ³nica"/>
    <n v="3781"/>
    <x v="1068"/>
    <n v="-367521"/>
    <s v="rlopez@bmlconsultores.cl"/>
    <x v="1068"/>
    <x v="1"/>
    <s v="3781-367521"/>
    <m/>
    <m/>
    <n v="367521"/>
  </r>
  <r>
    <x v="296"/>
    <s v="Factura electrÃ³nica"/>
    <n v="26052"/>
    <x v="1068"/>
    <n v="367522"/>
    <s v="rlopez@bmlconsultores.cl"/>
    <x v="1068"/>
    <x v="2"/>
    <s v="26052367522"/>
    <m/>
    <m/>
    <n v="-367522"/>
  </r>
  <r>
    <x v="306"/>
    <s v="Factura electrÃ³nica"/>
    <n v="1758750"/>
    <x v="1068"/>
    <n v="91278"/>
    <s v="rlopez@bmlconsultores.cl"/>
    <x v="1068"/>
    <x v="0"/>
    <s v="175875091278"/>
    <d v="2025-04-01T00:00:00"/>
    <n v="491005"/>
    <n v="399727"/>
  </r>
  <r>
    <x v="23"/>
    <s v="Factura electrÃ³nica"/>
    <n v="1926231"/>
    <x v="1068"/>
    <n v="1684950"/>
    <s v="rlopez@bmlconsultores.cl"/>
    <x v="1068"/>
    <x v="0"/>
    <s v="19262311684950"/>
    <d v="2025-04-01T00:00:00"/>
    <n v="1684950"/>
    <n v="0"/>
  </r>
  <r>
    <x v="313"/>
    <s v="Factura electrÃ³nica"/>
    <n v="9696"/>
    <x v="1068"/>
    <n v="479970"/>
    <s v="rlopez@bmlconsultores.cl"/>
    <x v="1068"/>
    <x v="0"/>
    <s v="9696479970"/>
    <d v="2025-05-09T00:00:00"/>
    <n v="479970"/>
    <n v="0"/>
  </r>
  <r>
    <x v="423"/>
    <s v="Factura electrÃ³nica"/>
    <n v="51"/>
    <x v="1068"/>
    <n v="1100900"/>
    <s v="rlopez@bmlconsultores.cl"/>
    <x v="1068"/>
    <x v="0"/>
    <s v="511100900"/>
    <d v="2025-03-31T00:00:00"/>
    <n v="1100900"/>
    <n v="0"/>
  </r>
  <r>
    <x v="402"/>
    <s v="Factura electrÃ³nica"/>
    <n v="42158"/>
    <x v="1068"/>
    <n v="246973"/>
    <s v="rlopez@bmlconsultores.cl"/>
    <x v="1068"/>
    <x v="0"/>
    <s v="42158246973"/>
    <d v="2025-05-06T00:00:00"/>
    <n v="246973"/>
    <n v="0"/>
  </r>
  <r>
    <x v="328"/>
    <s v="Factura electrÃ³nica"/>
    <n v="2868"/>
    <x v="1068"/>
    <n v="106467"/>
    <s v="rlopez@bmlconsultores.cl"/>
    <x v="1068"/>
    <x v="0"/>
    <s v="2868106467"/>
    <d v="2025-04-03T00:00:00"/>
    <n v="106467"/>
    <n v="0"/>
  </r>
  <r>
    <x v="2"/>
    <s v="Factura electrÃ³nica"/>
    <n v="3443675"/>
    <x v="1068"/>
    <n v="92780"/>
    <s v="rlopez@bmlconsultores.cl"/>
    <x v="1068"/>
    <x v="0"/>
    <s v="344367592780"/>
    <d v="2025-04-01T00:00:00"/>
    <n v="92780"/>
    <n v="0"/>
  </r>
  <r>
    <x v="317"/>
    <s v="Factura electrÃ³nica"/>
    <n v="718"/>
    <x v="1068"/>
    <n v="250001"/>
    <s v="rlopez@bmlconsultores.cl"/>
    <x v="1068"/>
    <x v="0"/>
    <s v="718250001"/>
    <d v="2025-04-04T00:00:00"/>
    <n v="250001"/>
    <n v="0"/>
  </r>
  <r>
    <x v="20"/>
    <s v="Factura electrÃ³nica"/>
    <n v="131252"/>
    <x v="1069"/>
    <n v="225100"/>
    <s v="rlopez@bmlconsultores.cl"/>
    <x v="1069"/>
    <x v="0"/>
    <s v="131252225100"/>
    <d v="2025-05-09T00:00:00"/>
    <n v="225100"/>
    <n v="0"/>
  </r>
  <r>
    <x v="263"/>
    <s v="Factura electrÃ³nica"/>
    <n v="14280"/>
    <x v="1069"/>
    <n v="793897"/>
    <s v="rlopez@bmlconsultores.cl"/>
    <x v="1069"/>
    <x v="0"/>
    <s v="14280793897"/>
    <d v="2025-05-09T00:00:00"/>
    <n v="793897"/>
    <n v="0"/>
  </r>
  <r>
    <x v="263"/>
    <s v="Factura electrÃ³nica"/>
    <n v="14285"/>
    <x v="1069"/>
    <n v="4917259"/>
    <s v="rlopez@bmlconsultores.cl"/>
    <x v="1069"/>
    <x v="0"/>
    <s v="142854917259"/>
    <d v="2025-05-09T00:00:00"/>
    <n v="4917259"/>
    <n v="0"/>
  </r>
  <r>
    <x v="157"/>
    <s v="Factura no afecta o exenta electrÃ³nica"/>
    <n v="6455585"/>
    <x v="1069"/>
    <n v="291299"/>
    <s v="rlopez@bmlconsultores.cl"/>
    <x v="1069"/>
    <x v="0"/>
    <s v="6455585291299"/>
    <d v="2025-04-09T00:00:00"/>
    <n v="291299"/>
    <n v="0"/>
  </r>
  <r>
    <x v="284"/>
    <s v="Factura electrÃ³nica"/>
    <n v="97936"/>
    <x v="1069"/>
    <n v="1880230"/>
    <s v="rlopez@bmlconsultores.cl"/>
    <x v="1069"/>
    <x v="0"/>
    <s v="979361880230"/>
    <d v="2025-05-08T00:00:00"/>
    <n v="1880230"/>
    <n v="0"/>
  </r>
  <r>
    <x v="20"/>
    <s v="Factura electrÃ³nica"/>
    <n v="131316"/>
    <x v="1070"/>
    <n v="225100"/>
    <s v="rlopez@bmlconsultores.cl"/>
    <x v="1070"/>
    <x v="0"/>
    <s v="131316225100"/>
    <d v="2025-05-09T00:00:00"/>
    <n v="225100"/>
    <n v="0"/>
  </r>
  <r>
    <x v="198"/>
    <s v="Factura electrÃ³nica"/>
    <n v="536"/>
    <x v="1070"/>
    <n v="377801"/>
    <s v="rlopez@bmlconsultores.cl"/>
    <x v="1070"/>
    <x v="0"/>
    <s v="536377801"/>
    <d v="2025-04-14T00:00:00"/>
    <n v="377801"/>
    <n v="0"/>
  </r>
  <r>
    <x v="198"/>
    <s v="Factura electrÃ³nica"/>
    <n v="535"/>
    <x v="1070"/>
    <n v="328000"/>
    <s v="rlopez@bmlconsultores.cl"/>
    <x v="1070"/>
    <x v="0"/>
    <s v="535328000"/>
    <d v="2025-04-14T00:00:00"/>
    <n v="328000"/>
    <n v="0"/>
  </r>
  <r>
    <x v="198"/>
    <s v="Factura electrÃ³nica"/>
    <n v="537"/>
    <x v="1070"/>
    <n v="188901"/>
    <s v="rlopez@bmlconsultores.cl"/>
    <x v="1070"/>
    <x v="0"/>
    <s v="537188901"/>
    <d v="2025-05-09T00:00:00"/>
    <n v="188901"/>
    <n v="0"/>
  </r>
  <r>
    <x v="186"/>
    <s v="Factura electrÃ³nica"/>
    <n v="2277"/>
    <x v="1070"/>
    <n v="378384"/>
    <s v="rlopez@bmlconsultores.cl"/>
    <x v="1070"/>
    <x v="0"/>
    <s v="2277378384"/>
    <d v="2025-04-03T00:00:00"/>
    <n v="378384"/>
    <n v="0"/>
  </r>
  <r>
    <x v="186"/>
    <s v="Factura electrÃ³nica"/>
    <n v="2276"/>
    <x v="1070"/>
    <n v="361712"/>
    <s v="rlopez@bmlconsultores.cl"/>
    <x v="1070"/>
    <x v="0"/>
    <s v="2276361712"/>
    <d v="2025-04-03T00:00:00"/>
    <n v="361712"/>
    <n v="0"/>
  </r>
  <r>
    <x v="424"/>
    <s v="Factura electrÃ³nica"/>
    <n v="1176909"/>
    <x v="1070"/>
    <n v="6833380"/>
    <s v="rlopez@bmlconsultores.cl"/>
    <x v="1070"/>
    <x v="0"/>
    <s v="11769096833380"/>
    <d v="2025-05-09T00:00:00"/>
    <n v="6833380"/>
    <n v="0"/>
  </r>
  <r>
    <x v="425"/>
    <s v="Factura electrÃ³nica"/>
    <n v="4565528"/>
    <x v="1070"/>
    <n v="5639886"/>
    <s v="rlopez@bmlconsultores.cl"/>
    <x v="1070"/>
    <x v="0"/>
    <s v="45655285639886"/>
    <d v="2025-03-27T00:00:00"/>
    <n v="26740260"/>
    <n v="21100374"/>
  </r>
  <r>
    <x v="306"/>
    <s v="Nota de crÃ©dito electrÃ³nica"/>
    <n v="2196861"/>
    <x v="1070"/>
    <n v="-15186"/>
    <s v="rlopez@bmlconsultores.cl"/>
    <x v="1070"/>
    <x v="1"/>
    <s v="2196861-15186"/>
    <m/>
    <m/>
    <n v="15186"/>
  </r>
  <r>
    <x v="289"/>
    <s v="Factura electrÃ³nica"/>
    <n v="27"/>
    <x v="1070"/>
    <n v="1747246"/>
    <s v="rlopez@bmlconsultores.cl"/>
    <x v="1070"/>
    <x v="0"/>
    <s v="271747246"/>
    <d v="2025-04-11T00:00:00"/>
    <n v="1747246"/>
    <n v="0"/>
  </r>
  <r>
    <x v="289"/>
    <s v="Factura electrÃ³nica"/>
    <n v="28"/>
    <x v="1070"/>
    <n v="2546076"/>
    <s v="rlopez@bmlconsultores.cl"/>
    <x v="1070"/>
    <x v="0"/>
    <s v="282546076"/>
    <d v="2025-04-11T00:00:00"/>
    <n v="2546076"/>
    <n v="0"/>
  </r>
  <r>
    <x v="404"/>
    <s v="Factura electrÃ³nica"/>
    <n v="1862"/>
    <x v="1071"/>
    <n v="1351792"/>
    <s v="rlopez@bmlconsultores.cl"/>
    <x v="1071"/>
    <x v="0"/>
    <s v="18621351792"/>
    <d v="2025-05-09T00:00:00"/>
    <n v="1351792"/>
    <n v="0"/>
  </r>
  <r>
    <x v="424"/>
    <s v="Factura electrÃ³nica"/>
    <n v="1176958"/>
    <x v="1071"/>
    <n v="849990"/>
    <s v="rlopez@bmlconsultores.cl"/>
    <x v="1071"/>
    <x v="0"/>
    <s v="1176958849990"/>
    <d v="2025-05-09T00:00:00"/>
    <n v="849990"/>
    <n v="0"/>
  </r>
  <r>
    <x v="248"/>
    <s v="Factura electrÃ³nica"/>
    <n v="2946"/>
    <x v="1071"/>
    <n v="3313829"/>
    <s v="rlopez@bmlconsultores.cl"/>
    <x v="1071"/>
    <x v="0"/>
    <s v="29463313829"/>
    <d v="2025-05-07T00:00:00"/>
    <n v="3313829"/>
    <n v="0"/>
  </r>
  <r>
    <x v="22"/>
    <s v="Factura electrÃ³nica"/>
    <n v="5255161"/>
    <x v="1071"/>
    <n v="2114890"/>
    <s v="rlopez@bmlconsultores.cl"/>
    <x v="1071"/>
    <x v="0"/>
    <s v="52551612114890"/>
    <d v="2025-04-04T00:00:00"/>
    <n v="2114890"/>
    <n v="0"/>
  </r>
  <r>
    <x v="282"/>
    <s v="Factura electrÃ³nica"/>
    <n v="192806"/>
    <x v="1071"/>
    <n v="219960"/>
    <s v="rlopez@bmlconsultores.cl"/>
    <x v="1071"/>
    <x v="0"/>
    <s v="192806219960"/>
    <d v="2025-05-09T00:00:00"/>
    <n v="219960"/>
    <n v="0"/>
  </r>
  <r>
    <x v="75"/>
    <s v="Factura electrÃ³nica"/>
    <n v="25832"/>
    <x v="1071"/>
    <n v="6447206"/>
    <s v="rlopez@bmlconsultores.cl"/>
    <x v="1071"/>
    <x v="2"/>
    <s v="258326447206"/>
    <m/>
    <m/>
    <n v="-6447206"/>
  </r>
  <r>
    <x v="426"/>
    <s v="Factura electrÃ³nica"/>
    <n v="3887"/>
    <x v="1071"/>
    <n v="247500"/>
    <s v="rlopez@bmlconsultores.cl"/>
    <x v="1071"/>
    <x v="0"/>
    <s v="3887247500"/>
    <d v="2025-04-04T00:00:00"/>
    <n v="247500"/>
    <n v="0"/>
  </r>
  <r>
    <x v="405"/>
    <s v="Factura electrÃ³nica"/>
    <n v="23870719"/>
    <x v="1071"/>
    <n v="1253890"/>
    <s v="rlopez@bmlconsultores.cl"/>
    <x v="1071"/>
    <x v="0"/>
    <s v="238707191253890"/>
    <d v="2025-04-04T00:00:00"/>
    <n v="1253890"/>
    <n v="0"/>
  </r>
  <r>
    <x v="68"/>
    <s v="Factura electrÃ³nica"/>
    <n v="7191528"/>
    <x v="1071"/>
    <n v="12275"/>
    <s v="rlopez@bmlconsultores.cl"/>
    <x v="1071"/>
    <x v="0"/>
    <s v="719152812275"/>
    <d v="2025-04-04T00:00:00"/>
    <n v="12275"/>
    <n v="0"/>
  </r>
  <r>
    <x v="427"/>
    <s v="Factura electrÃ³nica"/>
    <n v="9991"/>
    <x v="1072"/>
    <n v="56000"/>
    <s v="rlopez@bmlconsultores.cl"/>
    <x v="1072"/>
    <x v="0"/>
    <s v="999156000"/>
    <d v="2025-04-07T00:00:00"/>
    <n v="56000"/>
    <n v="0"/>
  </r>
  <r>
    <x v="263"/>
    <s v="Factura electrÃ³nica"/>
    <n v="14289"/>
    <x v="1072"/>
    <n v="2027409"/>
    <s v="rlopez@bmlconsultores.cl"/>
    <x v="1072"/>
    <x v="0"/>
    <s v="142892027409"/>
    <d v="2025-05-09T00:00:00"/>
    <n v="2027409"/>
    <n v="0"/>
  </r>
  <r>
    <x v="75"/>
    <s v="Nota de crÃ©dito electrÃ³nica"/>
    <n v="3856"/>
    <x v="1072"/>
    <n v="-6447206"/>
    <s v="rlopez@bmlconsultores.cl"/>
    <x v="1072"/>
    <x v="1"/>
    <s v="3856-6447206"/>
    <m/>
    <m/>
    <n v="6447206"/>
  </r>
  <r>
    <x v="75"/>
    <s v="Factura electrÃ³nica"/>
    <n v="25848"/>
    <x v="1072"/>
    <n v="4803306"/>
    <s v="rlopez@bmlconsultores.cl"/>
    <x v="1072"/>
    <x v="0"/>
    <s v="258484803306"/>
    <d v="2025-05-09T00:00:00"/>
    <n v="4803306"/>
    <n v="0"/>
  </r>
  <r>
    <x v="75"/>
    <s v="Factura electrÃ³nica"/>
    <n v="25847"/>
    <x v="1072"/>
    <n v="7918879"/>
    <s v="rlopez@bmlconsultores.cl"/>
    <x v="1072"/>
    <x v="0"/>
    <s v="258477918879"/>
    <d v="2025-05-09T00:00:00"/>
    <n v="7918879"/>
    <n v="0"/>
  </r>
  <r>
    <x v="206"/>
    <s v="Factura electrÃ³nica"/>
    <n v="619931"/>
    <x v="1072"/>
    <n v="481386"/>
    <s v="rlopez@bmlconsultores.cl"/>
    <x v="1072"/>
    <x v="0"/>
    <s v="619931481386"/>
    <d v="2025-05-09T00:00:00"/>
    <n v="481386"/>
    <n v="0"/>
  </r>
  <r>
    <x v="206"/>
    <s v="Factura electrÃ³nica"/>
    <n v="619932"/>
    <x v="1072"/>
    <n v="141091"/>
    <s v="rlopez@bmlconsultores.cl"/>
    <x v="1072"/>
    <x v="0"/>
    <s v="619932141091"/>
    <d v="2025-05-09T00:00:00"/>
    <n v="141091"/>
    <n v="0"/>
  </r>
  <r>
    <x v="77"/>
    <s v="Factura electrÃ³nica"/>
    <n v="22977"/>
    <x v="1073"/>
    <n v="489405"/>
    <s v="rlopez@bmlconsultores.cl"/>
    <x v="1073"/>
    <x v="0"/>
    <s v="22977489405"/>
    <d v="2025-05-09T00:00:00"/>
    <n v="489405"/>
    <n v="0"/>
  </r>
  <r>
    <x v="147"/>
    <s v="Factura electrÃ³nica"/>
    <n v="8462345"/>
    <x v="1073"/>
    <n v="7990"/>
    <s v="rlopez@bmlconsultores.cl"/>
    <x v="1073"/>
    <x v="0"/>
    <s v="84623457990"/>
    <d v="2025-04-08T00:00:00"/>
    <n v="7990"/>
    <n v="0"/>
  </r>
  <r>
    <x v="22"/>
    <s v="Factura electrÃ³nica"/>
    <n v="5256269"/>
    <x v="1073"/>
    <n v="5589860"/>
    <s v="rlopez@bmlconsultores.cl"/>
    <x v="1073"/>
    <x v="0"/>
    <s v="52562695589860"/>
    <d v="2025-04-08T00:00:00"/>
    <n v="5589860"/>
    <n v="0"/>
  </r>
  <r>
    <x v="120"/>
    <s v="Factura no afecta o exenta electrÃ³nica"/>
    <n v="2085"/>
    <x v="1073"/>
    <n v="591619"/>
    <s v="rlopez@bmlconsultores.cl"/>
    <x v="1073"/>
    <x v="0"/>
    <s v="2085591619"/>
    <d v="2025-04-11T00:00:00"/>
    <n v="591619"/>
    <n v="0"/>
  </r>
  <r>
    <x v="120"/>
    <s v="Factura no afecta o exenta electrÃ³nica"/>
    <n v="2086"/>
    <x v="1073"/>
    <n v="1372556"/>
    <s v="rlopez@bmlconsultores.cl"/>
    <x v="1073"/>
    <x v="0"/>
    <s v="20861372556"/>
    <d v="2025-04-11T00:00:00"/>
    <n v="1372556"/>
    <n v="0"/>
  </r>
  <r>
    <x v="263"/>
    <s v="Factura electrÃ³nica"/>
    <n v="14295"/>
    <x v="1074"/>
    <n v="5668120"/>
    <s v="rlopez@bmlconsultores.cl"/>
    <x v="1074"/>
    <x v="0"/>
    <s v="142955668120"/>
    <d v="2025-05-09T00:00:00"/>
    <n v="5668120"/>
    <n v="0"/>
  </r>
  <r>
    <x v="189"/>
    <s v="Factura electrÃ³nica"/>
    <n v="23609"/>
    <x v="1074"/>
    <n v="9680500"/>
    <s v="rlopez@bmlconsultores.cl"/>
    <x v="1074"/>
    <x v="0"/>
    <s v="236099680500"/>
    <d v="2025-04-11T00:00:00"/>
    <n v="9680500"/>
    <n v="0"/>
  </r>
  <r>
    <x v="296"/>
    <s v="Factura electrÃ³nica"/>
    <n v="26073"/>
    <x v="1074"/>
    <n v="1531073"/>
    <s v="rlopez@bmlconsultores.cl"/>
    <x v="1074"/>
    <x v="2"/>
    <s v="260731531073"/>
    <m/>
    <m/>
    <n v="-1531073"/>
  </r>
  <r>
    <x v="296"/>
    <s v="Factura electrÃ³nica"/>
    <n v="26072"/>
    <x v="1074"/>
    <n v="1531073"/>
    <s v="rlopez@bmlconsultores.cl"/>
    <x v="1074"/>
    <x v="0"/>
    <s v="260721531073"/>
    <d v="2025-05-09T00:00:00"/>
    <n v="1531073"/>
    <n v="0"/>
  </r>
  <r>
    <x v="296"/>
    <s v="Factura electrÃ³nica"/>
    <n v="26071"/>
    <x v="1074"/>
    <n v="2302202"/>
    <s v="rlopez@bmlconsultores.cl"/>
    <x v="1074"/>
    <x v="0"/>
    <s v="260712302202"/>
    <d v="2025-05-09T00:00:00"/>
    <n v="2302202"/>
    <n v="0"/>
  </r>
  <r>
    <x v="22"/>
    <s v="Factura electrÃ³nica"/>
    <n v="5256550"/>
    <x v="1074"/>
    <n v="1499900"/>
    <s v="rlopez@bmlconsultores.cl"/>
    <x v="1074"/>
    <x v="0"/>
    <s v="52565501499900"/>
    <d v="2025-04-09T00:00:00"/>
    <n v="1499900"/>
    <n v="0"/>
  </r>
  <r>
    <x v="313"/>
    <s v="Nota de crÃ©dito electrÃ³nica"/>
    <n v="2264"/>
    <x v="1074"/>
    <n v="-119992"/>
    <s v="rlopez@bmlconsultores.cl"/>
    <x v="1074"/>
    <x v="1"/>
    <s v="2264-119992"/>
    <m/>
    <m/>
    <n v="119992"/>
  </r>
  <r>
    <x v="313"/>
    <s v="Nota de crÃ©dito electrÃ³nica"/>
    <n v="2263"/>
    <x v="1074"/>
    <n v="-524963"/>
    <s v="rlopez@bmlconsultores.cl"/>
    <x v="1074"/>
    <x v="1"/>
    <s v="2263-524963"/>
    <m/>
    <m/>
    <n v="524963"/>
  </r>
  <r>
    <x v="313"/>
    <s v="Factura electrÃ³nica"/>
    <n v="9718"/>
    <x v="1074"/>
    <n v="4063910"/>
    <s v="rlopez@bmlconsultores.cl"/>
    <x v="1074"/>
    <x v="0"/>
    <s v="97184063910"/>
    <d v="2025-05-09T00:00:00"/>
    <n v="4063910"/>
    <n v="0"/>
  </r>
  <r>
    <x v="313"/>
    <s v="Factura electrÃ³nica"/>
    <n v="9724"/>
    <x v="1074"/>
    <n v="2547552"/>
    <s v="rlopez@bmlconsultores.cl"/>
    <x v="1074"/>
    <x v="0"/>
    <s v="97242547552"/>
    <d v="2025-05-09T00:00:00"/>
    <n v="2547552"/>
    <n v="0"/>
  </r>
  <r>
    <x v="369"/>
    <s v="Factura electrÃ³nica"/>
    <n v="5691"/>
    <x v="1074"/>
    <n v="259945"/>
    <s v="rlopez@bmlconsultores.cl"/>
    <x v="1074"/>
    <x v="0"/>
    <s v="5691259945"/>
    <d v="2025-05-09T00:00:00"/>
    <n v="259945"/>
    <n v="0"/>
  </r>
  <r>
    <x v="428"/>
    <s v="Factura electrÃ³nica"/>
    <n v="35"/>
    <x v="1075"/>
    <n v="37963678"/>
    <s v="rlopez@bmlconsultores.cl"/>
    <x v="1075"/>
    <x v="0"/>
    <s v="3537963678"/>
    <d v="2025-04-11T00:00:00"/>
    <n v="37963678"/>
    <n v="0"/>
  </r>
  <r>
    <x v="346"/>
    <s v="Factura electrÃ³nica"/>
    <n v="1935250"/>
    <x v="1075"/>
    <n v="319990"/>
    <s v="rlopez@bmlconsultores.cl"/>
    <x v="1075"/>
    <x v="0"/>
    <s v="1935250319990"/>
    <d v="2025-04-10T00:00:00"/>
    <n v="319990"/>
    <n v="0"/>
  </r>
  <r>
    <x v="248"/>
    <s v="Factura electrÃ³nica"/>
    <n v="2967"/>
    <x v="1075"/>
    <n v="345433"/>
    <s v="rlopez@bmlconsultores.cl"/>
    <x v="1075"/>
    <x v="0"/>
    <s v="2967345433"/>
    <d v="2025-05-08T00:00:00"/>
    <n v="345433"/>
    <n v="0"/>
  </r>
  <r>
    <x v="248"/>
    <s v="Factura electrÃ³nica"/>
    <n v="2968"/>
    <x v="1075"/>
    <n v="345433"/>
    <s v="rlopez@bmlconsultores.cl"/>
    <x v="1075"/>
    <x v="2"/>
    <s v="2968345433"/>
    <m/>
    <m/>
    <n v="-345433"/>
  </r>
  <r>
    <x v="429"/>
    <s v="Factura electrÃ³nica"/>
    <n v="33250"/>
    <x v="1075"/>
    <n v="2908776"/>
    <s v="rlopez@bmlconsultores.cl"/>
    <x v="1075"/>
    <x v="0"/>
    <s v="332502908776"/>
    <d v="2025-05-29T00:00:00"/>
    <n v="2908776"/>
    <n v="0"/>
  </r>
  <r>
    <x v="284"/>
    <s v="Factura electrÃ³nica"/>
    <n v="98087"/>
    <x v="1075"/>
    <n v="944878"/>
    <s v="rlopez@bmlconsultores.cl"/>
    <x v="1075"/>
    <x v="0"/>
    <s v="98087944878"/>
    <d v="2025-05-09T00:00:00"/>
    <n v="944878"/>
    <n v="0"/>
  </r>
  <r>
    <x v="430"/>
    <s v="Factura electrÃ³nica"/>
    <n v="5"/>
    <x v="1075"/>
    <n v="713286"/>
    <s v="rlopez@bmlconsultores.cl"/>
    <x v="1075"/>
    <x v="0"/>
    <s v="5713286"/>
    <d v="2025-04-10T00:00:00"/>
    <n v="713286"/>
    <n v="0"/>
  </r>
  <r>
    <x v="386"/>
    <s v="Factura electrÃ³nica"/>
    <n v="51390597"/>
    <x v="1075"/>
    <n v="89271"/>
    <s v="rlopez@bmlconsultores.cl"/>
    <x v="1075"/>
    <x v="0"/>
    <s v="5139059789271"/>
    <d v="2025-05-02T00:00:00"/>
    <n v="89271"/>
    <n v="0"/>
  </r>
  <r>
    <x v="341"/>
    <s v="Factura electrÃ³nica"/>
    <n v="34978021"/>
    <x v="1075"/>
    <n v="1078985"/>
    <s v="rlopez@bmlconsultores.cl"/>
    <x v="1075"/>
    <x v="0"/>
    <s v="349780211078985"/>
    <d v="2025-04-10T00:00:00"/>
    <n v="1078985"/>
    <n v="0"/>
  </r>
  <r>
    <x v="358"/>
    <s v="Factura electrÃ³nica"/>
    <n v="5608250"/>
    <x v="1075"/>
    <n v="414980"/>
    <s v="rlopez@bmlconsultores.cl"/>
    <x v="1075"/>
    <x v="0"/>
    <s v="5608250414980"/>
    <d v="2025-04-10T00:00:00"/>
    <n v="414980"/>
    <n v="0"/>
  </r>
  <r>
    <x v="198"/>
    <s v="Nota de crÃ©dito electrÃ³nica"/>
    <n v="1652"/>
    <x v="1076"/>
    <n v="-174900"/>
    <s v="rlopez@bmlconsultores.cl"/>
    <x v="1076"/>
    <x v="1"/>
    <s v="1652-174900"/>
    <m/>
    <m/>
    <n v="174900"/>
  </r>
  <r>
    <x v="198"/>
    <s v="Factura electrÃ³nica"/>
    <n v="544"/>
    <x v="1076"/>
    <n v="169900"/>
    <s v="rlopez@bmlconsultores.cl"/>
    <x v="1076"/>
    <x v="0"/>
    <s v="544169900"/>
    <d v="2025-05-14T00:00:00"/>
    <n v="169900"/>
    <n v="0"/>
  </r>
  <r>
    <x v="431"/>
    <s v="Factura electrÃ³nica"/>
    <n v="211374"/>
    <x v="1076"/>
    <n v="10770"/>
    <s v="rlopez@bmlconsultores.cl"/>
    <x v="1076"/>
    <x v="0"/>
    <s v="21137410770"/>
    <m/>
    <m/>
    <n v="-10770"/>
  </r>
  <r>
    <x v="8"/>
    <s v="Factura electrÃ³nica"/>
    <n v="6698"/>
    <x v="1076"/>
    <n v="13016666"/>
    <s v="rlopez@bmlconsultores.cl"/>
    <x v="1076"/>
    <x v="0"/>
    <s v="669813016666"/>
    <d v="2025-05-16T00:00:00"/>
    <n v="13016666"/>
    <n v="0"/>
  </r>
  <r>
    <x v="21"/>
    <s v="Factura electrÃ³nica"/>
    <n v="1178644"/>
    <x v="1076"/>
    <n v="749961"/>
    <s v="rlopez@bmlconsultores.cl"/>
    <x v="1076"/>
    <x v="0"/>
    <s v="1178644749961"/>
    <d v="2025-05-09T00:00:00"/>
    <n v="749961"/>
    <n v="0"/>
  </r>
  <r>
    <x v="311"/>
    <s v="Factura electrÃ³nica"/>
    <n v="6254"/>
    <x v="1076"/>
    <n v="285000"/>
    <s v="rlopez@bmlconsultores.cl"/>
    <x v="1076"/>
    <x v="0"/>
    <s v="6254285000"/>
    <d v="2025-04-30T00:00:00"/>
    <n v="285000"/>
    <n v="0"/>
  </r>
  <r>
    <x v="282"/>
    <s v="Factura electrÃ³nica"/>
    <n v="193072"/>
    <x v="1076"/>
    <n v="711058"/>
    <s v="rlopez@bmlconsultores.cl"/>
    <x v="1076"/>
    <x v="0"/>
    <s v="193072711058"/>
    <d v="2025-05-14T00:00:00"/>
    <n v="711058"/>
    <n v="0"/>
  </r>
  <r>
    <x v="425"/>
    <s v="Factura electrÃ³nica"/>
    <n v="4569051"/>
    <x v="1076"/>
    <n v="5639886"/>
    <s v="rlopez@bmlconsultores.cl"/>
    <x v="1076"/>
    <x v="2"/>
    <s v="45690515639886"/>
    <m/>
    <m/>
    <n v="-5639886"/>
  </r>
  <r>
    <x v="425"/>
    <s v="Nota de crÃ©dito electrÃ³nica"/>
    <n v="331783"/>
    <x v="1076"/>
    <n v="-5639886"/>
    <s v="rlopez@bmlconsultores.cl"/>
    <x v="1076"/>
    <x v="1"/>
    <s v="331783-5639886"/>
    <m/>
    <m/>
    <n v="5639886"/>
  </r>
  <r>
    <x v="336"/>
    <s v="Factura no afecta o exenta electrÃ³nica"/>
    <n v="2935581"/>
    <x v="1076"/>
    <n v="7529"/>
    <s v="rlopez@bmlconsultores.cl"/>
    <x v="1076"/>
    <x v="0"/>
    <s v="29355817529"/>
    <d v="2025-04-11T00:00:00"/>
    <n v="7529"/>
    <n v="0"/>
  </r>
  <r>
    <x v="401"/>
    <s v="Factura electrÃ³nica"/>
    <n v="530"/>
    <x v="1076"/>
    <n v="346290"/>
    <s v="rlopez@bmlconsultores.cl"/>
    <x v="1076"/>
    <x v="0"/>
    <s v="530346290"/>
    <d v="2025-05-09T00:00:00"/>
    <n v="346290"/>
    <n v="0"/>
  </r>
  <r>
    <x v="289"/>
    <s v="Factura electrÃ³nica"/>
    <n v="29"/>
    <x v="1077"/>
    <n v="239904"/>
    <s v="rlopez@bmlconsultores.cl"/>
    <x v="1077"/>
    <x v="0"/>
    <s v="29239904"/>
    <d v="2025-04-30T00:00:00"/>
    <n v="239904"/>
    <n v="0"/>
  </r>
  <r>
    <x v="432"/>
    <s v="Factura electrÃ³nica"/>
    <n v="535"/>
    <x v="1078"/>
    <n v="843222"/>
    <s v="rlopez@bmlconsultores.cl"/>
    <x v="1078"/>
    <x v="0"/>
    <s v="535843222"/>
    <d v="2025-04-30T00:00:00"/>
    <n v="843222"/>
    <n v="0"/>
  </r>
  <r>
    <x v="8"/>
    <s v="Nota de crÃ©dito electrÃ³nica"/>
    <n v="692"/>
    <x v="1078"/>
    <n v="-7094"/>
    <s v="rlopez@bmlconsultores.cl"/>
    <x v="1078"/>
    <x v="1"/>
    <s v="692-7094"/>
    <m/>
    <m/>
    <n v="7094"/>
  </r>
  <r>
    <x v="8"/>
    <s v="Nota de crÃ©dito electrÃ³nica"/>
    <n v="691"/>
    <x v="1078"/>
    <n v="-82931"/>
    <s v="rlopez@bmlconsultores.cl"/>
    <x v="1078"/>
    <x v="1"/>
    <s v="691-82931"/>
    <m/>
    <m/>
    <n v="82931"/>
  </r>
  <r>
    <x v="433"/>
    <s v="Factura electrÃ³nica"/>
    <n v="59074"/>
    <x v="1078"/>
    <n v="77000"/>
    <s v="rlopez@bmlconsultores.cl"/>
    <x v="1078"/>
    <x v="0"/>
    <s v="5907477000"/>
    <d v="2025-04-14T00:00:00"/>
    <n v="77000"/>
    <n v="0"/>
  </r>
  <r>
    <x v="22"/>
    <s v="Factura electrÃ³nica"/>
    <n v="5257781"/>
    <x v="1078"/>
    <n v="656970"/>
    <s v="rlopez@bmlconsultores.cl"/>
    <x v="1078"/>
    <x v="0"/>
    <s v="5257781656970"/>
    <d v="2025-04-14T00:00:00"/>
    <n v="656970"/>
    <n v="0"/>
  </r>
  <r>
    <x v="75"/>
    <s v="Factura electrÃ³nica"/>
    <n v="25937"/>
    <x v="1078"/>
    <n v="3655579"/>
    <s v="rlopez@bmlconsultores.cl"/>
    <x v="1078"/>
    <x v="0"/>
    <s v="259373655579"/>
    <d v="2025-05-16T00:00:00"/>
    <n v="3655579"/>
    <n v="0"/>
  </r>
  <r>
    <x v="75"/>
    <s v="Factura electrÃ³nica"/>
    <n v="25940"/>
    <x v="1078"/>
    <n v="1320198"/>
    <s v="rlopez@bmlconsultores.cl"/>
    <x v="1078"/>
    <x v="0"/>
    <s v="259401320198"/>
    <d v="2025-05-16T00:00:00"/>
    <n v="1320198"/>
    <n v="0"/>
  </r>
  <r>
    <x v="402"/>
    <s v="Factura electrÃ³nica"/>
    <n v="42395"/>
    <x v="1078"/>
    <n v="221097"/>
    <s v="rlopez@bmlconsultores.cl"/>
    <x v="1078"/>
    <x v="0"/>
    <s v="42395221097"/>
    <d v="2025-05-14T00:00:00"/>
    <n v="221097"/>
    <n v="0"/>
  </r>
  <r>
    <x v="432"/>
    <s v="Factura electrÃ³nica"/>
    <n v="607"/>
    <x v="1078"/>
    <n v="26276"/>
    <s v="rlopez@bmlconsultores.cl"/>
    <x v="1078"/>
    <x v="2"/>
    <s v="60726276"/>
    <m/>
    <m/>
    <n v="-26276"/>
  </r>
  <r>
    <x v="432"/>
    <s v="Nota de crÃ©dito electrÃ³nica"/>
    <n v="114"/>
    <x v="1078"/>
    <n v="-26276"/>
    <s v="rlopez@bmlconsultores.cl"/>
    <x v="1078"/>
    <x v="1"/>
    <s v="114-26276"/>
    <m/>
    <m/>
    <n v="26276"/>
  </r>
  <r>
    <x v="53"/>
    <s v="Factura electrÃ³nica"/>
    <n v="53290"/>
    <x v="1079"/>
    <n v="178020"/>
    <s v="rlopez@bmlconsultores.cl"/>
    <x v="1079"/>
    <x v="0"/>
    <s v="53290178020"/>
    <d v="2025-04-15T00:00:00"/>
    <n v="178020"/>
    <n v="0"/>
  </r>
  <r>
    <x v="263"/>
    <s v="Factura electrÃ³nica"/>
    <n v="14315"/>
    <x v="1079"/>
    <n v="464326"/>
    <s v="rlopez@bmlconsultores.cl"/>
    <x v="1079"/>
    <x v="0"/>
    <s v="14315464326"/>
    <d v="2025-05-16T00:00:00"/>
    <n v="464326"/>
    <n v="0"/>
  </r>
  <r>
    <x v="248"/>
    <s v="Factura electrÃ³nica"/>
    <n v="2980"/>
    <x v="1079"/>
    <n v="209702"/>
    <s v="rlopez@bmlconsultores.cl"/>
    <x v="1079"/>
    <x v="0"/>
    <s v="2980209702"/>
    <d v="2025-05-16T00:00:00"/>
    <n v="209702"/>
    <n v="0"/>
  </r>
  <r>
    <x v="284"/>
    <s v="Factura electrÃ³nica"/>
    <n v="98175"/>
    <x v="1079"/>
    <n v="2592477"/>
    <s v="rlopez@bmlconsultores.cl"/>
    <x v="1079"/>
    <x v="0"/>
    <s v="981752592477"/>
    <d v="2025-05-16T00:00:00"/>
    <n v="2592477"/>
    <n v="0"/>
  </r>
  <r>
    <x v="335"/>
    <s v="Factura electrÃ³nica"/>
    <n v="2105326"/>
    <x v="1079"/>
    <n v="1559980"/>
    <s v="rlopez@bmlconsultores.cl"/>
    <x v="1079"/>
    <x v="0"/>
    <s v="21053261559980"/>
    <d v="2025-04-15T00:00:00"/>
    <n v="1559980"/>
    <n v="0"/>
  </r>
  <r>
    <x v="356"/>
    <s v="Factura electrÃ³nica"/>
    <n v="814024"/>
    <x v="1079"/>
    <n v="297711"/>
    <s v="rlopez@bmlconsultores.cl"/>
    <x v="1079"/>
    <x v="0"/>
    <s v="814024297711"/>
    <d v="2025-05-09T00:00:00"/>
    <n v="297711"/>
    <n v="0"/>
  </r>
  <r>
    <x v="51"/>
    <s v="Factura electrÃ³nica"/>
    <n v="879289"/>
    <x v="1080"/>
    <n v="1256745"/>
    <s v="rlopez@bmlconsultores.cl"/>
    <x v="1080"/>
    <x v="0"/>
    <s v="8792891256745"/>
    <d v="2025-05-16T00:00:00"/>
    <n v="1256745"/>
    <n v="0"/>
  </r>
  <r>
    <x v="352"/>
    <s v="Factura electrÃ³nica"/>
    <n v="135"/>
    <x v="1080"/>
    <n v="24980"/>
    <s v="rlopez@bmlconsultores.cl"/>
    <x v="1080"/>
    <x v="0"/>
    <s v="13524980"/>
    <d v="2025-04-17T00:00:00"/>
    <n v="24990"/>
    <n v="10"/>
  </r>
  <r>
    <x v="20"/>
    <s v="Factura electrÃ³nica"/>
    <n v="132089"/>
    <x v="1080"/>
    <n v="450201"/>
    <s v="rlopez@bmlconsultores.cl"/>
    <x v="1080"/>
    <x v="0"/>
    <s v="132089450201"/>
    <d v="2025-05-16T00:00:00"/>
    <n v="450201"/>
    <n v="0"/>
  </r>
  <r>
    <x v="157"/>
    <s v="Factura no afecta o exenta electrÃ³nica"/>
    <n v="6484912"/>
    <x v="1080"/>
    <n v="217593"/>
    <s v="rlopez@bmlconsultores.cl"/>
    <x v="1080"/>
    <x v="0"/>
    <s v="6484912217593"/>
    <d v="2025-04-16T00:00:00"/>
    <n v="217593"/>
    <n v="0"/>
  </r>
  <r>
    <x v="296"/>
    <s v="Factura electrÃ³nica"/>
    <n v="26081"/>
    <x v="1080"/>
    <n v="1438875"/>
    <s v="rlopez@bmlconsultores.cl"/>
    <x v="1080"/>
    <x v="0"/>
    <s v="260811438875"/>
    <d v="2025-05-16T00:00:00"/>
    <n v="1438875"/>
    <n v="0"/>
  </r>
  <r>
    <x v="21"/>
    <s v="Factura electrÃ³nica"/>
    <n v="1181134"/>
    <x v="1080"/>
    <n v="6150444"/>
    <s v="rlopez@bmlconsultores.cl"/>
    <x v="1080"/>
    <x v="0"/>
    <s v="11811346150444"/>
    <d v="2025-05-30T00:00:00"/>
    <n v="7453602"/>
    <n v="1303158"/>
  </r>
  <r>
    <x v="425"/>
    <s v="Factura electrÃ³nica"/>
    <n v="4570644"/>
    <x v="1080"/>
    <n v="14655493"/>
    <s v="rlopez@bmlconsultores.cl"/>
    <x v="1080"/>
    <x v="0"/>
    <s v="457064414655493"/>
    <d v="2025-03-27T00:00:00"/>
    <n v="0"/>
    <n v="-14655493"/>
  </r>
  <r>
    <x v="75"/>
    <s v="Factura electrÃ³nica"/>
    <n v="25953"/>
    <x v="1080"/>
    <n v="2519777"/>
    <s v="rlopez@bmlconsultores.cl"/>
    <x v="1080"/>
    <x v="0"/>
    <s v="259532519777"/>
    <d v="2025-05-16T00:00:00"/>
    <n v="2519777"/>
    <n v="0"/>
  </r>
  <r>
    <x v="126"/>
    <s v="Factura electrÃ³nica"/>
    <n v="255"/>
    <x v="1080"/>
    <n v="149940"/>
    <s v="rlopez@bmlconsultores.cl"/>
    <x v="1080"/>
    <x v="0"/>
    <s v="255149940"/>
    <d v="2025-05-16T00:00:00"/>
    <n v="149940"/>
    <n v="0"/>
  </r>
  <r>
    <x v="289"/>
    <s v="Factura electrÃ³nica"/>
    <n v="30"/>
    <x v="1080"/>
    <n v="239904"/>
    <s v="rlopez@bmlconsultores.cl"/>
    <x v="1080"/>
    <x v="2"/>
    <s v="30239904"/>
    <m/>
    <m/>
    <n v="-239904"/>
  </r>
  <r>
    <x v="289"/>
    <s v="Factura electrÃ³nica"/>
    <n v="31"/>
    <x v="1080"/>
    <n v="900283"/>
    <s v="rlopez@bmlconsultores.cl"/>
    <x v="1080"/>
    <x v="0"/>
    <s v="31900283"/>
    <d v="2025-04-17T00:00:00"/>
    <n v="900283"/>
    <n v="0"/>
  </r>
  <r>
    <x v="289"/>
    <s v="Nota de crÃ©dito electrÃ³nica"/>
    <n v="1"/>
    <x v="1080"/>
    <n v="-239904"/>
    <s v="rlopez@bmlconsultores.cl"/>
    <x v="1080"/>
    <x v="1"/>
    <s v="1-239904"/>
    <m/>
    <m/>
    <n v="239904"/>
  </r>
  <r>
    <x v="335"/>
    <s v="Factura electrÃ³nica"/>
    <n v="2105436"/>
    <x v="1080"/>
    <n v="1763970"/>
    <s v="rlopez@bmlconsultores.cl"/>
    <x v="1080"/>
    <x v="0"/>
    <s v="21054361763970"/>
    <d v="2025-04-15T00:00:00"/>
    <n v="1763970"/>
    <n v="0"/>
  </r>
  <r>
    <x v="335"/>
    <s v="Factura electrÃ³nica"/>
    <n v="2105396"/>
    <x v="1080"/>
    <n v="1759980"/>
    <s v="rlopez@bmlconsultores.cl"/>
    <x v="1080"/>
    <x v="0"/>
    <s v="21053961759980"/>
    <d v="2025-04-15T00:00:00"/>
    <n v="1759980"/>
    <n v="0"/>
  </r>
  <r>
    <x v="68"/>
    <s v="Factura electrÃ³nica"/>
    <n v="7213814"/>
    <x v="1080"/>
    <n v="14010"/>
    <s v="rlopez@bmlconsultores.cl"/>
    <x v="1080"/>
    <x v="0"/>
    <s v="721381414010"/>
    <d v="2025-04-16T00:00:00"/>
    <n v="14010"/>
    <n v="0"/>
  </r>
  <r>
    <x v="369"/>
    <s v="Factura electrÃ³nica"/>
    <n v="5713"/>
    <x v="1080"/>
    <n v="129555"/>
    <s v="rlopez@bmlconsultores.cl"/>
    <x v="1080"/>
    <x v="0"/>
    <s v="5713129555"/>
    <d v="2025-05-16T00:00:00"/>
    <n v="129555"/>
    <n v="0"/>
  </r>
  <r>
    <x v="11"/>
    <s v="Factura electrÃ³nica"/>
    <n v="129041"/>
    <x v="1081"/>
    <n v="471954"/>
    <s v="rlopez@bmlconsultores.cl"/>
    <x v="1081"/>
    <x v="0"/>
    <s v="129041471954"/>
    <d v="2025-05-16T00:00:00"/>
    <n v="471954"/>
    <n v="0"/>
  </r>
  <r>
    <x v="198"/>
    <s v="Factura electrÃ³nica"/>
    <n v="552"/>
    <x v="1081"/>
    <n v="219900"/>
    <s v="rlopez@bmlconsultores.cl"/>
    <x v="1081"/>
    <x v="0"/>
    <s v="552219900"/>
    <d v="2025-04-30T00:00:00"/>
    <n v="471954"/>
    <n v="252054"/>
  </r>
  <r>
    <x v="198"/>
    <s v="Factura electrÃ³nica"/>
    <n v="551"/>
    <x v="1081"/>
    <n v="719601"/>
    <s v="rlopez@bmlconsultores.cl"/>
    <x v="1081"/>
    <x v="0"/>
    <s v="551719601"/>
    <d v="2025-04-30T00:00:00"/>
    <n v="719601"/>
    <n v="0"/>
  </r>
  <r>
    <x v="248"/>
    <s v="Factura electrÃ³nica"/>
    <n v="2987"/>
    <x v="1081"/>
    <n v="869116"/>
    <s v="rlopez@bmlconsultores.cl"/>
    <x v="1081"/>
    <x v="0"/>
    <s v="2987869116"/>
    <d v="2025-05-16T00:00:00"/>
    <n v="869116"/>
    <n v="0"/>
  </r>
  <r>
    <x v="425"/>
    <s v="Nota de crÃ©dito electrÃ³nica"/>
    <n v="331995"/>
    <x v="1081"/>
    <n v="-14655493"/>
    <s v="rlopez@bmlconsultores.cl"/>
    <x v="1081"/>
    <x v="1"/>
    <s v="331995-14655493"/>
    <m/>
    <m/>
    <n v="14655493"/>
  </r>
  <r>
    <x v="425"/>
    <s v="Factura electrÃ³nica"/>
    <n v="4571171"/>
    <x v="1081"/>
    <n v="14655493"/>
    <s v="rlopez@bmlconsultores.cl"/>
    <x v="1081"/>
    <x v="2"/>
    <s v="457117114655493"/>
    <m/>
    <m/>
    <n v="-14655493"/>
  </r>
  <r>
    <x v="22"/>
    <s v="Factura electrÃ³nica"/>
    <n v="5283197"/>
    <x v="1082"/>
    <n v="993830"/>
    <s v="rlopez@bmlconsultores.cl"/>
    <x v="1082"/>
    <x v="0"/>
    <s v="5283197993830"/>
    <d v="2025-04-20T00:00:00"/>
    <n v="993830"/>
    <n v="0"/>
  </r>
  <r>
    <x v="198"/>
    <s v="Factura electrÃ³nica"/>
    <n v="558"/>
    <x v="1083"/>
    <n v="556701"/>
    <s v="rlopez@bmlconsultores.cl"/>
    <x v="1083"/>
    <x v="0"/>
    <s v="558556701"/>
    <d v="2025-04-30T00:00:00"/>
    <n v="556701"/>
    <n v="0"/>
  </r>
  <r>
    <x v="198"/>
    <s v="Nota de crÃ©dito electrÃ³nica"/>
    <n v="1677"/>
    <x v="1083"/>
    <n v="-179901"/>
    <s v="rlopez@bmlconsultores.cl"/>
    <x v="1083"/>
    <x v="1"/>
    <s v="1677-179901"/>
    <m/>
    <m/>
    <n v="179901"/>
  </r>
  <r>
    <x v="198"/>
    <s v="Factura electrÃ³nica"/>
    <n v="559"/>
    <x v="1083"/>
    <n v="179901"/>
    <s v="rlopez@bmlconsultores.cl"/>
    <x v="1083"/>
    <x v="2"/>
    <s v="559179901"/>
    <m/>
    <m/>
    <n v="-179901"/>
  </r>
  <r>
    <x v="285"/>
    <s v="Factura electrÃ³nica"/>
    <n v="13530"/>
    <x v="1083"/>
    <n v="1419960"/>
    <s v="rlopez@bmlconsultores.cl"/>
    <x v="1083"/>
    <x v="0"/>
    <s v="135301419960"/>
    <d v="2025-04-21T00:00:00"/>
    <n v="1419960"/>
    <n v="0"/>
  </r>
  <r>
    <x v="248"/>
    <s v="Nota de crÃ©dito electrÃ³nica"/>
    <n v="6702"/>
    <x v="1083"/>
    <n v="-345433"/>
    <s v="rlopez@bmlconsultores.cl"/>
    <x v="1083"/>
    <x v="1"/>
    <s v="6702-345433"/>
    <m/>
    <m/>
    <n v="345433"/>
  </r>
  <r>
    <x v="335"/>
    <s v="Factura electrÃ³nica"/>
    <n v="2105640"/>
    <x v="1083"/>
    <n v="264930"/>
    <s v="rlopez@bmlconsultores.cl"/>
    <x v="1083"/>
    <x v="0"/>
    <s v="2105640264930"/>
    <d v="2025-04-21T00:00:00"/>
    <n v="264930"/>
    <n v="0"/>
  </r>
  <r>
    <x v="313"/>
    <s v="Factura electrÃ³nica"/>
    <n v="9771"/>
    <x v="1083"/>
    <n v="607938"/>
    <s v="rlopez@bmlconsultores.cl"/>
    <x v="1083"/>
    <x v="0"/>
    <s v="9771607938"/>
    <d v="2025-05-20T00:00:00"/>
    <n v="607938"/>
    <n v="0"/>
  </r>
  <r>
    <x v="53"/>
    <s v="Factura electrÃ³nica"/>
    <n v="53531"/>
    <x v="1084"/>
    <n v="149940"/>
    <s v="rlopez@bmlconsultores.cl"/>
    <x v="1084"/>
    <x v="0"/>
    <s v="53531149940"/>
    <d v="2025-04-22T00:00:00"/>
    <n v="149940"/>
    <n v="0"/>
  </r>
  <r>
    <x v="14"/>
    <s v="Factura electrÃ³nica"/>
    <n v="46606"/>
    <x v="1084"/>
    <n v="250995"/>
    <s v="rlopez@bmlconsultores.cl"/>
    <x v="1084"/>
    <x v="0"/>
    <s v="46606250995"/>
    <m/>
    <n v="250995"/>
    <n v="81040"/>
  </r>
  <r>
    <x v="248"/>
    <s v="Factura electrÃ³nica"/>
    <n v="2996"/>
    <x v="1084"/>
    <n v="869117"/>
    <s v="rlopez@bmlconsultores.cl"/>
    <x v="1084"/>
    <x v="0"/>
    <s v="2996869117"/>
    <d v="2025-05-20T00:00:00"/>
    <n v="869117"/>
    <n v="0"/>
  </r>
  <r>
    <x v="248"/>
    <s v="Factura electrÃ³nica"/>
    <n v="2997"/>
    <x v="1084"/>
    <n v="57980"/>
    <s v="rlopez@bmlconsultores.cl"/>
    <x v="1084"/>
    <x v="0"/>
    <s v="299757980"/>
    <d v="2025-05-20T00:00:00"/>
    <n v="57980"/>
    <n v="0"/>
  </r>
  <r>
    <x v="284"/>
    <s v="Factura electrÃ³nica"/>
    <n v="98368"/>
    <x v="1084"/>
    <n v="588781"/>
    <s v="rlopez@bmlconsultores.cl"/>
    <x v="1084"/>
    <x v="0"/>
    <s v="98368588781"/>
    <d v="2025-05-20T00:00:00"/>
    <n v="588781"/>
    <n v="0"/>
  </r>
  <r>
    <x v="284"/>
    <s v="Factura electrÃ³nica"/>
    <n v="98362"/>
    <x v="1084"/>
    <n v="854956"/>
    <s v="rlopez@bmlconsultores.cl"/>
    <x v="1084"/>
    <x v="0"/>
    <s v="98362854956"/>
    <d v="2025-05-20T00:00:00"/>
    <n v="854956"/>
    <n v="0"/>
  </r>
  <r>
    <x v="282"/>
    <s v="Factura electrÃ³nica"/>
    <n v="193313"/>
    <x v="1084"/>
    <n v="291961"/>
    <s v="rlopez@bmlconsultores.cl"/>
    <x v="1084"/>
    <x v="0"/>
    <s v="193313291961"/>
    <d v="2025-05-20T00:00:00"/>
    <n v="291691"/>
    <n v="-270"/>
  </r>
  <r>
    <x v="402"/>
    <s v="Factura electrÃ³nica"/>
    <n v="42611"/>
    <x v="1084"/>
    <n v="107487"/>
    <s v="rlopez@bmlconsultores.cl"/>
    <x v="1084"/>
    <x v="0"/>
    <s v="42611107487"/>
    <d v="2025-05-20T00:00:00"/>
    <n v="107487"/>
    <n v="0"/>
  </r>
  <r>
    <x v="263"/>
    <s v="Factura electrÃ³nica"/>
    <n v="14333"/>
    <x v="1085"/>
    <n v="8705679"/>
    <s v="rlopez@bmlconsultores.cl"/>
    <x v="1085"/>
    <x v="0"/>
    <s v="143338705679"/>
    <d v="2025-05-20T00:00:00"/>
    <n v="8705679"/>
    <n v="0"/>
  </r>
  <r>
    <x v="198"/>
    <s v="Factura electrÃ³nica"/>
    <n v="560"/>
    <x v="1086"/>
    <n v="179901"/>
    <s v="rlopez@bmlconsultores.cl"/>
    <x v="1086"/>
    <x v="2"/>
    <s v="560179901"/>
    <m/>
    <m/>
    <n v="-179901"/>
  </r>
  <r>
    <x v="198"/>
    <s v="Nota de crÃ©dito electrÃ³nica"/>
    <n v="1682"/>
    <x v="1086"/>
    <n v="-179901"/>
    <s v="rlopez@bmlconsultores.cl"/>
    <x v="1086"/>
    <x v="1"/>
    <s v="1682-179901"/>
    <m/>
    <m/>
    <n v="179901"/>
  </r>
  <r>
    <x v="198"/>
    <s v="Nota de crÃ©dito electrÃ³nica"/>
    <n v="1681"/>
    <x v="1086"/>
    <n v="-179901"/>
    <s v="rlopez@bmlconsultores.cl"/>
    <x v="1086"/>
    <x v="1"/>
    <s v="1681-179901"/>
    <m/>
    <m/>
    <n v="179901"/>
  </r>
  <r>
    <x v="198"/>
    <s v="Nota de dÃ©bito electrÃ³nica"/>
    <n v="51"/>
    <x v="1086"/>
    <n v="179901"/>
    <s v="rlopez@bmlconsultores.cl"/>
    <x v="1086"/>
    <x v="2"/>
    <s v="51179901"/>
    <m/>
    <m/>
    <n v="-179901"/>
  </r>
  <r>
    <x v="434"/>
    <s v="Factura electrÃ³nica"/>
    <n v="3005"/>
    <x v="1086"/>
    <n v="4077"/>
    <s v="rlopez@bmlconsultores.cl"/>
    <x v="1086"/>
    <x v="0"/>
    <s v="30054077"/>
    <d v="2025-04-14T00:00:00"/>
    <n v="5842"/>
    <n v="1765"/>
  </r>
  <r>
    <x v="296"/>
    <s v="Factura electrÃ³nica"/>
    <n v="26089"/>
    <x v="1086"/>
    <n v="1022691"/>
    <s v="rlopez@bmlconsultores.cl"/>
    <x v="1086"/>
    <x v="0"/>
    <s v="260891022691"/>
    <d v="2025-05-20T00:00:00"/>
    <n v="1022691"/>
    <n v="0"/>
  </r>
  <r>
    <x v="75"/>
    <s v="Factura electrÃ³nica"/>
    <n v="26349"/>
    <x v="1086"/>
    <n v="17670021"/>
    <s v="rlopez@bmlconsultores.cl"/>
    <x v="1086"/>
    <x v="0"/>
    <s v="2634917670021"/>
    <d v="2025-05-20T00:00:00"/>
    <n v="17670021"/>
    <n v="0"/>
  </r>
  <r>
    <x v="402"/>
    <s v="Factura electrÃ³nica"/>
    <n v="42663"/>
    <x v="1086"/>
    <n v="200099"/>
    <s v="rlopez@bmlconsultores.cl"/>
    <x v="1086"/>
    <x v="0"/>
    <s v="42663200099"/>
    <d v="2025-05-20T00:00:00"/>
    <n v="200099"/>
    <n v="0"/>
  </r>
  <r>
    <x v="51"/>
    <s v="Factura electrÃ³nica"/>
    <n v="879715"/>
    <x v="1087"/>
    <n v="657671"/>
    <s v="rlopez@bmlconsultores.cl"/>
    <x v="1087"/>
    <x v="0"/>
    <s v="879715657671"/>
    <d v="2025-05-20T00:00:00"/>
    <n v="657671"/>
    <n v="0"/>
  </r>
  <r>
    <x v="198"/>
    <s v="Nota de crÃ©dito electrÃ³nica"/>
    <n v="1689"/>
    <x v="1087"/>
    <n v="-179901"/>
    <s v="rlopez@bmlconsultores.cl"/>
    <x v="1087"/>
    <x v="1"/>
    <s v="1689-179901"/>
    <m/>
    <m/>
    <n v="179901"/>
  </r>
  <r>
    <x v="263"/>
    <s v="Factura electrÃ³nica"/>
    <n v="14338"/>
    <x v="1087"/>
    <n v="87633"/>
    <s v="rlopez@bmlconsultores.cl"/>
    <x v="1087"/>
    <x v="0"/>
    <s v="1433887633"/>
    <d v="2025-05-20T00:00:00"/>
    <n v="87633"/>
    <n v="0"/>
  </r>
  <r>
    <x v="264"/>
    <s v="Factura electrÃ³nica"/>
    <n v="252026"/>
    <x v="1087"/>
    <n v="487260"/>
    <s v="rlopez@bmlconsultores.cl"/>
    <x v="1087"/>
    <x v="0"/>
    <s v="252026487260"/>
    <d v="2025-04-25T00:00:00"/>
    <n v="487260"/>
    <n v="0"/>
  </r>
  <r>
    <x v="23"/>
    <s v="Factura electrÃ³nica"/>
    <n v="2105962"/>
    <x v="1087"/>
    <n v="829800"/>
    <s v="rlopez@bmlconsultores.cl"/>
    <x v="1087"/>
    <x v="0"/>
    <s v="2105962829800"/>
    <d v="2025-04-25T00:00:00"/>
    <n v="829800"/>
    <n v="0"/>
  </r>
  <r>
    <x v="68"/>
    <s v="Factura no afecta o exenta electrÃ³nica"/>
    <n v="2955962"/>
    <x v="1087"/>
    <n v="7721"/>
    <s v="rlopez@bmlconsultores.cl"/>
    <x v="1087"/>
    <x v="0"/>
    <s v="29559627721"/>
    <d v="2025-04-25T00:00:00"/>
    <n v="7721"/>
    <n v="0"/>
  </r>
  <r>
    <x v="435"/>
    <s v="Factura electrÃ³nica"/>
    <n v="16572"/>
    <x v="1088"/>
    <n v="49916"/>
    <s v="rlopez@bmlconsultores.cl"/>
    <x v="1088"/>
    <x v="0"/>
    <s v="1657249916"/>
    <d v="2025-04-27T00:00:00"/>
    <n v="49916"/>
    <n v="0"/>
  </r>
  <r>
    <x v="357"/>
    <s v="Factura electrÃ³nica"/>
    <n v="19401"/>
    <x v="1088"/>
    <n v="36200"/>
    <s v="rlopez@bmlconsultores.cl"/>
    <x v="1088"/>
    <x v="0"/>
    <s v="1940136200"/>
    <d v="2025-04-27T00:00:00"/>
    <n v="36200"/>
    <n v="0"/>
  </r>
  <r>
    <x v="342"/>
    <s v="Factura electrÃ³nica"/>
    <n v="51411830"/>
    <x v="1089"/>
    <n v="13092"/>
    <s v="rlopez@bmlconsultores.cl"/>
    <x v="1089"/>
    <x v="0"/>
    <s v="5141183013092"/>
    <d v="2025-04-28T00:00:00"/>
    <n v="13092"/>
    <n v="0"/>
  </r>
  <r>
    <x v="342"/>
    <s v="Factura no afecta o exenta electrÃ³nica"/>
    <n v="13477757"/>
    <x v="1089"/>
    <n v="6161"/>
    <s v="rlopez@bmlconsultores.cl"/>
    <x v="1089"/>
    <x v="0"/>
    <s v="134777576161"/>
    <d v="2025-04-28T00:00:00"/>
    <n v="6161"/>
    <n v="0"/>
  </r>
  <r>
    <x v="289"/>
    <s v="Factura electrÃ³nica"/>
    <n v="32"/>
    <x v="1089"/>
    <n v="1402102"/>
    <s v="rlopez@bmlconsultores.cl"/>
    <x v="1089"/>
    <x v="0"/>
    <s v="321402102"/>
    <d v="2025-04-30T00:00:00"/>
    <n v="1402102"/>
    <n v="0"/>
  </r>
  <r>
    <x v="313"/>
    <s v="Factura electrÃ³nica"/>
    <n v="9782"/>
    <x v="1089"/>
    <n v="183984"/>
    <s v="rlopez@bmlconsultores.cl"/>
    <x v="1089"/>
    <x v="0"/>
    <s v="9782183984"/>
    <d v="2025-05-20T00:00:00"/>
    <n v="183984"/>
    <n v="0"/>
  </r>
  <r>
    <x v="198"/>
    <s v="Factura electrÃ³nica"/>
    <n v="570"/>
    <x v="1090"/>
    <n v="174900"/>
    <s v="rlopez@bmlconsultores.cl"/>
    <x v="1090"/>
    <x v="2"/>
    <s v="570174900"/>
    <m/>
    <m/>
    <n v="-174900"/>
  </r>
  <r>
    <x v="198"/>
    <s v="Factura electrÃ³nica"/>
    <n v="571"/>
    <x v="1090"/>
    <n v="179901"/>
    <s v="rlopez@bmlconsultores.cl"/>
    <x v="1090"/>
    <x v="2"/>
    <s v="571179901"/>
    <m/>
    <m/>
    <n v="-179901"/>
  </r>
  <r>
    <x v="198"/>
    <s v="Nota de crÃ©dito electrÃ³nica"/>
    <n v="1698"/>
    <x v="1090"/>
    <n v="-174900"/>
    <s v="rlopez@bmlconsultores.cl"/>
    <x v="1090"/>
    <x v="1"/>
    <s v="1698-174900"/>
    <m/>
    <m/>
    <n v="174900"/>
  </r>
  <r>
    <x v="436"/>
    <s v="Factura electrÃ³nica"/>
    <n v="20206"/>
    <x v="1090"/>
    <n v="187000"/>
    <s v="rlopez@bmlconsultores.cl"/>
    <x v="1090"/>
    <x v="0"/>
    <s v="20206187000"/>
    <d v="2025-04-29T00:00:00"/>
    <n v="205700"/>
    <n v="18700"/>
  </r>
  <r>
    <x v="21"/>
    <s v="Factura electrÃ³nica"/>
    <n v="1184268"/>
    <x v="1090"/>
    <n v="4663960"/>
    <s v="rlopez@bmlconsultores.cl"/>
    <x v="1090"/>
    <x v="0"/>
    <s v="11842684663960"/>
    <d v="2025-05-30T00:00:00"/>
    <n v="4663960"/>
    <n v="0"/>
  </r>
  <r>
    <x v="248"/>
    <s v="Factura electrÃ³nica"/>
    <n v="3023"/>
    <x v="1090"/>
    <n v="419755"/>
    <s v="rlopez@bmlconsultores.cl"/>
    <x v="1090"/>
    <x v="0"/>
    <s v="3023419755"/>
    <d v="2025-05-20T00:00:00"/>
    <n v="419755"/>
    <n v="0"/>
  </r>
  <r>
    <x v="23"/>
    <s v="Factura electrÃ³nica"/>
    <n v="2106211"/>
    <x v="1090"/>
    <n v="333970"/>
    <s v="rlopez@bmlconsultores.cl"/>
    <x v="1090"/>
    <x v="0"/>
    <s v="2106211333970"/>
    <d v="2025-04-29T00:00:00"/>
    <n v="333970"/>
    <n v="0"/>
  </r>
  <r>
    <x v="358"/>
    <s v="Factura electrÃ³nica"/>
    <n v="5608736"/>
    <x v="1090"/>
    <n v="506980"/>
    <s v="rlopez@bmlconsultores.cl"/>
    <x v="1090"/>
    <x v="0"/>
    <s v="5608736506980"/>
    <d v="2025-04-29T00:00:00"/>
    <n v="506980"/>
    <n v="0"/>
  </r>
  <r>
    <x v="14"/>
    <s v="Factura electrÃ³nica"/>
    <n v="46792"/>
    <x v="1091"/>
    <n v="4411632"/>
    <s v="rlopez@bmlconsultores.cl"/>
    <x v="1091"/>
    <x v="0"/>
    <s v="467924411632"/>
    <d v="2025-05-30T00:00:00"/>
    <n v="4411632"/>
    <n v="0"/>
  </r>
  <r>
    <x v="14"/>
    <s v="Factura electrÃ³nica"/>
    <n v="46786"/>
    <x v="1091"/>
    <n v="5249949"/>
    <s v="rlopez@bmlconsultores.cl"/>
    <x v="1091"/>
    <x v="0"/>
    <s v="467865249949"/>
    <d v="2025-05-30T00:00:00"/>
    <n v="5249949"/>
    <n v="0"/>
  </r>
  <r>
    <x v="14"/>
    <s v="Factura electrÃ³nica"/>
    <n v="46782"/>
    <x v="1091"/>
    <n v="442074"/>
    <s v="rlopez@bmlconsultores.cl"/>
    <x v="1091"/>
    <x v="0"/>
    <s v="46782442074"/>
    <d v="2025-05-30T00:00:00"/>
    <n v="442074"/>
    <n v="0"/>
  </r>
  <r>
    <x v="404"/>
    <s v="Factura electrÃ³nica"/>
    <n v="2022"/>
    <x v="1091"/>
    <n v="779884"/>
    <s v="rlopez@bmlconsultores.cl"/>
    <x v="1091"/>
    <x v="0"/>
    <s v="2022779884"/>
    <d v="2025-05-30T00:00:00"/>
    <n v="779884"/>
    <n v="0"/>
  </r>
  <r>
    <x v="404"/>
    <s v="Factura electrÃ³nica"/>
    <n v="2023"/>
    <x v="1091"/>
    <n v="559919"/>
    <s v="rlopez@bmlconsultores.cl"/>
    <x v="1091"/>
    <x v="0"/>
    <s v="2023559919"/>
    <d v="2025-05-30T00:00:00"/>
    <n v="559919"/>
    <n v="0"/>
  </r>
  <r>
    <x v="85"/>
    <s v="Factura electrÃ³nica"/>
    <n v="1355"/>
    <x v="1091"/>
    <n v="27820"/>
    <s v="rlopez@bmlconsultores.cl"/>
    <x v="1091"/>
    <x v="0"/>
    <s v="135527820"/>
    <d v="2025-05-30T00:00:00"/>
    <n v="27820"/>
    <n v="0"/>
  </r>
  <r>
    <x v="8"/>
    <s v="Factura electrÃ³nica"/>
    <n v="6740"/>
    <x v="1091"/>
    <n v="23092143"/>
    <s v="rlopez@bmlconsultores.cl"/>
    <x v="1091"/>
    <x v="0"/>
    <s v="674023092143"/>
    <d v="2025-06-13T00:00:00"/>
    <n v="23092143"/>
    <n v="0"/>
  </r>
  <r>
    <x v="264"/>
    <s v="Factura electrÃ³nica"/>
    <n v="252394"/>
    <x v="1091"/>
    <n v="72529"/>
    <s v="rlopez@bmlconsultores.cl"/>
    <x v="1091"/>
    <x v="0"/>
    <s v="25239472529"/>
    <d v="2025-04-30T00:00:00"/>
    <n v="72529"/>
    <n v="0"/>
  </r>
  <r>
    <x v="116"/>
    <s v="Factura electrÃ³nica"/>
    <n v="9483"/>
    <x v="1091"/>
    <n v="2950000"/>
    <s v="rlopez@bmlconsultores.cl"/>
    <x v="1091"/>
    <x v="0"/>
    <s v="94832950000"/>
    <d v="2025-04-04T00:00:00"/>
    <n v="2950000"/>
    <n v="0"/>
  </r>
  <r>
    <x v="317"/>
    <s v="Factura electrÃ³nica"/>
    <n v="731"/>
    <x v="1091"/>
    <n v="200000"/>
    <s v="rlopez@bmlconsultores.cl"/>
    <x v="1091"/>
    <x v="0"/>
    <s v="731200000"/>
    <d v="2025-05-09T00:00:00"/>
    <n v="200000"/>
    <n v="0"/>
  </r>
  <r>
    <x v="199"/>
    <s v="Factura no afecta o exenta electrÃ³nica"/>
    <n v="245310"/>
    <x v="1092"/>
    <n v="266526"/>
    <s v="rlopez@bmlconsultores.cl"/>
    <x v="1092"/>
    <x v="0"/>
    <s v="245310266526"/>
    <d v="2025-05-30T00:00:00"/>
    <n v="266526"/>
    <n v="0"/>
  </r>
  <r>
    <x v="12"/>
    <s v="Factura electrÃ³nica"/>
    <n v="39146"/>
    <x v="1093"/>
    <n v="51349"/>
    <s v="rlopez@bmlconsultores.cl"/>
    <x v="1093"/>
    <x v="0"/>
    <s v="3914651349"/>
    <d v="2025-05-02T00:00:00"/>
    <n v="51349"/>
    <n v="0"/>
  </r>
  <r>
    <x v="311"/>
    <s v="Factura electrÃ³nica"/>
    <n v="6374"/>
    <x v="1093"/>
    <n v="380000"/>
    <s v="rlopez@bmlconsultores.cl"/>
    <x v="1093"/>
    <x v="0"/>
    <s v="6374380000"/>
    <d v="2025-04-30T00:00:00"/>
    <n v="380000"/>
    <n v="0"/>
  </r>
  <r>
    <x v="318"/>
    <s v="Factura electrÃ³nica"/>
    <n v="1757"/>
    <x v="1093"/>
    <n v="18000"/>
    <s v="rlopez@bmlconsultores.cl"/>
    <x v="1093"/>
    <x v="0"/>
    <s v="175718000"/>
    <d v="2024-05-05T00:00:00"/>
    <n v="45782"/>
    <n v="27782"/>
  </r>
  <r>
    <x v="437"/>
    <s v="Factura electrÃ³nica"/>
    <n v="1801"/>
    <x v="1093"/>
    <n v="894390"/>
    <s v="rlopez@bmlconsultores.cl"/>
    <x v="1093"/>
    <x v="0"/>
    <s v="1801894390"/>
    <m/>
    <m/>
    <n v="-894390"/>
  </r>
  <r>
    <x v="328"/>
    <s v="Factura electrÃ³nica"/>
    <n v="3008"/>
    <x v="1093"/>
    <n v="106985"/>
    <s v="rlopez@bmlconsultores.cl"/>
    <x v="1093"/>
    <x v="0"/>
    <s v="3008106985"/>
    <d v="2025-05-02T00:00:00"/>
    <n v="106985"/>
    <n v="0"/>
  </r>
  <r>
    <x v="263"/>
    <s v="Factura electrÃ³nica"/>
    <n v="14362"/>
    <x v="1094"/>
    <n v="1415684"/>
    <s v="rlopez@bmlconsultores.cl"/>
    <x v="1094"/>
    <x v="0"/>
    <s v="143621415684"/>
    <d v="2025-05-30T00:00:00"/>
    <n v="1415684"/>
    <n v="0"/>
  </r>
  <r>
    <x v="425"/>
    <s v="Factura electrÃ³nica"/>
    <n v="4576547"/>
    <x v="1094"/>
    <n v="6444885"/>
    <s v="rlopez@bmlconsultores.cl"/>
    <x v="1094"/>
    <x v="0"/>
    <s v="45765476444885"/>
    <d v="2025-03-27T00:00:00"/>
    <n v="0"/>
    <n v="-6444885"/>
  </r>
  <r>
    <x v="23"/>
    <s v="Factura electrÃ³nica"/>
    <n v="2106648"/>
    <x v="1094"/>
    <n v="429900"/>
    <s v="rlopez@bmlconsultores.cl"/>
    <x v="1094"/>
    <x v="0"/>
    <s v="2106648429900"/>
    <d v="2025-05-05T00:00:00"/>
    <n v="429900"/>
    <n v="0"/>
  </r>
  <r>
    <x v="53"/>
    <s v="Factura electrÃ³nica"/>
    <n v="54219"/>
    <x v="1095"/>
    <n v="182650"/>
    <s v="rlopez@bmlconsultores.cl"/>
    <x v="1095"/>
    <x v="0"/>
    <s v="54219182650"/>
    <d v="2025-05-06T00:00:00"/>
    <n v="182650"/>
    <n v="0"/>
  </r>
  <r>
    <x v="346"/>
    <s v="Factura electrÃ³nica"/>
    <n v="1940749"/>
    <x v="1095"/>
    <n v="1499990"/>
    <s v="rlopez@bmlconsultores.cl"/>
    <x v="1095"/>
    <x v="0"/>
    <s v="19407491499990"/>
    <d v="2025-05-06T00:00:00"/>
    <n v="1499990"/>
    <n v="0"/>
  </r>
  <r>
    <x v="404"/>
    <s v="Factura electrÃ³nica"/>
    <n v="2043"/>
    <x v="1095"/>
    <n v="879922"/>
    <s v="rlopez@bmlconsultores.cl"/>
    <x v="1095"/>
    <x v="0"/>
    <s v="2043879922"/>
    <d v="2025-06-06T00:00:00"/>
    <n v="879922"/>
    <n v="0"/>
  </r>
  <r>
    <x v="157"/>
    <s v="Nota de crÃ©dito electrÃ³nica"/>
    <n v="1275650"/>
    <x v="1095"/>
    <n v="-19326402"/>
    <s v="rlopez@bmlconsultores.cl"/>
    <x v="1095"/>
    <x v="1"/>
    <s v="1275650-19326402"/>
    <m/>
    <m/>
    <n v="19326402"/>
  </r>
  <r>
    <x v="312"/>
    <s v="Factura electrÃ³nica"/>
    <n v="73"/>
    <x v="1095"/>
    <n v="1103631"/>
    <s v="rlopez@bmlconsultores.cl"/>
    <x v="1095"/>
    <x v="0"/>
    <s v="731103631"/>
    <d v="2025-05-16T00:00:00"/>
    <n v="1103631"/>
    <n v="0"/>
  </r>
  <r>
    <x v="248"/>
    <s v="Factura electrÃ³nica"/>
    <n v="3039"/>
    <x v="1095"/>
    <n v="542997"/>
    <s v="rlopez@bmlconsultores.cl"/>
    <x v="1095"/>
    <x v="0"/>
    <s v="3039542997"/>
    <d v="2025-05-20T00:00:00"/>
    <n v="542997"/>
    <n v="0"/>
  </r>
  <r>
    <x v="22"/>
    <s v="Factura electrÃ³nica"/>
    <n v="5272131"/>
    <x v="1095"/>
    <n v="540980"/>
    <s v="rlopez@bmlconsultores.cl"/>
    <x v="1095"/>
    <x v="0"/>
    <s v="5272131540980"/>
    <d v="2025-05-06T00:00:00"/>
    <n v="540980"/>
    <n v="0"/>
  </r>
  <r>
    <x v="289"/>
    <s v="Factura electrÃ³nica"/>
    <n v="33"/>
    <x v="1095"/>
    <n v="936016"/>
    <s v="rlopez@bmlconsultores.cl"/>
    <x v="1095"/>
    <x v="0"/>
    <s v="33936016"/>
    <d v="2025-05-08T00:00:00"/>
    <n v="936016"/>
    <n v="0"/>
  </r>
  <r>
    <x v="313"/>
    <s v="Factura electrÃ³nica"/>
    <n v="9807"/>
    <x v="1095"/>
    <n v="2166199"/>
    <s v="rlopez@bmlconsultores.cl"/>
    <x v="1095"/>
    <x v="0"/>
    <s v="98072166199"/>
    <d v="2025-06-06T00:00:00"/>
    <n v="2166199"/>
    <n v="0"/>
  </r>
  <r>
    <x v="402"/>
    <s v="Factura electrÃ³nica"/>
    <n v="42883"/>
    <x v="1095"/>
    <n v="164834"/>
    <s v="rlopez@bmlconsultores.cl"/>
    <x v="1095"/>
    <x v="0"/>
    <s v="42883164834"/>
    <d v="2025-06-06T00:00:00"/>
    <n v="164834"/>
    <n v="0"/>
  </r>
  <r>
    <x v="402"/>
    <s v="Factura electrÃ³nica"/>
    <n v="42882"/>
    <x v="1095"/>
    <n v="303045"/>
    <s v="rlopez@bmlconsultores.cl"/>
    <x v="1095"/>
    <x v="0"/>
    <s v="42882303045"/>
    <d v="2025-06-06T00:00:00"/>
    <n v="303045"/>
    <n v="0"/>
  </r>
  <r>
    <x v="198"/>
    <s v="Factura electrÃ³nica"/>
    <n v="580"/>
    <x v="1096"/>
    <n v="174900"/>
    <s v="rlopez@bmlconsultores.cl"/>
    <x v="1096"/>
    <x v="2"/>
    <s v="580174900"/>
    <m/>
    <m/>
    <n v="-174900"/>
  </r>
  <r>
    <x v="198"/>
    <s v="Nota de crÃ©dito electrÃ³nica"/>
    <n v="1713"/>
    <x v="1096"/>
    <n v="-174900"/>
    <s v="rlopez@bmlconsultores.cl"/>
    <x v="1096"/>
    <x v="1"/>
    <s v="1713-174900"/>
    <m/>
    <m/>
    <n v="174900"/>
  </r>
  <r>
    <x v="296"/>
    <s v="Factura electrÃ³nica"/>
    <n v="26161"/>
    <x v="1096"/>
    <n v="1079976"/>
    <s v="rlopez@bmlconsultores.cl"/>
    <x v="1096"/>
    <x v="0"/>
    <s v="261611079976"/>
    <d v="2025-06-06T00:00:00"/>
    <n v="1079976"/>
    <n v="0"/>
  </r>
  <r>
    <x v="22"/>
    <s v="Factura electrÃ³nica"/>
    <n v="5272504"/>
    <x v="1096"/>
    <n v="259980"/>
    <s v="rlopez@bmlconsultores.cl"/>
    <x v="1096"/>
    <x v="0"/>
    <s v="5272504259980"/>
    <d v="2025-05-05T00:00:00"/>
    <n v="259980"/>
    <n v="0"/>
  </r>
  <r>
    <x v="206"/>
    <s v="Factura electrÃ³nica"/>
    <n v="622244"/>
    <x v="1096"/>
    <n v="307091"/>
    <s v="rlopez@bmlconsultores.cl"/>
    <x v="1096"/>
    <x v="0"/>
    <s v="622244307091"/>
    <d v="2025-06-06T00:00:00"/>
    <n v="307091"/>
    <n v="0"/>
  </r>
  <r>
    <x v="120"/>
    <s v="Factura no afecta o exenta electrÃ³nica"/>
    <n v="2214"/>
    <x v="1096"/>
    <n v="1362522"/>
    <s v="rlopez@bmlconsultores.cl"/>
    <x v="1096"/>
    <x v="0"/>
    <s v="22141362522"/>
    <d v="2025-05-30T00:00:00"/>
    <n v="1362522"/>
    <n v="0"/>
  </r>
  <r>
    <x v="51"/>
    <s v="Factura electrÃ³nica"/>
    <n v="880365"/>
    <x v="1097"/>
    <n v="473472"/>
    <s v="rlopez@bmlconsultores.cl"/>
    <x v="1097"/>
    <x v="0"/>
    <s v="880365473472"/>
    <d v="2025-06-06T00:00:00"/>
    <n v="473472"/>
    <n v="0"/>
  </r>
  <r>
    <x v="438"/>
    <s v="Factura electrÃ³nica"/>
    <n v="139"/>
    <x v="1097"/>
    <n v="114990"/>
    <s v="rlopez@bmlconsultores.cl"/>
    <x v="1097"/>
    <x v="0"/>
    <s v="139114990"/>
    <d v="2025-04-24T00:00:00"/>
    <n v="114990"/>
    <n v="0"/>
  </r>
  <r>
    <x v="147"/>
    <s v="Factura electrÃ³nica"/>
    <n v="8487682"/>
    <x v="1097"/>
    <n v="7990"/>
    <s v="rlopez@bmlconsultores.cl"/>
    <x v="1097"/>
    <x v="0"/>
    <s v="84876827990"/>
    <d v="2025-06-06T00:00:00"/>
    <n v="7990"/>
    <n v="0"/>
  </r>
  <r>
    <x v="296"/>
    <s v="Factura electrÃ³nica"/>
    <n v="26164"/>
    <x v="1097"/>
    <n v="1055032"/>
    <s v="rlopez@bmlconsultores.cl"/>
    <x v="1097"/>
    <x v="0"/>
    <s v="261641055032"/>
    <d v="2025-06-06T00:00:00"/>
    <n v="1055032"/>
    <n v="0"/>
  </r>
  <r>
    <x v="429"/>
    <s v="Factura electrÃ³nica"/>
    <n v="33387"/>
    <x v="1097"/>
    <n v="58197"/>
    <s v="rlopez@bmlconsultores.cl"/>
    <x v="1097"/>
    <x v="0"/>
    <s v="3338758197"/>
    <d v="2025-05-30T00:00:00"/>
    <n v="58197"/>
    <n v="0"/>
  </r>
  <r>
    <x v="439"/>
    <s v="Factura electrÃ³nica"/>
    <n v="5823"/>
    <x v="1097"/>
    <n v="99990"/>
    <s v="rlopez@bmlconsultores.cl"/>
    <x v="1097"/>
    <x v="0"/>
    <s v="582399990"/>
    <d v="2025-05-08T00:00:00"/>
    <n v="99990"/>
    <n v="0"/>
  </r>
  <r>
    <x v="419"/>
    <s v="Factura electrÃ³nica"/>
    <n v="783"/>
    <x v="1097"/>
    <n v="379979"/>
    <s v="rlopez@bmlconsultores.cl"/>
    <x v="1097"/>
    <x v="0"/>
    <s v="783379979"/>
    <d v="2025-06-06T00:00:00"/>
    <n v="379979"/>
    <n v="0"/>
  </r>
  <r>
    <x v="23"/>
    <s v="Factura electrÃ³nica"/>
    <n v="2106870"/>
    <x v="1097"/>
    <n v="869800"/>
    <s v="rlopez@bmlconsultores.cl"/>
    <x v="1097"/>
    <x v="0"/>
    <s v="2106870869800"/>
    <d v="2025-05-07T00:00:00"/>
    <n v="869800"/>
    <n v="0"/>
  </r>
  <r>
    <x v="68"/>
    <s v="Factura electrÃ³nica"/>
    <n v="7241838"/>
    <x v="1097"/>
    <n v="7194"/>
    <s v="rlopez@bmlconsultores.cl"/>
    <x v="1097"/>
    <x v="0"/>
    <s v="72418387194"/>
    <d v="2025-05-08T00:00:00"/>
    <n v="7194"/>
    <n v="0"/>
  </r>
  <r>
    <x v="369"/>
    <s v="Factura electrÃ³nica"/>
    <n v="5772"/>
    <x v="1097"/>
    <n v="279924"/>
    <s v="rlopez@bmlconsultores.cl"/>
    <x v="1097"/>
    <x v="0"/>
    <s v="5772279924"/>
    <d v="2025-06-06T00:00:00"/>
    <n v="279924"/>
    <n v="0"/>
  </r>
  <r>
    <x v="198"/>
    <s v="Factura electrÃ³nica"/>
    <n v="582"/>
    <x v="1098"/>
    <n v="745601"/>
    <s v="rlopez@bmlconsultores.cl"/>
    <x v="1098"/>
    <x v="0"/>
    <s v="582745601"/>
    <d v="2025-06-13T00:00:00"/>
    <n v="745601"/>
    <n v="0"/>
  </r>
  <r>
    <x v="206"/>
    <s v="Factura electrÃ³nica"/>
    <n v="622342"/>
    <x v="1098"/>
    <n v="282184"/>
    <s v="rlopez@bmlconsultores.cl"/>
    <x v="1098"/>
    <x v="0"/>
    <s v="622342282184"/>
    <d v="2025-06-11T00:00:00"/>
    <n v="282184"/>
    <n v="0"/>
  </r>
  <r>
    <x v="23"/>
    <s v="Factura electrÃ³nica"/>
    <n v="2106938"/>
    <x v="1098"/>
    <n v="1899940"/>
    <s v="rlopez@bmlconsultores.cl"/>
    <x v="1098"/>
    <x v="0"/>
    <s v="21069381899940"/>
    <d v="2025-05-09T00:00:00"/>
    <n v="1879980"/>
    <n v="-19960"/>
  </r>
  <r>
    <x v="32"/>
    <s v="Factura electrÃ³nica"/>
    <n v="24089751"/>
    <x v="1098"/>
    <n v="4685950"/>
    <s v="rlopez@bmlconsultores.cl"/>
    <x v="1098"/>
    <x v="0"/>
    <s v="240897514685950"/>
    <d v="2025-05-09T00:00:00"/>
    <n v="4685950"/>
    <n v="0"/>
  </r>
  <r>
    <x v="402"/>
    <s v="Factura electrÃ³nica"/>
    <n v="43025"/>
    <x v="1098"/>
    <n v="67973"/>
    <s v="rlopez@bmlconsultores.cl"/>
    <x v="1098"/>
    <x v="0"/>
    <s v="4302567973"/>
    <d v="2025-06-11T00:00:00"/>
    <n v="67973"/>
    <n v="0"/>
  </r>
  <r>
    <x v="386"/>
    <s v="Factura electrÃ³nica"/>
    <n v="51260492"/>
    <x v="1099"/>
    <n v="89271"/>
    <s v="rlopez@bmlconsultores.cl"/>
    <x v="1099"/>
    <x v="0"/>
    <s v="5126049289271"/>
    <d v="2025-06-02T00:00:00"/>
    <n v="89271"/>
    <n v="0"/>
  </r>
  <r>
    <x v="376"/>
    <s v="Factura electrÃ³nica"/>
    <n v="14374"/>
    <x v="1100"/>
    <n v="1823592"/>
    <s v="rlopez@bmlconsultores.cl"/>
    <x v="1100"/>
    <x v="0"/>
    <s v="143741823592"/>
    <d v="2025-06-11T00:00:00"/>
    <n v="1823592"/>
    <n v="0"/>
  </r>
  <r>
    <x v="376"/>
    <s v="Factura electrÃ³nica"/>
    <n v="14377"/>
    <x v="1100"/>
    <n v="1671593"/>
    <s v="rlopez@bmlconsultores.cl"/>
    <x v="1100"/>
    <x v="0"/>
    <s v="143771671593"/>
    <d v="2025-06-11T00:00:00"/>
    <n v="1671593"/>
    <n v="0"/>
  </r>
  <r>
    <x v="186"/>
    <s v="Factura electrÃ³nica"/>
    <n v="2383"/>
    <x v="1100"/>
    <n v="747231"/>
    <s v="rlopez@bmlconsultores.cl"/>
    <x v="1100"/>
    <x v="0"/>
    <s v="2383747231"/>
    <d v="2025-06-11T00:00:00"/>
    <n v="747231"/>
    <n v="0"/>
  </r>
  <r>
    <x v="206"/>
    <s v="Factura electrÃ³nica"/>
    <n v="622545"/>
    <x v="1100"/>
    <n v="5013117"/>
    <s v="rlopez@bmlconsultores.cl"/>
    <x v="1100"/>
    <x v="0"/>
    <s v="6225455013117"/>
    <d v="2025-06-11T00:00:00"/>
    <n v="5013117"/>
    <n v="0"/>
  </r>
  <r>
    <x v="23"/>
    <s v="Factura electrÃ³nica"/>
    <n v="2107059"/>
    <x v="1100"/>
    <n v="1676980"/>
    <s v="rlopez@bmlconsultores.cl"/>
    <x v="1100"/>
    <x v="0"/>
    <s v="21070591676980"/>
    <d v="2025-05-09T00:00:00"/>
    <n v="1676980"/>
    <n v="0"/>
  </r>
  <r>
    <x v="248"/>
    <s v="Factura electrÃ³nica"/>
    <n v="3062"/>
    <x v="1101"/>
    <n v="349896"/>
    <s v="rlopez@bmlconsultores.cl"/>
    <x v="1101"/>
    <x v="0"/>
    <s v="3062349896"/>
    <d v="2025-06-11T00:00:00"/>
    <n v="349896"/>
    <n v="0"/>
  </r>
  <r>
    <x v="22"/>
    <s v="Factura electrÃ³nica"/>
    <n v="5273815"/>
    <x v="1101"/>
    <n v="1010950"/>
    <s v="rlopez@bmlconsultores.cl"/>
    <x v="1101"/>
    <x v="0"/>
    <s v="52738151010950"/>
    <d v="2025-05-13T00:00:00"/>
    <n v="1010950"/>
    <n v="0"/>
  </r>
  <r>
    <x v="361"/>
    <s v="Factura electrÃ³nica"/>
    <n v="114324"/>
    <x v="1101"/>
    <n v="63550"/>
    <s v="rlopez@bmlconsultores.cl"/>
    <x v="1101"/>
    <x v="0"/>
    <s v="11432463550"/>
    <d v="2025-05-13T00:00:00"/>
    <n v="63550"/>
    <n v="0"/>
  </r>
  <r>
    <x v="53"/>
    <s v="Factura electrÃ³nica"/>
    <n v="54650"/>
    <x v="1102"/>
    <n v="911880"/>
    <s v="rlopez@bmlconsultores.cl"/>
    <x v="1102"/>
    <x v="0"/>
    <s v="54650911880"/>
    <d v="2025-05-14T00:00:00"/>
    <n v="911880"/>
    <n v="0"/>
  </r>
  <r>
    <x v="376"/>
    <s v="Factura electrÃ³nica"/>
    <n v="14385"/>
    <x v="1102"/>
    <n v="6731555"/>
    <s v="rlopez@bmlconsultores.cl"/>
    <x v="1102"/>
    <x v="0"/>
    <s v="143856731555"/>
    <d v="2025-06-13T00:00:00"/>
    <n v="6731555"/>
    <n v="0"/>
  </r>
  <r>
    <x v="303"/>
    <s v="Factura electrÃ³nica"/>
    <n v="9504"/>
    <x v="1102"/>
    <n v="1457862"/>
    <s v="rlopez@bmlconsultores.cl"/>
    <x v="1102"/>
    <x v="0"/>
    <s v="95041457862"/>
    <d v="2025-06-13T00:00:00"/>
    <n v="1457862"/>
    <n v="0"/>
  </r>
  <r>
    <x v="303"/>
    <s v="Factura electrÃ³nica"/>
    <n v="9500"/>
    <x v="1102"/>
    <n v="161974"/>
    <s v="rlopez@bmlconsultores.cl"/>
    <x v="1102"/>
    <x v="0"/>
    <s v="9500161974"/>
    <d v="2025-05-14T00:00:00"/>
    <n v="161974"/>
    <n v="0"/>
  </r>
  <r>
    <x v="440"/>
    <s v="Factura electrÃ³nica"/>
    <n v="940844"/>
    <x v="1102"/>
    <n v="2009952"/>
    <s v="rlopez@bmlconsultores.cl"/>
    <x v="1102"/>
    <x v="0"/>
    <s v="9408442009952"/>
    <d v="2025-05-13T00:00:00"/>
    <n v="2009952"/>
    <n v="0"/>
  </r>
  <r>
    <x v="71"/>
    <s v="Factura electrÃ³nica"/>
    <n v="3672"/>
    <x v="1102"/>
    <n v="602034"/>
    <s v="rlopez@bmlconsultores.cl"/>
    <x v="1102"/>
    <x v="0"/>
    <s v="3672602034"/>
    <d v="2024-04-04T00:00:00"/>
    <n v="602034"/>
    <n v="0"/>
  </r>
  <r>
    <x v="424"/>
    <s v="Factura electrÃ³nica"/>
    <n v="1186549"/>
    <x v="1102"/>
    <n v="3597000"/>
    <s v="rlopez@bmlconsultores.cl"/>
    <x v="1102"/>
    <x v="0"/>
    <s v="11865493597000"/>
    <d v="2025-06-13T00:00:00"/>
    <n v="3597000"/>
    <n v="0"/>
  </r>
  <r>
    <x v="248"/>
    <s v="Factura electrÃ³nica"/>
    <n v="3068"/>
    <x v="1102"/>
    <n v="298848"/>
    <s v="rlopez@bmlconsultores.cl"/>
    <x v="1102"/>
    <x v="0"/>
    <s v="3068298848"/>
    <d v="2025-06-13T00:00:00"/>
    <n v="298848"/>
    <n v="0"/>
  </r>
  <r>
    <x v="22"/>
    <s v="Factura electrÃ³nica"/>
    <n v="5274051"/>
    <x v="1102"/>
    <n v="2294960"/>
    <s v="rlopez@bmlconsultores.cl"/>
    <x v="1102"/>
    <x v="0"/>
    <s v="52740512294960"/>
    <d v="2025-05-14T00:00:00"/>
    <n v="2294960"/>
    <n v="0"/>
  </r>
  <r>
    <x v="356"/>
    <s v="Factura electrÃ³nica"/>
    <n v="820112"/>
    <x v="1102"/>
    <n v="298583"/>
    <s v="rlopez@bmlconsultores.cl"/>
    <x v="1102"/>
    <x v="0"/>
    <s v="820112298583"/>
    <d v="2025-06-09T00:00:00"/>
    <n v="298583"/>
    <n v="0"/>
  </r>
  <r>
    <x v="155"/>
    <s v="Factura electrÃ³nica"/>
    <n v="7066"/>
    <x v="1103"/>
    <n v="4522000"/>
    <s v="rlopez@bmlconsultores.cl"/>
    <x v="1103"/>
    <x v="0"/>
    <s v="70664522000"/>
    <d v="2025-05-14T00:00:00"/>
    <n v="4522000"/>
    <n v="0"/>
  </r>
  <r>
    <x v="14"/>
    <s v="Factura electrÃ³nica"/>
    <n v="46968"/>
    <x v="1103"/>
    <n v="539760"/>
    <s v="rlopez@bmlconsultores.cl"/>
    <x v="1103"/>
    <x v="0"/>
    <s v="46968539760"/>
    <d v="2025-06-13T00:00:00"/>
    <n v="539760"/>
    <n v="0"/>
  </r>
  <r>
    <x v="1"/>
    <s v="Factura electrÃ³nica"/>
    <n v="1814"/>
    <x v="1103"/>
    <n v="721462"/>
    <s v="rlopez@bmlconsultores.cl"/>
    <x v="1103"/>
    <x v="0"/>
    <s v="1814721462"/>
    <d v="2025-06-13T00:00:00"/>
    <n v="721462"/>
    <n v="0"/>
  </r>
  <r>
    <x v="75"/>
    <s v="Factura electrÃ³nica"/>
    <n v="26495"/>
    <x v="1103"/>
    <n v="1159923"/>
    <s v="rlopez@bmlconsultores.cl"/>
    <x v="1103"/>
    <x v="0"/>
    <s v="264951159923"/>
    <d v="2025-06-13T00:00:00"/>
    <n v="1159923"/>
    <n v="0"/>
  </r>
  <r>
    <x v="75"/>
    <s v="Factura electrÃ³nica"/>
    <n v="26497"/>
    <x v="1103"/>
    <n v="6514625"/>
    <s v="rlopez@bmlconsultores.cl"/>
    <x v="1103"/>
    <x v="0"/>
    <s v="264976514625"/>
    <d v="2025-06-13T00:00:00"/>
    <n v="6514625"/>
    <n v="0"/>
  </r>
  <r>
    <x v="85"/>
    <s v="Factura electrÃ³nica"/>
    <n v="1361"/>
    <x v="1104"/>
    <n v="35498"/>
    <s v="rlopez@bmlconsultores.cl"/>
    <x v="1104"/>
    <x v="0"/>
    <s v="136135498"/>
    <d v="2025-06-13T00:00:00"/>
    <n v="35498"/>
    <n v="0"/>
  </r>
  <r>
    <x v="85"/>
    <s v="Factura electrÃ³nica"/>
    <n v="1362"/>
    <x v="1104"/>
    <n v="35498"/>
    <s v="rlopez@bmlconsultores.cl"/>
    <x v="1104"/>
    <x v="0"/>
    <s v="136235498"/>
    <d v="2025-06-19T00:00:00"/>
    <n v="35498"/>
    <n v="0"/>
  </r>
  <r>
    <x v="248"/>
    <s v="Factura electrÃ³nica"/>
    <n v="3075"/>
    <x v="1104"/>
    <n v="84488"/>
    <s v="rlopez@bmlconsultores.cl"/>
    <x v="1104"/>
    <x v="0"/>
    <s v="307584488"/>
    <d v="2025-06-13T00:00:00"/>
    <n v="84488"/>
    <n v="0"/>
  </r>
  <r>
    <x v="408"/>
    <s v="Factura electrÃ³nica"/>
    <n v="8950"/>
    <x v="1104"/>
    <n v="1023733"/>
    <s v="rlopez@bmlconsultores.cl"/>
    <x v="1104"/>
    <x v="0"/>
    <s v="89501023733"/>
    <d v="2025-06-13T00:00:00"/>
    <n v="1023733"/>
    <n v="0"/>
  </r>
  <r>
    <x v="336"/>
    <s v="Factura electrÃ³nica"/>
    <n v="7261664"/>
    <x v="1104"/>
    <n v="14071"/>
    <s v="rlopez@bmlconsultores.cl"/>
    <x v="1104"/>
    <x v="0"/>
    <s v="726166414071"/>
    <d v="2025-05-16T00:00:00"/>
    <n v="14071"/>
    <n v="0"/>
  </r>
  <r>
    <x v="296"/>
    <s v="Nota de crÃ©dito electrÃ³nica"/>
    <n v="3893"/>
    <x v="1105"/>
    <n v="-1531073"/>
    <s v="rlopez@bmlconsultores.cl"/>
    <x v="1105"/>
    <x v="1"/>
    <s v="3893-1531073"/>
    <m/>
    <m/>
    <n v="1531073"/>
  </r>
  <r>
    <x v="248"/>
    <s v="Factura electrÃ³nica"/>
    <n v="3081"/>
    <x v="1105"/>
    <n v="155813"/>
    <s v="rlopez@bmlconsultores.cl"/>
    <x v="1105"/>
    <x v="0"/>
    <s v="3081155813"/>
    <d v="2025-06-18T00:00:00"/>
    <n v="155813"/>
    <n v="0"/>
  </r>
  <r>
    <x v="284"/>
    <s v="Factura electrÃ³nica"/>
    <n v="98750"/>
    <x v="1105"/>
    <n v="7525399"/>
    <s v="rlopez@bmlconsultores.cl"/>
    <x v="1105"/>
    <x v="0"/>
    <s v="987507525399"/>
    <d v="2025-06-19T00:00:00"/>
    <n v="7525399"/>
    <n v="0"/>
  </r>
  <r>
    <x v="289"/>
    <s v="Factura electrÃ³nica"/>
    <n v="34"/>
    <x v="1105"/>
    <n v="1084806"/>
    <s v="rlopez@bmlconsultores.cl"/>
    <x v="1105"/>
    <x v="0"/>
    <s v="341084806"/>
    <d v="2024-05-23T00:00:00"/>
    <n v="1084806"/>
    <n v="0"/>
  </r>
  <r>
    <x v="441"/>
    <s v="Factura electrÃ³nica"/>
    <n v="9833"/>
    <x v="1105"/>
    <n v="803932"/>
    <s v="rlopez@bmlconsultores.cl"/>
    <x v="1105"/>
    <x v="0"/>
    <s v="9833803932"/>
    <d v="2025-06-19T00:00:00"/>
    <n v="535955"/>
    <n v="-267977"/>
  </r>
  <r>
    <x v="441"/>
    <s v="Factura electrÃ³nica"/>
    <n v="9834"/>
    <x v="1105"/>
    <n v="535955"/>
    <s v="rlopez@bmlconsultores.cl"/>
    <x v="1105"/>
    <x v="0"/>
    <s v="9834535955"/>
    <d v="2025-06-19T00:00:00"/>
    <n v="328416"/>
    <n v="-207539"/>
  </r>
  <r>
    <x v="11"/>
    <s v="Factura electrÃ³nica"/>
    <n v="129808"/>
    <x v="1106"/>
    <n v="1572103"/>
    <s v="rlopez@bmlconsultores.cl"/>
    <x v="1106"/>
    <x v="0"/>
    <s v="1298081572103"/>
    <d v="2025-06-18T00:00:00"/>
    <n v="1572103"/>
    <n v="0"/>
  </r>
  <r>
    <x v="11"/>
    <s v="Factura electrÃ³nica"/>
    <n v="129809"/>
    <x v="1106"/>
    <n v="7344661"/>
    <s v="rlopez@bmlconsultores.cl"/>
    <x v="1106"/>
    <x v="0"/>
    <s v="1298097344661"/>
    <d v="2025-06-18T00:00:00"/>
    <n v="7344661"/>
    <n v="0"/>
  </r>
  <r>
    <x v="11"/>
    <s v="Factura electrÃ³nica"/>
    <n v="129804"/>
    <x v="1106"/>
    <n v="235620"/>
    <s v="rlopez@bmlconsultores.cl"/>
    <x v="1106"/>
    <x v="0"/>
    <s v="129804235620"/>
    <d v="2025-06-18T00:00:00"/>
    <n v="235620"/>
    <n v="0"/>
  </r>
  <r>
    <x v="376"/>
    <s v="Factura electrÃ³nica"/>
    <n v="14389"/>
    <x v="1106"/>
    <n v="1151670"/>
    <s v="rlopez@bmlconsultores.cl"/>
    <x v="1106"/>
    <x v="0"/>
    <s v="143891151670"/>
    <d v="2025-06-18T00:00:00"/>
    <n v="1151670"/>
    <n v="0"/>
  </r>
  <r>
    <x v="303"/>
    <s v="Factura electrÃ³nica"/>
    <n v="9522"/>
    <x v="1106"/>
    <n v="5579517"/>
    <s v="rlopez@bmlconsultores.cl"/>
    <x v="1106"/>
    <x v="0"/>
    <s v="95225579517"/>
    <d v="2025-06-18T00:00:00"/>
    <n v="5579517"/>
    <n v="0"/>
  </r>
  <r>
    <x v="321"/>
    <s v="Factura electrÃ³nica"/>
    <n v="23"/>
    <x v="1106"/>
    <n v="471733"/>
    <s v="rlopez@bmlconsultores.cl"/>
    <x v="1106"/>
    <x v="0"/>
    <s v="23471733"/>
    <d v="2025-06-18T00:00:00"/>
    <n v="471733"/>
    <n v="0"/>
  </r>
  <r>
    <x v="284"/>
    <s v="Factura electrÃ³nica"/>
    <n v="98784"/>
    <x v="1106"/>
    <n v="1195902"/>
    <s v="rlopez@bmlconsultores.cl"/>
    <x v="1106"/>
    <x v="0"/>
    <s v="987841195902"/>
    <d v="2025-07-04T00:00:00"/>
    <n v="1195902"/>
    <n v="0"/>
  </r>
  <r>
    <x v="21"/>
    <s v="Factura electrÃ³nica"/>
    <n v="1189555"/>
    <x v="1107"/>
    <n v="328416"/>
    <s v="rlopez@bmlconsultores.cl"/>
    <x v="1107"/>
    <x v="0"/>
    <s v="1189555328416"/>
    <d v="2025-06-24T00:00:00"/>
    <n v="328416"/>
    <n v="0"/>
  </r>
  <r>
    <x v="11"/>
    <s v="Factura electrÃ³nica"/>
    <n v="129893"/>
    <x v="1108"/>
    <n v="590271"/>
    <s v="rlopez@bmlconsultores.cl"/>
    <x v="1108"/>
    <x v="0"/>
    <s v="129893590271"/>
    <d v="2025-06-19T00:00:00"/>
    <n v="590271"/>
    <n v="0"/>
  </r>
  <r>
    <x v="11"/>
    <s v="Factura electrÃ³nica"/>
    <n v="129894"/>
    <x v="1108"/>
    <n v="663425"/>
    <s v="rlopez@bmlconsultores.cl"/>
    <x v="1108"/>
    <x v="0"/>
    <s v="129894663425"/>
    <d v="2025-06-19T00:00:00"/>
    <n v="663425"/>
    <n v="0"/>
  </r>
  <r>
    <x v="77"/>
    <s v="Factura electrÃ³nica"/>
    <n v="23286"/>
    <x v="1108"/>
    <n v="102804"/>
    <s v="rlopez@bmlconsultores.cl"/>
    <x v="1108"/>
    <x v="0"/>
    <s v="23286102804"/>
    <d v="2025-06-19T00:00:00"/>
    <n v="102804"/>
    <n v="0"/>
  </r>
  <r>
    <x v="404"/>
    <s v="Factura electrÃ³nica"/>
    <n v="2075"/>
    <x v="1108"/>
    <n v="799918"/>
    <s v="rlopez@bmlconsultores.cl"/>
    <x v="1108"/>
    <x v="0"/>
    <s v="2075799918"/>
    <d v="2025-06-18T00:00:00"/>
    <n v="799918"/>
    <n v="0"/>
  </r>
  <r>
    <x v="198"/>
    <s v="Factura electrÃ³nica"/>
    <n v="607"/>
    <x v="1109"/>
    <n v="179900"/>
    <s v="rlopez@bmlconsultores.cl"/>
    <x v="1109"/>
    <x v="0"/>
    <s v="607179900"/>
    <d v="2025-06-18T00:00:00"/>
    <n v="179900"/>
    <n v="0"/>
  </r>
  <r>
    <x v="198"/>
    <s v="Nota de crÃ©dito electrÃ³nica"/>
    <n v="1758"/>
    <x v="1109"/>
    <n v="-179900"/>
    <s v="rlopez@bmlconsultores.cl"/>
    <x v="1109"/>
    <x v="1"/>
    <s v="1758-179900"/>
    <m/>
    <m/>
    <n v="179900"/>
  </r>
  <r>
    <x v="21"/>
    <s v="Factura electrÃ³nica"/>
    <n v="1189600"/>
    <x v="1109"/>
    <n v="3199980"/>
    <s v="rlopez@bmlconsultores.cl"/>
    <x v="1109"/>
    <x v="0"/>
    <s v="11896003199980"/>
    <d v="2025-06-24T00:00:00"/>
    <n v="3199980"/>
    <n v="0"/>
  </r>
  <r>
    <x v="21"/>
    <s v="Factura electrÃ³nica"/>
    <n v="1189601"/>
    <x v="1109"/>
    <n v="3249990"/>
    <s v="rlopez@bmlconsultores.cl"/>
    <x v="1109"/>
    <x v="0"/>
    <s v="11896013249990"/>
    <d v="2025-06-24T00:00:00"/>
    <n v="3249990"/>
    <n v="0"/>
  </r>
  <r>
    <x v="4"/>
    <s v="Factura electrÃ³nica"/>
    <n v="7900"/>
    <x v="1109"/>
    <n v="84570"/>
    <s v="rlopez@bmlconsultores.cl"/>
    <x v="1109"/>
    <x v="0"/>
    <s v="790084570"/>
    <d v="2025-06-24T00:00:00"/>
    <n v="84570"/>
    <n v="0"/>
  </r>
  <r>
    <x v="369"/>
    <s v="Factura electrÃ³nica"/>
    <n v="5811"/>
    <x v="1109"/>
    <n v="21593"/>
    <s v="rlopez@bmlconsultores.cl"/>
    <x v="1109"/>
    <x v="0"/>
    <s v="581121593"/>
    <d v="2025-06-24T00:00:00"/>
    <n v="21593"/>
    <n v="0"/>
  </r>
  <r>
    <x v="51"/>
    <s v="Factura electrÃ³nica"/>
    <n v="881236"/>
    <x v="1110"/>
    <n v="1102596"/>
    <s v="rlopez@bmlconsultores.cl"/>
    <x v="1110"/>
    <x v="0"/>
    <s v="8812361102596"/>
    <d v="2025-06-24T00:00:00"/>
    <n v="1102596"/>
    <n v="0"/>
  </r>
  <r>
    <x v="296"/>
    <s v="Factura electrÃ³nica"/>
    <n v="26230"/>
    <x v="1110"/>
    <n v="1573972"/>
    <s v="rlopez@bmlconsultores.cl"/>
    <x v="1110"/>
    <x v="0"/>
    <s v="262301573972"/>
    <d v="2025-06-24T00:00:00"/>
    <n v="1573972"/>
    <n v="0"/>
  </r>
  <r>
    <x v="248"/>
    <s v="Factura electrÃ³nica"/>
    <n v="3103"/>
    <x v="1110"/>
    <n v="192887"/>
    <s v="rlopez@bmlconsultores.cl"/>
    <x v="1110"/>
    <x v="0"/>
    <s v="3103192887"/>
    <d v="2025-06-24T00:00:00"/>
    <n v="192887"/>
    <n v="0"/>
  </r>
  <r>
    <x v="284"/>
    <s v="Factura electrÃ³nica"/>
    <n v="98873"/>
    <x v="1110"/>
    <n v="522061"/>
    <s v="rlopez@bmlconsultores.cl"/>
    <x v="1110"/>
    <x v="0"/>
    <s v="98873522061"/>
    <d v="2025-06-24T00:00:00"/>
    <n v="522061"/>
    <n v="0"/>
  </r>
  <r>
    <x v="206"/>
    <s v="Factura electrÃ³nica"/>
    <n v="623267"/>
    <x v="1110"/>
    <n v="1221185"/>
    <s v="rlopez@bmlconsultores.cl"/>
    <x v="1110"/>
    <x v="0"/>
    <s v="6232671221185"/>
    <d v="2025-06-24T00:00:00"/>
    <n v="1221185"/>
    <n v="0"/>
  </r>
  <r>
    <x v="313"/>
    <s v="Factura electrÃ³nica"/>
    <n v="9865"/>
    <x v="1110"/>
    <n v="239928"/>
    <s v="rlopez@bmlconsultores.cl"/>
    <x v="1110"/>
    <x v="0"/>
    <s v="9865239928"/>
    <d v="2025-06-24T00:00:00"/>
    <n v="239928"/>
    <n v="0"/>
  </r>
  <r>
    <x v="2"/>
    <s v="Factura electrÃ³nica"/>
    <n v="3465279"/>
    <x v="1110"/>
    <n v="263280"/>
    <s v="rlopez@bmlconsultores.cl"/>
    <x v="1110"/>
    <x v="0"/>
    <s v="3465279263280"/>
    <d v="2025-05-27T00:00:00"/>
    <n v="263280"/>
    <n v="0"/>
  </r>
  <r>
    <x v="2"/>
    <s v="Factura electrÃ³nica"/>
    <n v="3465291"/>
    <x v="1110"/>
    <n v="98201"/>
    <s v="rlopez@bmlconsultores.cl"/>
    <x v="1110"/>
    <x v="0"/>
    <s v="346529198201"/>
    <d v="2025-05-27T00:00:00"/>
    <n v="98201"/>
    <n v="0"/>
  </r>
  <r>
    <x v="342"/>
    <s v="Factura electrÃ³nica"/>
    <n v="51734939"/>
    <x v="1111"/>
    <n v="13152"/>
    <s v="rlopez@bmlconsultores.cl"/>
    <x v="1111"/>
    <x v="0"/>
    <s v="5173493913152"/>
    <d v="2025-05-28T00:00:00"/>
    <n v="13152"/>
    <n v="0"/>
  </r>
  <r>
    <x v="342"/>
    <s v="Factura no afecta o exenta electrÃ³nica"/>
    <n v="13588680"/>
    <x v="1111"/>
    <n v="6190"/>
    <s v="rlopez@bmlconsultores.cl"/>
    <x v="1111"/>
    <x v="0"/>
    <s v="135886806190"/>
    <d v="2025-05-28T00:00:00"/>
    <n v="6190"/>
    <n v="0"/>
  </r>
  <r>
    <x v="116"/>
    <s v="Factura electrÃ³nica"/>
    <n v="9644"/>
    <x v="1111"/>
    <n v="5221000"/>
    <s v="rlopez@bmlconsultores.cl"/>
    <x v="1111"/>
    <x v="0"/>
    <s v="96445221000"/>
    <d v="2025-05-20T00:00:00"/>
    <n v="5221000"/>
    <n v="0"/>
  </r>
  <r>
    <x v="380"/>
    <s v="Factura no afecta o exenta electrÃ³nica"/>
    <n v="59"/>
    <x v="1111"/>
    <n v="705258"/>
    <s v="rlopez@bmlconsultores.cl"/>
    <x v="1111"/>
    <x v="0"/>
    <s v="59705258"/>
    <d v="2025-06-04T00:00:00"/>
    <n v="705258"/>
    <n v="0"/>
  </r>
  <r>
    <x v="442"/>
    <s v="Factura electrÃ³nica"/>
    <n v="51949"/>
    <x v="1112"/>
    <n v="794700"/>
    <s v="rlopez@bmlconsultores.cl"/>
    <x v="1112"/>
    <x v="0"/>
    <s v="51949794700"/>
    <d v="2025-05-23T00:00:00"/>
    <n v="794700"/>
    <n v="0"/>
  </r>
  <r>
    <x v="443"/>
    <s v="Factura electrÃ³nica"/>
    <n v="38891"/>
    <x v="1112"/>
    <n v="2994000"/>
    <s v="rlopez@bmlconsultores.cl"/>
    <x v="1112"/>
    <x v="0"/>
    <s v="388912994000"/>
    <d v="2025-05-28T00:00:00"/>
    <n v="2994000"/>
    <n v="0"/>
  </r>
  <r>
    <x v="263"/>
    <s v="Factura electrÃ³nica"/>
    <n v="14412"/>
    <x v="1112"/>
    <n v="2043159"/>
    <s v="rlopez@bmlconsultores.cl"/>
    <x v="1112"/>
    <x v="0"/>
    <s v="144122043159"/>
    <d v="2025-06-24T00:00:00"/>
    <n v="2043159"/>
    <n v="0"/>
  </r>
  <r>
    <x v="263"/>
    <s v="Factura electrÃ³nica"/>
    <n v="14408"/>
    <x v="1112"/>
    <n v="35513"/>
    <s v="rlopez@bmlconsultores.cl"/>
    <x v="1112"/>
    <x v="0"/>
    <s v="1440835513"/>
    <d v="2025-06-24T00:00:00"/>
    <n v="35513"/>
    <n v="0"/>
  </r>
  <r>
    <x v="408"/>
    <s v="Factura electrÃ³nica"/>
    <n v="9118"/>
    <x v="1112"/>
    <n v="2751723"/>
    <s v="rlopez@bmlconsultores.cl"/>
    <x v="1112"/>
    <x v="0"/>
    <s v="91182751723"/>
    <d v="2025-06-26T00:00:00"/>
    <n v="2751723"/>
    <n v="0"/>
  </r>
  <r>
    <x v="75"/>
    <s v="Factura electrÃ³nica"/>
    <n v="26579"/>
    <x v="1112"/>
    <n v="6395349"/>
    <s v="rlopez@bmlconsultores.cl"/>
    <x v="1112"/>
    <x v="0"/>
    <s v="265796395349"/>
    <d v="2025-06-24T00:00:00"/>
    <n v="6395349"/>
    <n v="0"/>
  </r>
  <r>
    <x v="405"/>
    <s v="Factura electrÃ³nica"/>
    <n v="24105584"/>
    <x v="1112"/>
    <n v="2345970"/>
    <s v="rlopez@bmlconsultores.cl"/>
    <x v="1112"/>
    <x v="0"/>
    <s v="241055842345970"/>
    <d v="2025-05-29T00:00:00"/>
    <n v="2345970"/>
    <n v="0"/>
  </r>
  <r>
    <x v="317"/>
    <s v="Factura electrÃ³nica"/>
    <n v="736"/>
    <x v="1112"/>
    <n v="200001"/>
    <s v="rlopez@bmlconsultores.cl"/>
    <x v="1112"/>
    <x v="0"/>
    <s v="736200001"/>
    <d v="2025-05-30T00:00:00"/>
    <n v="200000"/>
    <n v="-1"/>
  </r>
  <r>
    <x v="22"/>
    <s v="Factura electrÃ³nica"/>
    <n v="5277655"/>
    <x v="1113"/>
    <n v="4163960"/>
    <s v="rlopez@bmlconsultores.cl"/>
    <x v="1113"/>
    <x v="0"/>
    <s v="52776554163960"/>
    <d v="2025-05-30T00:00:00"/>
    <n v="4163960"/>
    <n v="0"/>
  </r>
  <r>
    <x v="282"/>
    <s v="Factura electrÃ³nica"/>
    <n v="194278"/>
    <x v="1113"/>
    <n v="290965"/>
    <s v="rlopez@bmlconsultores.cl"/>
    <x v="1113"/>
    <x v="0"/>
    <s v="194278290965"/>
    <d v="2025-06-24T00:00:00"/>
    <n v="290965"/>
    <n v="0"/>
  </r>
  <r>
    <x v="370"/>
    <s v="Factura electrÃ³nica"/>
    <n v="35590"/>
    <x v="1113"/>
    <n v="449981"/>
    <s v="rlopez@bmlconsultores.cl"/>
    <x v="1113"/>
    <x v="0"/>
    <s v="35590449981"/>
    <d v="2025-05-30T00:00:00"/>
    <n v="449980"/>
    <n v="-1"/>
  </r>
  <r>
    <x v="444"/>
    <s v="Factura electrÃ³nica"/>
    <n v="5298"/>
    <x v="1113"/>
    <n v="902000"/>
    <s v="rlopez@bmlconsultores.cl"/>
    <x v="1113"/>
    <x v="0"/>
    <s v="5298902000"/>
    <d v="2025-06-27T00:00:00"/>
    <n v="902000"/>
    <n v="0"/>
  </r>
  <r>
    <x v="23"/>
    <s v="Factura electrÃ³nica"/>
    <n v="2108269"/>
    <x v="1113"/>
    <n v="4514960"/>
    <s v="rlopez@bmlconsultores.cl"/>
    <x v="1113"/>
    <x v="0"/>
    <s v="21082694514960"/>
    <d v="2025-05-30T00:00:00"/>
    <n v="4514960"/>
    <n v="0"/>
  </r>
  <r>
    <x v="174"/>
    <s v="Factura electrÃ³nica"/>
    <n v="1947466"/>
    <x v="1114"/>
    <n v="429990"/>
    <s v="rlopez@bmlconsultores.cl"/>
    <x v="1114"/>
    <x v="0"/>
    <s v="1947466429990"/>
    <d v="2025-05-30T00:00:00"/>
    <n v="429990"/>
    <n v="0"/>
  </r>
  <r>
    <x v="174"/>
    <s v="Factura electrÃ³nica"/>
    <n v="1947461"/>
    <x v="1114"/>
    <n v="1149990"/>
    <s v="rlopez@bmlconsultores.cl"/>
    <x v="1114"/>
    <x v="0"/>
    <s v="19474611149990"/>
    <d v="2025-05-30T00:00:00"/>
    <n v="1149990"/>
    <n v="0"/>
  </r>
  <r>
    <x v="445"/>
    <s v="Factura electrÃ³nica"/>
    <n v="2517789"/>
    <x v="1114"/>
    <n v="765980"/>
    <s v="rlopez@bmlconsultores.cl"/>
    <x v="1114"/>
    <x v="0"/>
    <s v="2517789765980"/>
    <d v="2025-04-20T00:00:00"/>
    <n v="765980"/>
    <n v="0"/>
  </r>
  <r>
    <x v="284"/>
    <s v="Factura electrÃ³nica"/>
    <n v="98949"/>
    <x v="1114"/>
    <n v="839920"/>
    <s v="rlopez@bmlconsultores.cl"/>
    <x v="1114"/>
    <x v="0"/>
    <s v="98949839920"/>
    <d v="2025-05-30T00:00:00"/>
    <n v="839920"/>
    <n v="0"/>
  </r>
  <r>
    <x v="446"/>
    <s v="Factura electrÃ³nica"/>
    <n v="15514"/>
    <x v="1115"/>
    <n v="50980"/>
    <s v="rlopez@bmlconsultores.cl"/>
    <x v="1115"/>
    <x v="0"/>
    <s v="1551450980"/>
    <d v="2025-06-01T00:00:00"/>
    <n v="50980"/>
    <n v="0"/>
  </r>
  <r>
    <x v="199"/>
    <s v="Factura no afecta o exenta electrÃ³nica"/>
    <n v="248552"/>
    <x v="1115"/>
    <n v="57495"/>
    <s v="rlopez@bmlconsultores.cl"/>
    <x v="1115"/>
    <x v="0"/>
    <s v="24855257495"/>
    <d v="2025-07-01T00:00:00"/>
    <n v="57495"/>
    <n v="0"/>
  </r>
  <r>
    <x v="21"/>
    <s v="Factura electrÃ³nica"/>
    <n v="1185228"/>
    <x v="1115"/>
    <n v="34990"/>
    <s v="rlopez@bmlconsultores.cl"/>
    <x v="1115"/>
    <x v="0"/>
    <s v="118522834990"/>
    <d v="2025-06-01T00:00:00"/>
    <n v="34990"/>
    <n v="0"/>
  </r>
  <r>
    <x v="328"/>
    <s v="Factura electrÃ³nica"/>
    <n v="3162"/>
    <x v="1115"/>
    <n v="107269"/>
    <s v="rlopez@bmlconsultores.cl"/>
    <x v="1115"/>
    <x v="0"/>
    <s v="3162107269"/>
    <d v="2025-06-02T00:00:00"/>
    <n v="107269"/>
    <n v="0"/>
  </r>
  <r>
    <x v="198"/>
    <s v="Factura electrÃ³nica"/>
    <n v="614"/>
    <x v="1116"/>
    <n v="349800"/>
    <s v="rlopez@bmlconsultores.cl"/>
    <x v="1116"/>
    <x v="0"/>
    <s v="614349800"/>
    <d v="2025-06-18T00:00:00"/>
    <n v="349800"/>
    <n v="0"/>
  </r>
  <r>
    <x v="285"/>
    <s v="Factura electrÃ³nica"/>
    <n v="14266"/>
    <x v="1116"/>
    <n v="161970"/>
    <s v="rlopez@bmlconsultores.cl"/>
    <x v="1116"/>
    <x v="0"/>
    <s v="14266161970"/>
    <d v="2025-06-02T00:00:00"/>
    <n v="183900"/>
    <n v="-116135"/>
  </r>
  <r>
    <x v="285"/>
    <s v="Factura electrÃ³nica"/>
    <n v="14267"/>
    <x v="1116"/>
    <n v="363970"/>
    <s v="rlopez@bmlconsultores.cl"/>
    <x v="1116"/>
    <x v="0"/>
    <s v="14267363970"/>
    <d v="2025-06-02T00:00:00"/>
    <n v="363970"/>
    <n v="0"/>
  </r>
  <r>
    <x v="12"/>
    <s v="Factura electrÃ³nica"/>
    <n v="39692"/>
    <x v="1116"/>
    <n v="47600"/>
    <s v="rlopez@bmlconsultores.cl"/>
    <x v="1116"/>
    <x v="0"/>
    <s v="3969247600"/>
    <d v="2025-06-02T00:00:00"/>
    <n v="47600"/>
    <n v="0"/>
  </r>
  <r>
    <x v="376"/>
    <s v="Factura electrÃ³nica"/>
    <n v="14423"/>
    <x v="1116"/>
    <n v="6031739"/>
    <s v="rlopez@bmlconsultores.cl"/>
    <x v="1116"/>
    <x v="0"/>
    <s v="144236031739"/>
    <d v="2025-07-02T00:00:00"/>
    <n v="6031739"/>
    <n v="0"/>
  </r>
  <r>
    <x v="376"/>
    <s v="Factura electrÃ³nica"/>
    <n v="14422"/>
    <x v="1116"/>
    <n v="6066403"/>
    <s v="rlopez@bmlconsultores.cl"/>
    <x v="1116"/>
    <x v="2"/>
    <s v="144226066403"/>
    <m/>
    <m/>
    <n v="-6066403"/>
  </r>
  <r>
    <x v="376"/>
    <s v="Nota de crÃ©dito electrÃ³nica"/>
    <n v="1093"/>
    <x v="1116"/>
    <n v="-6066403"/>
    <s v="rlopez@bmlconsultores.cl"/>
    <x v="1116"/>
    <x v="1"/>
    <s v="1093-6066403"/>
    <m/>
    <m/>
    <n v="6066403"/>
  </r>
  <r>
    <x v="75"/>
    <s v="Factura electrÃ³nica"/>
    <n v="26596"/>
    <x v="1116"/>
    <n v="1199877"/>
    <s v="rlopez@bmlconsultores.cl"/>
    <x v="1116"/>
    <x v="0"/>
    <s v="265961199877"/>
    <d v="2025-07-02T00:00:00"/>
    <n v="1199877"/>
    <n v="0"/>
  </r>
  <r>
    <x v="447"/>
    <s v="Factura electrÃ³nica"/>
    <n v="7487"/>
    <x v="1116"/>
    <n v="189991"/>
    <s v="rlopez@bmlconsultores.cl"/>
    <x v="1116"/>
    <x v="0"/>
    <s v="7487189991"/>
    <d v="2025-06-05T00:00:00"/>
    <n v="189990"/>
    <n v="-1"/>
  </r>
  <r>
    <x v="441"/>
    <s v="Factura electrÃ³nica"/>
    <n v="9879"/>
    <x v="1116"/>
    <n v="567945"/>
    <s v="rlopez@bmlconsultores.cl"/>
    <x v="1116"/>
    <x v="0"/>
    <s v="9879567945"/>
    <d v="2025-06-02T00:00:00"/>
    <n v="567945"/>
    <n v="0"/>
  </r>
  <r>
    <x v="69"/>
    <s v="Factura electrÃ³nica"/>
    <n v="5406962"/>
    <x v="1117"/>
    <n v="149970"/>
    <s v="rlopez@bmlconsultores.cl"/>
    <x v="1117"/>
    <x v="0"/>
    <s v="5406962149970"/>
    <d v="2025-06-03T00:00:00"/>
    <n v="149970"/>
    <n v="0"/>
  </r>
  <r>
    <x v="321"/>
    <s v="Factura electrÃ³nica"/>
    <n v="24"/>
    <x v="1117"/>
    <n v="107943"/>
    <s v="rlopez@bmlconsultores.cl"/>
    <x v="1117"/>
    <x v="0"/>
    <s v="24107943"/>
    <d v="2025-07-08T00:00:00"/>
    <n v="107943"/>
    <n v="0"/>
  </r>
  <r>
    <x v="248"/>
    <s v="Factura electrÃ³nica"/>
    <n v="3126"/>
    <x v="1117"/>
    <n v="424806"/>
    <s v="rlopez@bmlconsultores.cl"/>
    <x v="1117"/>
    <x v="0"/>
    <s v="3126424806"/>
    <d v="2025-07-02T00:00:00"/>
    <n v="424806"/>
    <n v="0"/>
  </r>
  <r>
    <x v="22"/>
    <s v="Factura electrÃ³nica"/>
    <n v="5324721"/>
    <x v="1117"/>
    <n v="154980"/>
    <s v="rlopez@bmlconsultores.cl"/>
    <x v="1117"/>
    <x v="0"/>
    <s v="5324721154980"/>
    <d v="2025-06-03T00:00:00"/>
    <n v="154980"/>
    <n v="0"/>
  </r>
  <r>
    <x v="265"/>
    <s v="Factura electrÃ³nica"/>
    <n v="14428"/>
    <x v="1117"/>
    <n v="761541"/>
    <s v="rlopez@bmlconsultores.cl"/>
    <x v="1117"/>
    <x v="0"/>
    <s v="14428761541"/>
    <d v="2025-07-02T00:00:00"/>
    <n v="761541"/>
    <n v="0"/>
  </r>
  <r>
    <x v="32"/>
    <s v="Factura electrÃ³nica"/>
    <n v="24204080"/>
    <x v="1117"/>
    <n v="1103890"/>
    <s v="rlopez@bmlconsultores.cl"/>
    <x v="1117"/>
    <x v="0"/>
    <s v="242040801103890"/>
    <d v="2025-06-03T00:00:00"/>
    <n v="1103890"/>
    <n v="0"/>
  </r>
  <r>
    <x v="198"/>
    <s v="Factura electrÃ³nica"/>
    <n v="616"/>
    <x v="1118"/>
    <n v="183900"/>
    <s v="rlopez@bmlconsultores.cl"/>
    <x v="1118"/>
    <x v="0"/>
    <s v="616183900"/>
    <d v="2025-06-18T00:00:00"/>
    <n v="183900"/>
    <n v="0"/>
  </r>
  <r>
    <x v="198"/>
    <s v="Factura electrÃ³nica"/>
    <n v="615"/>
    <x v="1118"/>
    <n v="372800"/>
    <s v="rlopez@bmlconsultores.cl"/>
    <x v="1118"/>
    <x v="0"/>
    <s v="615372800"/>
    <d v="2025-06-18T00:00:00"/>
    <n v="372800"/>
    <n v="0"/>
  </r>
  <r>
    <x v="303"/>
    <s v="Factura electrÃ³nica"/>
    <n v="10001"/>
    <x v="1118"/>
    <n v="3689869"/>
    <s v="rlopez@bmlconsultores.cl"/>
    <x v="1118"/>
    <x v="0"/>
    <s v="100013689869"/>
    <d v="2025-07-02T00:00:00"/>
    <n v="3689869"/>
    <n v="0"/>
  </r>
  <r>
    <x v="21"/>
    <s v="Factura electrÃ³nica"/>
    <n v="1191783"/>
    <x v="1118"/>
    <n v="4415959"/>
    <s v="rlopez@bmlconsultores.cl"/>
    <x v="1118"/>
    <x v="0"/>
    <s v="11917834415959"/>
    <d v="2025-07-02T00:00:00"/>
    <n v="4415959"/>
    <n v="0"/>
  </r>
  <r>
    <x v="22"/>
    <s v="Factura electrÃ³nica"/>
    <n v="5326728"/>
    <x v="1118"/>
    <n v="2133970"/>
    <s v="rlopez@bmlconsultores.cl"/>
    <x v="1118"/>
    <x v="0"/>
    <s v="53267282133970"/>
    <d v="2025-06-04T00:00:00"/>
    <n v="2133970"/>
    <n v="0"/>
  </r>
  <r>
    <x v="22"/>
    <s v="Factura electrÃ³nica"/>
    <n v="5326694"/>
    <x v="1118"/>
    <n v="1507980"/>
    <s v="rlopez@bmlconsultores.cl"/>
    <x v="1118"/>
    <x v="0"/>
    <s v="53266941507980"/>
    <d v="2025-06-04T00:00:00"/>
    <n v="1507980"/>
    <n v="0"/>
  </r>
  <r>
    <x v="22"/>
    <s v="Factura electrÃ³nica"/>
    <n v="5326857"/>
    <x v="1118"/>
    <n v="1299950"/>
    <s v="rlopez@bmlconsultores.cl"/>
    <x v="1118"/>
    <x v="0"/>
    <s v="53268571299950"/>
    <d v="2025-06-04T00:00:00"/>
    <n v="1299950"/>
    <n v="0"/>
  </r>
  <r>
    <x v="22"/>
    <s v="Factura electrÃ³nica"/>
    <n v="5326727"/>
    <x v="1118"/>
    <n v="290980"/>
    <s v="rlopez@bmlconsultores.cl"/>
    <x v="1118"/>
    <x v="0"/>
    <s v="5326727290980"/>
    <d v="2025-06-04T00:00:00"/>
    <n v="290980"/>
    <n v="0"/>
  </r>
  <r>
    <x v="408"/>
    <s v="Factura electrÃ³nica"/>
    <n v="9209"/>
    <x v="1118"/>
    <n v="129130"/>
    <s v="rlopez@bmlconsultores.cl"/>
    <x v="1118"/>
    <x v="0"/>
    <s v="9209129130"/>
    <d v="2025-07-02T00:00:00"/>
    <n v="129130"/>
    <n v="0"/>
  </r>
  <r>
    <x v="75"/>
    <s v="Factura electrÃ³nica"/>
    <n v="26617"/>
    <x v="1118"/>
    <n v="1591809"/>
    <s v="rlopez@bmlconsultores.cl"/>
    <x v="1118"/>
    <x v="0"/>
    <s v="266171591809"/>
    <d v="2025-07-02T00:00:00"/>
    <n v="1591809"/>
    <n v="0"/>
  </r>
  <r>
    <x v="401"/>
    <s v="Factura electrÃ³nica"/>
    <n v="535"/>
    <x v="1118"/>
    <n v="3739"/>
    <s v="rlopez@bmlconsultores.cl"/>
    <x v="1118"/>
    <x v="0"/>
    <s v="5353739"/>
    <d v="2025-07-02T00:00:00"/>
    <n v="3739"/>
    <n v="0"/>
  </r>
  <r>
    <x v="401"/>
    <s v="Factura electrÃ³nica"/>
    <n v="533"/>
    <x v="1118"/>
    <n v="18188"/>
    <s v="rlopez@bmlconsultores.cl"/>
    <x v="1118"/>
    <x v="0"/>
    <s v="53318188"/>
    <d v="2025-07-02T00:00:00"/>
    <n v="18188"/>
    <n v="0"/>
  </r>
  <r>
    <x v="401"/>
    <s v="Factura electrÃ³nica"/>
    <n v="534"/>
    <x v="1118"/>
    <n v="12833"/>
    <s v="rlopez@bmlconsultores.cl"/>
    <x v="1118"/>
    <x v="0"/>
    <s v="53412833"/>
    <d v="2025-07-02T00:00:00"/>
    <n v="12833"/>
    <n v="0"/>
  </r>
  <r>
    <x v="26"/>
    <s v="Factura electrÃ³nica"/>
    <n v="805765"/>
    <x v="1118"/>
    <n v="1649970"/>
    <s v="rlopez@bmlconsultores.cl"/>
    <x v="1118"/>
    <x v="0"/>
    <s v="8057651649970"/>
    <d v="2025-06-04T00:00:00"/>
    <n v="1649970"/>
    <n v="0"/>
  </r>
  <r>
    <x v="53"/>
    <s v="Factura electrÃ³nica"/>
    <n v="55982"/>
    <x v="1119"/>
    <n v="2709880"/>
    <s v="rlopez@bmlconsultores.cl"/>
    <x v="1119"/>
    <x v="0"/>
    <s v="559822709880"/>
    <d v="2025-06-05T00:00:00"/>
    <n v="2709880"/>
    <n v="0"/>
  </r>
  <r>
    <x v="14"/>
    <s v="Factura electrÃ³nica"/>
    <n v="47406"/>
    <x v="1119"/>
    <n v="1079397"/>
    <s v="rlopez@bmlconsultores.cl"/>
    <x v="1119"/>
    <x v="0"/>
    <s v="474061079397"/>
    <d v="2025-07-02T00:00:00"/>
    <n v="1079397"/>
    <n v="0"/>
  </r>
  <r>
    <x v="198"/>
    <s v="Factura electrÃ³nica"/>
    <n v="617"/>
    <x v="1119"/>
    <n v="174900"/>
    <s v="rlopez@bmlconsultores.cl"/>
    <x v="1119"/>
    <x v="0"/>
    <s v="617174900"/>
    <m/>
    <n v="174900"/>
    <n v="0"/>
  </r>
  <r>
    <x v="198"/>
    <s v="Factura electrÃ³nica"/>
    <n v="618"/>
    <x v="1119"/>
    <n v="174900"/>
    <s v="rlopez@bmlconsultores.cl"/>
    <x v="1119"/>
    <x v="0"/>
    <s v="618174900"/>
    <d v="2025-06-18T00:00:00"/>
    <n v="174900"/>
    <n v="0"/>
  </r>
  <r>
    <x v="198"/>
    <s v="Nota de crÃ©dito electrÃ³nica"/>
    <n v="1785"/>
    <x v="1119"/>
    <n v="-174900"/>
    <s v="rlopez@bmlconsultores.cl"/>
    <x v="1119"/>
    <x v="1"/>
    <s v="1785-174900"/>
    <m/>
    <m/>
    <n v="174900"/>
  </r>
  <r>
    <x v="198"/>
    <s v="Nota de crÃ©dito electrÃ³nica"/>
    <n v="1783"/>
    <x v="1119"/>
    <n v="-174900"/>
    <s v="rlopez@bmlconsultores.cl"/>
    <x v="1119"/>
    <x v="1"/>
    <s v="1783-174900"/>
    <m/>
    <m/>
    <n v="174900"/>
  </r>
  <r>
    <x v="263"/>
    <s v="Factura electrÃ³nica"/>
    <n v="14430"/>
    <x v="1119"/>
    <n v="3120725"/>
    <s v="rlopez@bmlconsultores.cl"/>
    <x v="1119"/>
    <x v="0"/>
    <s v="144303120725"/>
    <d v="2025-07-02T00:00:00"/>
    <n v="3120725"/>
    <n v="0"/>
  </r>
  <r>
    <x v="248"/>
    <s v="Factura electrÃ³nica"/>
    <n v="3138"/>
    <x v="1119"/>
    <n v="224494"/>
    <s v="rlopez@bmlconsultores.cl"/>
    <x v="1119"/>
    <x v="0"/>
    <s v="3138224494"/>
    <d v="2025-07-02T00:00:00"/>
    <n v="224494"/>
    <n v="0"/>
  </r>
  <r>
    <x v="75"/>
    <s v="Factura electrÃ³nica"/>
    <n v="26627"/>
    <x v="1119"/>
    <n v="3275558"/>
    <s v="rlopez@bmlconsultores.cl"/>
    <x v="1119"/>
    <x v="0"/>
    <s v="266273275558"/>
    <d v="2025-07-02T00:00:00"/>
    <n v="3275558"/>
    <n v="0"/>
  </r>
  <r>
    <x v="448"/>
    <s v="Factura electrÃ³nica"/>
    <n v="84179"/>
    <x v="1119"/>
    <n v="108070"/>
    <s v="rlopez@bmlconsultores.cl"/>
    <x v="1119"/>
    <x v="0"/>
    <s v="84179108070"/>
    <d v="2025-06-05T00:00:00"/>
    <n v="108070"/>
    <n v="0"/>
  </r>
  <r>
    <x v="129"/>
    <s v="Factura electrÃ³nica"/>
    <n v="274407"/>
    <x v="1119"/>
    <n v="2538821"/>
    <s v="rlopez@bmlconsultores.cl"/>
    <x v="1119"/>
    <x v="0"/>
    <s v="2744072538821"/>
    <d v="2025-05-30T00:00:00"/>
    <n v="2538821"/>
    <n v="0"/>
  </r>
  <r>
    <x v="289"/>
    <s v="Factura electrÃ³nica"/>
    <n v="35"/>
    <x v="1119"/>
    <n v="1362057"/>
    <s v="rlopez@bmlconsultores.cl"/>
    <x v="1119"/>
    <x v="0"/>
    <s v="351362057"/>
    <d v="2025-06-06T00:00:00"/>
    <n v="1362057"/>
    <n v="0"/>
  </r>
  <r>
    <x v="335"/>
    <s v="Factura electrÃ³nica"/>
    <n v="2110955"/>
    <x v="1119"/>
    <n v="389970"/>
    <s v="rlopez@bmlconsultores.cl"/>
    <x v="1119"/>
    <x v="0"/>
    <s v="2110955389970"/>
    <d v="2025-06-05T00:00:00"/>
    <n v="389970"/>
    <n v="0"/>
  </r>
  <r>
    <x v="120"/>
    <s v="Factura no afecta o exenta electrÃ³nica"/>
    <n v="2367"/>
    <x v="1119"/>
    <n v="1365219"/>
    <s v="rlopez@bmlconsultores.cl"/>
    <x v="1119"/>
    <x v="0"/>
    <s v="23671365219"/>
    <d v="2025-07-02T00:00:00"/>
    <n v="1365219"/>
    <n v="0"/>
  </r>
  <r>
    <x v="285"/>
    <s v="Factura electrÃ³nica"/>
    <n v="14423"/>
    <x v="1120"/>
    <n v="7559880"/>
    <s v="rlopez@bmlconsultores.cl"/>
    <x v="1120"/>
    <x v="0"/>
    <s v="144237559880"/>
    <d v="2025-06-06T00:00:00"/>
    <n v="7559880"/>
    <n v="0"/>
  </r>
  <r>
    <x v="449"/>
    <s v="Nota de crÃ©dito electrÃ³nica"/>
    <n v="1276726"/>
    <x v="1120"/>
    <n v="-412119"/>
    <s v="rlopez@bmlconsultores.cl"/>
    <x v="1120"/>
    <x v="1"/>
    <s v="1276726-412119"/>
    <m/>
    <m/>
    <n v="412119"/>
  </r>
  <r>
    <x v="321"/>
    <s v="Factura electrÃ³nica"/>
    <n v="25"/>
    <x v="1120"/>
    <n v="407937"/>
    <s v="rlopez@bmlconsultores.cl"/>
    <x v="1120"/>
    <x v="0"/>
    <s v="25407937"/>
    <d v="2025-07-02T00:00:00"/>
    <n v="407937"/>
    <n v="0"/>
  </r>
  <r>
    <x v="248"/>
    <s v="Factura electrÃ³nica"/>
    <n v="3153"/>
    <x v="1120"/>
    <n v="234944"/>
    <s v="rlopez@bmlconsultores.cl"/>
    <x v="1120"/>
    <x v="0"/>
    <s v="3153234944"/>
    <d v="2025-07-02T00:00:00"/>
    <n v="234944"/>
    <n v="0"/>
  </r>
  <r>
    <x v="206"/>
    <s v="Factura electrÃ³nica"/>
    <n v="624231"/>
    <x v="1120"/>
    <n v="282185"/>
    <s v="rlopez@bmlconsultores.cl"/>
    <x v="1120"/>
    <x v="0"/>
    <s v="624231282185"/>
    <d v="2025-07-02T00:00:00"/>
    <n v="282185"/>
    <n v="0"/>
  </r>
  <r>
    <x v="402"/>
    <s v="Factura electrÃ³nica"/>
    <n v="43692"/>
    <x v="1120"/>
    <n v="132411"/>
    <s v="rlopez@bmlconsultores.cl"/>
    <x v="1120"/>
    <x v="0"/>
    <s v="43692132411"/>
    <d v="2025-07-02T00:00:00"/>
    <n v="132411"/>
    <n v="0"/>
  </r>
  <r>
    <x v="336"/>
    <s v="Factura electrÃ³nica"/>
    <n v="7287837"/>
    <x v="1120"/>
    <n v="7214"/>
    <s v="rlopez@bmlconsultores.cl"/>
    <x v="1120"/>
    <x v="0"/>
    <s v="72878377214"/>
    <d v="2025-06-06T00:00:00"/>
    <n v="7214"/>
    <n v="0"/>
  </r>
  <r>
    <x v="26"/>
    <s v="Factura electrÃ³nica"/>
    <n v="807379"/>
    <x v="1120"/>
    <n v="354190"/>
    <s v="rlopez@bmlconsultores.cl"/>
    <x v="1120"/>
    <x v="0"/>
    <s v="807379354190"/>
    <d v="2025-06-06T00:00:00"/>
    <n v="354190"/>
    <n v="0"/>
  </r>
  <r>
    <x v="198"/>
    <s v="Factura electrÃ³nica"/>
    <n v="621"/>
    <x v="1121"/>
    <n v="197900"/>
    <s v="rlopez@bmlconsultores.cl"/>
    <x v="1121"/>
    <x v="0"/>
    <s v="621197900"/>
    <d v="2025-06-18T00:00:00"/>
    <n v="197900"/>
    <n v="0"/>
  </r>
  <r>
    <x v="147"/>
    <s v="Factura electrÃ³nica"/>
    <n v="8513659"/>
    <x v="1121"/>
    <n v="7990"/>
    <s v="rlopez@bmlconsultores.cl"/>
    <x v="1121"/>
    <x v="0"/>
    <s v="85136597990"/>
    <d v="2025-06-07T00:00:00"/>
    <n v="7990"/>
    <n v="0"/>
  </r>
  <r>
    <x v="168"/>
    <s v="Factura electrÃ³nica"/>
    <n v="2853873"/>
    <x v="1121"/>
    <n v="44860"/>
    <s v="rlopez@bmlconsultores.cl"/>
    <x v="1121"/>
    <x v="0"/>
    <s v="285387344860"/>
    <d v="2025-06-07T00:00:00"/>
    <n v="44860"/>
    <n v="0"/>
  </r>
  <r>
    <x v="289"/>
    <s v="Factura electrÃ³nica"/>
    <n v="36"/>
    <x v="1121"/>
    <n v="574421"/>
    <s v="rlopez@bmlconsultores.cl"/>
    <x v="1121"/>
    <x v="0"/>
    <s v="36574421"/>
    <d v="2025-06-18T00:00:00"/>
    <n v="574421"/>
    <n v="0"/>
  </r>
  <r>
    <x v="186"/>
    <s v="Factura electrÃ³nica"/>
    <n v="2473"/>
    <x v="1122"/>
    <n v="2094162"/>
    <s v="rlopez@bmlconsultores.cl"/>
    <x v="1122"/>
    <x v="0"/>
    <s v="24732094162"/>
    <d v="2025-07-15T00:00:00"/>
    <n v="2094162"/>
    <n v="0"/>
  </r>
  <r>
    <x v="296"/>
    <s v="Factura electrÃ³nica"/>
    <n v="26284"/>
    <x v="1122"/>
    <n v="1310307"/>
    <s v="rlopez@bmlconsultores.cl"/>
    <x v="1122"/>
    <x v="0"/>
    <s v="262841310307"/>
    <d v="2025-07-08T00:00:00"/>
    <n v="1310307"/>
    <n v="0"/>
  </r>
  <r>
    <x v="313"/>
    <s v="Factura electrÃ³nica"/>
    <n v="9893"/>
    <x v="1122"/>
    <n v="1103824"/>
    <s v="rlopez@bmlconsultores.cl"/>
    <x v="1122"/>
    <x v="0"/>
    <s v="98931103824"/>
    <d v="2025-07-18T00:00:00"/>
    <n v="1103824"/>
    <n v="0"/>
  </r>
  <r>
    <x v="313"/>
    <s v="Factura electrÃ³nica"/>
    <n v="9892"/>
    <x v="1122"/>
    <n v="583904"/>
    <s v="rlopez@bmlconsultores.cl"/>
    <x v="1122"/>
    <x v="0"/>
    <s v="9892583904"/>
    <d v="2025-07-08T00:00:00"/>
    <n v="583904"/>
    <n v="0"/>
  </r>
  <r>
    <x v="313"/>
    <s v="Factura electrÃ³nica"/>
    <n v="9894"/>
    <x v="1122"/>
    <n v="239958"/>
    <s v="rlopez@bmlconsultores.cl"/>
    <x v="1122"/>
    <x v="0"/>
    <s v="9894239958"/>
    <d v="2025-07-18T00:00:00"/>
    <n v="239958"/>
    <n v="0"/>
  </r>
  <r>
    <x v="27"/>
    <s v="Factura electrÃ³nica"/>
    <n v="73759"/>
    <x v="1122"/>
    <n v="580720"/>
    <s v="rlopez@bmlconsultores.cl"/>
    <x v="1122"/>
    <x v="0"/>
    <s v="73759580720"/>
    <d v="2025-04-25T00:00:00"/>
    <n v="580720"/>
    <n v="0"/>
  </r>
  <r>
    <x v="346"/>
    <s v="Factura electrÃ³nica"/>
    <n v="1951598"/>
    <x v="1123"/>
    <n v="1699990"/>
    <s v="rlopez@bmlconsultores.cl"/>
    <x v="1123"/>
    <x v="0"/>
    <s v="19515981699990"/>
    <d v="2025-06-06T00:00:00"/>
    <n v="1699990"/>
    <n v="0"/>
  </r>
  <r>
    <x v="372"/>
    <s v="Factura electrÃ³nica"/>
    <n v="1163446"/>
    <x v="1123"/>
    <n v="239960"/>
    <s v="rlopez@bmlconsultores.cl"/>
    <x v="1123"/>
    <x v="0"/>
    <s v="1163446239960"/>
    <d v="2025-06-10T00:00:00"/>
    <n v="239960"/>
    <n v="0"/>
  </r>
  <r>
    <x v="21"/>
    <s v="Factura electrÃ³nica"/>
    <n v="1191999"/>
    <x v="1123"/>
    <n v="249948"/>
    <s v="rlopez@bmlconsultores.cl"/>
    <x v="1123"/>
    <x v="0"/>
    <s v="1191999249948"/>
    <d v="2025-07-08T00:00:00"/>
    <n v="249948"/>
    <n v="0"/>
  </r>
  <r>
    <x v="16"/>
    <s v="Factura electrÃ³nica"/>
    <n v="51575032"/>
    <x v="1123"/>
    <n v="89271"/>
    <s v="rlopez@bmlconsultores.cl"/>
    <x v="1123"/>
    <x v="0"/>
    <s v="5157503289271"/>
    <d v="2025-07-01T00:00:00"/>
    <n v="89271"/>
    <n v="0"/>
  </r>
  <r>
    <x v="282"/>
    <s v="Factura electrÃ³nica"/>
    <n v="194887"/>
    <x v="1123"/>
    <n v="563010"/>
    <s v="rlopez@bmlconsultores.cl"/>
    <x v="1123"/>
    <x v="0"/>
    <s v="194887563010"/>
    <d v="2025-07-08T00:00:00"/>
    <n v="563010"/>
    <n v="0"/>
  </r>
  <r>
    <x v="282"/>
    <s v="Factura electrÃ³nica"/>
    <n v="194884"/>
    <x v="1123"/>
    <n v="215926"/>
    <s v="rlopez@bmlconsultores.cl"/>
    <x v="1123"/>
    <x v="0"/>
    <s v="194884215926"/>
    <d v="2025-07-08T00:00:00"/>
    <n v="215926"/>
    <n v="0"/>
  </r>
  <r>
    <x v="450"/>
    <s v="Factura electrÃ³nica"/>
    <n v="57398603"/>
    <x v="1123"/>
    <n v="55470"/>
    <s v="rlopez@bmlconsultores.cl"/>
    <x v="1123"/>
    <x v="0"/>
    <s v="5739860355470"/>
    <d v="2025-06-10T00:00:00"/>
    <n v="55470"/>
    <n v="0"/>
  </r>
  <r>
    <x v="263"/>
    <s v="Factura electrÃ³nica"/>
    <n v="14442"/>
    <x v="1124"/>
    <n v="6096270"/>
    <s v="rlopez@bmlconsultores.cl"/>
    <x v="1124"/>
    <x v="0"/>
    <s v="144426096270"/>
    <d v="2025-07-08T00:00:00"/>
    <n v="6096270"/>
    <n v="0"/>
  </r>
  <r>
    <x v="284"/>
    <s v="Factura electrÃ³nica"/>
    <n v="99272"/>
    <x v="1124"/>
    <n v="1814776"/>
    <s v="rlopez@bmlconsultores.cl"/>
    <x v="1124"/>
    <x v="0"/>
    <s v="992721814776"/>
    <d v="2025-07-08T00:00:00"/>
    <n v="1814776"/>
    <n v="0"/>
  </r>
  <r>
    <x v="451"/>
    <s v="Factura no afecta o exenta electrÃ³nica"/>
    <n v="122"/>
    <x v="1124"/>
    <n v="88110"/>
    <s v="rlopez@bmlconsultores.cl"/>
    <x v="1124"/>
    <x v="0"/>
    <s v="12288110"/>
    <d v="2025-06-10T00:00:00"/>
    <n v="88110"/>
    <n v="0"/>
  </r>
  <r>
    <x v="392"/>
    <s v="Factura electrÃ³nica"/>
    <n v="1133440"/>
    <x v="1124"/>
    <n v="35980"/>
    <s v="rlopez@bmlconsultores.cl"/>
    <x v="1124"/>
    <x v="0"/>
    <s v="113344035980"/>
    <d v="2025-06-11T00:00:00"/>
    <n v="35980"/>
    <n v="0"/>
  </r>
  <r>
    <x v="452"/>
    <s v="Factura electrÃ³nica"/>
    <n v="1541"/>
    <x v="1124"/>
    <n v="208990"/>
    <s v="rlopez@bmlconsultores.cl"/>
    <x v="1124"/>
    <x v="0"/>
    <s v="1541208990"/>
    <d v="2025-06-11T00:00:00"/>
    <n v="208990"/>
    <n v="0"/>
  </r>
  <r>
    <x v="174"/>
    <s v="Factura electrÃ³nica"/>
    <n v="1952476"/>
    <x v="1125"/>
    <n v="1779990"/>
    <s v="rlopez@bmlconsultores.cl"/>
    <x v="1125"/>
    <x v="0"/>
    <s v="19524761779990"/>
    <d v="2025-06-11T00:00:00"/>
    <n v="1779990"/>
    <n v="0"/>
  </r>
  <r>
    <x v="22"/>
    <s v="Factura electrÃ³nica"/>
    <n v="5330784"/>
    <x v="1125"/>
    <n v="1423980"/>
    <s v="rlopez@bmlconsultores.cl"/>
    <x v="1125"/>
    <x v="0"/>
    <s v="53307841423980"/>
    <d v="2025-06-12T00:00:00"/>
    <n v="1423980"/>
    <n v="0"/>
  </r>
  <r>
    <x v="453"/>
    <s v="Factura electrÃ³nica"/>
    <n v="33573"/>
    <x v="1125"/>
    <n v="189790"/>
    <s v="rlopez@bmlconsultores.cl"/>
    <x v="1125"/>
    <x v="0"/>
    <s v="33573189790"/>
    <d v="2025-06-12T00:00:00"/>
    <n v="208770"/>
    <n v="18980"/>
  </r>
  <r>
    <x v="68"/>
    <s v="Factura no afecta o exenta electrÃ³nica"/>
    <n v="3055955"/>
    <x v="1125"/>
    <n v="8457"/>
    <s v="rlopez@bmlconsultores.cl"/>
    <x v="1125"/>
    <x v="0"/>
    <s v="30559558457"/>
    <d v="2025-06-12T00:00:00"/>
    <n v="8457"/>
    <n v="0"/>
  </r>
  <r>
    <x v="452"/>
    <s v="Factura electrÃ³nica"/>
    <n v="1548"/>
    <x v="1125"/>
    <n v="308990"/>
    <s v="rlopez@bmlconsultores.cl"/>
    <x v="1125"/>
    <x v="0"/>
    <s v="1548308990"/>
    <d v="2025-06-12T00:00:00"/>
    <n v="308990"/>
    <n v="0"/>
  </r>
  <r>
    <x v="53"/>
    <s v="Factura electrÃ³nica"/>
    <n v="56372"/>
    <x v="1126"/>
    <n v="70980"/>
    <s v="rlopez@bmlconsultores.cl"/>
    <x v="1126"/>
    <x v="0"/>
    <s v="5637270980"/>
    <d v="2025-06-13T00:00:00"/>
    <n v="70980"/>
    <n v="0"/>
  </r>
  <r>
    <x v="51"/>
    <s v="Factura electrÃ³nica"/>
    <n v="882168"/>
    <x v="1126"/>
    <n v="473472"/>
    <s v="rlopez@bmlconsultores.cl"/>
    <x v="1126"/>
    <x v="0"/>
    <s v="882168473472"/>
    <d v="2025-07-08T00:00:00"/>
    <n v="473472"/>
    <n v="0"/>
  </r>
  <r>
    <x v="303"/>
    <s v="Factura electrÃ³nica"/>
    <n v="10215"/>
    <x v="1126"/>
    <n v="728973"/>
    <s v="rlopez@bmlconsultores.cl"/>
    <x v="1126"/>
    <x v="0"/>
    <s v="10215728973"/>
    <d v="2025-07-08T00:00:00"/>
    <n v="728973"/>
    <n v="0"/>
  </r>
  <r>
    <x v="248"/>
    <s v="Factura electrÃ³nica"/>
    <n v="3221"/>
    <x v="1126"/>
    <n v="832875"/>
    <s v="rlopez@bmlconsultores.cl"/>
    <x v="1126"/>
    <x v="0"/>
    <s v="3221832875"/>
    <d v="2025-07-08T00:00:00"/>
    <n v="832875"/>
    <n v="0"/>
  </r>
  <r>
    <x v="22"/>
    <s v="Factura electrÃ³nica"/>
    <n v="5331121"/>
    <x v="1126"/>
    <n v="1603970"/>
    <s v="rlopez@bmlconsultores.cl"/>
    <x v="1126"/>
    <x v="0"/>
    <s v="53311211603970"/>
    <d v="2025-06-13T00:00:00"/>
    <n v="1603970"/>
    <n v="0"/>
  </r>
  <r>
    <x v="282"/>
    <s v="Factura electrÃ³nica"/>
    <n v="195064"/>
    <x v="1126"/>
    <n v="615718"/>
    <s v="rlopez@bmlconsultores.cl"/>
    <x v="1126"/>
    <x v="0"/>
    <s v="195064615718"/>
    <d v="2025-07-08T00:00:00"/>
    <n v="615718"/>
    <n v="0"/>
  </r>
  <r>
    <x v="454"/>
    <s v="Factura electrÃ³nica"/>
    <n v="9168"/>
    <x v="1126"/>
    <n v="487960"/>
    <s v="rlopez@bmlconsultores.cl"/>
    <x v="1126"/>
    <x v="0"/>
    <s v="9168487960"/>
    <d v="2025-06-13T00:00:00"/>
    <n v="487960"/>
    <n v="0"/>
  </r>
  <r>
    <x v="402"/>
    <s v="Factura electrÃ³nica"/>
    <n v="43862"/>
    <x v="1126"/>
    <n v="275152"/>
    <s v="rlopez@bmlconsultores.cl"/>
    <x v="1126"/>
    <x v="0"/>
    <s v="43862275152"/>
    <d v="2025-07-08T00:00:00"/>
    <n v="275152"/>
    <n v="0"/>
  </r>
  <r>
    <x v="209"/>
    <s v="Factura electrÃ³nica"/>
    <n v="52006257"/>
    <x v="1126"/>
    <n v="135940"/>
    <s v="rlopez@bmlconsultores.cl"/>
    <x v="1126"/>
    <x v="0"/>
    <s v="52006257135940"/>
    <d v="2025-06-13T00:00:00"/>
    <n v="135940"/>
    <n v="0"/>
  </r>
  <r>
    <x v="209"/>
    <s v="Factura no afecta o exenta electrÃ³nica"/>
    <n v="13662720"/>
    <x v="1126"/>
    <n v="0"/>
    <s v="rlopez@bmlconsultores.cl"/>
    <x v="1126"/>
    <x v="0"/>
    <s v="136627200"/>
    <d v="2025-06-13T00:00:00"/>
    <n v="0"/>
    <n v="0"/>
  </r>
  <r>
    <x v="455"/>
    <s v="Factura electrÃ³nica"/>
    <n v="3472788"/>
    <x v="1126"/>
    <n v="486970"/>
    <s v="rlopez@bmlconsultores.cl"/>
    <x v="1126"/>
    <x v="0"/>
    <s v="3472788486970"/>
    <d v="2025-06-13T00:00:00"/>
    <n v="486970"/>
    <n v="0"/>
  </r>
  <r>
    <x v="356"/>
    <s v="Factura electrÃ³nica"/>
    <n v="825532"/>
    <x v="1127"/>
    <n v="299174"/>
    <s v="rlopez@bmlconsultores.cl"/>
    <x v="1127"/>
    <x v="0"/>
    <s v="825532299174"/>
    <d v="2025-07-03T00:00:00"/>
    <n v="299174"/>
    <n v="0"/>
  </r>
  <r>
    <x v="313"/>
    <s v="Factura electrÃ³nica"/>
    <n v="9907"/>
    <x v="1128"/>
    <n v="1007040"/>
    <s v="rlopez@bmlconsultores.cl"/>
    <x v="1128"/>
    <x v="0"/>
    <s v="99071007040"/>
    <d v="2025-07-15T00:00:00"/>
    <n v="1007040"/>
    <n v="0"/>
  </r>
  <r>
    <x v="198"/>
    <s v="Factura electrÃ³nica"/>
    <n v="634"/>
    <x v="1129"/>
    <n v="561701"/>
    <s v="rlopez@bmlconsultores.cl"/>
    <x v="1129"/>
    <x v="0"/>
    <s v="634561701"/>
    <d v="2025-06-18T00:00:00"/>
    <n v="561701"/>
    <n v="0"/>
  </r>
  <r>
    <x v="456"/>
    <s v="Nota de crÃ©dito electrÃ³nica"/>
    <n v="140785"/>
    <x v="1129"/>
    <n v="-309980"/>
    <s v="rlopez@bmlconsultores.cl"/>
    <x v="1129"/>
    <x v="1"/>
    <s v="140785-309980"/>
    <m/>
    <m/>
    <n v="309980"/>
  </r>
  <r>
    <x v="299"/>
    <s v="Factura electrÃ³nica"/>
    <n v="2240"/>
    <x v="1129"/>
    <n v="215501"/>
    <s v="rlopez@bmlconsultores.cl"/>
    <x v="1129"/>
    <x v="0"/>
    <s v="2240215501"/>
    <d v="2025-05-15T00:00:00"/>
    <n v="215501"/>
    <n v="0"/>
  </r>
  <r>
    <x v="8"/>
    <s v="Factura electrÃ³nica"/>
    <n v="6791"/>
    <x v="1129"/>
    <n v="17810150"/>
    <s v="rlopez@bmlconsultores.cl"/>
    <x v="1129"/>
    <x v="0"/>
    <s v="679117810150"/>
    <d v="2025-07-15T00:00:00"/>
    <n v="17810150"/>
    <n v="0"/>
  </r>
  <r>
    <x v="211"/>
    <s v="Factura electrÃ³nica"/>
    <n v="11338676"/>
    <x v="1129"/>
    <n v="300980"/>
    <s v="rlopez@bmlconsultores.cl"/>
    <x v="1129"/>
    <x v="0"/>
    <s v="11338676300980"/>
    <d v="2025-06-13T00:00:00"/>
    <n v="300980"/>
    <n v="0"/>
  </r>
  <r>
    <x v="21"/>
    <s v="Factura electrÃ³nica"/>
    <n v="1192144"/>
    <x v="1129"/>
    <n v="2684561"/>
    <s v="rlopez@bmlconsultores.cl"/>
    <x v="1129"/>
    <x v="0"/>
    <s v="11921442684561"/>
    <d v="2025-07-15T00:00:00"/>
    <n v="2684561"/>
    <n v="0"/>
  </r>
  <r>
    <x v="248"/>
    <s v="Factura electrÃ³nica"/>
    <n v="3222"/>
    <x v="1129"/>
    <n v="1268052"/>
    <s v="rlopez@bmlconsultores.cl"/>
    <x v="1129"/>
    <x v="0"/>
    <s v="32221268052"/>
    <d v="2025-07-15T00:00:00"/>
    <n v="1268052"/>
    <n v="0"/>
  </r>
  <r>
    <x v="457"/>
    <s v="Factura electrÃ³nica"/>
    <n v="5394"/>
    <x v="1129"/>
    <n v="57680"/>
    <s v="rlopez@bmlconsultores.cl"/>
    <x v="1129"/>
    <x v="0"/>
    <s v="539457680"/>
    <d v="2025-06-16T00:00:00"/>
    <n v="57680"/>
    <n v="0"/>
  </r>
  <r>
    <x v="68"/>
    <s v="Factura electrÃ³nica"/>
    <n v="7309139"/>
    <x v="1129"/>
    <n v="14099"/>
    <s v="rlopez@bmlconsultores.cl"/>
    <x v="1129"/>
    <x v="0"/>
    <s v="730913914099"/>
    <d v="2025-06-16T00:00:00"/>
    <n v="14099"/>
    <n v="0"/>
  </r>
  <r>
    <x v="321"/>
    <s v="Factura electrÃ³nica"/>
    <n v="26"/>
    <x v="1130"/>
    <n v="497936"/>
    <s v="rlopez@bmlconsultores.cl"/>
    <x v="1130"/>
    <x v="0"/>
    <s v="26497936"/>
    <d v="2025-07-15T00:00:00"/>
    <n v="497936"/>
    <n v="0"/>
  </r>
  <r>
    <x v="53"/>
    <s v="Factura electrÃ³nica"/>
    <n v="56810"/>
    <x v="1131"/>
    <n v="281950"/>
    <s v="rlopez@bmlconsultores.cl"/>
    <x v="1131"/>
    <x v="0"/>
    <s v="56810281950"/>
    <d v="2025-06-18T00:00:00"/>
    <n v="281950"/>
    <n v="0"/>
  </r>
  <r>
    <x v="198"/>
    <s v="Factura electrÃ³nica"/>
    <n v="636"/>
    <x v="1131"/>
    <n v="192900"/>
    <s v="rlopez@bmlconsultores.cl"/>
    <x v="1131"/>
    <x v="0"/>
    <s v="636192900"/>
    <d v="2025-07-15T00:00:00"/>
    <n v="192900"/>
    <n v="0"/>
  </r>
  <r>
    <x v="198"/>
    <s v="Factura electrÃ³nica"/>
    <n v="639"/>
    <x v="1131"/>
    <n v="174900"/>
    <s v="rlopez@bmlconsultores.cl"/>
    <x v="1131"/>
    <x v="0"/>
    <s v="639174900"/>
    <d v="2025-07-15T00:00:00"/>
    <n v="174900"/>
    <n v="0"/>
  </r>
  <r>
    <x v="198"/>
    <s v="Nota de crÃ©dito electrÃ³nica"/>
    <n v="1827"/>
    <x v="1131"/>
    <n v="-174900"/>
    <s v="rlopez@bmlconsultores.cl"/>
    <x v="1131"/>
    <x v="1"/>
    <s v="1827-174900"/>
    <m/>
    <m/>
    <n v="174900"/>
  </r>
  <r>
    <x v="157"/>
    <s v="Factura electrÃ³nica"/>
    <n v="2456821"/>
    <x v="1131"/>
    <n v="133946"/>
    <s v="rlopez@bmlconsultores.cl"/>
    <x v="1131"/>
    <x v="0"/>
    <s v="2456821133946"/>
    <d v="2025-06-18T00:00:00"/>
    <n v="133946"/>
    <n v="0"/>
  </r>
  <r>
    <x v="157"/>
    <s v="Factura no afecta o exenta electrÃ³nica"/>
    <n v="5159429"/>
    <x v="1131"/>
    <n v="2805044"/>
    <s v="rlopez@bmlconsultores.cl"/>
    <x v="1131"/>
    <x v="0"/>
    <s v="51594292805044"/>
    <d v="2025-06-18T00:00:00"/>
    <n v="2805044"/>
    <n v="0"/>
  </r>
  <r>
    <x v="21"/>
    <s v="Factura electrÃ³nica"/>
    <n v="1192643"/>
    <x v="1131"/>
    <n v="1631991"/>
    <s v="rlopez@bmlconsultores.cl"/>
    <x v="1131"/>
    <x v="0"/>
    <s v="11926431631991"/>
    <d v="2025-07-15T00:00:00"/>
    <n v="1631991"/>
    <n v="0"/>
  </r>
  <r>
    <x v="301"/>
    <s v="Factura electrÃ³nica"/>
    <n v="54"/>
    <x v="1131"/>
    <n v="6426273"/>
    <s v="rlopez@bmlconsultores.cl"/>
    <x v="1131"/>
    <x v="0"/>
    <s v="546426273"/>
    <d v="2025-06-11T00:00:00"/>
    <n v="6426273"/>
    <n v="0"/>
  </r>
  <r>
    <x v="301"/>
    <s v="Factura electrÃ³nica"/>
    <n v="53"/>
    <x v="1131"/>
    <n v="5402357"/>
    <s v="rlopez@bmlconsultores.cl"/>
    <x v="1131"/>
    <x v="0"/>
    <s v="535402357"/>
    <d v="2025-05-09T00:00:00"/>
    <n v="5402357"/>
    <n v="0"/>
  </r>
  <r>
    <x v="389"/>
    <s v="Factura electrÃ³nica"/>
    <n v="2282103"/>
    <x v="1131"/>
    <n v="64750"/>
    <s v="rlopez@bmlconsultores.cl"/>
    <x v="1131"/>
    <x v="0"/>
    <s v="228210364750"/>
    <d v="2025-06-17T00:00:00"/>
    <n v="64750"/>
    <n v="0"/>
  </r>
  <r>
    <x v="53"/>
    <s v="Factura electrÃ³nica"/>
    <n v="56888"/>
    <x v="1132"/>
    <n v="253950"/>
    <s v="rlopez@bmlconsultores.cl"/>
    <x v="1132"/>
    <x v="0"/>
    <s v="56888253950"/>
    <d v="2025-06-19T00:00:00"/>
    <n v="253950"/>
    <n v="0"/>
  </r>
  <r>
    <x v="54"/>
    <s v="Factura electrÃ³nica"/>
    <n v="140757321"/>
    <x v="1132"/>
    <n v="784980"/>
    <s v="rlopez@bmlconsultores.cl"/>
    <x v="1132"/>
    <x v="0"/>
    <s v="140757321784980"/>
    <d v="2025-06-19T00:00:00"/>
    <n v="784980"/>
    <n v="0"/>
  </r>
  <r>
    <x v="346"/>
    <s v="Factura electrÃ³nica"/>
    <n v="1954410"/>
    <x v="1132"/>
    <n v="649990"/>
    <s v="rlopez@bmlconsultores.cl"/>
    <x v="1132"/>
    <x v="0"/>
    <s v="1954410649990"/>
    <d v="2025-06-19T00:00:00"/>
    <n v="649990"/>
    <n v="0"/>
  </r>
  <r>
    <x v="263"/>
    <s v="Factura electrÃ³nica"/>
    <n v="14458"/>
    <x v="1132"/>
    <n v="31285"/>
    <s v="rlopez@bmlconsultores.cl"/>
    <x v="1132"/>
    <x v="0"/>
    <s v="1445831285"/>
    <d v="2025-07-15T00:00:00"/>
    <n v="31285"/>
    <n v="0"/>
  </r>
  <r>
    <x v="22"/>
    <s v="Factura electrÃ³nica"/>
    <n v="5332312"/>
    <x v="1132"/>
    <n v="1700940"/>
    <s v="rlopez@bmlconsultores.cl"/>
    <x v="1132"/>
    <x v="0"/>
    <s v="53323121700940"/>
    <d v="2025-06-19T00:00:00"/>
    <n v="1700940"/>
    <n v="0"/>
  </r>
  <r>
    <x v="75"/>
    <s v="Factura electrÃ³nica"/>
    <n v="27274"/>
    <x v="1132"/>
    <n v="4062775"/>
    <s v="rlopez@bmlconsultores.cl"/>
    <x v="1132"/>
    <x v="0"/>
    <s v="272744062775"/>
    <d v="2025-07-15T00:00:00"/>
    <n v="4062775"/>
    <n v="0"/>
  </r>
  <r>
    <x v="2"/>
    <s v="Factura electrÃ³nica"/>
    <n v="3475208"/>
    <x v="1132"/>
    <n v="449790"/>
    <s v="rlopez@bmlconsultores.cl"/>
    <x v="1132"/>
    <x v="0"/>
    <s v="3475208449790"/>
    <d v="2025-06-19T00:00:00"/>
    <n v="449790"/>
    <n v="0"/>
  </r>
  <r>
    <x v="22"/>
    <s v="Nota de crÃ©dito electrÃ³nica"/>
    <n v="27469809"/>
    <x v="1133"/>
    <n v="-149990"/>
    <s v="rlopez@bmlconsultores.cl"/>
    <x v="1133"/>
    <x v="1"/>
    <s v="27469809-149990"/>
    <m/>
    <m/>
    <n v="149990"/>
  </r>
  <r>
    <x v="22"/>
    <s v="Factura electrÃ³nica"/>
    <n v="5332473"/>
    <x v="1133"/>
    <n v="683980"/>
    <s v="rlopez@bmlconsultores.cl"/>
    <x v="1133"/>
    <x v="0"/>
    <s v="5332473683980"/>
    <d v="2025-06-19T00:00:00"/>
    <n v="683980"/>
    <n v="0"/>
  </r>
  <r>
    <x v="441"/>
    <s v="Factura electrÃ³nica"/>
    <n v="9911"/>
    <x v="1134"/>
    <n v="523934"/>
    <s v="rlopez@bmlconsultores.cl"/>
    <x v="1134"/>
    <x v="0"/>
    <s v="9911523934"/>
    <d v="2025-07-15T00:00:00"/>
    <n v="523934"/>
    <n v="0"/>
  </r>
  <r>
    <x v="346"/>
    <s v="Factura electrÃ³nica"/>
    <n v="1954820"/>
    <x v="1135"/>
    <n v="1549990"/>
    <s v="rlopez@bmlconsultores.cl"/>
    <x v="1135"/>
    <x v="0"/>
    <s v="19548201549990"/>
    <d v="2025-06-19T00:00:00"/>
    <n v="1549990"/>
    <n v="0"/>
  </r>
  <r>
    <x v="376"/>
    <s v="Factura electrÃ³nica"/>
    <n v="14461"/>
    <x v="1135"/>
    <n v="7523002"/>
    <s v="rlopez@bmlconsultores.cl"/>
    <x v="1135"/>
    <x v="0"/>
    <s v="144617523002"/>
    <d v="2025-07-28T00:00:00"/>
    <n v="7523002"/>
    <n v="0"/>
  </r>
  <r>
    <x v="85"/>
    <s v="Factura electrÃ³nica"/>
    <n v="1411"/>
    <x v="1135"/>
    <n v="37698"/>
    <s v="rlopez@bmlconsultores.cl"/>
    <x v="1135"/>
    <x v="0"/>
    <s v="141137698"/>
    <d v="2025-07-28T00:00:00"/>
    <n v="37698"/>
    <n v="0"/>
  </r>
  <r>
    <x v="211"/>
    <s v="Factura electrÃ³nica"/>
    <n v="11339196"/>
    <x v="1135"/>
    <n v="594970"/>
    <s v="rlopez@bmlconsultores.cl"/>
    <x v="1135"/>
    <x v="0"/>
    <s v="11339196594970"/>
    <d v="2025-06-23T00:00:00"/>
    <n v="594970"/>
    <n v="0"/>
  </r>
  <r>
    <x v="296"/>
    <s v="Factura electrÃ³nica"/>
    <n v="26334"/>
    <x v="1135"/>
    <n v="415465"/>
    <s v="rlopez@bmlconsultores.cl"/>
    <x v="1135"/>
    <x v="0"/>
    <s v="26334415465"/>
    <d v="2025-07-31T00:00:00"/>
    <n v="415465"/>
    <n v="0"/>
  </r>
  <r>
    <x v="296"/>
    <s v="Factura electrÃ³nica"/>
    <n v="26335"/>
    <x v="1135"/>
    <n v="911532"/>
    <s v="rlopez@bmlconsultores.cl"/>
    <x v="1135"/>
    <x v="0"/>
    <s v="26335911532"/>
    <d v="2025-07-31T00:00:00"/>
    <n v="911532"/>
    <n v="0"/>
  </r>
  <r>
    <x v="458"/>
    <s v="Factura electrÃ³nica"/>
    <n v="2288"/>
    <x v="1135"/>
    <n v="306306"/>
    <s v="rlopez@bmlconsultores.cl"/>
    <x v="1135"/>
    <x v="0"/>
    <s v="2288306306"/>
    <d v="2025-06-25T00:00:00"/>
    <n v="306306"/>
    <n v="0"/>
  </r>
  <r>
    <x v="75"/>
    <s v="Factura electrÃ³nica"/>
    <n v="27276"/>
    <x v="1135"/>
    <n v="359957"/>
    <s v="rlopez@bmlconsultores.cl"/>
    <x v="1135"/>
    <x v="0"/>
    <s v="27276359957"/>
    <d v="2025-07-28T00:00:00"/>
    <n v="359957"/>
    <n v="0"/>
  </r>
  <r>
    <x v="441"/>
    <s v="Factura electrÃ³nica"/>
    <n v="9913"/>
    <x v="1135"/>
    <n v="19992"/>
    <s v="rlopez@bmlconsultores.cl"/>
    <x v="1135"/>
    <x v="0"/>
    <s v="991319992"/>
    <d v="2025-07-15T00:00:00"/>
    <n v="19992"/>
    <n v="0"/>
  </r>
  <r>
    <x v="441"/>
    <s v="Factura electrÃ³nica"/>
    <n v="9914"/>
    <x v="1135"/>
    <n v="3600"/>
    <s v="rlopez@bmlconsultores.cl"/>
    <x v="1135"/>
    <x v="0"/>
    <s v="99143600"/>
    <d v="2025-07-15T00:00:00"/>
    <n v="3600"/>
    <n v="0"/>
  </r>
  <r>
    <x v="209"/>
    <s v="Factura electrÃ³nica"/>
    <n v="52038362"/>
    <x v="1135"/>
    <n v="230"/>
    <s v="rlopez@bmlconsultores.cl"/>
    <x v="1135"/>
    <x v="0"/>
    <s v="52038362230"/>
    <d v="2025-06-23T00:00:00"/>
    <n v="230"/>
    <n v="0"/>
  </r>
  <r>
    <x v="11"/>
    <s v="Factura electrÃ³nica"/>
    <n v="130654"/>
    <x v="1136"/>
    <n v="685761"/>
    <s v="rlopez@bmlconsultores.cl"/>
    <x v="1136"/>
    <x v="0"/>
    <s v="130654685761"/>
    <d v="2025-07-28T00:00:00"/>
    <n v="685724"/>
    <n v="-37"/>
  </r>
  <r>
    <x v="376"/>
    <s v="Factura electrÃ³nica"/>
    <n v="14466"/>
    <x v="1136"/>
    <n v="165724"/>
    <s v="rlopez@bmlconsultores.cl"/>
    <x v="1136"/>
    <x v="0"/>
    <s v="14466165724"/>
    <d v="2025-07-28T00:00:00"/>
    <n v="165724"/>
    <n v="0"/>
  </r>
  <r>
    <x v="372"/>
    <s v="Factura electrÃ³nica"/>
    <n v="1192774"/>
    <x v="1136"/>
    <n v="5029848"/>
    <s v="rlopez@bmlconsultores.cl"/>
    <x v="1136"/>
    <x v="0"/>
    <s v="11927745029848"/>
    <d v="2025-07-28T00:00:00"/>
    <n v="5029848"/>
    <n v="0"/>
  </r>
  <r>
    <x v="248"/>
    <s v="Factura electrÃ³nica"/>
    <n v="3253"/>
    <x v="1136"/>
    <n v="101052"/>
    <s v="rlopez@bmlconsultores.cl"/>
    <x v="1136"/>
    <x v="0"/>
    <s v="3253101052"/>
    <d v="2025-07-28T00:00:00"/>
    <n v="101052"/>
    <n v="0"/>
  </r>
  <r>
    <x v="459"/>
    <s v="Factura electrÃ³nica"/>
    <n v="31877"/>
    <x v="1136"/>
    <n v="1185659"/>
    <s v="rlopez@bmlconsultores.cl"/>
    <x v="1136"/>
    <x v="0"/>
    <s v="318771185659"/>
    <d v="2025-06-26T00:00:00"/>
    <n v="1185659"/>
    <n v="0"/>
  </r>
  <r>
    <x v="22"/>
    <s v="Factura electrÃ³nica"/>
    <n v="5333215"/>
    <x v="1136"/>
    <n v="757940"/>
    <s v="rlopez@bmlconsultores.cl"/>
    <x v="1136"/>
    <x v="0"/>
    <s v="5333215757940"/>
    <d v="2025-06-24T00:00:00"/>
    <n v="757940"/>
    <n v="0"/>
  </r>
  <r>
    <x v="14"/>
    <s v="Factura electrÃ³nica"/>
    <n v="47813"/>
    <x v="1137"/>
    <n v="233821"/>
    <s v="rlopez@bmlconsultores.cl"/>
    <x v="1137"/>
    <x v="0"/>
    <s v="47813233821"/>
    <d v="2025-07-28T00:00:00"/>
    <n v="233821"/>
    <n v="0"/>
  </r>
  <r>
    <x v="352"/>
    <s v="Factura electrÃ³nica"/>
    <n v="162"/>
    <x v="1137"/>
    <n v="29980"/>
    <s v="rlopez@bmlconsultores.cl"/>
    <x v="1137"/>
    <x v="0"/>
    <s v="16229980"/>
    <d v="2025-06-25T00:00:00"/>
    <n v="29980"/>
    <n v="0"/>
  </r>
  <r>
    <x v="460"/>
    <s v="Factura electrÃ³nica"/>
    <n v="135765"/>
    <x v="1137"/>
    <n v="279620"/>
    <s v="rlopez@bmlconsultores.cl"/>
    <x v="1137"/>
    <x v="0"/>
    <s v="135765279620"/>
    <d v="2025-07-28T00:00:00"/>
    <n v="279620"/>
    <n v="0"/>
  </r>
  <r>
    <x v="211"/>
    <s v="Factura electrÃ³nica"/>
    <n v="11339672"/>
    <x v="1137"/>
    <n v="300980"/>
    <s v="rlopez@bmlconsultores.cl"/>
    <x v="1137"/>
    <x v="0"/>
    <s v="11339672300980"/>
    <d v="2025-06-24T00:00:00"/>
    <n v="300980"/>
    <n v="0"/>
  </r>
  <r>
    <x v="284"/>
    <s v="Factura electrÃ³nica"/>
    <n v="99547"/>
    <x v="1137"/>
    <n v="2159880"/>
    <s v="rlopez@bmlconsultores.cl"/>
    <x v="1137"/>
    <x v="0"/>
    <s v="995472159880"/>
    <d v="2025-07-28T00:00:00"/>
    <n v="2159880"/>
    <n v="0"/>
  </r>
  <r>
    <x v="22"/>
    <s v="Nota de crÃ©dito electrÃ³nica"/>
    <n v="27646179"/>
    <x v="1137"/>
    <n v="-969970"/>
    <s v="rlopez@bmlconsultores.cl"/>
    <x v="1137"/>
    <x v="1"/>
    <s v="27646179-969970"/>
    <m/>
    <m/>
    <n v="969970"/>
  </r>
  <r>
    <x v="22"/>
    <s v="Nota de crÃ©dito electrÃ³nica"/>
    <n v="27706494"/>
    <x v="1137"/>
    <n v="-209990"/>
    <s v="rlopez@bmlconsultores.cl"/>
    <x v="1137"/>
    <x v="1"/>
    <s v="27706494-209990"/>
    <m/>
    <m/>
    <n v="209990"/>
  </r>
  <r>
    <x v="22"/>
    <s v="Factura electrÃ³nica"/>
    <n v="5333532"/>
    <x v="1137"/>
    <n v="931961"/>
    <s v="rlopez@bmlconsultores.cl"/>
    <x v="1137"/>
    <x v="0"/>
    <s v="5333532931961"/>
    <d v="2025-06-25T00:00:00"/>
    <n v="931961"/>
    <n v="0"/>
  </r>
  <r>
    <x v="22"/>
    <s v="Factura electrÃ³nica"/>
    <n v="5333564"/>
    <x v="1137"/>
    <n v="1423980"/>
    <s v="rlopez@bmlconsultores.cl"/>
    <x v="1137"/>
    <x v="0"/>
    <s v="53335641423980"/>
    <d v="2025-06-25T00:00:00"/>
    <n v="1423980"/>
    <n v="0"/>
  </r>
  <r>
    <x v="22"/>
    <s v="Factura electrÃ³nica"/>
    <n v="5333531"/>
    <x v="1137"/>
    <n v="1203980"/>
    <s v="rlopez@bmlconsultores.cl"/>
    <x v="1137"/>
    <x v="0"/>
    <s v="53335311203980"/>
    <d v="2025-06-25T00:00:00"/>
    <n v="1203980"/>
    <n v="0"/>
  </r>
  <r>
    <x v="22"/>
    <s v="Factura electrÃ³nica"/>
    <n v="5333450"/>
    <x v="1137"/>
    <n v="723980"/>
    <s v="rlopez@bmlconsultores.cl"/>
    <x v="1137"/>
    <x v="0"/>
    <s v="5333450723980"/>
    <d v="2025-06-25T00:00:00"/>
    <n v="723980"/>
    <n v="0"/>
  </r>
  <r>
    <x v="22"/>
    <s v="Factura electrÃ³nica"/>
    <n v="5333406"/>
    <x v="1137"/>
    <n v="489960"/>
    <s v="rlopez@bmlconsultores.cl"/>
    <x v="1137"/>
    <x v="0"/>
    <s v="5333406489960"/>
    <d v="2025-06-25T00:00:00"/>
    <n v="489960"/>
    <n v="0"/>
  </r>
  <r>
    <x v="206"/>
    <s v="Factura electrÃ³nica"/>
    <n v="625541"/>
    <x v="1137"/>
    <n v="1070675"/>
    <s v="rlopez@bmlconsultores.cl"/>
    <x v="1137"/>
    <x v="0"/>
    <s v="6255411070675"/>
    <d v="2025-07-28T00:00:00"/>
    <n v="1070675"/>
    <n v="0"/>
  </r>
  <r>
    <x v="32"/>
    <s v="Factura electrÃ³nica"/>
    <n v="24538595"/>
    <x v="1137"/>
    <n v="819960"/>
    <s v="rlopez@bmlconsultores.cl"/>
    <x v="1137"/>
    <x v="0"/>
    <s v="24538595819960"/>
    <d v="2025-06-25T00:00:00"/>
    <n v="819960"/>
    <n v="0"/>
  </r>
  <r>
    <x v="402"/>
    <s v="Factura electrÃ³nica"/>
    <n v="44174"/>
    <x v="1137"/>
    <n v="385179"/>
    <s v="rlopez@bmlconsultores.cl"/>
    <x v="1137"/>
    <x v="0"/>
    <s v="44174385179"/>
    <d v="2025-07-28T00:00:00"/>
    <n v="385179"/>
    <n v="0"/>
  </r>
  <r>
    <x v="14"/>
    <s v="Factura electrÃ³nica"/>
    <n v="47841"/>
    <x v="1138"/>
    <n v="467641"/>
    <s v="rlopez@bmlconsultores.cl"/>
    <x v="1138"/>
    <x v="0"/>
    <s v="47841467641"/>
    <d v="2025-07-28T00:00:00"/>
    <n v="467641"/>
    <n v="0"/>
  </r>
  <r>
    <x v="461"/>
    <s v="Factura electrÃ³nica"/>
    <n v="17281"/>
    <x v="1138"/>
    <n v="42970"/>
    <s v="rlopez@bmlconsultores.cl"/>
    <x v="1138"/>
    <x v="0"/>
    <s v="1728142970"/>
    <d v="2025-06-25T00:00:00"/>
    <n v="42970"/>
    <n v="0"/>
  </r>
  <r>
    <x v="69"/>
    <s v="Factura electrÃ³nica"/>
    <n v="5417683"/>
    <x v="1138"/>
    <n v="563980"/>
    <s v="rlopez@bmlconsultores.cl"/>
    <x v="1138"/>
    <x v="0"/>
    <s v="5417683563980"/>
    <d v="2025-06-26T00:00:00"/>
    <n v="563980"/>
    <n v="0"/>
  </r>
  <r>
    <x v="376"/>
    <s v="Factura electrÃ³nica"/>
    <n v="14478"/>
    <x v="1138"/>
    <n v="4538000"/>
    <s v="rlopez@bmlconsultores.cl"/>
    <x v="1138"/>
    <x v="0"/>
    <s v="144784538000"/>
    <d v="2025-07-28T00:00:00"/>
    <n v="4538000"/>
    <n v="0"/>
  </r>
  <r>
    <x v="303"/>
    <s v="Factura electrÃ³nica"/>
    <n v="10256"/>
    <x v="1138"/>
    <n v="359982"/>
    <s v="rlopez@bmlconsultores.cl"/>
    <x v="1138"/>
    <x v="0"/>
    <s v="10256359982"/>
    <d v="2025-07-31T00:00:00"/>
    <n v="359982"/>
    <n v="0"/>
  </r>
  <r>
    <x v="462"/>
    <s v="Factura electrÃ³nica"/>
    <n v="3969"/>
    <x v="1138"/>
    <n v="4902331"/>
    <s v="rlopez@bmlconsultores.cl"/>
    <x v="1138"/>
    <x v="0"/>
    <s v="39694902331"/>
    <s v="-"/>
    <n v="4902331"/>
    <n v="0"/>
  </r>
  <r>
    <x v="375"/>
    <s v="Factura electrÃ³nica"/>
    <n v="23727"/>
    <x v="1138"/>
    <n v="499325"/>
    <s v="rlopez@bmlconsultores.cl"/>
    <x v="1138"/>
    <x v="0"/>
    <s v="23727499325"/>
    <d v="2025-07-28T00:00:00"/>
    <n v="499325"/>
    <n v="0"/>
  </r>
  <r>
    <x v="296"/>
    <s v="Factura electrÃ³nica"/>
    <n v="26355"/>
    <x v="1138"/>
    <n v="918809"/>
    <s v="rlopez@bmlconsultores.cl"/>
    <x v="1138"/>
    <x v="0"/>
    <s v="26355918809"/>
    <d v="2025-07-31T00:00:00"/>
    <n v="918809"/>
    <n v="0"/>
  </r>
  <r>
    <x v="248"/>
    <s v="Factura electrÃ³nica"/>
    <n v="3262"/>
    <x v="1138"/>
    <n v="393865"/>
    <s v="rlopez@bmlconsultores.cl"/>
    <x v="1138"/>
    <x v="0"/>
    <s v="3262393865"/>
    <d v="2025-07-28T00:00:00"/>
    <n v="393865"/>
    <n v="0"/>
  </r>
  <r>
    <x v="248"/>
    <s v="Factura electrÃ³nica"/>
    <n v="3260"/>
    <x v="1138"/>
    <n v="134990"/>
    <s v="rlopez@bmlconsultores.cl"/>
    <x v="1138"/>
    <x v="0"/>
    <s v="3260134990"/>
    <d v="2025-07-28T00:00:00"/>
    <n v="134990"/>
    <n v="0"/>
  </r>
  <r>
    <x v="22"/>
    <s v="Factura electrÃ³nica"/>
    <n v="5335091"/>
    <x v="1138"/>
    <n v="1323980"/>
    <s v="rlopez@bmlconsultores.cl"/>
    <x v="1138"/>
    <x v="0"/>
    <s v="53350911323980"/>
    <d v="2025-06-26T00:00:00"/>
    <n v="1323980"/>
    <n v="0"/>
  </r>
  <r>
    <x v="448"/>
    <s v="Factura electrÃ³nica"/>
    <n v="84584"/>
    <x v="1138"/>
    <n v="85982"/>
    <s v="rlopez@bmlconsultores.cl"/>
    <x v="1138"/>
    <x v="0"/>
    <s v="8458485982"/>
    <d v="2025-06-25T00:00:00"/>
    <n v="85982"/>
    <n v="0"/>
  </r>
  <r>
    <x v="441"/>
    <s v="Factura electrÃ³nica"/>
    <n v="9916"/>
    <x v="1138"/>
    <n v="139926"/>
    <s v="rlopez@bmlconsultores.cl"/>
    <x v="1138"/>
    <x v="0"/>
    <s v="9916139926"/>
    <d v="2025-07-28T00:00:00"/>
    <n v="139926"/>
    <n v="0"/>
  </r>
  <r>
    <x v="32"/>
    <s v="Factura electrÃ³nica"/>
    <n v="24538794"/>
    <x v="1138"/>
    <n v="223940"/>
    <s v="rlopez@bmlconsultores.cl"/>
    <x v="1138"/>
    <x v="0"/>
    <s v="24538794223940"/>
    <d v="2025-06-26T00:00:00"/>
    <n v="223940"/>
    <n v="0"/>
  </r>
  <r>
    <x v="209"/>
    <s v="Factura electrÃ³nica"/>
    <n v="52063541"/>
    <x v="1138"/>
    <n v="13190"/>
    <s v="rlopez@bmlconsultores.cl"/>
    <x v="1138"/>
    <x v="0"/>
    <s v="5206354113190"/>
    <d v="2025-06-26T00:00:00"/>
    <n v="13190"/>
    <n v="0"/>
  </r>
  <r>
    <x v="209"/>
    <s v="Factura no afecta o exenta electrÃ³nica"/>
    <n v="13702318"/>
    <x v="1138"/>
    <n v="6208"/>
    <s v="rlopez@bmlconsultores.cl"/>
    <x v="1138"/>
    <x v="0"/>
    <s v="137023186208"/>
    <d v="2025-06-26T00:00:00"/>
    <n v="6208"/>
    <n v="0"/>
  </r>
  <r>
    <x v="369"/>
    <s v="Factura electrÃ³nica"/>
    <n v="6006"/>
    <x v="1138"/>
    <n v="99170"/>
    <s v="rlopez@bmlconsultores.cl"/>
    <x v="1138"/>
    <x v="0"/>
    <s v="600699170"/>
    <d v="2025-07-28T00:00:00"/>
    <n v="99170"/>
    <n v="0"/>
  </r>
  <r>
    <x v="401"/>
    <s v="Factura electrÃ³nica"/>
    <n v="543"/>
    <x v="1138"/>
    <n v="14943"/>
    <s v="rlopez@bmlconsultores.cl"/>
    <x v="1138"/>
    <x v="0"/>
    <s v="54314943"/>
    <d v="2025-07-28T00:00:00"/>
    <n v="14943"/>
    <n v="0"/>
  </r>
  <r>
    <x v="53"/>
    <s v="Factura electrÃ³nica"/>
    <n v="57194"/>
    <x v="1139"/>
    <n v="303870"/>
    <s v="rlopez@bmlconsultores.cl"/>
    <x v="1139"/>
    <x v="0"/>
    <s v="57194303870"/>
    <d v="2025-06-27T00:00:00"/>
    <n v="303870"/>
    <n v="0"/>
  </r>
  <r>
    <x v="53"/>
    <s v="Factura electrÃ³nica"/>
    <n v="57180"/>
    <x v="1139"/>
    <n v="315930"/>
    <s v="rlopez@bmlconsultores.cl"/>
    <x v="1139"/>
    <x v="0"/>
    <s v="57180315930"/>
    <d v="2025-06-27T00:00:00"/>
    <n v="315930"/>
    <n v="0"/>
  </r>
  <r>
    <x v="460"/>
    <s v="Factura electrÃ³nica"/>
    <n v="135900"/>
    <x v="1139"/>
    <n v="112639"/>
    <s v="rlopez@bmlconsultores.cl"/>
    <x v="1139"/>
    <x v="0"/>
    <s v="135900112639"/>
    <d v="2025-07-28T00:00:00"/>
    <n v="112639"/>
    <n v="0"/>
  </r>
  <r>
    <x v="198"/>
    <s v="Factura electrÃ³nica"/>
    <n v="651"/>
    <x v="1139"/>
    <n v="179901"/>
    <s v="rlopez@bmlconsultores.cl"/>
    <x v="1139"/>
    <x v="0"/>
    <s v="651179901"/>
    <d v="2025-07-08T00:00:00"/>
    <n v="179901"/>
    <n v="0"/>
  </r>
  <r>
    <x v="174"/>
    <s v="Factura electrÃ³nica"/>
    <n v="1956271"/>
    <x v="1139"/>
    <n v="1369990"/>
    <s v="rlopez@bmlconsultores.cl"/>
    <x v="1139"/>
    <x v="0"/>
    <s v="19562711369990"/>
    <d v="2025-06-26T00:00:00"/>
    <n v="1369990"/>
    <n v="0"/>
  </r>
  <r>
    <x v="372"/>
    <s v="Factura electrÃ³nica"/>
    <n v="1192903"/>
    <x v="1139"/>
    <n v="1009989"/>
    <s v="rlopez@bmlconsultores.cl"/>
    <x v="1139"/>
    <x v="0"/>
    <s v="11929031009989"/>
    <d v="2025-07-28T00:00:00"/>
    <n v="1009989"/>
    <n v="0"/>
  </r>
  <r>
    <x v="284"/>
    <s v="Factura electrÃ³nica"/>
    <n v="99590"/>
    <x v="1139"/>
    <n v="1298928"/>
    <s v="rlopez@bmlconsultores.cl"/>
    <x v="1139"/>
    <x v="0"/>
    <s v="995901298928"/>
    <d v="2025-07-28T00:00:00"/>
    <n v="1298928"/>
    <n v="0"/>
  </r>
  <r>
    <x v="284"/>
    <s v="Factura electrÃ³nica"/>
    <n v="99591"/>
    <x v="1139"/>
    <n v="1941223"/>
    <s v="rlopez@bmlconsultores.cl"/>
    <x v="1139"/>
    <x v="0"/>
    <s v="995911941223"/>
    <m/>
    <n v="1941223"/>
    <n v="0"/>
  </r>
  <r>
    <x v="284"/>
    <s v="Nota de crÃ©dito electrÃ³nica"/>
    <n v="61201"/>
    <x v="1139"/>
    <n v="-1298928"/>
    <s v="rlopez@bmlconsultores.cl"/>
    <x v="1139"/>
    <x v="1"/>
    <s v="61201-1298928"/>
    <m/>
    <m/>
    <n v="1298928"/>
  </r>
  <r>
    <x v="22"/>
    <s v="Factura electrÃ³nica"/>
    <n v="5335306"/>
    <x v="1139"/>
    <n v="2103970"/>
    <s v="rlopez@bmlconsultores.cl"/>
    <x v="1139"/>
    <x v="0"/>
    <s v="53353062103970"/>
    <d v="2025-06-27T00:00:00"/>
    <n v="2103970"/>
    <n v="0"/>
  </r>
  <r>
    <x v="22"/>
    <s v="Factura electrÃ³nica"/>
    <n v="5335282"/>
    <x v="1139"/>
    <n v="1444470"/>
    <s v="rlopez@bmlconsultores.cl"/>
    <x v="1139"/>
    <x v="0"/>
    <s v="53352821444470"/>
    <d v="2025-06-27T00:00:00"/>
    <n v="1444470"/>
    <n v="0"/>
  </r>
  <r>
    <x v="22"/>
    <s v="Factura electrÃ³nica"/>
    <n v="5335286"/>
    <x v="1139"/>
    <n v="724480"/>
    <s v="rlopez@bmlconsultores.cl"/>
    <x v="1139"/>
    <x v="0"/>
    <s v="5335286724480"/>
    <d v="2025-06-27T00:00:00"/>
    <n v="724480"/>
    <n v="0"/>
  </r>
  <r>
    <x v="75"/>
    <s v="Factura electrÃ³nica"/>
    <n v="27322"/>
    <x v="1139"/>
    <n v="2236587"/>
    <s v="rlopez@bmlconsultores.cl"/>
    <x v="1139"/>
    <x v="0"/>
    <s v="273222236587"/>
    <d v="2025-07-28T00:00:00"/>
    <n v="2236587"/>
    <n v="0"/>
  </r>
  <r>
    <x v="75"/>
    <s v="Factura electrÃ³nica"/>
    <n v="27327"/>
    <x v="1139"/>
    <n v="2236587"/>
    <s v="rlopez@bmlconsultores.cl"/>
    <x v="1139"/>
    <x v="2"/>
    <s v="273272236587"/>
    <m/>
    <m/>
    <n v="-2236587"/>
  </r>
  <r>
    <x v="75"/>
    <s v="Nota de crÃ©dito electrÃ³nica"/>
    <n v="4260"/>
    <x v="1139"/>
    <n v="-2236587"/>
    <s v="rlopez@bmlconsultores.cl"/>
    <x v="1139"/>
    <x v="1"/>
    <s v="4260-2236587"/>
    <m/>
    <m/>
    <n v="2236587"/>
  </r>
  <r>
    <x v="32"/>
    <s v="Factura electrÃ³nica"/>
    <n v="24538908"/>
    <x v="1139"/>
    <n v="1803970"/>
    <s v="rlopez@bmlconsultores.cl"/>
    <x v="1139"/>
    <x v="0"/>
    <s v="245389081803970"/>
    <d v="2025-06-27T00:00:00"/>
    <n v="1803970"/>
    <n v="0"/>
  </r>
  <r>
    <x v="317"/>
    <s v="Factura electrÃ³nica"/>
    <n v="742"/>
    <x v="1140"/>
    <n v="249995"/>
    <s v="rlopez@bmlconsultores.cl"/>
    <x v="1140"/>
    <x v="0"/>
    <s v="742249995"/>
    <d v="2025-07-02T00:00:00"/>
    <n v="249995"/>
    <n v="0"/>
  </r>
  <r>
    <x v="14"/>
    <s v="Factura electrÃ³nica"/>
    <n v="47898"/>
    <x v="1141"/>
    <n v="2216474"/>
    <s v="rlopez@bmlconsultores.cl"/>
    <x v="1141"/>
    <x v="0"/>
    <s v="478982216474"/>
    <d v="2025-07-31T00:00:00"/>
    <n v="2216474"/>
    <n v="0"/>
  </r>
  <r>
    <x v="14"/>
    <s v="Factura electrÃ³nica"/>
    <n v="47893"/>
    <x v="1141"/>
    <n v="1279559"/>
    <s v="rlopez@bmlconsultores.cl"/>
    <x v="1141"/>
    <x v="0"/>
    <s v="478931279559"/>
    <d v="2025-07-31T00:00:00"/>
    <n v="1279559"/>
    <n v="0"/>
  </r>
  <r>
    <x v="14"/>
    <s v="Factura electrÃ³nica"/>
    <n v="47897"/>
    <x v="1141"/>
    <n v="3535427"/>
    <s v="rlopez@bmlconsultores.cl"/>
    <x v="1141"/>
    <x v="0"/>
    <s v="478973535427"/>
    <d v="2025-07-31T00:00:00"/>
    <n v="3535427"/>
    <n v="0"/>
  </r>
  <r>
    <x v="346"/>
    <s v="Factura electrÃ³nica"/>
    <n v="1956349"/>
    <x v="1141"/>
    <n v="579991"/>
    <s v="rlopez@bmlconsultores.cl"/>
    <x v="1141"/>
    <x v="0"/>
    <s v="1956349579991"/>
    <d v="2025-06-24T00:00:00"/>
    <n v="579990"/>
    <n v="-1"/>
  </r>
  <r>
    <x v="346"/>
    <s v="Factura electrÃ³nica"/>
    <n v="1956366"/>
    <x v="1141"/>
    <n v="579991"/>
    <s v="rlopez@bmlconsultores.cl"/>
    <x v="1141"/>
    <x v="0"/>
    <s v="1956366579991"/>
    <d v="2025-06-24T00:00:00"/>
    <n v="579990"/>
    <n v="-1"/>
  </r>
  <r>
    <x v="463"/>
    <s v="Factura electrÃ³nica"/>
    <n v="377"/>
    <x v="1141"/>
    <n v="361677"/>
    <s v="rlopez@bmlconsultores.cl"/>
    <x v="1141"/>
    <x v="0"/>
    <s v="377361677"/>
    <d v="2025-06-26T00:00:00"/>
    <n v="361677"/>
    <n v="0"/>
  </r>
  <r>
    <x v="71"/>
    <s v="Factura electrÃ³nica"/>
    <n v="3765"/>
    <x v="1141"/>
    <n v="500097"/>
    <s v="rlopez@bmlconsultores.cl"/>
    <x v="1141"/>
    <x v="0"/>
    <s v="3765500097"/>
    <d v="2025-06-02T00:00:00"/>
    <n v="500097"/>
    <n v="0"/>
  </r>
  <r>
    <x v="353"/>
    <s v="Factura electrÃ³nica"/>
    <n v="24500"/>
    <x v="1141"/>
    <n v="2469426"/>
    <s v="rlopez@bmlconsultores.cl"/>
    <x v="1141"/>
    <x v="0"/>
    <s v="245002469426"/>
    <d v="2025-07-31T00:00:00"/>
    <n v="2469426"/>
    <n v="0"/>
  </r>
  <r>
    <x v="21"/>
    <s v="Factura electrÃ³nica"/>
    <n v="1192973"/>
    <x v="1141"/>
    <n v="1299989"/>
    <s v="rlopez@bmlconsultores.cl"/>
    <x v="1141"/>
    <x v="0"/>
    <s v="11929731299989"/>
    <d v="2025-07-31T00:00:00"/>
    <n v="1299989"/>
    <n v="0"/>
  </r>
  <r>
    <x v="21"/>
    <s v="Factura electrÃ³nica"/>
    <n v="1192975"/>
    <x v="1141"/>
    <n v="62971"/>
    <s v="rlopez@bmlconsultores.cl"/>
    <x v="1141"/>
    <x v="0"/>
    <s v="119297562971"/>
    <d v="2025-07-31T00:00:00"/>
    <n v="62971"/>
    <n v="0"/>
  </r>
  <r>
    <x v="21"/>
    <s v="Factura electrÃ³nica"/>
    <n v="1192974"/>
    <x v="1141"/>
    <n v="1670191"/>
    <s v="rlopez@bmlconsultores.cl"/>
    <x v="1141"/>
    <x v="0"/>
    <s v="11929741670191"/>
    <d v="2025-07-31T00:00:00"/>
    <n v="1670191"/>
    <n v="0"/>
  </r>
  <r>
    <x v="22"/>
    <s v="Factura electrÃ³nica"/>
    <n v="5336113"/>
    <x v="1141"/>
    <n v="739980"/>
    <s v="rlopez@bmlconsultores.cl"/>
    <x v="1141"/>
    <x v="0"/>
    <s v="5336113739980"/>
    <d v="2025-06-30T00:00:00"/>
    <n v="739980"/>
    <n v="0"/>
  </r>
  <r>
    <x v="282"/>
    <s v="Factura electrÃ³nica"/>
    <n v="195625"/>
    <x v="1141"/>
    <n v="328718"/>
    <s v="rlopez@bmlconsultores.cl"/>
    <x v="1141"/>
    <x v="0"/>
    <s v="195625328718"/>
    <d v="2025-07-31T00:00:00"/>
    <n v="328718"/>
    <n v="0"/>
  </r>
  <r>
    <x v="126"/>
    <s v="Factura electrÃ³nica"/>
    <n v="275"/>
    <x v="1141"/>
    <n v="10000"/>
    <s v="rlopez@bmlconsultores.cl"/>
    <x v="1141"/>
    <x v="0"/>
    <s v="27510000"/>
    <d v="2025-07-31T00:00:00"/>
    <n v="10000"/>
    <n v="0"/>
  </r>
  <r>
    <x v="289"/>
    <s v="Factura electrÃ³nica"/>
    <n v="37"/>
    <x v="1141"/>
    <n v="637904"/>
    <s v="rlopez@bmlconsultores.cl"/>
    <x v="1141"/>
    <x v="0"/>
    <s v="37637904"/>
    <d v="2025-07-22T00:00:00"/>
    <n v="637904"/>
    <n v="0"/>
  </r>
  <r>
    <x v="205"/>
    <s v="Factura no afecta o exenta electrÃ³nica"/>
    <n v="246"/>
    <x v="1142"/>
    <n v="89161"/>
    <s v="rlopez@bmlconsultores.cl"/>
    <x v="1142"/>
    <x v="0"/>
    <s v="24689161"/>
    <d v="2024-02-16T00:00:00"/>
    <n v="89161"/>
    <n v="0"/>
  </r>
  <r>
    <x v="12"/>
    <s v="Factura electrÃ³nica"/>
    <n v="40230"/>
    <x v="1142"/>
    <n v="49207"/>
    <s v="rlopez@bmlconsultores.cl"/>
    <x v="1142"/>
    <x v="0"/>
    <s v="4023049207"/>
    <d v="2025-07-01T00:00:00"/>
    <n v="49207"/>
    <n v="0"/>
  </r>
  <r>
    <x v="346"/>
    <s v="Factura electrÃ³nica"/>
    <n v="1956984"/>
    <x v="1142"/>
    <n v="739980"/>
    <s v="rlopez@bmlconsultores.cl"/>
    <x v="1142"/>
    <x v="0"/>
    <s v="1956984739980"/>
    <d v="2025-06-30T00:00:00"/>
    <n v="739980"/>
    <n v="0"/>
  </r>
  <r>
    <x v="263"/>
    <s v="Factura electrÃ³nica"/>
    <n v="14485"/>
    <x v="1142"/>
    <n v="13989081"/>
    <s v="rlopez@bmlconsultores.cl"/>
    <x v="1142"/>
    <x v="0"/>
    <s v="1448513989081"/>
    <d v="2025-08-12T00:00:00"/>
    <n v="13989081"/>
    <n v="0"/>
  </r>
  <r>
    <x v="303"/>
    <s v="Factura electrÃ³nica"/>
    <n v="10333"/>
    <x v="1142"/>
    <n v="539973"/>
    <s v="rlopez@bmlconsultores.cl"/>
    <x v="1142"/>
    <x v="0"/>
    <s v="10333539973"/>
    <d v="2025-07-31T00:00:00"/>
    <n v="539973"/>
    <n v="0"/>
  </r>
  <r>
    <x v="199"/>
    <s v="Factura no afecta o exenta electrÃ³nica"/>
    <n v="252945"/>
    <x v="1142"/>
    <n v="102510"/>
    <s v="rlopez@bmlconsultores.cl"/>
    <x v="1142"/>
    <x v="0"/>
    <s v="252945102510"/>
    <d v="2025-07-31T00:00:00"/>
    <n v="102510"/>
    <n v="0"/>
  </r>
  <r>
    <x v="85"/>
    <s v="Factura electrÃ³nica"/>
    <n v="1415"/>
    <x v="1142"/>
    <n v="35198"/>
    <s v="rlopez@bmlconsultores.cl"/>
    <x v="1142"/>
    <x v="0"/>
    <s v="141535198"/>
    <d v="2025-07-31T00:00:00"/>
    <n v="35198"/>
    <n v="0"/>
  </r>
  <r>
    <x v="284"/>
    <s v="Factura electrÃ³nica"/>
    <n v="99630"/>
    <x v="1142"/>
    <n v="931407"/>
    <s v="rlopez@bmlconsultores.cl"/>
    <x v="1142"/>
    <x v="0"/>
    <s v="99630931407"/>
    <d v="2025-07-31T00:00:00"/>
    <n v="931407"/>
    <n v="0"/>
  </r>
  <r>
    <x v="464"/>
    <s v="Factura electrÃ³nica"/>
    <n v="4389"/>
    <x v="1142"/>
    <n v="1094160"/>
    <s v="rlopez@bmlconsultores.cl"/>
    <x v="1142"/>
    <x v="0"/>
    <s v="43891094160"/>
    <d v="2025-06-25T00:00:00"/>
    <n v="1094160"/>
    <n v="0"/>
  </r>
  <r>
    <x v="402"/>
    <s v="Factura electrÃ³nica"/>
    <n v="44310"/>
    <x v="1142"/>
    <n v="200099"/>
    <s v="rlopez@bmlconsultores.cl"/>
    <x v="1142"/>
    <x v="0"/>
    <s v="44310200099"/>
    <d v="2025-07-31T00:00:00"/>
    <n v="200099"/>
    <n v="0"/>
  </r>
  <r>
    <x v="328"/>
    <s v="Factura electrÃ³nica"/>
    <n v="3326"/>
    <x v="1142"/>
    <n v="107481"/>
    <s v="rlopez@bmlconsultores.cl"/>
    <x v="1142"/>
    <x v="0"/>
    <s v="3326107481"/>
    <d v="2025-07-02T00:00:00"/>
    <n v="107481"/>
    <n v="0"/>
  </r>
  <r>
    <x v="346"/>
    <s v="Factura electrÃ³nica"/>
    <n v="1957241"/>
    <x v="1143"/>
    <n v="589095"/>
    <s v="rlopez@bmlconsultores.cl"/>
    <x v="1143"/>
    <x v="0"/>
    <s v="1957241589095"/>
    <d v="2025-07-02T00:00:00"/>
    <n v="589095"/>
    <n v="0"/>
  </r>
  <r>
    <x v="263"/>
    <s v="Factura electrÃ³nica"/>
    <n v="14491"/>
    <x v="1143"/>
    <n v="2482745"/>
    <s v="rlopez@bmlconsultores.cl"/>
    <x v="1143"/>
    <x v="0"/>
    <s v="144912482745"/>
    <d v="2025-08-07T00:00:00"/>
    <n v="2482745"/>
    <n v="0"/>
  </r>
  <r>
    <x v="271"/>
    <s v="Factura electrÃ³nica"/>
    <n v="5937"/>
    <x v="1143"/>
    <n v="552634"/>
    <s v="rlopez@bmlconsultores.cl"/>
    <x v="1143"/>
    <x v="0"/>
    <s v="5937552634"/>
    <d v="2025-06-26T00:00:00"/>
    <n v="552634"/>
    <n v="0"/>
  </r>
  <r>
    <x v="271"/>
    <s v="Factura electrÃ³nica"/>
    <n v="5938"/>
    <x v="1143"/>
    <n v="552634"/>
    <s v="rlopez@bmlconsultores.cl"/>
    <x v="1143"/>
    <x v="0"/>
    <s v="5938552634"/>
    <d v="2025-06-27T00:00:00"/>
    <n v="552634"/>
    <n v="0"/>
  </r>
  <r>
    <x v="408"/>
    <s v="Factura electrÃ³nica"/>
    <n v="9513"/>
    <x v="1143"/>
    <n v="357925"/>
    <s v="rlopez@bmlconsultores.cl"/>
    <x v="1143"/>
    <x v="0"/>
    <s v="9513357925"/>
    <d v="2025-08-07T00:00:00"/>
    <n v="357925"/>
    <n v="0"/>
  </r>
  <r>
    <x v="289"/>
    <s v="Factura electrÃ³nica"/>
    <n v="38"/>
    <x v="1143"/>
    <n v="159948"/>
    <s v="rlopez@bmlconsultores.cl"/>
    <x v="1143"/>
    <x v="0"/>
    <s v="38159948"/>
    <d v="2025-07-02T00:00:00"/>
    <n v="159948"/>
    <n v="0"/>
  </r>
  <r>
    <x v="88"/>
    <s v="Factura electrÃ³nica"/>
    <n v="67390"/>
    <x v="1143"/>
    <n v="342720"/>
    <s v="rlopez@bmlconsultores.cl"/>
    <x v="1143"/>
    <x v="0"/>
    <s v="67390342720"/>
    <d v="2025-06-27T00:00:00"/>
    <n v="342720"/>
    <n v="0"/>
  </r>
  <r>
    <x v="313"/>
    <s v="Factura electrÃ³nica"/>
    <n v="9922"/>
    <x v="1143"/>
    <n v="976577"/>
    <s v="rlopez@bmlconsultores.cl"/>
    <x v="1143"/>
    <x v="0"/>
    <s v="9922976577"/>
    <d v="2025-08-07T00:00:00"/>
    <n v="976577"/>
    <n v="0"/>
  </r>
  <r>
    <x v="465"/>
    <s v="Factura electrÃ³nica"/>
    <n v="37841"/>
    <x v="1143"/>
    <n v="224600"/>
    <s v="rlopez@bmlconsultores.cl"/>
    <x v="1143"/>
    <x v="0"/>
    <s v="37841224600"/>
    <d v="2025-07-02T00:00:00"/>
    <n v="247060"/>
    <n v="22460"/>
  </r>
  <r>
    <x v="205"/>
    <s v="Factura electrÃ³nica"/>
    <n v="6901"/>
    <x v="1143"/>
    <n v="154000"/>
    <s v="rlopez@bmlconsultores.cl"/>
    <x v="1143"/>
    <x v="0"/>
    <s v="6901154000"/>
    <d v="2025-07-02T00:00:00"/>
    <n v="154000"/>
    <n v="0"/>
  </r>
  <r>
    <x v="49"/>
    <s v="Factura electrÃ³nica"/>
    <n v="15804"/>
    <x v="1144"/>
    <n v="363840"/>
    <s v="rlopez@bmlconsultores.cl"/>
    <x v="1144"/>
    <x v="0"/>
    <s v="15804363840"/>
    <d v="2025-06-26T00:00:00"/>
    <n v="367009"/>
    <n v="3169"/>
  </r>
  <r>
    <x v="197"/>
    <s v="Factura electrÃ³nica"/>
    <n v="348302"/>
    <x v="1144"/>
    <n v="310980"/>
    <s v="rlopez@bmlconsultores.cl"/>
    <x v="1144"/>
    <x v="0"/>
    <s v="348302310980"/>
    <d v="2025-07-02T00:00:00"/>
    <n v="310980"/>
    <n v="0"/>
  </r>
  <r>
    <x v="51"/>
    <s v="Factura electrÃ³nica"/>
    <n v="883215"/>
    <x v="1145"/>
    <n v="128251"/>
    <s v="rlopez@bmlconsultores.cl"/>
    <x v="1145"/>
    <x v="0"/>
    <s v="883215128251"/>
    <d v="2025-08-07T00:00:00"/>
    <n v="128251"/>
    <n v="0"/>
  </r>
  <r>
    <x v="198"/>
    <s v="Factura electrÃ³nica"/>
    <n v="656"/>
    <x v="1145"/>
    <n v="183900"/>
    <s v="rlopez@bmlconsultores.cl"/>
    <x v="1145"/>
    <x v="0"/>
    <s v="656183900"/>
    <d v="2025-07-08T00:00:00"/>
    <n v="183900"/>
    <n v="0"/>
  </r>
  <r>
    <x v="466"/>
    <s v="Factura no afecta o exenta electrÃ³nica"/>
    <n v="310"/>
    <x v="1145"/>
    <n v="68000"/>
    <s v="rlopez@bmlconsultores.cl"/>
    <x v="1145"/>
    <x v="0"/>
    <s v="31068000"/>
    <d v="2025-07-04T00:00:00"/>
    <n v="68000"/>
    <n v="0"/>
  </r>
  <r>
    <x v="303"/>
    <s v="Factura electrÃ³nica"/>
    <n v="10357"/>
    <x v="1145"/>
    <n v="107983"/>
    <s v="rlopez@bmlconsultores.cl"/>
    <x v="1145"/>
    <x v="0"/>
    <s v="10357107983"/>
    <d v="2025-08-07T00:00:00"/>
    <n v="107983"/>
    <n v="0"/>
  </r>
  <r>
    <x v="311"/>
    <s v="Factura electrÃ³nica"/>
    <n v="6748"/>
    <x v="1145"/>
    <n v="95000"/>
    <s v="rlopez@bmlconsultores.cl"/>
    <x v="1145"/>
    <x v="0"/>
    <s v="674895000"/>
    <d v="2025-06-23T00:00:00"/>
    <n v="95000"/>
    <n v="0"/>
  </r>
  <r>
    <x v="467"/>
    <s v="Factura electrÃ³nica"/>
    <n v="757"/>
    <x v="1145"/>
    <n v="72259"/>
    <s v="rlopez@bmlconsultores.cl"/>
    <x v="1145"/>
    <x v="0"/>
    <s v="75772259"/>
    <d v="2025-07-04T00:00:00"/>
    <n v="72259"/>
    <n v="0"/>
  </r>
  <r>
    <x v="467"/>
    <s v="Factura electrÃ³nica"/>
    <n v="756"/>
    <x v="1145"/>
    <n v="111474"/>
    <s v="rlopez@bmlconsultores.cl"/>
    <x v="1145"/>
    <x v="0"/>
    <s v="756111474"/>
    <d v="2025-07-04T00:00:00"/>
    <n v="111474"/>
    <n v="0"/>
  </r>
  <r>
    <x v="22"/>
    <s v="Factura electrÃ³nica"/>
    <n v="5337353"/>
    <x v="1145"/>
    <n v="656980"/>
    <s v="rlopez@bmlconsultores.cl"/>
    <x v="1145"/>
    <x v="0"/>
    <s v="5337353656980"/>
    <d v="2025-07-04T00:00:00"/>
    <n v="656980"/>
    <n v="0"/>
  </r>
  <r>
    <x v="22"/>
    <s v="Factura electrÃ³nica"/>
    <n v="5337334"/>
    <x v="1145"/>
    <n v="1732470"/>
    <s v="rlopez@bmlconsultores.cl"/>
    <x v="1145"/>
    <x v="0"/>
    <s v="53373341732470"/>
    <d v="2025-07-04T00:00:00"/>
    <n v="1732470"/>
    <n v="0"/>
  </r>
  <r>
    <x v="120"/>
    <s v="Factura no afecta o exenta electrÃ³nica"/>
    <n v="2400"/>
    <x v="1145"/>
    <n v="1343440"/>
    <s v="rlopez@bmlconsultores.cl"/>
    <x v="1145"/>
    <x v="0"/>
    <s v="24001343440"/>
    <d v="2025-07-31T00:00:00"/>
    <n v="1343440"/>
    <n v="0"/>
  </r>
  <r>
    <x v="198"/>
    <s v="Factura electrÃ³nica"/>
    <n v="659"/>
    <x v="1146"/>
    <n v="183900"/>
    <s v="rlopez@bmlconsultores.cl"/>
    <x v="1146"/>
    <x v="0"/>
    <s v="659183900"/>
    <d v="2025-07-15T00:00:00"/>
    <n v="183900"/>
    <n v="0"/>
  </r>
  <r>
    <x v="198"/>
    <s v="Factura electrÃ³nica"/>
    <n v="657"/>
    <x v="1146"/>
    <n v="188901"/>
    <s v="rlopez@bmlconsultores.cl"/>
    <x v="1146"/>
    <x v="0"/>
    <s v="657188901"/>
    <d v="2025-07-15T00:00:00"/>
    <n v="188901"/>
    <n v="0"/>
  </r>
  <r>
    <x v="198"/>
    <s v="Nota de crÃ©dito electrÃ³nica"/>
    <n v="1848"/>
    <x v="1146"/>
    <n v="-183900"/>
    <s v="rlopez@bmlconsultores.cl"/>
    <x v="1146"/>
    <x v="1"/>
    <s v="1848-183900"/>
    <m/>
    <m/>
    <n v="183900"/>
  </r>
  <r>
    <x v="198"/>
    <s v="Nota de crÃ©dito electrÃ³nica"/>
    <n v="1846"/>
    <x v="1146"/>
    <n v="-188901"/>
    <s v="rlopez@bmlconsultores.cl"/>
    <x v="1146"/>
    <x v="1"/>
    <s v="1846-188901"/>
    <m/>
    <m/>
    <n v="188901"/>
  </r>
  <r>
    <x v="198"/>
    <s v="Nota de crÃ©dito electrÃ³nica"/>
    <n v="1847"/>
    <x v="1146"/>
    <n v="-188901"/>
    <s v="rlopez@bmlconsultores.cl"/>
    <x v="1146"/>
    <x v="1"/>
    <s v="1847-188901"/>
    <m/>
    <m/>
    <n v="188901"/>
  </r>
  <r>
    <x v="198"/>
    <s v="Nota de dÃ©bito electrÃ³nica"/>
    <n v="55"/>
    <x v="1146"/>
    <n v="188901"/>
    <s v="rlopez@bmlconsultores.cl"/>
    <x v="1146"/>
    <x v="0"/>
    <s v="55188901"/>
    <m/>
    <n v="188901"/>
    <n v="0"/>
  </r>
  <r>
    <x v="49"/>
    <s v="Factura electrÃ³nica"/>
    <n v="15819"/>
    <x v="1147"/>
    <n v="366130"/>
    <s v="rlopez@bmlconsultores.cl"/>
    <x v="1147"/>
    <x v="0"/>
    <s v="15819366130"/>
    <d v="2025-07-04T00:00:00"/>
    <n v="364570"/>
    <n v="-1560"/>
  </r>
  <r>
    <x v="263"/>
    <s v="Factura electrÃ³nica"/>
    <n v="14498"/>
    <x v="1147"/>
    <n v="78816"/>
    <s v="rlopez@bmlconsultores.cl"/>
    <x v="1147"/>
    <x v="0"/>
    <s v="1449878816"/>
    <d v="2025-08-07T00:00:00"/>
    <n v="78816"/>
    <n v="0"/>
  </r>
  <r>
    <x v="332"/>
    <s v="Factura electrÃ³nica"/>
    <n v="9541711"/>
    <x v="1147"/>
    <n v="7990"/>
    <s v="rlopez@bmlconsultores.cl"/>
    <x v="1147"/>
    <x v="0"/>
    <s v="95417117990"/>
    <d v="2025-07-07T00:00:00"/>
    <n v="7990"/>
    <n v="0"/>
  </r>
  <r>
    <x v="468"/>
    <s v="Factura electrÃ³nica"/>
    <n v="136282"/>
    <x v="1147"/>
    <n v="681843"/>
    <s v="rlopez@bmlconsultores.cl"/>
    <x v="1147"/>
    <x v="0"/>
    <s v="136282681843"/>
    <d v="2025-08-07T00:00:00"/>
    <n v="681843"/>
    <n v="0"/>
  </r>
  <r>
    <x v="296"/>
    <s v="Factura electrÃ³nica"/>
    <n v="26381"/>
    <x v="1147"/>
    <n v="159792"/>
    <s v="rlopez@bmlconsultores.cl"/>
    <x v="1147"/>
    <x v="0"/>
    <s v="26381159792"/>
    <d v="2025-08-07T00:00:00"/>
    <n v="159792"/>
    <n v="0"/>
  </r>
  <r>
    <x v="284"/>
    <s v="Factura electrÃ³nica"/>
    <n v="99709"/>
    <x v="1147"/>
    <n v="533582"/>
    <s v="rlopez@bmlconsultores.cl"/>
    <x v="1147"/>
    <x v="0"/>
    <s v="99709533582"/>
    <m/>
    <n v="533582"/>
    <n v="0"/>
  </r>
  <r>
    <x v="457"/>
    <s v="Factura electrÃ³nica"/>
    <n v="5450"/>
    <x v="1147"/>
    <n v="48610"/>
    <s v="rlopez@bmlconsultores.cl"/>
    <x v="1147"/>
    <x v="0"/>
    <s v="545048610"/>
    <d v="2025-07-07T00:00:00"/>
    <n v="48610"/>
    <n v="0"/>
  </r>
  <r>
    <x v="27"/>
    <s v="Factura electrÃ³nica"/>
    <n v="74305"/>
    <x v="1147"/>
    <n v="247520"/>
    <s v="rlopez@bmlconsultores.cl"/>
    <x v="1147"/>
    <x v="0"/>
    <s v="74305247520"/>
    <m/>
    <m/>
    <n v="-247520"/>
  </r>
  <r>
    <x v="53"/>
    <s v="Factura electrÃ³nica"/>
    <n v="57677"/>
    <x v="1148"/>
    <n v="483930"/>
    <s v="rlopez@bmlconsultores.cl"/>
    <x v="1148"/>
    <x v="0"/>
    <s v="57677483930"/>
    <d v="2025-07-08T00:00:00"/>
    <n v="483930"/>
    <n v="0"/>
  </r>
  <r>
    <x v="303"/>
    <s v="Factura electrÃ³nica"/>
    <n v="10381"/>
    <x v="1148"/>
    <n v="601131"/>
    <s v="rlopez@bmlconsultores.cl"/>
    <x v="1148"/>
    <x v="0"/>
    <s v="10381601131"/>
    <d v="2025-08-08T00:00:00"/>
    <n v="601131"/>
    <n v="0"/>
  </r>
  <r>
    <x v="296"/>
    <s v="Factura electrÃ³nica"/>
    <n v="26386"/>
    <x v="1148"/>
    <n v="339569"/>
    <s v="rlopez@bmlconsultores.cl"/>
    <x v="1148"/>
    <x v="0"/>
    <s v="26386339569"/>
    <d v="2025-08-08T00:00:00"/>
    <n v="339569"/>
    <n v="0"/>
  </r>
  <r>
    <x v="21"/>
    <s v="Factura electrÃ³nica"/>
    <n v="1193153"/>
    <x v="1148"/>
    <n v="1539990"/>
    <s v="rlopez@bmlconsultores.cl"/>
    <x v="1148"/>
    <x v="0"/>
    <s v="11931531539990"/>
    <d v="2025-08-08T00:00:00"/>
    <n v="1539990"/>
    <n v="0"/>
  </r>
  <r>
    <x v="21"/>
    <s v="Factura electrÃ³nica"/>
    <n v="1193151"/>
    <x v="1148"/>
    <n v="1539990"/>
    <s v="rlopez@bmlconsultores.cl"/>
    <x v="1148"/>
    <x v="0"/>
    <s v="11931511539990"/>
    <d v="2025-08-08T00:00:00"/>
    <n v="1539990"/>
    <n v="0"/>
  </r>
  <r>
    <x v="248"/>
    <s v="Factura electrÃ³nica"/>
    <n v="3311"/>
    <x v="1148"/>
    <n v="173275"/>
    <s v="rlopez@bmlconsultores.cl"/>
    <x v="1148"/>
    <x v="0"/>
    <s v="3311173275"/>
    <d v="2025-08-08T00:00:00"/>
    <n v="173275"/>
    <n v="0"/>
  </r>
  <r>
    <x v="246"/>
    <s v="Factura electrÃ³nica"/>
    <n v="8180"/>
    <x v="1148"/>
    <n v="28800"/>
    <s v="rlopez@bmlconsultores.cl"/>
    <x v="1148"/>
    <x v="0"/>
    <s v="818028800"/>
    <d v="2025-07-08T00:00:00"/>
    <n v="28800"/>
    <n v="0"/>
  </r>
  <r>
    <x v="22"/>
    <s v="Factura electrÃ³nica"/>
    <n v="5338301"/>
    <x v="1148"/>
    <n v="1264480"/>
    <s v="rlopez@bmlconsultores.cl"/>
    <x v="1148"/>
    <x v="0"/>
    <s v="53383011264480"/>
    <d v="2025-07-08T00:00:00"/>
    <n v="1264480"/>
    <n v="0"/>
  </r>
  <r>
    <x v="22"/>
    <s v="Factura electrÃ³nica"/>
    <n v="5338264"/>
    <x v="1148"/>
    <n v="2664470"/>
    <s v="rlopez@bmlconsultores.cl"/>
    <x v="1148"/>
    <x v="0"/>
    <s v="53382642664470"/>
    <d v="2025-07-08T00:00:00"/>
    <n v="2664470"/>
    <n v="0"/>
  </r>
  <r>
    <x v="280"/>
    <s v="Factura electrÃ³nica"/>
    <n v="1614695"/>
    <x v="1148"/>
    <n v="144240"/>
    <s v="rlopez@bmlconsultores.cl"/>
    <x v="1148"/>
    <x v="0"/>
    <s v="1614695144240"/>
    <d v="2025-07-08T00:00:00"/>
    <n v="144240"/>
    <n v="0"/>
  </r>
  <r>
    <x v="22"/>
    <s v="Factura electrÃ³nica"/>
    <n v="5338439"/>
    <x v="1148"/>
    <n v="384970"/>
    <s v="rlopez@bmlconsultores.cl"/>
    <x v="1148"/>
    <x v="0"/>
    <s v="5338439384970"/>
    <d v="2025-07-08T00:00:00"/>
    <n v="384970"/>
    <n v="0"/>
  </r>
  <r>
    <x v="53"/>
    <s v="Factura electrÃ³nica"/>
    <n v="57710"/>
    <x v="1149"/>
    <n v="261930"/>
    <s v="rlopez@bmlconsultores.cl"/>
    <x v="1149"/>
    <x v="0"/>
    <s v="57710261930"/>
    <d v="2025-07-09T00:00:00"/>
    <n v="261930"/>
    <n v="0"/>
  </r>
  <r>
    <x v="51"/>
    <s v="Factura electrÃ³nica"/>
    <n v="883403"/>
    <x v="1149"/>
    <n v="629123"/>
    <s v="rlopez@bmlconsultores.cl"/>
    <x v="1149"/>
    <x v="0"/>
    <s v="883403629123"/>
    <d v="2025-08-08T00:00:00"/>
    <n v="384970"/>
    <n v="-244153"/>
  </r>
  <r>
    <x v="362"/>
    <s v="Factura electrÃ³nica"/>
    <n v="158"/>
    <x v="1149"/>
    <n v="227880"/>
    <s v="rlopez@bmlconsultores.cl"/>
    <x v="1149"/>
    <x v="0"/>
    <s v="158227880"/>
    <d v="2025-08-08T00:00:00"/>
    <n v="227880"/>
    <n v="0"/>
  </r>
  <r>
    <x v="362"/>
    <s v="Factura electrÃ³nica"/>
    <n v="159"/>
    <x v="1149"/>
    <n v="15192"/>
    <s v="rlopez@bmlconsultores.cl"/>
    <x v="1149"/>
    <x v="0"/>
    <s v="15915192"/>
    <d v="2025-08-08T00:00:00"/>
    <n v="15192"/>
    <n v="0"/>
  </r>
  <r>
    <x v="362"/>
    <s v="Factura electrÃ³nica"/>
    <n v="160"/>
    <x v="1149"/>
    <n v="75960"/>
    <s v="rlopez@bmlconsultores.cl"/>
    <x v="1149"/>
    <x v="0"/>
    <s v="16075960"/>
    <d v="2025-08-08T00:00:00"/>
    <n v="75960"/>
    <n v="0"/>
  </r>
  <r>
    <x v="250"/>
    <s v="Factura electrÃ³nica"/>
    <n v="28959"/>
    <x v="1149"/>
    <n v="379848"/>
    <s v="rlopez@bmlconsultores.cl"/>
    <x v="1149"/>
    <x v="0"/>
    <s v="28959379848"/>
    <m/>
    <m/>
    <n v="-379848"/>
  </r>
  <r>
    <x v="250"/>
    <s v="Factura electrÃ³nica"/>
    <n v="28960"/>
    <x v="1149"/>
    <n v="209440"/>
    <s v="rlopez@bmlconsultores.cl"/>
    <x v="1149"/>
    <x v="0"/>
    <s v="28960209440"/>
    <m/>
    <m/>
    <n v="-209440"/>
  </r>
  <r>
    <x v="404"/>
    <s v="Factura electrÃ³nica"/>
    <n v="2267"/>
    <x v="1149"/>
    <n v="1099881"/>
    <s v="rlopez@bmlconsultores.cl"/>
    <x v="1149"/>
    <x v="0"/>
    <s v="22671099881"/>
    <d v="2025-08-08T00:00:00"/>
    <n v="1099881"/>
    <n v="0"/>
  </r>
  <r>
    <x v="22"/>
    <s v="Factura electrÃ³nica"/>
    <n v="5338676"/>
    <x v="1149"/>
    <n v="646980"/>
    <s v="rlopez@bmlconsultores.cl"/>
    <x v="1149"/>
    <x v="0"/>
    <s v="5338676646980"/>
    <d v="2025-07-09T00:00:00"/>
    <n v="646980"/>
    <n v="0"/>
  </r>
  <r>
    <x v="22"/>
    <s v="Factura electrÃ³nica"/>
    <n v="5338704"/>
    <x v="1149"/>
    <n v="3123970"/>
    <s v="rlopez@bmlconsultores.cl"/>
    <x v="1149"/>
    <x v="0"/>
    <s v="53387043123970"/>
    <d v="2025-07-09T00:00:00"/>
    <n v="3123970"/>
    <n v="0"/>
  </r>
  <r>
    <x v="22"/>
    <s v="Factura electrÃ³nica"/>
    <n v="5338709"/>
    <x v="1149"/>
    <n v="1403980"/>
    <s v="rlopez@bmlconsultores.cl"/>
    <x v="1149"/>
    <x v="0"/>
    <s v="53387091403980"/>
    <d v="2025-07-09T00:00:00"/>
    <n v="1403980"/>
    <n v="0"/>
  </r>
  <r>
    <x v="454"/>
    <s v="Factura electrÃ³nica"/>
    <n v="9457"/>
    <x v="1149"/>
    <n v="154980"/>
    <s v="rlopez@bmlconsultores.cl"/>
    <x v="1149"/>
    <x v="0"/>
    <s v="9457154980"/>
    <d v="2025-07-09T00:00:00"/>
    <n v="154980"/>
    <n v="0"/>
  </r>
  <r>
    <x v="52"/>
    <s v="Factura electrÃ³nica"/>
    <n v="13320"/>
    <x v="1149"/>
    <n v="55677"/>
    <s v="rlopez@bmlconsultores.cl"/>
    <x v="1149"/>
    <x v="0"/>
    <s v="1332055677"/>
    <d v="2025-07-09T00:00:00"/>
    <n v="55677"/>
    <n v="0"/>
  </r>
  <r>
    <x v="469"/>
    <s v="Factura electrÃ³nica"/>
    <n v="16144"/>
    <x v="1149"/>
    <n v="51730"/>
    <s v="rlopez@bmlconsultores.cl"/>
    <x v="1149"/>
    <x v="0"/>
    <s v="1614451730"/>
    <d v="2025-07-09T00:00:00"/>
    <n v="51730"/>
    <n v="0"/>
  </r>
  <r>
    <x v="313"/>
    <s v="Factura electrÃ³nica"/>
    <n v="9929"/>
    <x v="1149"/>
    <n v="213084"/>
    <s v="rlopez@bmlconsultores.cl"/>
    <x v="1149"/>
    <x v="0"/>
    <s v="9929213084"/>
    <d v="2025-08-08T00:00:00"/>
    <n v="213084"/>
    <n v="0"/>
  </r>
  <r>
    <x v="470"/>
    <s v="Factura no afecta o exenta electrÃ³nica"/>
    <n v="10589"/>
    <x v="1149"/>
    <n v="555730"/>
    <s v="rlopez@bmlconsultores.cl"/>
    <x v="1149"/>
    <x v="0"/>
    <s v="10589555730"/>
    <d v="2025-07-22T00:00:00"/>
    <n v="555730"/>
    <n v="0"/>
  </r>
  <r>
    <x v="27"/>
    <s v="Factura electrÃ³nica"/>
    <n v="74329"/>
    <x v="1149"/>
    <n v="318920"/>
    <s v="rlopez@bmlconsultores.cl"/>
    <x v="1149"/>
    <x v="0"/>
    <s v="74329318920"/>
    <d v="2025-06-04T00:00:00"/>
    <n v="318920"/>
    <n v="0"/>
  </r>
  <r>
    <x v="404"/>
    <s v="Factura electrÃ³nica"/>
    <n v="2268"/>
    <x v="1150"/>
    <n v="1351792"/>
    <s v="rlopez@bmlconsultores.cl"/>
    <x v="1150"/>
    <x v="0"/>
    <s v="22681351792"/>
    <d v="2025-08-08T00:00:00"/>
    <n v="1351792"/>
    <n v="0"/>
  </r>
  <r>
    <x v="404"/>
    <s v="Factura electrÃ³nica"/>
    <n v="2269"/>
    <x v="1150"/>
    <n v="2523675"/>
    <s v="rlopez@bmlconsultores.cl"/>
    <x v="1150"/>
    <x v="0"/>
    <s v="22692523675"/>
    <d v="2025-08-08T00:00:00"/>
    <n v="2523675"/>
    <n v="0"/>
  </r>
  <r>
    <x v="404"/>
    <s v="Nota de crÃ©dito electrÃ³nica"/>
    <n v="1710"/>
    <x v="1150"/>
    <n v="-2120735"/>
    <s v="rlopez@bmlconsultores.cl"/>
    <x v="1150"/>
    <x v="1"/>
    <s v="1710-2120735"/>
    <m/>
    <m/>
    <n v="2120735"/>
  </r>
  <r>
    <x v="8"/>
    <s v="Factura electrÃ³nica"/>
    <n v="6837"/>
    <x v="1150"/>
    <n v="20616408"/>
    <s v="rlopez@bmlconsultores.cl"/>
    <x v="1150"/>
    <x v="0"/>
    <s v="683720616408"/>
    <d v="2025-08-12T00:00:00"/>
    <n v="20616408"/>
    <n v="0"/>
  </r>
  <r>
    <x v="21"/>
    <s v="Factura electrÃ³nica"/>
    <n v="1193209"/>
    <x v="1150"/>
    <n v="4687007"/>
    <s v="rlopez@bmlconsultores.cl"/>
    <x v="1150"/>
    <x v="0"/>
    <s v="11932094687007"/>
    <d v="2025-08-08T00:00:00"/>
    <n v="4687007"/>
    <n v="0"/>
  </r>
  <r>
    <x v="284"/>
    <s v="Factura electrÃ³nica"/>
    <n v="99739"/>
    <x v="1150"/>
    <n v="883172"/>
    <s v="rlopez@bmlconsultores.cl"/>
    <x v="1150"/>
    <x v="0"/>
    <s v="99739883172"/>
    <m/>
    <n v="883172"/>
    <n v="0"/>
  </r>
  <r>
    <x v="386"/>
    <s v="Factura electrÃ³nica"/>
    <n v="51627782"/>
    <x v="1150"/>
    <n v="89271"/>
    <s v="rlopez@bmlconsultores.cl"/>
    <x v="1150"/>
    <x v="0"/>
    <s v="5162778289271"/>
    <d v="2025-08-01T00:00:00"/>
    <n v="89271"/>
    <n v="0"/>
  </r>
  <r>
    <x v="408"/>
    <s v="Factura electrÃ³nica"/>
    <n v="9651"/>
    <x v="1150"/>
    <n v="70829"/>
    <s v="rlopez@bmlconsultores.cl"/>
    <x v="1150"/>
    <x v="0"/>
    <s v="965170829"/>
    <d v="2025-08-08T00:00:00"/>
    <n v="70829"/>
    <n v="0"/>
  </r>
  <r>
    <x v="408"/>
    <s v="Factura electrÃ³nica"/>
    <n v="9650"/>
    <x v="1150"/>
    <n v="44839"/>
    <s v="rlopez@bmlconsultores.cl"/>
    <x v="1150"/>
    <x v="0"/>
    <s v="965044839"/>
    <d v="2025-08-08T00:00:00"/>
    <n v="44839"/>
    <n v="0"/>
  </r>
  <r>
    <x v="336"/>
    <s v="Factura no afecta o exenta electrÃ³nica"/>
    <n v="3115903"/>
    <x v="1150"/>
    <n v="6865"/>
    <s v="rlopez@bmlconsultores.cl"/>
    <x v="1150"/>
    <x v="0"/>
    <s v="31159036865"/>
    <d v="2025-07-10T00:00:00"/>
    <n v="6865"/>
    <n v="0"/>
  </r>
  <r>
    <x v="471"/>
    <s v="Factura electrÃ³nica"/>
    <n v="4251"/>
    <x v="1150"/>
    <n v="21980"/>
    <s v="rlopez@bmlconsultores.cl"/>
    <x v="1150"/>
    <x v="0"/>
    <s v="425121980"/>
    <d v="2025-07-10T00:00:00"/>
    <n v="21980"/>
    <n v="0"/>
  </r>
  <r>
    <x v="155"/>
    <s v="Factura electrÃ³nica"/>
    <n v="7446"/>
    <x v="1151"/>
    <n v="952000"/>
    <s v="rlopez@bmlconsultores.cl"/>
    <x v="1151"/>
    <x v="0"/>
    <s v="7446952000"/>
    <d v="2025-06-11T00:00:00"/>
    <n v="952000"/>
    <n v="0"/>
  </r>
  <r>
    <x v="198"/>
    <s v="Factura electrÃ³nica"/>
    <n v="663"/>
    <x v="1151"/>
    <n v="529701"/>
    <s v="rlopez@bmlconsultores.cl"/>
    <x v="1151"/>
    <x v="0"/>
    <s v="663529701"/>
    <m/>
    <n v="533700"/>
    <n v="3999"/>
  </r>
  <r>
    <x v="311"/>
    <s v="Factura electrÃ³nica"/>
    <n v="6789"/>
    <x v="1151"/>
    <n v="95000"/>
    <s v="rlopez@bmlconsultores.cl"/>
    <x v="1151"/>
    <x v="2"/>
    <s v="678995000"/>
    <m/>
    <m/>
    <n v="-95000"/>
  </r>
  <r>
    <x v="311"/>
    <s v="Nota de crÃ©dito electrÃ³nica"/>
    <n v="810"/>
    <x v="1151"/>
    <n v="-95000"/>
    <s v="rlopez@bmlconsultores.cl"/>
    <x v="1151"/>
    <x v="1"/>
    <s v="810-95000"/>
    <m/>
    <m/>
    <n v="95000"/>
  </r>
  <r>
    <x v="418"/>
    <s v="Factura electrÃ³nica"/>
    <n v="1118228"/>
    <x v="1151"/>
    <n v="38930"/>
    <s v="rlopez@bmlconsultores.cl"/>
    <x v="1151"/>
    <x v="0"/>
    <s v="111822838930"/>
    <d v="2025-07-11T00:00:00"/>
    <n v="38930"/>
    <n v="0"/>
  </r>
  <r>
    <x v="205"/>
    <s v="Factura electrÃ³nica"/>
    <n v="6915"/>
    <x v="1151"/>
    <n v="308001"/>
    <s v="rlopez@bmlconsultores.cl"/>
    <x v="1151"/>
    <x v="0"/>
    <s v="6915308001"/>
    <d v="2025-07-02T00:00:00"/>
    <n v="308001"/>
    <n v="0"/>
  </r>
  <r>
    <x v="54"/>
    <s v="Factura electrÃ³nica"/>
    <n v="141210874"/>
    <x v="1152"/>
    <n v="445570"/>
    <s v="rlopez@bmlconsultores.cl"/>
    <x v="1152"/>
    <x v="0"/>
    <s v="141210874445570"/>
    <d v="2025-07-14T00:00:00"/>
    <n v="445570"/>
    <n v="0"/>
  </r>
  <r>
    <x v="85"/>
    <s v="Factura electrÃ³nica"/>
    <n v="1426"/>
    <x v="1152"/>
    <n v="35698"/>
    <s v="rlopez@bmlconsultores.cl"/>
    <x v="1152"/>
    <x v="0"/>
    <s v="142635698"/>
    <d v="2025-08-12T00:00:00"/>
    <n v="35698"/>
    <n v="0"/>
  </r>
  <r>
    <x v="22"/>
    <s v="Factura electrÃ³nica"/>
    <n v="5339779"/>
    <x v="1152"/>
    <n v="3105420"/>
    <s v="rlopez@bmlconsultores.cl"/>
    <x v="1152"/>
    <x v="0"/>
    <s v="53397793105420"/>
    <d v="2025-07-14T00:00:00"/>
    <n v="3105420"/>
    <n v="0"/>
  </r>
  <r>
    <x v="206"/>
    <s v="Factura electrÃ³nica"/>
    <n v="626189"/>
    <x v="1152"/>
    <n v="610590"/>
    <s v="rlopez@bmlconsultores.cl"/>
    <x v="1152"/>
    <x v="0"/>
    <s v="626189610590"/>
    <d v="2025-08-12T00:00:00"/>
    <n v="610590"/>
    <n v="0"/>
  </r>
  <r>
    <x v="26"/>
    <s v="Nota de crÃ©dito electrÃ³nica"/>
    <n v="2249500"/>
    <x v="1152"/>
    <n v="-1649968"/>
    <s v="rlopez@bmlconsultores.cl"/>
    <x v="1152"/>
    <x v="1"/>
    <s v="2249500-1649968"/>
    <m/>
    <m/>
    <n v="1649968"/>
  </r>
  <r>
    <x v="53"/>
    <s v="Factura electrÃ³nica"/>
    <n v="57970"/>
    <x v="1153"/>
    <n v="373920"/>
    <s v="rlopez@bmlconsultores.cl"/>
    <x v="1153"/>
    <x v="0"/>
    <s v="57970373920"/>
    <d v="2025-07-15T00:00:00"/>
    <n v="373920"/>
    <n v="0"/>
  </r>
  <r>
    <x v="53"/>
    <s v="Factura electrÃ³nica"/>
    <n v="57992"/>
    <x v="1153"/>
    <n v="159930"/>
    <s v="rlopez@bmlconsultores.cl"/>
    <x v="1153"/>
    <x v="0"/>
    <s v="57992159930"/>
    <d v="2025-07-15T00:00:00"/>
    <n v="159930"/>
    <n v="0"/>
  </r>
  <r>
    <x v="250"/>
    <s v="Factura electrÃ³nica"/>
    <n v="29023"/>
    <x v="1153"/>
    <n v="423640"/>
    <s v="rlopez@bmlconsultores.cl"/>
    <x v="1153"/>
    <x v="0"/>
    <s v="29023423640"/>
    <m/>
    <m/>
    <n v="-423640"/>
  </r>
  <r>
    <x v="248"/>
    <s v="Nota de crÃ©dito electrÃ³nica"/>
    <n v="7672"/>
    <x v="1153"/>
    <n v="-299809"/>
    <s v="rlopez@bmlconsultores.cl"/>
    <x v="1153"/>
    <x v="1"/>
    <s v="7672-299809"/>
    <m/>
    <m/>
    <n v="299809"/>
  </r>
  <r>
    <x v="248"/>
    <s v="Nota de crÃ©dito electrÃ³nica"/>
    <n v="7673"/>
    <x v="1153"/>
    <n v="-194876"/>
    <s v="rlopez@bmlconsultores.cl"/>
    <x v="1153"/>
    <x v="1"/>
    <s v="7673-194876"/>
    <m/>
    <m/>
    <n v="194876"/>
  </r>
  <r>
    <x v="282"/>
    <s v="Factura electrÃ³nica"/>
    <n v="196063"/>
    <x v="1153"/>
    <n v="79962"/>
    <s v="rlopez@bmlconsultores.cl"/>
    <x v="1153"/>
    <x v="0"/>
    <s v="19606379962"/>
    <d v="2025-08-12T00:00:00"/>
    <n v="79962"/>
    <n v="0"/>
  </r>
  <r>
    <x v="356"/>
    <s v="Factura electrÃ³nica"/>
    <n v="831745"/>
    <x v="1153"/>
    <n v="336337"/>
    <s v="rlopez@bmlconsultores.cl"/>
    <x v="1153"/>
    <x v="0"/>
    <s v="831745336337"/>
    <d v="2025-08-12T00:00:00"/>
    <n v="336337"/>
    <n v="0"/>
  </r>
  <r>
    <x v="452"/>
    <s v="Factura electrÃ³nica"/>
    <n v="1723"/>
    <x v="1153"/>
    <n v="208990"/>
    <s v="rlopez@bmlconsultores.cl"/>
    <x v="1153"/>
    <x v="0"/>
    <s v="1723208990"/>
    <d v="2025-07-15T00:00:00"/>
    <n v="208990"/>
    <n v="0"/>
  </r>
  <r>
    <x v="198"/>
    <s v="Factura electrÃ³nica"/>
    <n v="674"/>
    <x v="1154"/>
    <n v="556701"/>
    <s v="rlopez@bmlconsultores.cl"/>
    <x v="1154"/>
    <x v="0"/>
    <s v="674556701"/>
    <d v="2025-08-07T00:00:00"/>
    <n v="556701"/>
    <n v="0"/>
  </r>
  <r>
    <x v="198"/>
    <s v="Factura electrÃ³nica"/>
    <n v="672"/>
    <x v="1154"/>
    <n v="192900"/>
    <s v="rlopez@bmlconsultores.cl"/>
    <x v="1154"/>
    <x v="0"/>
    <s v="672192900"/>
    <m/>
    <m/>
    <n v="-192900"/>
  </r>
  <r>
    <x v="124"/>
    <s v="Factura electrÃ³nica"/>
    <n v="469391"/>
    <x v="1154"/>
    <n v="1724970"/>
    <s v="rlopez@bmlconsultores.cl"/>
    <x v="1154"/>
    <x v="0"/>
    <s v="4693911724970"/>
    <d v="2025-07-14T00:00:00"/>
    <n v="1724970"/>
    <n v="0"/>
  </r>
  <r>
    <x v="22"/>
    <s v="Factura electrÃ³nica"/>
    <n v="5340872"/>
    <x v="1154"/>
    <n v="1561444"/>
    <s v="rlopez@bmlconsultores.cl"/>
    <x v="1154"/>
    <x v="0"/>
    <s v="53408721561444"/>
    <d v="2025-07-17T00:00:00"/>
    <n v="1561444"/>
    <n v="0"/>
  </r>
  <r>
    <x v="22"/>
    <s v="Factura electrÃ³nica"/>
    <n v="5340871"/>
    <x v="1154"/>
    <n v="383516"/>
    <s v="rlopez@bmlconsultores.cl"/>
    <x v="1154"/>
    <x v="0"/>
    <s v="5340871383516"/>
    <d v="2025-07-17T00:00:00"/>
    <n v="383516"/>
    <n v="0"/>
  </r>
  <r>
    <x v="22"/>
    <s v="Factura electrÃ³nica"/>
    <n v="5340929"/>
    <x v="1154"/>
    <n v="903980"/>
    <s v="rlopez@bmlconsultores.cl"/>
    <x v="1154"/>
    <x v="0"/>
    <s v="5340929903980"/>
    <d v="2025-07-17T00:00:00"/>
    <n v="903980"/>
    <n v="0"/>
  </r>
  <r>
    <x v="335"/>
    <s v="Factura electrÃ³nica"/>
    <n v="2113944"/>
    <x v="1154"/>
    <n v="1453960"/>
    <s v="rlopez@bmlconsultores.cl"/>
    <x v="1154"/>
    <x v="0"/>
    <s v="21139441453960"/>
    <d v="2025-07-17T00:00:00"/>
    <n v="1453960"/>
    <n v="0"/>
  </r>
  <r>
    <x v="336"/>
    <s v="Factura electrÃ³nica"/>
    <n v="7358165"/>
    <x v="1154"/>
    <n v="14105"/>
    <s v="rlopez@bmlconsultores.cl"/>
    <x v="1154"/>
    <x v="0"/>
    <s v="735816514105"/>
    <d v="2025-07-17T00:00:00"/>
    <n v="14105"/>
    <n v="0"/>
  </r>
  <r>
    <x v="20"/>
    <s v="Factura electrÃ³nica"/>
    <n v="136814"/>
    <x v="1155"/>
    <n v="225100"/>
    <s v="rlopez@bmlconsultores.cl"/>
    <x v="1155"/>
    <x v="0"/>
    <s v="136814225100"/>
    <d v="2025-08-12T00:00:00"/>
    <n v="225100"/>
    <n v="0"/>
  </r>
  <r>
    <x v="303"/>
    <s v="Factura electrÃ³nica"/>
    <n v="10413"/>
    <x v="1155"/>
    <n v="1313929"/>
    <s v="rlopez@bmlconsultores.cl"/>
    <x v="1155"/>
    <x v="0"/>
    <s v="104131313929"/>
    <d v="2025-08-12T00:00:00"/>
    <n v="1313929"/>
    <n v="0"/>
  </r>
  <r>
    <x v="296"/>
    <s v="Factura electrÃ³nica"/>
    <n v="26423"/>
    <x v="1155"/>
    <n v="345148"/>
    <s v="rlopez@bmlconsultores.cl"/>
    <x v="1155"/>
    <x v="0"/>
    <s v="26423345148"/>
    <d v="2025-08-12T00:00:00"/>
    <n v="345148"/>
    <n v="0"/>
  </r>
  <r>
    <x v="21"/>
    <s v="Factura electrÃ³nica"/>
    <n v="1204801"/>
    <x v="1155"/>
    <n v="1180791"/>
    <s v="rlopez@bmlconsultores.cl"/>
    <x v="1155"/>
    <x v="0"/>
    <s v="12048011180791"/>
    <d v="2025-08-12T00:00:00"/>
    <n v="1180791"/>
    <n v="0"/>
  </r>
  <r>
    <x v="21"/>
    <s v="Factura electrÃ³nica"/>
    <n v="1204802"/>
    <x v="1155"/>
    <n v="1973461"/>
    <s v="rlopez@bmlconsultores.cl"/>
    <x v="1155"/>
    <x v="0"/>
    <s v="12048021973461"/>
    <d v="2025-08-12T00:00:00"/>
    <n v="1973461"/>
    <n v="0"/>
  </r>
  <r>
    <x v="197"/>
    <s v="Factura electrÃ³nica"/>
    <n v="350078"/>
    <x v="1155"/>
    <n v="270980"/>
    <s v="rlopez@bmlconsultores.cl"/>
    <x v="1155"/>
    <x v="0"/>
    <s v="350078270980"/>
    <d v="2025-07-17T00:00:00"/>
    <n v="270980"/>
    <n v="0"/>
  </r>
  <r>
    <x v="22"/>
    <s v="Factura electrÃ³nica"/>
    <n v="5341041"/>
    <x v="1155"/>
    <n v="1090960"/>
    <s v="rlopez@bmlconsultores.cl"/>
    <x v="1155"/>
    <x v="0"/>
    <s v="53410411090960"/>
    <d v="2025-07-18T00:00:00"/>
    <n v="1090960"/>
    <n v="0"/>
  </r>
  <r>
    <x v="22"/>
    <s v="Factura electrÃ³nica"/>
    <n v="5341132"/>
    <x v="1155"/>
    <n v="1297980"/>
    <s v="rlopez@bmlconsultores.cl"/>
    <x v="1155"/>
    <x v="0"/>
    <s v="53411321297980"/>
    <d v="2025-07-18T00:00:00"/>
    <n v="1297980"/>
    <n v="0"/>
  </r>
  <r>
    <x v="75"/>
    <s v="Factura electrÃ³nica"/>
    <n v="27510"/>
    <x v="1155"/>
    <n v="2659679"/>
    <s v="rlopez@bmlconsultores.cl"/>
    <x v="1155"/>
    <x v="0"/>
    <s v="275102659679"/>
    <d v="2025-08-12T00:00:00"/>
    <n v="2659679"/>
    <n v="0"/>
  </r>
  <r>
    <x v="441"/>
    <s v="Factura electrÃ³nica"/>
    <n v="9950"/>
    <x v="1155"/>
    <n v="351470"/>
    <s v="rlopez@bmlconsultores.cl"/>
    <x v="1155"/>
    <x v="0"/>
    <s v="9950351470"/>
    <d v="2025-08-12T00:00:00"/>
    <n v="351470"/>
    <n v="0"/>
  </r>
  <r>
    <x v="2"/>
    <s v="Factura electrÃ³nica"/>
    <n v="3485837"/>
    <x v="1155"/>
    <n v="363202"/>
    <s v="rlopez@bmlconsultores.cl"/>
    <x v="1155"/>
    <x v="0"/>
    <s v="3485837363202"/>
    <d v="2025-08-18T00:00:00"/>
    <n v="363202"/>
    <n v="0"/>
  </r>
  <r>
    <x v="457"/>
    <s v="Factura electrÃ³nica"/>
    <n v="5490"/>
    <x v="1156"/>
    <n v="26100"/>
    <s v="rlopez@bmlconsultores.cl"/>
    <x v="1156"/>
    <x v="0"/>
    <s v="549026100"/>
    <d v="2025-07-19T00:00:00"/>
    <n v="26100"/>
    <n v="0"/>
  </r>
  <r>
    <x v="22"/>
    <s v="Nota de crÃ©dito electrÃ³nica"/>
    <n v="27810686"/>
    <x v="1157"/>
    <n v="-9990"/>
    <s v="rlopez@bmlconsultores.cl"/>
    <x v="1157"/>
    <x v="1"/>
    <s v="27810686-9990"/>
    <m/>
    <m/>
    <n v="9990"/>
  </r>
  <r>
    <x v="263"/>
    <s v="Factura electrÃ³nica"/>
    <n v="14525"/>
    <x v="1158"/>
    <n v="122017"/>
    <s v="rlopez@bmlconsultores.cl"/>
    <x v="1158"/>
    <x v="0"/>
    <s v="14525122017"/>
    <d v="2025-08-18T00:00:00"/>
    <n v="122017"/>
    <n v="0"/>
  </r>
  <r>
    <x v="248"/>
    <s v="Factura electrÃ³nica"/>
    <n v="3353"/>
    <x v="1158"/>
    <n v="1012940"/>
    <s v="rlopez@bmlconsultores.cl"/>
    <x v="1158"/>
    <x v="0"/>
    <s v="33531012940"/>
    <d v="2025-08-18T00:00:00"/>
    <n v="1012940"/>
    <n v="0"/>
  </r>
  <r>
    <x v="182"/>
    <s v="Factura electrÃ³nica"/>
    <n v="2727724"/>
    <x v="1158"/>
    <n v="185980"/>
    <s v="rlopez@bmlconsultores.cl"/>
    <x v="1158"/>
    <x v="0"/>
    <s v="2727724185980"/>
    <d v="2025-07-18T00:00:00"/>
    <n v="185980"/>
    <n v="0"/>
  </r>
  <r>
    <x v="335"/>
    <s v="Factura electrÃ³nica"/>
    <n v="2114129"/>
    <x v="1158"/>
    <n v="854940"/>
    <s v="rlopez@bmlconsultores.cl"/>
    <x v="1158"/>
    <x v="0"/>
    <s v="2114129854940"/>
    <d v="2025-07-19T00:00:00"/>
    <n v="854940"/>
    <n v="0"/>
  </r>
  <r>
    <x v="77"/>
    <s v="Factura electrÃ³nica"/>
    <n v="23931"/>
    <x v="1159"/>
    <n v="540389"/>
    <s v="rlopez@bmlconsultores.cl"/>
    <x v="1159"/>
    <x v="0"/>
    <s v="23931540389"/>
    <d v="2025-08-18T00:00:00"/>
    <n v="540389"/>
    <n v="0"/>
  </r>
  <r>
    <x v="472"/>
    <s v="Factura electrÃ³nica"/>
    <n v="101399"/>
    <x v="1159"/>
    <n v="3480214"/>
    <s v="rlopez@bmlconsultores.cl"/>
    <x v="1159"/>
    <x v="0"/>
    <s v="1013993480214"/>
    <d v="2025-06-04T00:00:00"/>
    <n v="3480214"/>
    <n v="0"/>
  </r>
  <r>
    <x v="321"/>
    <s v="Factura electrÃ³nica"/>
    <n v="27"/>
    <x v="1159"/>
    <n v="35943"/>
    <s v="rlopez@bmlconsultores.cl"/>
    <x v="1159"/>
    <x v="0"/>
    <s v="2735943"/>
    <d v="2025-08-18T00:00:00"/>
    <n v="35943"/>
    <n v="0"/>
  </r>
  <r>
    <x v="21"/>
    <s v="Factura electrÃ³nica"/>
    <n v="1204880"/>
    <x v="1159"/>
    <n v="796847"/>
    <s v="rlopez@bmlconsultores.cl"/>
    <x v="1159"/>
    <x v="0"/>
    <s v="1204880796847"/>
    <d v="2025-08-18T00:00:00"/>
    <n v="796847"/>
    <n v="0"/>
  </r>
  <r>
    <x v="369"/>
    <s v="Factura electrÃ³nica"/>
    <n v="6054"/>
    <x v="1159"/>
    <n v="21593"/>
    <s v="rlopez@bmlconsultores.cl"/>
    <x v="1159"/>
    <x v="0"/>
    <s v="605421593"/>
    <d v="2025-08-18T00:00:00"/>
    <n v="21593"/>
    <n v="0"/>
  </r>
  <r>
    <x v="263"/>
    <s v="Factura electrÃ³nica"/>
    <n v="14537"/>
    <x v="1160"/>
    <n v="213536"/>
    <s v="rlopez@bmlconsultores.cl"/>
    <x v="1160"/>
    <x v="0"/>
    <s v="14537213536"/>
    <d v="2025-08-18T00:00:00"/>
    <n v="213536"/>
    <n v="0"/>
  </r>
  <r>
    <x v="263"/>
    <s v="Factura electrÃ³nica"/>
    <n v="14536"/>
    <x v="1160"/>
    <n v="8175160"/>
    <s v="rlopez@bmlconsultores.cl"/>
    <x v="1160"/>
    <x v="0"/>
    <s v="145368175160"/>
    <d v="2025-08-18T00:00:00"/>
    <n v="8175160"/>
    <n v="0"/>
  </r>
  <r>
    <x v="473"/>
    <s v="Factura electrÃ³nica"/>
    <n v="157520"/>
    <x v="1160"/>
    <n v="704981"/>
    <s v="rlopez@bmlconsultores.cl"/>
    <x v="1160"/>
    <x v="0"/>
    <s v="157520704981"/>
    <d v="2025-07-21T00:00:00"/>
    <n v="704981"/>
    <n v="0"/>
  </r>
  <r>
    <x v="248"/>
    <s v="Factura electrÃ³nica"/>
    <n v="3370"/>
    <x v="1160"/>
    <n v="222476"/>
    <s v="rlopez@bmlconsultores.cl"/>
    <x v="1160"/>
    <x v="0"/>
    <s v="3370222476"/>
    <d v="2025-08-18T00:00:00"/>
    <n v="222476"/>
    <n v="0"/>
  </r>
  <r>
    <x v="22"/>
    <s v="Factura electrÃ³nica"/>
    <n v="5342406"/>
    <x v="1160"/>
    <n v="1743970"/>
    <s v="rlopez@bmlconsultores.cl"/>
    <x v="1160"/>
    <x v="0"/>
    <s v="53424061743970"/>
    <d v="2025-07-23T00:00:00"/>
    <n v="1743970"/>
    <n v="0"/>
  </r>
  <r>
    <x v="22"/>
    <s v="Factura electrÃ³nica"/>
    <n v="5342467"/>
    <x v="1160"/>
    <n v="1240960"/>
    <s v="rlopez@bmlconsultores.cl"/>
    <x v="1160"/>
    <x v="0"/>
    <s v="53424671240960"/>
    <d v="2025-07-23T00:00:00"/>
    <n v="1240960"/>
    <n v="0"/>
  </r>
  <r>
    <x v="444"/>
    <s v="Factura electrÃ³nica"/>
    <n v="5393"/>
    <x v="1160"/>
    <n v="175000"/>
    <s v="rlopez@bmlconsultores.cl"/>
    <x v="1160"/>
    <x v="0"/>
    <s v="5393175000"/>
    <d v="2025-08-18T00:00:00"/>
    <n v="175000"/>
    <n v="0"/>
  </r>
  <r>
    <x v="289"/>
    <s v="Factura electrÃ³nica"/>
    <n v="39"/>
    <x v="1160"/>
    <n v="283926"/>
    <s v="rlopez@bmlconsultores.cl"/>
    <x v="1160"/>
    <x v="0"/>
    <s v="39283926"/>
    <d v="2025-08-18T00:00:00"/>
    <n v="283926"/>
    <n v="0"/>
  </r>
  <r>
    <x v="123"/>
    <s v="Factura electrÃ³nica"/>
    <n v="45236"/>
    <x v="1160"/>
    <n v="4343500"/>
    <s v="rlopez@bmlconsultores.cl"/>
    <x v="1160"/>
    <x v="0"/>
    <s v="452364343500"/>
    <d v="2025-07-30T00:00:00"/>
    <n v="4343500"/>
    <n v="0"/>
  </r>
  <r>
    <x v="22"/>
    <s v="Factura electrÃ³nica"/>
    <n v="5342347"/>
    <x v="1160"/>
    <n v="1305470"/>
    <s v="rlopez@bmlconsultores.cl"/>
    <x v="1160"/>
    <x v="0"/>
    <s v="53423471305470"/>
    <d v="2025-07-23T00:00:00"/>
    <n v="1305470"/>
    <n v="0"/>
  </r>
  <r>
    <x v="303"/>
    <s v="Factura electrÃ³nica"/>
    <n v="10433"/>
    <x v="1161"/>
    <n v="1493920"/>
    <s v="rlopez@bmlconsultores.cl"/>
    <x v="1161"/>
    <x v="0"/>
    <s v="104331493920"/>
    <d v="2025-08-18T00:00:00"/>
    <n v="1493920"/>
    <n v="0"/>
  </r>
  <r>
    <x v="21"/>
    <s v="Factura electrÃ³nica"/>
    <n v="1204958"/>
    <x v="1161"/>
    <n v="7991938"/>
    <s v="rlopez@bmlconsultores.cl"/>
    <x v="1161"/>
    <x v="0"/>
    <s v="12049587991938"/>
    <d v="2025-08-18T00:00:00"/>
    <n v="7991938"/>
    <n v="0"/>
  </r>
  <r>
    <x v="264"/>
    <s v="Factura electrÃ³nica"/>
    <n v="258269"/>
    <x v="1161"/>
    <n v="696650"/>
    <s v="rlopez@bmlconsultores.cl"/>
    <x v="1161"/>
    <x v="0"/>
    <s v="258269696650"/>
    <d v="2025-08-18T00:00:00"/>
    <n v="696650"/>
    <n v="0"/>
  </r>
  <r>
    <x v="265"/>
    <s v="Factura electrÃ³nica"/>
    <n v="14708"/>
    <x v="1161"/>
    <n v="133835"/>
    <s v="rlopez@bmlconsultores.cl"/>
    <x v="1161"/>
    <x v="0"/>
    <s v="14708133835"/>
    <d v="2025-08-18T00:00:00"/>
    <n v="133835"/>
    <n v="0"/>
  </r>
  <r>
    <x v="32"/>
    <s v="Factura electrÃ³nica"/>
    <n v="24558515"/>
    <x v="1161"/>
    <n v="6303890"/>
    <s v="rlopez@bmlconsultores.cl"/>
    <x v="1161"/>
    <x v="0"/>
    <s v="245585156303890"/>
    <d v="2025-07-24T00:00:00"/>
    <n v="6303890"/>
    <n v="0"/>
  </r>
  <r>
    <x v="53"/>
    <s v="Factura electrÃ³nica"/>
    <n v="58463"/>
    <x v="1162"/>
    <n v="237930"/>
    <s v="rlopez@bmlconsultores.cl"/>
    <x v="1162"/>
    <x v="0"/>
    <s v="58463237930"/>
    <d v="2025-07-25T00:00:00"/>
    <n v="237930"/>
    <n v="0"/>
  </r>
  <r>
    <x v="11"/>
    <s v="Factura electrÃ³nica"/>
    <n v="131410"/>
    <x v="1162"/>
    <n v="10817"/>
    <s v="rlopez@bmlconsultores.cl"/>
    <x v="1162"/>
    <x v="0"/>
    <s v="13141010817"/>
    <d v="2025-08-18T00:00:00"/>
    <n v="10817"/>
    <n v="0"/>
  </r>
  <r>
    <x v="198"/>
    <s v="Factura electrÃ³nica"/>
    <n v="680"/>
    <x v="1162"/>
    <n v="372801"/>
    <s v="rlopez@bmlconsultores.cl"/>
    <x v="1162"/>
    <x v="0"/>
    <s v="680372801"/>
    <d v="2025-08-07T00:00:00"/>
    <n v="372801"/>
    <n v="0"/>
  </r>
  <r>
    <x v="248"/>
    <s v="Factura electrÃ³nica"/>
    <n v="3381"/>
    <x v="1162"/>
    <n v="946017"/>
    <s v="rlopez@bmlconsultores.cl"/>
    <x v="1162"/>
    <x v="0"/>
    <s v="3381946017"/>
    <d v="2025-08-18T00:00:00"/>
    <n v="946017"/>
    <n v="0"/>
  </r>
  <r>
    <x v="284"/>
    <s v="Factura electrÃ³nica"/>
    <n v="99998"/>
    <x v="1162"/>
    <n v="1028009"/>
    <s v="rlopez@bmlconsultores.cl"/>
    <x v="1162"/>
    <x v="0"/>
    <s v="999981028009"/>
    <d v="2025-08-12T00:00:00"/>
    <n v="1028009"/>
    <n v="0"/>
  </r>
  <r>
    <x v="22"/>
    <s v="Factura electrÃ³nica"/>
    <n v="5342994"/>
    <x v="1162"/>
    <n v="404470"/>
    <s v="rlopez@bmlconsultores.cl"/>
    <x v="1162"/>
    <x v="0"/>
    <s v="5342994404470"/>
    <d v="2025-07-25T00:00:00"/>
    <n v="404470"/>
    <n v="0"/>
  </r>
  <r>
    <x v="22"/>
    <s v="Factura electrÃ³nica"/>
    <n v="5342997"/>
    <x v="1162"/>
    <n v="1364480"/>
    <s v="rlopez@bmlconsultores.cl"/>
    <x v="1162"/>
    <x v="0"/>
    <s v="53429971364480"/>
    <d v="2025-07-25T00:00:00"/>
    <n v="1364480"/>
    <n v="0"/>
  </r>
  <r>
    <x v="22"/>
    <s v="Factura electrÃ³nica"/>
    <n v="5343007"/>
    <x v="1162"/>
    <n v="424480"/>
    <s v="rlopez@bmlconsultores.cl"/>
    <x v="1162"/>
    <x v="0"/>
    <s v="5343007424480"/>
    <d v="2025-07-25T00:00:00"/>
    <n v="424480"/>
    <n v="0"/>
  </r>
  <r>
    <x v="206"/>
    <s v="Factura electrÃ³nica"/>
    <n v="626718"/>
    <x v="1162"/>
    <n v="246501"/>
    <s v="rlopez@bmlconsultores.cl"/>
    <x v="1162"/>
    <x v="0"/>
    <s v="626718246501"/>
    <d v="2025-08-18T00:00:00"/>
    <n v="246501"/>
    <n v="0"/>
  </r>
  <r>
    <x v="441"/>
    <s v="Factura electrÃ³nica"/>
    <n v="9962"/>
    <x v="1162"/>
    <n v="13992"/>
    <s v="rlopez@bmlconsultores.cl"/>
    <x v="1162"/>
    <x v="0"/>
    <s v="996213992"/>
    <d v="2025-08-18T00:00:00"/>
    <n v="13992"/>
    <n v="0"/>
  </r>
  <r>
    <x v="168"/>
    <s v="Factura electrÃ³nica"/>
    <n v="2885980"/>
    <x v="1163"/>
    <n v="46940"/>
    <s v="rlopez@bmlconsultores.cl"/>
    <x v="1163"/>
    <x v="0"/>
    <s v="288598046940"/>
    <d v="2025-07-26T00:00:00"/>
    <n v="46940"/>
    <n v="0"/>
  </r>
  <r>
    <x v="198"/>
    <s v="Factura electrÃ³nica"/>
    <n v="681"/>
    <x v="1164"/>
    <n v="359801"/>
    <s v="rlopez@bmlconsultores.cl"/>
    <x v="1164"/>
    <x v="0"/>
    <s v="681359801"/>
    <d v="2025-08-07T00:00:00"/>
    <n v="359801"/>
    <n v="0"/>
  </r>
  <r>
    <x v="22"/>
    <s v="Factura electrÃ³nica"/>
    <n v="5343814"/>
    <x v="1165"/>
    <n v="529990"/>
    <s v="rlopez@bmlconsultores.cl"/>
    <x v="1165"/>
    <x v="0"/>
    <s v="5343814529990"/>
    <d v="2025-07-28T00:00:00"/>
    <n v="529990"/>
    <n v="0"/>
  </r>
  <r>
    <x v="408"/>
    <s v="Factura electrÃ³nica"/>
    <n v="9836"/>
    <x v="1165"/>
    <n v="2765888"/>
    <s v="rlopez@bmlconsultores.cl"/>
    <x v="1165"/>
    <x v="0"/>
    <s v="98362765888"/>
    <d v="2025-08-25T00:00:00"/>
    <n v="2765888"/>
    <n v="0"/>
  </r>
  <r>
    <x v="49"/>
    <s v="Factura electrÃ³nica"/>
    <n v="15962"/>
    <x v="1165"/>
    <n v="4670808"/>
    <s v="rlopez@bmlconsultores.cl"/>
    <x v="1165"/>
    <x v="0"/>
    <s v="159624670808"/>
    <d v="2025-07-04T00:00:00"/>
    <n v="4506183"/>
    <n v="-164625"/>
  </r>
  <r>
    <x v="474"/>
    <s v="Factura electrÃ³nica"/>
    <n v="55872806"/>
    <x v="1166"/>
    <n v="350"/>
    <s v="rlopez@bmlconsultores.cl"/>
    <x v="1166"/>
    <x v="0"/>
    <s v="55872806350"/>
    <d v="2025-07-29T00:00:00"/>
    <n v="350"/>
    <n v="0"/>
  </r>
  <r>
    <x v="22"/>
    <s v="Nota de crÃ©dito electrÃ³nica"/>
    <n v="27787972"/>
    <x v="1166"/>
    <n v="-565880"/>
    <s v="rlopez@bmlconsultores.cl"/>
    <x v="1166"/>
    <x v="1"/>
    <s v="27787972-565880"/>
    <m/>
    <m/>
    <n v="565880"/>
  </r>
  <r>
    <x v="405"/>
    <s v="Factura electrÃ³nica"/>
    <n v="24562092"/>
    <x v="1166"/>
    <n v="2006120"/>
    <s v="rlopez@bmlconsultores.cl"/>
    <x v="1166"/>
    <x v="0"/>
    <s v="245620922006120"/>
    <d v="2025-07-29T00:00:00"/>
    <n v="2006120"/>
    <n v="0"/>
  </r>
  <r>
    <x v="209"/>
    <s v="Factura electrÃ³nica"/>
    <n v="52410744"/>
    <x v="1166"/>
    <n v="13217"/>
    <s v="rlopez@bmlconsultores.cl"/>
    <x v="1166"/>
    <x v="0"/>
    <s v="5241074413217"/>
    <d v="2025-07-29T00:00:00"/>
    <n v="13217"/>
    <n v="0"/>
  </r>
  <r>
    <x v="209"/>
    <s v="Factura no afecta o exenta electrÃ³nica"/>
    <n v="13819363"/>
    <x v="1166"/>
    <n v="6220"/>
    <s v="rlopez@bmlconsultores.cl"/>
    <x v="1166"/>
    <x v="0"/>
    <s v="138193636220"/>
    <d v="2025-07-29T00:00:00"/>
    <n v="6220"/>
    <n v="0"/>
  </r>
  <r>
    <x v="22"/>
    <s v="Factura electrÃ³nica"/>
    <n v="5343970"/>
    <x v="1166"/>
    <n v="1044930"/>
    <s v="rlopez@bmlconsultores.cl"/>
    <x v="1166"/>
    <x v="0"/>
    <s v="53439701044930"/>
    <d v="2025-07-29T00:00:00"/>
    <n v="1044930"/>
    <n v="0"/>
  </r>
  <r>
    <x v="22"/>
    <s v="Factura electrÃ³nica"/>
    <n v="5343946"/>
    <x v="1166"/>
    <n v="456900"/>
    <s v="rlopez@bmlconsultores.cl"/>
    <x v="1166"/>
    <x v="2"/>
    <s v="5343946456900"/>
    <m/>
    <m/>
    <n v="-456900"/>
  </r>
  <r>
    <x v="475"/>
    <s v="Factura electrÃ³nica"/>
    <n v="258656"/>
    <x v="1166"/>
    <n v="696650"/>
    <s v="rlopez@bmlconsultores.cl"/>
    <x v="1166"/>
    <x v="2"/>
    <s v="258656696650"/>
    <m/>
    <m/>
    <n v="-696650"/>
  </r>
  <r>
    <x v="296"/>
    <s v="Factura electrÃ³nica"/>
    <n v="26465"/>
    <x v="1166"/>
    <n v="483545"/>
    <s v="rlopez@bmlconsultores.cl"/>
    <x v="1166"/>
    <x v="0"/>
    <s v="26465483545"/>
    <d v="2025-08-25T00:00:00"/>
    <n v="483545"/>
    <n v="0"/>
  </r>
  <r>
    <x v="53"/>
    <s v="Factura electrÃ³nica"/>
    <n v="58587"/>
    <x v="1166"/>
    <n v="1017751"/>
    <s v="rlopez@bmlconsultores.cl"/>
    <x v="1166"/>
    <x v="0"/>
    <s v="585871017751"/>
    <d v="2025-07-29T00:00:00"/>
    <n v="1017751"/>
    <n v="0"/>
  </r>
  <r>
    <x v="54"/>
    <s v="Factura electrÃ³nica"/>
    <n v="141575173"/>
    <x v="1167"/>
    <n v="268980"/>
    <s v="rlopez@bmlconsultores.cl"/>
    <x v="1167"/>
    <x v="0"/>
    <s v="141575173268980"/>
    <d v="2025-07-31T00:00:00"/>
    <n v="268980"/>
    <n v="0"/>
  </r>
  <r>
    <x v="387"/>
    <s v="Factura electrÃ³nica"/>
    <n v="83346"/>
    <x v="1167"/>
    <n v="219969"/>
    <s v="rlopez@bmlconsultores.cl"/>
    <x v="1167"/>
    <x v="0"/>
    <s v="83346219969"/>
    <d v="2025-03-10T00:00:00"/>
    <n v="219969"/>
    <n v="0"/>
  </r>
  <r>
    <x v="476"/>
    <s v="Factura electrÃ³nica"/>
    <n v="2492"/>
    <x v="1167"/>
    <n v="215760"/>
    <s v="rlopez@bmlconsultores.cl"/>
    <x v="1167"/>
    <x v="0"/>
    <s v="2492215760"/>
    <d v="2025-07-25T00:00:00"/>
    <n v="215760"/>
    <n v="0"/>
  </r>
  <r>
    <x v="369"/>
    <s v="Factura electrÃ³nica"/>
    <n v="6070"/>
    <x v="1167"/>
    <n v="147959"/>
    <s v="rlopez@bmlconsultores.cl"/>
    <x v="1167"/>
    <x v="0"/>
    <s v="6070147959"/>
    <d v="2025-08-25T00:00:00"/>
    <n v="147959"/>
    <n v="0"/>
  </r>
  <r>
    <x v="373"/>
    <s v="Factura electrÃ³nica"/>
    <n v="2544"/>
    <x v="1167"/>
    <n v="131940"/>
    <s v="rlopez@bmlconsultores.cl"/>
    <x v="1167"/>
    <x v="0"/>
    <s v="2544131940"/>
    <d v="2025-08-25T00:00:00"/>
    <n v="131940"/>
    <n v="0"/>
  </r>
  <r>
    <x v="22"/>
    <s v="Factura electrÃ³nica"/>
    <n v="5344359"/>
    <x v="1167"/>
    <n v="1503980"/>
    <s v="rlopez@bmlconsultores.cl"/>
    <x v="1167"/>
    <x v="0"/>
    <s v="53443591503980"/>
    <d v="2025-07-31T00:00:00"/>
    <n v="1503980"/>
    <n v="0"/>
  </r>
  <r>
    <x v="263"/>
    <s v="Factura electrÃ³nica"/>
    <n v="14559"/>
    <x v="1167"/>
    <n v="1811151"/>
    <s v="rlopez@bmlconsultores.cl"/>
    <x v="1167"/>
    <x v="0"/>
    <s v="145591811151"/>
    <d v="2025-08-25T00:00:00"/>
    <n v="1811151"/>
    <n v="0"/>
  </r>
  <r>
    <x v="477"/>
    <s v="Factura no afecta o exenta electrÃ³nica"/>
    <n v="291"/>
    <x v="1167"/>
    <n v="540000"/>
    <s v="rlopez@bmlconsultores.cl"/>
    <x v="1167"/>
    <x v="0"/>
    <s v="291540000"/>
    <d v="2025-07-31T00:00:00"/>
    <n v="540000"/>
    <n v="0"/>
  </r>
  <r>
    <x v="477"/>
    <s v="Factura no afecta o exenta electrÃ³nica"/>
    <n v="292"/>
    <x v="1167"/>
    <n v="300000"/>
    <s v="rlopez@bmlconsultores.cl"/>
    <x v="1167"/>
    <x v="0"/>
    <s v="292300000"/>
    <d v="2025-08-01T00:00:00"/>
    <n v="300000"/>
    <n v="0"/>
  </r>
  <r>
    <x v="478"/>
    <s v="Factura electrÃ³nica"/>
    <n v="19514"/>
    <x v="1167"/>
    <n v="731121"/>
    <s v="rlopez@bmlconsultores.cl"/>
    <x v="1167"/>
    <x v="0"/>
    <s v="19514731121"/>
    <d v="2025-09-09T00:00:00"/>
    <n v="731121"/>
    <n v="0"/>
  </r>
  <r>
    <x v="198"/>
    <s v="Factura electrÃ³nica"/>
    <n v="686"/>
    <x v="1168"/>
    <n v="183900"/>
    <s v="rlopez@bmlconsultores.cl"/>
    <x v="1168"/>
    <x v="0"/>
    <s v="686183900"/>
    <d v="2025-08-07T00:00:00"/>
    <n v="183900"/>
    <n v="0"/>
  </r>
  <r>
    <x v="174"/>
    <s v="Nota de dÃ©bito electrÃ³nica"/>
    <n v="1627"/>
    <x v="1168"/>
    <n v="780895"/>
    <s v="rlopez@bmlconsultores.cl"/>
    <x v="1168"/>
    <x v="0"/>
    <s v="1627780895"/>
    <d v="2025-07-02T00:00:00"/>
    <n v="780895"/>
    <n v="0"/>
  </r>
  <r>
    <x v="134"/>
    <s v="Factura electrÃ³nica"/>
    <n v="10323"/>
    <x v="1168"/>
    <n v="4085750"/>
    <s v="rlopez@bmlconsultores.cl"/>
    <x v="1168"/>
    <x v="0"/>
    <s v="103234085750"/>
    <d v="2025-07-30T00:00:00"/>
    <n v="4085750"/>
    <n v="0"/>
  </r>
  <r>
    <x v="479"/>
    <s v="Factura electrÃ³nica"/>
    <n v="1079"/>
    <x v="1168"/>
    <n v="779688"/>
    <s v="rlopez@bmlconsultores.cl"/>
    <x v="1168"/>
    <x v="0"/>
    <s v="1079779688"/>
    <d v="2025-07-22T00:00:00"/>
    <n v="779688"/>
    <n v="0"/>
  </r>
  <r>
    <x v="116"/>
    <s v="Factura electrÃ³nica"/>
    <n v="9975"/>
    <x v="1168"/>
    <n v="690000"/>
    <s v="rlopez@bmlconsultores.cl"/>
    <x v="1168"/>
    <x v="0"/>
    <s v="9975690000"/>
    <d v="2025-08-01T00:00:00"/>
    <n v="690000"/>
    <n v="0"/>
  </r>
  <r>
    <x v="313"/>
    <s v="Factura electrÃ³nica"/>
    <n v="9976"/>
    <x v="1168"/>
    <n v="20392"/>
    <s v="rlopez@bmlconsultores.cl"/>
    <x v="1168"/>
    <x v="0"/>
    <s v="997620392"/>
    <d v="2025-08-25T00:00:00"/>
    <n v="20392"/>
    <n v="0"/>
  </r>
  <r>
    <x v="282"/>
    <s v="Factura electrÃ³nica"/>
    <n v="196681"/>
    <x v="1168"/>
    <n v="287985"/>
    <s v="rlopez@bmlconsultores.cl"/>
    <x v="1168"/>
    <x v="0"/>
    <s v="196681287985"/>
    <d v="2025-08-25T00:00:00"/>
    <n v="287985"/>
    <n v="0"/>
  </r>
  <r>
    <x v="22"/>
    <s v="Factura electrÃ³nica"/>
    <n v="5344846"/>
    <x v="1168"/>
    <n v="533980"/>
    <s v="rlopez@bmlconsultores.cl"/>
    <x v="1168"/>
    <x v="0"/>
    <s v="5344846533980"/>
    <d v="2025-07-31T00:00:00"/>
    <n v="533980"/>
    <n v="0"/>
  </r>
  <r>
    <x v="301"/>
    <s v="Factura electrÃ³nica"/>
    <n v="66"/>
    <x v="1168"/>
    <n v="5589124"/>
    <s v="rlopez@bmlconsultores.cl"/>
    <x v="1168"/>
    <x v="0"/>
    <s v="665589124"/>
    <d v="2025-07-10T00:00:00"/>
    <n v="5589124"/>
    <n v="0"/>
  </r>
  <r>
    <x v="303"/>
    <s v="Factura electrÃ³nica"/>
    <n v="10459"/>
    <x v="1168"/>
    <n v="431965"/>
    <s v="rlopez@bmlconsultores.cl"/>
    <x v="1168"/>
    <x v="0"/>
    <s v="10459431965"/>
    <d v="2025-08-25T00:00:00"/>
    <n v="431965"/>
    <n v="0"/>
  </r>
  <r>
    <x v="303"/>
    <s v="Factura electrÃ³nica"/>
    <n v="10460"/>
    <x v="1168"/>
    <n v="539973"/>
    <s v="rlopez@bmlconsultores.cl"/>
    <x v="1168"/>
    <x v="0"/>
    <s v="10460539973"/>
    <d v="2025-08-25T00:00:00"/>
    <n v="539973"/>
    <n v="0"/>
  </r>
  <r>
    <x v="198"/>
    <s v="Factura electrÃ³nica"/>
    <n v="688"/>
    <x v="1169"/>
    <n v="179901"/>
    <s v="rlopez@bmlconsultores.cl"/>
    <x v="1169"/>
    <x v="0"/>
    <s v="688179901"/>
    <m/>
    <m/>
    <n v="-179901"/>
  </r>
  <r>
    <x v="198"/>
    <s v="Factura electrÃ³nica"/>
    <n v="689"/>
    <x v="1169"/>
    <n v="183900"/>
    <s v="rlopez@bmlconsultores.cl"/>
    <x v="1169"/>
    <x v="0"/>
    <s v="689183900"/>
    <d v="2025-08-07T00:00:00"/>
    <n v="183900"/>
    <n v="0"/>
  </r>
  <r>
    <x v="198"/>
    <s v="Nota de crÃ©dito electrÃ³nica"/>
    <n v="1904"/>
    <x v="1169"/>
    <n v="-179901"/>
    <s v="rlopez@bmlconsultores.cl"/>
    <x v="1169"/>
    <x v="1"/>
    <s v="1904-179901"/>
    <m/>
    <m/>
    <n v="179901"/>
  </r>
  <r>
    <x v="12"/>
    <s v="Factura electrÃ³nica"/>
    <n v="40805"/>
    <x v="1169"/>
    <n v="47600"/>
    <s v="rlopez@bmlconsultores.cl"/>
    <x v="1169"/>
    <x v="0"/>
    <s v="4080547600"/>
    <d v="2025-07-01T00:00:00"/>
    <n v="47600"/>
    <n v="0"/>
  </r>
  <r>
    <x v="480"/>
    <s v="Factura electrÃ³nica"/>
    <n v="1108"/>
    <x v="1169"/>
    <n v="90993"/>
    <s v="rlopez@bmlconsultores.cl"/>
    <x v="1169"/>
    <x v="0"/>
    <s v="110890993"/>
    <d v="2025-07-28T00:00:00"/>
    <n v="90993"/>
    <n v="0"/>
  </r>
  <r>
    <x v="404"/>
    <s v="Factura electrÃ³nica"/>
    <n v="2329"/>
    <x v="1169"/>
    <n v="915878"/>
    <s v="rlopez@bmlconsultores.cl"/>
    <x v="1169"/>
    <x v="0"/>
    <s v="2329915878"/>
    <d v="2025-08-29T00:00:00"/>
    <n v="915878"/>
    <n v="0"/>
  </r>
  <r>
    <x v="404"/>
    <s v="Factura electrÃ³nica"/>
    <n v="2331"/>
    <x v="1169"/>
    <n v="2140513"/>
    <s v="rlopez@bmlconsultores.cl"/>
    <x v="1169"/>
    <x v="0"/>
    <s v="23312140513"/>
    <d v="2025-08-29T00:00:00"/>
    <n v="2140513"/>
    <n v="0"/>
  </r>
  <r>
    <x v="75"/>
    <s v="Factura electrÃ³nica"/>
    <n v="27631"/>
    <x v="1169"/>
    <n v="5579181"/>
    <s v="rlopez@bmlconsultores.cl"/>
    <x v="1169"/>
    <x v="0"/>
    <s v="276315579181"/>
    <d v="2025-08-29T00:00:00"/>
    <n v="5579181"/>
    <n v="0"/>
  </r>
  <r>
    <x v="284"/>
    <s v="Factura electrÃ³nica"/>
    <n v="100132"/>
    <x v="1169"/>
    <n v="3237300"/>
    <s v="rlopez@bmlconsultores.cl"/>
    <x v="1169"/>
    <x v="0"/>
    <s v="1001323237300"/>
    <d v="2025-08-29T00:00:00"/>
    <n v="3237300"/>
    <n v="0"/>
  </r>
  <r>
    <x v="250"/>
    <s v="Factura electrÃ³nica"/>
    <n v="29145"/>
    <x v="1169"/>
    <n v="247520"/>
    <s v="rlopez@bmlconsultores.cl"/>
    <x v="1169"/>
    <x v="0"/>
    <s v="29145247520"/>
    <d v="2025-07-22T00:00:00"/>
    <n v="247520"/>
    <n v="0"/>
  </r>
  <r>
    <x v="199"/>
    <s v="Factura no afecta o exenta electrÃ³nica"/>
    <n v="255884"/>
    <x v="1169"/>
    <n v="93279"/>
    <s v="rlopez@bmlconsultores.cl"/>
    <x v="1169"/>
    <x v="0"/>
    <s v="25588493279"/>
    <d v="2025-08-25T00:00:00"/>
    <n v="93279"/>
    <n v="0"/>
  </r>
  <r>
    <x v="248"/>
    <s v="Factura electrÃ³nica"/>
    <n v="3407"/>
    <x v="1169"/>
    <n v="624651"/>
    <s v="rlopez@bmlconsultores.cl"/>
    <x v="1169"/>
    <x v="0"/>
    <s v="3407624651"/>
    <d v="2025-08-29T00:00:00"/>
    <n v="624651"/>
    <n v="0"/>
  </r>
  <r>
    <x v="303"/>
    <s v="Factura electrÃ³nica"/>
    <n v="10465"/>
    <x v="1169"/>
    <n v="481439"/>
    <s v="rlopez@bmlconsultores.cl"/>
    <x v="1169"/>
    <x v="0"/>
    <s v="10465481439"/>
    <d v="2025-08-29T00:00:00"/>
    <n v="481439"/>
    <n v="0"/>
  </r>
  <r>
    <x v="405"/>
    <s v="Factura electrÃ³nica"/>
    <n v="24564189"/>
    <x v="1169"/>
    <n v="4254940"/>
    <s v="rlopez@bmlconsultores.cl"/>
    <x v="1169"/>
    <x v="0"/>
    <s v="245641894254940"/>
    <d v="2025-07-29T00:00:00"/>
    <n v="4254940"/>
    <n v="0"/>
  </r>
  <r>
    <x v="129"/>
    <s v="Factura electrÃ³nica"/>
    <n v="279528"/>
    <x v="1170"/>
    <n v="1291314"/>
    <s v="rlopez@bmlconsultores.cl"/>
    <x v="1170"/>
    <x v="0"/>
    <s v="2795281291314"/>
    <d v="2025-07-31T00:00:00"/>
    <n v="1291314"/>
    <n v="0"/>
  </r>
  <r>
    <x v="328"/>
    <s v="Factura electrÃ³nica"/>
    <n v="3497"/>
    <x v="1170"/>
    <n v="107205"/>
    <s v="rlopez@bmlconsultores.cl"/>
    <x v="1170"/>
    <x v="0"/>
    <s v="3497107205"/>
    <d v="2025-08-04T00:00:00"/>
    <n v="107205"/>
    <n v="0"/>
  </r>
  <r>
    <x v="418"/>
    <s v="Factura electrÃ³nica"/>
    <n v="1124343"/>
    <x v="1171"/>
    <n v="39680"/>
    <s v="rlopez@bmlconsultores.cl"/>
    <x v="1171"/>
    <x v="0"/>
    <s v="112434339680"/>
    <d v="2025-08-03T00:00:00"/>
    <n v="39680"/>
    <n v="0"/>
  </r>
  <r>
    <x v="22"/>
    <s v="Factura electrÃ³nica"/>
    <n v="5354214"/>
    <x v="1171"/>
    <n v="333980"/>
    <s v="rlopez@bmlconsultores.cl"/>
    <x v="1171"/>
    <x v="0"/>
    <s v="5354214333980"/>
    <d v="2025-08-03T00:00:00"/>
    <n v="333980"/>
    <n v="0"/>
  </r>
  <r>
    <x v="32"/>
    <s v="Factura electrÃ³nica"/>
    <n v="24608136"/>
    <x v="1172"/>
    <n v="1683960"/>
    <s v="rlopez@bmlconsultores.cl"/>
    <x v="1172"/>
    <x v="0"/>
    <s v="246081361683960"/>
    <d v="2025-08-04T00:00:00"/>
    <n v="1683960"/>
    <n v="0"/>
  </r>
  <r>
    <x v="27"/>
    <s v="Factura electrÃ³nica"/>
    <n v="74767"/>
    <x v="1172"/>
    <n v="266560"/>
    <s v="rlopez@bmlconsultores.cl"/>
    <x v="1172"/>
    <x v="0"/>
    <s v="74767266560"/>
    <d v="2025-07-31T00:00:00"/>
    <n v="266560"/>
    <n v="0"/>
  </r>
  <r>
    <x v="27"/>
    <s v="Factura electrÃ³nica"/>
    <n v="74770"/>
    <x v="1172"/>
    <n v="266560"/>
    <s v="rlopez@bmlconsultores.cl"/>
    <x v="1172"/>
    <x v="0"/>
    <s v="74770266560"/>
    <d v="2025-07-31T00:00:00"/>
    <n v="266560"/>
    <n v="0"/>
  </r>
  <r>
    <x v="2"/>
    <s v="Factura electrÃ³nica"/>
    <n v="3492526"/>
    <x v="1172"/>
    <n v="195960"/>
    <s v="rlopez@bmlconsultores.cl"/>
    <x v="1172"/>
    <x v="0"/>
    <s v="3492526195960"/>
    <d v="2025-08-04T00:00:00"/>
    <n v="195960"/>
    <n v="0"/>
  </r>
  <r>
    <x v="429"/>
    <s v="Factura electrÃ³nica"/>
    <n v="34070"/>
    <x v="1172"/>
    <n v="35630"/>
    <s v="rlopez@bmlconsultores.cl"/>
    <x v="1172"/>
    <x v="2"/>
    <s v="3407035630"/>
    <m/>
    <m/>
    <n v="-35630"/>
  </r>
  <r>
    <x v="342"/>
    <s v="Factura electrÃ³nica"/>
    <n v="52622592"/>
    <x v="1173"/>
    <n v="2798"/>
    <s v="rlopez@bmlconsultores.cl"/>
    <x v="1173"/>
    <x v="0"/>
    <s v="526225922798"/>
    <d v="2025-08-05T00:00:00"/>
    <n v="2798"/>
    <n v="0"/>
  </r>
  <r>
    <x v="138"/>
    <s v="Factura electrÃ³nica"/>
    <n v="32269"/>
    <x v="1173"/>
    <n v="500514"/>
    <s v="rlopez@bmlconsultores.cl"/>
    <x v="1173"/>
    <x v="0"/>
    <s v="32269500514"/>
    <d v="2025-07-23T00:00:00"/>
    <n v="500515"/>
    <n v="1"/>
  </r>
  <r>
    <x v="124"/>
    <s v="Factura electrÃ³nica"/>
    <n v="470142"/>
    <x v="1173"/>
    <n v="644950"/>
    <s v="rlopez@bmlconsultores.cl"/>
    <x v="1173"/>
    <x v="0"/>
    <s v="470142644950"/>
    <d v="2025-08-05T00:00:00"/>
    <n v="644950"/>
    <n v="0"/>
  </r>
  <r>
    <x v="369"/>
    <s v="Factura electrÃ³nica"/>
    <n v="6082"/>
    <x v="1173"/>
    <n v="81563"/>
    <s v="rlopez@bmlconsultores.cl"/>
    <x v="1173"/>
    <x v="0"/>
    <s v="608281563"/>
    <d v="2025-09-02T00:00:00"/>
    <n v="81563"/>
    <n v="0"/>
  </r>
  <r>
    <x v="120"/>
    <s v="Factura no afecta o exenta electrÃ³nica"/>
    <n v="2480"/>
    <x v="1173"/>
    <n v="1398206"/>
    <s v="rlopez@bmlconsultores.cl"/>
    <x v="1173"/>
    <x v="0"/>
    <s v="24801398206"/>
    <d v="2025-09-02T00:00:00"/>
    <n v="1398206"/>
    <n v="0"/>
  </r>
  <r>
    <x v="481"/>
    <s v="Factura electrÃ³nica"/>
    <n v="754"/>
    <x v="1174"/>
    <n v="200000"/>
    <s v="rlopez@bmlconsultores.cl"/>
    <x v="1174"/>
    <x v="0"/>
    <s v="754200000"/>
    <d v="2025-08-08T00:00:00"/>
    <n v="200000"/>
    <n v="0"/>
  </r>
  <r>
    <x v="32"/>
    <s v="Factura electrÃ³nica"/>
    <n v="24611914"/>
    <x v="1174"/>
    <n v="203980"/>
    <s v="rlopez@bmlconsultores.cl"/>
    <x v="1174"/>
    <x v="0"/>
    <s v="24611914203980"/>
    <d v="2025-08-06T00:00:00"/>
    <n v="203980"/>
    <n v="0"/>
  </r>
  <r>
    <x v="168"/>
    <s v="Factura electrÃ³nica"/>
    <n v="2890559"/>
    <x v="1174"/>
    <n v="7580"/>
    <s v="rlopez@bmlconsultores.cl"/>
    <x v="1174"/>
    <x v="0"/>
    <s v="28905597580"/>
    <d v="2025-08-06T00:00:00"/>
    <n v="7580"/>
    <n v="0"/>
  </r>
  <r>
    <x v="157"/>
    <s v="Factura electrÃ³nica"/>
    <n v="2469490"/>
    <x v="1174"/>
    <n v="69187"/>
    <s v="rlopez@bmlconsultores.cl"/>
    <x v="1174"/>
    <x v="0"/>
    <s v="246949069187"/>
    <d v="2025-08-06T00:00:00"/>
    <n v="69187"/>
    <n v="0"/>
  </r>
  <r>
    <x v="482"/>
    <s v="Factura electrÃ³nica"/>
    <n v="481"/>
    <x v="1174"/>
    <n v="650001"/>
    <s v="rlopez@bmlconsultores.cl"/>
    <x v="1174"/>
    <x v="0"/>
    <s v="481650001"/>
    <d v="2025-06-26T00:00:00"/>
    <n v="650000"/>
    <n v="-1"/>
  </r>
  <r>
    <x v="198"/>
    <s v="Factura electrÃ³nica"/>
    <n v="696"/>
    <x v="1174"/>
    <n v="183900"/>
    <s v="rlopez@bmlconsultores.cl"/>
    <x v="1174"/>
    <x v="2"/>
    <s v="696183900"/>
    <m/>
    <m/>
    <n v="-183900"/>
  </r>
  <r>
    <x v="157"/>
    <s v="Factura no afecta o exenta electrÃ³nica"/>
    <n v="5162475"/>
    <x v="1174"/>
    <n v="872501"/>
    <s v="rlopez@bmlconsultores.cl"/>
    <x v="1174"/>
    <x v="0"/>
    <s v="5162475872501"/>
    <d v="2025-08-06T00:00:00"/>
    <n v="872501"/>
    <n v="0"/>
  </r>
  <r>
    <x v="448"/>
    <s v="Factura electrÃ³nica"/>
    <n v="87452"/>
    <x v="1174"/>
    <n v="46982"/>
    <s v="rlopez@bmlconsultores.cl"/>
    <x v="1174"/>
    <x v="0"/>
    <s v="8745246982"/>
    <d v="2025-08-06T00:00:00"/>
    <n v="46983"/>
    <n v="1"/>
  </r>
  <r>
    <x v="22"/>
    <s v="Factura electrÃ³nica"/>
    <n v="5345473"/>
    <x v="1174"/>
    <n v="403970"/>
    <s v="rlopez@bmlconsultores.cl"/>
    <x v="1174"/>
    <x v="0"/>
    <s v="5345473403970"/>
    <d v="2025-08-06T00:00:00"/>
    <n v="403970"/>
    <n v="0"/>
  </r>
  <r>
    <x v="332"/>
    <s v="Factura electrÃ³nica"/>
    <n v="9573745"/>
    <x v="1174"/>
    <n v="7990"/>
    <s v="rlopez@bmlconsultores.cl"/>
    <x v="1174"/>
    <x v="0"/>
    <s v="95737457990"/>
    <d v="2025-08-06T00:00:00"/>
    <n v="7990"/>
    <n v="0"/>
  </r>
  <r>
    <x v="284"/>
    <s v="Factura electrÃ³nica"/>
    <n v="100177"/>
    <x v="1174"/>
    <n v="1981108"/>
    <s v="rlopez@bmlconsultores.cl"/>
    <x v="1174"/>
    <x v="0"/>
    <s v="1001771981108"/>
    <d v="2025-09-02T00:00:00"/>
    <n v="1981108"/>
    <n v="0"/>
  </r>
  <r>
    <x v="263"/>
    <s v="Factura electrÃ³nica"/>
    <n v="14573"/>
    <x v="1174"/>
    <n v="8732637"/>
    <s v="rlopez@bmlconsultores.cl"/>
    <x v="1174"/>
    <x v="0"/>
    <s v="145738732637"/>
    <d v="2025-09-02T00:00:00"/>
    <n v="8732637"/>
    <n v="0"/>
  </r>
  <r>
    <x v="23"/>
    <s v="Factura electrÃ³nica"/>
    <n v="2115936"/>
    <x v="1175"/>
    <n v="604970"/>
    <s v="rlopez@bmlconsultores.cl"/>
    <x v="1175"/>
    <x v="0"/>
    <s v="2115936604970"/>
    <d v="2025-08-06T00:00:00"/>
    <n v="604970"/>
    <n v="0"/>
  </r>
  <r>
    <x v="398"/>
    <s v="Factura electrÃ³nica"/>
    <n v="3507"/>
    <x v="1175"/>
    <n v="1894960"/>
    <s v="rlopez@bmlconsultores.cl"/>
    <x v="1175"/>
    <x v="0"/>
    <s v="35071894960"/>
    <d v="2025-07-31T00:00:00"/>
    <n v="1894960"/>
    <n v="0"/>
  </r>
  <r>
    <x v="398"/>
    <s v="Factura electrÃ³nica"/>
    <n v="3508"/>
    <x v="1175"/>
    <n v="633980"/>
    <s v="rlopez@bmlconsultores.cl"/>
    <x v="1175"/>
    <x v="0"/>
    <s v="3508633980"/>
    <d v="2025-07-30T00:00:00"/>
    <n v="633980"/>
    <n v="0"/>
  </r>
  <r>
    <x v="318"/>
    <s v="Factura electrÃ³nica"/>
    <n v="1936"/>
    <x v="1175"/>
    <n v="12000"/>
    <s v="rlopez@bmlconsultores.cl"/>
    <x v="1175"/>
    <x v="0"/>
    <s v="193612000"/>
    <d v="2025-08-08T00:00:00"/>
    <n v="12000"/>
    <n v="0"/>
  </r>
  <r>
    <x v="53"/>
    <s v="Factura electrÃ³nica"/>
    <n v="59101"/>
    <x v="1175"/>
    <n v="167671"/>
    <s v="daniela-avila"/>
    <x v="1175"/>
    <x v="0"/>
    <s v="59101167671"/>
    <d v="2025-08-07T00:00:00"/>
    <n v="167671"/>
    <n v="0"/>
  </r>
  <r>
    <x v="22"/>
    <s v="Nota de crÃ©dito electrÃ³nica"/>
    <n v="27869661"/>
    <x v="1175"/>
    <n v="-263940"/>
    <s v="rlopez@bmlconsultores.cl"/>
    <x v="1175"/>
    <x v="1"/>
    <s v="27869661-263940"/>
    <m/>
    <m/>
    <n v="263940"/>
  </r>
  <r>
    <x v="22"/>
    <s v="Nota de crÃ©dito electrÃ³nica"/>
    <n v="27869721"/>
    <x v="1175"/>
    <n v="-188970"/>
    <s v="rlopez@bmlconsultores.cl"/>
    <x v="1175"/>
    <x v="1"/>
    <s v="27869721-188970"/>
    <m/>
    <m/>
    <n v="188970"/>
  </r>
  <r>
    <x v="483"/>
    <s v="Factura electrÃ³nica"/>
    <n v="77"/>
    <x v="1175"/>
    <n v="89845"/>
    <s v="rlopez@bmlconsultores.cl"/>
    <x v="1175"/>
    <x v="0"/>
    <s v="7789845"/>
    <d v="2025-09-27T00:00:00"/>
    <n v="89950"/>
    <n v="105"/>
  </r>
  <r>
    <x v="313"/>
    <s v="Factura electrÃ³nica"/>
    <n v="9982"/>
    <x v="1175"/>
    <n v="447927"/>
    <s v="rlopez@bmlconsultores.cl"/>
    <x v="1175"/>
    <x v="0"/>
    <s v="9982447927"/>
    <d v="2025-09-02T00:00:00"/>
    <n v="447927"/>
    <n v="0"/>
  </r>
  <r>
    <x v="466"/>
    <s v="Factura no afecta o exenta electrÃ³nica"/>
    <n v="315"/>
    <x v="1175"/>
    <n v="85000"/>
    <s v="rlopez@bmlconsultores.cl"/>
    <x v="1175"/>
    <x v="0"/>
    <s v="31585000"/>
    <d v="2025-07-18T00:00:00"/>
    <n v="85000"/>
    <n v="0"/>
  </r>
  <r>
    <x v="206"/>
    <s v="Factura electrÃ³nica"/>
    <n v="628040"/>
    <x v="1175"/>
    <n v="508773"/>
    <s v="rlopez@bmlconsultores.cl"/>
    <x v="1175"/>
    <x v="0"/>
    <s v="628040508773"/>
    <d v="2025-09-02T00:00:00"/>
    <n v="508773"/>
    <n v="0"/>
  </r>
  <r>
    <x v="303"/>
    <s v="Factura electrÃ³nica"/>
    <n v="10488"/>
    <x v="1175"/>
    <n v="6713544"/>
    <s v="rlopez@bmlconsultores.cl"/>
    <x v="1175"/>
    <x v="0"/>
    <s v="104886713544"/>
    <d v="2025-09-02T00:00:00"/>
    <n v="6713544"/>
    <n v="0"/>
  </r>
  <r>
    <x v="52"/>
    <s v="Factura electrÃ³nica"/>
    <n v="13591"/>
    <x v="1176"/>
    <n v="102980"/>
    <s v="rlopez@bmlconsultores.cl"/>
    <x v="1176"/>
    <x v="0"/>
    <s v="13591102980"/>
    <d v="2025-08-08T00:00:00"/>
    <n v="102980"/>
    <n v="0"/>
  </r>
  <r>
    <x v="285"/>
    <s v="Factura electrÃ³nica"/>
    <n v="15528"/>
    <x v="1176"/>
    <n v="159990"/>
    <s v="rlopez@bmlconsultores.cl"/>
    <x v="1176"/>
    <x v="0"/>
    <s v="15528159990"/>
    <d v="2025-08-08T00:00:00"/>
    <n v="159990"/>
    <n v="0"/>
  </r>
  <r>
    <x v="22"/>
    <s v="Nota de crÃ©dito electrÃ³nica"/>
    <n v="27870310"/>
    <x v="1176"/>
    <n v="-3990"/>
    <s v="rlopez@bmlconsultores.cl"/>
    <x v="1176"/>
    <x v="1"/>
    <s v="27870310-3990"/>
    <m/>
    <m/>
    <n v="3990"/>
  </r>
  <r>
    <x v="198"/>
    <s v="Nota de crÃ©dito electrÃ³nica"/>
    <n v="1925"/>
    <x v="1176"/>
    <n v="-183900"/>
    <s v="rlopez@bmlconsultores.cl"/>
    <x v="1176"/>
    <x v="1"/>
    <s v="1925-183900"/>
    <m/>
    <m/>
    <n v="183900"/>
  </r>
  <r>
    <x v="22"/>
    <s v="Factura electrÃ³nica"/>
    <n v="5346171"/>
    <x v="1176"/>
    <n v="573980"/>
    <s v="rlopez@bmlconsultores.cl"/>
    <x v="1176"/>
    <x v="0"/>
    <s v="5346171573980"/>
    <d v="2025-08-08T00:00:00"/>
    <n v="573980"/>
    <n v="0"/>
  </r>
  <r>
    <x v="22"/>
    <s v="Factura electrÃ³nica"/>
    <n v="5346182"/>
    <x v="1176"/>
    <n v="1383980"/>
    <s v="rlopez@bmlconsultores.cl"/>
    <x v="1176"/>
    <x v="0"/>
    <s v="53461821383980"/>
    <d v="2025-08-08T00:00:00"/>
    <n v="1383980"/>
    <n v="0"/>
  </r>
  <r>
    <x v="444"/>
    <s v="Factura electrÃ³nica"/>
    <n v="5438"/>
    <x v="1176"/>
    <n v="249980"/>
    <s v="rlopez@bmlconsultores.cl"/>
    <x v="1176"/>
    <x v="0"/>
    <s v="5438249980"/>
    <d v="2025-09-02T00:00:00"/>
    <n v="249980"/>
    <n v="0"/>
  </r>
  <r>
    <x v="248"/>
    <s v="Factura electrÃ³nica"/>
    <n v="3445"/>
    <x v="1176"/>
    <n v="358213"/>
    <s v="rlopez@bmlconsultores.cl"/>
    <x v="1176"/>
    <x v="0"/>
    <s v="3445358213"/>
    <d v="2025-09-02T00:00:00"/>
    <n v="358213"/>
    <n v="0"/>
  </r>
  <r>
    <x v="353"/>
    <s v="Factura electrÃ³nica"/>
    <n v="25029"/>
    <x v="1176"/>
    <n v="1937068"/>
    <s v="rlopez@bmlconsultores.cl"/>
    <x v="1176"/>
    <x v="0"/>
    <s v="250291937068"/>
    <d v="2025-09-02T00:00:00"/>
    <n v="1937068"/>
    <n v="0"/>
  </r>
  <r>
    <x v="372"/>
    <s v="Factura electrÃ³nica"/>
    <n v="1209481"/>
    <x v="1176"/>
    <n v="3748452"/>
    <s v="rlopez@bmlconsultores.cl"/>
    <x v="1176"/>
    <x v="0"/>
    <s v="12094813748452"/>
    <d v="2025-09-12T00:00:00"/>
    <n v="3748452"/>
    <n v="0"/>
  </r>
  <r>
    <x v="372"/>
    <s v="Factura electrÃ³nica"/>
    <n v="1209494"/>
    <x v="1176"/>
    <n v="3159978"/>
    <s v="rlopez@bmlconsultores.cl"/>
    <x v="1176"/>
    <x v="0"/>
    <s v="12094943159978"/>
    <d v="2025-09-12T00:00:00"/>
    <n v="3159978"/>
    <n v="0"/>
  </r>
  <r>
    <x v="386"/>
    <s v="Factura electrÃ³nica"/>
    <n v="52003704"/>
    <x v="1177"/>
    <n v="89271"/>
    <s v="rlopez@bmlconsultores.cl"/>
    <x v="1177"/>
    <x v="0"/>
    <s v="5200370489271"/>
    <d v="2025-09-01T00:00:00"/>
    <n v="89271"/>
    <n v="0"/>
  </r>
  <r>
    <x v="157"/>
    <s v="Factura electrÃ³nica"/>
    <n v="2465480"/>
    <x v="1178"/>
    <n v="67759"/>
    <s v="rlopez@bmlconsultores.cl"/>
    <x v="1178"/>
    <x v="0"/>
    <s v="246548067759"/>
    <d v="2025-05-06T00:00:00"/>
    <n v="67759"/>
    <n v="0"/>
  </r>
  <r>
    <x v="157"/>
    <s v="Factura no afecta o exenta electrÃ³nica"/>
    <n v="5412226"/>
    <x v="1178"/>
    <n v="40807"/>
    <s v="rlopez@bmlconsultores.cl"/>
    <x v="1178"/>
    <x v="0"/>
    <s v="541222640807"/>
    <d v="2025-05-06T00:00:00"/>
    <n v="40807"/>
    <n v="0"/>
  </r>
  <r>
    <x v="429"/>
    <s v="Nota de crÃ©dito electrÃ³nica"/>
    <n v="1868"/>
    <x v="1178"/>
    <n v="-35630"/>
    <s v="rlopez@bmlconsultores.cl"/>
    <x v="1178"/>
    <x v="1"/>
    <s v="1868-35630"/>
    <m/>
    <m/>
    <n v="35630"/>
  </r>
  <r>
    <x v="75"/>
    <s v="Factura electrÃ³nica"/>
    <n v="27692"/>
    <x v="1178"/>
    <n v="5603286"/>
    <s v="rlopez@bmlconsultores.cl"/>
    <x v="1178"/>
    <x v="0"/>
    <s v="276925603286"/>
    <d v="2025-09-09T00:00:00"/>
    <n v="5603286"/>
    <n v="0"/>
  </r>
  <r>
    <x v="408"/>
    <s v="Factura electrÃ³nica"/>
    <n v="9972"/>
    <x v="1178"/>
    <n v="1810778"/>
    <s v="rlopez@bmlconsultores.cl"/>
    <x v="1178"/>
    <x v="0"/>
    <s v="99721810778"/>
    <d v="2025-09-09T00:00:00"/>
    <n v="1810778"/>
    <n v="0"/>
  </r>
  <r>
    <x v="22"/>
    <s v="Factura electrÃ³nica"/>
    <n v="5346733"/>
    <x v="1178"/>
    <n v="639990"/>
    <s v="rlopez@bmlconsultores.cl"/>
    <x v="1178"/>
    <x v="0"/>
    <s v="5346733639990"/>
    <d v="2025-08-11T00:00:00"/>
    <n v="639990"/>
    <n v="0"/>
  </r>
  <r>
    <x v="284"/>
    <s v="Factura electrÃ³nica"/>
    <n v="100263"/>
    <x v="1178"/>
    <n v="1707301"/>
    <s v="rlopez@bmlconsultores.cl"/>
    <x v="1178"/>
    <x v="0"/>
    <s v="1002631707301"/>
    <d v="2025-09-09T00:00:00"/>
    <n v="1707301"/>
    <n v="0"/>
  </r>
  <r>
    <x v="335"/>
    <s v="Factura electrÃ³nica"/>
    <n v="2116326"/>
    <x v="1179"/>
    <n v="1254980"/>
    <s v="rlopez@bmlconsultores.cl"/>
    <x v="1179"/>
    <x v="0"/>
    <s v="21163261254980"/>
    <d v="2025-08-12T00:00:00"/>
    <n v="1254980"/>
    <n v="0"/>
  </r>
  <r>
    <x v="484"/>
    <s v="Factura electrÃ³nica"/>
    <n v="2420"/>
    <x v="1179"/>
    <n v="30940"/>
    <s v="rlopez@bmlconsultores.cl"/>
    <x v="1179"/>
    <x v="0"/>
    <s v="242030940"/>
    <d v="2025-08-12T00:00:00"/>
    <n v="30940"/>
    <n v="0"/>
  </r>
  <r>
    <x v="22"/>
    <s v="Factura electrÃ³nica"/>
    <n v="5347165"/>
    <x v="1179"/>
    <n v="623980"/>
    <s v="rlopez@bmlconsultores.cl"/>
    <x v="1179"/>
    <x v="0"/>
    <s v="5347165623980"/>
    <d v="2025-08-12T00:00:00"/>
    <n v="623980"/>
    <n v="0"/>
  </r>
  <r>
    <x v="485"/>
    <s v="Factura electrÃ³nica"/>
    <n v="1478"/>
    <x v="1179"/>
    <n v="33945"/>
    <s v="rlopez@bmlconsultores.cl"/>
    <x v="1179"/>
    <x v="0"/>
    <s v="147833945"/>
    <d v="2025-08-12T00:00:00"/>
    <n v="33946"/>
    <n v="1"/>
  </r>
  <r>
    <x v="22"/>
    <s v="Factura electrÃ³nica"/>
    <n v="5347151"/>
    <x v="1179"/>
    <n v="1273980"/>
    <s v="rlopez@bmlconsultores.cl"/>
    <x v="1179"/>
    <x v="0"/>
    <s v="53471511273980"/>
    <d v="2025-08-12T00:00:00"/>
    <n v="1273980"/>
    <n v="0"/>
  </r>
  <r>
    <x v="429"/>
    <s v="Factura electrÃ³nica"/>
    <n v="34108"/>
    <x v="1179"/>
    <n v="35630"/>
    <s v="rlopez@bmlconsultores.cl"/>
    <x v="1179"/>
    <x v="0"/>
    <s v="3410835630"/>
    <d v="2025-09-09T00:00:00"/>
    <n v="1273980"/>
    <n v="1238350"/>
  </r>
  <r>
    <x v="77"/>
    <s v="Factura electrÃ³nica"/>
    <n v="24206"/>
    <x v="1179"/>
    <n v="1115149"/>
    <s v="rlopez@bmlconsultores.cl"/>
    <x v="1179"/>
    <x v="0"/>
    <s v="242061115149"/>
    <d v="2025-09-09T00:00:00"/>
    <n v="35630"/>
    <n v="-1079519"/>
  </r>
  <r>
    <x v="51"/>
    <s v="Factura electrÃ³nica"/>
    <n v="885164"/>
    <x v="1179"/>
    <n v="186206"/>
    <s v="rlopez@bmlconsultores.cl"/>
    <x v="1179"/>
    <x v="0"/>
    <s v="885164186206"/>
    <d v="2025-09-09T00:00:00"/>
    <n v="186206"/>
    <n v="0"/>
  </r>
  <r>
    <x v="51"/>
    <s v="Factura electrÃ³nica"/>
    <n v="885167"/>
    <x v="1179"/>
    <n v="1190775"/>
    <s v="rlopez@bmlconsultores.cl"/>
    <x v="1179"/>
    <x v="0"/>
    <s v="8851671190775"/>
    <d v="2025-09-09T00:00:00"/>
    <n v="1190775"/>
    <n v="0"/>
  </r>
  <r>
    <x v="449"/>
    <s v="Factura electrÃ³nica"/>
    <n v="2465490"/>
    <x v="1180"/>
    <n v="67759"/>
    <s v="rlopez@bmlconsultores.cl"/>
    <x v="1180"/>
    <x v="0"/>
    <s v="246549067759"/>
    <d v="2025-05-06T00:00:00"/>
    <n v="67759"/>
    <n v="0"/>
  </r>
  <r>
    <x v="372"/>
    <s v="Factura electrÃ³nica"/>
    <n v="1197125"/>
    <x v="1180"/>
    <n v="326900"/>
    <s v="rlopez@bmlconsultores.cl"/>
    <x v="1180"/>
    <x v="0"/>
    <s v="1197125326900"/>
    <d v="2025-05-06T00:00:00"/>
    <n v="40807"/>
    <n v="-286093"/>
  </r>
  <r>
    <x v="486"/>
    <s v="Factura electrÃ³nica"/>
    <n v="7082"/>
    <x v="1180"/>
    <n v="98989"/>
    <s v="rlopez@bmlconsultores.cl"/>
    <x v="1180"/>
    <x v="0"/>
    <s v="708298989"/>
    <d v="2025-08-12T00:00:00"/>
    <n v="98989"/>
    <n v="0"/>
  </r>
  <r>
    <x v="68"/>
    <s v="Factura no afecta o exenta electrÃ³nica"/>
    <n v="3178504"/>
    <x v="1180"/>
    <n v="7085"/>
    <s v="rlopez@bmlconsultores.cl"/>
    <x v="1180"/>
    <x v="0"/>
    <s v="31785047085"/>
    <d v="2025-08-13T00:00:00"/>
    <n v="7085"/>
    <n v="0"/>
  </r>
  <r>
    <x v="449"/>
    <s v="Factura no afecta o exenta electrÃ³nica"/>
    <n v="5412293"/>
    <x v="1180"/>
    <n v="40807"/>
    <s v="rlopez@bmlconsultores.cl"/>
    <x v="1180"/>
    <x v="0"/>
    <s v="541229340807"/>
    <d v="2025-05-06T00:00:00"/>
    <n v="40807"/>
    <n v="0"/>
  </r>
  <r>
    <x v="264"/>
    <s v="Nota de crÃ©dito electrÃ³nica"/>
    <n v="16030"/>
    <x v="1180"/>
    <n v="-696650"/>
    <s v="rlopez@bmlconsultores.cl"/>
    <x v="1180"/>
    <x v="1"/>
    <s v="16030-696650"/>
    <m/>
    <m/>
    <n v="696650"/>
  </r>
  <r>
    <x v="313"/>
    <s v="Factura electrÃ³nica"/>
    <n v="10000"/>
    <x v="1180"/>
    <n v="221476"/>
    <s v="rlopez@bmlconsultores.cl"/>
    <x v="1180"/>
    <x v="2"/>
    <s v="10000221476"/>
    <m/>
    <m/>
    <n v="-221476"/>
  </r>
  <r>
    <x v="402"/>
    <s v="Factura electrÃ³nica"/>
    <n v="45394"/>
    <x v="1180"/>
    <n v="382633"/>
    <s v="rlopez@bmlconsultores.cl"/>
    <x v="1180"/>
    <x v="0"/>
    <s v="45394382633"/>
    <d v="2025-09-09T00:00:00"/>
    <n v="382633"/>
    <n v="0"/>
  </r>
  <r>
    <x v="313"/>
    <s v="Factura electrÃ³nica"/>
    <n v="10002"/>
    <x v="1180"/>
    <n v="229476"/>
    <s v="rlopez@bmlconsultores.cl"/>
    <x v="1180"/>
    <x v="0"/>
    <s v="10002229476"/>
    <d v="2025-09-09T00:00:00"/>
    <n v="229476"/>
    <n v="0"/>
  </r>
  <r>
    <x v="313"/>
    <s v="Factura electrÃ³nica"/>
    <n v="10001"/>
    <x v="1180"/>
    <n v="88493"/>
    <s v="rlopez@bmlconsultores.cl"/>
    <x v="1180"/>
    <x v="0"/>
    <s v="1000188493"/>
    <d v="2025-09-09T00:00:00"/>
    <n v="88493"/>
    <n v="0"/>
  </r>
  <r>
    <x v="265"/>
    <s v="Factura electrÃ³nica"/>
    <n v="14829"/>
    <x v="1180"/>
    <n v="267669"/>
    <s v="rlopez@bmlconsultores.cl"/>
    <x v="1180"/>
    <x v="0"/>
    <s v="14829267669"/>
    <d v="2025-09-09T00:00:00"/>
    <n v="267669"/>
    <n v="0"/>
  </r>
  <r>
    <x v="22"/>
    <s v="Factura electrÃ³nica"/>
    <n v="5347355"/>
    <x v="1180"/>
    <n v="1383980"/>
    <s v="rlopez@bmlconsultores.cl"/>
    <x v="1180"/>
    <x v="0"/>
    <s v="53473551383980"/>
    <d v="2025-08-13T00:00:00"/>
    <n v="1383980"/>
    <n v="0"/>
  </r>
  <r>
    <x v="22"/>
    <s v="Factura electrÃ³nica"/>
    <n v="5347346"/>
    <x v="1180"/>
    <n v="573980"/>
    <s v="rlopez@bmlconsultores.cl"/>
    <x v="1180"/>
    <x v="0"/>
    <s v="5347346573980"/>
    <d v="2025-08-11T00:00:00"/>
    <n v="573980"/>
    <n v="0"/>
  </r>
  <r>
    <x v="487"/>
    <s v="Factura electrÃ³nica"/>
    <n v="8707"/>
    <x v="1180"/>
    <n v="95557"/>
    <s v="rlopez@bmlconsultores.cl"/>
    <x v="1180"/>
    <x v="0"/>
    <s v="870795557"/>
    <d v="2025-08-21T00:00:00"/>
    <n v="113713"/>
    <n v="18156"/>
  </r>
  <r>
    <x v="8"/>
    <s v="Factura electrÃ³nica"/>
    <n v="6885"/>
    <x v="1180"/>
    <n v="12378773"/>
    <s v="rlopez@bmlconsultores.cl"/>
    <x v="1180"/>
    <x v="0"/>
    <s v="688512378773"/>
    <d v="2025-09-09T00:00:00"/>
    <n v="12378773"/>
    <n v="0"/>
  </r>
  <r>
    <x v="53"/>
    <s v="Factura electrÃ³nica"/>
    <n v="59374"/>
    <x v="1180"/>
    <n v="1954170"/>
    <s v="rlopez@bmlconsultores.cl"/>
    <x v="1180"/>
    <x v="0"/>
    <s v="593741954170"/>
    <d v="2025-08-13T00:00:00"/>
    <n v="1954170"/>
    <n v="0"/>
  </r>
  <r>
    <x v="313"/>
    <s v="Nota de crÃ©dito electrÃ³nica"/>
    <n v="2397"/>
    <x v="1180"/>
    <n v="-221476"/>
    <s v="rlopez@bmlconsultores.cl"/>
    <x v="1180"/>
    <x v="1"/>
    <s v="2397-221476"/>
    <m/>
    <m/>
    <n v="221476"/>
  </r>
  <r>
    <x v="263"/>
    <s v="Factura electrÃ³nica"/>
    <n v="14592"/>
    <x v="1180"/>
    <n v="2574421"/>
    <s v="rlopez@bmlconsultores.cl"/>
    <x v="1180"/>
    <x v="0"/>
    <s v="145922574421"/>
    <d v="2025-09-09T00:00:00"/>
    <n v="2574421"/>
    <n v="0"/>
  </r>
  <r>
    <x v="488"/>
    <s v="Factura electrÃ³nica"/>
    <n v="92648"/>
    <x v="1181"/>
    <n v="929990"/>
    <s v="rlopez@bmlconsultores.cl"/>
    <x v="1181"/>
    <x v="0"/>
    <s v="92648929990"/>
    <d v="2025-08-14T00:00:00"/>
    <n v="929990"/>
    <n v="0"/>
  </r>
  <r>
    <x v="356"/>
    <s v="Factura electrÃ³nica"/>
    <n v="836847"/>
    <x v="1181"/>
    <n v="338088"/>
    <s v="rlopez@bmlconsultores.cl"/>
    <x v="1181"/>
    <x v="0"/>
    <s v="836847338088"/>
    <d v="2025-09-09T00:00:00"/>
    <n v="338088"/>
    <n v="0"/>
  </r>
  <r>
    <x v="248"/>
    <s v="Factura electrÃ³nica"/>
    <n v="3468"/>
    <x v="1181"/>
    <n v="1030679"/>
    <s v="rlopez@bmlconsultores.cl"/>
    <x v="1181"/>
    <x v="0"/>
    <s v="34681030679"/>
    <d v="2025-09-12T00:00:00"/>
    <n v="1030679"/>
    <n v="0"/>
  </r>
  <r>
    <x v="489"/>
    <s v="Factura electrÃ³nica"/>
    <n v="234859"/>
    <x v="1181"/>
    <n v="69990"/>
    <s v="rlopez@bmlconsultores.cl"/>
    <x v="1181"/>
    <x v="0"/>
    <s v="23485969990"/>
    <d v="2025-08-14T00:00:00"/>
    <n v="69990"/>
    <n v="0"/>
  </r>
  <r>
    <x v="23"/>
    <s v="Factura electrÃ³nica"/>
    <n v="2116749"/>
    <x v="1182"/>
    <n v="1444970"/>
    <s v="rlopez@bmlconsultores.cl"/>
    <x v="1182"/>
    <x v="0"/>
    <s v="21167491444970"/>
    <d v="2025-08-18T00:00:00"/>
    <n v="1444970"/>
    <n v="0"/>
  </r>
  <r>
    <x v="157"/>
    <s v="Factura electrÃ³nica"/>
    <n v="2469688"/>
    <x v="1182"/>
    <n v="68473"/>
    <s v="rlopez@bmlconsultores.cl"/>
    <x v="1182"/>
    <x v="0"/>
    <s v="246968868473"/>
    <d v="2025-08-18T00:00:00"/>
    <n v="68473"/>
    <n v="0"/>
  </r>
  <r>
    <x v="157"/>
    <s v="Factura electrÃ³nica"/>
    <n v="2469689"/>
    <x v="1182"/>
    <n v="19040"/>
    <s v="rlopez@bmlconsultores.cl"/>
    <x v="1182"/>
    <x v="0"/>
    <s v="246968919040"/>
    <d v="2025-08-18T00:00:00"/>
    <n v="19040"/>
    <n v="0"/>
  </r>
  <r>
    <x v="157"/>
    <s v="Factura no afecta o exenta electrÃ³nica"/>
    <n v="5162984"/>
    <x v="1182"/>
    <n v="64591"/>
    <s v="rlopez@bmlconsultores.cl"/>
    <x v="1182"/>
    <x v="0"/>
    <s v="516298464591"/>
    <d v="2025-08-18T00:00:00"/>
    <n v="64591"/>
    <n v="0"/>
  </r>
  <r>
    <x v="157"/>
    <s v="Factura no afecta o exenta electrÃ³nica"/>
    <n v="5162981"/>
    <x v="1182"/>
    <n v="2113639"/>
    <s v="rlopez@bmlconsultores.cl"/>
    <x v="1182"/>
    <x v="0"/>
    <s v="51629812113639"/>
    <d v="2025-08-18T00:00:00"/>
    <n v="2113639"/>
    <n v="0"/>
  </r>
  <r>
    <x v="157"/>
    <s v="Factura no afecta o exenta electrÃ³nica"/>
    <n v="5162983"/>
    <x v="1182"/>
    <n v="235546"/>
    <s v="rlopez@bmlconsultores.cl"/>
    <x v="1182"/>
    <x v="0"/>
    <s v="5162983235546"/>
    <d v="2025-08-18T00:00:00"/>
    <n v="235546"/>
    <n v="0"/>
  </r>
  <r>
    <x v="68"/>
    <s v="Factura electrÃ³nica"/>
    <n v="7414472"/>
    <x v="1182"/>
    <n v="14100"/>
    <s v="rlopez@bmlconsultores.cl"/>
    <x v="1182"/>
    <x v="0"/>
    <s v="741447214100"/>
    <d v="2025-08-18T00:00:00"/>
    <n v="14100"/>
    <n v="0"/>
  </r>
  <r>
    <x v="478"/>
    <s v="Factura electrÃ³nica"/>
    <n v="19606"/>
    <x v="1182"/>
    <n v="527201"/>
    <s v="rlopez@bmlconsultores.cl"/>
    <x v="1182"/>
    <x v="0"/>
    <s v="19606527201"/>
    <d v="2025-09-12T00:00:00"/>
    <n v="527201"/>
    <n v="0"/>
  </r>
  <r>
    <x v="478"/>
    <s v="Factura electrÃ³nica"/>
    <n v="19607"/>
    <x v="1182"/>
    <n v="87682"/>
    <s v="rlopez@bmlconsultores.cl"/>
    <x v="1182"/>
    <x v="0"/>
    <s v="1960787682"/>
    <d v="2025-09-12T00:00:00"/>
    <n v="87682"/>
    <n v="0"/>
  </r>
  <r>
    <x v="75"/>
    <s v="Factura electrÃ³nica"/>
    <n v="27997"/>
    <x v="1182"/>
    <n v="3455601"/>
    <s v="rlopez@bmlconsultores.cl"/>
    <x v="1182"/>
    <x v="0"/>
    <s v="279973455601"/>
    <d v="2025-09-12T00:00:00"/>
    <n v="3455601"/>
    <n v="0"/>
  </r>
  <r>
    <x v="22"/>
    <s v="Factura electrÃ³nica"/>
    <n v="5378877"/>
    <x v="1182"/>
    <n v="1713960"/>
    <s v="rlopez@bmlconsultores.cl"/>
    <x v="1182"/>
    <x v="0"/>
    <s v="53788771713960"/>
    <d v="2025-08-18T00:00:00"/>
    <n v="1713960"/>
    <n v="0"/>
  </r>
  <r>
    <x v="296"/>
    <s v="Factura electrÃ³nica"/>
    <n v="26522"/>
    <x v="1182"/>
    <n v="729303"/>
    <s v="rlopez@bmlconsultores.cl"/>
    <x v="1182"/>
    <x v="0"/>
    <s v="26522729303"/>
    <d v="2025-09-12T00:00:00"/>
    <n v="729303"/>
    <n v="0"/>
  </r>
  <r>
    <x v="490"/>
    <s v="Factura electrÃ³nica"/>
    <n v="119950"/>
    <x v="1183"/>
    <n v="999900"/>
    <s v="rlopez@bmlconsultores.cl"/>
    <x v="1183"/>
    <x v="0"/>
    <s v="119950999900"/>
    <d v="2025-08-14T00:00:00"/>
    <n v="999990"/>
    <n v="90"/>
  </r>
  <r>
    <x v="491"/>
    <s v="Factura electrÃ³nica"/>
    <n v="100037"/>
    <x v="1183"/>
    <n v="383904"/>
    <s v="rlopez@bmlconsultores.cl"/>
    <x v="1183"/>
    <x v="0"/>
    <s v="100037383904"/>
    <d v="2025-08-19T00:00:00"/>
    <n v="395691"/>
    <n v="11787"/>
  </r>
  <r>
    <x v="492"/>
    <s v="Factura electrÃ³nica"/>
    <n v="1195"/>
    <x v="1183"/>
    <n v="8990"/>
    <s v="rlopez@bmlconsultores.cl"/>
    <x v="1183"/>
    <x v="0"/>
    <s v="11958990"/>
    <d v="2025-08-19T00:00:00"/>
    <n v="8990"/>
    <n v="0"/>
  </r>
  <r>
    <x v="22"/>
    <s v="Factura electrÃ³nica"/>
    <n v="5379203"/>
    <x v="1183"/>
    <n v="753980"/>
    <s v="rlopez@bmlconsultores.cl"/>
    <x v="1183"/>
    <x v="0"/>
    <s v="5379203753980"/>
    <d v="2025-08-19T00:00:00"/>
    <n v="753980"/>
    <n v="0"/>
  </r>
  <r>
    <x v="303"/>
    <s v="Factura electrÃ³nica"/>
    <n v="10520"/>
    <x v="1183"/>
    <n v="1754903"/>
    <s v="rlopez@bmlconsultores.cl"/>
    <x v="1183"/>
    <x v="0"/>
    <s v="105201754903"/>
    <d v="2025-09-12T00:00:00"/>
    <n v="1754903"/>
    <n v="0"/>
  </r>
  <r>
    <x v="20"/>
    <s v="Factura electrÃ³nica"/>
    <n v="138017"/>
    <x v="1183"/>
    <n v="225279"/>
    <s v="rlopez@bmlconsultores.cl"/>
    <x v="1183"/>
    <x v="0"/>
    <s v="138017225279"/>
    <d v="2025-09-12T00:00:00"/>
    <n v="225279"/>
    <n v="0"/>
  </r>
  <r>
    <x v="138"/>
    <s v="Factura electrÃ³nica"/>
    <n v="32713"/>
    <x v="1183"/>
    <n v="1532232"/>
    <s v="rlopez@bmlconsultores.cl"/>
    <x v="1183"/>
    <x v="0"/>
    <s v="327131532232"/>
    <d v="2025-08-19T00:00:00"/>
    <n v="1532232"/>
    <n v="0"/>
  </r>
  <r>
    <x v="14"/>
    <s v="Factura electrÃ³nica"/>
    <n v="48587"/>
    <x v="1183"/>
    <n v="4685477"/>
    <s v="rlopez@bmlconsultores.cl"/>
    <x v="1183"/>
    <x v="0"/>
    <s v="485874685477"/>
    <d v="2025-09-12T00:00:00"/>
    <n v="4685477"/>
    <n v="0"/>
  </r>
  <r>
    <x v="14"/>
    <s v="Factura electrÃ³nica"/>
    <n v="48588"/>
    <x v="1183"/>
    <n v="1065189"/>
    <s v="rlopez@bmlconsultores.cl"/>
    <x v="1183"/>
    <x v="0"/>
    <s v="485881065189"/>
    <d v="2025-09-12T00:00:00"/>
    <n v="1065189"/>
    <n v="0"/>
  </r>
  <r>
    <x v="478"/>
    <s v="Factura electrÃ³nica"/>
    <n v="19684"/>
    <x v="1184"/>
    <n v="98879"/>
    <s v="rlopez@bmlconsultores.cl"/>
    <x v="1184"/>
    <x v="0"/>
    <s v="1968498879"/>
    <d v="2025-09-16T00:00:00"/>
    <n v="98879"/>
    <n v="0"/>
  </r>
  <r>
    <x v="22"/>
    <s v="Factura electrÃ³nica"/>
    <n v="5379691"/>
    <x v="1184"/>
    <n v="1383980"/>
    <s v="rlopez@bmlconsultores.cl"/>
    <x v="1184"/>
    <x v="0"/>
    <s v="53796911383980"/>
    <d v="2025-08-20T00:00:00"/>
    <n v="1383980"/>
    <n v="0"/>
  </r>
  <r>
    <x v="284"/>
    <s v="Factura electrÃ³nica"/>
    <n v="100412"/>
    <x v="1184"/>
    <n v="802869"/>
    <s v="rlopez@bmlconsultores.cl"/>
    <x v="1184"/>
    <x v="0"/>
    <s v="100412802869"/>
    <d v="2025-09-12T00:00:00"/>
    <n v="802869"/>
    <n v="0"/>
  </r>
  <r>
    <x v="248"/>
    <s v="Factura electrÃ³nica"/>
    <n v="3492"/>
    <x v="1184"/>
    <n v="142764"/>
    <s v="rlopez@bmlconsultores.cl"/>
    <x v="1184"/>
    <x v="0"/>
    <s v="3492142764"/>
    <d v="2025-09-12T00:00:00"/>
    <n v="142764"/>
    <n v="0"/>
  </r>
  <r>
    <x v="296"/>
    <s v="Factura electrÃ³nica"/>
    <n v="26526"/>
    <x v="1184"/>
    <n v="729303"/>
    <s v="rlopez@bmlconsultores.cl"/>
    <x v="1184"/>
    <x v="0"/>
    <s v="26526729303"/>
    <d v="2025-09-12T00:00:00"/>
    <n v="729303"/>
    <n v="0"/>
  </r>
  <r>
    <x v="271"/>
    <s v="Factura electrÃ³nica"/>
    <n v="6035"/>
    <x v="1184"/>
    <n v="52350052"/>
    <s v="rlopez@bmlconsultores.cl"/>
    <x v="1184"/>
    <x v="0"/>
    <s v="603552350052"/>
    <d v="2025-08-20T00:00:00"/>
    <n v="52350052"/>
    <n v="0"/>
  </r>
  <r>
    <x v="77"/>
    <s v="Factura electrÃ³nica"/>
    <n v="24314"/>
    <x v="1184"/>
    <n v="192827"/>
    <s v="rlopez@bmlconsultores.cl"/>
    <x v="1184"/>
    <x v="0"/>
    <s v="24314192827"/>
    <d v="2025-09-12T00:00:00"/>
    <n v="192827"/>
    <n v="0"/>
  </r>
  <r>
    <x v="116"/>
    <s v="Factura electrÃ³nica"/>
    <n v="10074"/>
    <x v="1185"/>
    <n v="2500000"/>
    <s v="rlopez@bmlconsultores.cl"/>
    <x v="1185"/>
    <x v="0"/>
    <s v="100742500000"/>
    <d v="2025-08-14T00:00:00"/>
    <n v="2500000"/>
    <n v="0"/>
  </r>
  <r>
    <x v="21"/>
    <s v="Factura electrÃ³nica"/>
    <n v="1197360"/>
    <x v="1185"/>
    <n v="3249920"/>
    <s v="rlopez@bmlconsultores.cl"/>
    <x v="1185"/>
    <x v="0"/>
    <s v="11973603249920"/>
    <d v="2025-08-21T00:00:00"/>
    <n v="3249920"/>
    <n v="0"/>
  </r>
  <r>
    <x v="21"/>
    <s v="Factura electrÃ³nica"/>
    <n v="1197361"/>
    <x v="1185"/>
    <n v="3299930"/>
    <s v="rlopez@bmlconsultores.cl"/>
    <x v="1185"/>
    <x v="0"/>
    <s v="11973613299930"/>
    <d v="2025-08-21T00:00:00"/>
    <n v="3299930"/>
    <n v="0"/>
  </r>
  <r>
    <x v="493"/>
    <s v="Factura electrÃ³nica"/>
    <n v="1185"/>
    <x v="1185"/>
    <n v="3944850"/>
    <s v="rlopez@bmlconsultores.cl"/>
    <x v="1185"/>
    <x v="0"/>
    <s v="11853944850"/>
    <d v="2025-08-25T00:00:00"/>
    <n v="3944850"/>
    <n v="0"/>
  </r>
  <r>
    <x v="402"/>
    <s v="Factura electrÃ³nica"/>
    <n v="45597"/>
    <x v="1185"/>
    <n v="28919"/>
    <s v="rlopez@bmlconsultores.cl"/>
    <x v="1185"/>
    <x v="0"/>
    <s v="4559728919"/>
    <d v="2025-09-12T00:00:00"/>
    <n v="28919"/>
    <n v="0"/>
  </r>
  <r>
    <x v="313"/>
    <s v="Factura electrÃ³nica"/>
    <n v="10017"/>
    <x v="1185"/>
    <n v="190484"/>
    <s v="rlopez@bmlconsultores.cl"/>
    <x v="1185"/>
    <x v="0"/>
    <s v="10017190484"/>
    <d v="2025-09-12T00:00:00"/>
    <n v="190484"/>
    <n v="0"/>
  </r>
  <r>
    <x v="75"/>
    <s v="Factura electrÃ³nica"/>
    <n v="28016"/>
    <x v="1185"/>
    <n v="2023678"/>
    <s v="rlopez@bmlconsultores.cl"/>
    <x v="1185"/>
    <x v="0"/>
    <s v="280162023678"/>
    <d v="2025-09-12T00:00:00"/>
    <n v="2023678"/>
    <n v="0"/>
  </r>
  <r>
    <x v="75"/>
    <s v="Factura electrÃ³nica"/>
    <n v="28017"/>
    <x v="1185"/>
    <n v="1679745"/>
    <s v="rlopez@bmlconsultores.cl"/>
    <x v="1185"/>
    <x v="0"/>
    <s v="280171679745"/>
    <d v="2025-09-12T00:00:00"/>
    <n v="1679745"/>
    <n v="0"/>
  </r>
  <r>
    <x v="284"/>
    <s v="Factura electrÃ³nica"/>
    <n v="100440"/>
    <x v="1185"/>
    <n v="802869"/>
    <s v="rlopez@bmlconsultores.cl"/>
    <x v="1185"/>
    <x v="0"/>
    <s v="100440802869"/>
    <d v="2025-09-12T00:00:00"/>
    <n v="802869"/>
    <n v="0"/>
  </r>
  <r>
    <x v="284"/>
    <s v="Factura electrÃ³nica"/>
    <n v="100441"/>
    <x v="1185"/>
    <n v="1673830"/>
    <s v="rlopez@bmlconsultores.cl"/>
    <x v="1185"/>
    <x v="0"/>
    <s v="1004411673830"/>
    <d v="2025-09-12T00:00:00"/>
    <n v="1673830"/>
    <n v="0"/>
  </r>
  <r>
    <x v="299"/>
    <s v="Factura electrÃ³nica"/>
    <n v="2301"/>
    <x v="1185"/>
    <n v="241900"/>
    <s v="rlopez@bmlconsultores.cl"/>
    <x v="1185"/>
    <x v="0"/>
    <s v="2301241900"/>
    <d v="2025-08-12T00:00:00"/>
    <n v="241900"/>
    <n v="0"/>
  </r>
  <r>
    <x v="303"/>
    <s v="Factura electrÃ³nica"/>
    <n v="10524"/>
    <x v="1185"/>
    <n v="674956"/>
    <s v="rlopez@bmlconsultores.cl"/>
    <x v="1185"/>
    <x v="0"/>
    <s v="10524674956"/>
    <d v="2025-09-12T00:00:00"/>
    <n v="674956"/>
    <n v="0"/>
  </r>
  <r>
    <x v="26"/>
    <s v="Factura electrÃ³nica"/>
    <n v="818775"/>
    <x v="1186"/>
    <n v="4703940"/>
    <s v="rlopez@bmlconsultores.cl"/>
    <x v="1186"/>
    <x v="0"/>
    <s v="8187754703940"/>
    <d v="2025-08-22T00:00:00"/>
    <n v="4703940"/>
    <n v="0"/>
  </r>
  <r>
    <x v="32"/>
    <s v="Factura electrÃ³nica"/>
    <n v="24619635"/>
    <x v="1186"/>
    <n v="2244970"/>
    <s v="rlopez@bmlconsultores.cl"/>
    <x v="1186"/>
    <x v="0"/>
    <s v="246196352244970"/>
    <d v="2025-08-22T00:00:00"/>
    <n v="2244970"/>
    <n v="0"/>
  </r>
  <r>
    <x v="23"/>
    <s v="Factura electrÃ³nica"/>
    <n v="2117072"/>
    <x v="1186"/>
    <n v="1253980"/>
    <s v="rlopez@bmlconsultores.cl"/>
    <x v="1186"/>
    <x v="0"/>
    <s v="21170721253980"/>
    <d v="2025-08-22T00:00:00"/>
    <n v="1253980"/>
    <n v="0"/>
  </r>
  <r>
    <x v="424"/>
    <s v="Factura electrÃ³nica"/>
    <n v="1197380"/>
    <x v="1186"/>
    <n v="449970"/>
    <s v="rlopez@bmlconsultores.cl"/>
    <x v="1186"/>
    <x v="0"/>
    <s v="1197380449970"/>
    <d v="2025-08-22T00:00:00"/>
    <n v="449970"/>
    <n v="0"/>
  </r>
  <r>
    <x v="22"/>
    <s v="Nota de crÃ©dito electrÃ³nica"/>
    <n v="28004220"/>
    <x v="1186"/>
    <n v="-803980"/>
    <s v="rlopez@bmlconsultores.cl"/>
    <x v="1186"/>
    <x v="1"/>
    <s v="28004220-803980"/>
    <m/>
    <m/>
    <n v="803980"/>
  </r>
  <r>
    <x v="404"/>
    <s v="Factura electrÃ³nica"/>
    <n v="2403"/>
    <x v="1186"/>
    <n v="4103429"/>
    <s v="rlopez@bmlconsultores.cl"/>
    <x v="1186"/>
    <x v="0"/>
    <s v="24034103429"/>
    <d v="2025-09-12T00:00:00"/>
    <n v="4103429"/>
    <n v="0"/>
  </r>
  <r>
    <x v="313"/>
    <s v="Factura electrÃ³nica"/>
    <n v="10022"/>
    <x v="1186"/>
    <n v="394091"/>
    <s v="rlopez@bmlconsultores.cl"/>
    <x v="1186"/>
    <x v="0"/>
    <s v="10022394091"/>
    <d v="2025-09-12T00:00:00"/>
    <n v="394091"/>
    <n v="0"/>
  </r>
  <r>
    <x v="22"/>
    <s v="Factura electrÃ³nica"/>
    <n v="5380175"/>
    <x v="1186"/>
    <n v="803980"/>
    <s v="rlopez@bmlconsultores.cl"/>
    <x v="1186"/>
    <x v="0"/>
    <s v="5380175803980"/>
    <d v="2025-08-20T00:00:00"/>
    <n v="803980"/>
    <n v="0"/>
  </r>
  <r>
    <x v="282"/>
    <s v="Factura electrÃ³nica"/>
    <n v="197516"/>
    <x v="1186"/>
    <n v="65093"/>
    <s v="rlopez@bmlconsultores.cl"/>
    <x v="1186"/>
    <x v="0"/>
    <s v="19751665093"/>
    <d v="2025-09-12T00:00:00"/>
    <n v="65093"/>
    <n v="0"/>
  </r>
  <r>
    <x v="282"/>
    <s v="Factura electrÃ³nica"/>
    <n v="197518"/>
    <x v="1186"/>
    <n v="31957"/>
    <s v="rlopez@bmlconsultores.cl"/>
    <x v="1186"/>
    <x v="0"/>
    <s v="19751831957"/>
    <d v="2025-09-12T00:00:00"/>
    <n v="31957"/>
    <n v="0"/>
  </r>
  <r>
    <x v="282"/>
    <s v="Factura electrÃ³nica"/>
    <n v="197517"/>
    <x v="1186"/>
    <n v="34392"/>
    <s v="rlopez@bmlconsultores.cl"/>
    <x v="1186"/>
    <x v="0"/>
    <s v="19751734392"/>
    <d v="2025-09-12T00:00:00"/>
    <n v="34392"/>
    <n v="0"/>
  </r>
  <r>
    <x v="457"/>
    <s v="Factura electrÃ³nica"/>
    <n v="5622"/>
    <x v="1187"/>
    <n v="26100"/>
    <s v="rlopez@bmlconsultores.cl"/>
    <x v="1187"/>
    <x v="0"/>
    <s v="562226100"/>
    <d v="2025-08-25T00:00:00"/>
    <n v="26100"/>
    <n v="0"/>
  </r>
  <r>
    <x v="404"/>
    <s v="Factura electrÃ³nica"/>
    <n v="2412"/>
    <x v="1187"/>
    <n v="535917"/>
    <s v="rlopez@bmlconsultores.cl"/>
    <x v="1187"/>
    <x v="0"/>
    <s v="2412535917"/>
    <d v="2025-09-29T00:00:00"/>
    <n v="535917"/>
    <n v="0"/>
  </r>
  <r>
    <x v="404"/>
    <s v="Factura electrÃ³nica"/>
    <n v="2411"/>
    <x v="1187"/>
    <n v="803875"/>
    <s v="rlopez@bmlconsultores.cl"/>
    <x v="1187"/>
    <x v="0"/>
    <s v="2411803875"/>
    <d v="2025-09-29T00:00:00"/>
    <n v="803875"/>
    <n v="0"/>
  </r>
  <r>
    <x v="342"/>
    <s v="Factura electrÃ³nica"/>
    <n v="52723605"/>
    <x v="1187"/>
    <n v="11814"/>
    <s v="rlopez@bmlconsultores.cl"/>
    <x v="1187"/>
    <x v="0"/>
    <s v="5272360511814"/>
    <d v="2025-08-25T00:00:00"/>
    <n v="11814"/>
    <n v="0"/>
  </r>
  <r>
    <x v="27"/>
    <s v="Factura electrÃ³nica"/>
    <n v="75170"/>
    <x v="1187"/>
    <n v="290360"/>
    <s v="rlopez@bmlconsultores.cl"/>
    <x v="1187"/>
    <x v="0"/>
    <s v="75170290360"/>
    <d v="2025-08-21T00:00:00"/>
    <n v="290360"/>
    <n v="0"/>
  </r>
  <r>
    <x v="75"/>
    <s v="Factura electrÃ³nica"/>
    <n v="28058"/>
    <x v="1187"/>
    <n v="2883595"/>
    <s v="rlopez@bmlconsultores.cl"/>
    <x v="1187"/>
    <x v="0"/>
    <s v="280582883595"/>
    <d v="2025-09-29T00:00:00"/>
    <n v="2883595"/>
    <n v="0"/>
  </r>
  <r>
    <x v="284"/>
    <s v="Factura electrÃ³nica"/>
    <n v="100501"/>
    <x v="1187"/>
    <n v="1871828"/>
    <s v="rlopez@bmlconsultores.cl"/>
    <x v="1187"/>
    <x v="0"/>
    <s v="1005011871828"/>
    <d v="2025-09-29T00:00:00"/>
    <n v="1871828"/>
    <n v="0"/>
  </r>
  <r>
    <x v="248"/>
    <s v="Factura electrÃ³nica"/>
    <n v="3504"/>
    <x v="1187"/>
    <n v="142764"/>
    <s v="rlopez@bmlconsultores.cl"/>
    <x v="1187"/>
    <x v="0"/>
    <s v="3504142764"/>
    <d v="2025-09-29T00:00:00"/>
    <n v="142764"/>
    <n v="0"/>
  </r>
  <r>
    <x v="263"/>
    <s v="Factura electrÃ³nica"/>
    <n v="14605"/>
    <x v="1187"/>
    <n v="4254467"/>
    <s v="rlopez@bmlconsultores.cl"/>
    <x v="1187"/>
    <x v="0"/>
    <s v="146054254467"/>
    <d v="2025-09-29T00:00:00"/>
    <n v="4254467"/>
    <n v="0"/>
  </r>
  <r>
    <x v="494"/>
    <s v="Factura electrÃ³nica"/>
    <n v="1545174"/>
    <x v="1187"/>
    <n v="271970"/>
    <s v="rlopez@bmlconsultores.cl"/>
    <x v="1187"/>
    <x v="0"/>
    <s v="1545174271970"/>
    <d v="2025-08-22T00:00:00"/>
    <n v="271970"/>
    <n v="0"/>
  </r>
  <r>
    <x v="11"/>
    <s v="Factura electrÃ³nica"/>
    <n v="132149"/>
    <x v="1187"/>
    <n v="2624854"/>
    <s v="rlopez@bmlconsultores.cl"/>
    <x v="1187"/>
    <x v="0"/>
    <s v="1321492624854"/>
    <d v="2025-09-29T00:00:00"/>
    <n v="2624854"/>
    <n v="0"/>
  </r>
  <r>
    <x v="22"/>
    <s v="Factura electrÃ³nica"/>
    <n v="5380981"/>
    <x v="1188"/>
    <n v="1445470"/>
    <s v="rlopez@bmlconsultores.cl"/>
    <x v="1188"/>
    <x v="0"/>
    <s v="53809811445470"/>
    <d v="2025-08-26T00:00:00"/>
    <n v="1445470"/>
    <n v="0"/>
  </r>
  <r>
    <x v="22"/>
    <s v="Factura electrÃ³nica"/>
    <n v="5380977"/>
    <x v="1188"/>
    <n v="1384970"/>
    <s v="rlopez@bmlconsultores.cl"/>
    <x v="1188"/>
    <x v="0"/>
    <s v="53809771384970"/>
    <d v="2025-08-26T00:00:00"/>
    <n v="1384970"/>
    <n v="0"/>
  </r>
  <r>
    <x v="149"/>
    <s v="Factura electrÃ³nica"/>
    <n v="41981"/>
    <x v="1188"/>
    <n v="199990"/>
    <s v="rlopez@bmlconsultores.cl"/>
    <x v="1188"/>
    <x v="0"/>
    <s v="41981199990"/>
    <d v="2025-08-26T00:00:00"/>
    <n v="199990"/>
    <n v="0"/>
  </r>
  <r>
    <x v="53"/>
    <s v="Factura electrÃ³nica"/>
    <n v="59931"/>
    <x v="1188"/>
    <n v="129810"/>
    <s v="rlopez@bmlconsultores.cl"/>
    <x v="1188"/>
    <x v="0"/>
    <s v="59931129810"/>
    <d v="2025-08-26T00:00:00"/>
    <n v="129810"/>
    <n v="0"/>
  </r>
  <r>
    <x v="342"/>
    <s v="Factura electrÃ³nica"/>
    <n v="52744301"/>
    <x v="1189"/>
    <n v="7862"/>
    <s v="rlopez@bmlconsultores.cl"/>
    <x v="1189"/>
    <x v="0"/>
    <s v="527443017862"/>
    <d v="2025-08-27T00:00:00"/>
    <n v="7862"/>
    <n v="0"/>
  </r>
  <r>
    <x v="285"/>
    <s v="Factura electrÃ³nica"/>
    <n v="15831"/>
    <x v="1189"/>
    <n v="343980"/>
    <s v="rlopez@bmlconsultores.cl"/>
    <x v="1189"/>
    <x v="0"/>
    <s v="15831343980"/>
    <d v="2025-08-27T00:00:00"/>
    <n v="343980"/>
    <n v="0"/>
  </r>
  <r>
    <x v="68"/>
    <s v="Factura no afecta o exenta electrÃ³nica"/>
    <n v="3199316"/>
    <x v="1189"/>
    <n v="6262"/>
    <s v="rlopez@bmlconsultores.cl"/>
    <x v="1189"/>
    <x v="0"/>
    <s v="31993166262"/>
    <d v="2025-08-27T00:00:00"/>
    <n v="6262"/>
    <n v="0"/>
  </r>
  <r>
    <x v="342"/>
    <s v="Factura no afecta o exenta electrÃ³nica"/>
    <n v="13931056"/>
    <x v="1189"/>
    <n v="3700"/>
    <s v="rlopez@bmlconsultores.cl"/>
    <x v="1189"/>
    <x v="0"/>
    <s v="139310563700"/>
    <d v="2025-08-27T00:00:00"/>
    <n v="3700"/>
    <n v="0"/>
  </r>
  <r>
    <x v="474"/>
    <s v="Factura electrÃ³nica"/>
    <n v="56176694"/>
    <x v="1189"/>
    <n v="3926"/>
    <s v="rlopez@bmlconsultores.cl"/>
    <x v="1189"/>
    <x v="0"/>
    <s v="561766943926"/>
    <d v="2025-08-27T00:00:00"/>
    <n v="3926"/>
    <n v="0"/>
  </r>
  <r>
    <x v="2"/>
    <s v="Factura electrÃ³nica"/>
    <n v="3501361"/>
    <x v="1189"/>
    <n v="501960"/>
    <s v="rlopez@bmlconsultores.cl"/>
    <x v="1189"/>
    <x v="0"/>
    <s v="3501361501960"/>
    <d v="2025-08-27T00:00:00"/>
    <n v="501960"/>
    <n v="0"/>
  </r>
  <r>
    <x v="478"/>
    <s v="Factura electrÃ³nica"/>
    <n v="19802"/>
    <x v="1189"/>
    <n v="78263"/>
    <s v="rlopez@bmlconsultores.cl"/>
    <x v="1189"/>
    <x v="0"/>
    <s v="1980278263"/>
    <d v="2025-09-29T00:00:00"/>
    <n v="78263"/>
    <n v="0"/>
  </r>
  <r>
    <x v="478"/>
    <s v="Factura electrÃ³nica"/>
    <n v="19801"/>
    <x v="1189"/>
    <n v="23920"/>
    <s v="rlopez@bmlconsultores.cl"/>
    <x v="1189"/>
    <x v="0"/>
    <s v="1980123920"/>
    <d v="2025-09-30T00:00:00"/>
    <n v="23920"/>
    <n v="0"/>
  </r>
  <r>
    <x v="478"/>
    <s v="Factura electrÃ³nica"/>
    <n v="19800"/>
    <x v="1189"/>
    <n v="37448"/>
    <s v="rlopez@bmlconsultores.cl"/>
    <x v="1189"/>
    <x v="0"/>
    <s v="1980037448"/>
    <d v="2025-09-29T00:00:00"/>
    <n v="37448"/>
    <n v="0"/>
  </r>
  <r>
    <x v="478"/>
    <s v="Factura electrÃ³nica"/>
    <n v="19803"/>
    <x v="1189"/>
    <n v="68197"/>
    <s v="rlopez@bmlconsultores.cl"/>
    <x v="1189"/>
    <x v="0"/>
    <s v="1980368197"/>
    <d v="2025-09-29T00:00:00"/>
    <n v="68197"/>
    <n v="0"/>
  </r>
  <r>
    <x v="22"/>
    <s v="Factura electrÃ³nica"/>
    <n v="5381263"/>
    <x v="1189"/>
    <n v="1143970"/>
    <s v="rlopez@bmlconsultores.cl"/>
    <x v="1189"/>
    <x v="0"/>
    <s v="53812631143970"/>
    <d v="2025-08-27T00:00:00"/>
    <n v="1143970"/>
    <n v="0"/>
  </r>
  <r>
    <x v="22"/>
    <s v="Factura electrÃ³nica"/>
    <n v="5381376"/>
    <x v="1189"/>
    <n v="1383980"/>
    <s v="rlopez@bmlconsultores.cl"/>
    <x v="1189"/>
    <x v="0"/>
    <s v="53813761383980"/>
    <d v="2025-08-28T00:00:00"/>
    <n v="1383980"/>
    <n v="0"/>
  </r>
  <r>
    <x v="419"/>
    <s v="Factura electrÃ³nica"/>
    <n v="1257"/>
    <x v="1189"/>
    <n v="1149990"/>
    <s v="rlopez@bmlconsultores.cl"/>
    <x v="1189"/>
    <x v="0"/>
    <s v="12571149990"/>
    <d v="2025-08-26T00:00:00"/>
    <n v="1153980"/>
    <n v="3990"/>
  </r>
  <r>
    <x v="21"/>
    <s v="Factura electrÃ³nica"/>
    <n v="1209935"/>
    <x v="1189"/>
    <n v="3432173"/>
    <s v="rlopez@bmlconsultores.cl"/>
    <x v="1189"/>
    <x v="0"/>
    <s v="12099353432173"/>
    <d v="2025-09-29T00:00:00"/>
    <n v="3432173"/>
    <n v="0"/>
  </r>
  <r>
    <x v="21"/>
    <s v="Factura electrÃ³nica"/>
    <n v="1209933"/>
    <x v="1189"/>
    <n v="1229990"/>
    <s v="rlopez@bmlconsultores.cl"/>
    <x v="1189"/>
    <x v="0"/>
    <s v="12099331229990"/>
    <d v="2025-09-29T00:00:00"/>
    <n v="1229990"/>
    <n v="0"/>
  </r>
  <r>
    <x v="495"/>
    <s v="Factura electrÃ³nica"/>
    <n v="521786"/>
    <x v="1189"/>
    <n v="362980"/>
    <s v="rlopez@bmlconsultores.cl"/>
    <x v="1189"/>
    <x v="0"/>
    <s v="521786362980"/>
    <d v="2025-08-26T00:00:00"/>
    <n v="362980"/>
    <n v="0"/>
  </r>
  <r>
    <x v="337"/>
    <s v="Factura electrÃ³nica"/>
    <n v="196"/>
    <x v="1189"/>
    <n v="4992050"/>
    <s v="rlopez@bmlconsultores.cl"/>
    <x v="1189"/>
    <x v="0"/>
    <s v="1964992050"/>
    <d v="2025-09-02T00:00:00"/>
    <n v="4992050"/>
    <n v="0"/>
  </r>
  <r>
    <x v="51"/>
    <s v="Factura electrÃ³nica"/>
    <n v="885926"/>
    <x v="1189"/>
    <n v="450497"/>
    <s v="rlopez@bmlconsultores.cl"/>
    <x v="1189"/>
    <x v="0"/>
    <s v="885926450497"/>
    <d v="2025-09-29T00:00:00"/>
    <n v="450497"/>
    <n v="0"/>
  </r>
  <r>
    <x v="317"/>
    <s v="Factura electrÃ³nica"/>
    <n v="758"/>
    <x v="1190"/>
    <n v="200001"/>
    <s v="rlopez@bmlconsultores.cl"/>
    <x v="1190"/>
    <x v="0"/>
    <s v="758200001"/>
    <d v="2025-08-29T00:00:00"/>
    <n v="200000"/>
    <n v="-1"/>
  </r>
  <r>
    <x v="496"/>
    <s v="Factura electrÃ³nica"/>
    <n v="20"/>
    <x v="1190"/>
    <n v="179990"/>
    <s v="rlopez@bmlconsultores.cl"/>
    <x v="1190"/>
    <x v="0"/>
    <s v="20179990"/>
    <d v="2025-08-28T00:00:00"/>
    <n v="179990"/>
    <n v="0"/>
  </r>
  <r>
    <x v="21"/>
    <s v="Factura electrÃ³nica"/>
    <n v="1209974"/>
    <x v="1190"/>
    <n v="1539990"/>
    <s v="rlopez@bmlconsultores.cl"/>
    <x v="1190"/>
    <x v="0"/>
    <s v="12099741539990"/>
    <d v="2025-09-29T00:00:00"/>
    <n v="1539990"/>
    <n v="0"/>
  </r>
  <r>
    <x v="296"/>
    <s v="Factura electrÃ³nica"/>
    <n v="26541"/>
    <x v="1190"/>
    <n v="339569"/>
    <s v="rlopez@bmlconsultores.cl"/>
    <x v="1190"/>
    <x v="0"/>
    <s v="26541339569"/>
    <d v="2025-09-29T00:00:00"/>
    <n v="339569"/>
    <n v="0"/>
  </r>
  <r>
    <x v="452"/>
    <s v="Factura electrÃ³nica"/>
    <n v="1880"/>
    <x v="1190"/>
    <n v="349980"/>
    <s v="rlopez@bmlconsultores.cl"/>
    <x v="1190"/>
    <x v="0"/>
    <s v="1880349980"/>
    <d v="2025-08-28T00:00:00"/>
    <n v="349980"/>
    <n v="0"/>
  </r>
  <r>
    <x v="134"/>
    <s v="Factura electrÃ³nica"/>
    <n v="10643"/>
    <x v="1191"/>
    <n v="1597000"/>
    <s v="rlopez@bmlconsultores.cl"/>
    <x v="1191"/>
    <x v="0"/>
    <s v="106431597000"/>
    <d v="2025-08-28T00:00:00"/>
    <n v="1597000"/>
    <n v="0"/>
  </r>
  <r>
    <x v="342"/>
    <s v="Factura electrÃ³nica"/>
    <n v="52910496"/>
    <x v="1191"/>
    <n v="153307"/>
    <s v="rlopez@bmlconsultores.cl"/>
    <x v="1191"/>
    <x v="0"/>
    <s v="52910496153307"/>
    <d v="2025-08-29T00:00:00"/>
    <n v="153307"/>
    <n v="0"/>
  </r>
  <r>
    <x v="342"/>
    <s v="Factura no afecta o exenta electrÃ³nica"/>
    <n v="13975906"/>
    <x v="1191"/>
    <n v="0"/>
    <s v="rlopez@bmlconsultores.cl"/>
    <x v="1191"/>
    <x v="0"/>
    <s v="139759060"/>
    <d v="2025-08-29T00:00:00"/>
    <n v="0"/>
    <n v="0"/>
  </r>
  <r>
    <x v="313"/>
    <s v="Factura electrÃ³nica"/>
    <n v="10038"/>
    <x v="1191"/>
    <n v="487968"/>
    <s v="rlopez@bmlconsultores.cl"/>
    <x v="1191"/>
    <x v="0"/>
    <s v="10038487968"/>
    <d v="2025-09-29T00:00:00"/>
    <n v="487968"/>
    <n v="0"/>
  </r>
  <r>
    <x v="313"/>
    <s v="Factura electrÃ³nica"/>
    <n v="10039"/>
    <x v="1191"/>
    <n v="20801"/>
    <s v="rlopez@bmlconsultores.cl"/>
    <x v="1191"/>
    <x v="0"/>
    <s v="1003920801"/>
    <d v="2025-09-29T00:00:00"/>
    <n v="20801"/>
    <n v="0"/>
  </r>
  <r>
    <x v="75"/>
    <s v="Factura electrÃ³nica"/>
    <n v="30224"/>
    <x v="1191"/>
    <n v="1279845"/>
    <s v="rlopez@bmlconsultores.cl"/>
    <x v="1191"/>
    <x v="0"/>
    <s v="302241279845"/>
    <d v="2025-09-29T00:00:00"/>
    <n v="1279845"/>
    <n v="0"/>
  </r>
  <r>
    <x v="408"/>
    <s v="Factura electrÃ³nica"/>
    <n v="10166"/>
    <x v="1191"/>
    <n v="319645"/>
    <s v="rlopez@bmlconsultores.cl"/>
    <x v="1191"/>
    <x v="0"/>
    <s v="10166319645"/>
    <d v="2025-09-29T00:00:00"/>
    <n v="319645"/>
    <n v="0"/>
  </r>
  <r>
    <x v="408"/>
    <s v="Factura electrÃ³nica"/>
    <n v="10170"/>
    <x v="1191"/>
    <n v="1149176"/>
    <s v="rlopez@bmlconsultores.cl"/>
    <x v="1191"/>
    <x v="0"/>
    <s v="101701149176"/>
    <d v="2025-09-29T00:00:00"/>
    <n v="1149176"/>
    <n v="0"/>
  </r>
  <r>
    <x v="408"/>
    <s v="Factura electrÃ³nica"/>
    <n v="10171"/>
    <x v="1191"/>
    <n v="108931"/>
    <s v="rlopez@bmlconsultores.cl"/>
    <x v="1191"/>
    <x v="0"/>
    <s v="10171108931"/>
    <d v="2025-09-29T00:00:00"/>
    <n v="108931"/>
    <n v="0"/>
  </r>
  <r>
    <x v="497"/>
    <s v="Factura electrÃ³nica"/>
    <n v="214"/>
    <x v="1191"/>
    <n v="154980"/>
    <s v="rlopez@bmlconsultores.cl"/>
    <x v="1191"/>
    <x v="0"/>
    <s v="214154980"/>
    <d v="2025-08-29T00:00:00"/>
    <n v="154980"/>
    <n v="0"/>
  </r>
  <r>
    <x v="303"/>
    <s v="Factura electrÃ³nica"/>
    <n v="10550"/>
    <x v="1191"/>
    <n v="728973"/>
    <s v="rlopez@bmlconsultores.cl"/>
    <x v="1191"/>
    <x v="0"/>
    <s v="10550728973"/>
    <d v="2025-09-29T00:00:00"/>
    <n v="728973"/>
    <n v="0"/>
  </r>
  <r>
    <x v="498"/>
    <s v="Factura electrÃ³nica"/>
    <n v="754"/>
    <x v="1191"/>
    <n v="276400"/>
    <s v="rlopez@bmlconsultores.cl"/>
    <x v="1191"/>
    <x v="0"/>
    <s v="754276400"/>
    <d v="2025-08-28T00:00:00"/>
    <n v="276400"/>
    <n v="0"/>
  </r>
  <r>
    <x v="205"/>
    <s v="Factura electrÃ³nica"/>
    <n v="6973"/>
    <x v="1191"/>
    <n v="1847999"/>
    <s v="rlopez@bmlconsultores.cl"/>
    <x v="1191"/>
    <x v="0"/>
    <s v="69731847999"/>
    <d v="2025-07-11T00:00:00"/>
    <n v="1847999"/>
    <n v="0"/>
  </r>
  <r>
    <x v="77"/>
    <s v="Factura electrÃ³nica"/>
    <n v="24439"/>
    <x v="1191"/>
    <n v="679413"/>
    <s v="rlopez@bmlconsultores.cl"/>
    <x v="1191"/>
    <x v="2"/>
    <s v="24439679413"/>
    <m/>
    <m/>
    <n v="-679413"/>
  </r>
  <r>
    <x v="14"/>
    <s v="Factura electrÃ³nica"/>
    <n v="48801"/>
    <x v="1191"/>
    <n v="969668"/>
    <s v="rlopez@bmlconsultores.cl"/>
    <x v="1191"/>
    <x v="0"/>
    <s v="48801969668"/>
    <d v="2025-09-29T00:00:00"/>
    <n v="969668"/>
    <n v="0"/>
  </r>
  <r>
    <x v="8"/>
    <s v="Factura electrÃ³nica"/>
    <n v="6933"/>
    <x v="1191"/>
    <n v="15963405"/>
    <s v="rlopez@bmlconsultores.cl"/>
    <x v="1191"/>
    <x v="0"/>
    <s v="693315963405"/>
    <d v="2025-09-29T00:00:00"/>
    <n v="14850349"/>
    <n v="-1113056"/>
  </r>
  <r>
    <x v="49"/>
    <s v="Nota de crÃ©dito electrÃ³nica"/>
    <n v="1744"/>
    <x v="1192"/>
    <n v="-164625"/>
    <s v="rlopez@bmlconsultores.cl"/>
    <x v="1192"/>
    <x v="1"/>
    <s v="1744-164625"/>
    <m/>
    <m/>
    <n v="164625"/>
  </r>
  <r>
    <x v="4"/>
    <s v="Factura electrÃ³nica"/>
    <n v="8823"/>
    <x v="1192"/>
    <n v="168437"/>
    <s v="rlopez@bmlconsultores.cl"/>
    <x v="1192"/>
    <x v="0"/>
    <s v="8823168437"/>
    <d v="2025-09-29T00:00:00"/>
    <n v="168437"/>
    <n v="0"/>
  </r>
  <r>
    <x v="282"/>
    <s v="Factura electrÃ³nica"/>
    <n v="197909"/>
    <x v="1192"/>
    <n v="6990"/>
    <s v="rlopez@bmlconsultores.cl"/>
    <x v="1192"/>
    <x v="0"/>
    <s v="1979096990"/>
    <d v="2025-09-29T00:00:00"/>
    <n v="6990"/>
    <n v="0"/>
  </r>
  <r>
    <x v="284"/>
    <s v="Factura electrÃ³nica"/>
    <n v="100642"/>
    <x v="1192"/>
    <n v="1331929"/>
    <s v="rlopez@bmlconsultores.cl"/>
    <x v="1192"/>
    <x v="0"/>
    <s v="1006421331929"/>
    <d v="2025-09-29T00:00:00"/>
    <n v="1331929"/>
    <n v="0"/>
  </r>
  <r>
    <x v="328"/>
    <s v="Factura electrÃ³nica"/>
    <n v="3688"/>
    <x v="1193"/>
    <n v="107822"/>
    <s v="rlopez@bmlconsultores.cl"/>
    <x v="1193"/>
    <x v="0"/>
    <s v="3688107822"/>
    <d v="2025-09-02T00:00:00"/>
    <n v="107822"/>
    <n v="0"/>
  </r>
  <r>
    <x v="12"/>
    <s v="Factura electrÃ³nica"/>
    <n v="41337"/>
    <x v="1193"/>
    <n v="47600"/>
    <s v="rlopez@bmlconsultores.cl"/>
    <x v="1193"/>
    <x v="0"/>
    <s v="4133747600"/>
    <d v="2025-09-01T00:00:00"/>
    <n v="47600"/>
    <n v="0"/>
  </r>
  <r>
    <x v="68"/>
    <s v="Factura no afecta o exenta electrÃ³nica"/>
    <n v="3209371"/>
    <x v="1193"/>
    <n v="0"/>
    <s v="rlopez@bmlconsultores.cl"/>
    <x v="1193"/>
    <x v="0"/>
    <s v="32093710"/>
    <d v="2025-09-01T00:00:00"/>
    <n v="0"/>
    <n v="0"/>
  </r>
  <r>
    <x v="22"/>
    <s v="Factura electrÃ³nica"/>
    <n v="5382639"/>
    <x v="1193"/>
    <n v="1333980"/>
    <s v="rlopez@bmlconsultores.cl"/>
    <x v="1193"/>
    <x v="0"/>
    <s v="53826391333980"/>
    <d v="2025-09-01T00:00:00"/>
    <n v="1333980"/>
    <n v="0"/>
  </r>
  <r>
    <x v="495"/>
    <s v="Factura electrÃ³nica"/>
    <n v="522520"/>
    <x v="1193"/>
    <n v="362980"/>
    <s v="rlopez@bmlconsultores.cl"/>
    <x v="1193"/>
    <x v="0"/>
    <s v="522520362980"/>
    <d v="2025-08-28T00:00:00"/>
    <n v="362980"/>
    <n v="0"/>
  </r>
  <r>
    <x v="199"/>
    <s v="Factura electrÃ³nica"/>
    <n v="35214"/>
    <x v="1193"/>
    <n v="6070"/>
    <s v="rlopez@bmlconsultores.cl"/>
    <x v="1193"/>
    <x v="0"/>
    <s v="352146070"/>
    <d v="2025-09-29T00:00:00"/>
    <n v="6070"/>
    <n v="0"/>
  </r>
  <r>
    <x v="11"/>
    <s v="Factura electrÃ³nica"/>
    <n v="132321"/>
    <x v="1193"/>
    <n v="1178528"/>
    <s v="rlopez@bmlconsultores.cl"/>
    <x v="1193"/>
    <x v="0"/>
    <s v="1323211178528"/>
    <d v="2025-09-29T00:00:00"/>
    <n v="1178528"/>
    <n v="0"/>
  </r>
  <r>
    <x v="14"/>
    <s v="Factura electrÃ³nica"/>
    <n v="48866"/>
    <x v="1193"/>
    <n v="165277"/>
    <s v="rlopez@bmlconsultores.cl"/>
    <x v="1193"/>
    <x v="0"/>
    <s v="48866165277"/>
    <d v="2025-09-29T00:00:00"/>
    <n v="165277"/>
    <n v="0"/>
  </r>
  <r>
    <x v="199"/>
    <s v="Factura no afecta o exenta electrÃ³nica"/>
    <n v="258228"/>
    <x v="1193"/>
    <n v="69335"/>
    <s v="rlopez@bmlconsultores.cl"/>
    <x v="1193"/>
    <x v="0"/>
    <s v="25822869335"/>
    <d v="2025-09-29T00:00:00"/>
    <n v="69335"/>
    <n v="0"/>
  </r>
  <r>
    <x v="23"/>
    <s v="Factura electrÃ³nica"/>
    <n v="2117934"/>
    <x v="1194"/>
    <n v="709970"/>
    <s v="rlopez@bmlconsultores.cl"/>
    <x v="1194"/>
    <x v="0"/>
    <s v="2117934709970"/>
    <d v="2025-09-02T00:00:00"/>
    <n v="709970"/>
    <n v="0"/>
  </r>
  <r>
    <x v="52"/>
    <s v="Factura electrÃ³nica"/>
    <n v="13779"/>
    <x v="1194"/>
    <n v="37579"/>
    <s v="rlopez@bmlconsultores.cl"/>
    <x v="1194"/>
    <x v="0"/>
    <s v="1377937579"/>
    <d v="2025-09-02T00:00:00"/>
    <n v="37579"/>
    <n v="0"/>
  </r>
  <r>
    <x v="174"/>
    <s v="Factura electrÃ³nica"/>
    <n v="1972737"/>
    <x v="1194"/>
    <n v="2099980"/>
    <s v="rlopez@bmlconsultores.cl"/>
    <x v="1194"/>
    <x v="0"/>
    <s v="19727372099980"/>
    <d v="2025-09-02T00:00:00"/>
    <n v="2099980"/>
    <n v="0"/>
  </r>
  <r>
    <x v="174"/>
    <s v="Factura electrÃ³nica"/>
    <n v="1972738"/>
    <x v="1194"/>
    <n v="559979"/>
    <s v="rlopez@bmlconsultores.cl"/>
    <x v="1194"/>
    <x v="0"/>
    <s v="1972738559979"/>
    <d v="2025-09-02T00:00:00"/>
    <n v="559979"/>
    <n v="0"/>
  </r>
  <r>
    <x v="77"/>
    <s v="Nota de crÃ©dito electrÃ³nica"/>
    <n v="3277"/>
    <x v="1194"/>
    <n v="-679414"/>
    <s v="rlopez@bmlconsultores.cl"/>
    <x v="1194"/>
    <x v="1"/>
    <s v="3277-679414"/>
    <m/>
    <m/>
    <n v="679414"/>
  </r>
  <r>
    <x v="404"/>
    <s v="Factura electrÃ³nica"/>
    <n v="2449"/>
    <x v="1194"/>
    <n v="1179016"/>
    <s v="rlopez@bmlconsultores.cl"/>
    <x v="1194"/>
    <x v="0"/>
    <s v="24491179016"/>
    <d v="2025-10-06T00:00:00"/>
    <n v="1179016"/>
    <n v="0"/>
  </r>
  <r>
    <x v="369"/>
    <s v="Factura electrÃ³nica"/>
    <n v="6146"/>
    <x v="1194"/>
    <n v="103177"/>
    <s v="rlopez@bmlconsultores.cl"/>
    <x v="1194"/>
    <x v="0"/>
    <s v="6146103177"/>
    <d v="2025-10-06T00:00:00"/>
    <n v="103177"/>
    <n v="0"/>
  </r>
  <r>
    <x v="402"/>
    <s v="Factura electrÃ³nica"/>
    <n v="45873"/>
    <x v="1194"/>
    <n v="544749"/>
    <s v="rlopez@bmlconsultores.cl"/>
    <x v="1194"/>
    <x v="0"/>
    <s v="45873544749"/>
    <d v="2025-10-06T00:00:00"/>
    <n v="544749"/>
    <n v="0"/>
  </r>
  <r>
    <x v="22"/>
    <s v="Factura electrÃ³nica"/>
    <n v="5383102"/>
    <x v="1194"/>
    <n v="757980"/>
    <s v="rlopez@bmlconsultores.cl"/>
    <x v="1194"/>
    <x v="0"/>
    <s v="5383102757980"/>
    <d v="2025-09-02T00:00:00"/>
    <n v="757980"/>
    <n v="0"/>
  </r>
  <r>
    <x v="478"/>
    <s v="Factura electrÃ³nica"/>
    <n v="19814"/>
    <x v="1194"/>
    <n v="77868"/>
    <s v="rlopez@bmlconsultores.cl"/>
    <x v="1194"/>
    <x v="0"/>
    <s v="1981477868"/>
    <d v="2025-10-06T00:00:00"/>
    <n v="77868"/>
    <n v="0"/>
  </r>
  <r>
    <x v="478"/>
    <s v="Factura electrÃ³nica"/>
    <n v="19813"/>
    <x v="1194"/>
    <n v="156321"/>
    <s v="rlopez@bmlconsultores.cl"/>
    <x v="1194"/>
    <x v="0"/>
    <s v="19813156321"/>
    <d v="2025-10-06T00:00:00"/>
    <n v="156321"/>
    <n v="0"/>
  </r>
  <r>
    <x v="284"/>
    <s v="Factura electrÃ³nica"/>
    <n v="100660"/>
    <x v="1194"/>
    <n v="1725595"/>
    <s v="rlopez@bmlconsultores.cl"/>
    <x v="1194"/>
    <x v="0"/>
    <s v="1006601725595"/>
    <d v="2025-10-08T00:00:00"/>
    <n v="1725595"/>
    <n v="0"/>
  </r>
  <r>
    <x v="71"/>
    <s v="Factura electrÃ³nica"/>
    <n v="3824"/>
    <x v="1194"/>
    <n v="719920"/>
    <s v="rlopez@bmlconsultores.cl"/>
    <x v="1194"/>
    <x v="0"/>
    <s v="3824719920"/>
    <d v="2025-08-26T00:00:00"/>
    <n v="719920"/>
    <n v="0"/>
  </r>
  <r>
    <x v="77"/>
    <s v="Factura electrÃ³nica"/>
    <n v="24492"/>
    <x v="1194"/>
    <n v="1520993"/>
    <s v="rlopez@bmlconsultores.cl"/>
    <x v="1194"/>
    <x v="0"/>
    <s v="244921520993"/>
    <d v="2025-10-08T00:00:00"/>
    <n v="1520993"/>
    <n v="0"/>
  </r>
  <r>
    <x v="134"/>
    <s v="Factura electrÃ³nica"/>
    <n v="10427"/>
    <x v="1195"/>
    <n v="336150"/>
    <s v="rlopez@bmlconsultores.cl"/>
    <x v="1195"/>
    <x v="0"/>
    <s v="10427336150"/>
    <d v="2025-09-03T00:00:00"/>
    <n v="336150"/>
    <n v="0"/>
  </r>
  <r>
    <x v="134"/>
    <s v="Factura electrÃ³nica"/>
    <n v="10668"/>
    <x v="1195"/>
    <n v="3050272"/>
    <s v="rlopez@bmlconsultores.cl"/>
    <x v="1195"/>
    <x v="0"/>
    <s v="106683050272"/>
    <d v="2025-08-29T00:00:00"/>
    <n v="3050272"/>
    <n v="0"/>
  </r>
  <r>
    <x v="23"/>
    <s v="Factura electrÃ³nica"/>
    <n v="2117986"/>
    <x v="1195"/>
    <n v="934980"/>
    <s v="rlopez@bmlconsultores.cl"/>
    <x v="1195"/>
    <x v="0"/>
    <s v="2117986934980"/>
    <d v="2025-09-03T00:00:00"/>
    <n v="934980"/>
    <n v="0"/>
  </r>
  <r>
    <x v="22"/>
    <s v="Factura electrÃ³nica"/>
    <n v="5383401"/>
    <x v="1195"/>
    <n v="139980"/>
    <s v="rlopez@bmlconsultores.cl"/>
    <x v="1195"/>
    <x v="0"/>
    <s v="5383401139980"/>
    <d v="2025-09-03T00:00:00"/>
    <n v="139980"/>
    <n v="0"/>
  </r>
  <r>
    <x v="303"/>
    <s v="Factura electrÃ³nica"/>
    <n v="10573"/>
    <x v="1195"/>
    <n v="539982"/>
    <s v="rlopez@bmlconsultores.cl"/>
    <x v="1195"/>
    <x v="0"/>
    <s v="10573539982"/>
    <d v="2025-10-08T00:00:00"/>
    <n v="539982"/>
    <n v="0"/>
  </r>
  <r>
    <x v="263"/>
    <s v="Factura electrÃ³nica"/>
    <n v="14630"/>
    <x v="1195"/>
    <n v="3183121"/>
    <s v="rlopez@bmlconsultores.cl"/>
    <x v="1195"/>
    <x v="0"/>
    <s v="146303183121"/>
    <d v="2025-10-08T00:00:00"/>
    <n v="3183121"/>
    <n v="0"/>
  </r>
  <r>
    <x v="197"/>
    <s v="Factura electrÃ³nica"/>
    <n v="379701"/>
    <x v="1196"/>
    <n v="52950"/>
    <s v="rlopez@bmlconsultores.cl"/>
    <x v="1196"/>
    <x v="0"/>
    <s v="37970152950"/>
    <d v="2025-09-03T00:00:00"/>
    <n v="52950"/>
    <n v="0"/>
  </r>
  <r>
    <x v="140"/>
    <s v="Factura electrÃ³nica"/>
    <n v="519"/>
    <x v="1196"/>
    <n v="64260"/>
    <s v="rlopez@bmlconsultores.cl"/>
    <x v="1196"/>
    <x v="0"/>
    <s v="51964260"/>
    <d v="2025-09-05T00:00:00"/>
    <n v="64260"/>
    <n v="0"/>
  </r>
  <r>
    <x v="289"/>
    <s v="Factura electrÃ³nica"/>
    <n v="40"/>
    <x v="1196"/>
    <n v="329305"/>
    <s v="rlopez@bmlconsultores.cl"/>
    <x v="1196"/>
    <x v="0"/>
    <s v="40329305"/>
    <d v="2025-09-05T00:00:00"/>
    <n v="329305"/>
    <n v="0"/>
  </r>
  <r>
    <x v="22"/>
    <s v="Factura electrÃ³nica"/>
    <n v="5383826"/>
    <x v="1196"/>
    <n v="1023960"/>
    <s v="rlopez@bmlconsultores.cl"/>
    <x v="1196"/>
    <x v="0"/>
    <s v="53838261023960"/>
    <d v="2025-09-04T00:00:00"/>
    <n v="1023960"/>
    <n v="0"/>
  </r>
  <r>
    <x v="311"/>
    <s v="Factura electrÃ³nica"/>
    <n v="7042"/>
    <x v="1196"/>
    <n v="95000"/>
    <s v="rlopez@bmlconsultores.cl"/>
    <x v="1196"/>
    <x v="0"/>
    <s v="704295000"/>
    <d v="2025-08-29T00:00:00"/>
    <n v="95000"/>
    <n v="0"/>
  </r>
  <r>
    <x v="311"/>
    <s v="Factura electrÃ³nica"/>
    <n v="7043"/>
    <x v="1196"/>
    <n v="440000"/>
    <s v="rlopez@bmlconsultores.cl"/>
    <x v="1196"/>
    <x v="0"/>
    <s v="7043440000"/>
    <d v="2025-09-05T00:00:00"/>
    <n v="440000"/>
    <n v="0"/>
  </r>
  <r>
    <x v="22"/>
    <s v="Factura electrÃ³nica"/>
    <n v="5383823"/>
    <x v="1196"/>
    <n v="1333980"/>
    <s v="rlopez@bmlconsultores.cl"/>
    <x v="1196"/>
    <x v="0"/>
    <s v="53838231333980"/>
    <d v="2025-09-04T00:00:00"/>
    <n v="1333980"/>
    <n v="0"/>
  </r>
  <r>
    <x v="209"/>
    <s v="Factura electrÃ³nica"/>
    <n v="52967450"/>
    <x v="1197"/>
    <n v="4217"/>
    <s v="rlopez@bmlconsultores.cl"/>
    <x v="1197"/>
    <x v="0"/>
    <s v="529674504217"/>
    <d v="2025-09-05T00:00:00"/>
    <n v="4217"/>
    <n v="0"/>
  </r>
  <r>
    <x v="174"/>
    <s v="Factura electrÃ³nica"/>
    <n v="1973617"/>
    <x v="1197"/>
    <n v="379980"/>
    <s v="rlopez@bmlconsultores.cl"/>
    <x v="1197"/>
    <x v="0"/>
    <s v="1973617379980"/>
    <d v="2025-09-05T00:00:00"/>
    <n v="379980"/>
    <n v="0"/>
  </r>
  <r>
    <x v="174"/>
    <s v="Factura electrÃ³nica"/>
    <n v="1973616"/>
    <x v="1197"/>
    <n v="2050970"/>
    <s v="rlopez@bmlconsultores.cl"/>
    <x v="1197"/>
    <x v="0"/>
    <s v="19736162050970"/>
    <d v="2025-09-05T00:00:00"/>
    <n v="2050970"/>
    <n v="0"/>
  </r>
  <r>
    <x v="499"/>
    <s v="Factura electrÃ³nica"/>
    <n v="67"/>
    <x v="1197"/>
    <n v="133000"/>
    <s v="rlopez@bmlconsultores.cl"/>
    <x v="1197"/>
    <x v="0"/>
    <s v="67133000"/>
    <d v="2025-09-02T00:00:00"/>
    <n v="133000"/>
    <n v="0"/>
  </r>
  <r>
    <x v="499"/>
    <s v="Factura electrÃ³nica"/>
    <n v="64"/>
    <x v="1197"/>
    <n v="37980"/>
    <s v="rlopez@bmlconsultores.cl"/>
    <x v="1197"/>
    <x v="0"/>
    <s v="6437980"/>
    <d v="2025-08-06T00:00:00"/>
    <n v="37980"/>
    <n v="0"/>
  </r>
  <r>
    <x v="500"/>
    <s v="Factura electrÃ³nica"/>
    <n v="6101061"/>
    <x v="1197"/>
    <n v="350991"/>
    <s v="rlopez@bmlconsultores.cl"/>
    <x v="1197"/>
    <x v="0"/>
    <s v="6101061350991"/>
    <d v="2025-09-05T00:00:00"/>
    <n v="350991"/>
    <n v="0"/>
  </r>
  <r>
    <x v="22"/>
    <s v="Factura electrÃ³nica"/>
    <n v="5384008"/>
    <x v="1197"/>
    <n v="1333980"/>
    <s v="rlopez@bmlconsultores.cl"/>
    <x v="1197"/>
    <x v="0"/>
    <s v="53840081333980"/>
    <d v="2025-09-04T00:00:00"/>
    <n v="1333980"/>
    <n v="0"/>
  </r>
  <r>
    <x v="147"/>
    <s v="Factura electrÃ³nica"/>
    <n v="9608231"/>
    <x v="1197"/>
    <n v="7990"/>
    <s v="rlopez@bmlconsultores.cl"/>
    <x v="1197"/>
    <x v="0"/>
    <s v="96082317990"/>
    <d v="2025-09-05T00:00:00"/>
    <n v="7990"/>
    <n v="0"/>
  </r>
  <r>
    <x v="75"/>
    <s v="Factura electrÃ³nica"/>
    <n v="30365"/>
    <x v="1197"/>
    <n v="4879455"/>
    <s v="rlopez@bmlconsultores.cl"/>
    <x v="1197"/>
    <x v="0"/>
    <s v="303654879455"/>
    <d v="2025-10-08T00:00:00"/>
    <n v="4879455"/>
    <n v="0"/>
  </r>
  <r>
    <x v="63"/>
    <s v="Factura electrÃ³nica"/>
    <n v="1161"/>
    <x v="1197"/>
    <n v="858000"/>
    <s v="rlopez@bmlconsultores.cl"/>
    <x v="1197"/>
    <x v="0"/>
    <s v="1161858000"/>
    <d v="2025-10-08T00:00:00"/>
    <n v="858000"/>
    <n v="0"/>
  </r>
  <r>
    <x v="120"/>
    <s v="Factura no afecta o exenta electrÃ³nica"/>
    <n v="2556"/>
    <x v="1197"/>
    <n v="1408269"/>
    <s v="rlopez@bmlconsultores.cl"/>
    <x v="1197"/>
    <x v="0"/>
    <s v="25561408269"/>
    <d v="2025-10-08T00:00:00"/>
    <n v="1408269"/>
    <n v="0"/>
  </r>
  <r>
    <x v="23"/>
    <s v="Factura electrÃ³nica"/>
    <n v="2118322"/>
    <x v="1198"/>
    <n v="1112980"/>
    <s v="rlopez@bmlconsultores.cl"/>
    <x v="1198"/>
    <x v="0"/>
    <s v="21183221112980"/>
    <d v="2025-09-08T00:00:00"/>
    <n v="1112980"/>
    <n v="0"/>
  </r>
  <r>
    <x v="52"/>
    <s v="Factura electrÃ³nica"/>
    <n v="13835"/>
    <x v="1198"/>
    <n v="182970"/>
    <s v="rlopez@bmlconsultores.cl"/>
    <x v="1198"/>
    <x v="0"/>
    <s v="13835182970"/>
    <d v="2025-09-08T00:00:00"/>
    <n v="182970"/>
    <n v="0"/>
  </r>
  <r>
    <x v="174"/>
    <s v="Factura electrÃ³nica"/>
    <n v="1973928"/>
    <x v="1198"/>
    <n v="1322980"/>
    <s v="rlopez@bmlconsultores.cl"/>
    <x v="1198"/>
    <x v="0"/>
    <s v="19739281322980"/>
    <d v="2025-09-08T00:00:00"/>
    <n v="1322980"/>
    <n v="0"/>
  </r>
  <r>
    <x v="32"/>
    <s v="Factura electrÃ³nica"/>
    <n v="24631372"/>
    <x v="1198"/>
    <n v="56980"/>
    <s v="rlopez@bmlconsultores.cl"/>
    <x v="1198"/>
    <x v="0"/>
    <s v="2463137256980"/>
    <d v="2025-09-08T00:00:00"/>
    <n v="56980"/>
    <n v="0"/>
  </r>
  <r>
    <x v="373"/>
    <s v="Factura electrÃ³nica"/>
    <n v="2692"/>
    <x v="1198"/>
    <n v="215941"/>
    <s v="rlopez@bmlconsultores.cl"/>
    <x v="1198"/>
    <x v="0"/>
    <s v="2692215941"/>
    <d v="2025-10-08T00:00:00"/>
    <n v="215941"/>
    <n v="0"/>
  </r>
  <r>
    <x v="358"/>
    <s v="Factura electrÃ³nica"/>
    <n v="5714613"/>
    <x v="1198"/>
    <n v="746973"/>
    <s v="rlopez@bmlconsultores.cl"/>
    <x v="1198"/>
    <x v="0"/>
    <s v="5714613746973"/>
    <d v="2025-09-05T00:00:00"/>
    <n v="746973"/>
    <n v="0"/>
  </r>
  <r>
    <x v="284"/>
    <s v="Factura electrÃ³nica"/>
    <n v="100731"/>
    <x v="1198"/>
    <n v="9604471"/>
    <s v="rlopez@bmlconsultores.cl"/>
    <x v="1198"/>
    <x v="0"/>
    <s v="1007319604471"/>
    <d v="2025-10-08T00:00:00"/>
    <n v="9604471"/>
    <n v="0"/>
  </r>
  <r>
    <x v="77"/>
    <s v="Factura electrÃ³nica"/>
    <n v="24615"/>
    <x v="1198"/>
    <n v="831905"/>
    <s v="rlopez@bmlconsultores.cl"/>
    <x v="1198"/>
    <x v="0"/>
    <s v="24615831905"/>
    <d v="2025-10-08T00:00:00"/>
    <n v="831905"/>
    <n v="0"/>
  </r>
  <r>
    <x v="14"/>
    <s v="Factura electrÃ³nica"/>
    <n v="48978"/>
    <x v="1198"/>
    <n v="329941"/>
    <s v="rlopez@bmlconsultores.cl"/>
    <x v="1198"/>
    <x v="0"/>
    <s v="48978329941"/>
    <d v="2025-10-08T00:00:00"/>
    <n v="329941"/>
    <n v="0"/>
  </r>
  <r>
    <x v="352"/>
    <s v="Factura electrÃ³nica"/>
    <n v="191"/>
    <x v="1199"/>
    <n v="64970"/>
    <s v="rlopez@bmlconsultores.cl"/>
    <x v="1199"/>
    <x v="0"/>
    <s v="19164970"/>
    <d v="2025-09-09T00:00:00"/>
    <n v="64970"/>
    <n v="0"/>
  </r>
  <r>
    <x v="313"/>
    <s v="Factura electrÃ³nica"/>
    <n v="10061"/>
    <x v="1199"/>
    <n v="310984"/>
    <s v="rlopez@bmlconsultores.cl"/>
    <x v="1199"/>
    <x v="0"/>
    <s v="10061310984"/>
    <d v="2025-10-08T00:00:00"/>
    <n v="310984"/>
    <n v="0"/>
  </r>
  <r>
    <x v="373"/>
    <s v="Factura electrÃ³nica"/>
    <n v="2697"/>
    <x v="1199"/>
    <n v="338505"/>
    <s v="rlopez@bmlconsultores.cl"/>
    <x v="1199"/>
    <x v="0"/>
    <s v="2697338505"/>
    <d v="2025-10-08T00:00:00"/>
    <n v="338505"/>
    <n v="0"/>
  </r>
  <r>
    <x v="75"/>
    <s v="Factura electrÃ³nica"/>
    <n v="30449"/>
    <x v="1199"/>
    <n v="623950"/>
    <s v="rlopez@bmlconsultores.cl"/>
    <x v="1199"/>
    <x v="0"/>
    <s v="30449623950"/>
    <d v="2025-10-08T00:00:00"/>
    <n v="623950"/>
    <n v="0"/>
  </r>
  <r>
    <x v="282"/>
    <s v="Factura electrÃ³nica"/>
    <n v="198234"/>
    <x v="1199"/>
    <n v="66392"/>
    <s v="rlopez@bmlconsultores.cl"/>
    <x v="1199"/>
    <x v="0"/>
    <s v="19823466392"/>
    <d v="2025-10-08T00:00:00"/>
    <n v="66392"/>
    <n v="0"/>
  </r>
  <r>
    <x v="21"/>
    <s v="Factura electrÃ³nica"/>
    <n v="1216359"/>
    <x v="1199"/>
    <n v="3991960"/>
    <s v="rlopez@bmlconsultores.cl"/>
    <x v="1199"/>
    <x v="0"/>
    <s v="12163593991960"/>
    <d v="2025-10-15T00:00:00"/>
    <n v="3991960"/>
    <n v="0"/>
  </r>
  <r>
    <x v="303"/>
    <s v="Factura electrÃ³nica"/>
    <n v="10601"/>
    <x v="1199"/>
    <n v="809972"/>
    <s v="rlopez@bmlconsultores.cl"/>
    <x v="1199"/>
    <x v="0"/>
    <s v="10601809972"/>
    <d v="2025-10-08T00:00:00"/>
    <n v="809972"/>
    <n v="0"/>
  </r>
  <r>
    <x v="501"/>
    <s v="Factura electrÃ³nica"/>
    <n v="12384"/>
    <x v="1199"/>
    <n v="577979"/>
    <s v="rlopez@bmlconsultores.cl"/>
    <x v="1199"/>
    <x v="0"/>
    <s v="12384577979"/>
    <d v="2025-09-09T00:00:00"/>
    <n v="577979"/>
    <n v="0"/>
  </r>
  <r>
    <x v="284"/>
    <s v="Nota de crÃ©dito electrÃ³nica"/>
    <n v="63061"/>
    <x v="1199"/>
    <n v="-9604471"/>
    <s v="rlopez@bmlconsultores.cl"/>
    <x v="1199"/>
    <x v="1"/>
    <s v="63061-9604471"/>
    <m/>
    <m/>
    <n v="9604471"/>
  </r>
  <r>
    <x v="8"/>
    <s v="Nota de crÃ©dito electrÃ³nica"/>
    <n v="727"/>
    <x v="1200"/>
    <n v="-1113056"/>
    <s v="rlopez@bmlconsultores.cl"/>
    <x v="1200"/>
    <x v="1"/>
    <s v="727-1113056"/>
    <m/>
    <m/>
    <n v="1113056"/>
  </r>
  <r>
    <x v="206"/>
    <s v="Factura electrÃ³nica"/>
    <n v="629423"/>
    <x v="1200"/>
    <n v="307085"/>
    <s v="rlopez@bmlconsultores.cl"/>
    <x v="1200"/>
    <x v="0"/>
    <s v="629423307085"/>
    <d v="2025-10-08T00:00:00"/>
    <n v="307085"/>
    <n v="0"/>
  </r>
  <r>
    <x v="16"/>
    <s v="Factura electrÃ³nica"/>
    <n v="51859133"/>
    <x v="1200"/>
    <n v="89271"/>
    <s v="rlopez@bmlconsultores.cl"/>
    <x v="1200"/>
    <x v="0"/>
    <s v="5185913389271"/>
    <d v="2025-10-01T00:00:00"/>
    <n v="89271"/>
    <n v="0"/>
  </r>
  <r>
    <x v="502"/>
    <s v="Factura electrÃ³nica"/>
    <n v="7143"/>
    <x v="1201"/>
    <n v="34700"/>
    <s v="rlopez@bmlconsultores.cl"/>
    <x v="1201"/>
    <x v="0"/>
    <s v="714334700"/>
    <d v="2025-09-11T00:00:00"/>
    <n v="34700"/>
    <n v="0"/>
  </r>
  <r>
    <x v="503"/>
    <s v="Factura electrÃ³nica"/>
    <n v="345"/>
    <x v="1201"/>
    <n v="173980"/>
    <s v="rlopez@bmlconsultores.cl"/>
    <x v="1201"/>
    <x v="0"/>
    <s v="345173980"/>
    <d v="2025-09-11T00:00:00"/>
    <n v="173980"/>
    <n v="0"/>
  </r>
  <r>
    <x v="22"/>
    <s v="Factura electrÃ³nica"/>
    <n v="5385577"/>
    <x v="1201"/>
    <n v="890970"/>
    <s v="rlopez@bmlconsultores.cl"/>
    <x v="1201"/>
    <x v="0"/>
    <s v="5385577890970"/>
    <d v="2025-09-11T00:00:00"/>
    <n v="890970"/>
    <n v="0"/>
  </r>
  <r>
    <x v="369"/>
    <s v="Factura electrÃ³nica"/>
    <n v="6173"/>
    <x v="1202"/>
    <n v="21593"/>
    <s v="rlopez@bmlconsultores.cl"/>
    <x v="1202"/>
    <x v="0"/>
    <s v="617321593"/>
    <d v="2025-10-15T00:00:00"/>
    <n v="21593"/>
    <n v="0"/>
  </r>
  <r>
    <x v="75"/>
    <s v="Factura electrÃ³nica"/>
    <n v="30486"/>
    <x v="1202"/>
    <n v="227977"/>
    <s v="rlopez@bmlconsultores.cl"/>
    <x v="1202"/>
    <x v="0"/>
    <s v="30486227977"/>
    <d v="2025-10-15T00:00:00"/>
    <n v="227977"/>
    <n v="0"/>
  </r>
  <r>
    <x v="22"/>
    <s v="Factura electrÃ³nica"/>
    <n v="5385807"/>
    <x v="1202"/>
    <n v="553980"/>
    <s v="rlopez@bmlconsultores.cl"/>
    <x v="1202"/>
    <x v="0"/>
    <s v="5385807553980"/>
    <d v="2025-09-12T00:00:00"/>
    <n v="553980"/>
    <n v="0"/>
  </r>
  <r>
    <x v="21"/>
    <s v="Factura electrÃ³nica"/>
    <n v="1218211"/>
    <x v="1203"/>
    <n v="224980"/>
    <s v="rlopez@bmlconsultores.cl"/>
    <x v="1203"/>
    <x v="0"/>
    <s v="1218211224980"/>
    <d v="2025-09-14T00:00:00"/>
    <n v="224980"/>
    <n v="0"/>
  </r>
  <r>
    <x v="356"/>
    <s v="Factura electrÃ³nica"/>
    <n v="842417"/>
    <x v="1203"/>
    <n v="414029"/>
    <s v="rlopez@bmlconsultores.cl"/>
    <x v="1203"/>
    <x v="0"/>
    <s v="842417414029"/>
    <d v="2025-10-08T00:00:00"/>
    <n v="414029"/>
    <n v="0"/>
  </r>
  <r>
    <x v="354"/>
    <s v="Factura electrÃ³nica"/>
    <n v="468193"/>
    <x v="1204"/>
    <n v="1045990"/>
    <s v="rlopez@bmlconsultores.cl"/>
    <x v="1204"/>
    <x v="0"/>
    <s v="4681931045990"/>
    <d v="2025-09-15T00:00:00"/>
    <n v="1045990"/>
    <n v="0"/>
  </r>
  <r>
    <x v="369"/>
    <s v="Factura electrÃ³nica"/>
    <n v="6180"/>
    <x v="1204"/>
    <n v="171961"/>
    <s v="rlopez@bmlconsultores.cl"/>
    <x v="1204"/>
    <x v="0"/>
    <s v="6180171961"/>
    <d v="2025-10-15T00:00:00"/>
    <n v="171961"/>
    <n v="0"/>
  </r>
  <r>
    <x v="75"/>
    <s v="Factura electrÃ³nica"/>
    <n v="30503"/>
    <x v="1204"/>
    <n v="627936"/>
    <s v="rlopez@bmlconsultores.cl"/>
    <x v="1204"/>
    <x v="0"/>
    <s v="30503627936"/>
    <d v="2025-10-15T00:00:00"/>
    <n v="627936"/>
    <n v="0"/>
  </r>
  <r>
    <x v="22"/>
    <s v="Factura electrÃ³nica"/>
    <n v="5386186"/>
    <x v="1204"/>
    <n v="1103970"/>
    <s v="rlopez@bmlconsultores.cl"/>
    <x v="1204"/>
    <x v="0"/>
    <s v="53861861103970"/>
    <d v="2025-09-15T00:00:00"/>
    <n v="1103970"/>
    <n v="0"/>
  </r>
  <r>
    <x v="21"/>
    <s v="Factura electrÃ³nica"/>
    <n v="1216450"/>
    <x v="1204"/>
    <n v="3627970"/>
    <s v="rlopez@bmlconsultores.cl"/>
    <x v="1204"/>
    <x v="0"/>
    <s v="12164503627970"/>
    <d v="2025-10-24T00:00:00"/>
    <n v="3627970"/>
    <n v="0"/>
  </r>
  <r>
    <x v="321"/>
    <s v="Factura electrÃ³nica"/>
    <n v="28"/>
    <x v="1204"/>
    <n v="101970"/>
    <s v="rlopez@bmlconsultores.cl"/>
    <x v="1204"/>
    <x v="0"/>
    <s v="28101970"/>
    <d v="2025-10-15T00:00:00"/>
    <n v="101970"/>
    <n v="0"/>
  </r>
  <r>
    <x v="296"/>
    <s v="Factura electrÃ³nica"/>
    <n v="26567"/>
    <x v="1204"/>
    <n v="460976"/>
    <s v="rlopez@bmlconsultores.cl"/>
    <x v="1204"/>
    <x v="0"/>
    <s v="26567460976"/>
    <d v="2025-10-15T00:00:00"/>
    <n v="460976"/>
    <n v="0"/>
  </r>
  <r>
    <x v="303"/>
    <s v="Factura electrÃ³nica"/>
    <n v="10615"/>
    <x v="1204"/>
    <n v="359982"/>
    <s v="rlopez@bmlconsultores.cl"/>
    <x v="1204"/>
    <x v="0"/>
    <s v="10615359982"/>
    <d v="2025-10-15T00:00:00"/>
    <n v="359982"/>
    <n v="0"/>
  </r>
  <r>
    <x v="77"/>
    <s v="Factura electrÃ³nica"/>
    <n v="24737"/>
    <x v="1204"/>
    <n v="470121"/>
    <s v="rlopez@bmlconsultores.cl"/>
    <x v="1204"/>
    <x v="0"/>
    <s v="24737470121"/>
    <d v="2025-10-15T00:00:00"/>
    <n v="470121"/>
    <n v="0"/>
  </r>
  <r>
    <x v="51"/>
    <s v="Factura electrÃ³nica"/>
    <n v="886851"/>
    <x v="1204"/>
    <n v="256502"/>
    <s v="rlopez@bmlconsultores.cl"/>
    <x v="1204"/>
    <x v="0"/>
    <s v="886851256502"/>
    <d v="2025-10-15T00:00:00"/>
    <n v="256502"/>
    <n v="0"/>
  </r>
  <r>
    <x v="53"/>
    <s v="Factura electrÃ³nica"/>
    <n v="61573"/>
    <x v="1204"/>
    <n v="279870"/>
    <s v="rlopez@bmlconsultores.cl"/>
    <x v="1204"/>
    <x v="0"/>
    <s v="61573279870"/>
    <d v="2025-09-15T00:00:00"/>
    <n v="279870"/>
    <n v="0"/>
  </r>
  <r>
    <x v="75"/>
    <s v="Nota de crÃ©dito electrÃ³nica"/>
    <n v="4447"/>
    <x v="1204"/>
    <n v="-227977"/>
    <s v="rlopez@bmlconsultores.cl"/>
    <x v="1204"/>
    <x v="1"/>
    <s v="4447-227977"/>
    <m/>
    <m/>
    <n v="227977"/>
  </r>
  <r>
    <x v="32"/>
    <s v="Factura electrÃ³nica"/>
    <n v="24635386"/>
    <x v="1205"/>
    <n v="119960"/>
    <s v="rlopez@bmlconsultores.cl"/>
    <x v="1205"/>
    <x v="0"/>
    <s v="24635386119960"/>
    <d v="2025-09-16T00:00:00"/>
    <n v="119960"/>
    <n v="0"/>
  </r>
  <r>
    <x v="32"/>
    <s v="Factura electrÃ³nica"/>
    <n v="24635387"/>
    <x v="1205"/>
    <n v="4599900"/>
    <s v="rlopez@bmlconsultores.cl"/>
    <x v="1205"/>
    <x v="0"/>
    <s v="246353874599900"/>
    <d v="2025-09-16T00:00:00"/>
    <n v="4599900"/>
    <n v="0"/>
  </r>
  <r>
    <x v="313"/>
    <s v="Factura electrÃ³nica"/>
    <n v="10078"/>
    <x v="1205"/>
    <n v="105492"/>
    <s v="rlopez@bmlconsultores.cl"/>
    <x v="1205"/>
    <x v="0"/>
    <s v="10078105492"/>
    <d v="2025-10-15T00:00:00"/>
    <n v="105492"/>
    <n v="0"/>
  </r>
  <r>
    <x v="313"/>
    <s v="Factura electrÃ³nica"/>
    <n v="10077"/>
    <x v="1205"/>
    <n v="177984"/>
    <s v="rlopez@bmlconsultores.cl"/>
    <x v="1205"/>
    <x v="0"/>
    <s v="10077177984"/>
    <d v="2025-10-15T00:00:00"/>
    <n v="177984"/>
    <n v="0"/>
  </r>
  <r>
    <x v="289"/>
    <s v="Factura electrÃ³nica"/>
    <n v="41"/>
    <x v="1205"/>
    <n v="605643"/>
    <s v="rlopez@bmlconsultores.cl"/>
    <x v="1205"/>
    <x v="0"/>
    <s v="41605643"/>
    <d v="2025-10-15T00:00:00"/>
    <n v="605643"/>
    <n v="0"/>
  </r>
  <r>
    <x v="502"/>
    <s v="Factura electrÃ³nica"/>
    <n v="7228"/>
    <x v="1205"/>
    <n v="18800"/>
    <s v="rlopez@bmlconsultores.cl"/>
    <x v="1205"/>
    <x v="0"/>
    <s v="722818800"/>
    <d v="2025-09-16T00:00:00"/>
    <n v="18800"/>
    <n v="0"/>
  </r>
  <r>
    <x v="65"/>
    <s v="Factura electrÃ³nica"/>
    <n v="17437"/>
    <x v="1205"/>
    <n v="2099001"/>
    <s v="rlopez@bmlconsultores.cl"/>
    <x v="1205"/>
    <x v="0"/>
    <s v="174372099001"/>
    <d v="2025-09-16T00:00:00"/>
    <n v="2098999"/>
    <n v="-2"/>
  </r>
  <r>
    <x v="22"/>
    <s v="Factura electrÃ³nica"/>
    <n v="5386412"/>
    <x v="1205"/>
    <n v="1044890"/>
    <s v="rlopez@bmlconsultores.cl"/>
    <x v="1205"/>
    <x v="0"/>
    <s v="53864121044890"/>
    <d v="2025-09-16T00:00:00"/>
    <n v="1044890"/>
    <n v="0"/>
  </r>
  <r>
    <x v="22"/>
    <s v="Factura electrÃ³nica"/>
    <n v="5386393"/>
    <x v="1205"/>
    <n v="823980"/>
    <s v="rlopez@bmlconsultores.cl"/>
    <x v="1205"/>
    <x v="0"/>
    <s v="5386393823980"/>
    <d v="2025-09-16T00:00:00"/>
    <n v="823980"/>
    <n v="0"/>
  </r>
  <r>
    <x v="22"/>
    <s v="Factura electrÃ³nica"/>
    <n v="5386419"/>
    <x v="1205"/>
    <n v="1103940"/>
    <s v="rlopez@bmlconsultores.cl"/>
    <x v="1205"/>
    <x v="0"/>
    <s v="53864191103940"/>
    <d v="2025-09-16T00:00:00"/>
    <n v="1103940"/>
    <n v="0"/>
  </r>
  <r>
    <x v="22"/>
    <s v="Factura electrÃ³nica"/>
    <n v="5386415"/>
    <x v="1205"/>
    <n v="1373980"/>
    <s v="rlopez@bmlconsultores.cl"/>
    <x v="1205"/>
    <x v="0"/>
    <s v="53864151373980"/>
    <d v="2025-09-16T00:00:00"/>
    <n v="1373980"/>
    <n v="0"/>
  </r>
  <r>
    <x v="21"/>
    <s v="Factura electrÃ³nica"/>
    <n v="1216482"/>
    <x v="1205"/>
    <n v="6917629"/>
    <s v="rlopez@bmlconsultores.cl"/>
    <x v="1205"/>
    <x v="0"/>
    <s v="12164826917629"/>
    <d v="2025-10-24T00:00:00"/>
    <n v="6917629"/>
    <n v="0"/>
  </r>
  <r>
    <x v="21"/>
    <s v="Factura electrÃ³nica"/>
    <n v="1198121"/>
    <x v="1205"/>
    <n v="1684790"/>
    <s v="rlopez@bmlconsultores.cl"/>
    <x v="1205"/>
    <x v="0"/>
    <s v="11981211684790"/>
    <d v="2025-09-16T00:00:00"/>
    <n v="1684790"/>
    <n v="0"/>
  </r>
  <r>
    <x v="21"/>
    <s v="Factura electrÃ³nica"/>
    <n v="1216483"/>
    <x v="1205"/>
    <n v="4663960"/>
    <s v="rlopez@bmlconsultores.cl"/>
    <x v="1205"/>
    <x v="0"/>
    <s v="12164834663960"/>
    <d v="2025-10-24T00:00:00"/>
    <n v="4663960"/>
    <n v="0"/>
  </r>
  <r>
    <x v="303"/>
    <s v="Factura electrÃ³nica"/>
    <n v="10622"/>
    <x v="1205"/>
    <n v="9379271"/>
    <s v="rlopez@bmlconsultores.cl"/>
    <x v="1205"/>
    <x v="0"/>
    <s v="106229379271"/>
    <d v="2025-10-24T00:00:00"/>
    <n v="9379271"/>
    <n v="0"/>
  </r>
  <r>
    <x v="263"/>
    <s v="Factura electrÃ³nica"/>
    <n v="14657"/>
    <x v="1205"/>
    <n v="108674"/>
    <s v="rlopez@bmlconsultores.cl"/>
    <x v="1205"/>
    <x v="0"/>
    <s v="14657108674"/>
    <d v="2025-10-24T00:00:00"/>
    <n v="108674"/>
    <n v="0"/>
  </r>
  <r>
    <x v="504"/>
    <s v="Factura electrÃ³nica"/>
    <n v="56263"/>
    <x v="1205"/>
    <n v="329905"/>
    <s v="rlopez@bmlconsultores.cl"/>
    <x v="1205"/>
    <x v="0"/>
    <s v="56263329905"/>
    <d v="2025-09-16T00:00:00"/>
    <n v="329905"/>
    <n v="0"/>
  </r>
  <r>
    <x v="285"/>
    <s v="Factura electrÃ³nica"/>
    <n v="16087"/>
    <x v="1205"/>
    <n v="1684950"/>
    <s v="rlopez@bmlconsultores.cl"/>
    <x v="1205"/>
    <x v="0"/>
    <s v="160871684950"/>
    <d v="2025-09-16T00:00:00"/>
    <n v="1684950"/>
    <n v="0"/>
  </r>
  <r>
    <x v="285"/>
    <s v="Factura electrÃ³nica"/>
    <n v="16088"/>
    <x v="1205"/>
    <n v="423980"/>
    <s v="rlopez@bmlconsultores.cl"/>
    <x v="1205"/>
    <x v="0"/>
    <s v="16088423980"/>
    <d v="2026-09-16T00:00:00"/>
    <n v="423980"/>
    <n v="0"/>
  </r>
  <r>
    <x v="51"/>
    <s v="Factura electrÃ³nica"/>
    <n v="886935"/>
    <x v="1205"/>
    <n v="372414"/>
    <s v="rlopez@bmlconsultores.cl"/>
    <x v="1205"/>
    <x v="0"/>
    <s v="886935372414"/>
    <d v="2025-10-24T00:00:00"/>
    <n v="372414"/>
    <n v="0"/>
  </r>
  <r>
    <x v="75"/>
    <s v="Factura electrÃ³nica"/>
    <n v="30580"/>
    <x v="1206"/>
    <n v="12592663"/>
    <s v="rlopez@bmlconsultores.cl"/>
    <x v="1206"/>
    <x v="0"/>
    <s v="3058012592663"/>
    <d v="2025-10-24T00:00:00"/>
    <n v="12592663"/>
    <n v="0"/>
  </r>
  <r>
    <x v="197"/>
    <s v="Factura electrÃ³nica"/>
    <n v="380947"/>
    <x v="1206"/>
    <n v="129990"/>
    <s v="rlopez@bmlconsultores.cl"/>
    <x v="1206"/>
    <x v="0"/>
    <s v="380947129990"/>
    <d v="2025-09-16T00:00:00"/>
    <n v="129990"/>
    <n v="0"/>
  </r>
  <r>
    <x v="263"/>
    <s v="Factura electrÃ³nica"/>
    <n v="14659"/>
    <x v="1206"/>
    <n v="47075"/>
    <s v="rlopez@bmlconsultores.cl"/>
    <x v="1206"/>
    <x v="0"/>
    <s v="1465947075"/>
    <d v="2025-10-24T00:00:00"/>
    <n v="47075"/>
    <n v="0"/>
  </r>
  <r>
    <x v="505"/>
    <s v="Factura electrÃ³nica"/>
    <n v="7892"/>
    <x v="1206"/>
    <n v="69600"/>
    <s v="rlopez@bmlconsultores.cl"/>
    <x v="1206"/>
    <x v="0"/>
    <s v="789269600"/>
    <d v="2025-09-17T00:00:00"/>
    <n v="69600"/>
    <n v="0"/>
  </r>
  <r>
    <x v="505"/>
    <s v="Factura electrÃ³nica"/>
    <n v="7893"/>
    <x v="1206"/>
    <n v="269500"/>
    <s v="rlopez@bmlconsultores.cl"/>
    <x v="1206"/>
    <x v="0"/>
    <s v="7893269500"/>
    <d v="2025-08-12T00:00:00"/>
    <n v="269500"/>
    <n v="0"/>
  </r>
  <r>
    <x v="206"/>
    <s v="Factura electrÃ³nica"/>
    <n v="629563"/>
    <x v="1207"/>
    <n v="279482"/>
    <s v="rlopez@bmlconsultores.cl"/>
    <x v="1207"/>
    <x v="0"/>
    <s v="629563279482"/>
    <d v="2025-10-24T00:00:00"/>
    <n v="279482"/>
    <n v="0"/>
  </r>
  <r>
    <x v="206"/>
    <s v="Factura electrÃ³nica"/>
    <n v="630162"/>
    <x v="1207"/>
    <n v="147971"/>
    <s v="rlopez@bmlconsultores.cl"/>
    <x v="1207"/>
    <x v="0"/>
    <s v="630162147971"/>
    <d v="2025-10-24T00:00:00"/>
    <n v="147971"/>
    <n v="0"/>
  </r>
  <r>
    <x v="398"/>
    <s v="Factura electrÃ³nica"/>
    <n v="3664"/>
    <x v="1208"/>
    <n v="1299991"/>
    <s v="rlopez@bmlconsultores.cl"/>
    <x v="1208"/>
    <x v="0"/>
    <s v="36641299991"/>
    <m/>
    <m/>
    <n v="-1299991"/>
  </r>
  <r>
    <x v="22"/>
    <s v="Nota de crÃ©dito electrÃ³nica"/>
    <n v="28050852"/>
    <x v="1208"/>
    <n v="-529990"/>
    <s v="rlopez@bmlconsultores.cl"/>
    <x v="1208"/>
    <x v="1"/>
    <s v="28050852-529990"/>
    <m/>
    <m/>
    <n v="529990"/>
  </r>
  <r>
    <x v="263"/>
    <s v="Factura electrÃ³nica"/>
    <n v="14671"/>
    <x v="1208"/>
    <n v="5462906"/>
    <s v="rlopez@bmlconsultores.cl"/>
    <x v="1208"/>
    <x v="0"/>
    <s v="146715462906"/>
    <d v="2025-10-24T00:00:00"/>
    <n v="5462906"/>
    <n v="0"/>
  </r>
  <r>
    <x v="263"/>
    <s v="Factura electrÃ³nica"/>
    <n v="14664"/>
    <x v="1208"/>
    <n v="1151599"/>
    <s v="rlopez@bmlconsultores.cl"/>
    <x v="1208"/>
    <x v="0"/>
    <s v="146641151599"/>
    <d v="2025-10-24T00:00:00"/>
    <n v="1151599"/>
    <n v="0"/>
  </r>
  <r>
    <x v="22"/>
    <s v="Factura electrÃ³nica"/>
    <n v="5387402"/>
    <x v="1208"/>
    <n v="1023960"/>
    <s v="rlopez@bmlconsultores.cl"/>
    <x v="1208"/>
    <x v="0"/>
    <s v="53874021023960"/>
    <d v="2025-09-23T00:00:00"/>
    <n v="1023960"/>
    <n v="0"/>
  </r>
  <r>
    <x v="498"/>
    <s v="Factura electrÃ³nica"/>
    <n v="759"/>
    <x v="1208"/>
    <n v="87390"/>
    <s v="rlopez@bmlconsultores.cl"/>
    <x v="1208"/>
    <x v="0"/>
    <s v="75987390"/>
    <d v="2025-09-16T00:00:00"/>
    <n v="87390"/>
    <n v="0"/>
  </r>
  <r>
    <x v="506"/>
    <s v="Factura electrÃ³nica"/>
    <n v="1405417"/>
    <x v="1209"/>
    <n v="1482046"/>
    <s v="rlopez@bmlconsultores.cl"/>
    <x v="1209"/>
    <x v="0"/>
    <s v="14054171482046"/>
    <m/>
    <n v="2757788"/>
    <n v="1275742"/>
  </r>
  <r>
    <x v="506"/>
    <s v="Factura electrÃ³nica"/>
    <n v="1405418"/>
    <x v="1209"/>
    <n v="155990"/>
    <s v="rlopez@bmlconsultores.cl"/>
    <x v="1209"/>
    <x v="0"/>
    <s v="1405418155990"/>
    <m/>
    <n v="0"/>
    <n v="-155990"/>
  </r>
  <r>
    <x v="506"/>
    <s v="Factura electrÃ³nica"/>
    <n v="1405419"/>
    <x v="1209"/>
    <n v="259990"/>
    <s v="rlopez@bmlconsultores.cl"/>
    <x v="1209"/>
    <x v="0"/>
    <s v="1405419259990"/>
    <m/>
    <n v="-155990"/>
    <n v="-415980"/>
  </r>
  <r>
    <x v="507"/>
    <s v="Factura electrÃ³nica"/>
    <n v="14"/>
    <x v="1209"/>
    <n v="127572"/>
    <s v="rlopez@bmlconsultores.cl"/>
    <x v="1209"/>
    <x v="0"/>
    <s v="14127572"/>
    <d v="2025-10-16T00:00:00"/>
    <n v="127572"/>
    <n v="0"/>
  </r>
  <r>
    <x v="508"/>
    <s v="Factura electrÃ³nica"/>
    <n v="7830"/>
    <x v="1209"/>
    <n v="1199990"/>
    <s v="rlopez@bmlconsultores.cl"/>
    <x v="1209"/>
    <x v="0"/>
    <s v="78301199990"/>
    <d v="2025-09-23T00:00:00"/>
    <n v="1204980"/>
    <n v="4990"/>
  </r>
  <r>
    <x v="77"/>
    <s v="Factura electrÃ³nica"/>
    <n v="24832"/>
    <x v="1209"/>
    <n v="1750215"/>
    <s v="rlopez@bmlconsultores.cl"/>
    <x v="1209"/>
    <x v="0"/>
    <s v="248321750215"/>
    <d v="2025-10-24T00:00:00"/>
    <n v="1750215"/>
    <n v="0"/>
  </r>
  <r>
    <x v="313"/>
    <s v="Factura electrÃ³nica"/>
    <n v="10088"/>
    <x v="1210"/>
    <n v="215484"/>
    <s v="rlopez@bmlconsultores.cl"/>
    <x v="1210"/>
    <x v="0"/>
    <s v="10088215484"/>
    <d v="2025-10-24T00:00:00"/>
    <n v="215484"/>
    <n v="0"/>
  </r>
  <r>
    <x v="282"/>
    <s v="Factura electrÃ³nica"/>
    <n v="198637"/>
    <x v="1210"/>
    <n v="79968"/>
    <s v="rlopez@bmlconsultores.cl"/>
    <x v="1210"/>
    <x v="0"/>
    <s v="19863779968"/>
    <d v="2025-10-24T00:00:00"/>
    <n v="79968"/>
    <n v="0"/>
  </r>
  <r>
    <x v="22"/>
    <s v="Factura electrÃ³nica"/>
    <n v="5387980"/>
    <x v="1210"/>
    <n v="1370050"/>
    <s v="rlopez@bmlconsultores.cl"/>
    <x v="1210"/>
    <x v="0"/>
    <s v="53879801370050"/>
    <d v="2025-09-25T00:00:00"/>
    <n v="1370050"/>
    <n v="0"/>
  </r>
  <r>
    <x v="22"/>
    <s v="Factura electrÃ³nica"/>
    <n v="5387803"/>
    <x v="1210"/>
    <n v="2184920"/>
    <s v="rlopez@bmlconsultores.cl"/>
    <x v="1210"/>
    <x v="0"/>
    <s v="53878032184920"/>
    <d v="2025-09-25T00:00:00"/>
    <n v="2184920"/>
    <n v="0"/>
  </r>
  <r>
    <x v="22"/>
    <s v="Factura electrÃ³nica"/>
    <n v="5387981"/>
    <x v="1210"/>
    <n v="159920"/>
    <s v="rlopez@bmlconsultores.cl"/>
    <x v="1210"/>
    <x v="0"/>
    <s v="5387981159920"/>
    <d v="2025-09-25T00:00:00"/>
    <n v="159920"/>
    <n v="0"/>
  </r>
  <r>
    <x v="296"/>
    <s v="Factura electrÃ³nica"/>
    <n v="26581"/>
    <x v="1210"/>
    <n v="217314"/>
    <s v="rlopez@bmlconsultores.cl"/>
    <x v="1210"/>
    <x v="0"/>
    <s v="26581217314"/>
    <d v="2025-10-24T00:00:00"/>
    <n v="217314"/>
    <n v="0"/>
  </r>
  <r>
    <x v="49"/>
    <s v="Factura electrÃ³nica"/>
    <n v="16264"/>
    <x v="1210"/>
    <n v="3942327"/>
    <s v="rlopez@bmlconsultores.cl"/>
    <x v="1210"/>
    <x v="0"/>
    <s v="162643942327"/>
    <d v="2025-07-11T00:00:00"/>
    <n v="3942327"/>
    <n v="0"/>
  </r>
  <r>
    <x v="197"/>
    <s v="Factura electrÃ³nica"/>
    <n v="381505"/>
    <x v="1211"/>
    <n v="99990"/>
    <s v="rlopez@bmlconsultores.cl"/>
    <x v="1211"/>
    <x v="0"/>
    <s v="38150599990"/>
    <d v="2025-09-25T00:00:00"/>
    <n v="99990"/>
    <n v="0"/>
  </r>
  <r>
    <x v="473"/>
    <s v="Factura electrÃ³nica"/>
    <n v="160599"/>
    <x v="1211"/>
    <n v="616979"/>
    <s v="rlopez@bmlconsultores.cl"/>
    <x v="1211"/>
    <x v="0"/>
    <s v="160599616979"/>
    <d v="2025-09-25T00:00:00"/>
    <n v="616979"/>
    <n v="0"/>
  </r>
  <r>
    <x v="174"/>
    <s v="Factura electrÃ³nica"/>
    <n v="1977746"/>
    <x v="1211"/>
    <n v="549989"/>
    <s v="rlopez@bmlconsultores.cl"/>
    <x v="1211"/>
    <x v="0"/>
    <s v="1977746549989"/>
    <d v="2025-09-25T00:00:00"/>
    <n v="549989"/>
    <n v="0"/>
  </r>
  <r>
    <x v="342"/>
    <s v="Factura electrÃ³nica"/>
    <n v="53081181"/>
    <x v="1211"/>
    <n v="7897"/>
    <s v="rlopez@bmlconsultores.cl"/>
    <x v="1211"/>
    <x v="0"/>
    <s v="530811817897"/>
    <d v="2025-09-26T00:00:00"/>
    <n v="7897"/>
    <n v="0"/>
  </r>
  <r>
    <x v="342"/>
    <s v="Factura no afecta o exenta electrÃ³nica"/>
    <n v="14054363"/>
    <x v="1211"/>
    <n v="3718"/>
    <s v="rlopez@bmlconsultores.cl"/>
    <x v="1211"/>
    <x v="0"/>
    <s v="140543633718"/>
    <d v="2025-09-26T00:00:00"/>
    <n v="3718"/>
    <n v="0"/>
  </r>
  <r>
    <x v="474"/>
    <s v="Factura electrÃ³nica"/>
    <n v="56366258"/>
    <x v="1211"/>
    <n v="3344"/>
    <s v="rlopez@bmlconsultores.cl"/>
    <x v="1211"/>
    <x v="0"/>
    <s v="563662583344"/>
    <d v="2024-09-26T00:00:00"/>
    <n v="3344"/>
    <n v="0"/>
  </r>
  <r>
    <x v="406"/>
    <s v="Factura electrÃ³nica"/>
    <n v="318"/>
    <x v="1211"/>
    <n v="543980"/>
    <s v="rlopez@bmlconsultores.cl"/>
    <x v="1211"/>
    <x v="0"/>
    <s v="318543980"/>
    <d v="2025-09-26T00:00:00"/>
    <n v="543980"/>
    <n v="0"/>
  </r>
  <r>
    <x v="478"/>
    <s v="Factura electrÃ³nica"/>
    <n v="20187"/>
    <x v="1211"/>
    <n v="199361"/>
    <s v="rlopez@bmlconsultores.cl"/>
    <x v="1211"/>
    <x v="0"/>
    <s v="20187199361"/>
    <d v="2025-10-24T00:00:00"/>
    <n v="199361"/>
    <n v="0"/>
  </r>
  <r>
    <x v="478"/>
    <s v="Factura electrÃ³nica"/>
    <n v="20182"/>
    <x v="1211"/>
    <n v="362905"/>
    <s v="rlopez@bmlconsultores.cl"/>
    <x v="1211"/>
    <x v="0"/>
    <s v="20182362905"/>
    <d v="2025-10-24T00:00:00"/>
    <n v="362905"/>
    <n v="0"/>
  </r>
  <r>
    <x v="478"/>
    <s v="Factura electrÃ³nica"/>
    <n v="20184"/>
    <x v="1211"/>
    <n v="405219"/>
    <s v="rlopez@bmlconsultores.cl"/>
    <x v="1211"/>
    <x v="0"/>
    <s v="20184405219"/>
    <d v="2025-10-24T00:00:00"/>
    <n v="405219"/>
    <n v="0"/>
  </r>
  <r>
    <x v="478"/>
    <s v="Factura electrÃ³nica"/>
    <n v="20185"/>
    <x v="1211"/>
    <n v="212162"/>
    <s v="rlopez@bmlconsultores.cl"/>
    <x v="1211"/>
    <x v="0"/>
    <s v="20185212162"/>
    <d v="2025-10-24T00:00:00"/>
    <n v="212162"/>
    <n v="0"/>
  </r>
  <r>
    <x v="478"/>
    <s v="Factura electrÃ³nica"/>
    <n v="20186"/>
    <x v="1211"/>
    <n v="66233"/>
    <s v="rlopez@bmlconsultores.cl"/>
    <x v="1211"/>
    <x v="0"/>
    <s v="2018666233"/>
    <d v="2025-10-24T00:00:00"/>
    <n v="66233"/>
    <n v="0"/>
  </r>
  <r>
    <x v="478"/>
    <s v="Factura electrÃ³nica"/>
    <n v="20188"/>
    <x v="1211"/>
    <n v="499281"/>
    <s v="rlopez@bmlconsultores.cl"/>
    <x v="1211"/>
    <x v="0"/>
    <s v="20188499281"/>
    <d v="2025-10-24T00:00:00"/>
    <n v="499281"/>
    <n v="0"/>
  </r>
  <r>
    <x v="478"/>
    <s v="Factura electrÃ³nica"/>
    <n v="20183"/>
    <x v="1211"/>
    <n v="99680"/>
    <s v="rlopez@bmlconsultores.cl"/>
    <x v="1211"/>
    <x v="0"/>
    <s v="2018399680"/>
    <d v="2025-10-24T00:00:00"/>
    <n v="99680"/>
    <n v="0"/>
  </r>
  <r>
    <x v="478"/>
    <s v="Factura electrÃ³nica"/>
    <n v="20181"/>
    <x v="1211"/>
    <n v="364424"/>
    <s v="rlopez@bmlconsultores.cl"/>
    <x v="1211"/>
    <x v="0"/>
    <s v="20181364424"/>
    <d v="2025-10-24T00:00:00"/>
    <n v="364424"/>
    <n v="0"/>
  </r>
  <r>
    <x v="424"/>
    <s v="Factura electrÃ³nica"/>
    <n v="1216707"/>
    <x v="1211"/>
    <n v="3282990"/>
    <s v="rlopez@bmlconsultores.cl"/>
    <x v="1211"/>
    <x v="0"/>
    <s v="12167073282990"/>
    <d v="2025-10-24T00:00:00"/>
    <n v="3282990"/>
    <n v="0"/>
  </r>
  <r>
    <x v="271"/>
    <s v="Factura electrÃ³nica"/>
    <n v="6126"/>
    <x v="1211"/>
    <n v="727152"/>
    <s v="rlopez@bmlconsultores.cl"/>
    <x v="1211"/>
    <x v="0"/>
    <s v="6126727152"/>
    <d v="2025-10-24T00:00:00"/>
    <n v="727152"/>
    <n v="0"/>
  </r>
  <r>
    <x v="289"/>
    <s v="Factura electrÃ³nica"/>
    <n v="42"/>
    <x v="1212"/>
    <n v="527409"/>
    <s v="rlopez@bmlconsultores.cl"/>
    <x v="1212"/>
    <x v="0"/>
    <s v="42527409"/>
    <d v="2025-10-15T00:00:00"/>
    <n v="527409"/>
    <n v="0"/>
  </r>
  <r>
    <x v="27"/>
    <s v="Factura electrÃ³nica"/>
    <n v="75616"/>
    <x v="1212"/>
    <n v="318920"/>
    <s v="rlopez@bmlconsultores.cl"/>
    <x v="1212"/>
    <x v="0"/>
    <s v="75616318920"/>
    <d v="2025-09-10T00:00:00"/>
    <n v="318920"/>
    <n v="0"/>
  </r>
  <r>
    <x v="317"/>
    <s v="Factura electrÃ³nica"/>
    <n v="764"/>
    <x v="1213"/>
    <n v="250001"/>
    <s v="rlopez@bmlconsultores.cl"/>
    <x v="1213"/>
    <x v="0"/>
    <s v="764250001"/>
    <d v="2025-10-07T00:00:00"/>
    <n v="250000"/>
    <n v="-1"/>
  </r>
  <r>
    <x v="335"/>
    <s v="Factura electrÃ³nica"/>
    <n v="2119488"/>
    <x v="1213"/>
    <n v="574900"/>
    <s v="rlopez@bmlconsultores.cl"/>
    <x v="1213"/>
    <x v="0"/>
    <s v="2119488574900"/>
    <d v="2025-09-29T00:00:00"/>
    <n v="574900"/>
    <n v="0"/>
  </r>
  <r>
    <x v="211"/>
    <s v="Factura electrÃ³nica"/>
    <n v="11351020"/>
    <x v="1213"/>
    <n v="139990"/>
    <s v="rlopez@bmlconsultores.cl"/>
    <x v="1213"/>
    <x v="0"/>
    <s v="11351020139990"/>
    <d v="2025-09-29T00:00:00"/>
    <n v="139990"/>
    <n v="0"/>
  </r>
  <r>
    <x v="449"/>
    <s v="Factura electrÃ³nica"/>
    <n v="2470637"/>
    <x v="1213"/>
    <n v="91012"/>
    <s v="rlopez@bmlconsultores.cl"/>
    <x v="1213"/>
    <x v="0"/>
    <s v="247063791012"/>
    <d v="2025-09-29T00:00:00"/>
    <n v="91012"/>
    <n v="0"/>
  </r>
  <r>
    <x v="449"/>
    <s v="Factura no afecta o exenta electrÃ³nica"/>
    <n v="5165007"/>
    <x v="1213"/>
    <n v="1298575"/>
    <s v="rlopez@bmlconsultores.cl"/>
    <x v="1213"/>
    <x v="0"/>
    <s v="51650071298575"/>
    <d v="2025-09-29T00:00:00"/>
    <n v="1298575"/>
    <n v="0"/>
  </r>
  <r>
    <x v="449"/>
    <s v="Factura no afecta o exenta electrÃ³nica"/>
    <n v="5165006"/>
    <x v="1213"/>
    <n v="90782"/>
    <s v="rlopez@bmlconsultores.cl"/>
    <x v="1213"/>
    <x v="0"/>
    <s v="516500690782"/>
    <d v="2025-09-29T00:00:00"/>
    <n v="90782"/>
    <n v="0"/>
  </r>
  <r>
    <x v="21"/>
    <s v="Factura electrÃ³nica"/>
    <n v="1221649"/>
    <x v="1213"/>
    <n v="1008961"/>
    <s v="rlopez@bmlconsultores.cl"/>
    <x v="1213"/>
    <x v="0"/>
    <s v="12216491008961"/>
    <d v="2025-10-29T00:00:00"/>
    <m/>
    <n v="-1008961"/>
  </r>
  <r>
    <x v="321"/>
    <s v="Factura electrÃ³nica"/>
    <n v="29"/>
    <x v="1213"/>
    <n v="53943"/>
    <s v="rlopez@bmlconsultores.cl"/>
    <x v="1213"/>
    <x v="0"/>
    <s v="2953943"/>
    <d v="2025-10-29T00:00:00"/>
    <m/>
    <n v="-53943"/>
  </r>
  <r>
    <x v="22"/>
    <s v="Factura electrÃ³nica"/>
    <n v="5401113"/>
    <x v="1213"/>
    <n v="714980"/>
    <s v="rlopez@bmlconsultores.cl"/>
    <x v="1213"/>
    <x v="0"/>
    <s v="5401113714980"/>
    <d v="2025-09-29T00:00:00"/>
    <n v="714980"/>
    <n v="0"/>
  </r>
  <r>
    <x v="53"/>
    <s v="Factura electrÃ³nica"/>
    <n v="62056"/>
    <x v="1213"/>
    <n v="289200"/>
    <s v="rlopez@bmlconsultores.cl"/>
    <x v="1213"/>
    <x v="0"/>
    <s v="62056289200"/>
    <d v="2025-09-29T00:00:00"/>
    <n v="289200"/>
    <n v="0"/>
  </r>
  <r>
    <x v="335"/>
    <s v="Factura electrÃ³nica"/>
    <n v="2119537"/>
    <x v="1214"/>
    <n v="659850"/>
    <s v="rlopez@bmlconsultores.cl"/>
    <x v="1214"/>
    <x v="0"/>
    <s v="2119537659850"/>
    <d v="2025-09-30T00:00:00"/>
    <n v="659850"/>
    <n v="0"/>
  </r>
  <r>
    <x v="397"/>
    <s v="Factura electrÃ³nica"/>
    <n v="542432"/>
    <x v="1214"/>
    <n v="499990"/>
    <s v="rlopez@bmlconsultores.cl"/>
    <x v="1214"/>
    <x v="0"/>
    <s v="542432499990"/>
    <d v="2025-09-29T00:00:00"/>
    <n v="499990"/>
    <n v="0"/>
  </r>
  <r>
    <x v="285"/>
    <s v="Factura electrÃ³nica"/>
    <n v="16283"/>
    <x v="1214"/>
    <n v="2944920"/>
    <s v="rlopez@bmlconsultores.cl"/>
    <x v="1214"/>
    <x v="0"/>
    <s v="162832944920"/>
    <d v="2025-09-30T00:00:00"/>
    <n v="2944920"/>
    <n v="0"/>
  </r>
  <r>
    <x v="474"/>
    <s v="Nota de crÃ©dito electrÃ³nica"/>
    <n v="11218590"/>
    <x v="1214"/>
    <n v="-481"/>
    <s v="rlopez@bmlconsultores.cl"/>
    <x v="1214"/>
    <x v="1"/>
    <s v="11218590-481"/>
    <m/>
    <m/>
    <n v="481"/>
  </r>
  <r>
    <x v="32"/>
    <s v="Factura electrÃ³nica"/>
    <n v="24877068"/>
    <x v="1214"/>
    <n v="684950"/>
    <s v="rlopez@bmlconsultores.cl"/>
    <x v="1214"/>
    <x v="0"/>
    <s v="24877068684950"/>
    <d v="2025-09-30T00:00:00"/>
    <n v="684950"/>
    <n v="0"/>
  </r>
  <r>
    <x v="313"/>
    <s v="Factura electrÃ³nica"/>
    <n v="10090"/>
    <x v="1214"/>
    <n v="141276"/>
    <s v="rlopez@bmlconsultores.cl"/>
    <x v="1214"/>
    <x v="0"/>
    <s v="10090141276"/>
    <d v="2025-10-29T00:00:00"/>
    <n v="141276"/>
    <n v="0"/>
  </r>
  <r>
    <x v="373"/>
    <s v="Factura electrÃ³nica"/>
    <n v="2755"/>
    <x v="1214"/>
    <n v="64558"/>
    <s v="rlopez@bmlconsultores.cl"/>
    <x v="1214"/>
    <x v="0"/>
    <s v="275564558"/>
    <d v="2025-10-29T00:00:00"/>
    <n v="64558"/>
    <n v="0"/>
  </r>
  <r>
    <x v="478"/>
    <s v="Factura electrÃ³nica"/>
    <n v="20253"/>
    <x v="1214"/>
    <n v="311481"/>
    <s v="rlopez@bmlconsultores.cl"/>
    <x v="1214"/>
    <x v="0"/>
    <s v="20253311481"/>
    <d v="2025-10-29T00:00:00"/>
    <n v="311481"/>
    <n v="0"/>
  </r>
  <r>
    <x v="478"/>
    <s v="Factura electrÃ³nica"/>
    <n v="20252"/>
    <x v="1214"/>
    <n v="896650"/>
    <s v="rlopez@bmlconsultores.cl"/>
    <x v="1214"/>
    <x v="0"/>
    <s v="20252896650"/>
    <d v="2025-10-29T00:00:00"/>
    <n v="896650"/>
    <n v="0"/>
  </r>
  <r>
    <x v="408"/>
    <s v="Factura electrÃ³nica"/>
    <n v="10472"/>
    <x v="1214"/>
    <n v="84823"/>
    <s v="rlopez@bmlconsultores.cl"/>
    <x v="1214"/>
    <x v="0"/>
    <s v="1047284823"/>
    <d v="2025-10-29T00:00:00"/>
    <n v="84823"/>
    <n v="0"/>
  </r>
  <r>
    <x v="408"/>
    <s v="Factura electrÃ³nica"/>
    <n v="10473"/>
    <x v="1214"/>
    <n v="886676"/>
    <s v="rlopez@bmlconsultores.cl"/>
    <x v="1214"/>
    <x v="0"/>
    <s v="10473886676"/>
    <d v="2025-10-29T00:00:00"/>
    <n v="886676"/>
    <n v="0"/>
  </r>
  <r>
    <x v="408"/>
    <s v="Factura electrÃ³nica"/>
    <n v="10478"/>
    <x v="1214"/>
    <n v="88346"/>
    <s v="rlopez@bmlconsultores.cl"/>
    <x v="1214"/>
    <x v="0"/>
    <s v="1047888346"/>
    <d v="2025-10-29T00:00:00"/>
    <n v="88346"/>
    <n v="0"/>
  </r>
  <r>
    <x v="4"/>
    <s v="Factura electrÃ³nica"/>
    <n v="8904"/>
    <x v="1214"/>
    <n v="310458"/>
    <s v="rlopez@bmlconsultores.cl"/>
    <x v="1214"/>
    <x v="0"/>
    <s v="8904310458"/>
    <d v="2025-10-29T00:00:00"/>
    <n v="310458"/>
    <n v="0"/>
  </r>
  <r>
    <x v="21"/>
    <s v="Factura electrÃ³nica"/>
    <n v="1221709"/>
    <x v="1214"/>
    <n v="2692257"/>
    <s v="rlopez@bmlconsultores.cl"/>
    <x v="1214"/>
    <x v="0"/>
    <s v="12217092692257"/>
    <d v="2025-10-29T00:00:00"/>
    <n v="2692257"/>
    <n v="0"/>
  </r>
  <r>
    <x v="22"/>
    <s v="Factura electrÃ³nica"/>
    <n v="5401348"/>
    <x v="1214"/>
    <n v="1455870"/>
    <s v="rlopez@bmlconsultores.cl"/>
    <x v="1214"/>
    <x v="0"/>
    <s v="54013481455870"/>
    <d v="2025-09-30T00:00:00"/>
    <n v="1455870"/>
    <n v="0"/>
  </r>
  <r>
    <x v="509"/>
    <s v="Factura electrÃ³nica"/>
    <n v="85"/>
    <x v="1214"/>
    <n v="3716089"/>
    <s v="rlopez@bmlconsultores.cl"/>
    <x v="1214"/>
    <x v="0"/>
    <s v="853716089"/>
    <d v="2025-09-11T00:00:00"/>
    <n v="3716089"/>
    <n v="0"/>
  </r>
  <r>
    <x v="509"/>
    <s v="Factura electrÃ³nica"/>
    <n v="84"/>
    <x v="1214"/>
    <n v="6969440"/>
    <s v="rlopez@bmlconsultores.cl"/>
    <x v="1214"/>
    <x v="0"/>
    <s v="846969440"/>
    <d v="2025-08-11T00:00:00"/>
    <n v="6969440"/>
    <n v="0"/>
  </r>
  <r>
    <x v="509"/>
    <s v="Factura electrÃ³nica"/>
    <n v="86"/>
    <x v="1214"/>
    <n v="6303570"/>
    <s v="rlopez@bmlconsultores.cl"/>
    <x v="1214"/>
    <x v="0"/>
    <s v="866303570"/>
    <d v="2025-10-08T00:00:00"/>
    <n v="6303570"/>
    <n v="0"/>
  </r>
  <r>
    <x v="510"/>
    <s v="Factura electrÃ³nica"/>
    <n v="71"/>
    <x v="1214"/>
    <n v="260605"/>
    <s v="rlopez@bmlconsultores.cl"/>
    <x v="1214"/>
    <x v="0"/>
    <s v="71260605"/>
    <d v="2025-09-30T00:00:00"/>
    <n v="260605"/>
    <n v="0"/>
  </r>
  <r>
    <x v="8"/>
    <s v="Factura electrÃ³nica"/>
    <n v="6975"/>
    <x v="1214"/>
    <n v="15011331"/>
    <s v="rlopez@bmlconsultores.cl"/>
    <x v="1214"/>
    <x v="0"/>
    <s v="697515011331"/>
    <d v="2025-10-30T00:00:00"/>
    <n v="15011331"/>
    <n v="0"/>
  </r>
  <r>
    <x v="265"/>
    <s v="Factura electrÃ³nica"/>
    <n v="15200"/>
    <x v="1214"/>
    <n v="133835"/>
    <s v="rlopez@bmlconsultores.cl"/>
    <x v="1214"/>
    <x v="0"/>
    <s v="15200133835"/>
    <d v="2025-10-29T00:00:00"/>
    <n v="133835"/>
    <n v="0"/>
  </r>
  <r>
    <x v="12"/>
    <s v="Factura electrÃ³nica"/>
    <n v="41858"/>
    <x v="1215"/>
    <n v="47600"/>
    <s v="rlopez@bmlconsultores.cl"/>
    <x v="1215"/>
    <x v="0"/>
    <s v="4185847600"/>
    <d v="2025-10-01T00:00:00"/>
    <n v="47600"/>
    <n v="0"/>
  </r>
  <r>
    <x v="21"/>
    <s v="Factura electrÃ³nica"/>
    <n v="1221760"/>
    <x v="1215"/>
    <n v="1295990"/>
    <s v="rlopez@bmlconsultores.cl"/>
    <x v="1215"/>
    <x v="0"/>
    <s v="12217601295990"/>
    <d v="2025-10-29T00:00:00"/>
    <n v="1295990"/>
    <n v="0"/>
  </r>
  <r>
    <x v="296"/>
    <s v="Factura electrÃ³nica"/>
    <n v="26588"/>
    <x v="1215"/>
    <n v="620404"/>
    <s v="rlopez@bmlconsultores.cl"/>
    <x v="1215"/>
    <x v="0"/>
    <s v="26588620404"/>
    <d v="2025-10-29T00:00:00"/>
    <n v="620404"/>
    <n v="0"/>
  </r>
  <r>
    <x v="303"/>
    <s v="Factura electrÃ³nica"/>
    <n v="10713"/>
    <x v="1215"/>
    <n v="809972"/>
    <s v="rlopez@bmlconsultores.cl"/>
    <x v="1215"/>
    <x v="0"/>
    <s v="10713809972"/>
    <d v="2025-10-29T00:00:00"/>
    <n v="809972"/>
    <n v="0"/>
  </r>
  <r>
    <x v="199"/>
    <s v="Factura no afecta o exenta electrÃ³nica"/>
    <n v="263320"/>
    <x v="1215"/>
    <n v="92371"/>
    <s v="rlopez@bmlconsultores.cl"/>
    <x v="1215"/>
    <x v="0"/>
    <s v="26332092371"/>
    <d v="2025-10-29T00:00:00"/>
    <n v="92371"/>
    <n v="0"/>
  </r>
  <r>
    <x v="22"/>
    <s v="Factura electrÃ³nica"/>
    <n v="5401586"/>
    <x v="1215"/>
    <n v="2743970"/>
    <s v="rlopez@bmlconsultores.cl"/>
    <x v="1215"/>
    <x v="0"/>
    <s v="54015862743970"/>
    <d v="2025-10-01T00:00:00"/>
    <n v="2743970"/>
    <n v="0"/>
  </r>
  <r>
    <x v="328"/>
    <s v="Factura electrÃ³nica"/>
    <n v="3836"/>
    <x v="1216"/>
    <n v="108072"/>
    <s v="rlopez@bmlconsultores.cl"/>
    <x v="1216"/>
    <x v="0"/>
    <s v="3836108072"/>
    <d v="2025-10-06T00:00:00"/>
    <n v="108072"/>
    <n v="0"/>
  </r>
  <r>
    <x v="415"/>
    <s v="Factura electrÃ³nica"/>
    <n v="5463986"/>
    <x v="1216"/>
    <n v="130350"/>
    <s v="rlopez@bmlconsultores.cl"/>
    <x v="1216"/>
    <x v="0"/>
    <s v="5463986130350"/>
    <d v="2025-10-02T00:00:00"/>
    <n v="130350"/>
    <n v="0"/>
  </r>
  <r>
    <x v="404"/>
    <s v="Factura electrÃ³nica"/>
    <n v="2551"/>
    <x v="1216"/>
    <n v="841269"/>
    <s v="rlopez@bmlconsultores.cl"/>
    <x v="1216"/>
    <x v="0"/>
    <s v="2551841269"/>
    <d v="2025-10-29T00:00:00"/>
    <n v="841269"/>
    <n v="0"/>
  </r>
  <r>
    <x v="404"/>
    <s v="Factura electrÃ³nica"/>
    <n v="2550"/>
    <x v="1216"/>
    <n v="3551575"/>
    <s v="rlopez@bmlconsultores.cl"/>
    <x v="1216"/>
    <x v="0"/>
    <s v="25503551575"/>
    <d v="2025-10-29T00:00:00"/>
    <n v="3551575"/>
    <n v="0"/>
  </r>
  <r>
    <x v="511"/>
    <s v="Factura electrÃ³nica"/>
    <n v="1588"/>
    <x v="1216"/>
    <n v="203958"/>
    <s v="rlopez@bmlconsultores.cl"/>
    <x v="1216"/>
    <x v="0"/>
    <s v="1588203958"/>
    <d v="2025-11-04T00:00:00"/>
    <n v="203958"/>
    <n v="0"/>
  </r>
  <r>
    <x v="478"/>
    <s v="Factura electrÃ³nica"/>
    <n v="20260"/>
    <x v="1216"/>
    <n v="27920"/>
    <s v="rlopez@bmlconsultores.cl"/>
    <x v="1216"/>
    <x v="0"/>
    <s v="2026027920"/>
    <d v="2025-10-30T00:00:00"/>
    <n v="27920"/>
    <n v="0"/>
  </r>
  <r>
    <x v="51"/>
    <s v="Factura electrÃ³nica"/>
    <n v="887573"/>
    <x v="1216"/>
    <n v="128251"/>
    <s v="rlopez@bmlconsultores.cl"/>
    <x v="1216"/>
    <x v="0"/>
    <s v="887573128251"/>
    <d v="2025-10-30T00:00:00"/>
    <n v="128251"/>
    <n v="0"/>
  </r>
  <r>
    <x v="22"/>
    <s v="Factura electrÃ³nica"/>
    <n v="5401953"/>
    <x v="1216"/>
    <n v="1023960"/>
    <s v="rlopez@bmlconsultores.cl"/>
    <x v="1216"/>
    <x v="0"/>
    <s v="54019531023960"/>
    <d v="2025-10-02T00:00:00"/>
    <n v="1023960"/>
    <n v="0"/>
  </r>
  <r>
    <x v="22"/>
    <s v="Factura electrÃ³nica"/>
    <n v="5401937"/>
    <x v="1216"/>
    <n v="395535"/>
    <s v="rlopez@bmlconsultores.cl"/>
    <x v="1216"/>
    <x v="0"/>
    <s v="5401937395535"/>
    <d v="2025-10-02T00:00:00"/>
    <n v="395535"/>
    <n v="0"/>
  </r>
  <r>
    <x v="512"/>
    <s v="Factura electrÃ³nica"/>
    <n v="49445"/>
    <x v="1216"/>
    <n v="197820"/>
    <s v="rlopez@bmlconsultores.cl"/>
    <x v="1216"/>
    <x v="0"/>
    <s v="49445197820"/>
    <d v="2025-10-30T00:00:00"/>
    <n v="197820"/>
    <n v="0"/>
  </r>
  <r>
    <x v="513"/>
    <s v="Factura electrÃ³nica"/>
    <n v="6016"/>
    <x v="1217"/>
    <n v="498980"/>
    <s v="rlopez@bmlconsultores.cl"/>
    <x v="1217"/>
    <x v="0"/>
    <s v="6016498980"/>
    <d v="2025-10-02T00:00:00"/>
    <n v="498980"/>
    <n v="0"/>
  </r>
  <r>
    <x v="206"/>
    <s v="Factura electrÃ³nica"/>
    <n v="629810"/>
    <x v="1217"/>
    <n v="177850"/>
    <s v="rlopez@bmlconsultores.cl"/>
    <x v="1217"/>
    <x v="0"/>
    <s v="629810177850"/>
    <d v="2025-10-30T00:00:00"/>
    <n v="177850"/>
    <n v="0"/>
  </r>
  <r>
    <x v="75"/>
    <s v="Factura electrÃ³nica"/>
    <n v="30766"/>
    <x v="1217"/>
    <n v="1799756"/>
    <s v="rlopez@bmlconsultores.cl"/>
    <x v="1217"/>
    <x v="0"/>
    <s v="307661799756"/>
    <d v="2025-10-30T00:00:00"/>
    <n v="1799756"/>
    <n v="0"/>
  </r>
  <r>
    <x v="332"/>
    <s v="Factura electrÃ³nica"/>
    <n v="10642987"/>
    <x v="1218"/>
    <n v="7990"/>
    <s v="rlopez@bmlconsultores.cl"/>
    <x v="1218"/>
    <x v="0"/>
    <s v="106429877990"/>
    <d v="2025-10-05T00:00:00"/>
    <n v="7990"/>
    <n v="0"/>
  </r>
  <r>
    <x v="209"/>
    <s v="Factura electrÃ³nica"/>
    <n v="53312666"/>
    <x v="1219"/>
    <n v="8457"/>
    <s v="rlopez@bmlconsultores.cl"/>
    <x v="1219"/>
    <x v="0"/>
    <s v="533126668457"/>
    <d v="2025-10-06T00:00:00"/>
    <n v="8457"/>
    <n v="0"/>
  </r>
  <r>
    <x v="32"/>
    <s v="Factura electrÃ³nica"/>
    <n v="24885524"/>
    <x v="1219"/>
    <n v="5503890"/>
    <s v="rlopez@bmlconsultores.cl"/>
    <x v="1219"/>
    <x v="0"/>
    <s v="248855245503890"/>
    <d v="2025-10-06T00:00:00"/>
    <n v="5503890"/>
    <n v="0"/>
  </r>
  <r>
    <x v="404"/>
    <s v="Factura electrÃ³nica"/>
    <n v="2555"/>
    <x v="1219"/>
    <n v="2048073"/>
    <s v="rlopez@bmlconsultores.cl"/>
    <x v="1219"/>
    <x v="2"/>
    <s v="25552048073"/>
    <m/>
    <m/>
    <n v="-2048073"/>
  </r>
  <r>
    <x v="54"/>
    <s v="Factura electrÃ³nica"/>
    <n v="142772057"/>
    <x v="1219"/>
    <n v="68980"/>
    <s v="rlopez@bmlconsultores.cl"/>
    <x v="1219"/>
    <x v="0"/>
    <s v="14277205768980"/>
    <d v="2025-10-06T00:00:00"/>
    <n v="68980"/>
    <n v="0"/>
  </r>
  <r>
    <x v="22"/>
    <s v="Factura electrÃ³nica"/>
    <n v="5430855"/>
    <x v="1219"/>
    <n v="1303980"/>
    <s v="rlopez@bmlconsultores.cl"/>
    <x v="1219"/>
    <x v="0"/>
    <s v="54308551303980"/>
    <d v="2025-10-06T00:00:00"/>
    <n v="1303980"/>
    <n v="0"/>
  </r>
  <r>
    <x v="376"/>
    <s v="Factura electrÃ³nica"/>
    <n v="14688"/>
    <x v="1219"/>
    <n v="279924"/>
    <s v="rlopez@bmlconsultores.cl"/>
    <x v="1219"/>
    <x v="0"/>
    <s v="14688279924"/>
    <d v="2025-11-04T00:00:00"/>
    <n v="279924"/>
    <n v="0"/>
  </r>
  <r>
    <x v="376"/>
    <s v="Factura electrÃ³nica"/>
    <n v="14687"/>
    <x v="1219"/>
    <n v="1266469"/>
    <s v="rlopez@bmlconsultores.cl"/>
    <x v="1219"/>
    <x v="0"/>
    <s v="146871266469"/>
    <d v="2025-11-04T00:00:00"/>
    <n v="1266469"/>
    <n v="0"/>
  </r>
  <r>
    <x v="120"/>
    <s v="Factura no afecta o exenta electrÃ³nica"/>
    <n v="2622"/>
    <x v="1219"/>
    <n v="1396597"/>
    <s v="rlopez@bmlconsultores.cl"/>
    <x v="1219"/>
    <x v="0"/>
    <s v="26221396597"/>
    <d v="2025-11-04T00:00:00"/>
    <n v="1396597"/>
    <n v="0"/>
  </r>
  <r>
    <x v="511"/>
    <s v="Factura electrÃ³nica"/>
    <n v="1591"/>
    <x v="1220"/>
    <n v="361165"/>
    <s v="rlopez@bmlconsultores.cl"/>
    <x v="1220"/>
    <x v="2"/>
    <s v="1591361165"/>
    <m/>
    <m/>
    <n v="-361165"/>
  </r>
  <r>
    <x v="415"/>
    <s v="Factura electrÃ³nica"/>
    <n v="5469027"/>
    <x v="1220"/>
    <n v="154580"/>
    <s v="rlopez@bmlconsultores.cl"/>
    <x v="1220"/>
    <x v="0"/>
    <s v="5469027154580"/>
    <d v="2025-10-07T00:00:00"/>
    <n v="154580"/>
    <n v="0"/>
  </r>
  <r>
    <x v="404"/>
    <s v="Nota de crÃ©dito electrÃ³nica"/>
    <n v="1909"/>
    <x v="1220"/>
    <n v="-2048073"/>
    <s v="rlopez@bmlconsultores.cl"/>
    <x v="1220"/>
    <x v="1"/>
    <s v="1909-2048073"/>
    <m/>
    <m/>
    <n v="2048073"/>
  </r>
  <r>
    <x v="511"/>
    <s v="Nota de crÃ©dito electrÃ³nica"/>
    <n v="979"/>
    <x v="1220"/>
    <n v="-361165"/>
    <s v="rlopez@bmlconsultores.cl"/>
    <x v="1220"/>
    <x v="1"/>
    <s v="979-361165"/>
    <m/>
    <m/>
    <n v="361165"/>
  </r>
  <r>
    <x v="404"/>
    <s v="Factura electrÃ³nica"/>
    <n v="2567"/>
    <x v="1220"/>
    <n v="594917"/>
    <s v="rlopez@bmlconsultores.cl"/>
    <x v="1220"/>
    <x v="0"/>
    <s v="2567594917"/>
    <d v="2025-11-04T00:00:00"/>
    <n v="594917"/>
    <n v="0"/>
  </r>
  <r>
    <x v="404"/>
    <s v="Factura electrÃ³nica"/>
    <n v="2568"/>
    <x v="1220"/>
    <n v="5200978"/>
    <s v="rlopez@bmlconsultores.cl"/>
    <x v="1220"/>
    <x v="0"/>
    <s v="25685200978"/>
    <d v="2025-11-04T00:00:00"/>
    <n v="5200978"/>
    <n v="0"/>
  </r>
  <r>
    <x v="511"/>
    <s v="Factura electrÃ³nica"/>
    <n v="1592"/>
    <x v="1220"/>
    <n v="361165"/>
    <s v="rlopez@bmlconsultores.cl"/>
    <x v="1220"/>
    <x v="0"/>
    <s v="1592361165"/>
    <d v="2025-11-04T00:00:00"/>
    <n v="361165"/>
    <n v="0"/>
  </r>
  <r>
    <x v="511"/>
    <s v="Factura electrÃ³nica"/>
    <n v="1590"/>
    <x v="1220"/>
    <n v="239975"/>
    <s v="rlopez@bmlconsultores.cl"/>
    <x v="1220"/>
    <x v="0"/>
    <s v="1590239975"/>
    <d v="2025-11-04T00:00:00"/>
    <n v="239975"/>
    <n v="0"/>
  </r>
  <r>
    <x v="514"/>
    <s v="Factura electrÃ³nica"/>
    <n v="205"/>
    <x v="1220"/>
    <n v="94950"/>
    <s v="rlopez@bmlconsultores.cl"/>
    <x v="1220"/>
    <x v="0"/>
    <s v="20594950"/>
    <d v="2025-10-24T00:00:00"/>
    <n v="94950"/>
    <n v="0"/>
  </r>
  <r>
    <x v="515"/>
    <s v="Factura electrÃ³nica"/>
    <n v="84711"/>
    <x v="1220"/>
    <n v="161940"/>
    <s v="rlopez@bmlconsultores.cl"/>
    <x v="1220"/>
    <x v="0"/>
    <s v="84711161940"/>
    <d v="2025-10-06T00:00:00"/>
    <n v="161940"/>
    <n v="0"/>
  </r>
  <r>
    <x v="53"/>
    <s v="Factura electrÃ³nica"/>
    <n v="62636"/>
    <x v="1220"/>
    <n v="241911"/>
    <s v="rlopez@bmlconsultores.cl"/>
    <x v="1220"/>
    <x v="0"/>
    <s v="62636241911"/>
    <d v="2025-10-07T00:00:00"/>
    <n v="241911"/>
    <n v="0"/>
  </r>
  <r>
    <x v="504"/>
    <s v="Factura electrÃ³nica"/>
    <n v="56713"/>
    <x v="1220"/>
    <n v="323941"/>
    <s v="rlopez@bmlconsultores.cl"/>
    <x v="1220"/>
    <x v="0"/>
    <s v="56713323941"/>
    <d v="2025-10-24T00:00:00"/>
    <n v="323941"/>
    <n v="0"/>
  </r>
  <r>
    <x v="313"/>
    <s v="Factura electrÃ³nica"/>
    <n v="10104"/>
    <x v="1220"/>
    <n v="195985"/>
    <s v="rlopez@bmlconsultores.cl"/>
    <x v="1220"/>
    <x v="0"/>
    <s v="10104195985"/>
    <d v="2025-11-04T00:00:00"/>
    <n v="195985"/>
    <n v="0"/>
  </r>
  <r>
    <x v="22"/>
    <s v="Factura electrÃ³nica"/>
    <n v="5432556"/>
    <x v="1220"/>
    <n v="1463730"/>
    <s v="rlopez@bmlconsultores.cl"/>
    <x v="1220"/>
    <x v="0"/>
    <s v="54325561463730"/>
    <d v="2025-10-07T00:00:00"/>
    <n v="1463730"/>
    <n v="0"/>
  </r>
  <r>
    <x v="507"/>
    <s v="Factura electrÃ³nica"/>
    <n v="15"/>
    <x v="1220"/>
    <n v="68619"/>
    <s v="rlopez@bmlconsultores.cl"/>
    <x v="1220"/>
    <x v="0"/>
    <s v="1568619"/>
    <d v="2025-10-16T00:00:00"/>
    <n v="68619"/>
    <n v="0"/>
  </r>
  <r>
    <x v="303"/>
    <s v="Factura electrÃ³nica"/>
    <n v="10838"/>
    <x v="1220"/>
    <n v="1541478"/>
    <s v="rlopez@bmlconsultores.cl"/>
    <x v="1220"/>
    <x v="0"/>
    <s v="108381541478"/>
    <d v="2025-11-04T00:00:00"/>
    <n v="1541478"/>
    <n v="0"/>
  </r>
  <r>
    <x v="22"/>
    <s v="Factura electrÃ³nica"/>
    <n v="5433065"/>
    <x v="1220"/>
    <n v="819960"/>
    <s v="rlopez@bmlconsultores.cl"/>
    <x v="1220"/>
    <x v="0"/>
    <s v="5433065819960"/>
    <d v="2025-10-07T00:00:00"/>
    <n v="819960"/>
    <n v="0"/>
  </r>
  <r>
    <x v="516"/>
    <s v="Factura electrÃ³nica"/>
    <n v="5433214"/>
    <x v="1220"/>
    <n v="319700"/>
    <s v="rlopez@bmlconsultores.cl"/>
    <x v="1220"/>
    <x v="0"/>
    <s v="5433214319700"/>
    <d v="2025-10-07T00:00:00"/>
    <n v="319700"/>
    <n v="0"/>
  </r>
  <r>
    <x v="284"/>
    <s v="Factura electrÃ³nica"/>
    <n v="101281"/>
    <x v="1220"/>
    <n v="4557986"/>
    <s v="rlopez@bmlconsultores.cl"/>
    <x v="1220"/>
    <x v="0"/>
    <s v="1012814557986"/>
    <d v="2025-11-04T00:00:00"/>
    <n v="4557986"/>
    <n v="0"/>
  </r>
  <r>
    <x v="441"/>
    <s v="Factura electrÃ³nica"/>
    <n v="10104"/>
    <x v="1220"/>
    <n v="105492"/>
    <s v="rlopez@bmlconsultores.cl"/>
    <x v="1220"/>
    <x v="0"/>
    <s v="10104105492"/>
    <d v="2025-11-04T00:00:00"/>
    <n v="105492"/>
    <n v="0"/>
  </r>
  <r>
    <x v="441"/>
    <s v="Factura electrÃ³nica"/>
    <n v="10105"/>
    <x v="1220"/>
    <n v="195985"/>
    <s v="rlopez@bmlconsultores.cl"/>
    <x v="1220"/>
    <x v="0"/>
    <s v="10105195985"/>
    <d v="2025-11-11T00:00:00"/>
    <n v="195985"/>
    <n v="0"/>
  </r>
  <r>
    <x v="51"/>
    <s v="Factura electrÃ³nica"/>
    <n v="887825"/>
    <x v="1220"/>
    <n v="662632"/>
    <s v="rlopez@bmlconsultores.cl"/>
    <x v="1220"/>
    <x v="0"/>
    <s v="887825662632"/>
    <d v="2025-11-04T00:00:00"/>
    <n v="662632"/>
    <n v="0"/>
  </r>
  <r>
    <x v="404"/>
    <s v="Nota de crÃ©dito electrÃ³nica"/>
    <n v="1909"/>
    <x v="1220"/>
    <n v="2048073"/>
    <s v="daniela-avila"/>
    <x v="1220"/>
    <x v="1"/>
    <s v="19092048073"/>
    <m/>
    <m/>
    <n v="-2048073"/>
  </r>
  <r>
    <x v="511"/>
    <s v="Nota de crÃ©dito electrÃ³nica"/>
    <n v="979"/>
    <x v="1220"/>
    <n v="361165"/>
    <s v="daniela-avila"/>
    <x v="1220"/>
    <x v="1"/>
    <s v="979361165"/>
    <m/>
    <m/>
    <n v="-361165"/>
  </r>
  <r>
    <x v="209"/>
    <s v="Factura electrÃ³nica"/>
    <n v="53328013"/>
    <x v="1221"/>
    <n v="152428"/>
    <s v="rlopez@bmlconsultores.cl"/>
    <x v="1221"/>
    <x v="0"/>
    <s v="53328013152428"/>
    <d v="2025-10-08T00:00:00"/>
    <n v="152428"/>
    <n v="0"/>
  </r>
  <r>
    <x v="32"/>
    <s v="Factura electrÃ³nica"/>
    <n v="24888512"/>
    <x v="1221"/>
    <n v="3999920"/>
    <s v="rlopez@bmlconsultores.cl"/>
    <x v="1221"/>
    <x v="0"/>
    <s v="248885123999920"/>
    <d v="2025-10-08T00:00:00"/>
    <n v="3999920"/>
    <n v="0"/>
  </r>
  <r>
    <x v="52"/>
    <s v="Factura electrÃ³nica"/>
    <n v="14100"/>
    <x v="1221"/>
    <n v="124969"/>
    <s v="rlopez@bmlconsultores.cl"/>
    <x v="1221"/>
    <x v="0"/>
    <s v="14100124969"/>
    <d v="2025-10-08T00:00:00"/>
    <n v="124969"/>
    <n v="0"/>
  </r>
  <r>
    <x v="209"/>
    <s v="Factura no afecta o exenta electrÃ³nica"/>
    <n v="14121542"/>
    <x v="1221"/>
    <n v="0"/>
    <s v="rlopez@bmlconsultores.cl"/>
    <x v="1221"/>
    <x v="0"/>
    <s v="141215420"/>
    <d v="2025-10-08T00:00:00"/>
    <n v="0"/>
    <n v="0"/>
  </r>
  <r>
    <x v="75"/>
    <s v="Factura electrÃ³nica"/>
    <n v="30940"/>
    <x v="1221"/>
    <n v="4370681"/>
    <s v="rlopez@bmlconsultores.cl"/>
    <x v="1221"/>
    <x v="0"/>
    <s v="309404370681"/>
    <d v="2025-11-05T00:00:00"/>
    <n v="4370681"/>
    <n v="0"/>
  </r>
  <r>
    <x v="303"/>
    <s v="Factura electrÃ³nica"/>
    <n v="10887"/>
    <x v="1221"/>
    <n v="6173559"/>
    <s v="rlopez@bmlconsultores.cl"/>
    <x v="1221"/>
    <x v="0"/>
    <s v="108876173559"/>
    <d v="2025-11-26T00:00:00"/>
    <n v="6173559"/>
    <n v="0"/>
  </r>
  <r>
    <x v="22"/>
    <s v="Factura electrÃ³nica"/>
    <n v="5435201"/>
    <x v="1221"/>
    <n v="5010890"/>
    <s v="rlopez@bmlconsultores.cl"/>
    <x v="1221"/>
    <x v="0"/>
    <s v="54352015010890"/>
    <d v="2025-10-08T00:00:00"/>
    <n v="5010890"/>
    <n v="0"/>
  </r>
  <r>
    <x v="22"/>
    <s v="Factura electrÃ³nica"/>
    <n v="5435468"/>
    <x v="1221"/>
    <n v="4863940"/>
    <s v="rlopez@bmlconsultores.cl"/>
    <x v="1221"/>
    <x v="0"/>
    <s v="54354684863940"/>
    <d v="2025-10-08T00:00:00"/>
    <n v="4863940"/>
    <n v="0"/>
  </r>
  <r>
    <x v="21"/>
    <s v="Factura electrÃ³nica"/>
    <n v="1222020"/>
    <x v="1221"/>
    <n v="4096611"/>
    <s v="rlopez@bmlconsultores.cl"/>
    <x v="1221"/>
    <x v="0"/>
    <s v="12220204096611"/>
    <d v="2025-11-26T00:00:00"/>
    <n v="4096611"/>
    <n v="0"/>
  </r>
  <r>
    <x v="21"/>
    <s v="Factura electrÃ³nica"/>
    <n v="1222050"/>
    <x v="1222"/>
    <n v="6695929"/>
    <s v="rlopez@bmlconsultores.cl"/>
    <x v="1222"/>
    <x v="0"/>
    <s v="12220506695929"/>
    <d v="2025-11-05T00:00:00"/>
    <n v="6695929"/>
    <n v="0"/>
  </r>
  <r>
    <x v="296"/>
    <s v="Factura electrÃ³nica"/>
    <n v="26596"/>
    <x v="1222"/>
    <n v="779551"/>
    <s v="rlopez@bmlconsultores.cl"/>
    <x v="1222"/>
    <x v="0"/>
    <s v="26596779551"/>
    <d v="2025-11-05T00:00:00"/>
    <n v="779551"/>
    <n v="0"/>
  </r>
  <r>
    <x v="206"/>
    <s v="Factura electrÃ³nica"/>
    <n v="630162"/>
    <x v="1222"/>
    <n v="143971"/>
    <s v="rlopez@bmlconsultores.cl"/>
    <x v="1222"/>
    <x v="0"/>
    <s v="630162143971"/>
    <d v="2025-11-05T00:00:00"/>
    <n v="143971"/>
    <n v="0"/>
  </r>
  <r>
    <x v="296"/>
    <s v="Factura electrÃ³nica"/>
    <n v="26597"/>
    <x v="1222"/>
    <n v="779552"/>
    <s v="rlopez@bmlconsultores.cl"/>
    <x v="1222"/>
    <x v="0"/>
    <s v="26597779552"/>
    <d v="2025-11-05T00:00:00"/>
    <n v="779552"/>
    <n v="0"/>
  </r>
  <r>
    <x v="285"/>
    <s v="Factura electrÃ³nica"/>
    <n v="16622"/>
    <x v="1223"/>
    <n v="1954940"/>
    <s v="rlopez@bmlconsultores.cl"/>
    <x v="1223"/>
    <x v="0"/>
    <s v="166221954940"/>
    <d v="2025-10-10T00:00:00"/>
    <n v="1954940"/>
    <n v="0"/>
  </r>
  <r>
    <x v="54"/>
    <s v="Factura electrÃ³nica"/>
    <n v="142788623"/>
    <x v="1223"/>
    <n v="489960"/>
    <s v="rlopez@bmlconsultores.cl"/>
    <x v="1223"/>
    <x v="0"/>
    <s v="142788623489960"/>
    <d v="2025-10-10T00:00:00"/>
    <n v="489960"/>
    <n v="0"/>
  </r>
  <r>
    <x v="16"/>
    <s v="Factura electrÃ³nica"/>
    <n v="52371725"/>
    <x v="1223"/>
    <n v="89271"/>
    <s v="rlopez@bmlconsultores.cl"/>
    <x v="1223"/>
    <x v="0"/>
    <s v="5237172589271"/>
    <d v="2025-11-03T00:00:00"/>
    <n v="89271"/>
    <n v="0"/>
  </r>
  <r>
    <x v="71"/>
    <s v="Factura electrÃ³nica"/>
    <n v="3857"/>
    <x v="1223"/>
    <n v="130860"/>
    <s v="rlopez@bmlconsultores.cl"/>
    <x v="1223"/>
    <x v="0"/>
    <s v="3857130860"/>
    <d v="2025-09-04T00:00:00"/>
    <n v="719920"/>
    <n v="589060"/>
  </r>
  <r>
    <x v="71"/>
    <s v="Factura electrÃ³nica"/>
    <n v="3858"/>
    <x v="1223"/>
    <n v="690570"/>
    <s v="rlopez@bmlconsultores.cl"/>
    <x v="1223"/>
    <x v="0"/>
    <s v="3858690570"/>
    <d v="2025-09-04T00:00:00"/>
    <n v="719920"/>
    <n v="29350"/>
  </r>
  <r>
    <x v="263"/>
    <s v="Factura electrÃ³nica"/>
    <n v="14704"/>
    <x v="1223"/>
    <n v="2937726"/>
    <s v="rlopez@bmlconsultores.cl"/>
    <x v="1223"/>
    <x v="0"/>
    <s v="147042937726"/>
    <d v="2025-11-05T00:00:00"/>
    <n v="2937726"/>
    <n v="0"/>
  </r>
  <r>
    <x v="369"/>
    <s v="Factura electrÃ³nica"/>
    <n v="6235"/>
    <x v="1223"/>
    <n v="179958"/>
    <s v="rlopez@bmlconsultores.cl"/>
    <x v="1223"/>
    <x v="0"/>
    <s v="6235179958"/>
    <d v="2025-11-05T00:00:00"/>
    <n v="179958"/>
    <n v="0"/>
  </r>
  <r>
    <x v="22"/>
    <s v="Factura electrÃ³nica"/>
    <n v="5437725"/>
    <x v="1223"/>
    <n v="1743970"/>
    <s v="rlopez@bmlconsultores.cl"/>
    <x v="1223"/>
    <x v="0"/>
    <s v="54377251743970"/>
    <d v="2025-10-10T00:00:00"/>
    <n v="1743970"/>
    <n v="0"/>
  </r>
  <r>
    <x v="263"/>
    <s v="Factura electrÃ³nica"/>
    <n v="14707"/>
    <x v="1223"/>
    <n v="479915"/>
    <s v="rlopez@bmlconsultores.cl"/>
    <x v="1223"/>
    <x v="0"/>
    <s v="14707479915"/>
    <d v="2025-11-05T00:00:00"/>
    <n v="479915"/>
    <n v="0"/>
  </r>
  <r>
    <x v="405"/>
    <s v="Factura electrÃ³nica"/>
    <n v="24889944"/>
    <x v="1223"/>
    <n v="324950"/>
    <s v="rlopez@bmlconsultores.cl"/>
    <x v="1223"/>
    <x v="0"/>
    <s v="24889944324950"/>
    <d v="2025-10-10T00:00:00"/>
    <n v="324950"/>
    <n v="0"/>
  </r>
  <r>
    <x v="336"/>
    <s v="Factura no afecta o exenta electrÃ³nica"/>
    <n v="3297568"/>
    <x v="1223"/>
    <n v="6284"/>
    <s v="rlopez@bmlconsultores.cl"/>
    <x v="1223"/>
    <x v="0"/>
    <s v="32975686284"/>
    <d v="2025-10-10T00:00:00"/>
    <n v="6284"/>
    <n v="0"/>
  </r>
  <r>
    <x v="517"/>
    <s v="Factura electrÃ³nica"/>
    <n v="455517"/>
    <x v="1224"/>
    <n v="218549"/>
    <s v="rlopez@bmlconsultores.cl"/>
    <x v="1224"/>
    <x v="0"/>
    <s v="455517218549"/>
    <d v="2025-10-12T00:00:00"/>
    <n v="218549"/>
    <n v="0"/>
  </r>
  <r>
    <x v="432"/>
    <s v="Factura electrÃ³nica"/>
    <n v="610"/>
    <x v="1224"/>
    <n v="26276"/>
    <s v="rlopez@bmlconsultores.cl"/>
    <x v="1224"/>
    <x v="0"/>
    <s v="61026276"/>
    <d v="2025-11-26T00:00:00"/>
    <n v="26276"/>
    <n v="0"/>
  </r>
  <r>
    <x v="510"/>
    <s v="Factura electrÃ³nica"/>
    <n v="74"/>
    <x v="1225"/>
    <n v="395060"/>
    <s v="rlopez@bmlconsultores.cl"/>
    <x v="1225"/>
    <x v="0"/>
    <s v="74395060"/>
    <d v="2025-10-13T00:00:00"/>
    <n v="395060"/>
    <n v="0"/>
  </r>
  <r>
    <x v="303"/>
    <s v="Factura electrÃ³nica"/>
    <n v="10991"/>
    <x v="1225"/>
    <n v="1790911"/>
    <s v="rlopez@bmlconsultores.cl"/>
    <x v="1225"/>
    <x v="0"/>
    <s v="109911790911"/>
    <d v="2025-11-11T00:00:00"/>
    <n v="1790911"/>
    <n v="0"/>
  </r>
  <r>
    <x v="282"/>
    <s v="Factura electrÃ³nica"/>
    <n v="199458"/>
    <x v="1225"/>
    <n v="107975"/>
    <s v="rlopez@bmlconsultores.cl"/>
    <x v="1225"/>
    <x v="0"/>
    <s v="199458107975"/>
    <d v="2025-11-11T00:00:00"/>
    <n v="107975"/>
    <n v="0"/>
  </r>
  <r>
    <x v="342"/>
    <s v="Factura electrÃ³nica"/>
    <n v="53347703"/>
    <x v="1225"/>
    <n v="155808"/>
    <s v="rlopez@bmlconsultores.cl"/>
    <x v="1225"/>
    <x v="0"/>
    <s v="53347703155808"/>
    <d v="2025-10-13T00:00:00"/>
    <n v="155808"/>
    <n v="0"/>
  </r>
  <r>
    <x v="342"/>
    <s v="Factura no afecta o exenta electrÃ³nica"/>
    <n v="14134838"/>
    <x v="1225"/>
    <n v="0"/>
    <s v="rlopez@bmlconsultores.cl"/>
    <x v="1225"/>
    <x v="0"/>
    <s v="141348380"/>
    <d v="2025-10-13T00:00:00"/>
    <n v="0"/>
    <n v="0"/>
  </r>
  <r>
    <x v="356"/>
    <s v="Factura electrÃ³nica"/>
    <n v="848175"/>
    <x v="1226"/>
    <n v="377567"/>
    <s v="rlopez@bmlconsultores.cl"/>
    <x v="1226"/>
    <x v="0"/>
    <s v="848175377567"/>
    <d v="2025-11-11T00:00:00"/>
    <n v="377567"/>
    <n v="0"/>
  </r>
  <r>
    <x v="77"/>
    <s v="Factura electrÃ³nica"/>
    <n v="25601"/>
    <x v="1226"/>
    <n v="558110"/>
    <s v="rlopez@bmlconsultores.cl"/>
    <x v="1226"/>
    <x v="0"/>
    <s v="25601558110"/>
    <d v="2025-11-11T00:00:00"/>
    <n v="558110"/>
    <n v="0"/>
  </r>
  <r>
    <x v="51"/>
    <s v="Factura electrÃ³nica"/>
    <n v="888219"/>
    <x v="1226"/>
    <n v="324859"/>
    <s v="rlopez@bmlconsultores.cl"/>
    <x v="1226"/>
    <x v="0"/>
    <s v="888219324859"/>
    <d v="2025-11-11T00:00:00"/>
    <n v="324859"/>
    <n v="0"/>
  </r>
  <r>
    <x v="21"/>
    <s v="Factura electrÃ³nica"/>
    <n v="1229177"/>
    <x v="1226"/>
    <n v="4499949"/>
    <s v="rlopez@bmlconsultores.cl"/>
    <x v="1226"/>
    <x v="0"/>
    <s v="12291774499949"/>
    <d v="2025-11-07T00:00:00"/>
    <n v="4499949"/>
    <n v="0"/>
  </r>
  <r>
    <x v="21"/>
    <s v="Factura electrÃ³nica"/>
    <n v="1229180"/>
    <x v="1226"/>
    <n v="9195884"/>
    <s v="rlopez@bmlconsultores.cl"/>
    <x v="1226"/>
    <x v="0"/>
    <s v="12291809195884"/>
    <d v="2025-11-07T00:00:00"/>
    <n v="9195884"/>
    <n v="0"/>
  </r>
  <r>
    <x v="507"/>
    <s v="Factura electrÃ³nica"/>
    <n v="16"/>
    <x v="1226"/>
    <n v="56956"/>
    <s v="rlopez@bmlconsultores.cl"/>
    <x v="1226"/>
    <x v="0"/>
    <s v="1656956"/>
    <d v="2025-10-16T00:00:00"/>
    <n v="56956"/>
    <n v="0"/>
  </r>
  <r>
    <x v="405"/>
    <s v="Factura electrÃ³nica"/>
    <n v="24893373"/>
    <x v="1226"/>
    <n v="679990"/>
    <s v="rlopez@bmlconsultores.cl"/>
    <x v="1226"/>
    <x v="0"/>
    <s v="24893373679990"/>
    <d v="2025-10-14T00:00:00"/>
    <n v="679990"/>
    <n v="0"/>
  </r>
  <r>
    <x v="405"/>
    <s v="Factura electrÃ³nica"/>
    <n v="24893344"/>
    <x v="1226"/>
    <n v="2039920"/>
    <s v="rlopez@bmlconsultores.cl"/>
    <x v="1226"/>
    <x v="0"/>
    <s v="248933442039920"/>
    <d v="2025-10-14T00:00:00"/>
    <n v="2039920"/>
    <n v="0"/>
  </r>
  <r>
    <x v="518"/>
    <s v="Factura electrÃ³nica"/>
    <n v="14"/>
    <x v="1226"/>
    <n v="15020249"/>
    <s v="rlopez@bmlconsultores.cl"/>
    <x v="1226"/>
    <x v="0"/>
    <s v="1415020249"/>
    <d v="2025-08-20T00:00:00"/>
    <n v="15020249"/>
    <n v="0"/>
  </r>
  <r>
    <x v="346"/>
    <s v="Factura electrÃ³nica"/>
    <n v="1982802"/>
    <x v="1226"/>
    <n v="899990"/>
    <s v="rlopez@bmlconsultores.cl"/>
    <x v="1226"/>
    <x v="0"/>
    <s v="1982802899990"/>
    <d v="2025-10-14T00:00:00"/>
    <n v="899990"/>
    <n v="0"/>
  </r>
  <r>
    <x v="54"/>
    <s v="Factura electrÃ³nica"/>
    <n v="142791142"/>
    <x v="1226"/>
    <n v="678970"/>
    <s v="rlopez@bmlconsultores.cl"/>
    <x v="1226"/>
    <x v="0"/>
    <s v="142791142678970"/>
    <d v="2025-10-14T00:00:00"/>
    <n v="678970"/>
    <n v="0"/>
  </r>
  <r>
    <x v="52"/>
    <s v="Factura electrÃ³nica"/>
    <n v="14171"/>
    <x v="1226"/>
    <n v="412980"/>
    <s v="daniela-avila"/>
    <x v="1226"/>
    <x v="0"/>
    <s v="14171412980"/>
    <d v="2025-10-14T00:00:00"/>
    <n v="412980"/>
    <n v="0"/>
  </r>
  <r>
    <x v="313"/>
    <s v="Factura electrÃ³nica"/>
    <n v="10371"/>
    <x v="1227"/>
    <n v="428969"/>
    <s v="rlopez@bmlconsultores.cl"/>
    <x v="1227"/>
    <x v="0"/>
    <s v="10371428969"/>
    <d v="2025-11-11T00:00:00"/>
    <n v="428969"/>
    <n v="0"/>
  </r>
  <r>
    <x v="263"/>
    <s v="Factura electrÃ³nica"/>
    <n v="14713"/>
    <x v="1227"/>
    <n v="190037"/>
    <s v="rlopez@bmlconsultores.cl"/>
    <x v="1227"/>
    <x v="0"/>
    <s v="14713190037"/>
    <d v="2025-11-11T00:00:00"/>
    <n v="190037"/>
    <n v="0"/>
  </r>
  <r>
    <x v="519"/>
    <s v="Factura electrÃ³nica"/>
    <n v="544"/>
    <x v="1227"/>
    <n v="271840"/>
    <s v="rlopez@bmlconsultores.cl"/>
    <x v="1227"/>
    <x v="0"/>
    <s v="544271840"/>
    <m/>
    <m/>
    <n v="-271840"/>
  </r>
  <r>
    <x v="54"/>
    <s v="Factura electrÃ³nica"/>
    <n v="142791951"/>
    <x v="1227"/>
    <n v="149980"/>
    <s v="rlopez@bmlconsultores.cl"/>
    <x v="1227"/>
    <x v="0"/>
    <s v="142791951149980"/>
    <d v="2025-10-15T00:00:00"/>
    <n v="149980"/>
    <n v="0"/>
  </r>
  <r>
    <x v="351"/>
    <s v="Factura electrÃ³nica"/>
    <n v="75911"/>
    <x v="1227"/>
    <n v="295120"/>
    <s v="daniela-avila"/>
    <x v="1227"/>
    <x v="0"/>
    <s v="75911295120"/>
    <d v="2025-09-09T00:00:00"/>
    <n v="295120"/>
    <n v="0"/>
  </r>
  <r>
    <x v="520"/>
    <s v="Factura electrÃ³nica"/>
    <n v="91858526"/>
    <x v="1228"/>
    <n v="16480"/>
    <s v="rlopez@bmlconsultores.cl"/>
    <x v="1228"/>
    <x v="0"/>
    <s v="9185852616480"/>
    <d v="2025-10-14T00:00:00"/>
    <n v="16480"/>
    <n v="0"/>
  </r>
  <r>
    <x v="20"/>
    <s v="Factura electrÃ³nica"/>
    <n v="140090"/>
    <x v="1228"/>
    <n v="559540"/>
    <s v="rlopez@bmlconsultores.cl"/>
    <x v="1228"/>
    <x v="0"/>
    <s v="140090559540"/>
    <d v="2025-11-11T00:00:00"/>
    <n v="559540"/>
    <n v="0"/>
  </r>
  <r>
    <x v="303"/>
    <s v="Factura electrÃ³nica"/>
    <n v="11013"/>
    <x v="1228"/>
    <n v="377974"/>
    <s v="rlopez@bmlconsultores.cl"/>
    <x v="1228"/>
    <x v="0"/>
    <s v="11013377974"/>
    <d v="2025-11-11T00:00:00"/>
    <n v="377974"/>
    <n v="0"/>
  </r>
  <r>
    <x v="521"/>
    <s v="Factura electrÃ³nica"/>
    <n v="1229311"/>
    <x v="1228"/>
    <n v="4003171"/>
    <s v="rlopez@bmlconsultores.cl"/>
    <x v="1228"/>
    <x v="0"/>
    <s v="12293114003171"/>
    <d v="2025-11-11T00:00:00"/>
    <n v="4003171"/>
    <n v="0"/>
  </r>
  <r>
    <x v="313"/>
    <s v="Factura electrÃ³nica"/>
    <n v="10377"/>
    <x v="1228"/>
    <n v="5800"/>
    <s v="rlopez@bmlconsultores.cl"/>
    <x v="1228"/>
    <x v="0"/>
    <s v="103775800"/>
    <d v="2025-11-11T00:00:00"/>
    <n v="5800"/>
    <n v="0"/>
  </r>
  <r>
    <x v="284"/>
    <s v="Factura electrÃ³nica"/>
    <n v="101523"/>
    <x v="1228"/>
    <n v="914456"/>
    <s v="rlopez@bmlconsultores.cl"/>
    <x v="1228"/>
    <x v="0"/>
    <s v="101523914456"/>
    <d v="2025-11-11T00:00:00"/>
    <n v="914456"/>
    <n v="0"/>
  </r>
  <r>
    <x v="336"/>
    <s v="Factura electrÃ³nica"/>
    <n v="7511073"/>
    <x v="1228"/>
    <n v="14203"/>
    <s v="rlopez@bmlconsultores.cl"/>
    <x v="1228"/>
    <x v="0"/>
    <s v="751107314203"/>
    <d v="2025-10-16T00:00:00"/>
    <n v="14203"/>
    <n v="0"/>
  </r>
  <r>
    <x v="506"/>
    <s v="Nota de crÃ©dito electrÃ³nica"/>
    <n v="234664"/>
    <x v="1228"/>
    <n v="-269843"/>
    <s v="rlopez@bmlconsultores.cl"/>
    <x v="1228"/>
    <x v="1"/>
    <s v="234664-269843"/>
    <m/>
    <m/>
    <n v="269843"/>
  </r>
  <r>
    <x v="506"/>
    <s v="Nota de crÃ©dito electrÃ³nica"/>
    <n v="234664"/>
    <x v="1228"/>
    <n v="269843"/>
    <s v="daniela-avila"/>
    <x v="1228"/>
    <x v="1"/>
    <s v="234664269843"/>
    <m/>
    <m/>
    <n v="-269843"/>
  </r>
  <r>
    <x v="75"/>
    <s v="Factura electrÃ³nica"/>
    <n v="31091"/>
    <x v="1229"/>
    <n v="579875"/>
    <s v="rlopez@bmlconsultores.cl"/>
    <x v="1229"/>
    <x v="0"/>
    <s v="31091579875"/>
    <d v="2025-11-11T00:00:00"/>
    <n v="579875"/>
    <n v="0"/>
  </r>
  <r>
    <x v="507"/>
    <s v="Factura electrÃ³nica"/>
    <n v="17"/>
    <x v="1229"/>
    <n v="56956"/>
    <s v="rlopez@bmlconsultores.cl"/>
    <x v="1229"/>
    <x v="0"/>
    <s v="1756956"/>
    <d v="2025-11-13T00:00:00"/>
    <n v="56956"/>
    <n v="0"/>
  </r>
  <r>
    <x v="521"/>
    <s v="Factura electrÃ³nica"/>
    <n v="1229368"/>
    <x v="1229"/>
    <n v="1180791"/>
    <s v="rlopez@bmlconsultores.cl"/>
    <x v="1229"/>
    <x v="0"/>
    <s v="12293681180791"/>
    <d v="2025-11-11T00:00:00"/>
    <n v="1180791"/>
    <n v="0"/>
  </r>
  <r>
    <x v="521"/>
    <s v="Factura electrÃ³nica"/>
    <n v="1229369"/>
    <x v="1229"/>
    <n v="185980"/>
    <s v="rlopez@bmlconsultores.cl"/>
    <x v="1229"/>
    <x v="0"/>
    <s v="1229369185980"/>
    <d v="2025-11-11T00:00:00"/>
    <n v="185980"/>
    <n v="0"/>
  </r>
  <r>
    <x v="313"/>
    <s v="Factura electrÃ³nica"/>
    <n v="10380"/>
    <x v="1229"/>
    <n v="6000"/>
    <s v="rlopez@bmlconsultores.cl"/>
    <x v="1229"/>
    <x v="0"/>
    <s v="103806000"/>
    <d v="2025-11-11T00:00:00"/>
    <n v="6000"/>
    <n v="0"/>
  </r>
  <r>
    <x v="521"/>
    <s v="Factura electrÃ³nica"/>
    <n v="1229390"/>
    <x v="1229"/>
    <n v="1526837"/>
    <s v="rlopez@bmlconsultores.cl"/>
    <x v="1229"/>
    <x v="0"/>
    <s v="12293901526837"/>
    <d v="2025-11-11T00:00:00"/>
    <n v="1526837"/>
    <n v="0"/>
  </r>
  <r>
    <x v="296"/>
    <s v="Factura electrÃ³nica"/>
    <n v="26613"/>
    <x v="1230"/>
    <n v="475376"/>
    <s v="rlopez@bmlconsultores.cl"/>
    <x v="1230"/>
    <x v="0"/>
    <s v="26613475376"/>
    <d v="2025-11-18T00:00:00"/>
    <n v="475376"/>
    <n v="0"/>
  </r>
  <r>
    <x v="372"/>
    <s v="Factura electrÃ³nica"/>
    <n v="1229417"/>
    <x v="1230"/>
    <n v="2591979"/>
    <s v="rlopez@bmlconsultores.cl"/>
    <x v="1230"/>
    <x v="0"/>
    <s v="12294172591979"/>
    <d v="2025-11-18T00:00:00"/>
    <n v="2591979"/>
    <n v="0"/>
  </r>
  <r>
    <x v="522"/>
    <s v="Factura electrÃ³nica"/>
    <n v="163"/>
    <x v="1230"/>
    <n v="10126900"/>
    <s v="rlopez@bmlconsultores.cl"/>
    <x v="1230"/>
    <x v="0"/>
    <s v="16310126900"/>
    <d v="2025-10-10T00:00:00"/>
    <n v="10126900"/>
    <n v="0"/>
  </r>
  <r>
    <x v="14"/>
    <s v="Factura electrÃ³nica"/>
    <n v="49637"/>
    <x v="1230"/>
    <n v="1068144"/>
    <s v="rlopez@bmlconsultores.cl"/>
    <x v="1230"/>
    <x v="0"/>
    <s v="496371068144"/>
    <d v="2025-11-18T00:00:00"/>
    <n v="1068144"/>
    <n v="0"/>
  </r>
  <r>
    <x v="14"/>
    <s v="Factura electrÃ³nica"/>
    <n v="49664"/>
    <x v="1230"/>
    <n v="6645008"/>
    <s v="rlopez@bmlconsultores.cl"/>
    <x v="1230"/>
    <x v="0"/>
    <s v="496646645008"/>
    <d v="2025-11-18T00:00:00"/>
    <n v="6645008"/>
    <n v="0"/>
  </r>
  <r>
    <x v="75"/>
    <s v="Factura electrÃ³nica"/>
    <n v="31126"/>
    <x v="1231"/>
    <n v="1600515"/>
    <s v="rlopez@bmlconsultores.cl"/>
    <x v="1231"/>
    <x v="0"/>
    <s v="311261600515"/>
    <d v="2025-11-18T00:00:00"/>
    <n v="1600515"/>
    <n v="0"/>
  </r>
  <r>
    <x v="303"/>
    <s v="Factura electrÃ³nica"/>
    <n v="11030"/>
    <x v="1231"/>
    <n v="2204909"/>
    <s v="rlopez@bmlconsultores.cl"/>
    <x v="1231"/>
    <x v="0"/>
    <s v="110302204909"/>
    <d v="2025-11-18T00:00:00"/>
    <n v="2204909"/>
    <n v="0"/>
  </r>
  <r>
    <x v="263"/>
    <s v="Factura electrÃ³nica"/>
    <n v="14730"/>
    <x v="1231"/>
    <n v="4084787"/>
    <s v="rlopez@bmlconsultores.cl"/>
    <x v="1231"/>
    <x v="0"/>
    <s v="147304084787"/>
    <d v="2025-11-18T00:00:00"/>
    <n v="4084787"/>
    <n v="0"/>
  </r>
  <r>
    <x v="313"/>
    <s v="Factura electrÃ³nica"/>
    <n v="10391"/>
    <x v="1231"/>
    <n v="687135"/>
    <s v="rlopez@bmlconsultores.cl"/>
    <x v="1231"/>
    <x v="0"/>
    <s v="10391687135"/>
    <d v="2025-11-18T00:00:00"/>
    <n v="687135"/>
    <n v="0"/>
  </r>
  <r>
    <x v="313"/>
    <s v="Factura electrÃ³nica"/>
    <n v="10392"/>
    <x v="1231"/>
    <n v="45102"/>
    <s v="rlopez@bmlconsultores.cl"/>
    <x v="1231"/>
    <x v="0"/>
    <s v="1039245102"/>
    <d v="2025-11-18T00:00:00"/>
    <n v="45102"/>
    <n v="0"/>
  </r>
  <r>
    <x v="402"/>
    <s v="Factura electrÃ³nica"/>
    <n v="47030"/>
    <x v="1231"/>
    <n v="118417"/>
    <s v="rlopez@bmlconsultores.cl"/>
    <x v="1231"/>
    <x v="0"/>
    <s v="47030118417"/>
    <d v="2025-11-18T00:00:00"/>
    <n v="118417"/>
    <n v="0"/>
  </r>
  <r>
    <x v="382"/>
    <s v="Factura electrÃ³nica"/>
    <n v="65935"/>
    <x v="1231"/>
    <n v="799990"/>
    <s v="rlopez@bmlconsultores.cl"/>
    <x v="1231"/>
    <x v="0"/>
    <s v="65935799990"/>
    <d v="2025-10-20T00:00:00"/>
    <n v="799990"/>
    <n v="0"/>
  </r>
  <r>
    <x v="335"/>
    <s v="Factura electrÃ³nica"/>
    <n v="2178098"/>
    <x v="1231"/>
    <n v="384980"/>
    <s v="rlopez@bmlconsultores.cl"/>
    <x v="1231"/>
    <x v="0"/>
    <s v="2178098384980"/>
    <d v="2025-10-21T00:00:00"/>
    <n v="384980"/>
    <n v="0"/>
  </r>
  <r>
    <x v="289"/>
    <s v="Factura electrÃ³nica"/>
    <n v="43"/>
    <x v="1231"/>
    <n v="541164"/>
    <s v="rlopez@bmlconsultores.cl"/>
    <x v="1231"/>
    <x v="0"/>
    <s v="43541164"/>
    <d v="2025-11-26T00:00:00"/>
    <n v="541164"/>
    <n v="0"/>
  </r>
  <r>
    <x v="52"/>
    <s v="Factura electrÃ³nica"/>
    <n v="14229"/>
    <x v="1231"/>
    <n v="439970"/>
    <s v="rlopez@bmlconsultores.cl"/>
    <x v="1231"/>
    <x v="0"/>
    <s v="14229439970"/>
    <d v="2025-10-21T00:00:00"/>
    <n v="439970"/>
    <n v="0"/>
  </r>
  <r>
    <x v="52"/>
    <s v="Factura electrÃ³nica"/>
    <n v="14230"/>
    <x v="1231"/>
    <n v="212980"/>
    <s v="rlopez@bmlconsultores.cl"/>
    <x v="1231"/>
    <x v="0"/>
    <s v="14230212980"/>
    <d v="2025-10-21T00:00:00"/>
    <n v="212980"/>
    <n v="0"/>
  </r>
  <r>
    <x v="523"/>
    <s v="Factura electrÃ³nica"/>
    <n v="829301"/>
    <x v="1231"/>
    <n v="908460"/>
    <s v="rlopez@bmlconsultores.cl"/>
    <x v="1231"/>
    <x v="0"/>
    <s v="829301908460"/>
    <d v="2025-10-21T00:00:00"/>
    <n v="908460"/>
    <n v="0"/>
  </r>
  <r>
    <x v="523"/>
    <s v="Factura electrÃ³nica"/>
    <n v="829286"/>
    <x v="1231"/>
    <n v="539970"/>
    <s v="rlopez@bmlconsultores.cl"/>
    <x v="1231"/>
    <x v="0"/>
    <s v="829286539970"/>
    <d v="2025-10-21T00:00:00"/>
    <n v="539970"/>
    <n v="0"/>
  </r>
  <r>
    <x v="376"/>
    <s v="Factura electrÃ³nica"/>
    <n v="14728"/>
    <x v="1231"/>
    <n v="180083"/>
    <s v="rlopez@bmlconsultores.cl"/>
    <x v="1231"/>
    <x v="0"/>
    <s v="14728180083"/>
    <d v="2025-11-18T00:00:00"/>
    <n v="180083"/>
    <n v="0"/>
  </r>
  <r>
    <x v="376"/>
    <s v="Factura electrÃ³nica"/>
    <n v="14727"/>
    <x v="1231"/>
    <n v="98647"/>
    <s v="rlopez@bmlconsultores.cl"/>
    <x v="1231"/>
    <x v="0"/>
    <s v="1472798647"/>
    <d v="2025-11-18T00:00:00"/>
    <n v="98647"/>
    <n v="0"/>
  </r>
  <r>
    <x v="346"/>
    <s v="Factura electrÃ³nica"/>
    <n v="1984380"/>
    <x v="1231"/>
    <n v="429990"/>
    <s v="rlopez@bmlconsultores.cl"/>
    <x v="1231"/>
    <x v="0"/>
    <s v="1984380429990"/>
    <d v="2025-10-20T00:00:00"/>
    <n v="429990"/>
    <n v="0"/>
  </r>
  <r>
    <x v="285"/>
    <s v="Factura electrÃ³nica"/>
    <n v="16806"/>
    <x v="1231"/>
    <n v="359980"/>
    <s v="rlopez@bmlconsultores.cl"/>
    <x v="1231"/>
    <x v="0"/>
    <s v="16806359980"/>
    <d v="2025-10-21T00:00:00"/>
    <n v="359980"/>
    <n v="0"/>
  </r>
  <r>
    <x v="296"/>
    <s v="Factura electrÃ³nica"/>
    <n v="26615"/>
    <x v="1232"/>
    <n v="135814"/>
    <s v="rlopez@bmlconsultores.cl"/>
    <x v="1232"/>
    <x v="0"/>
    <s v="26615135814"/>
    <d v="2025-11-18T00:00:00"/>
    <n v="135814"/>
    <n v="0"/>
  </r>
  <r>
    <x v="369"/>
    <s v="Factura electrÃ³nica"/>
    <n v="6254"/>
    <x v="1232"/>
    <n v="427059"/>
    <s v="rlopez@bmlconsultores.cl"/>
    <x v="1232"/>
    <x v="0"/>
    <s v="6254427059"/>
    <d v="2025-11-18T00:00:00"/>
    <n v="427059"/>
    <n v="0"/>
  </r>
  <r>
    <x v="168"/>
    <s v="Factura electrÃ³nica"/>
    <n v="2923141"/>
    <x v="1232"/>
    <n v="19560"/>
    <s v="rlopez@bmlconsultores.cl"/>
    <x v="1232"/>
    <x v="0"/>
    <s v="292314119560"/>
    <d v="2025-10-22T00:00:00"/>
    <n v="19560"/>
    <n v="0"/>
  </r>
  <r>
    <x v="206"/>
    <s v="Factura electrÃ³nica"/>
    <n v="630856"/>
    <x v="1232"/>
    <n v="279481"/>
    <s v="daniela-avila"/>
    <x v="1232"/>
    <x v="0"/>
    <s v="630856279481"/>
    <d v="2025-11-18T00:00:00"/>
    <n v="279481"/>
    <n v="0"/>
  </r>
  <r>
    <x v="206"/>
    <s v="Factura electrÃ³nica"/>
    <n v="630855"/>
    <x v="1232"/>
    <n v="929522"/>
    <s v="daniela-avila"/>
    <x v="1232"/>
    <x v="0"/>
    <s v="630855929522"/>
    <d v="2025-11-18T00:00:00"/>
    <n v="929522"/>
    <n v="0"/>
  </r>
  <r>
    <x v="372"/>
    <s v="Factura electrÃ³nica"/>
    <n v="1229549"/>
    <x v="1232"/>
    <n v="1728410"/>
    <s v="daniela-avila"/>
    <x v="1232"/>
    <x v="0"/>
    <s v="12295491728410"/>
    <d v="2025-11-18T00:00:00"/>
    <n v="1728410"/>
    <n v="0"/>
  </r>
  <r>
    <x v="372"/>
    <s v="Factura electrÃ³nica"/>
    <n v="1229550"/>
    <x v="1232"/>
    <n v="10360896"/>
    <s v="daniela-avila"/>
    <x v="1232"/>
    <x v="0"/>
    <s v="122955010360896"/>
    <d v="2025-11-18T00:00:00"/>
    <n v="10360896"/>
    <n v="0"/>
  </r>
  <r>
    <x v="372"/>
    <s v="Factura electrÃ³nica"/>
    <n v="1229551"/>
    <x v="1232"/>
    <n v="677229"/>
    <s v="daniela-avila"/>
    <x v="1232"/>
    <x v="0"/>
    <s v="1229551677229"/>
    <d v="2025-11-18T00:00:00"/>
    <n v="677229"/>
    <n v="0"/>
  </r>
  <r>
    <x v="499"/>
    <s v="Factura electrÃ³nica"/>
    <n v="84"/>
    <x v="1232"/>
    <n v="84000"/>
    <s v="daniela-avila"/>
    <x v="1232"/>
    <x v="0"/>
    <s v="8484000"/>
    <d v="2025-10-22T00:00:00"/>
    <n v="84000"/>
    <n v="0"/>
  </r>
  <r>
    <x v="441"/>
    <s v="Factura electrÃ³nica"/>
    <n v="10401"/>
    <x v="1233"/>
    <n v="105992"/>
    <s v="daniela-avila"/>
    <x v="1233"/>
    <x v="0"/>
    <s v="10401105992"/>
    <d v="2025-11-18T00:00:00"/>
    <n v="105992"/>
    <n v="0"/>
  </r>
  <r>
    <x v="441"/>
    <s v="Factura electrÃ³nica"/>
    <n v="10403"/>
    <x v="1233"/>
    <n v="84492"/>
    <s v="daniela-avila"/>
    <x v="1233"/>
    <x v="0"/>
    <s v="1040384492"/>
    <d v="2025-11-18T00:00:00"/>
    <n v="84492"/>
    <n v="0"/>
  </r>
  <r>
    <x v="441"/>
    <s v="Factura electrÃ³nica"/>
    <n v="10400"/>
    <x v="1233"/>
    <n v="489467"/>
    <s v="daniela-avila"/>
    <x v="1233"/>
    <x v="0"/>
    <s v="10400489467"/>
    <d v="2025-11-18T00:00:00"/>
    <n v="489467"/>
    <n v="0"/>
  </r>
  <r>
    <x v="441"/>
    <s v="Factura electrÃ³nica"/>
    <n v="10397"/>
    <x v="1233"/>
    <n v="3600"/>
    <s v="daniela-avila"/>
    <x v="1233"/>
    <x v="0"/>
    <s v="103973600"/>
    <d v="2025-11-18T00:00:00"/>
    <n v="3600"/>
    <n v="0"/>
  </r>
  <r>
    <x v="206"/>
    <s v="Factura electrÃ³nica"/>
    <n v="630859"/>
    <x v="1233"/>
    <n v="135502"/>
    <s v="daniela-avila"/>
    <x v="1233"/>
    <x v="0"/>
    <s v="630859135502"/>
    <d v="2025-11-18T00:00:00"/>
    <n v="135502"/>
    <n v="0"/>
  </r>
  <r>
    <x v="524"/>
    <s v="Factura electrÃ³nica"/>
    <n v="6272665"/>
    <x v="1233"/>
    <n v="835040"/>
    <s v="daniela-avila"/>
    <x v="1233"/>
    <x v="0"/>
    <s v="6272665835040"/>
    <d v="2025-10-24T00:00:00"/>
    <n v="835040"/>
    <n v="0"/>
  </r>
  <r>
    <x v="525"/>
    <s v="Factura electrÃ³nica"/>
    <n v="11035"/>
    <x v="1233"/>
    <n v="629956"/>
    <s v="daniela-avila"/>
    <x v="1233"/>
    <x v="0"/>
    <s v="11035629956"/>
    <d v="2025-11-18T00:00:00"/>
    <n v="629956"/>
    <n v="0"/>
  </r>
  <r>
    <x v="526"/>
    <s v="Factura electrÃ³nica"/>
    <n v="27319"/>
    <x v="1234"/>
    <n v="329940"/>
    <s v="daniela-avila"/>
    <x v="1234"/>
    <x v="0"/>
    <s v="27319329940"/>
    <d v="2025-10-24T00:00:00"/>
    <n v="329940"/>
    <n v="0"/>
  </r>
  <r>
    <x v="375"/>
    <s v="Factura electrÃ³nica"/>
    <n v="25990"/>
    <x v="1234"/>
    <n v="141610"/>
    <s v="daniela-avila"/>
    <x v="1234"/>
    <x v="0"/>
    <s v="25990141610"/>
    <d v="2025-11-18T00:00:00"/>
    <n v="141610"/>
    <n v="0"/>
  </r>
  <r>
    <x v="527"/>
    <s v="Factura electrÃ³nica"/>
    <n v="869"/>
    <x v="1234"/>
    <n v="797300"/>
    <s v="daniela-avila"/>
    <x v="1234"/>
    <x v="0"/>
    <s v="869797300"/>
    <d v="2025-09-10T00:00:00"/>
    <n v="670000"/>
    <n v="-127300"/>
  </r>
  <r>
    <x v="528"/>
    <s v="Factura electrÃ³nica"/>
    <n v="5443168"/>
    <x v="1234"/>
    <n v="394959"/>
    <s v="daniela-avila"/>
    <x v="1234"/>
    <x v="0"/>
    <s v="5443168394959"/>
    <d v="2025-10-24T00:00:00"/>
    <n v="394959"/>
    <n v="0"/>
  </r>
  <r>
    <x v="528"/>
    <s v="Factura electrÃ³nica"/>
    <n v="5443167"/>
    <x v="1234"/>
    <n v="271971"/>
    <s v="daniela-avila"/>
    <x v="1234"/>
    <x v="0"/>
    <s v="5443167271971"/>
    <d v="2025-10-24T00:00:00"/>
    <n v="271971"/>
    <n v="0"/>
  </r>
  <r>
    <x v="529"/>
    <s v="Factura electrÃ³nica"/>
    <n v="5074"/>
    <x v="1234"/>
    <n v="3154801"/>
    <s v="daniela-avila"/>
    <x v="1234"/>
    <x v="0"/>
    <s v="50743154801"/>
    <d v="2025-09-16T00:00:00"/>
    <n v="3154801"/>
    <n v="0"/>
  </r>
  <r>
    <x v="530"/>
    <s v="Nota de crÃ©dito electrÃ³nica"/>
    <n v="11494442"/>
    <x v="1234"/>
    <n v="584"/>
    <s v="daniela-avila"/>
    <x v="1234"/>
    <x v="1"/>
    <s v="11494442584"/>
    <m/>
    <m/>
    <n v="-584"/>
  </r>
  <r>
    <x v="282"/>
    <s v="Factura electrÃ³nica"/>
    <n v="199776"/>
    <x v="1235"/>
    <n v="13592"/>
    <s v="daniela-avila"/>
    <x v="1235"/>
    <x v="0"/>
    <s v="19977613592"/>
    <d v="2025-11-18T00:00:00"/>
    <n v="13592"/>
    <n v="0"/>
  </r>
  <r>
    <x v="369"/>
    <s v="Factura electrÃ³nica"/>
    <n v="6261"/>
    <x v="1236"/>
    <n v="171961"/>
    <s v="daniela-avila"/>
    <x v="1236"/>
    <x v="0"/>
    <s v="6261171961"/>
    <d v="2025-11-26T00:00:00"/>
    <n v="171961"/>
    <n v="0"/>
  </r>
  <r>
    <x v="369"/>
    <s v="Factura electrÃ³nica"/>
    <n v="6262"/>
    <x v="1236"/>
    <n v="222352"/>
    <s v="daniela-avila"/>
    <x v="1236"/>
    <x v="0"/>
    <s v="6262222352"/>
    <d v="2025-11-26T00:00:00"/>
    <n v="222352"/>
    <n v="0"/>
  </r>
  <r>
    <x v="206"/>
    <s v="Factura electrÃ³nica"/>
    <n v="630925"/>
    <x v="1236"/>
    <n v="307091"/>
    <s v="daniela-avila"/>
    <x v="1236"/>
    <x v="0"/>
    <s v="630925307091"/>
    <d v="2025-11-26T00:00:00"/>
    <n v="307091"/>
    <n v="0"/>
  </r>
  <r>
    <x v="372"/>
    <s v="Factura electrÃ³nica"/>
    <n v="1229703"/>
    <x v="1236"/>
    <n v="2731074"/>
    <s v="daniela-avila"/>
    <x v="1236"/>
    <x v="0"/>
    <s v="12297032731074"/>
    <d v="2025-11-26T00:00:00"/>
    <n v="2731074"/>
    <n v="0"/>
  </r>
  <r>
    <x v="372"/>
    <s v="Factura electrÃ³nica"/>
    <n v="1229704"/>
    <x v="1236"/>
    <n v="2228390"/>
    <s v="daniela-avila"/>
    <x v="1236"/>
    <x v="0"/>
    <s v="12297042228390"/>
    <d v="2025-11-26T00:00:00"/>
    <n v="2228390"/>
    <n v="0"/>
  </r>
  <r>
    <x v="296"/>
    <s v="Factura electrÃ³nica"/>
    <n v="26624"/>
    <x v="1236"/>
    <n v="231991"/>
    <s v="daniela-avila"/>
    <x v="1236"/>
    <x v="0"/>
    <s v="26624231991"/>
    <d v="2025-11-26T00:00:00"/>
    <n v="231991"/>
    <n v="0"/>
  </r>
  <r>
    <x v="354"/>
    <s v="Factura electrÃ³nica"/>
    <n v="474474"/>
    <x v="1236"/>
    <n v="1027990"/>
    <s v="daniela-avila"/>
    <x v="1236"/>
    <x v="0"/>
    <s v="4744741027990"/>
    <d v="2025-10-24T00:00:00"/>
    <n v="1027990"/>
    <n v="0"/>
  </r>
  <r>
    <x v="14"/>
    <s v="Factura electrÃ³nica"/>
    <n v="49762"/>
    <x v="1236"/>
    <n v="167880"/>
    <s v="daniela-avila"/>
    <x v="1236"/>
    <x v="0"/>
    <s v="49762167880"/>
    <d v="2025-11-26T00:00:00"/>
    <n v="167880"/>
    <n v="0"/>
  </r>
  <r>
    <x v="405"/>
    <s v="Factura electrÃ³nica"/>
    <n v="24897652"/>
    <x v="1236"/>
    <n v="1563950"/>
    <s v="daniela-avila"/>
    <x v="1236"/>
    <x v="0"/>
    <s v="248976521563950"/>
    <d v="2025-10-27T00:00:00"/>
    <n v="1563950"/>
    <n v="0"/>
  </r>
  <r>
    <x v="478"/>
    <s v="Factura electrÃ³nica"/>
    <n v="20975"/>
    <x v="1237"/>
    <n v="97689"/>
    <s v="daniela-avila"/>
    <x v="1237"/>
    <x v="0"/>
    <s v="2097597689"/>
    <d v="2025-11-26T00:00:00"/>
    <n v="97689"/>
    <n v="0"/>
  </r>
  <r>
    <x v="478"/>
    <s v="Factura electrÃ³nica"/>
    <n v="20976"/>
    <x v="1237"/>
    <n v="271840"/>
    <s v="daniela-avila"/>
    <x v="1237"/>
    <x v="0"/>
    <s v="20976271840"/>
    <d v="2025-11-26T00:00:00"/>
    <n v="271840"/>
    <n v="0"/>
  </r>
  <r>
    <x v="478"/>
    <s v="Factura electrÃ³nica"/>
    <n v="20977"/>
    <x v="1237"/>
    <n v="112031"/>
    <s v="daniela-avila"/>
    <x v="1237"/>
    <x v="0"/>
    <s v="20977112031"/>
    <d v="2025-11-26T00:00:00"/>
    <n v="112031"/>
    <n v="0"/>
  </r>
  <r>
    <x v="478"/>
    <s v="Factura electrÃ³nica"/>
    <n v="20978"/>
    <x v="1237"/>
    <n v="263480"/>
    <s v="daniela-avila"/>
    <x v="1237"/>
    <x v="0"/>
    <s v="20978263480"/>
    <d v="2025-11-26T00:00:00"/>
    <n v="263480"/>
    <n v="0"/>
  </r>
  <r>
    <x v="478"/>
    <s v="Factura electrÃ³nica"/>
    <n v="20979"/>
    <x v="1237"/>
    <n v="95760"/>
    <s v="daniela-avila"/>
    <x v="1237"/>
    <x v="0"/>
    <s v="2097995760"/>
    <d v="2025-11-26T00:00:00"/>
    <n v="95760"/>
    <n v="0"/>
  </r>
  <r>
    <x v="478"/>
    <s v="Factura electrÃ³nica"/>
    <n v="20980"/>
    <x v="1237"/>
    <n v="48908"/>
    <s v="daniela-avila"/>
    <x v="1237"/>
    <x v="0"/>
    <s v="2098048908"/>
    <d v="2025-11-26T00:00:00"/>
    <n v="48908"/>
    <n v="0"/>
  </r>
  <r>
    <x v="284"/>
    <s v="Factura electrÃ³nica"/>
    <n v="101722"/>
    <x v="1237"/>
    <n v="1618626"/>
    <s v="daniela-avila"/>
    <x v="1237"/>
    <x v="0"/>
    <s v="1017221618626"/>
    <d v="2025-11-17T00:00:00"/>
    <n v="1618626"/>
    <n v="0"/>
  </r>
  <r>
    <x v="21"/>
    <s v="Factura electrÃ³nica"/>
    <n v="1229765"/>
    <x v="1237"/>
    <n v="5462148"/>
    <s v="daniela-avila"/>
    <x v="1237"/>
    <x v="0"/>
    <s v="12297655462148"/>
    <d v="2025-11-25T00:00:00"/>
    <n v="5462148"/>
    <n v="0"/>
  </r>
  <r>
    <x v="21"/>
    <s v="Factura electrÃ³nica"/>
    <n v="1229766"/>
    <x v="1237"/>
    <n v="1365537"/>
    <s v="daniela-avila"/>
    <x v="1237"/>
    <x v="0"/>
    <s v="12297661365537"/>
    <d v="2025-11-25T00:00:00"/>
    <n v="1365537"/>
    <n v="0"/>
  </r>
  <r>
    <x v="263"/>
    <s v="Factura electrÃ³nica"/>
    <n v="14743"/>
    <x v="1237"/>
    <n v="527836"/>
    <s v="daniela-avila"/>
    <x v="1237"/>
    <x v="0"/>
    <s v="14743527836"/>
    <d v="2025-11-26T00:00:00"/>
    <n v="527836"/>
    <n v="0"/>
  </r>
  <r>
    <x v="240"/>
    <s v="Factura electrÃ³nica"/>
    <n v="3985546"/>
    <x v="1237"/>
    <n v="27990"/>
    <s v="daniela-avila"/>
    <x v="1237"/>
    <x v="0"/>
    <s v="398554627990"/>
    <d v="2025-10-28T00:00:00"/>
    <n v="27990"/>
    <n v="0"/>
  </r>
  <r>
    <x v="14"/>
    <s v="Factura electrÃ³nica"/>
    <n v="49797"/>
    <x v="1237"/>
    <n v="199007"/>
    <s v="daniela-avila"/>
    <x v="1237"/>
    <x v="0"/>
    <s v="49797199007"/>
    <d v="2025-11-26T00:00:00"/>
    <n v="199007"/>
    <n v="0"/>
  </r>
  <r>
    <x v="531"/>
    <s v="Factura electrÃ³nica"/>
    <n v="3337152"/>
    <x v="1237"/>
    <n v="4100000"/>
    <s v="daniela-avila"/>
    <x v="1237"/>
    <x v="0"/>
    <s v="33371524100000"/>
    <d v="2025-10-24T00:00:00"/>
    <n v="4100000"/>
    <n v="0"/>
  </r>
  <r>
    <x v="346"/>
    <s v="Factura electrÃ³nica"/>
    <n v="1985989"/>
    <x v="1237"/>
    <n v="959969"/>
    <s v="daniela-avila"/>
    <x v="1237"/>
    <x v="0"/>
    <s v="1985989959969"/>
    <d v="2025-10-28T00:00:00"/>
    <n v="959969"/>
    <n v="0"/>
  </r>
  <r>
    <x v="346"/>
    <s v="Factura electrÃ³nica"/>
    <n v="1986013"/>
    <x v="1237"/>
    <n v="839970"/>
    <s v="daniela-avila"/>
    <x v="1237"/>
    <x v="0"/>
    <s v="1986013839970"/>
    <d v="2025-10-28T00:00:00"/>
    <n v="839970"/>
    <n v="0"/>
  </r>
  <r>
    <x v="342"/>
    <s v="Factura electrÃ³nica"/>
    <n v="53456386"/>
    <x v="1237"/>
    <n v="8804"/>
    <s v="daniela-avila"/>
    <x v="1237"/>
    <x v="0"/>
    <s v="534563868804"/>
    <d v="2025-10-28T00:00:00"/>
    <n v="8804"/>
    <n v="0"/>
  </r>
  <r>
    <x v="342"/>
    <s v="Factura no afecta o exenta electrÃ³nica"/>
    <n v="14190771"/>
    <x v="1237"/>
    <n v="2848"/>
    <s v="daniela-avila"/>
    <x v="1237"/>
    <x v="0"/>
    <s v="141907712848"/>
    <d v="2025-10-28T00:00:00"/>
    <n v="2848"/>
    <n v="0"/>
  </r>
  <r>
    <x v="474"/>
    <s v="Factura electrÃ³nica"/>
    <n v="56560926"/>
    <x v="1237"/>
    <n v="970"/>
    <s v="daniela-avila"/>
    <x v="1237"/>
    <x v="0"/>
    <s v="56560926970"/>
    <d v="2025-10-28T00:00:00"/>
    <n v="970"/>
    <n v="0"/>
  </r>
  <r>
    <x v="263"/>
    <s v="Factura electrÃ³nica"/>
    <n v="14745"/>
    <x v="1238"/>
    <n v="22714"/>
    <s v="daniela-avila"/>
    <x v="1238"/>
    <x v="0"/>
    <s v="1474522714"/>
    <d v="2025-11-26T00:00:00"/>
    <n v="22714"/>
    <n v="0"/>
  </r>
  <r>
    <x v="271"/>
    <s v="Factura electrÃ³nica"/>
    <n v="6275"/>
    <x v="1238"/>
    <n v="552634"/>
    <s v="daniela-avila"/>
    <x v="1238"/>
    <x v="0"/>
    <s v="6275552634"/>
    <d v="2025-11-26T00:00:00"/>
    <n v="552634"/>
    <n v="0"/>
  </r>
  <r>
    <x v="373"/>
    <s v="Factura electrÃ³nica"/>
    <n v="2875"/>
    <x v="1238"/>
    <n v="244557"/>
    <s v="daniela-avila"/>
    <x v="1238"/>
    <x v="0"/>
    <s v="2875244557"/>
    <d v="2025-11-26T00:00:00"/>
    <n v="244557"/>
    <n v="0"/>
  </r>
  <r>
    <x v="51"/>
    <s v="Factura electrÃ³nica"/>
    <n v="889012"/>
    <x v="1238"/>
    <n v="1115170"/>
    <s v="daniela-avila"/>
    <x v="1238"/>
    <x v="0"/>
    <s v="8890121115170"/>
    <d v="2025-11-26T00:00:00"/>
    <n v="1115170"/>
    <n v="0"/>
  </r>
  <r>
    <x v="21"/>
    <s v="Factura electrÃ³nica"/>
    <n v="1232342"/>
    <x v="1238"/>
    <n v="749971"/>
    <s v="daniela-avila"/>
    <x v="1238"/>
    <x v="0"/>
    <s v="1232342749971"/>
    <d v="2025-11-25T00:00:00"/>
    <n v="749971"/>
    <n v="0"/>
  </r>
  <r>
    <x v="284"/>
    <s v="Factura electrÃ³nica"/>
    <n v="101767"/>
    <x v="1238"/>
    <n v="722492"/>
    <s v="daniela-avila"/>
    <x v="1238"/>
    <x v="0"/>
    <s v="101767722492"/>
    <d v="2025-11-17T00:00:00"/>
    <n v="722492"/>
    <n v="0"/>
  </r>
  <r>
    <x v="400"/>
    <s v="Factura electrÃ³nica"/>
    <n v="2257076"/>
    <x v="1238"/>
    <n v="474311"/>
    <s v="daniela-avila"/>
    <x v="1238"/>
    <x v="0"/>
    <s v="2257076474311"/>
    <d v="2025-10-28T00:00:00"/>
    <n v="474310"/>
    <n v="-1"/>
  </r>
  <r>
    <x v="529"/>
    <s v="Factura electrÃ³nica"/>
    <n v="5082"/>
    <x v="1238"/>
    <n v="259900"/>
    <s v="daniela-avila"/>
    <x v="1238"/>
    <x v="0"/>
    <s v="5082259900"/>
    <d v="2025-10-29T00:00:00"/>
    <n v="259900"/>
    <n v="0"/>
  </r>
  <r>
    <x v="481"/>
    <s v="Factura electrÃ³nica"/>
    <n v="771"/>
    <x v="1238"/>
    <n v="200000"/>
    <s v="daniela-avila"/>
    <x v="1238"/>
    <x v="0"/>
    <s v="771200000"/>
    <d v="2025-11-07T00:00:00"/>
    <n v="200000"/>
    <n v="0"/>
  </r>
  <r>
    <x v="21"/>
    <s v="Factura electrÃ³nica"/>
    <n v="1232436"/>
    <x v="1239"/>
    <n v="2731074"/>
    <s v="daniela-avila"/>
    <x v="1239"/>
    <x v="0"/>
    <s v="12324362731074"/>
    <d v="2025-11-25T00:00:00"/>
    <n v="2731074"/>
    <n v="0"/>
  </r>
  <r>
    <x v="21"/>
    <s v="Factura electrÃ³nica"/>
    <n v="1232439"/>
    <x v="1239"/>
    <n v="2864754"/>
    <s v="daniela-avila"/>
    <x v="1239"/>
    <x v="0"/>
    <s v="12324392864754"/>
    <d v="2025-11-25T00:00:00"/>
    <n v="2864754"/>
    <n v="0"/>
  </r>
  <r>
    <x v="303"/>
    <s v="Factura electrÃ³nica"/>
    <n v="11071"/>
    <x v="1239"/>
    <n v="6452689"/>
    <s v="daniela-avila"/>
    <x v="1239"/>
    <x v="0"/>
    <s v="110716452689"/>
    <d v="2025-11-26T00:00:00"/>
    <n v="6452689"/>
    <n v="0"/>
  </r>
  <r>
    <x v="52"/>
    <s v="Factura electrÃ³nica"/>
    <n v="14279"/>
    <x v="1239"/>
    <n v="439603"/>
    <s v="daniela-avila"/>
    <x v="1239"/>
    <x v="0"/>
    <s v="14279439603"/>
    <d v="2025-10-30T00:00:00"/>
    <n v="439603"/>
    <n v="0"/>
  </r>
  <r>
    <x v="523"/>
    <s v="Factura electrÃ³nica"/>
    <n v="830294"/>
    <x v="1239"/>
    <n v="123980"/>
    <s v="daniela-avila"/>
    <x v="1239"/>
    <x v="0"/>
    <s v="830294123980"/>
    <d v="2025-10-30T00:00:00"/>
    <n v="123980"/>
    <n v="0"/>
  </r>
  <r>
    <x v="532"/>
    <s v="Factura electrÃ³nica"/>
    <n v="1370"/>
    <x v="1240"/>
    <n v="139990"/>
    <s v="daniela-avila"/>
    <x v="1240"/>
    <x v="0"/>
    <s v="1370139990"/>
    <m/>
    <m/>
    <n v="-139990"/>
  </r>
  <r>
    <x v="199"/>
    <s v="Factura no afecta o exenta electrÃ³nica"/>
    <n v="266503"/>
    <x v="1241"/>
    <n v="65258"/>
    <s v="daniela-avila"/>
    <x v="1241"/>
    <x v="0"/>
    <s v="26650365258"/>
    <d v="2025-12-01T00:00:00"/>
    <n v="65258"/>
    <n v="0"/>
  </r>
  <r>
    <x v="263"/>
    <s v="Factura electrÃ³nica"/>
    <n v="14751"/>
    <x v="1242"/>
    <n v="540443"/>
    <s v="daniela-avila"/>
    <x v="1242"/>
    <x v="0"/>
    <s v="14751540443"/>
    <d v="2025-12-02T00:00:00"/>
    <n v="540443"/>
    <n v="0"/>
  </r>
  <r>
    <x v="533"/>
    <s v="Factura electrÃ³nica"/>
    <n v="617"/>
    <x v="1242"/>
    <n v="50001"/>
    <s v="daniela-avila"/>
    <x v="1242"/>
    <x v="0"/>
    <s v="61750001"/>
    <d v="2025-11-06T00:00:00"/>
    <n v="50000"/>
    <n v="-1"/>
  </r>
  <r>
    <x v="313"/>
    <s v="Factura electrÃ³nica"/>
    <n v="10420"/>
    <x v="1242"/>
    <n v="210484"/>
    <s v="daniela-avila"/>
    <x v="1242"/>
    <x v="0"/>
    <s v="10420210484"/>
    <d v="2025-12-02T00:00:00"/>
    <n v="210484"/>
    <n v="0"/>
  </r>
  <r>
    <x v="402"/>
    <s v="Factura electrÃ³nica"/>
    <n v="47261"/>
    <x v="1242"/>
    <n v="190390"/>
    <s v="daniela-avila"/>
    <x v="1242"/>
    <x v="0"/>
    <s v="47261190390"/>
    <d v="2025-12-02T00:00:00"/>
    <n v="190390"/>
    <n v="0"/>
  </r>
  <r>
    <x v="271"/>
    <s v="Factura electrÃ³nica"/>
    <n v="6294"/>
    <x v="1242"/>
    <n v="552634"/>
    <s v="daniela-avila"/>
    <x v="1242"/>
    <x v="0"/>
    <s v="6294552634"/>
    <d v="2025-11-25T00:00:00"/>
    <n v="552634"/>
    <n v="0"/>
  </r>
  <r>
    <x v="12"/>
    <s v="Factura electrÃ³nica"/>
    <n v="42422"/>
    <x v="1242"/>
    <n v="51366"/>
    <s v="daniela-avila"/>
    <x v="1242"/>
    <x v="0"/>
    <s v="4242251366"/>
    <d v="2025-11-03T00:00:00"/>
    <n v="51366"/>
    <n v="0"/>
  </r>
  <r>
    <x v="328"/>
    <s v="Factura electrÃ³nica"/>
    <n v="4011"/>
    <x v="1242"/>
    <n v="108421"/>
    <s v="daniela-avila"/>
    <x v="1242"/>
    <x v="0"/>
    <s v="4011108421"/>
    <d v="2025-11-04T00:00:00"/>
    <n v="108421"/>
    <n v="0"/>
  </r>
  <r>
    <x v="198"/>
    <s v="Factura electrÃ³nica"/>
    <n v="738"/>
    <x v="1242"/>
    <n v="967501"/>
    <s v="daniela-avila"/>
    <x v="1242"/>
    <x v="0"/>
    <s v="738967501"/>
    <d v="2025-11-13T00:00:00"/>
    <n v="0"/>
    <n v="-967501"/>
  </r>
  <r>
    <x v="405"/>
    <s v="Factura electrÃ³nica"/>
    <n v="24906557"/>
    <x v="1242"/>
    <n v="1503980"/>
    <s v="daniela-avila"/>
    <x v="1242"/>
    <x v="0"/>
    <s v="249065571503980"/>
    <d v="2025-11-04T00:00:00"/>
    <n v="1503980"/>
    <n v="0"/>
  </r>
  <r>
    <x v="75"/>
    <s v="Factura electrÃ³nica"/>
    <n v="31352"/>
    <x v="1243"/>
    <n v="2587728"/>
    <s v="daniela-avila"/>
    <x v="1243"/>
    <x v="0"/>
    <s v="313522587728"/>
    <d v="2025-12-02T00:00:00"/>
    <n v="2587728"/>
    <n v="0"/>
  </r>
  <r>
    <x v="263"/>
    <s v="Factura electrÃ³nica"/>
    <n v="14761"/>
    <x v="1243"/>
    <n v="96960"/>
    <s v="daniela-avila"/>
    <x v="1243"/>
    <x v="0"/>
    <s v="1476196960"/>
    <d v="2025-12-02T00:00:00"/>
    <n v="96960"/>
    <n v="0"/>
  </r>
  <r>
    <x v="321"/>
    <s v="Factura electrÃ³nica"/>
    <n v="31"/>
    <x v="1243"/>
    <n v="1039498"/>
    <s v="daniela-avila"/>
    <x v="1243"/>
    <x v="0"/>
    <s v="311039498"/>
    <d v="2025-12-02T00:00:00"/>
    <n v="1039498"/>
    <n v="0"/>
  </r>
  <r>
    <x v="313"/>
    <s v="Factura electrÃ³nica"/>
    <n v="10426"/>
    <x v="1243"/>
    <n v="141982"/>
    <s v="daniela-avila"/>
    <x v="1243"/>
    <x v="0"/>
    <s v="10426141982"/>
    <d v="2025-12-02T00:00:00"/>
    <n v="141982"/>
    <n v="0"/>
  </r>
  <r>
    <x v="296"/>
    <s v="Factura electrÃ³nica"/>
    <n v="26632"/>
    <x v="1243"/>
    <n v="231100"/>
    <s v="daniela-avila"/>
    <x v="1243"/>
    <x v="0"/>
    <s v="26632231100"/>
    <d v="2025-12-02T00:00:00"/>
    <n v="231100"/>
    <n v="0"/>
  </r>
  <r>
    <x v="22"/>
    <s v="Factura electrÃ³nica"/>
    <n v="5445738"/>
    <x v="1243"/>
    <n v="349940"/>
    <s v="daniela-avila"/>
    <x v="1243"/>
    <x v="0"/>
    <s v="5445738349940"/>
    <d v="2025-11-04T00:00:00"/>
    <n v="349940"/>
    <n v="0"/>
  </r>
  <r>
    <x v="22"/>
    <s v="Factura electrÃ³nica"/>
    <n v="5445736"/>
    <x v="1243"/>
    <n v="1160980"/>
    <s v="daniela-avila"/>
    <x v="1243"/>
    <x v="0"/>
    <s v="54457361160980"/>
    <d v="2025-11-04T00:00:00"/>
    <n v="1160980"/>
    <n v="0"/>
  </r>
  <r>
    <x v="444"/>
    <s v="Factura electrÃ³nica"/>
    <n v="5584"/>
    <x v="1243"/>
    <n v="80000"/>
    <s v="daniela-avila"/>
    <x v="1243"/>
    <x v="0"/>
    <s v="558480000"/>
    <d v="2025-12-02T00:00:00"/>
    <n v="80000"/>
    <n v="0"/>
  </r>
  <r>
    <x v="507"/>
    <s v="Factura electrÃ³nica"/>
    <n v="18"/>
    <x v="1243"/>
    <n v="58953"/>
    <s v="daniela-avila"/>
    <x v="1243"/>
    <x v="0"/>
    <s v="1858953"/>
    <d v="2025-12-02T00:00:00"/>
    <n v="58953"/>
    <n v="0"/>
  </r>
  <r>
    <x v="444"/>
    <s v="Factura electrÃ³nica"/>
    <n v="5585"/>
    <x v="1243"/>
    <n v="80000"/>
    <s v="daniela-avila"/>
    <x v="1243"/>
    <x v="2"/>
    <s v="558580000"/>
    <m/>
    <m/>
    <n v="-80000"/>
  </r>
  <r>
    <x v="444"/>
    <s v="Nota de crÃ©dito electrÃ³nica"/>
    <n v="282"/>
    <x v="1243"/>
    <n v="-80000"/>
    <s v="daniela-avila"/>
    <x v="1243"/>
    <x v="1"/>
    <s v="282-80000"/>
    <m/>
    <m/>
    <n v="80000"/>
  </r>
  <r>
    <x v="534"/>
    <s v="Factura electrÃ³nica"/>
    <n v="10677581"/>
    <x v="1243"/>
    <n v="7990"/>
    <s v="daniela-avila"/>
    <x v="1243"/>
    <x v="0"/>
    <s v="106775817990"/>
    <d v="2025-11-04T00:00:00"/>
    <n v="7990"/>
    <n v="0"/>
  </r>
  <r>
    <x v="198"/>
    <s v="Factura electrÃ³nica"/>
    <n v="739"/>
    <x v="1243"/>
    <n v="202900"/>
    <s v="daniela-avila"/>
    <x v="1243"/>
    <x v="0"/>
    <s v="739202900"/>
    <d v="2025-11-13T00:00:00"/>
    <n v="202900"/>
    <n v="0"/>
  </r>
  <r>
    <x v="346"/>
    <s v="Factura electrÃ³nica"/>
    <n v="1986995"/>
    <x v="1243"/>
    <n v="2099970"/>
    <s v="daniela-avila"/>
    <x v="1243"/>
    <x v="0"/>
    <s v="19869952099970"/>
    <d v="2025-11-04T00:00:00"/>
    <n v="2099970"/>
    <n v="0"/>
  </r>
  <r>
    <x v="22"/>
    <s v="Factura electrÃ³nica"/>
    <n v="5446052"/>
    <x v="1244"/>
    <n v="1924960"/>
    <s v="daniela-avila"/>
    <x v="1244"/>
    <x v="0"/>
    <s v="54460521924960"/>
    <d v="2025-11-05T00:00:00"/>
    <n v="1924960"/>
    <n v="0"/>
  </r>
  <r>
    <x v="21"/>
    <s v="Factura electrÃ³nica"/>
    <n v="1232616"/>
    <x v="1244"/>
    <n v="4211202"/>
    <s v="daniela-avila"/>
    <x v="1244"/>
    <x v="0"/>
    <s v="12326164211202"/>
    <d v="2025-12-02T00:00:00"/>
    <n v="4211202"/>
    <n v="0"/>
  </r>
  <r>
    <x v="495"/>
    <s v="Factura electrÃ³nica"/>
    <n v="534156"/>
    <x v="1244"/>
    <n v="360980"/>
    <s v="daniela-avila"/>
    <x v="1244"/>
    <x v="0"/>
    <s v="534156360980"/>
    <d v="2025-11-05T00:00:00"/>
    <n v="360980"/>
    <n v="0"/>
  </r>
  <r>
    <x v="400"/>
    <s v="Factura electrÃ³nica"/>
    <n v="2257888"/>
    <x v="1244"/>
    <n v="315370"/>
    <s v="daniela-avila"/>
    <x v="1244"/>
    <x v="0"/>
    <s v="2257888315370"/>
    <d v="2025-11-04T00:00:00"/>
    <n v="315370"/>
    <n v="0"/>
  </r>
  <r>
    <x v="502"/>
    <s v="Factura electrÃ³nica"/>
    <n v="8339"/>
    <x v="1244"/>
    <n v="63500"/>
    <s v="daniela-avila"/>
    <x v="1244"/>
    <x v="0"/>
    <s v="833963500"/>
    <d v="2025-11-03T00:00:00"/>
    <n v="63500"/>
    <n v="0"/>
  </r>
  <r>
    <x v="535"/>
    <s v="Factura electrÃ³nica"/>
    <n v="235971"/>
    <x v="1244"/>
    <n v="925663"/>
    <s v="daniela-avila"/>
    <x v="1244"/>
    <x v="0"/>
    <s v="235971925663"/>
    <d v="2025-11-05T00:00:00"/>
    <n v="897660"/>
    <n v="-28003"/>
  </r>
  <r>
    <x v="197"/>
    <s v="Factura electrÃ³nica"/>
    <n v="397009"/>
    <x v="1244"/>
    <n v="423980"/>
    <s v="daniela-avila"/>
    <x v="1244"/>
    <x v="0"/>
    <s v="397009423980"/>
    <d v="2025-11-05T00:00:00"/>
    <n v="423980"/>
    <n v="0"/>
  </r>
  <r>
    <x v="342"/>
    <s v="Factura electrÃ³nica"/>
    <n v="53649406"/>
    <x v="1244"/>
    <n v="4241"/>
    <s v="daniela-avila"/>
    <x v="1244"/>
    <x v="0"/>
    <s v="536494064241"/>
    <d v="2025-11-05T00:00:00"/>
    <n v="4241"/>
    <n v="0"/>
  </r>
  <r>
    <x v="536"/>
    <s v="Factura electrÃ³nica"/>
    <n v="2079"/>
    <x v="1244"/>
    <n v="9000"/>
    <s v="daniela-avila"/>
    <x v="1244"/>
    <x v="0"/>
    <s v="20799000"/>
    <d v="2025-11-07T00:00:00"/>
    <n v="9000"/>
    <n v="0"/>
  </r>
  <r>
    <x v="88"/>
    <s v="Factura electrÃ³nica"/>
    <n v="71859"/>
    <x v="1245"/>
    <n v="1040060"/>
    <s v="daniela-avila"/>
    <x v="1245"/>
    <x v="0"/>
    <s v="718591040060"/>
    <d v="2025-11-06T00:00:00"/>
    <n v="1040060"/>
    <n v="0"/>
  </r>
  <r>
    <x v="21"/>
    <s v="Factura electrÃ³nica"/>
    <n v="1232655"/>
    <x v="1245"/>
    <n v="4096611"/>
    <s v="daniela-avila"/>
    <x v="1245"/>
    <x v="0"/>
    <s v="12326554096611"/>
    <d v="2025-12-02T00:00:00"/>
    <n v="4096611"/>
    <n v="0"/>
  </r>
  <r>
    <x v="120"/>
    <s v="Factura no afecta o exenta electrÃ³nica"/>
    <n v="2702"/>
    <x v="1245"/>
    <n v="1370439"/>
    <s v="daniela-avila"/>
    <x v="1245"/>
    <x v="0"/>
    <s v="27021370439"/>
    <d v="2025-12-02T00:00:00"/>
    <n v="1370439"/>
    <n v="0"/>
  </r>
  <r>
    <x v="537"/>
    <s v="Factura electrÃ³nica"/>
    <n v="32"/>
    <x v="1245"/>
    <n v="1047901"/>
    <s v="daniela-avila"/>
    <x v="1245"/>
    <x v="0"/>
    <s v="321047901"/>
    <d v="2025-10-29T00:00:00"/>
    <n v="1047901"/>
    <n v="0"/>
  </r>
  <r>
    <x v="21"/>
    <s v="Factura electrÃ³nica"/>
    <n v="1232660"/>
    <x v="1245"/>
    <n v="884990"/>
    <s v="daniela-avila"/>
    <x v="1245"/>
    <x v="0"/>
    <s v="1232660884990"/>
    <d v="2025-12-02T00:00:00"/>
    <n v="884990"/>
    <n v="0"/>
  </r>
  <r>
    <x v="311"/>
    <s v="Factura electrÃ³nica"/>
    <n v="7121"/>
    <x v="1245"/>
    <n v="95000"/>
    <s v="daniela-avila"/>
    <x v="1245"/>
    <x v="0"/>
    <s v="712195000"/>
    <d v="2025-10-29T00:00:00"/>
    <n v="95000"/>
    <n v="0"/>
  </r>
  <r>
    <x v="538"/>
    <s v="Factura electrÃ³nica"/>
    <n v="31"/>
    <x v="1245"/>
    <n v="357000"/>
    <s v="daniela-avila"/>
    <x v="1245"/>
    <x v="0"/>
    <s v="31357000"/>
    <d v="2025-11-07T00:00:00"/>
    <n v="350000"/>
    <n v="-7000"/>
  </r>
  <r>
    <x v="346"/>
    <s v="Factura electrÃ³nica"/>
    <n v="1987419"/>
    <x v="1245"/>
    <n v="1099990"/>
    <s v="daniela-avila"/>
    <x v="1245"/>
    <x v="0"/>
    <s v="19874191099990"/>
    <d v="2025-11-05T00:00:00"/>
    <n v="1099990"/>
    <n v="0"/>
  </r>
  <r>
    <x v="346"/>
    <s v="Factura electrÃ³nica"/>
    <n v="1987485"/>
    <x v="1245"/>
    <n v="133980"/>
    <s v="daniela-avila"/>
    <x v="1245"/>
    <x v="0"/>
    <s v="1987485133980"/>
    <d v="2025-11-05T00:00:00"/>
    <n v="133980"/>
    <n v="0"/>
  </r>
  <r>
    <x v="483"/>
    <s v="Factura electrÃ³nica"/>
    <n v="151"/>
    <x v="1245"/>
    <n v="119000"/>
    <s v="daniela-avila"/>
    <x v="1245"/>
    <x v="0"/>
    <s v="151119000"/>
    <m/>
    <m/>
    <n v="-119000"/>
  </r>
  <r>
    <x v="342"/>
    <s v="Factura electrÃ³nica"/>
    <n v="53662758"/>
    <x v="1245"/>
    <n v="149587"/>
    <s v="daniela-avila"/>
    <x v="1245"/>
    <x v="0"/>
    <s v="53662758149587"/>
    <d v="2025-11-06T00:00:00"/>
    <n v="149587"/>
    <n v="0"/>
  </r>
  <r>
    <x v="63"/>
    <s v="Factura electrÃ³nica"/>
    <n v="1179"/>
    <x v="1245"/>
    <n v="858000"/>
    <s v="daniela-avila"/>
    <x v="1245"/>
    <x v="0"/>
    <s v="1179858000"/>
    <d v="2025-12-02T00:00:00"/>
    <n v="858000"/>
    <n v="0"/>
  </r>
  <r>
    <x v="342"/>
    <s v="Factura no afecta o exenta electrÃ³nica"/>
    <n v="14243104"/>
    <x v="1245"/>
    <n v="0"/>
    <s v="daniela-avila"/>
    <x v="1245"/>
    <x v="0"/>
    <s v="142431040"/>
    <d v="2025-11-06T00:00:00"/>
    <n v="0"/>
    <n v="0"/>
  </r>
  <r>
    <x v="405"/>
    <s v="Factura electrÃ³nica"/>
    <n v="25398489"/>
    <x v="1245"/>
    <n v="255980"/>
    <s v="daniela-avila"/>
    <x v="1245"/>
    <x v="0"/>
    <s v="25398489255980"/>
    <d v="2025-11-06T00:00:00"/>
    <n v="255980"/>
    <n v="0"/>
  </r>
  <r>
    <x v="198"/>
    <s v="Factura electrÃ³nica"/>
    <n v="742"/>
    <x v="1246"/>
    <n v="759601"/>
    <s v="daniela-avila"/>
    <x v="1246"/>
    <x v="0"/>
    <s v="742759601"/>
    <d v="2025-11-13T00:00:00"/>
    <n v="759601"/>
    <n v="0"/>
  </r>
  <r>
    <x v="52"/>
    <s v="Factura electrÃ³nica"/>
    <n v="14323"/>
    <x v="1246"/>
    <n v="339480"/>
    <s v="daniela-avila"/>
    <x v="1246"/>
    <x v="0"/>
    <s v="14323339480"/>
    <d v="2025-11-07T00:00:00"/>
    <n v="339480"/>
    <n v="0"/>
  </r>
  <r>
    <x v="198"/>
    <s v="Factura electrÃ³nica"/>
    <n v="743"/>
    <x v="1246"/>
    <n v="1184401"/>
    <s v="daniela-avila"/>
    <x v="1246"/>
    <x v="0"/>
    <s v="7431184401"/>
    <d v="2025-11-13T00:00:00"/>
    <n v="1184401"/>
    <n v="0"/>
  </r>
  <r>
    <x v="54"/>
    <s v="Factura electrÃ³nica"/>
    <n v="143458372"/>
    <x v="1246"/>
    <n v="1010940"/>
    <s v="daniela-avila"/>
    <x v="1246"/>
    <x v="0"/>
    <s v="1434583721010940"/>
    <d v="2025-11-07T00:00:00"/>
    <n v="1010940"/>
    <n v="0"/>
  </r>
  <r>
    <x v="398"/>
    <s v="Factura electrÃ³nica"/>
    <n v="3786"/>
    <x v="1246"/>
    <n v="243980"/>
    <s v="daniela-avila"/>
    <x v="1246"/>
    <x v="0"/>
    <s v="3786243980"/>
    <d v="2025-10-29T00:00:00"/>
    <n v="243980"/>
    <n v="0"/>
  </r>
  <r>
    <x v="335"/>
    <s v="Factura electrÃ³nica"/>
    <n v="2179494"/>
    <x v="1246"/>
    <n v="1123970"/>
    <s v="daniela-avila"/>
    <x v="1246"/>
    <x v="0"/>
    <s v="21794941123970"/>
    <d v="2025-11-07T00:00:00"/>
    <n v="1123970"/>
    <n v="0"/>
  </r>
  <r>
    <x v="346"/>
    <s v="Factura electrÃ³nica"/>
    <n v="1987721"/>
    <x v="1246"/>
    <n v="1499980"/>
    <s v="daniela-avila"/>
    <x v="1246"/>
    <x v="0"/>
    <s v="19877211499980"/>
    <d v="2025-11-07T00:00:00"/>
    <n v="1499980"/>
    <n v="0"/>
  </r>
  <r>
    <x v="346"/>
    <s v="Factura electrÃ³nica"/>
    <n v="1987722"/>
    <x v="1246"/>
    <n v="1272979"/>
    <s v="daniela-avila"/>
    <x v="1246"/>
    <x v="0"/>
    <s v="19877221272979"/>
    <d v="2025-11-07T00:00:00"/>
    <n v="1272979"/>
    <n v="0"/>
  </r>
  <r>
    <x v="198"/>
    <s v="Nota de crÃ©dito electrÃ³nica"/>
    <n v="2092"/>
    <x v="1246"/>
    <n v="-759601"/>
    <s v="daniela-avila"/>
    <x v="1246"/>
    <x v="1"/>
    <s v="2092-759601"/>
    <m/>
    <m/>
    <n v="759601"/>
  </r>
  <r>
    <x v="539"/>
    <s v="Factura electrÃ³nica"/>
    <n v="2915"/>
    <x v="1247"/>
    <n v="614344"/>
    <s v="daniela-avila"/>
    <x v="1247"/>
    <x v="0"/>
    <s v="2915614344"/>
    <d v="2025-12-02T00:00:00"/>
    <n v="614344"/>
    <n v="0"/>
  </r>
  <r>
    <x v="351"/>
    <s v="Factura electrÃ³nica"/>
    <n v="76292"/>
    <x v="1247"/>
    <n v="580720"/>
    <s v="daniela-avila"/>
    <x v="1247"/>
    <x v="0"/>
    <s v="76292580720"/>
    <d v="2025-10-06T00:00:00"/>
    <n v="580720"/>
    <n v="0"/>
  </r>
  <r>
    <x v="386"/>
    <s v="Factura electrÃ³nica"/>
    <n v="52564749"/>
    <x v="1247"/>
    <n v="89271"/>
    <s v="daniela-avila"/>
    <x v="1247"/>
    <x v="0"/>
    <s v="5256474989271"/>
    <d v="2025-12-01T00:00:00"/>
    <n v="89271"/>
    <n v="0"/>
  </r>
  <r>
    <x v="540"/>
    <s v="Factura electrÃ³nica"/>
    <n v="1275"/>
    <x v="1248"/>
    <n v="2062533"/>
    <s v="daniela-avila"/>
    <x v="1248"/>
    <x v="0"/>
    <s v="12752062533"/>
    <d v="2025-11-12T00:00:00"/>
    <n v="2062533"/>
    <n v="0"/>
  </r>
  <r>
    <x v="285"/>
    <s v="Factura electrÃ³nica"/>
    <n v="17206"/>
    <x v="1248"/>
    <n v="328940"/>
    <s v="daniela-avila"/>
    <x v="1248"/>
    <x v="0"/>
    <s v="17206328940"/>
    <d v="2025-11-11T00:00:00"/>
    <n v="328940"/>
    <n v="0"/>
  </r>
  <r>
    <x v="54"/>
    <s v="Factura electrÃ³nica"/>
    <n v="143573501"/>
    <x v="1248"/>
    <n v="263970"/>
    <s v="daniela-avila"/>
    <x v="1248"/>
    <x v="0"/>
    <s v="143573501263970"/>
    <d v="2025-11-11T00:00:00"/>
    <n v="263970"/>
    <n v="0"/>
  </r>
  <r>
    <x v="541"/>
    <s v="Factura electrÃ³nica"/>
    <n v="609247"/>
    <x v="1248"/>
    <n v="204990"/>
    <s v="daniela-avila"/>
    <x v="1248"/>
    <x v="2"/>
    <s v="609247204990"/>
    <m/>
    <m/>
    <n v="-204990"/>
  </r>
  <r>
    <x v="542"/>
    <s v="Nota de crÃ©dito electrÃ³nica"/>
    <n v="4661"/>
    <x v="1248"/>
    <n v="-153980"/>
    <s v="daniela-avila"/>
    <x v="1248"/>
    <x v="1"/>
    <s v="4661-153980"/>
    <m/>
    <m/>
    <n v="153980"/>
  </r>
  <r>
    <x v="541"/>
    <s v="Nota de crÃ©dito electrÃ³nica"/>
    <n v="1240561"/>
    <x v="1248"/>
    <n v="-204990"/>
    <s v="daniela-avila"/>
    <x v="1248"/>
    <x v="1"/>
    <s v="1240561-204990"/>
    <m/>
    <m/>
    <n v="204990"/>
  </r>
  <r>
    <x v="401"/>
    <s v="Factura electrÃ³nica"/>
    <n v="560"/>
    <x v="1248"/>
    <n v="12997"/>
    <s v="daniela-avila"/>
    <x v="1248"/>
    <x v="0"/>
    <s v="56012997"/>
    <d v="2025-12-02T00:00:00"/>
    <n v="12997"/>
    <n v="0"/>
  </r>
  <r>
    <x v="542"/>
    <s v="Factura electrÃ³nica"/>
    <n v="1195"/>
    <x v="1248"/>
    <n v="149990"/>
    <s v="daniela-avila"/>
    <x v="1248"/>
    <x v="0"/>
    <s v="1195149990"/>
    <d v="2025-10-17T00:00:00"/>
    <n v="149990"/>
    <n v="0"/>
  </r>
  <r>
    <x v="8"/>
    <s v="Factura electrÃ³nica"/>
    <n v="7029"/>
    <x v="1248"/>
    <n v="19059898"/>
    <s v="daniela-avila"/>
    <x v="1248"/>
    <x v="0"/>
    <s v="702919059898"/>
    <d v="2025-12-02T00:00:00"/>
    <n v="19059898"/>
    <n v="0"/>
  </r>
  <r>
    <x v="369"/>
    <s v="Factura electrÃ³nica"/>
    <n v="6302"/>
    <x v="1248"/>
    <n v="321502"/>
    <s v="daniela-avila"/>
    <x v="1248"/>
    <x v="0"/>
    <s v="6302321502"/>
    <d v="2025-12-09T00:00:00"/>
    <n v="31502"/>
    <n v="-290000"/>
  </r>
  <r>
    <x v="369"/>
    <s v="Factura electrÃ³nica"/>
    <n v="6303"/>
    <x v="1248"/>
    <n v="67961"/>
    <s v="daniela-avila"/>
    <x v="1248"/>
    <x v="0"/>
    <s v="630367961"/>
    <d v="2025-12-09T00:00:00"/>
    <n v="67961"/>
    <n v="0"/>
  </r>
  <r>
    <x v="198"/>
    <s v="Factura electrÃ³nica"/>
    <n v="748"/>
    <x v="1249"/>
    <n v="569700"/>
    <s v="daniela-avila"/>
    <x v="1249"/>
    <x v="0"/>
    <s v="748569700"/>
    <d v="2025-11-13T00:00:00"/>
    <n v="569700"/>
    <n v="0"/>
  </r>
  <r>
    <x v="543"/>
    <s v="Factura electrÃ³nica"/>
    <n v="162496"/>
    <x v="1249"/>
    <n v="756970"/>
    <s v="daniela-avila"/>
    <x v="1249"/>
    <x v="0"/>
    <s v="162496756970"/>
    <d v="2025-11-11T00:00:00"/>
    <n v="756970"/>
    <n v="0"/>
  </r>
  <r>
    <x v="53"/>
    <s v="Factura electrÃ³nica"/>
    <n v="64613"/>
    <x v="1249"/>
    <n v="165930"/>
    <s v="daniela-avila"/>
    <x v="1249"/>
    <x v="0"/>
    <s v="64613165930"/>
    <d v="2025-11-12T00:00:00"/>
    <n v="165930"/>
    <n v="0"/>
  </r>
  <r>
    <x v="52"/>
    <s v="Factura electrÃ³nica"/>
    <n v="14357"/>
    <x v="1249"/>
    <n v="412980"/>
    <s v="daniela-avila"/>
    <x v="1249"/>
    <x v="0"/>
    <s v="14357412980"/>
    <d v="2025-10-14T00:00:00"/>
    <n v="412980"/>
    <n v="0"/>
  </r>
  <r>
    <x v="289"/>
    <s v="Factura electrÃ³nica"/>
    <n v="44"/>
    <x v="1249"/>
    <n v="1090528"/>
    <s v="daniela-avila"/>
    <x v="1249"/>
    <x v="0"/>
    <s v="441090528"/>
    <d v="2025-11-13T00:00:00"/>
    <n v="1090528"/>
    <n v="0"/>
  </r>
  <r>
    <x v="289"/>
    <s v="Factura electrÃ³nica"/>
    <n v="45"/>
    <x v="1249"/>
    <n v="927736"/>
    <s v="daniela-avila"/>
    <x v="1249"/>
    <x v="0"/>
    <s v="45927736"/>
    <d v="2025-11-13T00:00:00"/>
    <n v="927736"/>
    <n v="0"/>
  </r>
  <r>
    <x v="289"/>
    <s v="Factura electrÃ³nica"/>
    <n v="46"/>
    <x v="1249"/>
    <n v="934965"/>
    <s v="daniela-avila"/>
    <x v="1249"/>
    <x v="0"/>
    <s v="46934965"/>
    <d v="2025-11-13T00:00:00"/>
    <n v="934965"/>
    <n v="0"/>
  </r>
  <r>
    <x v="336"/>
    <s v="Factura no afecta o exenta electrÃ³nica"/>
    <n v="3364727"/>
    <x v="1249"/>
    <n v="6293"/>
    <s v="daniela-avila"/>
    <x v="1249"/>
    <x v="0"/>
    <s v="33647276293"/>
    <d v="2025-11-12T00:00:00"/>
    <n v="6293"/>
    <n v="0"/>
  </r>
  <r>
    <x v="441"/>
    <s v="Factura electrÃ³nica"/>
    <n v="10441"/>
    <x v="1249"/>
    <n v="326976"/>
    <s v="daniela-avila"/>
    <x v="1249"/>
    <x v="0"/>
    <s v="10441326976"/>
    <d v="2025-12-09T00:00:00"/>
    <n v="326976"/>
    <n v="0"/>
  </r>
  <r>
    <x v="372"/>
    <s v="Factura electrÃ³nica"/>
    <n v="1232853"/>
    <x v="1249"/>
    <n v="3159978"/>
    <s v="daniela-avila"/>
    <x v="1249"/>
    <x v="0"/>
    <s v="12328533159978"/>
    <d v="2025-12-09T00:00:00"/>
    <n v="3159978"/>
    <n v="0"/>
  </r>
  <r>
    <x v="372"/>
    <s v="Factura electrÃ³nica"/>
    <n v="1232854"/>
    <x v="1249"/>
    <n v="3250246"/>
    <s v="daniela-avila"/>
    <x v="1249"/>
    <x v="0"/>
    <s v="12328543250246"/>
    <d v="2025-12-09T00:00:00"/>
    <n v="3250246"/>
    <n v="0"/>
  </r>
  <r>
    <x v="512"/>
    <s v="Factura electrÃ³nica"/>
    <n v="50063"/>
    <x v="1249"/>
    <n v="689941"/>
    <s v="daniela-avila"/>
    <x v="1249"/>
    <x v="0"/>
    <s v="50063689941"/>
    <d v="2025-12-09T00:00:00"/>
    <n v="689941"/>
    <n v="0"/>
  </r>
  <r>
    <x v="335"/>
    <s v="Factura electrÃ³nica"/>
    <n v="2180055"/>
    <x v="1250"/>
    <n v="1123970"/>
    <s v="daniela-avila"/>
    <x v="1250"/>
    <x v="0"/>
    <s v="21800551123970"/>
    <d v="2025-11-13T00:00:00"/>
    <n v="1123970"/>
    <n v="0"/>
  </r>
  <r>
    <x v="523"/>
    <s v="Factura electrÃ³nica"/>
    <n v="832473"/>
    <x v="1250"/>
    <n v="1449950"/>
    <s v="daniela-avila"/>
    <x v="1250"/>
    <x v="0"/>
    <s v="8324731449950"/>
    <d v="2025-11-13T00:00:00"/>
    <n v="1449950"/>
    <n v="0"/>
  </r>
  <r>
    <x v="544"/>
    <s v="Factura electrÃ³nica"/>
    <n v="913"/>
    <x v="1250"/>
    <n v="570000"/>
    <s v="daniela-avila"/>
    <x v="1250"/>
    <x v="0"/>
    <s v="913570000"/>
    <d v="2025-10-17T00:00:00"/>
    <n v="570000"/>
    <n v="0"/>
  </r>
  <r>
    <x v="544"/>
    <s v="Factura electrÃ³nica"/>
    <n v="914"/>
    <x v="1250"/>
    <n v="570000"/>
    <s v="daniela-avila"/>
    <x v="1250"/>
    <x v="2"/>
    <s v="914570000"/>
    <m/>
    <m/>
    <n v="-570000"/>
  </r>
  <r>
    <x v="54"/>
    <s v="Factura electrÃ³nica"/>
    <n v="143605260"/>
    <x v="1250"/>
    <n v="393960"/>
    <s v="daniela-avila"/>
    <x v="1250"/>
    <x v="0"/>
    <s v="143605260393960"/>
    <d v="2025-11-13T00:00:00"/>
    <n v="393960"/>
    <n v="0"/>
  </r>
  <r>
    <x v="545"/>
    <s v="Factura electrÃ³nica"/>
    <n v="478209"/>
    <x v="1250"/>
    <n v="747990"/>
    <s v="daniela-avila"/>
    <x v="1250"/>
    <x v="0"/>
    <s v="478209747990"/>
    <d v="2025-11-13T00:00:00"/>
    <n v="747990"/>
    <n v="0"/>
  </r>
  <r>
    <x v="544"/>
    <s v="Nota de crÃ©dito electrÃ³nica"/>
    <n v="124"/>
    <x v="1250"/>
    <n v="-570000"/>
    <s v="daniela-avila"/>
    <x v="1250"/>
    <x v="1"/>
    <s v="124-570000"/>
    <m/>
    <m/>
    <n v="570000"/>
  </r>
  <r>
    <x v="546"/>
    <s v="Factura electrÃ³nica"/>
    <n v="17651"/>
    <x v="1250"/>
    <n v="40436"/>
    <s v="daniela-avila"/>
    <x v="1250"/>
    <x v="0"/>
    <s v="1765140436"/>
    <d v="2025-11-18T00:00:00"/>
    <n v="40436"/>
    <n v="0"/>
  </r>
  <r>
    <x v="206"/>
    <s v="Factura electrÃ³nica"/>
    <n v="631195"/>
    <x v="1250"/>
    <n v="635855"/>
    <s v="daniela-avila"/>
    <x v="1250"/>
    <x v="0"/>
    <s v="631195635855"/>
    <d v="2025-12-09T00:00:00"/>
    <n v="635855"/>
    <n v="0"/>
  </r>
  <r>
    <x v="475"/>
    <s v="Factura electrÃ³nica"/>
    <n v="266109"/>
    <x v="1250"/>
    <n v="6771413"/>
    <s v="daniela-avila"/>
    <x v="1250"/>
    <x v="0"/>
    <s v="2661096771413"/>
    <d v="2025-12-09T00:00:00"/>
    <n v="6771413"/>
    <n v="0"/>
  </r>
  <r>
    <x v="372"/>
    <s v="Factura electrÃ³nica"/>
    <n v="1232885"/>
    <x v="1250"/>
    <n v="1728410"/>
    <s v="daniela-avila"/>
    <x v="1250"/>
    <x v="0"/>
    <s v="12328851728410"/>
    <d v="2025-12-09T00:00:00"/>
    <n v="1728410"/>
    <n v="0"/>
  </r>
  <r>
    <x v="372"/>
    <s v="Factura electrÃ³nica"/>
    <n v="1232886"/>
    <x v="1250"/>
    <n v="3456819"/>
    <s v="daniela-avila"/>
    <x v="1250"/>
    <x v="0"/>
    <s v="12328863456819"/>
    <d v="2025-12-09T00:00:00"/>
    <n v="3456819"/>
    <n v="0"/>
  </r>
  <r>
    <x v="372"/>
    <s v="Factura electrÃ³nica"/>
    <n v="1232887"/>
    <x v="1250"/>
    <n v="1728410"/>
    <s v="daniela-avila"/>
    <x v="1250"/>
    <x v="0"/>
    <s v="12328871728410"/>
    <d v="2025-12-09T00:00:00"/>
    <n v="1728410"/>
    <n v="0"/>
  </r>
  <r>
    <x v="372"/>
    <s v="Factura electrÃ³nica"/>
    <n v="1232888"/>
    <x v="1250"/>
    <n v="5595827"/>
    <s v="daniela-avila"/>
    <x v="1250"/>
    <x v="0"/>
    <s v="12328885595827"/>
    <d v="2025-12-09T00:00:00"/>
    <n v="5595827"/>
    <n v="0"/>
  </r>
  <r>
    <x v="51"/>
    <s v="Factura electrÃ³nica"/>
    <n v="889740"/>
    <x v="1250"/>
    <n v="4446753"/>
    <s v="daniela-avila"/>
    <x v="1250"/>
    <x v="0"/>
    <s v="8897404446753"/>
    <d v="2025-12-09T00:00:00"/>
    <n v="4446753"/>
    <n v="0"/>
  </r>
  <r>
    <x v="405"/>
    <s v="Factura electrÃ³nica"/>
    <n v="25402345"/>
    <x v="1251"/>
    <n v="399950"/>
    <s v="daniela-avila"/>
    <x v="1251"/>
    <x v="0"/>
    <s v="25402345399950"/>
    <d v="2025-11-14T00:00:00"/>
    <n v="399950"/>
    <n v="0"/>
  </r>
  <r>
    <x v="523"/>
    <s v="Factura electrÃ³nica"/>
    <n v="832504"/>
    <x v="1251"/>
    <n v="253981"/>
    <s v="daniela-avila"/>
    <x v="1251"/>
    <x v="0"/>
    <s v="832504253981"/>
    <d v="2025-11-14T00:00:00"/>
    <n v="253981"/>
    <n v="0"/>
  </r>
  <r>
    <x v="54"/>
    <s v="Factura electrÃ³nica"/>
    <n v="143605985"/>
    <x v="1251"/>
    <n v="203980"/>
    <s v="daniela-avila"/>
    <x v="1251"/>
    <x v="2"/>
    <s v="143605985203980"/>
    <m/>
    <m/>
    <n v="-203980"/>
  </r>
  <r>
    <x v="346"/>
    <s v="Factura electrÃ³nica"/>
    <n v="1988795"/>
    <x v="1251"/>
    <n v="369980"/>
    <s v="daniela-avila"/>
    <x v="1251"/>
    <x v="0"/>
    <s v="1988795369980"/>
    <d v="2025-11-14T00:00:00"/>
    <n v="369980"/>
    <n v="0"/>
  </r>
  <r>
    <x v="346"/>
    <s v="Factura electrÃ³nica"/>
    <n v="1988847"/>
    <x v="1251"/>
    <n v="799991"/>
    <s v="daniela-avila"/>
    <x v="1251"/>
    <x v="0"/>
    <s v="1988847799991"/>
    <d v="2025-11-13T00:00:00"/>
    <n v="799990"/>
    <n v="-1"/>
  </r>
  <r>
    <x v="157"/>
    <s v="Nota de crÃ©dito electrÃ³nica"/>
    <n v="1319352"/>
    <x v="1251"/>
    <n v="-64591"/>
    <s v="daniela-avila"/>
    <x v="1251"/>
    <x v="1"/>
    <s v="1319352-64591"/>
    <m/>
    <m/>
    <n v="64591"/>
  </r>
  <r>
    <x v="54"/>
    <s v="Nota de crÃ©dito electrÃ³nica"/>
    <n v="62012089"/>
    <x v="1251"/>
    <n v="-203980"/>
    <s v="daniela-avila"/>
    <x v="1251"/>
    <x v="1"/>
    <s v="62012089-203980"/>
    <m/>
    <m/>
    <n v="203980"/>
  </r>
  <r>
    <x v="198"/>
    <s v="Factura electrÃ³nica"/>
    <n v="750"/>
    <x v="1251"/>
    <n v="379800"/>
    <s v="daniela-avila"/>
    <x v="1251"/>
    <x v="0"/>
    <s v="750379800"/>
    <d v="2025-12-09T00:00:00"/>
    <n v="379800"/>
    <n v="0"/>
  </r>
  <r>
    <x v="22"/>
    <s v="Factura electrÃ³nica"/>
    <n v="5448492"/>
    <x v="1251"/>
    <n v="514980"/>
    <s v="daniela-avila"/>
    <x v="1251"/>
    <x v="2"/>
    <s v="5448492514980"/>
    <m/>
    <m/>
    <n v="-514980"/>
  </r>
  <r>
    <x v="372"/>
    <s v="Factura electrÃ³nica"/>
    <n v="1237304"/>
    <x v="1251"/>
    <n v="5920512"/>
    <s v="daniela-avila"/>
    <x v="1251"/>
    <x v="0"/>
    <s v="12373045920512"/>
    <d v="2025-12-09T00:00:00"/>
    <n v="5920512"/>
    <n v="0"/>
  </r>
  <r>
    <x v="372"/>
    <s v="Factura electrÃ³nica"/>
    <n v="1237305"/>
    <x v="1251"/>
    <n v="3906789"/>
    <s v="daniela-avila"/>
    <x v="1251"/>
    <x v="0"/>
    <s v="12373053906789"/>
    <d v="2025-12-11T00:00:00"/>
    <n v="3906789"/>
    <n v="0"/>
  </r>
  <r>
    <x v="372"/>
    <s v="Factura electrÃ³nica"/>
    <n v="1237306"/>
    <x v="1251"/>
    <n v="4256246"/>
    <s v="daniela-avila"/>
    <x v="1251"/>
    <x v="0"/>
    <s v="12373064256246"/>
    <d v="2025-12-11T00:00:00"/>
    <n v="4256246"/>
    <n v="0"/>
  </r>
  <r>
    <x v="369"/>
    <s v="Factura electrÃ³nica"/>
    <n v="6315"/>
    <x v="1251"/>
    <n v="287985"/>
    <s v="daniela-avila"/>
    <x v="1251"/>
    <x v="0"/>
    <s v="6315287985"/>
    <m/>
    <m/>
    <n v="-287985"/>
  </r>
  <r>
    <x v="372"/>
    <s v="Factura electrÃ³nica"/>
    <n v="1237328"/>
    <x v="1251"/>
    <n v="954918"/>
    <s v="daniela-avila"/>
    <x v="1251"/>
    <x v="0"/>
    <s v="1237328954918"/>
    <d v="2025-12-17T00:00:00"/>
    <n v="954918"/>
    <n v="0"/>
  </r>
  <r>
    <x v="372"/>
    <s v="Factura electrÃ³nica"/>
    <n v="1237338"/>
    <x v="1251"/>
    <n v="954918"/>
    <s v="daniela-avila"/>
    <x v="1251"/>
    <x v="0"/>
    <s v="1237338954918"/>
    <d v="2025-12-17T00:00:00"/>
    <n v="954918"/>
    <n v="0"/>
  </r>
  <r>
    <x v="547"/>
    <s v="Factura electrÃ³nica"/>
    <n v="853299"/>
    <x v="1251"/>
    <n v="378004"/>
    <s v="daniela-avila"/>
    <x v="1251"/>
    <x v="0"/>
    <s v="853299378004"/>
    <d v="2025-12-01T00:00:00"/>
    <n v="378004"/>
    <n v="0"/>
  </r>
  <r>
    <x v="1"/>
    <s v="Factura electrÃ³nica"/>
    <n v="1941"/>
    <x v="1251"/>
    <n v="449705"/>
    <s v="daniela-avila"/>
    <x v="1251"/>
    <x v="0"/>
    <s v="1941449705"/>
    <d v="2025-12-11T00:00:00"/>
    <n v="449705"/>
    <n v="0"/>
  </r>
  <r>
    <x v="1"/>
    <s v="Factura electrÃ³nica"/>
    <n v="1942"/>
    <x v="1251"/>
    <n v="90475"/>
    <s v="daniela-avila"/>
    <x v="1251"/>
    <x v="2"/>
    <s v="194290475"/>
    <m/>
    <m/>
    <n v="-90475"/>
  </r>
  <r>
    <x v="1"/>
    <s v="Factura electrÃ³nica"/>
    <n v="1943"/>
    <x v="1251"/>
    <n v="90475"/>
    <s v="daniela-avila"/>
    <x v="1251"/>
    <x v="0"/>
    <s v="194390475"/>
    <d v="2025-12-11T00:00:00"/>
    <n v="90475"/>
    <n v="0"/>
  </r>
  <r>
    <x v="1"/>
    <s v="Factura electrÃ³nica"/>
    <n v="1944"/>
    <x v="1251"/>
    <n v="86772"/>
    <s v="daniela-avila"/>
    <x v="1251"/>
    <x v="0"/>
    <s v="194486772"/>
    <d v="2025-12-11T00:00:00"/>
    <n v="86772"/>
    <n v="0"/>
  </r>
  <r>
    <x v="1"/>
    <s v="Factura electrÃ³nica"/>
    <n v="1945"/>
    <x v="1251"/>
    <n v="90475"/>
    <s v="daniela-avila"/>
    <x v="1251"/>
    <x v="0"/>
    <s v="194590475"/>
    <d v="2025-12-11T00:00:00"/>
    <n v="90475"/>
    <n v="0"/>
  </r>
  <r>
    <x v="1"/>
    <s v="Factura electrÃ³nica"/>
    <n v="1946"/>
    <x v="1251"/>
    <n v="722241"/>
    <s v="daniela-avila"/>
    <x v="1251"/>
    <x v="2"/>
    <s v="1946722241"/>
    <m/>
    <m/>
    <n v="-722241"/>
  </r>
  <r>
    <x v="1"/>
    <s v="Factura electrÃ³nica"/>
    <n v="1947"/>
    <x v="1251"/>
    <n v="722241"/>
    <s v="daniela-avila"/>
    <x v="1251"/>
    <x v="0"/>
    <s v="1947722241"/>
    <d v="2025-12-11T00:00:00"/>
    <n v="722241"/>
    <n v="0"/>
  </r>
  <r>
    <x v="1"/>
    <s v="Factura electrÃ³nica"/>
    <n v="1948"/>
    <x v="1251"/>
    <n v="573717"/>
    <s v="daniela-avila"/>
    <x v="1251"/>
    <x v="0"/>
    <s v="1948573717"/>
    <d v="2025-12-11T00:00:00"/>
    <n v="573717"/>
    <n v="0"/>
  </r>
  <r>
    <x v="22"/>
    <s v="Nota de crÃ©dito electrÃ³nica"/>
    <n v="28704831"/>
    <x v="1251"/>
    <n v="-514980"/>
    <s v="daniela-avila"/>
    <x v="1251"/>
    <x v="1"/>
    <s v="28704831-514980"/>
    <m/>
    <m/>
    <n v="514980"/>
  </r>
  <r>
    <x v="1"/>
    <s v="Nota de crÃ©dito electrÃ³nica"/>
    <n v="141"/>
    <x v="1251"/>
    <n v="-90475"/>
    <s v="daniela-avila"/>
    <x v="1251"/>
    <x v="1"/>
    <s v="141-90475"/>
    <m/>
    <m/>
    <n v="90475"/>
  </r>
  <r>
    <x v="1"/>
    <s v="Nota de crÃ©dito electrÃ³nica"/>
    <n v="142"/>
    <x v="1251"/>
    <n v="-722241"/>
    <s v="daniela-avila"/>
    <x v="1251"/>
    <x v="1"/>
    <s v="142-722241"/>
    <m/>
    <m/>
    <n v="722241"/>
  </r>
  <r>
    <x v="336"/>
    <s v="Factura electrÃ³nica"/>
    <n v="7559671"/>
    <x v="1252"/>
    <n v="14247"/>
    <s v="daniela-avila"/>
    <x v="1252"/>
    <x v="0"/>
    <s v="755967114247"/>
    <d v="2025-11-17T00:00:00"/>
    <n v="14247"/>
    <n v="0"/>
  </r>
  <r>
    <x v="548"/>
    <s v="Factura electrÃ³nica"/>
    <n v="17821"/>
    <x v="1252"/>
    <n v="2099001"/>
    <s v="daniela-avila"/>
    <x v="1252"/>
    <x v="0"/>
    <s v="178212099001"/>
    <d v="2025-11-25T00:00:00"/>
    <n v="2099001"/>
    <n v="0"/>
  </r>
  <r>
    <x v="360"/>
    <s v="Factura electrÃ³nica"/>
    <n v="17484"/>
    <x v="1252"/>
    <n v="605251"/>
    <s v="daniela-avila"/>
    <x v="1252"/>
    <x v="0"/>
    <s v="17484605251"/>
    <d v="2025-12-15T00:00:00"/>
    <n v="605251"/>
    <n v="0"/>
  </r>
  <r>
    <x v="369"/>
    <s v="Factura electrÃ³nica"/>
    <n v="6321"/>
    <x v="1252"/>
    <n v="335976"/>
    <s v="daniela-avila"/>
    <x v="1252"/>
    <x v="0"/>
    <s v="6321335976"/>
    <d v="2025-12-15T00:00:00"/>
    <n v="335976"/>
    <n v="0"/>
  </r>
  <r>
    <x v="507"/>
    <s v="Factura electrÃ³nica"/>
    <n v="22"/>
    <x v="1252"/>
    <n v="58953"/>
    <s v="daniela-avila"/>
    <x v="1252"/>
    <x v="0"/>
    <s v="2258953"/>
    <d v="2025-12-17T00:00:00"/>
    <n v="58953"/>
    <n v="0"/>
  </r>
  <r>
    <x v="53"/>
    <s v="Factura electrÃ³nica"/>
    <n v="64840"/>
    <x v="1252"/>
    <n v="558160"/>
    <s v="daniela-avila"/>
    <x v="1252"/>
    <x v="0"/>
    <s v="64840558160"/>
    <d v="2025-11-17T00:00:00"/>
    <n v="558160"/>
    <n v="0"/>
  </r>
  <r>
    <x v="376"/>
    <s v="Factura electrÃ³nica"/>
    <n v="14795"/>
    <x v="1252"/>
    <n v="115199"/>
    <s v="daniela-avila"/>
    <x v="1252"/>
    <x v="0"/>
    <s v="14795115199"/>
    <d v="2025-12-15T00:00:00"/>
    <n v="115199"/>
    <n v="0"/>
  </r>
  <r>
    <x v="372"/>
    <s v="Factura electrÃ³nica"/>
    <n v="1237388"/>
    <x v="1252"/>
    <n v="1631991"/>
    <s v="daniela-avila"/>
    <x v="1252"/>
    <x v="0"/>
    <s v="12373881631991"/>
    <d v="2025-12-15T00:00:00"/>
    <n v="1631991"/>
    <n v="0"/>
  </r>
  <r>
    <x v="198"/>
    <s v="Factura electrÃ³nica"/>
    <n v="757"/>
    <x v="1252"/>
    <n v="189900"/>
    <s v="daniela-avila"/>
    <x v="1252"/>
    <x v="0"/>
    <s v="757189900"/>
    <d v="2025-12-09T00:00:00"/>
    <n v="189900"/>
    <n v="0"/>
  </r>
  <r>
    <x v="422"/>
    <s v="Factura electrÃ³nica"/>
    <n v="356"/>
    <x v="1252"/>
    <n v="309000"/>
    <s v="daniela-avila"/>
    <x v="1252"/>
    <x v="0"/>
    <s v="356309000"/>
    <d v="2025-11-14T00:00:00"/>
    <n v="309000"/>
    <n v="0"/>
  </r>
  <r>
    <x v="549"/>
    <s v="Factura no afecta o exenta electrÃ³nica"/>
    <n v="30099"/>
    <x v="1252"/>
    <n v="487978"/>
    <s v="daniela-avila"/>
    <x v="1252"/>
    <x v="0"/>
    <s v="30099487978"/>
    <d v="2025-11-28T00:00:00"/>
    <n v="487978"/>
    <n v="0"/>
  </r>
  <r>
    <x v="198"/>
    <s v="Nota de crÃ©dito electrÃ³nica"/>
    <n v="2105"/>
    <x v="1252"/>
    <n v="-189900"/>
    <s v="daniela-avila"/>
    <x v="1252"/>
    <x v="1"/>
    <s v="2105-189900"/>
    <m/>
    <m/>
    <n v="189900"/>
  </r>
  <r>
    <x v="369"/>
    <s v="Factura electrÃ³nica"/>
    <n v="6327"/>
    <x v="1253"/>
    <n v="335976"/>
    <s v="daniela-avila"/>
    <x v="1253"/>
    <x v="0"/>
    <s v="6327335976"/>
    <d v="2025-12-15T00:00:00"/>
    <n v="335976"/>
    <n v="0"/>
  </r>
  <r>
    <x v="372"/>
    <s v="Factura electrÃ³nica"/>
    <n v="1227268"/>
    <x v="1253"/>
    <n v="151900"/>
    <s v="daniela-avila"/>
    <x v="1253"/>
    <x v="0"/>
    <s v="1227268151900"/>
    <d v="2025-11-18T00:00:00"/>
    <n v="151900"/>
    <n v="0"/>
  </r>
  <r>
    <x v="523"/>
    <s v="Factura electrÃ³nica"/>
    <n v="833014"/>
    <x v="1253"/>
    <n v="1349950"/>
    <s v="daniela-avila"/>
    <x v="1253"/>
    <x v="0"/>
    <s v="8330141349950"/>
    <d v="2025-11-18T00:00:00"/>
    <n v="1349950"/>
    <n v="0"/>
  </r>
  <r>
    <x v="51"/>
    <s v="Factura electrÃ³nica"/>
    <n v="889934"/>
    <x v="1253"/>
    <n v="988407"/>
    <s v="daniela-avila"/>
    <x v="1253"/>
    <x v="0"/>
    <s v="889934988407"/>
    <d v="2025-12-15T00:00:00"/>
    <n v="988407"/>
    <n v="0"/>
  </r>
  <r>
    <x v="75"/>
    <s v="Factura electrÃ³nica"/>
    <n v="31531"/>
    <x v="1253"/>
    <n v="1231869"/>
    <s v="daniela-avila"/>
    <x v="1253"/>
    <x v="2"/>
    <s v="315311231869"/>
    <m/>
    <m/>
    <n v="-1231869"/>
  </r>
  <r>
    <x v="198"/>
    <s v="Factura electrÃ³nica"/>
    <n v="758"/>
    <x v="1253"/>
    <n v="569700"/>
    <s v="daniela-avila"/>
    <x v="1253"/>
    <x v="0"/>
    <s v="758569700"/>
    <d v="2025-12-09T00:00:00"/>
    <n v="599700"/>
    <n v="30000"/>
  </r>
  <r>
    <x v="539"/>
    <s v="Factura electrÃ³nica"/>
    <n v="2933"/>
    <x v="1253"/>
    <n v="89950"/>
    <s v="daniela-avila"/>
    <x v="1253"/>
    <x v="0"/>
    <s v="293389950"/>
    <d v="2025-12-15T00:00:00"/>
    <n v="89950"/>
    <n v="0"/>
  </r>
  <r>
    <x v="372"/>
    <s v="Factura electrÃ³nica"/>
    <n v="1237430"/>
    <x v="1253"/>
    <n v="2972951"/>
    <s v="daniela-avila"/>
    <x v="1253"/>
    <x v="0"/>
    <s v="12374302972951"/>
    <d v="2025-12-15T00:00:00"/>
    <n v="2972951"/>
    <n v="0"/>
  </r>
  <r>
    <x v="545"/>
    <s v="Factura electrÃ³nica"/>
    <n v="478681"/>
    <x v="1253"/>
    <n v="431934"/>
    <s v="daniela-avila"/>
    <x v="1253"/>
    <x v="0"/>
    <s v="478681431934"/>
    <d v="2025-11-14T00:00:00"/>
    <n v="431934"/>
    <n v="0"/>
  </r>
  <r>
    <x v="22"/>
    <s v="Factura electrÃ³nica"/>
    <n v="5449619"/>
    <x v="1253"/>
    <n v="3000536"/>
    <s v="daniela-avila"/>
    <x v="1253"/>
    <x v="0"/>
    <s v="54496193000536"/>
    <d v="2025-11-18T00:00:00"/>
    <n v="3000536"/>
    <n v="0"/>
  </r>
  <r>
    <x v="22"/>
    <s v="Factura electrÃ³nica"/>
    <n v="5449620"/>
    <x v="1253"/>
    <n v="559939"/>
    <s v="daniela-avila"/>
    <x v="1253"/>
    <x v="0"/>
    <s v="5449620559939"/>
    <d v="2025-11-18T00:00:00"/>
    <n v="559939"/>
    <n v="0"/>
  </r>
  <r>
    <x v="284"/>
    <s v="Factura electrÃ³nica"/>
    <n v="102126"/>
    <x v="1253"/>
    <n v="1333954"/>
    <s v="daniela-avila"/>
    <x v="1253"/>
    <x v="0"/>
    <s v="1021261333954"/>
    <d v="2025-12-15T00:00:00"/>
    <n v="1333954"/>
    <n v="0"/>
  </r>
  <r>
    <x v="376"/>
    <s v="Factura electrÃ³nica"/>
    <n v="14802"/>
    <x v="1253"/>
    <n v="919051"/>
    <s v="daniela-avila"/>
    <x v="1253"/>
    <x v="0"/>
    <s v="14802919051"/>
    <d v="2025-12-17T00:00:00"/>
    <n v="919051"/>
    <n v="0"/>
  </r>
  <r>
    <x v="51"/>
    <s v="Factura electrÃ³nica"/>
    <n v="889989"/>
    <x v="1253"/>
    <n v="473775"/>
    <s v="daniela-avila"/>
    <x v="1253"/>
    <x v="0"/>
    <s v="889989473775"/>
    <d v="2025-12-17T00:00:00"/>
    <n v="473775"/>
    <n v="0"/>
  </r>
  <r>
    <x v="361"/>
    <s v="Factura electrÃ³nica"/>
    <n v="120592"/>
    <x v="1253"/>
    <n v="59000"/>
    <s v="daniela-avila"/>
    <x v="1253"/>
    <x v="0"/>
    <s v="12059259000"/>
    <d v="2025-11-18T00:00:00"/>
    <n v="59000"/>
    <n v="0"/>
  </r>
  <r>
    <x v="198"/>
    <s v="Nota de crÃ©dito electrÃ³nica"/>
    <n v="2106"/>
    <x v="1253"/>
    <n v="-569700"/>
    <s v="daniela-avila"/>
    <x v="1253"/>
    <x v="1"/>
    <s v="2106-569700"/>
    <m/>
    <m/>
    <n v="569700"/>
  </r>
  <r>
    <x v="512"/>
    <s v="Factura electrÃ³nica"/>
    <n v="50188"/>
    <x v="1253"/>
    <n v="998046"/>
    <s v="daniela-avila"/>
    <x v="1253"/>
    <x v="0"/>
    <s v="50188998046"/>
    <d v="2025-12-17T00:00:00"/>
    <n v="998046"/>
    <n v="0"/>
  </r>
  <r>
    <x v="52"/>
    <s v="Factura electrÃ³nica"/>
    <n v="14389"/>
    <x v="1254"/>
    <n v="754460"/>
    <s v="daniela-avila"/>
    <x v="1254"/>
    <x v="0"/>
    <s v="14389754460"/>
    <d v="2025-11-19T00:00:00"/>
    <n v="754460"/>
    <n v="0"/>
  </r>
  <r>
    <x v="550"/>
    <s v="Factura electrÃ³nica"/>
    <n v="26694"/>
    <x v="1254"/>
    <n v="294018"/>
    <s v="daniela-avila"/>
    <x v="1254"/>
    <x v="0"/>
    <s v="26694294018"/>
    <d v="2025-12-17T00:00:00"/>
    <n v="294018"/>
    <n v="0"/>
  </r>
  <r>
    <x v="524"/>
    <s v="Factura electrÃ³nica"/>
    <n v="6274888"/>
    <x v="1254"/>
    <n v="9057679"/>
    <s v="daniela-avila"/>
    <x v="1254"/>
    <x v="0"/>
    <s v="62748889057679"/>
    <d v="2025-11-18T00:00:00"/>
    <n v="9057679"/>
    <n v="0"/>
  </r>
  <r>
    <x v="206"/>
    <s v="Factura electrÃ³nica"/>
    <n v="631300"/>
    <x v="1254"/>
    <n v="837163"/>
    <s v="daniela-avila"/>
    <x v="1254"/>
    <x v="0"/>
    <s v="631300837163"/>
    <d v="2025-12-17T00:00:00"/>
    <n v="837163"/>
    <n v="0"/>
  </r>
  <r>
    <x v="551"/>
    <s v="Factura electrÃ³nica"/>
    <n v="6746"/>
    <x v="1254"/>
    <n v="2990000"/>
    <s v="daniela-avila"/>
    <x v="1254"/>
    <x v="0"/>
    <s v="67462990000"/>
    <d v="2025-11-12T00:00:00"/>
    <n v="2990000"/>
    <n v="0"/>
  </r>
  <r>
    <x v="54"/>
    <s v="Factura electrÃ³nica"/>
    <n v="143778356"/>
    <x v="1255"/>
    <n v="584970"/>
    <s v="daniela-avila"/>
    <x v="1255"/>
    <x v="0"/>
    <s v="143778356584970"/>
    <d v="2025-11-20T00:00:00"/>
    <n v="584970"/>
    <n v="0"/>
  </r>
  <r>
    <x v="369"/>
    <s v="Factura electrÃ³nica"/>
    <n v="6333"/>
    <x v="1255"/>
    <n v="587723"/>
    <s v="daniela-avila"/>
    <x v="1255"/>
    <x v="0"/>
    <s v="6333587723"/>
    <d v="2025-12-17T00:00:00"/>
    <n v="587723"/>
    <n v="0"/>
  </r>
  <r>
    <x v="375"/>
    <s v="Factura electrÃ³nica"/>
    <n v="26527"/>
    <x v="1255"/>
    <n v="138823"/>
    <s v="daniela-avila"/>
    <x v="1255"/>
    <x v="0"/>
    <s v="26527138823"/>
    <d v="2025-12-30T00:00:00"/>
    <n v="138823"/>
    <n v="0"/>
  </r>
  <r>
    <x v="369"/>
    <s v="Factura electrÃ³nica"/>
    <n v="6335"/>
    <x v="1255"/>
    <n v="195136"/>
    <s v="daniela-avila"/>
    <x v="1255"/>
    <x v="0"/>
    <s v="6335195136"/>
    <d v="2025-12-17T00:00:00"/>
    <n v="195136"/>
    <n v="0"/>
  </r>
  <r>
    <x v="351"/>
    <s v="Factura electrÃ³nica"/>
    <n v="76445"/>
    <x v="1255"/>
    <n v="1056720"/>
    <s v="daniela-avila"/>
    <x v="1255"/>
    <x v="0"/>
    <s v="764451056720"/>
    <d v="2025-08-14T00:00:00"/>
    <n v="1056750"/>
    <n v="30"/>
  </r>
  <r>
    <x v="539"/>
    <s v="Factura electrÃ³nica"/>
    <n v="2957"/>
    <x v="1255"/>
    <n v="418040"/>
    <s v="daniela-avila"/>
    <x v="1255"/>
    <x v="0"/>
    <s v="2957418040"/>
    <d v="2025-12-17T00:00:00"/>
    <n v="418040"/>
    <n v="0"/>
  </r>
  <r>
    <x v="198"/>
    <s v="Factura electrÃ³nica"/>
    <n v="763"/>
    <x v="1256"/>
    <n v="608600"/>
    <s v="daniela-avila"/>
    <x v="1256"/>
    <x v="0"/>
    <s v="763608600"/>
    <d v="2025-12-09T00:00:00"/>
    <n v="608600"/>
    <n v="0"/>
  </r>
  <r>
    <x v="198"/>
    <s v="Factura electrÃ³nica"/>
    <n v="764"/>
    <x v="1256"/>
    <n v="625691"/>
    <s v="daniela-avila"/>
    <x v="1256"/>
    <x v="0"/>
    <s v="764625691"/>
    <d v="2025-12-09T00:00:00"/>
    <n v="625691"/>
    <n v="0"/>
  </r>
  <r>
    <x v="198"/>
    <s v="Factura electrÃ³nica"/>
    <n v="765"/>
    <x v="1256"/>
    <n v="596700"/>
    <s v="daniela-avila"/>
    <x v="1256"/>
    <x v="0"/>
    <s v="765596700"/>
    <d v="2025-12-09T00:00:00"/>
    <n v="596700"/>
    <n v="0"/>
  </r>
  <r>
    <x v="402"/>
    <s v="Factura electrÃ³nica"/>
    <n v="47682"/>
    <x v="1256"/>
    <n v="148688"/>
    <s v="daniela-avila"/>
    <x v="1256"/>
    <x v="0"/>
    <s v="47682148688"/>
    <d v="2025-12-17T00:00:00"/>
    <n v="148688"/>
    <n v="0"/>
  </r>
  <r>
    <x v="550"/>
    <s v="Factura electrÃ³nica"/>
    <n v="26707"/>
    <x v="1256"/>
    <n v="1093951"/>
    <s v="daniela-avila"/>
    <x v="1256"/>
    <x v="0"/>
    <s v="267071093951"/>
    <d v="2025-12-17T00:00:00"/>
    <n v="1093951"/>
    <n v="0"/>
  </r>
  <r>
    <x v="372"/>
    <s v="Factura electrÃ³nica"/>
    <n v="1237543"/>
    <x v="1256"/>
    <n v="5653283"/>
    <s v="daniela-avila"/>
    <x v="1256"/>
    <x v="0"/>
    <s v="12375435653283"/>
    <d v="2025-12-17T00:00:00"/>
    <n v="5653283"/>
    <n v="0"/>
  </r>
  <r>
    <x v="552"/>
    <s v="Factura electrÃ³nica"/>
    <n v="5408"/>
    <x v="1256"/>
    <n v="79960"/>
    <s v="daniela-avila"/>
    <x v="1256"/>
    <x v="0"/>
    <s v="540879960"/>
    <d v="2025-11-21T00:00:00"/>
    <n v="79960"/>
    <n v="0"/>
  </r>
  <r>
    <x v="441"/>
    <s v="Factura electrÃ³nica"/>
    <n v="10465"/>
    <x v="1257"/>
    <n v="126285"/>
    <s v="daniela-avila"/>
    <x v="1257"/>
    <x v="0"/>
    <s v="10465126285"/>
    <d v="2025-12-24T00:00:00"/>
    <n v="126285"/>
    <n v="0"/>
  </r>
  <r>
    <x v="289"/>
    <s v="Factura electrÃ³nica"/>
    <n v="47"/>
    <x v="1258"/>
    <n v="694179"/>
    <s v="daniela-avila"/>
    <x v="1258"/>
    <x v="0"/>
    <s v="47694179"/>
    <d v="2025-12-24T00:00:00"/>
    <n v="694179"/>
    <n v="0"/>
  </r>
  <r>
    <x v="553"/>
    <s v="Factura electrÃ³nica"/>
    <n v="24449"/>
    <x v="1259"/>
    <n v="183980"/>
    <s v="daniela-avila"/>
    <x v="1259"/>
    <x v="0"/>
    <s v="24449183980"/>
    <d v="2025-11-24T00:00:00"/>
    <n v="183980"/>
    <n v="0"/>
  </r>
  <r>
    <x v="211"/>
    <s v="Factura electrÃ³nica"/>
    <n v="11358433"/>
    <x v="1259"/>
    <n v="599990"/>
    <s v="daniela-avila"/>
    <x v="1259"/>
    <x v="0"/>
    <s v="11358433599990"/>
    <d v="2025-11-24T00:00:00"/>
    <n v="599990"/>
    <n v="0"/>
  </r>
  <r>
    <x v="54"/>
    <s v="Factura electrÃ³nica"/>
    <n v="143816464"/>
    <x v="1259"/>
    <n v="284970"/>
    <s v="daniela-avila"/>
    <x v="1259"/>
    <x v="0"/>
    <s v="143816464284970"/>
    <d v="2025-11-24T00:00:00"/>
    <n v="284970"/>
    <n v="0"/>
  </r>
  <r>
    <x v="554"/>
    <s v="Factura electrÃ³nica"/>
    <n v="9138"/>
    <x v="1259"/>
    <n v="99974"/>
    <s v="daniela-avila"/>
    <x v="1259"/>
    <x v="0"/>
    <s v="913899974"/>
    <d v="2025-11-24T00:00:00"/>
    <n v="99980"/>
    <n v="6"/>
  </r>
  <r>
    <x v="54"/>
    <s v="Factura electrÃ³nica"/>
    <n v="143854989"/>
    <x v="1259"/>
    <n v="1010940"/>
    <s v="daniela-avila"/>
    <x v="1259"/>
    <x v="0"/>
    <s v="1438549891010940"/>
    <d v="2025-11-24T00:00:00"/>
    <n v="1010940"/>
    <n v="0"/>
  </r>
  <r>
    <x v="197"/>
    <s v="Factura electrÃ³nica"/>
    <n v="399032"/>
    <x v="1259"/>
    <n v="328940"/>
    <s v="daniela-avila"/>
    <x v="1259"/>
    <x v="0"/>
    <s v="399032328940"/>
    <d v="2025-11-24T00:00:00"/>
    <n v="328940"/>
    <n v="0"/>
  </r>
  <r>
    <x v="75"/>
    <s v="Nota de crÃ©dito electrÃ³nica"/>
    <n v="4638"/>
    <x v="1259"/>
    <n v="-1231869"/>
    <s v="daniela-avila"/>
    <x v="1259"/>
    <x v="1"/>
    <s v="4638-1231869"/>
    <m/>
    <m/>
    <n v="1231869"/>
  </r>
  <r>
    <x v="550"/>
    <s v="Factura electrÃ³nica"/>
    <n v="26717"/>
    <x v="1259"/>
    <n v="203722"/>
    <s v="daniela-avila"/>
    <x v="1259"/>
    <x v="0"/>
    <s v="26717203722"/>
    <d v="2025-12-24T00:00:00"/>
    <n v="203722"/>
    <n v="0"/>
  </r>
  <r>
    <x v="539"/>
    <s v="Factura electrÃ³nica"/>
    <n v="2965"/>
    <x v="1259"/>
    <n v="59248"/>
    <s v="daniela-avila"/>
    <x v="1259"/>
    <x v="0"/>
    <s v="296559248"/>
    <d v="2025-12-24T00:00:00"/>
    <n v="59248"/>
    <n v="0"/>
  </r>
  <r>
    <x v="525"/>
    <s v="Factura electrÃ³nica"/>
    <n v="11186"/>
    <x v="1259"/>
    <n v="1664928"/>
    <s v="daniela-avila"/>
    <x v="1259"/>
    <x v="0"/>
    <s v="111861664928"/>
    <d v="2025-12-24T00:00:00"/>
    <n v="1664928"/>
    <n v="0"/>
  </r>
  <r>
    <x v="75"/>
    <s v="Factura electrÃ³nica"/>
    <n v="31633"/>
    <x v="1259"/>
    <n v="1279833"/>
    <s v="daniela-avila"/>
    <x v="1259"/>
    <x v="0"/>
    <s v="316331279833"/>
    <d v="2025-12-24T00:00:00"/>
    <n v="1279833"/>
    <n v="0"/>
  </r>
  <r>
    <x v="351"/>
    <s v="Factura electrÃ³nica"/>
    <n v="76479"/>
    <x v="1259"/>
    <n v="1113840"/>
    <s v="daniela-avila"/>
    <x v="1259"/>
    <x v="0"/>
    <s v="764791113840"/>
    <d v="2025-11-18T00:00:00"/>
    <n v="1113840"/>
    <n v="0"/>
  </r>
  <r>
    <x v="321"/>
    <s v="Factura electrÃ³nica"/>
    <n v="32"/>
    <x v="1259"/>
    <n v="89943"/>
    <s v="daniela-avila"/>
    <x v="1259"/>
    <x v="0"/>
    <s v="3289943"/>
    <d v="2025-12-24T00:00:00"/>
    <n v="89943"/>
    <n v="0"/>
  </r>
  <r>
    <x v="22"/>
    <s v="Factura electrÃ³nica"/>
    <n v="5451373"/>
    <x v="1259"/>
    <n v="2004940"/>
    <s v="daniela-avila"/>
    <x v="1259"/>
    <x v="0"/>
    <s v="54513732004940"/>
    <d v="2025-11-24T00:00:00"/>
    <n v="2004940"/>
    <n v="0"/>
  </r>
  <r>
    <x v="53"/>
    <s v="Factura electrÃ³nica"/>
    <n v="65298"/>
    <x v="1259"/>
    <n v="393929"/>
    <s v="daniela-avila"/>
    <x v="1259"/>
    <x v="0"/>
    <s v="65298393929"/>
    <d v="2025-11-24T00:00:00"/>
    <n v="393929"/>
    <n v="0"/>
  </r>
  <r>
    <x v="22"/>
    <s v="Factura electrÃ³nica"/>
    <n v="5451379"/>
    <x v="1259"/>
    <n v="1444970"/>
    <s v="daniela-avila"/>
    <x v="1259"/>
    <x v="0"/>
    <s v="54513791444970"/>
    <d v="2025-11-24T00:00:00"/>
    <n v="1444970"/>
    <n v="0"/>
  </r>
  <r>
    <x v="555"/>
    <s v="Factura electrÃ³nica"/>
    <n v="332"/>
    <x v="1259"/>
    <n v="247455"/>
    <s v="daniela-avila"/>
    <x v="1259"/>
    <x v="0"/>
    <s v="332247455"/>
    <d v="2025-12-30T00:00:00"/>
    <n v="247455"/>
    <n v="0"/>
  </r>
  <r>
    <x v="555"/>
    <s v="Factura electrÃ³nica"/>
    <n v="333"/>
    <x v="1259"/>
    <n v="56228"/>
    <s v="daniela-avila"/>
    <x v="1259"/>
    <x v="0"/>
    <s v="33356228"/>
    <d v="2025-12-31T00:00:00"/>
    <n v="56228"/>
    <n v="0"/>
  </r>
  <r>
    <x v="556"/>
    <s v="Factura electrÃ³nica"/>
    <n v="2994153"/>
    <x v="1260"/>
    <n v="258270"/>
    <s v="daniela-avila"/>
    <x v="1260"/>
    <x v="0"/>
    <s v="2994153258270"/>
    <d v="2025-11-25T00:00:00"/>
    <n v="258270"/>
    <n v="0"/>
  </r>
  <r>
    <x v="382"/>
    <s v="Factura electrÃ³nica"/>
    <n v="66626"/>
    <x v="1260"/>
    <n v="239990"/>
    <s v="daniela-avila"/>
    <x v="1260"/>
    <x v="0"/>
    <s v="66626239990"/>
    <d v="2025-11-25T00:00:00"/>
    <n v="239990"/>
    <n v="0"/>
  </r>
  <r>
    <x v="346"/>
    <s v="Factura electrÃ³nica"/>
    <n v="1990616"/>
    <x v="1260"/>
    <n v="659980"/>
    <s v="daniela-avila"/>
    <x v="1260"/>
    <x v="0"/>
    <s v="1990616659980"/>
    <d v="2025-11-25T00:00:00"/>
    <n v="659980"/>
    <n v="0"/>
  </r>
  <r>
    <x v="335"/>
    <s v="Factura electrÃ³nica"/>
    <n v="2181033"/>
    <x v="1260"/>
    <n v="711960"/>
    <s v="daniela-avila"/>
    <x v="1260"/>
    <x v="0"/>
    <s v="2181033711960"/>
    <d v="2025-11-25T00:00:00"/>
    <n v="711960"/>
    <n v="0"/>
  </r>
  <r>
    <x v="346"/>
    <s v="Factura electrÃ³nica"/>
    <n v="1990683"/>
    <x v="1260"/>
    <n v="1499980"/>
    <s v="daniela-avila"/>
    <x v="1260"/>
    <x v="0"/>
    <s v="19906831499980"/>
    <d v="2025-11-24T00:00:00"/>
    <n v="1499980"/>
    <n v="0"/>
  </r>
  <r>
    <x v="557"/>
    <s v="Factura electrÃ³nica"/>
    <n v="2431"/>
    <x v="1260"/>
    <n v="1703211"/>
    <s v="rlopez@bmlconsultores.cl"/>
    <x v="1260"/>
    <x v="0"/>
    <s v="24311703211"/>
    <d v="2026-01-30T00:00:00"/>
    <n v="1703211"/>
    <n v="0"/>
  </r>
  <r>
    <x v="444"/>
    <s v="Factura electrÃ³nica"/>
    <n v="5614"/>
    <x v="1260"/>
    <n v="75000"/>
    <s v="rlopez@bmlconsultores.cl"/>
    <x v="1260"/>
    <x v="0"/>
    <s v="561475000"/>
    <d v="2025-12-24T00:00:00"/>
    <n v="75000"/>
    <n v="0"/>
  </r>
  <r>
    <x v="284"/>
    <s v="Factura electrÃ³nica"/>
    <n v="102200"/>
    <x v="1260"/>
    <n v="275972"/>
    <s v="rlopez@bmlconsultores.cl"/>
    <x v="1260"/>
    <x v="0"/>
    <s v="102200275972"/>
    <d v="2025-12-24T00:00:00"/>
    <n v="275972"/>
    <n v="0"/>
  </r>
  <r>
    <x v="301"/>
    <s v="Factura electrÃ³nica"/>
    <n v="105"/>
    <x v="1260"/>
    <n v="3186166"/>
    <s v="rlopez@bmlconsultores.cl"/>
    <x v="1260"/>
    <x v="2"/>
    <s v="1053186166"/>
    <m/>
    <m/>
    <n v="-3186166"/>
  </r>
  <r>
    <x v="301"/>
    <s v="Factura electrÃ³nica"/>
    <n v="106"/>
    <x v="1260"/>
    <n v="3186166"/>
    <s v="rlopez@bmlconsultores.cl"/>
    <x v="1260"/>
    <x v="0"/>
    <s v="1063186166"/>
    <d v="2025-12-11T00:00:00"/>
    <n v="3186166"/>
    <n v="0"/>
  </r>
  <r>
    <x v="558"/>
    <s v="Factura electrÃ³nica"/>
    <n v="1967"/>
    <x v="1260"/>
    <n v="826960"/>
    <s v="rlopez@bmlconsultores.cl"/>
    <x v="1260"/>
    <x v="0"/>
    <s v="1967826960"/>
    <d v="2025-11-25T00:00:00"/>
    <n v="826960"/>
    <n v="0"/>
  </r>
  <r>
    <x v="296"/>
    <s v="Factura electrÃ³nica"/>
    <n v="26720"/>
    <x v="1260"/>
    <n v="489579"/>
    <s v="rlopez@bmlconsultores.cl"/>
    <x v="1260"/>
    <x v="0"/>
    <s v="26720489579"/>
    <d v="2025-12-24T00:00:00"/>
    <n v="489579"/>
    <n v="0"/>
  </r>
  <r>
    <x v="332"/>
    <s v="Factura electrÃ³nica"/>
    <n v="11056803"/>
    <x v="1260"/>
    <n v="150221"/>
    <s v="rlopez@bmlconsultores.cl"/>
    <x v="1260"/>
    <x v="0"/>
    <s v="11056803150221"/>
    <d v="2025-11-25T00:00:00"/>
    <n v="150221"/>
    <n v="0"/>
  </r>
  <r>
    <x v="263"/>
    <s v="Factura electrÃ³nica"/>
    <n v="14815"/>
    <x v="1260"/>
    <n v="399923"/>
    <s v="rlopez@bmlconsultores.cl"/>
    <x v="1260"/>
    <x v="0"/>
    <s v="14815399923"/>
    <d v="2025-12-24T00:00:00"/>
    <n v="399923"/>
    <n v="0"/>
  </r>
  <r>
    <x v="263"/>
    <s v="Factura electrÃ³nica"/>
    <n v="14814"/>
    <x v="1260"/>
    <n v="1963613"/>
    <s v="rlopez@bmlconsultores.cl"/>
    <x v="1260"/>
    <x v="0"/>
    <s v="148141963613"/>
    <d v="2025-12-24T00:00:00"/>
    <n v="1963613"/>
    <n v="0"/>
  </r>
  <r>
    <x v="477"/>
    <s v="Factura no afecta o exenta electrÃ³nica"/>
    <n v="299"/>
    <x v="1260"/>
    <n v="234000"/>
    <s v="rlopez@bmlconsultores.cl"/>
    <x v="1260"/>
    <x v="0"/>
    <s v="299234000"/>
    <d v="2025-11-26T00:00:00"/>
    <n v="234000"/>
    <n v="0"/>
  </r>
  <r>
    <x v="477"/>
    <s v="Factura no afecta o exenta electrÃ³nica"/>
    <n v="300"/>
    <x v="1260"/>
    <n v="806000"/>
    <s v="rlopez@bmlconsultores.cl"/>
    <x v="1260"/>
    <x v="0"/>
    <s v="300806000"/>
    <d v="2025-11-26T00:00:00"/>
    <n v="806000"/>
    <n v="0"/>
  </r>
  <r>
    <x v="477"/>
    <s v="Factura no afecta o exenta electrÃ³nica"/>
    <n v="298"/>
    <x v="1260"/>
    <n v="1040000"/>
    <s v="rlopez@bmlconsultores.cl"/>
    <x v="1260"/>
    <x v="2"/>
    <s v="2981040000"/>
    <m/>
    <m/>
    <n v="-1040000"/>
  </r>
  <r>
    <x v="301"/>
    <s v="Nota de crÃ©dito electrÃ³nica"/>
    <n v="23"/>
    <x v="1260"/>
    <n v="-3186166"/>
    <s v="rlopez@bmlconsultores.cl"/>
    <x v="1260"/>
    <x v="1"/>
    <s v="23-3186166"/>
    <m/>
    <m/>
    <n v="3186166"/>
  </r>
  <r>
    <x v="477"/>
    <s v="Nota de crÃ©dito electrÃ³nica"/>
    <n v="67"/>
    <x v="1260"/>
    <n v="-1040000"/>
    <s v="rlopez@bmlconsultores.cl"/>
    <x v="1260"/>
    <x v="1"/>
    <s v="67-1040000"/>
    <m/>
    <m/>
    <n v="1040000"/>
  </r>
  <r>
    <x v="32"/>
    <s v="Factura electrÃ³nica"/>
    <n v="25409969"/>
    <x v="1260"/>
    <n v="711960"/>
    <s v="rlopez@bmlconsultores.cl"/>
    <x v="1260"/>
    <x v="0"/>
    <s v="25409969711960"/>
    <d v="2025-11-25T00:00:00"/>
    <n v="711960"/>
    <n v="0"/>
  </r>
  <r>
    <x v="134"/>
    <s v="Factura electrÃ³nica"/>
    <n v="11020"/>
    <x v="1261"/>
    <n v="85880"/>
    <s v="daniela-avila"/>
    <x v="1261"/>
    <x v="0"/>
    <s v="1102085880"/>
    <d v="2025-11-26T00:00:00"/>
    <n v="85880"/>
    <n v="0"/>
  </r>
  <r>
    <x v="342"/>
    <s v="Factura electrÃ³nica"/>
    <n v="53775770"/>
    <x v="1261"/>
    <n v="7946"/>
    <s v="daniela-avila"/>
    <x v="1261"/>
    <x v="0"/>
    <s v="537757707946"/>
    <d v="2025-11-26T00:00:00"/>
    <n v="7946"/>
    <n v="0"/>
  </r>
  <r>
    <x v="342"/>
    <s v="Factura no afecta o exenta electrÃ³nica"/>
    <n v="14317315"/>
    <x v="1261"/>
    <n v="3738"/>
    <s v="daniela-avila"/>
    <x v="1261"/>
    <x v="0"/>
    <s v="143173153738"/>
    <d v="2025-11-26T00:00:00"/>
    <n v="3738"/>
    <n v="0"/>
  </r>
  <r>
    <x v="530"/>
    <s v="Nota de crÃ©dito electrÃ³nica"/>
    <n v="11673803"/>
    <x v="1261"/>
    <n v="-102"/>
    <s v="daniela-avila"/>
    <x v="1261"/>
    <x v="1"/>
    <s v="11673803-102"/>
    <m/>
    <m/>
    <n v="102"/>
  </r>
  <r>
    <x v="474"/>
    <s v="Factura electrÃ³nica"/>
    <n v="56752370"/>
    <x v="1261"/>
    <n v="3257"/>
    <s v="daniela-avila"/>
    <x v="1261"/>
    <x v="0"/>
    <s v="567523703257"/>
    <d v="2025-11-26T00:00:00"/>
    <n v="3257"/>
    <n v="0"/>
  </r>
  <r>
    <x v="75"/>
    <s v="Nota de crÃ©dito electrÃ³nica"/>
    <n v="4646"/>
    <x v="1261"/>
    <n v="-1279833"/>
    <s v="daniela-avila"/>
    <x v="1261"/>
    <x v="1"/>
    <s v="4646-1279833"/>
    <m/>
    <m/>
    <n v="1279833"/>
  </r>
  <r>
    <x v="369"/>
    <s v="Factura electrÃ³nica"/>
    <n v="6342"/>
    <x v="1261"/>
    <n v="273551"/>
    <s v="rlopez@bmlconsultores.cl"/>
    <x v="1261"/>
    <x v="0"/>
    <s v="6342273551"/>
    <d v="2025-12-24T00:00:00"/>
    <n v="273551"/>
    <n v="0"/>
  </r>
  <r>
    <x v="559"/>
    <s v="Factura electrÃ³nica"/>
    <n v="338"/>
    <x v="1261"/>
    <n v="56228"/>
    <s v="rlopez@bmlconsultores.cl"/>
    <x v="1261"/>
    <x v="0"/>
    <s v="33856228"/>
    <d v="2025-12-31T00:00:00"/>
    <n v="56228"/>
    <n v="0"/>
  </r>
  <r>
    <x v="206"/>
    <s v="Factura electrÃ³nica"/>
    <n v="631434"/>
    <x v="1261"/>
    <n v="135502"/>
    <s v="rlopez@bmlconsultores.cl"/>
    <x v="1261"/>
    <x v="0"/>
    <s v="631434135502"/>
    <d v="2025-12-24T00:00:00"/>
    <n v="135502"/>
    <n v="0"/>
  </r>
  <r>
    <x v="263"/>
    <s v="Factura electrÃ³nica"/>
    <n v="14826"/>
    <x v="1261"/>
    <n v="2580253"/>
    <s v="rlopez@bmlconsultores.cl"/>
    <x v="1261"/>
    <x v="0"/>
    <s v="148262580253"/>
    <d v="2025-12-24T00:00:00"/>
    <n v="2580253"/>
    <n v="0"/>
  </r>
  <r>
    <x v="560"/>
    <s v="Factura electrÃ³nica"/>
    <n v="1770"/>
    <x v="1261"/>
    <n v="1164970"/>
    <s v="rlopez@bmlconsultores.cl"/>
    <x v="1261"/>
    <x v="0"/>
    <s v="17701164970"/>
    <m/>
    <m/>
    <n v="-1164970"/>
  </r>
  <r>
    <x v="77"/>
    <s v="Factura electrÃ³nica"/>
    <n v="26651"/>
    <x v="1261"/>
    <n v="138823"/>
    <s v="rlopez@bmlconsultores.cl"/>
    <x v="1261"/>
    <x v="2"/>
    <s v="26651138823"/>
    <m/>
    <m/>
    <n v="-138823"/>
  </r>
  <r>
    <x v="77"/>
    <s v="Nota de crÃ©dito electrÃ³nica"/>
    <n v="3575"/>
    <x v="1261"/>
    <n v="-138823"/>
    <s v="rlopez@bmlconsultores.cl"/>
    <x v="1261"/>
    <x v="1"/>
    <s v="3575-138823"/>
    <m/>
    <m/>
    <n v="138823"/>
  </r>
  <r>
    <x v="198"/>
    <s v="Factura electrÃ³nica"/>
    <n v="771"/>
    <x v="1262"/>
    <n v="198900"/>
    <s v="daniela-avila"/>
    <x v="1262"/>
    <x v="0"/>
    <s v="771198900"/>
    <d v="2025-12-09T00:00:00"/>
    <n v="198900"/>
    <n v="0"/>
  </r>
  <r>
    <x v="502"/>
    <s v="Factura electrÃ³nica"/>
    <n v="8932"/>
    <x v="1262"/>
    <n v="209651"/>
    <s v="daniela-avila"/>
    <x v="1262"/>
    <x v="0"/>
    <s v="8932209651"/>
    <d v="2025-11-27T00:00:00"/>
    <n v="209651"/>
    <n v="0"/>
  </r>
  <r>
    <x v="346"/>
    <s v="Nota de crÃ©dito electrÃ³nica"/>
    <n v="180447"/>
    <x v="1262"/>
    <n v="-1099990"/>
    <s v="daniela-avila"/>
    <x v="1262"/>
    <x v="1"/>
    <s v="180447-1099990"/>
    <m/>
    <m/>
    <n v="1099990"/>
  </r>
  <r>
    <x v="369"/>
    <s v="Factura electrÃ³nica"/>
    <n v="6345"/>
    <x v="1262"/>
    <n v="159960"/>
    <s v="rlopez@bmlconsultores.cl"/>
    <x v="1262"/>
    <x v="0"/>
    <s v="6345159960"/>
    <d v="2025-12-24T00:00:00"/>
    <n v="159960"/>
    <n v="0"/>
  </r>
  <r>
    <x v="358"/>
    <s v="Factura electrÃ³nica"/>
    <n v="5755839"/>
    <x v="1262"/>
    <n v="277890"/>
    <s v="rlopez@bmlconsultores.cl"/>
    <x v="1262"/>
    <x v="0"/>
    <s v="5755839277890"/>
    <d v="2025-11-27T00:00:00"/>
    <n v="277890"/>
    <n v="0"/>
  </r>
  <r>
    <x v="559"/>
    <s v="Factura electrÃ³nica"/>
    <n v="343"/>
    <x v="1262"/>
    <n v="48742"/>
    <s v="rlopez@bmlconsultores.cl"/>
    <x v="1262"/>
    <x v="0"/>
    <s v="34348742"/>
    <d v="2025-12-31T00:00:00"/>
    <n v="48742"/>
    <n v="0"/>
  </r>
  <r>
    <x v="559"/>
    <s v="Factura electrÃ³nica"/>
    <n v="342"/>
    <x v="1262"/>
    <n v="50986"/>
    <s v="rlopez@bmlconsultores.cl"/>
    <x v="1262"/>
    <x v="0"/>
    <s v="34250986"/>
    <d v="2025-12-31T00:00:00"/>
    <n v="50986"/>
    <n v="0"/>
  </r>
  <r>
    <x v="75"/>
    <s v="Factura electrÃ³nica"/>
    <n v="31692"/>
    <x v="1262"/>
    <n v="1733735"/>
    <s v="rlopez@bmlconsultores.cl"/>
    <x v="1262"/>
    <x v="0"/>
    <s v="316921733735"/>
    <d v="2025-12-24T00:00:00"/>
    <n v="1733735"/>
    <n v="0"/>
  </r>
  <r>
    <x v="75"/>
    <s v="Factura electrÃ³nica"/>
    <n v="31691"/>
    <x v="1262"/>
    <n v="1839794"/>
    <s v="rlopez@bmlconsultores.cl"/>
    <x v="1262"/>
    <x v="0"/>
    <s v="316911839794"/>
    <d v="2025-12-24T00:00:00"/>
    <n v="1839794"/>
    <n v="0"/>
  </r>
  <r>
    <x v="22"/>
    <s v="Factura electrÃ³nica"/>
    <n v="5466433"/>
    <x v="1262"/>
    <n v="473980"/>
    <s v="rlopez@bmlconsultores.cl"/>
    <x v="1262"/>
    <x v="0"/>
    <s v="5466433473980"/>
    <d v="2025-11-27T00:00:00"/>
    <n v="473980"/>
    <n v="0"/>
  </r>
  <r>
    <x v="22"/>
    <s v="Factura electrÃ³nica"/>
    <n v="5466483"/>
    <x v="1262"/>
    <n v="1344970"/>
    <s v="rlopez@bmlconsultores.cl"/>
    <x v="1262"/>
    <x v="0"/>
    <s v="54664831344970"/>
    <d v="2025-11-27T00:00:00"/>
    <n v="1344970"/>
    <n v="0"/>
  </r>
  <r>
    <x v="21"/>
    <s v="Factura electrÃ³nica"/>
    <n v="1237708"/>
    <x v="1262"/>
    <n v="4626364"/>
    <s v="rlopez@bmlconsultores.cl"/>
    <x v="1262"/>
    <x v="0"/>
    <s v="12377084626364"/>
    <d v="2025-12-24T00:00:00"/>
    <n v="4626364"/>
    <n v="0"/>
  </r>
  <r>
    <x v="21"/>
    <s v="Factura electrÃ³nica"/>
    <n v="1237707"/>
    <x v="1262"/>
    <n v="4680364"/>
    <s v="rlopez@bmlconsultores.cl"/>
    <x v="1262"/>
    <x v="0"/>
    <s v="12377074680364"/>
    <d v="2025-12-24T00:00:00"/>
    <n v="4680364"/>
    <n v="0"/>
  </r>
  <r>
    <x v="263"/>
    <s v="Factura electrÃ³nica"/>
    <n v="14829"/>
    <x v="1262"/>
    <n v="78263"/>
    <s v="rlopez@bmlconsultores.cl"/>
    <x v="1262"/>
    <x v="0"/>
    <s v="1482978263"/>
    <d v="2025-12-24T00:00:00"/>
    <n v="78263"/>
    <n v="0"/>
  </r>
  <r>
    <x v="263"/>
    <s v="Factura electrÃ³nica"/>
    <n v="14828"/>
    <x v="1262"/>
    <n v="374212"/>
    <s v="rlopez@bmlconsultores.cl"/>
    <x v="1262"/>
    <x v="0"/>
    <s v="14828374212"/>
    <d v="2025-12-24T00:00:00"/>
    <n v="374212"/>
    <n v="0"/>
  </r>
  <r>
    <x v="53"/>
    <s v="Factura electrÃ³nica"/>
    <n v="65534"/>
    <x v="1262"/>
    <n v="234890"/>
    <s v="rlopez@bmlconsultores.cl"/>
    <x v="1262"/>
    <x v="0"/>
    <s v="65534234890"/>
    <d v="2025-11-27T00:00:00"/>
    <n v="234890"/>
    <n v="0"/>
  </r>
  <r>
    <x v="523"/>
    <s v="Factura electrÃ³nica"/>
    <n v="834662"/>
    <x v="1263"/>
    <n v="963960"/>
    <s v="daniela-avila"/>
    <x v="1263"/>
    <x v="0"/>
    <s v="834662963960"/>
    <d v="2025-11-28T00:00:00"/>
    <n v="963960"/>
    <n v="0"/>
  </r>
  <r>
    <x v="54"/>
    <s v="Factura electrÃ³nica"/>
    <n v="143947932"/>
    <x v="1263"/>
    <n v="1426930"/>
    <s v="daniela-avila"/>
    <x v="1263"/>
    <x v="0"/>
    <s v="1439479321426930"/>
    <d v="2025-11-28T00:00:00"/>
    <n v="1426930"/>
    <n v="0"/>
  </r>
  <r>
    <x v="481"/>
    <s v="Factura electrÃ³nica"/>
    <n v="778"/>
    <x v="1263"/>
    <n v="200000"/>
    <s v="daniela-avila"/>
    <x v="1263"/>
    <x v="0"/>
    <s v="778200000"/>
    <d v="2025-10-10T00:00:00"/>
    <n v="200000"/>
    <n v="0"/>
  </r>
  <r>
    <x v="404"/>
    <s v="Factura electrÃ³nica"/>
    <n v="2811"/>
    <x v="1263"/>
    <n v="1325827"/>
    <s v="daniela-avila"/>
    <x v="1263"/>
    <x v="0"/>
    <s v="28111325827"/>
    <d v="2025-12-24T00:00:00"/>
    <n v="1325827"/>
    <n v="0"/>
  </r>
  <r>
    <x v="511"/>
    <s v="Factura electrÃ³nica"/>
    <n v="1610"/>
    <x v="1263"/>
    <n v="339912"/>
    <s v="daniela-avila"/>
    <x v="1263"/>
    <x v="0"/>
    <s v="1610339912"/>
    <d v="2025-12-24T00:00:00"/>
    <n v="339912"/>
    <n v="0"/>
  </r>
  <r>
    <x v="404"/>
    <s v="Factura electrÃ³nica"/>
    <n v="2812"/>
    <x v="1263"/>
    <n v="2566663"/>
    <s v="daniela-avila"/>
    <x v="1263"/>
    <x v="0"/>
    <s v="28122566663"/>
    <d v="2025-12-30T00:00:00"/>
    <n v="2566663"/>
    <n v="0"/>
  </r>
  <r>
    <x v="404"/>
    <s v="Factura electrÃ³nica"/>
    <n v="2813"/>
    <x v="1263"/>
    <n v="834761"/>
    <s v="daniela-avila"/>
    <x v="1263"/>
    <x v="0"/>
    <s v="2813834761"/>
    <d v="2025-12-30T00:00:00"/>
    <n v="834761"/>
    <n v="0"/>
  </r>
  <r>
    <x v="346"/>
    <s v="Factura electrÃ³nica"/>
    <n v="1991495"/>
    <x v="1263"/>
    <n v="1099990"/>
    <s v="daniela-avila"/>
    <x v="1263"/>
    <x v="2"/>
    <s v="19914951099990"/>
    <m/>
    <m/>
    <n v="-1099990"/>
  </r>
  <r>
    <x v="14"/>
    <s v="Factura electrÃ³nica"/>
    <n v="50452"/>
    <x v="1263"/>
    <n v="4300868"/>
    <s v="rlopez@bmlconsultores.cl"/>
    <x v="1263"/>
    <x v="0"/>
    <s v="504524300868"/>
    <d v="2025-12-30T00:00:00"/>
    <n v="4300868"/>
    <n v="0"/>
  </r>
  <r>
    <x v="14"/>
    <s v="Factura electrÃ³nica"/>
    <n v="50453"/>
    <x v="1263"/>
    <n v="1044210"/>
    <s v="rlopez@bmlconsultores.cl"/>
    <x v="1263"/>
    <x v="0"/>
    <s v="504531044210"/>
    <d v="2025-12-30T00:00:00"/>
    <n v="1044210"/>
    <n v="0"/>
  </r>
  <r>
    <x v="313"/>
    <s v="Factura electrÃ³nica"/>
    <n v="10486"/>
    <x v="1263"/>
    <n v="210075"/>
    <s v="rlopez@bmlconsultores.cl"/>
    <x v="1263"/>
    <x v="0"/>
    <s v="10486210075"/>
    <d v="2025-12-30T00:00:00"/>
    <n v="210075"/>
    <n v="0"/>
  </r>
  <r>
    <x v="537"/>
    <s v="Factura electrÃ³nica"/>
    <n v="33"/>
    <x v="1263"/>
    <n v="3399300"/>
    <s v="rlopez@bmlconsultores.cl"/>
    <x v="1263"/>
    <x v="0"/>
    <s v="333399300"/>
    <d v="2025-11-28T00:00:00"/>
    <n v="3399300"/>
    <n v="0"/>
  </r>
  <r>
    <x v="206"/>
    <s v="Factura electrÃ³nica"/>
    <n v="631503"/>
    <x v="1263"/>
    <n v="635179"/>
    <s v="rlopez@bmlconsultores.cl"/>
    <x v="1263"/>
    <x v="0"/>
    <s v="631503635179"/>
    <d v="2025-12-30T00:00:00"/>
    <n v="635179"/>
    <n v="0"/>
  </r>
  <r>
    <x v="478"/>
    <s v="Factura electrÃ³nica"/>
    <n v="21287"/>
    <x v="1263"/>
    <n v="52919"/>
    <s v="rlopez@bmlconsultores.cl"/>
    <x v="1263"/>
    <x v="0"/>
    <s v="2128752919"/>
    <d v="2025-12-30T00:00:00"/>
    <n v="52919"/>
    <n v="0"/>
  </r>
  <r>
    <x v="478"/>
    <s v="Factura electrÃ³nica"/>
    <n v="21284"/>
    <x v="1263"/>
    <n v="173841"/>
    <s v="rlopez@bmlconsultores.cl"/>
    <x v="1263"/>
    <x v="0"/>
    <s v="21284173841"/>
    <d v="2025-12-30T00:00:00"/>
    <n v="173841"/>
    <n v="0"/>
  </r>
  <r>
    <x v="478"/>
    <s v="Factura electrÃ³nica"/>
    <n v="21283"/>
    <x v="1263"/>
    <n v="167441"/>
    <s v="rlopez@bmlconsultores.cl"/>
    <x v="1263"/>
    <x v="0"/>
    <s v="21283167441"/>
    <d v="2025-12-30T00:00:00"/>
    <n v="167441"/>
    <n v="0"/>
  </r>
  <r>
    <x v="478"/>
    <s v="Factura electrÃ³nica"/>
    <n v="21282"/>
    <x v="1263"/>
    <n v="63839"/>
    <s v="rlopez@bmlconsultores.cl"/>
    <x v="1263"/>
    <x v="0"/>
    <s v="2128263839"/>
    <d v="2025-12-30T00:00:00"/>
    <n v="63839"/>
    <n v="0"/>
  </r>
  <r>
    <x v="478"/>
    <s v="Factura electrÃ³nica"/>
    <n v="21286"/>
    <x v="1263"/>
    <n v="391600"/>
    <s v="rlopez@bmlconsultores.cl"/>
    <x v="1263"/>
    <x v="0"/>
    <s v="21286391600"/>
    <d v="2025-12-30T00:00:00"/>
    <n v="391600"/>
    <n v="0"/>
  </r>
  <r>
    <x v="478"/>
    <s v="Factura electrÃ³nica"/>
    <n v="21285"/>
    <x v="1263"/>
    <n v="47920"/>
    <s v="rlopez@bmlconsultores.cl"/>
    <x v="1263"/>
    <x v="0"/>
    <s v="2128547920"/>
    <d v="2025-12-30T00:00:00"/>
    <n v="47920"/>
    <n v="0"/>
  </r>
  <r>
    <x v="21"/>
    <s v="Factura electrÃ³nica"/>
    <n v="1237803"/>
    <x v="1263"/>
    <n v="2731074"/>
    <s v="rlopez@bmlconsultores.cl"/>
    <x v="1263"/>
    <x v="0"/>
    <s v="12378032731074"/>
    <d v="2025-12-30T00:00:00"/>
    <n v="2731074"/>
    <n v="0"/>
  </r>
  <r>
    <x v="353"/>
    <s v="Factura electrÃ³nica"/>
    <n v="26549"/>
    <x v="1263"/>
    <n v="4468355"/>
    <s v="rlopez@bmlconsultores.cl"/>
    <x v="1263"/>
    <x v="0"/>
    <s v="265494468355"/>
    <d v="2025-12-30T00:00:00"/>
    <n v="4468355"/>
    <n v="0"/>
  </r>
  <r>
    <x v="71"/>
    <s v="Factura electrÃ³nica"/>
    <n v="3898"/>
    <x v="1263"/>
    <n v="799500"/>
    <s v="rlopez@bmlconsultores.cl"/>
    <x v="1263"/>
    <x v="0"/>
    <s v="3898799500"/>
    <d v="2025-11-13T00:00:00"/>
    <n v="799500"/>
    <n v="0"/>
  </r>
  <r>
    <x v="71"/>
    <s v="Factura electrÃ³nica"/>
    <n v="3900"/>
    <x v="1263"/>
    <n v="799500"/>
    <s v="rlopez@bmlconsultores.cl"/>
    <x v="1263"/>
    <x v="0"/>
    <s v="3900799500"/>
    <d v="2025-11-18T00:00:00"/>
    <n v="799500"/>
    <n v="0"/>
  </r>
  <r>
    <x v="51"/>
    <s v="Factura electrÃ³nica"/>
    <n v="890635"/>
    <x v="1263"/>
    <n v="567711"/>
    <s v="rlopez@bmlconsultores.cl"/>
    <x v="1263"/>
    <x v="0"/>
    <s v="890635567711"/>
    <d v="2025-12-30T00:00:00"/>
    <n v="567711"/>
    <n v="0"/>
  </r>
  <r>
    <x v="27"/>
    <s v="Factura electrÃ³nica"/>
    <n v="76613"/>
    <x v="1264"/>
    <n v="1056720"/>
    <s v="rlopez@bmlconsultores.cl"/>
    <x v="1264"/>
    <x v="0"/>
    <s v="766131056720"/>
    <d v="2025-07-30T00:00:00"/>
    <n v="1056720"/>
    <n v="0"/>
  </r>
  <r>
    <x v="561"/>
    <s v="Factura electrÃ³nica"/>
    <n v="773"/>
    <x v="1265"/>
    <n v="138399"/>
    <s v="daniela-avila"/>
    <x v="1265"/>
    <x v="0"/>
    <s v="773138399"/>
    <d v="2025-11-19T00:00:00"/>
    <n v="152240"/>
    <n v="13841"/>
  </r>
  <r>
    <x v="506"/>
    <s v="Factura electrÃ³nica"/>
    <n v="1434388"/>
    <x v="1265"/>
    <n v="594854"/>
    <s v="daniela-avila"/>
    <x v="1265"/>
    <x v="0"/>
    <s v="1434388594854"/>
    <d v="2025-12-30T00:00:00"/>
    <n v="594854"/>
    <n v="0"/>
  </r>
  <r>
    <x v="506"/>
    <s v="Factura electrÃ³nica"/>
    <n v="1434389"/>
    <x v="1265"/>
    <n v="579991"/>
    <s v="daniela-avila"/>
    <x v="1265"/>
    <x v="0"/>
    <s v="1434389579991"/>
    <d v="2025-12-30T00:00:00"/>
    <n v="579991"/>
    <n v="0"/>
  </r>
  <r>
    <x v="398"/>
    <s v="Factura electrÃ³nica"/>
    <n v="3863"/>
    <x v="1266"/>
    <n v="1214979"/>
    <s v="daniela-avila"/>
    <x v="1266"/>
    <x v="0"/>
    <s v="38631214979"/>
    <d v="2025-11-28T00:00:00"/>
    <n v="1214980"/>
    <n v="1"/>
  </r>
  <r>
    <x v="328"/>
    <s v="Factura electrÃ³nica"/>
    <n v="4297"/>
    <x v="1266"/>
    <n v="108504"/>
    <s v="daniela-avila"/>
    <x v="1266"/>
    <x v="0"/>
    <s v="4297108504"/>
    <d v="2025-12-02T00:00:00"/>
    <n v="108504"/>
    <n v="0"/>
  </r>
  <r>
    <x v="12"/>
    <s v="Factura electrÃ³nica"/>
    <n v="42995"/>
    <x v="1266"/>
    <n v="47600"/>
    <s v="daniela-avila"/>
    <x v="1266"/>
    <x v="0"/>
    <s v="4299547600"/>
    <d v="2025-12-01T00:00:00"/>
    <n v="47600"/>
    <n v="0"/>
  </r>
  <r>
    <x v="286"/>
    <s v="Factura electrÃ³nica"/>
    <n v="349861"/>
    <x v="1266"/>
    <n v="1307990"/>
    <s v="daniela-avila"/>
    <x v="1266"/>
    <x v="0"/>
    <s v="3498611307990"/>
    <d v="2025-12-04T00:00:00"/>
    <n v="1307990"/>
    <n v="0"/>
  </r>
  <r>
    <x v="562"/>
    <s v="Factura electrÃ³nica"/>
    <n v="12950723"/>
    <x v="1266"/>
    <n v="152856"/>
    <s v="rlopez@bmlconsultores.cl"/>
    <x v="1266"/>
    <x v="0"/>
    <s v="12950723152856"/>
    <d v="2025-12-02T00:00:00"/>
    <n v="152856"/>
    <n v="0"/>
  </r>
  <r>
    <x v="75"/>
    <s v="Factura electrÃ³nica"/>
    <n v="31865"/>
    <x v="1266"/>
    <n v="3543496"/>
    <s v="rlopez@bmlconsultores.cl"/>
    <x v="1266"/>
    <x v="0"/>
    <s v="318653543496"/>
    <d v="2025-12-30T00:00:00"/>
    <n v="3543496"/>
    <n v="0"/>
  </r>
  <r>
    <x v="563"/>
    <s v="Factura electrÃ³nica"/>
    <n v="17494"/>
    <x v="1266"/>
    <n v="192152"/>
    <s v="rlopez@bmlconsultores.cl"/>
    <x v="1266"/>
    <x v="0"/>
    <s v="17494192152"/>
    <d v="2025-12-01T00:00:00"/>
    <n v="192152"/>
    <n v="0"/>
  </r>
  <r>
    <x v="21"/>
    <s v="Factura electrÃ³nica"/>
    <n v="1247094"/>
    <x v="1266"/>
    <n v="729990"/>
    <s v="rlopez@bmlconsultores.cl"/>
    <x v="1266"/>
    <x v="0"/>
    <s v="1247094729990"/>
    <d v="2025-12-30T00:00:00"/>
    <n v="729990"/>
    <n v="0"/>
  </r>
  <r>
    <x v="303"/>
    <s v="Factura electrÃ³nica"/>
    <n v="11318"/>
    <x v="1266"/>
    <n v="377974"/>
    <s v="rlopez@bmlconsultores.cl"/>
    <x v="1266"/>
    <x v="0"/>
    <s v="11318377974"/>
    <d v="2025-12-30T00:00:00"/>
    <n v="377974"/>
    <n v="0"/>
  </r>
  <r>
    <x v="199"/>
    <s v="Factura no afecta o exenta electrÃ³nica"/>
    <n v="272730"/>
    <x v="1266"/>
    <n v="223253"/>
    <s v="rlopez@bmlconsultores.cl"/>
    <x v="1266"/>
    <x v="0"/>
    <s v="272730223253"/>
    <d v="2025-12-30T00:00:00"/>
    <n v="223253"/>
    <n v="0"/>
  </r>
  <r>
    <x v="564"/>
    <s v="Factura electrÃ³nica"/>
    <n v="1318"/>
    <x v="1267"/>
    <n v="146339"/>
    <s v="daniela-avila"/>
    <x v="1267"/>
    <x v="0"/>
    <s v="1318146339"/>
    <d v="2025-12-02T00:00:00"/>
    <n v="146339"/>
    <n v="0"/>
  </r>
  <r>
    <x v="217"/>
    <s v="Factura electrÃ³nica"/>
    <n v="941"/>
    <x v="1267"/>
    <n v="3665200"/>
    <s v="daniela-avila"/>
    <x v="1267"/>
    <x v="0"/>
    <s v="9413665200"/>
    <d v="2025-11-24T00:00:00"/>
    <n v="3665200"/>
    <n v="0"/>
  </r>
  <r>
    <x v="285"/>
    <s v="Factura electrÃ³nica"/>
    <n v="17774"/>
    <x v="1267"/>
    <n v="868940"/>
    <s v="daniela-avila"/>
    <x v="1267"/>
    <x v="0"/>
    <s v="17774868940"/>
    <d v="2025-12-02T00:00:00"/>
    <n v="868940"/>
    <n v="0"/>
  </r>
  <r>
    <x v="54"/>
    <s v="Factura electrÃ³nica"/>
    <n v="143995282"/>
    <x v="1267"/>
    <n v="1190940"/>
    <s v="daniela-avila"/>
    <x v="1267"/>
    <x v="0"/>
    <s v="1439952821190940"/>
    <d v="2025-12-02T00:00:00"/>
    <n v="1190940"/>
    <n v="0"/>
  </r>
  <r>
    <x v="54"/>
    <s v="Factura electrÃ³nica"/>
    <n v="143995447"/>
    <x v="1267"/>
    <n v="1266940"/>
    <s v="daniela-avila"/>
    <x v="1267"/>
    <x v="0"/>
    <s v="1439954471266940"/>
    <d v="2025-12-02T00:00:00"/>
    <n v="1266940"/>
    <n v="0"/>
  </r>
  <r>
    <x v="559"/>
    <s v="Factura electrÃ³nica"/>
    <n v="354"/>
    <x v="1267"/>
    <n v="1267314"/>
    <s v="rlopez@bmlconsultores.cl"/>
    <x v="1267"/>
    <x v="0"/>
    <s v="3541267314"/>
    <d v="2026-01-09T00:00:00"/>
    <n v="1267314"/>
    <n v="0"/>
  </r>
  <r>
    <x v="559"/>
    <s v="Factura electrÃ³nica"/>
    <n v="352"/>
    <x v="1267"/>
    <n v="187425"/>
    <s v="rlopez@bmlconsultores.cl"/>
    <x v="1267"/>
    <x v="0"/>
    <s v="352187425"/>
    <d v="2026-01-09T00:00:00"/>
    <n v="187425"/>
    <n v="0"/>
  </r>
  <r>
    <x v="296"/>
    <s v="Factura electrÃ³nica"/>
    <n v="26737"/>
    <x v="1267"/>
    <n v="735045"/>
    <s v="rlopez@bmlconsultores.cl"/>
    <x v="1267"/>
    <x v="0"/>
    <s v="26737735045"/>
    <d v="2026-01-09T00:00:00"/>
    <n v="735045"/>
    <n v="0"/>
  </r>
  <r>
    <x v="296"/>
    <s v="Factura electrÃ³nica"/>
    <n v="26736"/>
    <x v="1267"/>
    <n v="735045"/>
    <s v="rlopez@bmlconsultores.cl"/>
    <x v="1267"/>
    <x v="0"/>
    <s v="26736735045"/>
    <d v="2026-01-09T00:00:00"/>
    <n v="735045"/>
    <n v="0"/>
  </r>
  <r>
    <x v="263"/>
    <s v="Factura electrÃ³nica"/>
    <n v="14841"/>
    <x v="1267"/>
    <n v="646331"/>
    <s v="rlopez@bmlconsultores.cl"/>
    <x v="1267"/>
    <x v="0"/>
    <s v="14841646331"/>
    <d v="2026-01-09T00:00:00"/>
    <n v="646331"/>
    <n v="0"/>
  </r>
  <r>
    <x v="34"/>
    <s v="Factura electrÃ³nica"/>
    <n v="5320"/>
    <x v="1267"/>
    <n v="2133349"/>
    <s v="rlopez@bmlconsultores.cl"/>
    <x v="1267"/>
    <x v="0"/>
    <s v="53202133349"/>
    <d v="2026-01-09T00:00:00"/>
    <n v="2133349"/>
    <n v="0"/>
  </r>
  <r>
    <x v="32"/>
    <s v="Factura electrÃ³nica"/>
    <n v="25419712"/>
    <x v="1268"/>
    <n v="154950"/>
    <s v="rlopez@bmlconsultores.cl"/>
    <x v="1268"/>
    <x v="0"/>
    <s v="25419712154950"/>
    <m/>
    <m/>
    <n v="-154950"/>
  </r>
  <r>
    <x v="32"/>
    <s v="Factura electrÃ³nica"/>
    <n v="25419711"/>
    <x v="1268"/>
    <n v="684900"/>
    <s v="rlopez@bmlconsultores.cl"/>
    <x v="1268"/>
    <x v="0"/>
    <s v="25419711684900"/>
    <d v="2025-12-03T00:00:00"/>
    <n v="384900"/>
    <n v="-300000"/>
  </r>
  <r>
    <x v="360"/>
    <s v="Factura electrÃ³nica"/>
    <n v="17631"/>
    <x v="1268"/>
    <n v="298500"/>
    <s v="rlopez@bmlconsultores.cl"/>
    <x v="1268"/>
    <x v="0"/>
    <s v="17631298500"/>
    <d v="2026-01-09T00:00:00"/>
    <n v="298500"/>
    <n v="0"/>
  </r>
  <r>
    <x v="23"/>
    <s v="Factura electrÃ³nica"/>
    <n v="2183113"/>
    <x v="1268"/>
    <n v="1590720"/>
    <s v="rlopez@bmlconsultores.cl"/>
    <x v="1268"/>
    <x v="0"/>
    <s v="21831131590720"/>
    <d v="2025-12-03T00:00:00"/>
    <n v="1590720"/>
    <n v="0"/>
  </r>
  <r>
    <x v="478"/>
    <s v="Factura electrÃ³nica"/>
    <n v="21311"/>
    <x v="1268"/>
    <n v="1760252"/>
    <s v="rlopez@bmlconsultores.cl"/>
    <x v="1268"/>
    <x v="0"/>
    <s v="213111760252"/>
    <d v="2026-01-09T00:00:00"/>
    <n v="1760252"/>
    <n v="0"/>
  </r>
  <r>
    <x v="318"/>
    <s v="Factura electrÃ³nica"/>
    <n v="2110"/>
    <x v="1268"/>
    <n v="9000"/>
    <s v="rlopez@bmlconsultores.cl"/>
    <x v="1268"/>
    <x v="0"/>
    <s v="21109000"/>
    <d v="2025-12-10T00:00:00"/>
    <n v="9000"/>
    <n v="0"/>
  </r>
  <r>
    <x v="22"/>
    <s v="Factura electrÃ³nica"/>
    <n v="5498005"/>
    <x v="1268"/>
    <n v="703980"/>
    <s v="rlopez@bmlconsultores.cl"/>
    <x v="1268"/>
    <x v="0"/>
    <s v="5498005703980"/>
    <d v="2025-12-03T00:00:00"/>
    <n v="703980"/>
    <n v="0"/>
  </r>
  <r>
    <x v="77"/>
    <s v="Factura electrÃ³nica"/>
    <n v="26859"/>
    <x v="1268"/>
    <n v="154247"/>
    <s v="rlopez@bmlconsultores.cl"/>
    <x v="1268"/>
    <x v="0"/>
    <s v="26859154247"/>
    <d v="2026-01-09T00:00:00"/>
    <n v="154247"/>
    <n v="0"/>
  </r>
  <r>
    <x v="11"/>
    <s v="Factura electrÃ³nica"/>
    <n v="134522"/>
    <x v="1268"/>
    <n v="3892942"/>
    <s v="rlopez@bmlconsultores.cl"/>
    <x v="1268"/>
    <x v="0"/>
    <s v="1345223892942"/>
    <d v="2026-01-09T00:00:00"/>
    <n v="3892942"/>
    <n v="0"/>
  </r>
  <r>
    <x v="140"/>
    <s v="Factura electrÃ³nica"/>
    <n v="568"/>
    <x v="1268"/>
    <n v="262871"/>
    <s v="rlopez@bmlconsultores.cl"/>
    <x v="1268"/>
    <x v="0"/>
    <s v="568262871"/>
    <d v="2025-12-05T00:00:00"/>
    <n v="262871"/>
    <n v="0"/>
  </r>
  <r>
    <x v="557"/>
    <s v="Factura electrÃ³nica"/>
    <n v="2432"/>
    <x v="1268"/>
    <n v="847661"/>
    <s v="rlopez@bmlconsultores.cl"/>
    <x v="1268"/>
    <x v="0"/>
    <s v="2432847661"/>
    <d v="2026-02-02T00:00:00"/>
    <n v="847661"/>
    <n v="0"/>
  </r>
  <r>
    <x v="75"/>
    <s v="Factura electrÃ³nica"/>
    <n v="31923"/>
    <x v="1268"/>
    <n v="1839800"/>
    <s v="rlopez@bmlconsultores.cl"/>
    <x v="1268"/>
    <x v="0"/>
    <s v="319231839800"/>
    <d v="2026-01-09T00:00:00"/>
    <n v="1839800"/>
    <n v="0"/>
  </r>
  <r>
    <x v="75"/>
    <s v="Factura electrÃ³nica"/>
    <n v="31924"/>
    <x v="1268"/>
    <n v="6257751"/>
    <s v="rlopez@bmlconsultores.cl"/>
    <x v="1268"/>
    <x v="0"/>
    <s v="319246257751"/>
    <d v="2026-01-09T00:00:00"/>
    <n v="6257751"/>
    <n v="0"/>
  </r>
  <r>
    <x v="284"/>
    <s v="Factura electrÃ³nica"/>
    <n v="102509"/>
    <x v="1268"/>
    <n v="2659174"/>
    <s v="rlopez@bmlconsultores.cl"/>
    <x v="1268"/>
    <x v="0"/>
    <s v="1025092659174"/>
    <d v="2026-01-09T00:00:00"/>
    <n v="2659174"/>
    <n v="0"/>
  </r>
  <r>
    <x v="21"/>
    <s v="Factura electrÃ³nica"/>
    <n v="1247217"/>
    <x v="1268"/>
    <n v="1365537"/>
    <s v="rlopez@bmlconsultores.cl"/>
    <x v="1268"/>
    <x v="0"/>
    <s v="12472171365537"/>
    <d v="2026-01-09T00:00:00"/>
    <n v="1365537"/>
    <n v="0"/>
  </r>
  <r>
    <x v="21"/>
    <s v="Factura electrÃ³nica"/>
    <n v="1247218"/>
    <x v="1268"/>
    <n v="2757218"/>
    <s v="rlopez@bmlconsultores.cl"/>
    <x v="1268"/>
    <x v="0"/>
    <s v="12472182757218"/>
    <d v="2026-01-09T00:00:00"/>
    <n v="2757218"/>
    <n v="0"/>
  </r>
  <r>
    <x v="565"/>
    <s v="Factura electrÃ³nica"/>
    <n v="1195558"/>
    <x v="1268"/>
    <n v="83129"/>
    <s v="rlopez@bmlconsultores.cl"/>
    <x v="1268"/>
    <x v="0"/>
    <s v="119555883129"/>
    <m/>
    <m/>
    <n v="-83129"/>
  </r>
  <r>
    <x v="11"/>
    <s v="Factura electrÃ³nica"/>
    <n v="134539"/>
    <x v="1268"/>
    <n v="126307"/>
    <s v="rlopez@bmlconsultores.cl"/>
    <x v="1268"/>
    <x v="0"/>
    <s v="134539126307"/>
    <d v="2026-01-09T00:00:00"/>
    <n v="126307"/>
    <n v="0"/>
  </r>
  <r>
    <x v="53"/>
    <s v="Factura electrÃ³nica"/>
    <n v="66194"/>
    <x v="1268"/>
    <n v="659700"/>
    <s v="rlopez@bmlconsultores.cl"/>
    <x v="1268"/>
    <x v="0"/>
    <s v="66194659700"/>
    <d v="2025-12-03T00:00:00"/>
    <n v="659700"/>
    <n v="0"/>
  </r>
  <r>
    <x v="197"/>
    <s v="Factura electrÃ³nica"/>
    <n v="401270"/>
    <x v="1269"/>
    <n v="164980"/>
    <s v="rlopez@bmlconsultores.cl"/>
    <x v="1269"/>
    <x v="0"/>
    <s v="401270164980"/>
    <d v="2025-12-03T00:00:00"/>
    <n v="164980"/>
    <n v="0"/>
  </r>
  <r>
    <x v="286"/>
    <s v="Factura electrÃ³nica"/>
    <n v="350777"/>
    <x v="1269"/>
    <n v="1211980"/>
    <s v="rlopez@bmlconsultores.cl"/>
    <x v="1269"/>
    <x v="0"/>
    <s v="3507771211980"/>
    <d v="2025-12-02T00:00:00"/>
    <n v="1211980"/>
    <n v="0"/>
  </r>
  <r>
    <x v="65"/>
    <s v="Factura electrÃ³nica"/>
    <n v="17937"/>
    <x v="1269"/>
    <n v="2099001"/>
    <s v="rlopez@bmlconsultores.cl"/>
    <x v="1269"/>
    <x v="0"/>
    <s v="179372099001"/>
    <d v="2025-12-30T00:00:00"/>
    <n v="2099001"/>
    <n v="0"/>
  </r>
  <r>
    <x v="566"/>
    <s v="Factura electrÃ³nica"/>
    <n v="772"/>
    <x v="1269"/>
    <n v="558400"/>
    <s v="rlopez@bmlconsultores.cl"/>
    <x v="1269"/>
    <x v="0"/>
    <s v="772558400"/>
    <d v="2025-11-28T00:00:00"/>
    <n v="558400"/>
    <n v="0"/>
  </r>
  <r>
    <x v="567"/>
    <s v="Factura electrÃ³nica"/>
    <n v="399683"/>
    <x v="1269"/>
    <n v="122657"/>
    <s v="rlopez@bmlconsultores.cl"/>
    <x v="1269"/>
    <x v="0"/>
    <s v="399683122657"/>
    <d v="2025-11-27T00:00:00"/>
    <n v="122657"/>
    <n v="0"/>
  </r>
  <r>
    <x v="402"/>
    <s v="Factura electrÃ³nica"/>
    <n v="47941"/>
    <x v="1269"/>
    <n v="179845"/>
    <s v="rlopez@bmlconsultores.cl"/>
    <x v="1269"/>
    <x v="0"/>
    <s v="47941179845"/>
    <d v="2026-01-09T00:00:00"/>
    <n v="179845"/>
    <n v="0"/>
  </r>
  <r>
    <x v="206"/>
    <s v="Factura electrÃ³nica"/>
    <n v="631709"/>
    <x v="1269"/>
    <n v="233533"/>
    <s v="rlopez@bmlconsultores.cl"/>
    <x v="1269"/>
    <x v="0"/>
    <s v="631709233533"/>
    <d v="2026-01-09T00:00:00"/>
    <n v="233533"/>
    <n v="0"/>
  </r>
  <r>
    <x v="444"/>
    <s v="Factura electrÃ³nica"/>
    <n v="5641"/>
    <x v="1269"/>
    <n v="200000"/>
    <s v="rlopez@bmlconsultores.cl"/>
    <x v="1269"/>
    <x v="0"/>
    <s v="5641200000"/>
    <d v="2026-01-09T00:00:00"/>
    <n v="200000"/>
    <n v="0"/>
  </r>
  <r>
    <x v="568"/>
    <s v="Factura electrÃ³nica"/>
    <n v="16"/>
    <x v="1269"/>
    <n v="1950001"/>
    <s v="rlopez@bmlconsultores.cl"/>
    <x v="1269"/>
    <x v="3"/>
    <s v="161950001"/>
    <m/>
    <m/>
    <n v="-1950001"/>
  </r>
  <r>
    <x v="22"/>
    <s v="Factura electrÃ³nica"/>
    <n v="5498784"/>
    <x v="1269"/>
    <n v="1523980"/>
    <s v="rlopez@bmlconsultores.cl"/>
    <x v="1269"/>
    <x v="0"/>
    <s v="54987841523980"/>
    <d v="2025-12-04T00:00:00"/>
    <n v="1523980"/>
    <n v="0"/>
  </r>
  <r>
    <x v="311"/>
    <s v="Factura electrÃ³nica"/>
    <n v="7142"/>
    <x v="1269"/>
    <n v="95000"/>
    <s v="rlopez@bmlconsultores.cl"/>
    <x v="1269"/>
    <x v="0"/>
    <s v="714295000"/>
    <d v="2025-11-28T00:00:00"/>
    <n v="95000"/>
    <n v="0"/>
  </r>
  <r>
    <x v="21"/>
    <s v="Factura electrÃ³nica"/>
    <n v="1247259"/>
    <x v="1269"/>
    <n v="2572607"/>
    <s v="rlopez@bmlconsultores.cl"/>
    <x v="1269"/>
    <x v="0"/>
    <s v="12472592572607"/>
    <d v="2026-01-09T00:00:00"/>
    <n v="2572607"/>
    <n v="0"/>
  </r>
  <r>
    <x v="296"/>
    <s v="Factura electrÃ³nica"/>
    <n v="26749"/>
    <x v="1269"/>
    <n v="1319976"/>
    <s v="rlopez@bmlconsultores.cl"/>
    <x v="1269"/>
    <x v="0"/>
    <s v="267491319976"/>
    <d v="2026-01-09T00:00:00"/>
    <n v="1319976"/>
    <n v="0"/>
  </r>
  <r>
    <x v="147"/>
    <s v="Factura electrÃ³nica"/>
    <n v="10716574"/>
    <x v="1269"/>
    <n v="7990"/>
    <s v="rlopez@bmlconsultores.cl"/>
    <x v="1269"/>
    <x v="0"/>
    <s v="107165747990"/>
    <d v="2025-12-04T00:00:00"/>
    <n v="7990"/>
    <n v="0"/>
  </r>
  <r>
    <x v="263"/>
    <s v="Factura electrÃ³nica"/>
    <n v="14845"/>
    <x v="1269"/>
    <n v="5438690"/>
    <s v="rlopez@bmlconsultores.cl"/>
    <x v="1269"/>
    <x v="0"/>
    <s v="148455438690"/>
    <d v="2026-01-09T00:00:00"/>
    <n v="5438690"/>
    <n v="0"/>
  </r>
  <r>
    <x v="263"/>
    <s v="Factura electrÃ³nica"/>
    <n v="14844"/>
    <x v="1269"/>
    <n v="214741"/>
    <s v="rlopez@bmlconsultores.cl"/>
    <x v="1269"/>
    <x v="0"/>
    <s v="14844214741"/>
    <d v="2026-01-09T00:00:00"/>
    <n v="214741"/>
    <n v="0"/>
  </r>
  <r>
    <x v="153"/>
    <s v="Factura electrÃ³nica"/>
    <n v="50844"/>
    <x v="1269"/>
    <n v="432940"/>
    <s v="rlopez@bmlconsultores.cl"/>
    <x v="1269"/>
    <x v="0"/>
    <s v="50844432940"/>
    <d v="2025-12-03T00:00:00"/>
    <n v="432940"/>
    <n v="0"/>
  </r>
  <r>
    <x v="77"/>
    <s v="Factura electrÃ³nica"/>
    <n v="26981"/>
    <x v="1269"/>
    <n v="205846"/>
    <s v="rlopez@bmlconsultores.cl"/>
    <x v="1269"/>
    <x v="0"/>
    <s v="26981205846"/>
    <d v="2026-01-09T00:00:00"/>
    <n v="205846"/>
    <n v="0"/>
  </r>
  <r>
    <x v="209"/>
    <s v="Factura electrÃ³nica"/>
    <n v="53992521"/>
    <x v="1270"/>
    <n v="4246"/>
    <s v="rlopez@bmlconsultores.cl"/>
    <x v="1270"/>
    <x v="0"/>
    <s v="539925214246"/>
    <d v="2025-12-05T00:00:00"/>
    <n v="4246"/>
    <n v="0"/>
  </r>
  <r>
    <x v="568"/>
    <s v="Factura electrÃ³nica"/>
    <n v="18"/>
    <x v="1270"/>
    <n v="1960000"/>
    <s v="rlopez@bmlconsultores.cl"/>
    <x v="1270"/>
    <x v="0"/>
    <s v="181960000"/>
    <d v="2025-12-05T00:00:00"/>
    <n v="1960000"/>
    <n v="0"/>
  </r>
  <r>
    <x v="313"/>
    <s v="Factura electrÃ³nica"/>
    <n v="10503"/>
    <x v="1270"/>
    <n v="1018234"/>
    <s v="rlopez@bmlconsultores.cl"/>
    <x v="1270"/>
    <x v="0"/>
    <s v="105031018234"/>
    <d v="2026-01-09T00:00:00"/>
    <n v="1018234"/>
    <n v="0"/>
  </r>
  <r>
    <x v="360"/>
    <s v="Factura electrÃ³nica"/>
    <n v="17658"/>
    <x v="1270"/>
    <n v="149250"/>
    <s v="rlopez@bmlconsultores.cl"/>
    <x v="1270"/>
    <x v="0"/>
    <s v="17658149250"/>
    <d v="2026-01-09T00:00:00"/>
    <n v="149250"/>
    <n v="0"/>
  </r>
  <r>
    <x v="21"/>
    <s v="Factura electrÃ³nica"/>
    <n v="1247288"/>
    <x v="1270"/>
    <n v="1365537"/>
    <s v="rlopez@bmlconsultores.cl"/>
    <x v="1270"/>
    <x v="0"/>
    <s v="12472881365537"/>
    <d v="2026-01-09T00:00:00"/>
    <n v="1365537"/>
    <n v="0"/>
  </r>
  <r>
    <x v="21"/>
    <s v="Factura electrÃ³nica"/>
    <n v="1247289"/>
    <x v="1270"/>
    <n v="359970"/>
    <s v="rlopez@bmlconsultores.cl"/>
    <x v="1270"/>
    <x v="0"/>
    <s v="1247289359970"/>
    <d v="2026-01-09T00:00:00"/>
    <n v="359970"/>
    <n v="0"/>
  </r>
  <r>
    <x v="21"/>
    <s v="Factura electrÃ³nica"/>
    <n v="1247290"/>
    <x v="1270"/>
    <n v="359970"/>
    <s v="rlopez@bmlconsultores.cl"/>
    <x v="1270"/>
    <x v="0"/>
    <s v="1247290359970"/>
    <d v="2026-01-09T00:00:00"/>
    <n v="359970"/>
    <n v="0"/>
  </r>
  <r>
    <x v="321"/>
    <s v="Factura electrÃ³nica"/>
    <n v="33"/>
    <x v="1270"/>
    <n v="497936"/>
    <s v="rlopez@bmlconsultores.cl"/>
    <x v="1270"/>
    <x v="0"/>
    <s v="33497936"/>
    <d v="2026-01-09T00:00:00"/>
    <n v="497936"/>
    <n v="0"/>
  </r>
  <r>
    <x v="296"/>
    <s v="Factura electrÃ³nica"/>
    <n v="26755"/>
    <x v="1270"/>
    <n v="1428632"/>
    <s v="rlopez@bmlconsultores.cl"/>
    <x v="1270"/>
    <x v="0"/>
    <s v="267551428632"/>
    <d v="2026-01-09T00:00:00"/>
    <n v="1428632"/>
    <n v="0"/>
  </r>
  <r>
    <x v="569"/>
    <s v="Factura electrÃ³nica"/>
    <n v="1109878"/>
    <x v="1270"/>
    <n v="1947970"/>
    <s v="rlopez@bmlconsultores.cl"/>
    <x v="1270"/>
    <x v="0"/>
    <s v="11098781947970"/>
    <d v="2025-12-05T00:00:00"/>
    <n v="1947970"/>
    <n v="0"/>
  </r>
  <r>
    <x v="120"/>
    <s v="Factura no afecta o exenta electrÃ³nica"/>
    <n v="2765"/>
    <x v="1270"/>
    <n v="1333217"/>
    <s v="rlopez@bmlconsultores.cl"/>
    <x v="1270"/>
    <x v="0"/>
    <s v="27651333217"/>
    <d v="2026-01-09T00:00:00"/>
    <n v="1333217"/>
    <n v="0"/>
  </r>
  <r>
    <x v="568"/>
    <s v="Nota de crÃ©dito electrÃ³nica"/>
    <n v="1"/>
    <x v="1270"/>
    <n v="-1950001"/>
    <s v="rlopez@bmlconsultores.cl"/>
    <x v="1270"/>
    <x v="1"/>
    <s v="1-1950001"/>
    <m/>
    <m/>
    <n v="1950001"/>
  </r>
  <r>
    <x v="21"/>
    <s v="Factura electrÃ³nica"/>
    <n v="1245733"/>
    <x v="1271"/>
    <n v="384979"/>
    <s v="rlopez@bmlconsultores.cl"/>
    <x v="1271"/>
    <x v="0"/>
    <s v="1245733384979"/>
    <d v="2025-12-07T00:00:00"/>
    <n v="384979"/>
    <n v="0"/>
  </r>
  <r>
    <x v="198"/>
    <s v="Factura electrÃ³nica"/>
    <n v="791"/>
    <x v="1272"/>
    <n v="790600"/>
    <s v="rlopez@bmlconsultores.cl"/>
    <x v="1272"/>
    <x v="0"/>
    <s v="791790600"/>
    <d v="2025-12-09T00:00:00"/>
    <n v="790600"/>
    <n v="0"/>
  </r>
  <r>
    <x v="26"/>
    <s v="Factura electrÃ³nica"/>
    <n v="836934"/>
    <x v="1273"/>
    <n v="373480"/>
    <s v="rlopez@bmlconsultores.cl"/>
    <x v="1273"/>
    <x v="0"/>
    <s v="836934373480"/>
    <d v="2025-12-09T00:00:00"/>
    <n v="373480"/>
    <n v="0"/>
  </r>
  <r>
    <x v="26"/>
    <s v="Factura electrÃ³nica"/>
    <n v="836931"/>
    <x v="1273"/>
    <n v="393960"/>
    <s v="rlopez@bmlconsultores.cl"/>
    <x v="1273"/>
    <x v="0"/>
    <s v="836931393960"/>
    <d v="2025-12-09T00:00:00"/>
    <n v="393960"/>
    <n v="0"/>
  </r>
  <r>
    <x v="32"/>
    <s v="Factura electrÃ³nica"/>
    <n v="25425230"/>
    <x v="1273"/>
    <n v="2403970"/>
    <s v="rlopez@bmlconsultores.cl"/>
    <x v="1273"/>
    <x v="0"/>
    <s v="254252302403970"/>
    <d v="2025-12-09T00:00:00"/>
    <n v="2403970"/>
    <n v="0"/>
  </r>
  <r>
    <x v="23"/>
    <s v="Factura electrÃ³nica"/>
    <n v="2183709"/>
    <x v="1273"/>
    <n v="1103970"/>
    <s v="rlopez@bmlconsultores.cl"/>
    <x v="1273"/>
    <x v="0"/>
    <s v="21837091103970"/>
    <d v="2025-12-09T00:00:00"/>
    <n v="1103970"/>
    <n v="0"/>
  </r>
  <r>
    <x v="126"/>
    <s v="Factura electrÃ³nica"/>
    <n v="328"/>
    <x v="1273"/>
    <n v="130388"/>
    <s v="rlopez@bmlconsultores.cl"/>
    <x v="1273"/>
    <x v="0"/>
    <s v="328130388"/>
    <d v="2026-01-09T00:00:00"/>
    <n v="130388"/>
    <n v="0"/>
  </r>
  <r>
    <x v="65"/>
    <s v="Factura electrÃ³nica"/>
    <n v="17959"/>
    <x v="1273"/>
    <n v="11490000"/>
    <s v="rlopez@bmlconsultores.cl"/>
    <x v="1273"/>
    <x v="0"/>
    <s v="1795911490000"/>
    <d v="2025-12-12T00:00:00"/>
    <n v="11490000"/>
    <n v="0"/>
  </r>
  <r>
    <x v="65"/>
    <s v="Factura electrÃ³nica"/>
    <n v="17960"/>
    <x v="1273"/>
    <n v="6990001"/>
    <s v="rlopez@bmlconsultores.cl"/>
    <x v="1273"/>
    <x v="0"/>
    <s v="179606990001"/>
    <d v="2025-12-12T00:00:00"/>
    <n v="6990000"/>
    <n v="-1"/>
  </r>
  <r>
    <x v="31"/>
    <s v="Factura electrÃ³nica"/>
    <n v="36746326"/>
    <x v="1273"/>
    <n v="811980"/>
    <s v="rlopez@bmlconsultores.cl"/>
    <x v="1273"/>
    <x v="0"/>
    <s v="36746326811980"/>
    <d v="2025-12-09T00:00:00"/>
    <n v="811980"/>
    <n v="0"/>
  </r>
  <r>
    <x v="197"/>
    <s v="Factura electrÃ³nica"/>
    <n v="402305"/>
    <x v="1273"/>
    <n v="227980"/>
    <s v="rlopez@bmlconsultores.cl"/>
    <x v="1273"/>
    <x v="0"/>
    <s v="402305227980"/>
    <d v="2025-12-09T00:00:00"/>
    <n v="227980"/>
    <n v="0"/>
  </r>
  <r>
    <x v="168"/>
    <s v="Factura electrÃ³nica"/>
    <n v="2941776"/>
    <x v="1273"/>
    <n v="12980"/>
    <s v="rlopez@bmlconsultores.cl"/>
    <x v="1273"/>
    <x v="0"/>
    <s v="294177612980"/>
    <d v="2025-12-09T00:00:00"/>
    <n v="12980"/>
    <n v="0"/>
  </r>
  <r>
    <x v="570"/>
    <s v="Factura electrÃ³nica"/>
    <n v="63946"/>
    <x v="1273"/>
    <n v="819937"/>
    <s v="rlopez@bmlconsultores.cl"/>
    <x v="1273"/>
    <x v="0"/>
    <s v="63946819937"/>
    <d v="2025-12-09T00:00:00"/>
    <n v="819937"/>
    <n v="0"/>
  </r>
  <r>
    <x v="22"/>
    <s v="Factura electrÃ³nica"/>
    <n v="5500125"/>
    <x v="1273"/>
    <n v="1553980"/>
    <s v="rlopez@bmlconsultores.cl"/>
    <x v="1273"/>
    <x v="0"/>
    <s v="55001251553980"/>
    <d v="2025-12-09T00:00:00"/>
    <n v="1553980"/>
    <n v="0"/>
  </r>
  <r>
    <x v="22"/>
    <s v="Factura electrÃ³nica"/>
    <n v="5500234"/>
    <x v="1273"/>
    <n v="386980"/>
    <s v="rlopez@bmlconsultores.cl"/>
    <x v="1273"/>
    <x v="0"/>
    <s v="5500234386980"/>
    <d v="2025-12-09T00:00:00"/>
    <n v="386980"/>
    <n v="0"/>
  </r>
  <r>
    <x v="21"/>
    <s v="Factura electrÃ³nica"/>
    <n v="1247359"/>
    <x v="1273"/>
    <n v="7055950"/>
    <s v="rlopez@bmlconsultores.cl"/>
    <x v="1273"/>
    <x v="0"/>
    <s v="12473597055950"/>
    <d v="2026-01-09T00:00:00"/>
    <n v="7055950"/>
    <n v="0"/>
  </r>
  <r>
    <x v="303"/>
    <s v="Factura electrÃ³nica"/>
    <n v="11401"/>
    <x v="1273"/>
    <n v="7109611"/>
    <s v="rlopez@bmlconsultores.cl"/>
    <x v="1273"/>
    <x v="0"/>
    <s v="114017109611"/>
    <d v="2026-01-09T00:00:00"/>
    <n v="7109611"/>
    <n v="0"/>
  </r>
  <r>
    <x v="571"/>
    <s v="Factura electrÃ³nica"/>
    <n v="4"/>
    <x v="1273"/>
    <n v="288175"/>
    <s v="rlopez@bmlconsultores.cl"/>
    <x v="1273"/>
    <x v="0"/>
    <s v="4288175"/>
    <d v="2026-12-18T00:00:00"/>
    <n v="288175"/>
    <n v="0"/>
  </r>
  <r>
    <x v="20"/>
    <s v="Factura electrÃ³nica"/>
    <n v="141926"/>
    <x v="1273"/>
    <n v="334414"/>
    <s v="rlopez@bmlconsultores.cl"/>
    <x v="1273"/>
    <x v="0"/>
    <s v="141926334414"/>
    <d v="2026-01-09T00:00:00"/>
    <n v="334414"/>
    <n v="0"/>
  </r>
  <r>
    <x v="20"/>
    <s v="Factura electrÃ³nica"/>
    <n v="142029"/>
    <x v="1273"/>
    <n v="160805"/>
    <s v="rlopez@bmlconsultores.cl"/>
    <x v="1273"/>
    <x v="0"/>
    <s v="142029160805"/>
    <d v="2026-01-09T00:00:00"/>
    <n v="160805"/>
    <n v="0"/>
  </r>
  <r>
    <x v="572"/>
    <s v="Factura electrÃ³nica"/>
    <n v="1793"/>
    <x v="1273"/>
    <n v="133459"/>
    <s v="rlopez@bmlconsultores.cl"/>
    <x v="1273"/>
    <x v="0"/>
    <s v="1793133459"/>
    <d v="2025-11-12T00:00:00"/>
    <n v="47591"/>
    <n v="-85868"/>
  </r>
  <r>
    <x v="23"/>
    <s v="Factura electrÃ³nica"/>
    <n v="2183802"/>
    <x v="1274"/>
    <n v="351980"/>
    <s v="rlopez@bmlconsultores.cl"/>
    <x v="1274"/>
    <x v="0"/>
    <s v="2183802351980"/>
    <d v="2025-10-10T00:00:00"/>
    <n v="351980"/>
    <n v="0"/>
  </r>
  <r>
    <x v="52"/>
    <s v="Factura electrÃ³nica"/>
    <n v="14581"/>
    <x v="1274"/>
    <n v="521980"/>
    <s v="rlopez@bmlconsultores.cl"/>
    <x v="1274"/>
    <x v="0"/>
    <s v="14581521980"/>
    <d v="2025-12-10T00:00:00"/>
    <n v="521980"/>
    <n v="0"/>
  </r>
  <r>
    <x v="197"/>
    <s v="Factura electrÃ³nica"/>
    <n v="402449"/>
    <x v="1274"/>
    <n v="43980"/>
    <s v="rlopez@bmlconsultores.cl"/>
    <x v="1274"/>
    <x v="0"/>
    <s v="40244943980"/>
    <d v="2025-12-10T00:00:00"/>
    <n v="43980"/>
    <n v="0"/>
  </r>
  <r>
    <x v="157"/>
    <s v="Factura electrÃ³nica"/>
    <n v="2492784"/>
    <x v="1274"/>
    <n v="57120"/>
    <s v="rlopez@bmlconsultores.cl"/>
    <x v="1274"/>
    <x v="0"/>
    <s v="249278457120"/>
    <d v="2025-12-09T00:00:00"/>
    <n v="57120"/>
    <n v="0"/>
  </r>
  <r>
    <x v="573"/>
    <s v="Factura electrÃ³nica"/>
    <n v="503"/>
    <x v="1274"/>
    <n v="799990"/>
    <s v="rlopez@bmlconsultores.cl"/>
    <x v="1274"/>
    <x v="0"/>
    <s v="503799990"/>
    <d v="2025-12-09T00:00:00"/>
    <n v="799990"/>
    <n v="0"/>
  </r>
  <r>
    <x v="174"/>
    <s v="Factura electrÃ³nica"/>
    <n v="1994145"/>
    <x v="1274"/>
    <n v="599990"/>
    <s v="rlopez@bmlconsultores.cl"/>
    <x v="1274"/>
    <x v="0"/>
    <s v="1994145599990"/>
    <d v="2025-12-10T00:00:00"/>
    <n v="599990"/>
    <n v="0"/>
  </r>
  <r>
    <x v="157"/>
    <s v="Factura no afecta o exenta electrÃ³nica"/>
    <n v="5168850"/>
    <x v="1274"/>
    <n v="603778"/>
    <s v="rlopez@bmlconsultores.cl"/>
    <x v="1274"/>
    <x v="0"/>
    <s v="5168850603778"/>
    <d v="2025-12-09T00:00:00"/>
    <n v="603778"/>
    <n v="0"/>
  </r>
  <r>
    <x v="369"/>
    <s v="Factura electrÃ³nica"/>
    <n v="6403"/>
    <x v="1274"/>
    <n v="103177"/>
    <s v="rlopez@bmlconsultores.cl"/>
    <x v="1274"/>
    <x v="0"/>
    <s v="6403103177"/>
    <d v="2026-01-09T00:00:00"/>
    <n v="103177"/>
    <n v="0"/>
  </r>
  <r>
    <x v="559"/>
    <s v="Factura electrÃ³nica"/>
    <n v="366"/>
    <x v="1274"/>
    <n v="2200777"/>
    <s v="rlopez@bmlconsultores.cl"/>
    <x v="1274"/>
    <x v="0"/>
    <s v="3662200777"/>
    <d v="2026-01-09T00:00:00"/>
    <n v="2200777"/>
    <n v="0"/>
  </r>
  <r>
    <x v="559"/>
    <s v="Factura electrÃ³nica"/>
    <n v="365"/>
    <x v="1274"/>
    <n v="277425"/>
    <s v="rlopez@bmlconsultores.cl"/>
    <x v="1274"/>
    <x v="0"/>
    <s v="365277425"/>
    <d v="2026-01-09T00:00:00"/>
    <n v="277425"/>
    <n v="0"/>
  </r>
  <r>
    <x v="289"/>
    <s v="Factura electrÃ³nica"/>
    <n v="48"/>
    <x v="1274"/>
    <n v="1268256"/>
    <s v="rlopez@bmlconsultores.cl"/>
    <x v="1274"/>
    <x v="0"/>
    <s v="481268256"/>
    <d v="2026-01-09T00:00:00"/>
    <n v="1268256"/>
    <n v="0"/>
  </r>
  <r>
    <x v="206"/>
    <s v="Factura electrÃ³nica"/>
    <n v="631821"/>
    <x v="1274"/>
    <n v="687650"/>
    <s v="rlopez@bmlconsultores.cl"/>
    <x v="1274"/>
    <x v="0"/>
    <s v="631821687650"/>
    <d v="2026-01-09T00:00:00"/>
    <n v="687650"/>
    <n v="0"/>
  </r>
  <r>
    <x v="22"/>
    <s v="Factura electrÃ³nica"/>
    <n v="5500856"/>
    <x v="1274"/>
    <n v="49990"/>
    <s v="rlopez@bmlconsultores.cl"/>
    <x v="1274"/>
    <x v="2"/>
    <s v="550085649990"/>
    <m/>
    <m/>
    <n v="-49990"/>
  </r>
  <r>
    <x v="22"/>
    <s v="Factura electrÃ³nica"/>
    <n v="5500532"/>
    <x v="1274"/>
    <n v="574960"/>
    <s v="rlopez@bmlconsultores.cl"/>
    <x v="1274"/>
    <x v="0"/>
    <s v="5500532574960"/>
    <d v="2025-12-09T00:00:00"/>
    <n v="574960"/>
    <n v="0"/>
  </r>
  <r>
    <x v="574"/>
    <s v="Factura electrÃ³nica"/>
    <n v="5789761"/>
    <x v="1274"/>
    <n v="253970"/>
    <s v="rlopez@bmlconsultores.cl"/>
    <x v="1274"/>
    <x v="0"/>
    <s v="5789761253970"/>
    <d v="2025-12-10T00:00:00"/>
    <n v="253970"/>
    <n v="0"/>
  </r>
  <r>
    <x v="574"/>
    <s v="Factura electrÃ³nica"/>
    <n v="5789760"/>
    <x v="1274"/>
    <n v="832900"/>
    <s v="rlopez@bmlconsultores.cl"/>
    <x v="1274"/>
    <x v="0"/>
    <s v="5789760832900"/>
    <d v="2025-12-10T00:00:00"/>
    <n v="832900"/>
    <n v="0"/>
  </r>
  <r>
    <x v="11"/>
    <s v="Factura electrÃ³nica"/>
    <n v="134662"/>
    <x v="1274"/>
    <n v="21408"/>
    <s v="rlopez@bmlconsultores.cl"/>
    <x v="1274"/>
    <x v="0"/>
    <s v="13466221408"/>
    <d v="2026-01-09T00:00:00"/>
    <n v="21408"/>
    <n v="0"/>
  </r>
  <r>
    <x v="16"/>
    <s v="Factura electrÃ³nica"/>
    <n v="52472825"/>
    <x v="1274"/>
    <n v="89271"/>
    <s v="rlopez@bmlconsultores.cl"/>
    <x v="1274"/>
    <x v="0"/>
    <s v="5247282589271"/>
    <d v="2026-01-02T00:00:00"/>
    <n v="89271"/>
    <n v="0"/>
  </r>
  <r>
    <x v="14"/>
    <s v="Factura electrÃ³nica"/>
    <n v="50754"/>
    <x v="1274"/>
    <n v="265276"/>
    <s v="rlopez@bmlconsultores.cl"/>
    <x v="1274"/>
    <x v="0"/>
    <s v="50754265276"/>
    <d v="2026-01-09T00:00:00"/>
    <n v="265276"/>
    <n v="0"/>
  </r>
  <r>
    <x v="32"/>
    <s v="Factura electrÃ³nica"/>
    <n v="25425455"/>
    <x v="1274"/>
    <n v="1103970"/>
    <s v="rlopez@bmlconsultores.cl"/>
    <x v="1274"/>
    <x v="0"/>
    <s v="254254551103970"/>
    <d v="2025-12-10T00:00:00"/>
    <n v="1103970"/>
    <n v="0"/>
  </r>
  <r>
    <x v="17"/>
    <s v="Factura electrÃ³nica"/>
    <n v="63330"/>
    <x v="1275"/>
    <n v="175790"/>
    <s v="rlopez@bmlconsultores.cl"/>
    <x v="1275"/>
    <x v="0"/>
    <s v="63330175790"/>
    <d v="2025-12-11T00:00:00"/>
    <n v="175790"/>
    <n v="0"/>
  </r>
  <r>
    <x v="575"/>
    <s v="Factura electrÃ³nica"/>
    <n v="171222"/>
    <x v="1275"/>
    <n v="294810"/>
    <s v="rlopez@bmlconsultores.cl"/>
    <x v="1275"/>
    <x v="0"/>
    <s v="171222294810"/>
    <d v="2025-12-11T00:00:00"/>
    <n v="294810"/>
    <n v="0"/>
  </r>
  <r>
    <x v="23"/>
    <s v="Factura electrÃ³nica"/>
    <n v="2184085"/>
    <x v="1275"/>
    <n v="143980"/>
    <s v="rlopez@bmlconsultores.cl"/>
    <x v="1275"/>
    <x v="0"/>
    <s v="2184085143980"/>
    <d v="2025-12-11T00:00:00"/>
    <n v="143980"/>
    <n v="0"/>
  </r>
  <r>
    <x v="576"/>
    <s v="Factura electrÃ³nica"/>
    <n v="2555"/>
    <x v="1275"/>
    <n v="25724"/>
    <s v="rlopez@bmlconsultores.cl"/>
    <x v="1275"/>
    <x v="0"/>
    <s v="255525724"/>
    <d v="2025-12-11T00:00:00"/>
    <n v="25724"/>
    <n v="0"/>
  </r>
  <r>
    <x v="577"/>
    <s v="Factura electrÃ³nica"/>
    <n v="1589"/>
    <x v="1275"/>
    <n v="150470"/>
    <s v="rlopez@bmlconsultores.cl"/>
    <x v="1275"/>
    <x v="0"/>
    <s v="1589150470"/>
    <d v="2025-12-11T00:00:00"/>
    <n v="150470"/>
    <n v="0"/>
  </r>
  <r>
    <x v="197"/>
    <s v="Factura electrÃ³nica"/>
    <n v="402573"/>
    <x v="1275"/>
    <n v="345985"/>
    <s v="rlopez@bmlconsultores.cl"/>
    <x v="1275"/>
    <x v="0"/>
    <s v="402573345985"/>
    <d v="2025-12-10T00:00:00"/>
    <n v="345985"/>
    <n v="0"/>
  </r>
  <r>
    <x v="197"/>
    <s v="Factura electrÃ³nica"/>
    <n v="402607"/>
    <x v="1275"/>
    <n v="346653"/>
    <s v="rlopez@bmlconsultores.cl"/>
    <x v="1275"/>
    <x v="0"/>
    <s v="402607346653"/>
    <d v="2025-12-10T00:00:00"/>
    <n v="346653"/>
    <n v="0"/>
  </r>
  <r>
    <x v="197"/>
    <s v="Factura electrÃ³nica"/>
    <n v="402574"/>
    <x v="1275"/>
    <n v="345985"/>
    <s v="rlopez@bmlconsultores.cl"/>
    <x v="1275"/>
    <x v="0"/>
    <s v="402574345985"/>
    <d v="2025-12-10T00:00:00"/>
    <n v="345985"/>
    <n v="0"/>
  </r>
  <r>
    <x v="197"/>
    <s v="Factura electrÃ³nica"/>
    <n v="402608"/>
    <x v="1275"/>
    <n v="346653"/>
    <s v="rlopez@bmlconsultores.cl"/>
    <x v="1275"/>
    <x v="0"/>
    <s v="402608346653"/>
    <d v="2025-12-10T00:00:00"/>
    <n v="346653"/>
    <n v="0"/>
  </r>
  <r>
    <x v="197"/>
    <s v="Factura electrÃ³nica"/>
    <n v="402606"/>
    <x v="1275"/>
    <n v="346654"/>
    <s v="rlopez@bmlconsultores.cl"/>
    <x v="1275"/>
    <x v="0"/>
    <s v="402606346654"/>
    <d v="2025-12-10T00:00:00"/>
    <n v="34654"/>
    <n v="-312000"/>
  </r>
  <r>
    <x v="211"/>
    <s v="Factura electrÃ³nica"/>
    <n v="11361486"/>
    <x v="1275"/>
    <n v="6990"/>
    <s v="rlopez@bmlconsultores.cl"/>
    <x v="1275"/>
    <x v="0"/>
    <s v="113614866990"/>
    <d v="2025-12-11T00:00:00"/>
    <n v="6990"/>
    <n v="0"/>
  </r>
  <r>
    <x v="404"/>
    <s v="Factura electrÃ³nica"/>
    <n v="2861"/>
    <x v="1275"/>
    <n v="503917"/>
    <s v="rlopez@bmlconsultores.cl"/>
    <x v="1275"/>
    <x v="0"/>
    <s v="2861503917"/>
    <d v="2026-01-13T00:00:00"/>
    <n v="503917"/>
    <n v="0"/>
  </r>
  <r>
    <x v="404"/>
    <s v="Factura electrÃ³nica"/>
    <n v="2862"/>
    <x v="1275"/>
    <n v="479976"/>
    <s v="rlopez@bmlconsultores.cl"/>
    <x v="1275"/>
    <x v="0"/>
    <s v="2862479976"/>
    <d v="2026-01-13T00:00:00"/>
    <n v="479976"/>
    <n v="0"/>
  </r>
  <r>
    <x v="511"/>
    <s v="Factura electrÃ³nica"/>
    <n v="1628"/>
    <x v="1275"/>
    <n v="1039917"/>
    <s v="rlopez@bmlconsultores.cl"/>
    <x v="1275"/>
    <x v="0"/>
    <s v="16281039917"/>
    <d v="2026-01-13T00:00:00"/>
    <n v="1039917"/>
    <n v="0"/>
  </r>
  <r>
    <x v="369"/>
    <s v="Factura electrÃ³nica"/>
    <n v="6404"/>
    <x v="1275"/>
    <n v="63963"/>
    <s v="rlopez@bmlconsultores.cl"/>
    <x v="1275"/>
    <x v="0"/>
    <s v="640463963"/>
    <d v="2026-01-13T00:00:00"/>
    <n v="63963"/>
    <n v="0"/>
  </r>
  <r>
    <x v="22"/>
    <s v="Factura electrÃ³nica"/>
    <n v="5501325"/>
    <x v="1275"/>
    <n v="1007940"/>
    <s v="rlopez@bmlconsultores.cl"/>
    <x v="1275"/>
    <x v="0"/>
    <s v="55013251007940"/>
    <d v="2025-12-11T00:00:00"/>
    <n v="1007940"/>
    <n v="0"/>
  </r>
  <r>
    <x v="22"/>
    <s v="Factura electrÃ³nica"/>
    <n v="5501321"/>
    <x v="1275"/>
    <n v="474847"/>
    <s v="rlopez@bmlconsultores.cl"/>
    <x v="1275"/>
    <x v="0"/>
    <s v="5501321474847"/>
    <d v="2025-12-11T00:00:00"/>
    <n v="474847"/>
    <n v="0"/>
  </r>
  <r>
    <x v="22"/>
    <s v="Factura electrÃ³nica"/>
    <n v="5501320"/>
    <x v="1275"/>
    <n v="1300103"/>
    <s v="rlopez@bmlconsultores.cl"/>
    <x v="1275"/>
    <x v="0"/>
    <s v="55013201300103"/>
    <d v="2025-12-11T00:00:00"/>
    <n v="1300103"/>
    <n v="0"/>
  </r>
  <r>
    <x v="22"/>
    <s v="Factura electrÃ³nica"/>
    <n v="5501338"/>
    <x v="1275"/>
    <n v="1303980"/>
    <s v="rlopez@bmlconsultores.cl"/>
    <x v="1275"/>
    <x v="0"/>
    <s v="55013381303980"/>
    <d v="2025-12-11T00:00:00"/>
    <n v="1303980"/>
    <n v="0"/>
  </r>
  <r>
    <x v="21"/>
    <s v="Factura electrÃ³nica"/>
    <n v="1247437"/>
    <x v="1275"/>
    <n v="807490"/>
    <s v="rlopez@bmlconsultores.cl"/>
    <x v="1275"/>
    <x v="0"/>
    <s v="1247437807490"/>
    <d v="2026-01-13T00:00:00"/>
    <n v="807490"/>
    <n v="0"/>
  </r>
  <r>
    <x v="21"/>
    <s v="Factura electrÃ³nica"/>
    <n v="1247438"/>
    <x v="1275"/>
    <n v="7286049"/>
    <s v="rlopez@bmlconsultores.cl"/>
    <x v="1275"/>
    <x v="0"/>
    <s v="12474387286049"/>
    <d v="2026-01-13T00:00:00"/>
    <n v="7286049"/>
    <n v="0"/>
  </r>
  <r>
    <x v="21"/>
    <s v="Factura electrÃ³nica"/>
    <n v="1247421"/>
    <x v="1275"/>
    <n v="3781044"/>
    <s v="rlopez@bmlconsultores.cl"/>
    <x v="1275"/>
    <x v="0"/>
    <s v="12474213781044"/>
    <d v="2026-01-13T00:00:00"/>
    <n v="3781044"/>
    <n v="0"/>
  </r>
  <r>
    <x v="303"/>
    <s v="Factura electrÃ³nica"/>
    <n v="11420"/>
    <x v="1275"/>
    <n v="449957"/>
    <s v="rlopez@bmlconsultores.cl"/>
    <x v="1275"/>
    <x v="0"/>
    <s v="11420449957"/>
    <d v="2026-01-13T00:00:00"/>
    <n v="449957"/>
    <n v="0"/>
  </r>
  <r>
    <x v="53"/>
    <s v="Factura electrÃ³nica"/>
    <n v="66901"/>
    <x v="1275"/>
    <n v="779970"/>
    <s v="rlopez@bmlconsultores.cl"/>
    <x v="1275"/>
    <x v="0"/>
    <s v="66901779970"/>
    <d v="2025-12-11T00:00:00"/>
    <n v="779970"/>
    <n v="0"/>
  </r>
  <r>
    <x v="566"/>
    <s v="Factura electrÃ³nica"/>
    <n v="781"/>
    <x v="1276"/>
    <n v="123000"/>
    <s v="rlopez@bmlconsultores.cl"/>
    <x v="1276"/>
    <x v="0"/>
    <s v="781123000"/>
    <d v="2025-12-12T00:00:00"/>
    <n v="123000"/>
    <n v="0"/>
  </r>
  <r>
    <x v="174"/>
    <s v="Factura electrÃ³nica"/>
    <n v="1994484"/>
    <x v="1276"/>
    <n v="312979"/>
    <s v="rlopez@bmlconsultores.cl"/>
    <x v="1276"/>
    <x v="0"/>
    <s v="1994484312979"/>
    <d v="2025-12-11T00:00:00"/>
    <n v="312979"/>
    <n v="0"/>
  </r>
  <r>
    <x v="68"/>
    <s v="Factura no afecta o exenta electrÃ³nica"/>
    <n v="3429220"/>
    <x v="1276"/>
    <n v="6258"/>
    <s v="rlopez@bmlconsultores.cl"/>
    <x v="1276"/>
    <x v="0"/>
    <s v="34292206258"/>
    <d v="2025-12-12T00:00:00"/>
    <n v="6258"/>
    <n v="0"/>
  </r>
  <r>
    <x v="174"/>
    <s v="Factura electrÃ³nica"/>
    <n v="1994466"/>
    <x v="1276"/>
    <n v="1299991"/>
    <s v="rlopez@bmlconsultores.cl"/>
    <x v="1276"/>
    <x v="0"/>
    <s v="19944661299991"/>
    <d v="2025-12-11T00:00:00"/>
    <n v="1299991"/>
    <n v="0"/>
  </r>
  <r>
    <x v="369"/>
    <s v="Factura electrÃ³nica"/>
    <n v="6409"/>
    <x v="1276"/>
    <n v="519840"/>
    <s v="rlopez@bmlconsultores.cl"/>
    <x v="1276"/>
    <x v="0"/>
    <s v="6409519840"/>
    <d v="2026-01-13T00:00:00"/>
    <n v="519840"/>
    <n v="0"/>
  </r>
  <r>
    <x v="313"/>
    <s v="Factura electrÃ³nica"/>
    <n v="10520"/>
    <x v="1276"/>
    <n v="84492"/>
    <s v="rlopez@bmlconsultores.cl"/>
    <x v="1276"/>
    <x v="0"/>
    <s v="1052084492"/>
    <d v="2026-01-13T00:00:00"/>
    <n v="84492"/>
    <n v="0"/>
  </r>
  <r>
    <x v="313"/>
    <s v="Factura electrÃ³nica"/>
    <n v="10521"/>
    <x v="1276"/>
    <n v="748744"/>
    <s v="rlopez@bmlconsultores.cl"/>
    <x v="1276"/>
    <x v="0"/>
    <s v="10521748744"/>
    <d v="2026-01-13T00:00:00"/>
    <n v="748744"/>
    <n v="0"/>
  </r>
  <r>
    <x v="578"/>
    <s v="Factura electrÃ³nica"/>
    <n v="654"/>
    <x v="1276"/>
    <n v="152659"/>
    <s v="rlopez@bmlconsultores.cl"/>
    <x v="1276"/>
    <x v="0"/>
    <s v="654152659"/>
    <d v="2025-12-05T00:00:00"/>
    <n v="152660"/>
    <n v="1"/>
  </r>
  <r>
    <x v="206"/>
    <s v="Factura electrÃ³nica"/>
    <n v="631882"/>
    <x v="1276"/>
    <n v="322504"/>
    <s v="rlopez@bmlconsultores.cl"/>
    <x v="1276"/>
    <x v="0"/>
    <s v="631882322504"/>
    <d v="2026-01-13T00:00:00"/>
    <n v="322504"/>
    <n v="0"/>
  </r>
  <r>
    <x v="21"/>
    <s v="Factura electrÃ³nica"/>
    <n v="1247460"/>
    <x v="1276"/>
    <n v="1365537"/>
    <s v="rlopez@bmlconsultores.cl"/>
    <x v="1276"/>
    <x v="0"/>
    <s v="12474601365537"/>
    <d v="2026-01-13T00:00:00"/>
    <n v="1365537"/>
    <n v="0"/>
  </r>
  <r>
    <x v="296"/>
    <s v="Factura electrÃ³nica"/>
    <n v="26770"/>
    <x v="1276"/>
    <n v="339537"/>
    <s v="rlopez@bmlconsultores.cl"/>
    <x v="1276"/>
    <x v="0"/>
    <s v="26770339537"/>
    <d v="2026-01-13T00:00:00"/>
    <n v="339537"/>
    <n v="0"/>
  </r>
  <r>
    <x v="313"/>
    <s v="Nota de crÃ©dito electrÃ³nica"/>
    <n v="2507"/>
    <x v="1276"/>
    <n v="-79992"/>
    <s v="rlopez@bmlconsultores.cl"/>
    <x v="1276"/>
    <x v="1"/>
    <s v="2507-79992"/>
    <m/>
    <m/>
    <n v="79992"/>
  </r>
  <r>
    <x v="313"/>
    <s v="Nota de crÃ©dito electrÃ³nica"/>
    <n v="2507"/>
    <x v="1276"/>
    <n v="79992"/>
    <s v="rlopez@bmlconsultores.cl"/>
    <x v="1276"/>
    <x v="0"/>
    <s v="250779992"/>
    <d v="2026-01-13T00:00:00"/>
    <n v="79992"/>
    <n v="0"/>
  </r>
  <r>
    <x v="356"/>
    <s v="Factura electrÃ³nica"/>
    <n v="859497"/>
    <x v="1277"/>
    <n v="378809"/>
    <s v="rlopez@bmlconsultores.cl"/>
    <x v="1277"/>
    <x v="0"/>
    <s v="859497378809"/>
    <d v="2026-01-13T00:00:00"/>
    <n v="378809"/>
    <n v="0"/>
  </r>
  <r>
    <x v="502"/>
    <s v="Factura electrÃ³nica"/>
    <n v="9397"/>
    <x v="1278"/>
    <n v="26300"/>
    <s v="rlopez@bmlconsultores.cl"/>
    <x v="1278"/>
    <x v="0"/>
    <s v="939726300"/>
    <m/>
    <m/>
    <n v="-26300"/>
  </r>
  <r>
    <x v="22"/>
    <s v="Nota de crÃ©dito electrÃ³nica"/>
    <n v="28973879"/>
    <x v="1278"/>
    <n v="-49990"/>
    <s v="rlopez@bmlconsultores.cl"/>
    <x v="1278"/>
    <x v="1"/>
    <s v="28973879-49990"/>
    <m/>
    <m/>
    <n v="49990"/>
  </r>
  <r>
    <x v="22"/>
    <s v="Factura electrÃ³nica"/>
    <n v="5502645"/>
    <x v="1278"/>
    <n v="291980"/>
    <s v="rlopez@bmlconsultores.cl"/>
    <x v="1278"/>
    <x v="0"/>
    <s v="5502645291980"/>
    <d v="2025-12-14T00:00:00"/>
    <n v="291980"/>
    <n v="0"/>
  </r>
  <r>
    <x v="313"/>
    <s v="Factura electrÃ³nica"/>
    <n v="10538"/>
    <x v="1278"/>
    <n v="214666"/>
    <s v="rlopez@bmlconsultores.cl"/>
    <x v="1278"/>
    <x v="0"/>
    <s v="10538214666"/>
    <d v="2026-01-13T00:00:00"/>
    <n v="214666"/>
    <n v="0"/>
  </r>
  <r>
    <x v="559"/>
    <s v="Factura electrÃ³nica"/>
    <n v="375"/>
    <x v="1278"/>
    <n v="179938"/>
    <s v="rlopez@bmlconsultores.cl"/>
    <x v="1278"/>
    <x v="0"/>
    <s v="375179938"/>
    <d v="2026-01-13T00:00:00"/>
    <n v="1799387"/>
    <n v="1619449"/>
  </r>
  <r>
    <x v="559"/>
    <s v="Factura electrÃ³nica"/>
    <n v="377"/>
    <x v="1278"/>
    <n v="1180902"/>
    <s v="rlopez@bmlconsultores.cl"/>
    <x v="1278"/>
    <x v="0"/>
    <s v="3771180902"/>
    <d v="2026-01-13T00:00:00"/>
    <n v="1180902"/>
    <n v="0"/>
  </r>
  <r>
    <x v="559"/>
    <s v="Factura electrÃ³nica"/>
    <n v="376"/>
    <x v="1278"/>
    <n v="179938"/>
    <s v="rlopez@bmlconsultores.cl"/>
    <x v="1278"/>
    <x v="0"/>
    <s v="376179938"/>
    <d v="2026-01-13T00:00:00"/>
    <n v="179935"/>
    <n v="-3"/>
  </r>
  <r>
    <x v="296"/>
    <s v="Factura electrÃ³nica"/>
    <n v="26775"/>
    <x v="1278"/>
    <n v="463732"/>
    <s v="rlopez@bmlconsultores.cl"/>
    <x v="1278"/>
    <x v="0"/>
    <s v="26775463732"/>
    <d v="2026-01-13T00:00:00"/>
    <n v="463732"/>
    <n v="0"/>
  </r>
  <r>
    <x v="8"/>
    <s v="Factura electrÃ³nica"/>
    <n v="7092"/>
    <x v="1278"/>
    <n v="12697515"/>
    <s v="rlopez@bmlconsultores.cl"/>
    <x v="1278"/>
    <x v="0"/>
    <s v="709212697515"/>
    <d v="2026-01-13T00:00:00"/>
    <n v="12697515"/>
    <n v="0"/>
  </r>
  <r>
    <x v="49"/>
    <s v="Factura electrÃ³nica"/>
    <n v="16921"/>
    <x v="1278"/>
    <n v="4680960"/>
    <s v="rlopez@bmlconsultores.cl"/>
    <x v="1278"/>
    <x v="0"/>
    <s v="169214680960"/>
    <d v="2026-01-13T00:00:00"/>
    <n v="4680960"/>
    <n v="0"/>
  </r>
  <r>
    <x v="53"/>
    <s v="Factura electrÃ³nica"/>
    <n v="67180"/>
    <x v="1278"/>
    <n v="341880"/>
    <s v="rlopez@bmlconsultores.cl"/>
    <x v="1278"/>
    <x v="0"/>
    <s v="67180341880"/>
    <d v="2025-12-14T00:00:00"/>
    <n v="341880"/>
    <n v="0"/>
  </r>
  <r>
    <x v="579"/>
    <s v="Factura electrÃ³nica"/>
    <n v="411"/>
    <x v="1279"/>
    <n v="4712400"/>
    <s v="rlopez@bmlconsultores.cl"/>
    <x v="1279"/>
    <x v="0"/>
    <s v="4114712400"/>
    <d v="2025-12-15T00:00:00"/>
    <n v="4712400"/>
    <n v="0"/>
  </r>
  <r>
    <x v="65"/>
    <s v="Factura electrÃ³nica"/>
    <n v="18003"/>
    <x v="1279"/>
    <n v="2099001"/>
    <s v="rlopez@bmlconsultores.cl"/>
    <x v="1279"/>
    <x v="0"/>
    <s v="180032099001"/>
    <d v="2025-12-30T00:00:00"/>
    <n v="2099001"/>
    <n v="0"/>
  </r>
  <r>
    <x v="68"/>
    <s v="Factura electrÃ³nica"/>
    <n v="7607938"/>
    <x v="1279"/>
    <n v="14256"/>
    <s v="rlopez@bmlconsultores.cl"/>
    <x v="1279"/>
    <x v="0"/>
    <s v="760793814256"/>
    <d v="2025-12-16T00:00:00"/>
    <n v="14256"/>
    <n v="0"/>
  </r>
  <r>
    <x v="197"/>
    <s v="Factura electrÃ³nica"/>
    <n v="403181"/>
    <x v="1279"/>
    <n v="761980"/>
    <s v="rlopez@bmlconsultores.cl"/>
    <x v="1279"/>
    <x v="0"/>
    <s v="403181761980"/>
    <d v="2025-12-14T00:00:00"/>
    <n v="761980"/>
    <n v="0"/>
  </r>
  <r>
    <x v="22"/>
    <s v="Factura electrÃ³nica"/>
    <n v="5503112"/>
    <x v="1279"/>
    <n v="471980"/>
    <s v="rlopez@bmlconsultores.cl"/>
    <x v="1279"/>
    <x v="2"/>
    <s v="5503112471980"/>
    <m/>
    <m/>
    <n v="-471980"/>
  </r>
  <r>
    <x v="284"/>
    <s v="Factura electrÃ³nica"/>
    <n v="102760"/>
    <x v="1279"/>
    <n v="569177"/>
    <s v="rlopez@bmlconsultores.cl"/>
    <x v="1279"/>
    <x v="0"/>
    <s v="102760569177"/>
    <d v="2026-01-13T00:00:00"/>
    <n v="569177"/>
    <n v="0"/>
  </r>
  <r>
    <x v="71"/>
    <s v="Factura electrÃ³nica"/>
    <n v="3920"/>
    <x v="1279"/>
    <n v="669484"/>
    <s v="rlopez@bmlconsultores.cl"/>
    <x v="1279"/>
    <x v="0"/>
    <s v="3920669484"/>
    <d v="2025-11-24T00:00:00"/>
    <n v="669484"/>
    <n v="0"/>
  </r>
  <r>
    <x v="263"/>
    <s v="Factura electrÃ³nica"/>
    <n v="14867"/>
    <x v="1279"/>
    <n v="21578"/>
    <s v="rlopez@bmlconsultores.cl"/>
    <x v="1279"/>
    <x v="0"/>
    <s v="1486721578"/>
    <d v="2026-01-13T00:00:00"/>
    <n v="21578"/>
    <n v="0"/>
  </r>
  <r>
    <x v="263"/>
    <s v="Factura electrÃ³nica"/>
    <n v="14860"/>
    <x v="1279"/>
    <n v="2143523"/>
    <s v="rlopez@bmlconsultores.cl"/>
    <x v="1279"/>
    <x v="0"/>
    <s v="148602143523"/>
    <d v="2026-01-13T00:00:00"/>
    <n v="2143523"/>
    <n v="0"/>
  </r>
  <r>
    <x v="571"/>
    <s v="Factura electrÃ³nica"/>
    <n v="14"/>
    <x v="1279"/>
    <n v="19602"/>
    <s v="rlopez@bmlconsultores.cl"/>
    <x v="1279"/>
    <x v="0"/>
    <s v="1419602"/>
    <d v="2025-12-18T00:00:00"/>
    <n v="19602"/>
    <n v="0"/>
  </r>
  <r>
    <x v="571"/>
    <s v="Factura electrÃ³nica"/>
    <n v="20"/>
    <x v="1279"/>
    <n v="120229"/>
    <s v="rlopez@bmlconsultores.cl"/>
    <x v="1279"/>
    <x v="0"/>
    <s v="20120229"/>
    <d v="2025-12-18T00:00:00"/>
    <n v="120229"/>
    <n v="0"/>
  </r>
  <r>
    <x v="571"/>
    <s v="Factura electrÃ³nica"/>
    <n v="21"/>
    <x v="1279"/>
    <n v="22986"/>
    <s v="rlopez@bmlconsultores.cl"/>
    <x v="1279"/>
    <x v="0"/>
    <s v="2122986"/>
    <d v="2025-12-18T00:00:00"/>
    <n v="22986"/>
    <n v="0"/>
  </r>
  <r>
    <x v="571"/>
    <s v="Factura electrÃ³nica"/>
    <n v="18"/>
    <x v="1279"/>
    <n v="9975"/>
    <s v="rlopez@bmlconsultores.cl"/>
    <x v="1279"/>
    <x v="0"/>
    <s v="189975"/>
    <d v="2025-12-18T00:00:00"/>
    <n v="9975"/>
    <n v="0"/>
  </r>
  <r>
    <x v="571"/>
    <s v="Factura electrÃ³nica"/>
    <n v="16"/>
    <x v="1279"/>
    <n v="28343"/>
    <s v="rlopez@bmlconsultores.cl"/>
    <x v="1279"/>
    <x v="0"/>
    <s v="1628343"/>
    <d v="2025-12-18T00:00:00"/>
    <n v="28343"/>
    <n v="0"/>
  </r>
  <r>
    <x v="571"/>
    <s v="Factura electrÃ³nica"/>
    <n v="19"/>
    <x v="1279"/>
    <n v="10374"/>
    <s v="rlopez@bmlconsultores.cl"/>
    <x v="1279"/>
    <x v="0"/>
    <s v="1910374"/>
    <d v="2025-12-18T00:00:00"/>
    <n v="10374"/>
    <n v="0"/>
  </r>
  <r>
    <x v="571"/>
    <s v="Factura electrÃ³nica"/>
    <n v="17"/>
    <x v="1279"/>
    <n v="129045"/>
    <s v="rlopez@bmlconsultores.cl"/>
    <x v="1279"/>
    <x v="0"/>
    <s v="17129045"/>
    <d v="2025-12-18T00:00:00"/>
    <n v="129045"/>
    <n v="0"/>
  </r>
  <r>
    <x v="571"/>
    <s v="Factura electrÃ³nica"/>
    <n v="15"/>
    <x v="1279"/>
    <n v="18174"/>
    <s v="rlopez@bmlconsultores.cl"/>
    <x v="1279"/>
    <x v="0"/>
    <s v="1518174"/>
    <d v="2025-12-18T00:00:00"/>
    <n v="18174"/>
    <n v="0"/>
  </r>
  <r>
    <x v="11"/>
    <s v="Factura electrÃ³nica"/>
    <n v="134826"/>
    <x v="1279"/>
    <n v="810711"/>
    <s v="rlopez@bmlconsultores.cl"/>
    <x v="1279"/>
    <x v="0"/>
    <s v="134826810711"/>
    <d v="2026-01-13T00:00:00"/>
    <n v="810711"/>
    <n v="0"/>
  </r>
  <r>
    <x v="422"/>
    <s v="Factura electrÃ³nica"/>
    <n v="367"/>
    <x v="1280"/>
    <n v="119000"/>
    <s v="rlopez@bmlconsultores.cl"/>
    <x v="1280"/>
    <x v="0"/>
    <s v="367119000"/>
    <d v="2025-12-17T00:00:00"/>
    <n v="119000"/>
    <n v="0"/>
  </r>
  <r>
    <x v="580"/>
    <s v="Factura electrÃ³nica"/>
    <n v="12615"/>
    <x v="1280"/>
    <n v="515508"/>
    <s v="rlopez@bmlconsultores.cl"/>
    <x v="1280"/>
    <x v="0"/>
    <s v="12615515508"/>
    <d v="2025-12-15T00:00:00"/>
    <n v="515508"/>
    <n v="0"/>
  </r>
  <r>
    <x v="581"/>
    <s v="Factura electrÃ³nica"/>
    <n v="864220"/>
    <x v="1280"/>
    <n v="188615"/>
    <s v="rlopez@bmlconsultores.cl"/>
    <x v="1280"/>
    <x v="0"/>
    <s v="864220188615"/>
    <m/>
    <m/>
    <n v="-188615"/>
  </r>
  <r>
    <x v="54"/>
    <s v="Factura electrÃ³nica"/>
    <n v="144277552"/>
    <x v="1280"/>
    <n v="646980"/>
    <s v="rlopez@bmlconsultores.cl"/>
    <x v="1280"/>
    <x v="0"/>
    <s v="144277552646980"/>
    <d v="2025-12-17T00:00:00"/>
    <n v="646980"/>
    <n v="0"/>
  </r>
  <r>
    <x v="289"/>
    <s v="Factura electrÃ³nica"/>
    <n v="49"/>
    <x v="1280"/>
    <n v="304878"/>
    <s v="rlopez@bmlconsultores.cl"/>
    <x v="1280"/>
    <x v="0"/>
    <s v="49304878"/>
    <d v="2026-01-13T00:00:00"/>
    <n v="304878"/>
    <n v="0"/>
  </r>
  <r>
    <x v="444"/>
    <s v="Factura electrÃ³nica"/>
    <n v="5658"/>
    <x v="1280"/>
    <n v="15440"/>
    <s v="rlopez@bmlconsultores.cl"/>
    <x v="1280"/>
    <x v="0"/>
    <s v="565815440"/>
    <d v="2026-01-13T00:00:00"/>
    <n v="15440"/>
    <n v="0"/>
  </r>
  <r>
    <x v="301"/>
    <s v="Factura electrÃ³nica"/>
    <n v="115"/>
    <x v="1280"/>
    <n v="7556671"/>
    <s v="rlopez@bmlconsultores.cl"/>
    <x v="1280"/>
    <x v="0"/>
    <s v="1157556671"/>
    <m/>
    <n v="7556671"/>
    <n v="0"/>
  </r>
  <r>
    <x v="21"/>
    <s v="Factura electrÃ³nica"/>
    <n v="1247588"/>
    <x v="1280"/>
    <n v="3456819"/>
    <s v="rlopez@bmlconsultores.cl"/>
    <x v="1280"/>
    <x v="0"/>
    <s v="12475883456819"/>
    <d v="2026-01-13T00:00:00"/>
    <n v="3456819"/>
    <n v="0"/>
  </r>
  <r>
    <x v="21"/>
    <s v="Factura electrÃ³nica"/>
    <n v="1247589"/>
    <x v="1280"/>
    <n v="1728410"/>
    <s v="rlopez@bmlconsultores.cl"/>
    <x v="1280"/>
    <x v="0"/>
    <s v="12475891728410"/>
    <d v="2026-01-13T00:00:00"/>
    <n v="1728410"/>
    <n v="0"/>
  </r>
  <r>
    <x v="198"/>
    <s v="Factura electrÃ³nica"/>
    <n v="804"/>
    <x v="1280"/>
    <n v="189900"/>
    <s v="rlopez@bmlconsultores.cl"/>
    <x v="1280"/>
    <x v="0"/>
    <s v="804189900"/>
    <d v="2026-01-28T00:00:00"/>
    <n v="189900"/>
    <n v="0"/>
  </r>
  <r>
    <x v="198"/>
    <s v="Factura electrÃ³nica"/>
    <n v="803"/>
    <x v="1280"/>
    <n v="216900"/>
    <s v="rlopez@bmlconsultores.cl"/>
    <x v="1280"/>
    <x v="0"/>
    <s v="803216900"/>
    <d v="2026-01-28T00:00:00"/>
    <n v="216900"/>
    <n v="0"/>
  </r>
  <r>
    <x v="198"/>
    <s v="Factura electrÃ³nica"/>
    <n v="802"/>
    <x v="1280"/>
    <n v="189900"/>
    <s v="rlopez@bmlconsultores.cl"/>
    <x v="1280"/>
    <x v="2"/>
    <s v="802189900"/>
    <m/>
    <m/>
    <n v="-189900"/>
  </r>
  <r>
    <x v="198"/>
    <s v="Factura electrÃ³nica"/>
    <n v="801"/>
    <x v="1280"/>
    <n v="189900"/>
    <s v="rlopez@bmlconsultores.cl"/>
    <x v="1280"/>
    <x v="0"/>
    <s v="801189900"/>
    <d v="2026-01-28T00:00:00"/>
    <n v="189990"/>
    <n v="90"/>
  </r>
  <r>
    <x v="53"/>
    <s v="Factura electrÃ³nica"/>
    <n v="67429"/>
    <x v="1280"/>
    <n v="63970"/>
    <s v="rlopez@bmlconsultores.cl"/>
    <x v="1280"/>
    <x v="0"/>
    <s v="6742963970"/>
    <d v="2025-12-17T00:00:00"/>
    <n v="63970"/>
    <n v="0"/>
  </r>
  <r>
    <x v="126"/>
    <s v="Factura electrÃ³nica"/>
    <n v="334"/>
    <x v="1281"/>
    <n v="10000"/>
    <s v="rlopez@bmlconsultores.cl"/>
    <x v="1281"/>
    <x v="0"/>
    <s v="33410000"/>
    <d v="2026-01-13T00:00:00"/>
    <n v="10000"/>
    <n v="0"/>
  </r>
  <r>
    <x v="582"/>
    <s v="Factura electrÃ³nica"/>
    <n v="4048"/>
    <x v="1281"/>
    <n v="133541"/>
    <s v="rlopez@bmlconsultores.cl"/>
    <x v="1281"/>
    <x v="0"/>
    <s v="4048133541"/>
    <m/>
    <m/>
    <n v="-133541"/>
  </r>
  <r>
    <x v="271"/>
    <s v="Factura electrÃ³nica"/>
    <n v="6444"/>
    <x v="1281"/>
    <n v="552634"/>
    <s v="rlopez@bmlconsultores.cl"/>
    <x v="1281"/>
    <x v="0"/>
    <s v="6444552634"/>
    <d v="2026-01-13T00:00:00"/>
    <n v="552634"/>
    <n v="0"/>
  </r>
  <r>
    <x v="271"/>
    <s v="Factura electrÃ³nica"/>
    <n v="6443"/>
    <x v="1281"/>
    <n v="2270034"/>
    <s v="rlopez@bmlconsultores.cl"/>
    <x v="1281"/>
    <x v="0"/>
    <s v="64432270034"/>
    <d v="2026-01-13T00:00:00"/>
    <n v="2270034"/>
    <n v="0"/>
  </r>
  <r>
    <x v="506"/>
    <s v="Nota de crÃ©dito electrÃ³nica"/>
    <n v="239551"/>
    <x v="1281"/>
    <n v="-949989"/>
    <s v="rlopez@bmlconsultores.cl"/>
    <x v="1281"/>
    <x v="1"/>
    <s v="239551-949989"/>
    <m/>
    <m/>
    <n v="949989"/>
  </r>
  <r>
    <x v="32"/>
    <s v="Factura electrÃ³nica"/>
    <n v="25429535"/>
    <x v="1281"/>
    <n v="2203940"/>
    <s v="rlopez@bmlconsultores.cl"/>
    <x v="1281"/>
    <x v="0"/>
    <s v="254295352203940"/>
    <d v="2025-12-18T00:00:00"/>
    <n v="2203940"/>
    <n v="0"/>
  </r>
  <r>
    <x v="206"/>
    <s v="Factura electrÃ³nica"/>
    <n v="632018"/>
    <x v="1281"/>
    <n v="155691"/>
    <s v="rlopez@bmlconsultores.cl"/>
    <x v="1281"/>
    <x v="0"/>
    <s v="632018155691"/>
    <d v="2026-01-13T00:00:00"/>
    <n v="155691"/>
    <n v="0"/>
  </r>
  <r>
    <x v="21"/>
    <s v="Factura electrÃ³nica"/>
    <n v="1247633"/>
    <x v="1281"/>
    <n v="807490"/>
    <s v="rlopez@bmlconsultores.cl"/>
    <x v="1281"/>
    <x v="0"/>
    <s v="1247633807490"/>
    <d v="2026-01-13T00:00:00"/>
    <n v="807490"/>
    <n v="0"/>
  </r>
  <r>
    <x v="21"/>
    <s v="Factura electrÃ³nica"/>
    <n v="1247634"/>
    <x v="1281"/>
    <n v="1614980"/>
    <s v="rlopez@bmlconsultores.cl"/>
    <x v="1281"/>
    <x v="0"/>
    <s v="12476341614980"/>
    <d v="2026-01-13T00:00:00"/>
    <n v="1614980"/>
    <n v="0"/>
  </r>
  <r>
    <x v="296"/>
    <s v="Factura electrÃ³nica"/>
    <n v="26784"/>
    <x v="1281"/>
    <n v="767994"/>
    <s v="rlopez@bmlconsultores.cl"/>
    <x v="1281"/>
    <x v="0"/>
    <s v="26784767994"/>
    <d v="2026-01-13T00:00:00"/>
    <n v="767994"/>
    <n v="0"/>
  </r>
  <r>
    <x v="57"/>
    <s v="Factura electrÃ³nica"/>
    <n v="1117"/>
    <x v="1281"/>
    <n v="130484"/>
    <s v="rlopez@bmlconsultores.cl"/>
    <x v="1281"/>
    <x v="0"/>
    <s v="1117130484"/>
    <d v="2025-12-31T00:00:00"/>
    <n v="130484"/>
    <n v="0"/>
  </r>
  <r>
    <x v="34"/>
    <s v="Factura electrÃ³nica"/>
    <n v="5357"/>
    <x v="1281"/>
    <n v="2133349"/>
    <s v="rlopez@bmlconsultores.cl"/>
    <x v="1281"/>
    <x v="0"/>
    <s v="53572133349"/>
    <d v="2026-01-13T00:00:00"/>
    <n v="2133349"/>
    <n v="0"/>
  </r>
  <r>
    <x v="34"/>
    <s v="Factura electrÃ³nica"/>
    <n v="5354"/>
    <x v="1281"/>
    <n v="2133349"/>
    <s v="rlopez@bmlconsultores.cl"/>
    <x v="1281"/>
    <x v="0"/>
    <s v="53542133349"/>
    <d v="2026-01-13T00:00:00"/>
    <n v="2133349"/>
    <n v="0"/>
  </r>
  <r>
    <x v="53"/>
    <s v="Factura electrÃ³nica"/>
    <n v="67570"/>
    <x v="1281"/>
    <n v="281880"/>
    <s v="rlopez@bmlconsultores.cl"/>
    <x v="1281"/>
    <x v="0"/>
    <s v="67570281880"/>
    <d v="2025-12-18T00:00:00"/>
    <n v="281880"/>
    <n v="0"/>
  </r>
  <r>
    <x v="22"/>
    <s v="Factura electrÃ³nica"/>
    <n v="5503989"/>
    <x v="1281"/>
    <n v="703980"/>
    <s v="rlopez@bmlconsultores.cl"/>
    <x v="1281"/>
    <x v="0"/>
    <s v="5503989703980"/>
    <m/>
    <m/>
    <n v="-703980"/>
  </r>
  <r>
    <x v="174"/>
    <s v="Factura electrÃ³nica"/>
    <n v="1995613"/>
    <x v="1282"/>
    <n v="599990"/>
    <s v="rlopez@bmlconsultores.cl"/>
    <x v="1282"/>
    <x v="0"/>
    <s v="1995613599990"/>
    <d v="2025-12-10T00:00:00"/>
    <n v="599990"/>
    <n v="0"/>
  </r>
  <r>
    <x v="369"/>
    <s v="Factura electrÃ³nica"/>
    <n v="6592"/>
    <x v="1282"/>
    <n v="187947"/>
    <s v="rlopez@bmlconsultores.cl"/>
    <x v="1282"/>
    <x v="0"/>
    <s v="6592187947"/>
    <d v="2026-01-13T00:00:00"/>
    <n v="187947"/>
    <n v="0"/>
  </r>
  <r>
    <x v="369"/>
    <s v="Factura electrÃ³nica"/>
    <n v="6593"/>
    <x v="1282"/>
    <n v="230336"/>
    <s v="rlopez@bmlconsultores.cl"/>
    <x v="1282"/>
    <x v="0"/>
    <s v="6593230336"/>
    <d v="2026-01-13T00:00:00"/>
    <n v="230336"/>
    <n v="0"/>
  </r>
  <r>
    <x v="301"/>
    <s v="Factura electrÃ³nica"/>
    <n v="117"/>
    <x v="1282"/>
    <n v="8645"/>
    <s v="rlopez@bmlconsultores.cl"/>
    <x v="1282"/>
    <x v="0"/>
    <s v="1178645"/>
    <d v="2025-12-31T00:00:00"/>
    <n v="8646"/>
    <n v="1"/>
  </r>
  <r>
    <x v="583"/>
    <s v="Factura electrÃ³nica"/>
    <n v="1066"/>
    <x v="1282"/>
    <n v="116848"/>
    <s v="rlopez@bmlconsultores.cl"/>
    <x v="1282"/>
    <x v="0"/>
    <s v="1066116848"/>
    <d v="2025-12-19T00:00:00"/>
    <n v="116848"/>
    <n v="0"/>
  </r>
  <r>
    <x v="263"/>
    <s v="Factura electrÃ³nica"/>
    <n v="14874"/>
    <x v="1282"/>
    <n v="1728183"/>
    <s v="rlopez@bmlconsultores.cl"/>
    <x v="1282"/>
    <x v="0"/>
    <s v="148741728183"/>
    <d v="2026-01-14T00:00:00"/>
    <n v="1728183"/>
    <n v="0"/>
  </r>
  <r>
    <x v="205"/>
    <s v="Factura electrÃ³nica"/>
    <n v="7179"/>
    <x v="1282"/>
    <n v="770000"/>
    <s v="rlopez@bmlconsultores.cl"/>
    <x v="1282"/>
    <x v="0"/>
    <s v="7179770000"/>
    <d v="2025-12-23T00:00:00"/>
    <n v="770000"/>
    <n v="0"/>
  </r>
  <r>
    <x v="358"/>
    <s v="Nota de crÃ©dito electrÃ³nica"/>
    <n v="587743"/>
    <x v="1283"/>
    <n v="-253970"/>
    <s v="rlopez@bmlconsultores.cl"/>
    <x v="1283"/>
    <x v="1"/>
    <s v="587743-253970"/>
    <m/>
    <m/>
    <n v="253970"/>
  </r>
  <r>
    <x v="22"/>
    <s v="Nota de crÃ©dito electrÃ³nica"/>
    <n v="28874241"/>
    <x v="1283"/>
    <n v="-269990"/>
    <s v="rlopez@bmlconsultores.cl"/>
    <x v="1283"/>
    <x v="1"/>
    <s v="28874241-269990"/>
    <m/>
    <m/>
    <n v="269990"/>
  </r>
  <r>
    <x v="21"/>
    <s v="Factura electrÃ³nica"/>
    <n v="1253966"/>
    <x v="1284"/>
    <n v="144980"/>
    <s v="rlopez@bmlconsultores.cl"/>
    <x v="1284"/>
    <x v="0"/>
    <s v="1253966144980"/>
    <d v="2025-12-21T00:00:00"/>
    <n v="144980"/>
    <n v="0"/>
  </r>
  <r>
    <x v="21"/>
    <s v="Factura electrÃ³nica"/>
    <n v="1253967"/>
    <x v="1284"/>
    <n v="34990"/>
    <s v="rlopez@bmlconsultores.cl"/>
    <x v="1284"/>
    <x v="0"/>
    <s v="125396734990"/>
    <d v="2025-12-21T00:00:00"/>
    <n v="34990"/>
    <n v="0"/>
  </r>
  <r>
    <x v="198"/>
    <s v="Factura electrÃ³nica"/>
    <n v="811"/>
    <x v="1284"/>
    <n v="189900"/>
    <s v="rlopez@bmlconsultores.cl"/>
    <x v="1284"/>
    <x v="0"/>
    <s v="811189900"/>
    <m/>
    <m/>
    <n v="-189900"/>
  </r>
  <r>
    <x v="198"/>
    <s v="Nota de crÃ©dito electrÃ³nica"/>
    <n v="2186"/>
    <x v="1284"/>
    <n v="-189900"/>
    <s v="rlopez@bmlconsultores.cl"/>
    <x v="1284"/>
    <x v="1"/>
    <s v="2186-189900"/>
    <m/>
    <m/>
    <n v="189900"/>
  </r>
  <r>
    <x v="198"/>
    <s v="Nota de crÃ©dito electrÃ³nica"/>
    <n v="2187"/>
    <x v="1284"/>
    <n v="-189900"/>
    <s v="rlopez@bmlconsultores.cl"/>
    <x v="1284"/>
    <x v="1"/>
    <s v="2187-189900"/>
    <m/>
    <m/>
    <n v="189900"/>
  </r>
  <r>
    <x v="23"/>
    <s v="Factura electrÃ³nica"/>
    <n v="2233622"/>
    <x v="1285"/>
    <n v="1003980"/>
    <s v="rlopez@bmlconsultores.cl"/>
    <x v="1285"/>
    <x v="0"/>
    <s v="22336221003980"/>
    <d v="2025-12-22T00:00:00"/>
    <n v="1003980"/>
    <n v="0"/>
  </r>
  <r>
    <x v="342"/>
    <s v="Factura electrÃ³nica"/>
    <n v="54084202"/>
    <x v="1285"/>
    <n v="7140"/>
    <s v="rlopez@bmlconsultores.cl"/>
    <x v="1285"/>
    <x v="0"/>
    <s v="540842027140"/>
    <d v="2025-12-22T00:00:00"/>
    <n v="7140"/>
    <n v="0"/>
  </r>
  <r>
    <x v="32"/>
    <s v="Factura electrÃ³nica"/>
    <n v="25433274"/>
    <x v="1285"/>
    <n v="389970"/>
    <s v="rlopez@bmlconsultores.cl"/>
    <x v="1285"/>
    <x v="0"/>
    <s v="25433274389970"/>
    <d v="2025-12-22T00:00:00"/>
    <n v="389970"/>
    <n v="0"/>
  </r>
  <r>
    <x v="22"/>
    <s v="Factura electrÃ³nica"/>
    <n v="5510807"/>
    <x v="1285"/>
    <n v="257981"/>
    <s v="rlopez@bmlconsultores.cl"/>
    <x v="1285"/>
    <x v="0"/>
    <s v="5510807257981"/>
    <d v="2025-12-22T00:00:00"/>
    <n v="257981"/>
    <n v="0"/>
  </r>
  <r>
    <x v="22"/>
    <s v="Factura electrÃ³nica"/>
    <n v="5510774"/>
    <x v="1285"/>
    <n v="1553980"/>
    <s v="rlopez@bmlconsultores.cl"/>
    <x v="1285"/>
    <x v="0"/>
    <s v="55107741553980"/>
    <d v="2025-12-22T00:00:00"/>
    <n v="1553980"/>
    <n v="0"/>
  </r>
  <r>
    <x v="500"/>
    <s v="Factura electrÃ³nica"/>
    <n v="6277206"/>
    <x v="1285"/>
    <n v="6599970"/>
    <s v="rlopez@bmlconsultores.cl"/>
    <x v="1285"/>
    <x v="0"/>
    <s v="62772066599970"/>
    <d v="2025-12-18T00:00:00"/>
    <n v="6599970"/>
    <n v="0"/>
  </r>
  <r>
    <x v="408"/>
    <s v="Factura electrÃ³nica"/>
    <n v="11197"/>
    <x v="1285"/>
    <n v="23830"/>
    <s v="rlopez@bmlconsultores.cl"/>
    <x v="1285"/>
    <x v="0"/>
    <s v="1119723830"/>
    <d v="2026-01-13T00:00:00"/>
    <n v="23830"/>
    <n v="0"/>
  </r>
  <r>
    <x v="408"/>
    <s v="Factura electrÃ³nica"/>
    <n v="11198"/>
    <x v="1285"/>
    <n v="120453"/>
    <s v="rlopez@bmlconsultores.cl"/>
    <x v="1285"/>
    <x v="0"/>
    <s v="11198120453"/>
    <d v="2026-01-13T00:00:00"/>
    <n v="120453"/>
    <n v="0"/>
  </r>
  <r>
    <x v="53"/>
    <s v="Factura electrÃ³nica"/>
    <n v="67929"/>
    <x v="1285"/>
    <n v="1835880"/>
    <s v="rlopez@bmlconsultores.cl"/>
    <x v="1285"/>
    <x v="0"/>
    <s v="679291835880"/>
    <d v="2025-12-22T00:00:00"/>
    <n v="1835880"/>
    <n v="0"/>
  </r>
  <r>
    <x v="53"/>
    <s v="Factura electrÃ³nica"/>
    <n v="67931"/>
    <x v="1285"/>
    <n v="130021"/>
    <s v="rlopez@bmlconsultores.cl"/>
    <x v="1285"/>
    <x v="0"/>
    <s v="67931130021"/>
    <d v="2025-12-22T00:00:00"/>
    <n v="130021"/>
    <n v="0"/>
  </r>
  <r>
    <x v="286"/>
    <s v="Factura electrÃ³nica"/>
    <n v="356010"/>
    <x v="1286"/>
    <n v="534990"/>
    <s v="rlopez@bmlconsultores.cl"/>
    <x v="1286"/>
    <x v="0"/>
    <s v="356010534990"/>
    <d v="2025-12-25T00:00:00"/>
    <n v="535000"/>
    <n v="10"/>
  </r>
  <r>
    <x v="584"/>
    <s v="Factura electrÃ³nica"/>
    <n v="2587485"/>
    <x v="1286"/>
    <n v="973980"/>
    <s v="rlopez@bmlconsultores.cl"/>
    <x v="1286"/>
    <x v="0"/>
    <s v="2587485973980"/>
    <d v="2025-12-22T00:00:00"/>
    <n v="973980"/>
    <n v="0"/>
  </r>
  <r>
    <x v="69"/>
    <s v="Factura electrÃ³nica"/>
    <n v="5508730"/>
    <x v="1286"/>
    <n v="570980"/>
    <s v="rlopez@bmlconsultores.cl"/>
    <x v="1286"/>
    <x v="0"/>
    <s v="5508730570980"/>
    <d v="2025-12-22T00:00:00"/>
    <n v="570980"/>
    <n v="0"/>
  </r>
  <r>
    <x v="585"/>
    <s v="Factura electrÃ³nica"/>
    <n v="5511059"/>
    <x v="1286"/>
    <n v="347980"/>
    <s v="rlopez@bmlconsultores.cl"/>
    <x v="1286"/>
    <x v="4"/>
    <s v="5511059347980"/>
    <m/>
    <m/>
    <n v="-347980"/>
  </r>
  <r>
    <x v="586"/>
    <s v="Factura electrÃ³nica"/>
    <n v="4157029"/>
    <x v="1286"/>
    <n v="13944"/>
    <s v="rlopez@bmlconsultores.cl"/>
    <x v="1286"/>
    <x v="0"/>
    <s v="415702913944"/>
    <d v="2025-12-22T00:00:00"/>
    <n v="13944"/>
    <n v="0"/>
  </r>
  <r>
    <x v="205"/>
    <s v="Factura electrÃ³nica"/>
    <n v="7231"/>
    <x v="1286"/>
    <n v="154000"/>
    <s v="rlopez@bmlconsultores.cl"/>
    <x v="1286"/>
    <x v="4"/>
    <s v="7231154000"/>
    <m/>
    <m/>
    <n v="-154000"/>
  </r>
  <r>
    <x v="587"/>
    <s v="Factura electrÃ³nica"/>
    <n v="499"/>
    <x v="1287"/>
    <n v="225000"/>
    <s v="rlopez@bmlconsultores.cl"/>
    <x v="1287"/>
    <x v="0"/>
    <s v="499225000"/>
    <d v="2025-12-23T00:00:00"/>
    <n v="225000"/>
    <n v="0"/>
  </r>
  <r>
    <x v="174"/>
    <s v="Factura electrÃ³nica"/>
    <n v="1996346"/>
    <x v="1287"/>
    <n v="1319990"/>
    <s v="rlopez@bmlconsultores.cl"/>
    <x v="1287"/>
    <x v="0"/>
    <s v="19963461319990"/>
    <d v="2025-12-23T00:00:00"/>
    <n v="1319990"/>
    <n v="0"/>
  </r>
  <r>
    <x v="342"/>
    <s v="Factura electrÃ³nica"/>
    <n v="54096694"/>
    <x v="1287"/>
    <n v="143462"/>
    <s v="rlopez@bmlconsultores.cl"/>
    <x v="1287"/>
    <x v="0"/>
    <s v="54096694143462"/>
    <d v="2025-12-24T00:00:00"/>
    <n v="143462"/>
    <n v="0"/>
  </r>
  <r>
    <x v="22"/>
    <s v="Nota de crÃ©dito electrÃ³nica"/>
    <n v="29052008"/>
    <x v="1287"/>
    <n v="-471980"/>
    <s v="rlopez@bmlconsultores.cl"/>
    <x v="1287"/>
    <x v="1"/>
    <s v="29052008-471980"/>
    <m/>
    <m/>
    <n v="471980"/>
  </r>
  <r>
    <x v="126"/>
    <s v="Factura electrÃ³nica"/>
    <n v="336"/>
    <x v="1287"/>
    <n v="5343"/>
    <s v="rlopez@bmlconsultores.cl"/>
    <x v="1287"/>
    <x v="0"/>
    <s v="3365343"/>
    <d v="2026-01-13T00:00:00"/>
    <n v="5343"/>
    <n v="0"/>
  </r>
  <r>
    <x v="206"/>
    <s v="Factura electrÃ³nica"/>
    <n v="632881"/>
    <x v="1287"/>
    <n v="285442"/>
    <s v="rlopez@bmlconsultores.cl"/>
    <x v="1287"/>
    <x v="0"/>
    <s v="632881285442"/>
    <d v="2026-01-22T00:00:00"/>
    <n v="285442"/>
    <n v="0"/>
  </r>
  <r>
    <x v="588"/>
    <s v="Factura electrÃ³nica"/>
    <n v="8553"/>
    <x v="1287"/>
    <n v="442680"/>
    <s v="rlopez@bmlconsultores.cl"/>
    <x v="1287"/>
    <x v="4"/>
    <s v="8553442680"/>
    <m/>
    <m/>
    <n v="-442680"/>
  </r>
  <r>
    <x v="585"/>
    <s v="Factura electrÃ³nica"/>
    <n v="5511171"/>
    <x v="1287"/>
    <n v="353940"/>
    <s v="rlopez@bmlconsultores.cl"/>
    <x v="1287"/>
    <x v="0"/>
    <s v="5511171353940"/>
    <d v="2025-12-24T00:00:00"/>
    <n v="353940"/>
    <n v="0"/>
  </r>
  <r>
    <x v="311"/>
    <s v="Factura electrÃ³nica"/>
    <n v="7169"/>
    <x v="1287"/>
    <n v="95000"/>
    <s v="rlopez@bmlconsultores.cl"/>
    <x v="1287"/>
    <x v="0"/>
    <s v="716995000"/>
    <d v="2026-01-13T00:00:00"/>
    <n v="95000"/>
    <n v="0"/>
  </r>
  <r>
    <x v="21"/>
    <s v="Factura electrÃ³nica"/>
    <n v="1253112"/>
    <x v="1287"/>
    <n v="5414322"/>
    <s v="rlopez@bmlconsultores.cl"/>
    <x v="1287"/>
    <x v="0"/>
    <s v="12531125414322"/>
    <d v="2026-01-13T00:00:00"/>
    <n v="5414322"/>
    <n v="0"/>
  </r>
  <r>
    <x v="586"/>
    <s v="Factura electrÃ³nica"/>
    <n v="4157832"/>
    <x v="1287"/>
    <n v="18650"/>
    <s v="rlopez@bmlconsultores.cl"/>
    <x v="1287"/>
    <x v="0"/>
    <s v="415783218650"/>
    <d v="2025-12-22T00:00:00"/>
    <n v="18650"/>
    <n v="0"/>
  </r>
  <r>
    <x v="342"/>
    <s v="Factura no afecta o exenta electrÃ³nica"/>
    <n v="14437951"/>
    <x v="1287"/>
    <n v="0"/>
    <s v="rlopez@bmlconsultores.cl"/>
    <x v="1287"/>
    <x v="0"/>
    <s v="144379510"/>
    <d v="2025-12-24T00:00:00"/>
    <n v="0"/>
    <n v="0"/>
  </r>
  <r>
    <x v="354"/>
    <s v="Factura electrÃ³nica"/>
    <n v="484979"/>
    <x v="1288"/>
    <n v="118989"/>
    <s v="rlopez@bmlconsultores.cl"/>
    <x v="1288"/>
    <x v="0"/>
    <s v="484979118989"/>
    <d v="2025-12-22T00:00:00"/>
    <n v="118990"/>
    <n v="1"/>
  </r>
  <r>
    <x v="342"/>
    <s v="Factura electrÃ³nica"/>
    <n v="54173756"/>
    <x v="1288"/>
    <n v="7955"/>
    <s v="rlopez@bmlconsultores.cl"/>
    <x v="1288"/>
    <x v="0"/>
    <s v="541737567955"/>
    <d v="2025-12-26T00:00:00"/>
    <n v="7955"/>
    <n v="0"/>
  </r>
  <r>
    <x v="342"/>
    <s v="Factura no afecta o exenta electrÃ³nica"/>
    <n v="14462455"/>
    <x v="1288"/>
    <n v="3744"/>
    <s v="rlopez@bmlconsultores.cl"/>
    <x v="1288"/>
    <x v="0"/>
    <s v="144624553744"/>
    <d v="2025-12-26T00:00:00"/>
    <n v="3744"/>
    <n v="0"/>
  </r>
  <r>
    <x v="296"/>
    <s v="Factura electrÃ³nica"/>
    <n v="26807"/>
    <x v="1288"/>
    <n v="1188814"/>
    <s v="rlopez@bmlconsultores.cl"/>
    <x v="1288"/>
    <x v="0"/>
    <s v="268071188814"/>
    <d v="2026-01-23T00:00:00"/>
    <n v="1188814"/>
    <n v="0"/>
  </r>
  <r>
    <x v="567"/>
    <s v="Factura electrÃ³nica"/>
    <n v="401410"/>
    <x v="1288"/>
    <n v="461793"/>
    <s v="rlopez@bmlconsultores.cl"/>
    <x v="1288"/>
    <x v="0"/>
    <s v="401410461793"/>
    <d v="2025-12-22T00:00:00"/>
    <n v="297000"/>
    <n v="-164793"/>
  </r>
  <r>
    <x v="20"/>
    <s v="Factura electrÃ³nica"/>
    <n v="142652"/>
    <x v="1288"/>
    <n v="192955"/>
    <s v="rlopez@bmlconsultores.cl"/>
    <x v="1288"/>
    <x v="0"/>
    <s v="142652192955"/>
    <d v="2026-01-23T00:00:00"/>
    <n v="192955"/>
    <n v="0"/>
  </r>
  <r>
    <x v="530"/>
    <s v="Factura electrÃ³nica"/>
    <n v="56941531"/>
    <x v="1288"/>
    <n v="1020"/>
    <s v="rlopez@bmlconsultores.cl"/>
    <x v="1288"/>
    <x v="0"/>
    <s v="569415311020"/>
    <d v="2025-12-26T00:00:00"/>
    <n v="1020"/>
    <n v="0"/>
  </r>
  <r>
    <x v="530"/>
    <s v="Nota de crÃ©dito electrÃ³nica"/>
    <n v="11812924"/>
    <x v="1288"/>
    <n v="-137"/>
    <s v="rlopez@bmlconsultores.cl"/>
    <x v="1288"/>
    <x v="1"/>
    <s v="11812924-137"/>
    <m/>
    <m/>
    <n v="137"/>
  </r>
  <r>
    <x v="21"/>
    <s v="Factura electrÃ³nica"/>
    <n v="1256641"/>
    <x v="1289"/>
    <n v="74980"/>
    <s v="rlopez@bmlconsultores.cl"/>
    <x v="1289"/>
    <x v="0"/>
    <s v="125664174980"/>
    <d v="2025-12-28T00:00:00"/>
    <n v="74980"/>
    <n v="0"/>
  </r>
  <r>
    <x v="32"/>
    <s v="Nota de crÃ©dito electrÃ³nica"/>
    <n v="31782577"/>
    <x v="1289"/>
    <n v="-399950"/>
    <s v="rlopez@bmlconsultores.cl"/>
    <x v="1289"/>
    <x v="1"/>
    <s v="31782577-399950"/>
    <m/>
    <m/>
    <n v="399950"/>
  </r>
  <r>
    <x v="317"/>
    <s v="Factura electrÃ³nica"/>
    <n v="782"/>
    <x v="1290"/>
    <n v="250000"/>
    <s v="rlopez@bmlconsultores.cl"/>
    <x v="1290"/>
    <x v="0"/>
    <s v="782250000"/>
    <d v="2026-01-13T00:00:00"/>
    <n v="250000"/>
    <n v="0"/>
  </r>
  <r>
    <x v="559"/>
    <s v="Factura electrÃ³nica"/>
    <n v="389"/>
    <x v="1290"/>
    <n v="1180902"/>
    <s v="rlopez@bmlconsultores.cl"/>
    <x v="1290"/>
    <x v="0"/>
    <s v="3891180902"/>
    <d v="2026-01-23T00:00:00"/>
    <n v="1180902"/>
    <n v="0"/>
  </r>
  <r>
    <x v="263"/>
    <s v="Factura electrÃ³nica"/>
    <n v="14884"/>
    <x v="1290"/>
    <n v="2550407"/>
    <s v="rlopez@bmlconsultores.cl"/>
    <x v="1290"/>
    <x v="0"/>
    <s v="148842550407"/>
    <d v="2026-01-23T00:00:00"/>
    <n v="2550407"/>
    <n v="0"/>
  </r>
  <r>
    <x v="22"/>
    <s v="Factura electrÃ³nica"/>
    <n v="5512068"/>
    <x v="1290"/>
    <n v="406980"/>
    <s v="rlopez@bmlconsultores.cl"/>
    <x v="1290"/>
    <x v="0"/>
    <s v="5512068406980"/>
    <d v="2025-12-29T00:00:00"/>
    <n v="406980"/>
    <n v="0"/>
  </r>
  <r>
    <x v="198"/>
    <s v="Factura electrÃ³nica"/>
    <n v="819"/>
    <x v="1290"/>
    <n v="198900"/>
    <s v="rlopez@bmlconsultores.cl"/>
    <x v="1290"/>
    <x v="0"/>
    <s v="819198900"/>
    <d v="2026-01-28T00:00:00"/>
    <n v="198900"/>
    <n v="0"/>
  </r>
  <r>
    <x v="354"/>
    <s v="Factura electrÃ³nica"/>
    <n v="485324"/>
    <x v="1291"/>
    <n v="204989"/>
    <s v="rlopez@bmlconsultores.cl"/>
    <x v="1291"/>
    <x v="0"/>
    <s v="485324204989"/>
    <d v="2025-12-29T00:00:00"/>
    <n v="204989"/>
    <n v="0"/>
  </r>
  <r>
    <x v="53"/>
    <s v="Nota de crÃ©dito electrÃ³nica"/>
    <n v="18315"/>
    <x v="1291"/>
    <n v="-1835880"/>
    <s v="rlopez@bmlconsultores.cl"/>
    <x v="1291"/>
    <x v="1"/>
    <s v="18315-1835880"/>
    <m/>
    <m/>
    <n v="1835880"/>
  </r>
  <r>
    <x v="313"/>
    <s v="Factura electrÃ³nica"/>
    <n v="10592"/>
    <x v="1291"/>
    <n v="272356"/>
    <s v="rlopez@bmlconsultores.cl"/>
    <x v="1291"/>
    <x v="0"/>
    <s v="10592272356"/>
    <d v="2026-01-23T00:00:00"/>
    <n v="272356"/>
    <n v="0"/>
  </r>
  <r>
    <x v="14"/>
    <s v="Factura electrÃ³nica"/>
    <n v="51426"/>
    <x v="1291"/>
    <n v="3512030"/>
    <s v="rlopez@bmlconsultores.cl"/>
    <x v="1291"/>
    <x v="0"/>
    <s v="514263512030"/>
    <d v="2026-01-23T00:00:00"/>
    <n v="1656466"/>
    <n v="-1855564"/>
  </r>
  <r>
    <x v="589"/>
    <s v="Factura electrÃ³nica"/>
    <n v="3896"/>
    <x v="1291"/>
    <n v="737800"/>
    <s v="rlopez@bmlconsultores.cl"/>
    <x v="1291"/>
    <x v="0"/>
    <s v="3896737800"/>
    <d v="2025-12-31T00:00:00"/>
    <n v="737800"/>
    <n v="0"/>
  </r>
  <r>
    <x v="53"/>
    <s v="Factura electrÃ³nica"/>
    <n v="68354"/>
    <x v="1291"/>
    <n v="1775870"/>
    <s v="rlopez@bmlconsultores.cl"/>
    <x v="1291"/>
    <x v="0"/>
    <s v="683541775870"/>
    <m/>
    <m/>
    <n v="-1775870"/>
  </r>
  <r>
    <x v="491"/>
    <s v="Factura electrÃ³nica"/>
    <n v="102876"/>
    <x v="1292"/>
    <n v="263786"/>
    <s v="rlopez@bmlconsultores.cl"/>
    <x v="1292"/>
    <x v="0"/>
    <s v="102876263786"/>
    <d v="2025-12-31T00:00:00"/>
    <n v="263787"/>
    <n v="1"/>
  </r>
  <r>
    <x v="23"/>
    <s v="Factura electrÃ³nica"/>
    <n v="2234224"/>
    <x v="1292"/>
    <n v="119990"/>
    <s v="rlopez@bmlconsultores.cl"/>
    <x v="1292"/>
    <x v="0"/>
    <s v="2234224119990"/>
    <d v="2025-12-31T00:00:00"/>
    <n v="119990"/>
    <n v="0"/>
  </r>
  <r>
    <x v="462"/>
    <s v="Factura electrÃ³nica"/>
    <n v="4347"/>
    <x v="1292"/>
    <n v="190400"/>
    <s v="rlopez@bmlconsultores.cl"/>
    <x v="1292"/>
    <x v="0"/>
    <s v="4347190400"/>
    <d v="2025-12-18T00:00:00"/>
    <n v="190400"/>
    <n v="0"/>
  </r>
  <r>
    <x v="174"/>
    <s v="Factura electrÃ³nica"/>
    <n v="1997420"/>
    <x v="1292"/>
    <n v="799991"/>
    <s v="rlopez@bmlconsultores.cl"/>
    <x v="1292"/>
    <x v="0"/>
    <s v="1997420799991"/>
    <d v="2025-12-30T00:00:00"/>
    <n v="799991"/>
    <n v="0"/>
  </r>
  <r>
    <x v="174"/>
    <s v="Factura electrÃ³nica"/>
    <n v="1997419"/>
    <x v="1292"/>
    <n v="1319990"/>
    <s v="rlopez@bmlconsultores.cl"/>
    <x v="1292"/>
    <x v="0"/>
    <s v="19974191319990"/>
    <d v="2025-12-30T00:00:00"/>
    <n v="1319990"/>
    <n v="0"/>
  </r>
  <r>
    <x v="567"/>
    <s v="Nota de crÃ©dito electrÃ³nica"/>
    <n v="10043"/>
    <x v="1292"/>
    <n v="0"/>
    <s v="rlopez@bmlconsultores.cl"/>
    <x v="1292"/>
    <x v="1"/>
    <s v="100430"/>
    <m/>
    <m/>
    <n v="0"/>
  </r>
  <r>
    <x v="14"/>
    <s v="Nota de crÃ©dito electrÃ³nica"/>
    <n v="17478"/>
    <x v="1292"/>
    <n v="-762976"/>
    <s v="rlopez@bmlconsultores.cl"/>
    <x v="1292"/>
    <x v="1"/>
    <s v="17478-762976"/>
    <m/>
    <m/>
    <n v="762976"/>
  </r>
  <r>
    <x v="14"/>
    <s v="Nota de crÃ©dito electrÃ³nica"/>
    <n v="17479"/>
    <x v="1292"/>
    <n v="-493823"/>
    <s v="rlopez@bmlconsultores.cl"/>
    <x v="1292"/>
    <x v="1"/>
    <s v="17479-493823"/>
    <m/>
    <m/>
    <n v="493823"/>
  </r>
  <r>
    <x v="289"/>
    <s v="Factura electrÃ³nica"/>
    <n v="50"/>
    <x v="1292"/>
    <n v="99960"/>
    <s v="rlopez@bmlconsultores.cl"/>
    <x v="1292"/>
    <x v="0"/>
    <s v="5099960"/>
    <d v="2026-01-23T00:00:00"/>
    <n v="99960"/>
    <n v="0"/>
  </r>
  <r>
    <x v="478"/>
    <s v="Factura electrÃ³nica"/>
    <n v="21730"/>
    <x v="1292"/>
    <n v="295601"/>
    <s v="rlopez@bmlconsultores.cl"/>
    <x v="1292"/>
    <x v="0"/>
    <s v="21730295601"/>
    <d v="2026-01-23T00:00:00"/>
    <n v="295601"/>
    <n v="0"/>
  </r>
  <r>
    <x v="478"/>
    <s v="Factura electrÃ³nica"/>
    <n v="21728"/>
    <x v="1292"/>
    <n v="94231"/>
    <s v="rlopez@bmlconsultores.cl"/>
    <x v="1292"/>
    <x v="0"/>
    <s v="2172894231"/>
    <d v="2026-01-23T00:00:00"/>
    <n v="94231"/>
    <n v="0"/>
  </r>
  <r>
    <x v="478"/>
    <s v="Factura electrÃ³nica"/>
    <n v="21734"/>
    <x v="1292"/>
    <n v="31921"/>
    <s v="rlopez@bmlconsultores.cl"/>
    <x v="1292"/>
    <x v="0"/>
    <s v="2173431921"/>
    <d v="2026-01-23T00:00:00"/>
    <n v="31921"/>
    <n v="0"/>
  </r>
  <r>
    <x v="478"/>
    <s v="Factura electrÃ³nica"/>
    <n v="21729"/>
    <x v="1292"/>
    <n v="483678"/>
    <s v="rlopez@bmlconsultores.cl"/>
    <x v="1292"/>
    <x v="0"/>
    <s v="21729483678"/>
    <d v="2026-01-23T00:00:00"/>
    <n v="483678"/>
    <n v="0"/>
  </r>
  <r>
    <x v="478"/>
    <s v="Factura electrÃ³nica"/>
    <n v="21732"/>
    <x v="1292"/>
    <n v="115682"/>
    <s v="rlopez@bmlconsultores.cl"/>
    <x v="1292"/>
    <x v="0"/>
    <s v="21732115682"/>
    <d v="2026-01-23T00:00:00"/>
    <n v="115682"/>
    <n v="0"/>
  </r>
  <r>
    <x v="478"/>
    <s v="Factura electrÃ³nica"/>
    <n v="21735"/>
    <x v="1292"/>
    <n v="95840"/>
    <s v="rlopez@bmlconsultores.cl"/>
    <x v="1292"/>
    <x v="0"/>
    <s v="2173595840"/>
    <d v="2026-01-23T00:00:00"/>
    <n v="95840"/>
    <n v="0"/>
  </r>
  <r>
    <x v="478"/>
    <s v="Factura electrÃ³nica"/>
    <n v="21733"/>
    <x v="1292"/>
    <n v="71761"/>
    <s v="rlopez@bmlconsultores.cl"/>
    <x v="1292"/>
    <x v="0"/>
    <s v="2173371761"/>
    <d v="2026-01-23T00:00:00"/>
    <n v="71761"/>
    <n v="0"/>
  </r>
  <r>
    <x v="478"/>
    <s v="Factura electrÃ³nica"/>
    <n v="21736"/>
    <x v="1292"/>
    <n v="42313"/>
    <s v="rlopez@bmlconsultores.cl"/>
    <x v="1292"/>
    <x v="0"/>
    <s v="2173642313"/>
    <d v="2026-01-23T00:00:00"/>
    <n v="42313"/>
    <n v="0"/>
  </r>
  <r>
    <x v="478"/>
    <s v="Factura electrÃ³nica"/>
    <n v="21731"/>
    <x v="1292"/>
    <n v="185106"/>
    <s v="rlopez@bmlconsultores.cl"/>
    <x v="1292"/>
    <x v="0"/>
    <s v="21731185106"/>
    <d v="2026-01-23T00:00:00"/>
    <n v="185106"/>
    <n v="0"/>
  </r>
  <r>
    <x v="296"/>
    <s v="Factura electrÃ³nica"/>
    <n v="26822"/>
    <x v="1292"/>
    <n v="2836908"/>
    <s v="rlopez@bmlconsultores.cl"/>
    <x v="1292"/>
    <x v="0"/>
    <s v="268222836908"/>
    <d v="2026-01-23T00:00:00"/>
    <n v="2836908"/>
    <n v="0"/>
  </r>
  <r>
    <x v="14"/>
    <s v="Factura electrÃ³nica"/>
    <n v="51467"/>
    <x v="1292"/>
    <n v="5214838"/>
    <s v="rlopez@bmlconsultores.cl"/>
    <x v="1292"/>
    <x v="0"/>
    <s v="514675214838"/>
    <d v="2026-01-23T00:00:00"/>
    <n v="5214838"/>
    <n v="0"/>
  </r>
  <r>
    <x v="14"/>
    <s v="Nota de crÃ©dito electrÃ³nica"/>
    <n v="17480"/>
    <x v="1292"/>
    <n v="-598765"/>
    <s v="rlopez@bmlconsultores.cl"/>
    <x v="1292"/>
    <x v="1"/>
    <s v="17480-598765"/>
    <m/>
    <m/>
    <n v="598765"/>
  </r>
  <r>
    <x v="199"/>
    <s v="Factura no afecta o exenta electrÃ³nica"/>
    <n v="274674"/>
    <x v="1293"/>
    <n v="208637"/>
    <s v="rlopez@bmlconsultores.cl"/>
    <x v="1293"/>
    <x v="0"/>
    <s v="274674208637"/>
    <d v="2026-01-23T00:00:00"/>
    <n v="208637"/>
    <n v="0"/>
  </r>
  <r>
    <x v="328"/>
    <s v="Factura electrÃ³nica"/>
    <n v="4441"/>
    <x v="1294"/>
    <n v="108756"/>
    <s v="rlopez@bmlconsultores.cl"/>
    <x v="1294"/>
    <x v="0"/>
    <s v="4441108756"/>
    <d v="2026-01-05T00:00:00"/>
    <n v="108756"/>
    <n v="0"/>
  </r>
  <r>
    <x v="12"/>
    <s v="Factura electrÃ³nica"/>
    <n v="43550"/>
    <x v="1294"/>
    <n v="47600"/>
    <s v="rlopez@bmlconsultores.cl"/>
    <x v="1294"/>
    <x v="0"/>
    <s v="4355047600"/>
    <d v="2026-01-02T00:00:00"/>
    <n v="47600"/>
    <n v="0"/>
  </r>
  <r>
    <x v="342"/>
    <s v="Factura no afecta o exenta electrÃ³nica"/>
    <n v="14513759"/>
    <x v="1294"/>
    <n v="0"/>
    <s v="rlopez@bmlconsultores.cl"/>
    <x v="1294"/>
    <x v="0"/>
    <s v="145137590"/>
    <d v="2026-01-02T00:00:00"/>
    <n v="0"/>
    <n v="0"/>
  </r>
  <r>
    <x v="21"/>
    <s v="Factura electrÃ³nica"/>
    <n v="1253480"/>
    <x v="1294"/>
    <n v="188520"/>
    <s v="rlopez@bmlconsultores.cl"/>
    <x v="1294"/>
    <x v="0"/>
    <s v="1253480188520"/>
    <d v="2026-01-23T00:00:00"/>
    <n v="188520"/>
    <n v="0"/>
  </r>
  <r>
    <x v="21"/>
    <s v="Factura electrÃ³nica"/>
    <n v="1253478"/>
    <x v="1294"/>
    <n v="1909836"/>
    <s v="rlopez@bmlconsultores.cl"/>
    <x v="1294"/>
    <x v="0"/>
    <s v="12534781909836"/>
    <d v="2026-01-23T00:00:00"/>
    <n v="1909836"/>
    <n v="0"/>
  </r>
  <r>
    <x v="332"/>
    <s v="Factura electrÃ³nica"/>
    <n v="10753737"/>
    <x v="1295"/>
    <n v="6990"/>
    <s v="rlopez@bmlconsultores.cl"/>
    <x v="1295"/>
    <x v="0"/>
    <s v="107537376990"/>
    <d v="2026-01-03T00:00:00"/>
    <n v="6990"/>
    <n v="0"/>
  </r>
  <r>
    <x v="198"/>
    <s v="Nota de crÃ©dito electrÃ³nica"/>
    <n v="2235"/>
    <x v="1296"/>
    <n v="-189900"/>
    <s v="rlopez@bmlconsultores.cl"/>
    <x v="1296"/>
    <x v="1"/>
    <s v="2235-189900"/>
    <m/>
    <m/>
    <n v="189900"/>
  </r>
  <r>
    <x v="198"/>
    <s v="Factura electrÃ³nica"/>
    <n v="825"/>
    <x v="1296"/>
    <n v="189900"/>
    <s v="rlopez@bmlconsultores.cl"/>
    <x v="1296"/>
    <x v="0"/>
    <s v="825189900"/>
    <d v="2026-01-28T00:00:00"/>
    <n v="189900"/>
    <n v="0"/>
  </r>
  <r>
    <x v="342"/>
    <s v="Factura electrÃ³nica"/>
    <n v="54327363"/>
    <x v="1297"/>
    <n v="8510"/>
    <s v="rlopez@bmlconsultores.cl"/>
    <x v="1297"/>
    <x v="0"/>
    <s v="543273638510"/>
    <d v="2026-01-05T00:00:00"/>
    <n v="8510"/>
    <n v="0"/>
  </r>
  <r>
    <x v="75"/>
    <s v="Factura electrÃ³nica"/>
    <n v="32516"/>
    <x v="1297"/>
    <n v="4615282"/>
    <s v="rlopez@bmlconsultores.cl"/>
    <x v="1297"/>
    <x v="0"/>
    <s v="325164615282"/>
    <d v="2026-01-23T00:00:00"/>
    <n v="3335449"/>
    <n v="-1279833"/>
  </r>
  <r>
    <x v="75"/>
    <s v="Factura electrÃ³nica"/>
    <n v="32517"/>
    <x v="1297"/>
    <n v="359957"/>
    <s v="rlopez@bmlconsultores.cl"/>
    <x v="1297"/>
    <x v="0"/>
    <s v="32517359957"/>
    <d v="2026-01-23T00:00:00"/>
    <n v="359957"/>
    <n v="0"/>
  </r>
  <r>
    <x v="408"/>
    <s v="Factura electrÃ³nica"/>
    <n v="11283"/>
    <x v="1297"/>
    <n v="23128"/>
    <s v="rlopez@bmlconsultores.cl"/>
    <x v="1297"/>
    <x v="0"/>
    <s v="1128323128"/>
    <d v="2026-01-23T00:00:00"/>
    <n v="23128"/>
    <n v="0"/>
  </r>
  <r>
    <x v="408"/>
    <s v="Factura electrÃ³nica"/>
    <n v="11286"/>
    <x v="1297"/>
    <n v="435457"/>
    <s v="rlopez@bmlconsultores.cl"/>
    <x v="1297"/>
    <x v="0"/>
    <s v="11286435457"/>
    <d v="2026-01-23T00:00:00"/>
    <n v="435457"/>
    <n v="0"/>
  </r>
  <r>
    <x v="408"/>
    <s v="Factura electrÃ³nica"/>
    <n v="11285"/>
    <x v="1297"/>
    <n v="282560"/>
    <s v="rlopez@bmlconsultores.cl"/>
    <x v="1297"/>
    <x v="0"/>
    <s v="11285282560"/>
    <d v="2026-01-23T00:00:00"/>
    <n v="282560"/>
    <n v="0"/>
  </r>
  <r>
    <x v="408"/>
    <s v="Factura electrÃ³nica"/>
    <n v="11284"/>
    <x v="1297"/>
    <n v="61272"/>
    <s v="rlopez@bmlconsultores.cl"/>
    <x v="1297"/>
    <x v="0"/>
    <s v="1128461272"/>
    <d v="2026-01-23T00:00:00"/>
    <n v="61272"/>
    <n v="0"/>
  </r>
  <r>
    <x v="22"/>
    <s v="Factura electrÃ³nica"/>
    <n v="5513567"/>
    <x v="1297"/>
    <n v="1570930"/>
    <s v="rlopez@bmlconsultores.cl"/>
    <x v="1297"/>
    <x v="0"/>
    <s v="55135671570930"/>
    <d v="2026-01-09T00:00:00"/>
    <n v="1570930"/>
    <n v="0"/>
  </r>
  <r>
    <x v="198"/>
    <s v="Factura electrÃ³nica"/>
    <n v="828"/>
    <x v="1297"/>
    <n v="198900"/>
    <s v="rlopez@bmlconsultores.cl"/>
    <x v="1297"/>
    <x v="0"/>
    <s v="828198900"/>
    <d v="2026-01-28T00:00:00"/>
    <n v="198900"/>
    <n v="0"/>
  </r>
  <r>
    <x v="198"/>
    <s v="Factura electrÃ³nica"/>
    <n v="827"/>
    <x v="1297"/>
    <n v="388800"/>
    <s v="rlopez@bmlconsultores.cl"/>
    <x v="1297"/>
    <x v="0"/>
    <s v="827388800"/>
    <d v="2026-01-28T00:00:00"/>
    <n v="388800"/>
    <n v="0"/>
  </r>
  <r>
    <x v="198"/>
    <s v="Factura electrÃ³nica"/>
    <n v="829"/>
    <x v="1297"/>
    <n v="625900"/>
    <s v="rlopez@bmlconsultores.cl"/>
    <x v="1297"/>
    <x v="0"/>
    <s v="829625900"/>
    <d v="2026-01-28T00:00:00"/>
    <n v="625900"/>
    <n v="0"/>
  </r>
  <r>
    <x v="134"/>
    <s v="Factura electrÃ³nica"/>
    <n v="11216"/>
    <x v="1298"/>
    <n v="4791001"/>
    <s v="rlopez@bmlconsultores.cl"/>
    <x v="1298"/>
    <x v="0"/>
    <s v="112164791001"/>
    <d v="2026-01-06T00:00:00"/>
    <n v="4660670"/>
    <n v="-130331"/>
  </r>
  <r>
    <x v="263"/>
    <s v="Factura electrÃ³nica"/>
    <n v="14893"/>
    <x v="1298"/>
    <n v="5271693"/>
    <s v="rlopez@bmlconsultores.cl"/>
    <x v="1298"/>
    <x v="0"/>
    <s v="148935271693"/>
    <d v="2026-01-23T00:00:00"/>
    <n v="5271693"/>
    <n v="0"/>
  </r>
  <r>
    <x v="198"/>
    <s v="Factura electrÃ³nica"/>
    <n v="831"/>
    <x v="1298"/>
    <n v="9000"/>
    <s v="rlopez@bmlconsultores.cl"/>
    <x v="1298"/>
    <x v="0"/>
    <s v="8319000"/>
    <d v="2026-01-28T00:00:00"/>
    <n v="9000"/>
    <n v="0"/>
  </r>
  <r>
    <x v="198"/>
    <s v="Factura electrÃ³nica"/>
    <n v="830"/>
    <x v="1298"/>
    <n v="9000"/>
    <s v="rlopez@bmlconsultores.cl"/>
    <x v="1298"/>
    <x v="0"/>
    <s v="8309000"/>
    <d v="2026-01-28T00:00:00"/>
    <n v="9000"/>
    <n v="0"/>
  </r>
  <r>
    <x v="51"/>
    <s v="Factura electrÃ³nica"/>
    <n v="892044"/>
    <x v="1298"/>
    <n v="737986"/>
    <s v="rlopez@bmlconsultores.cl"/>
    <x v="1298"/>
    <x v="0"/>
    <s v="892044737986"/>
    <d v="2026-01-23T00:00:00"/>
    <n v="737986"/>
    <n v="0"/>
  </r>
  <r>
    <x v="126"/>
    <s v="Factura electrÃ³nica"/>
    <n v="343"/>
    <x v="1299"/>
    <n v="26716"/>
    <s v="rlopez@bmlconsultores.cl"/>
    <x v="1299"/>
    <x v="0"/>
    <s v="34326716"/>
    <d v="2026-02-05T00:00:00"/>
    <n v="26716"/>
    <n v="0"/>
  </r>
  <r>
    <x v="506"/>
    <s v="Factura electrÃ³nica"/>
    <n v="1447780"/>
    <x v="1299"/>
    <n v="964852"/>
    <s v="rlopez@bmlconsultores.cl"/>
    <x v="1299"/>
    <x v="0"/>
    <s v="1447780964852"/>
    <d v="2026-02-05T00:00:00"/>
    <n v="964852"/>
    <n v="0"/>
  </r>
  <r>
    <x v="31"/>
    <s v="Factura electrÃ³nica"/>
    <n v="37185104"/>
    <x v="1299"/>
    <n v="1359461"/>
    <s v="rlopez@bmlconsultores.cl"/>
    <x v="1299"/>
    <x v="0"/>
    <s v="371851041359461"/>
    <d v="2026-01-07T00:00:00"/>
    <n v="1359461"/>
    <n v="0"/>
  </r>
  <r>
    <x v="197"/>
    <s v="Factura electrÃ³nica"/>
    <n v="415285"/>
    <x v="1299"/>
    <n v="114980"/>
    <s v="rlopez@bmlconsultores.cl"/>
    <x v="1299"/>
    <x v="0"/>
    <s v="415285114980"/>
    <d v="2026-01-07T00:00:00"/>
    <n v="114980"/>
    <n v="0"/>
  </r>
  <r>
    <x v="369"/>
    <s v="Factura electrÃ³nica"/>
    <n v="6649"/>
    <x v="1299"/>
    <n v="67177"/>
    <s v="rlopez@bmlconsultores.cl"/>
    <x v="1299"/>
    <x v="0"/>
    <s v="664967177"/>
    <d v="2026-02-05T00:00:00"/>
    <n v="67177"/>
    <n v="0"/>
  </r>
  <r>
    <x v="369"/>
    <s v="Factura electrÃ³nica"/>
    <n v="6650"/>
    <x v="1299"/>
    <n v="131139"/>
    <s v="rlopez@bmlconsultores.cl"/>
    <x v="1299"/>
    <x v="0"/>
    <s v="6650131139"/>
    <d v="2026-02-05T00:00:00"/>
    <n v="131139"/>
    <n v="0"/>
  </r>
  <r>
    <x v="369"/>
    <s v="Factura electrÃ³nica"/>
    <n v="6654"/>
    <x v="1299"/>
    <n v="63963"/>
    <s v="rlopez@bmlconsultores.cl"/>
    <x v="1299"/>
    <x v="0"/>
    <s v="665463963"/>
    <d v="2026-02-05T00:00:00"/>
    <n v="63963"/>
    <n v="0"/>
  </r>
  <r>
    <x v="313"/>
    <s v="Factura electrÃ³nica"/>
    <n v="10608"/>
    <x v="1299"/>
    <n v="157992"/>
    <s v="rlopez@bmlconsultores.cl"/>
    <x v="1299"/>
    <x v="0"/>
    <s v="10608157992"/>
    <d v="2026-02-05T00:00:00"/>
    <n v="157992"/>
    <n v="0"/>
  </r>
  <r>
    <x v="313"/>
    <s v="Factura electrÃ³nica"/>
    <n v="10609"/>
    <x v="1299"/>
    <n v="157992"/>
    <s v="rlopez@bmlconsultores.cl"/>
    <x v="1299"/>
    <x v="0"/>
    <s v="10609157992"/>
    <d v="2026-02-05T00:00:00"/>
    <n v="157992"/>
    <n v="0"/>
  </r>
  <r>
    <x v="559"/>
    <s v="Factura electrÃ³nica"/>
    <n v="457"/>
    <x v="1299"/>
    <n v="288640"/>
    <s v="rlopez@bmlconsultores.cl"/>
    <x v="1299"/>
    <x v="0"/>
    <s v="457288640"/>
    <d v="2026-02-05T00:00:00"/>
    <n v="288640"/>
    <n v="0"/>
  </r>
  <r>
    <x v="559"/>
    <s v="Factura electrÃ³nica"/>
    <n v="458"/>
    <x v="1299"/>
    <n v="187461"/>
    <s v="rlopez@bmlconsultores.cl"/>
    <x v="1299"/>
    <x v="0"/>
    <s v="458187461"/>
    <d v="2026-02-05T00:00:00"/>
    <n v="187461"/>
    <n v="0"/>
  </r>
  <r>
    <x v="206"/>
    <s v="Factura electrÃ³nica"/>
    <n v="633017"/>
    <x v="1299"/>
    <n v="437882"/>
    <s v="rlopez@bmlconsultores.cl"/>
    <x v="1299"/>
    <x v="0"/>
    <s v="633017437882"/>
    <d v="2026-02-05T00:00:00"/>
    <n v="437882"/>
    <n v="0"/>
  </r>
  <r>
    <x v="22"/>
    <s v="Factura electrÃ³nica"/>
    <n v="5514464"/>
    <x v="1299"/>
    <n v="203980"/>
    <s v="rlopez@bmlconsultores.cl"/>
    <x v="1299"/>
    <x v="0"/>
    <s v="5514464203980"/>
    <d v="2026-01-07T00:00:00"/>
    <n v="203980"/>
    <n v="0"/>
  </r>
  <r>
    <x v="22"/>
    <s v="Factura electrÃ³nica"/>
    <n v="5514434"/>
    <x v="1299"/>
    <n v="404899"/>
    <s v="rlopez@bmlconsultores.cl"/>
    <x v="1299"/>
    <x v="0"/>
    <s v="5514434404899"/>
    <d v="2026-01-07T00:00:00"/>
    <n v="404899"/>
    <n v="0"/>
  </r>
  <r>
    <x v="404"/>
    <s v="Factura electrÃ³nica"/>
    <n v="3016"/>
    <x v="1299"/>
    <n v="775126"/>
    <s v="rlopez@bmlconsultores.cl"/>
    <x v="1299"/>
    <x v="0"/>
    <s v="3016775126"/>
    <d v="2026-02-05T00:00:00"/>
    <n v="775126"/>
    <n v="0"/>
  </r>
  <r>
    <x v="263"/>
    <s v="Factura electrÃ³nica"/>
    <n v="14894"/>
    <x v="1299"/>
    <n v="41569"/>
    <s v="rlopez@bmlconsultores.cl"/>
    <x v="1299"/>
    <x v="0"/>
    <s v="1489441569"/>
    <d v="2026-02-05T00:00:00"/>
    <n v="41569"/>
    <n v="0"/>
  </r>
  <r>
    <x v="134"/>
    <s v="Factura electrÃ³nica"/>
    <n v="11223"/>
    <x v="1300"/>
    <n v="4660673"/>
    <s v="rlopez@bmlconsultores.cl"/>
    <x v="1300"/>
    <x v="0"/>
    <s v="112234660673"/>
    <d v="2026-01-05T00:00:00"/>
    <n v="4660673"/>
    <n v="0"/>
  </r>
  <r>
    <x v="313"/>
    <s v="Nota de crÃ©dito electrÃ³nica"/>
    <n v="2532"/>
    <x v="1300"/>
    <n v="-35993"/>
    <s v="rlopez@bmlconsultores.cl"/>
    <x v="1300"/>
    <x v="1"/>
    <s v="2532-35993"/>
    <m/>
    <m/>
    <n v="35993"/>
  </r>
  <r>
    <x v="134"/>
    <s v="Nota de crÃ©dito electrÃ³nica"/>
    <n v="2246"/>
    <x v="1300"/>
    <n v="-4791001"/>
    <s v="rlopez@bmlconsultores.cl"/>
    <x v="1300"/>
    <x v="1"/>
    <s v="2246-4791001"/>
    <m/>
    <m/>
    <n v="4791001"/>
  </r>
  <r>
    <x v="313"/>
    <s v="Nota de crÃ©dito electrÃ³nica"/>
    <n v="2532"/>
    <x v="1300"/>
    <n v="35993"/>
    <s v="rlopez@bmlconsultores.cl"/>
    <x v="1300"/>
    <x v="1"/>
    <s v="253235993"/>
    <m/>
    <m/>
    <n v="-35993"/>
  </r>
  <r>
    <x v="206"/>
    <s v="Factura electrÃ³nica"/>
    <n v="633052"/>
    <x v="1300"/>
    <n v="116766"/>
    <s v="rlopez@bmlconsultores.cl"/>
    <x v="1300"/>
    <x v="0"/>
    <s v="633052116766"/>
    <d v="2026-02-05T00:00:00"/>
    <n v="116766"/>
    <n v="0"/>
  </r>
  <r>
    <x v="444"/>
    <s v="Factura electrÃ³nica"/>
    <n v="5683"/>
    <x v="1300"/>
    <n v="144000"/>
    <s v="rlopez@bmlconsultores.cl"/>
    <x v="1300"/>
    <x v="0"/>
    <s v="5683144000"/>
    <d v="2026-02-05T00:00:00"/>
    <n v="144000"/>
    <n v="0"/>
  </r>
  <r>
    <x v="424"/>
    <s v="Factura electrÃ³nica"/>
    <n v="1259569"/>
    <x v="1300"/>
    <n v="2382360"/>
    <s v="rlopez@bmlconsultores.cl"/>
    <x v="1300"/>
    <x v="0"/>
    <s v="12595692382360"/>
    <d v="2026-02-05T00:00:00"/>
    <n v="2382360"/>
    <n v="0"/>
  </r>
  <r>
    <x v="296"/>
    <s v="Factura electrÃ³nica"/>
    <n v="26840"/>
    <x v="1300"/>
    <n v="695975"/>
    <s v="rlopez@bmlconsultores.cl"/>
    <x v="1300"/>
    <x v="0"/>
    <s v="26840695975"/>
    <d v="2026-02-05T00:00:00"/>
    <n v="695975"/>
    <n v="0"/>
  </r>
  <r>
    <x v="303"/>
    <s v="Factura electrÃ³nica"/>
    <n v="11575"/>
    <x v="1300"/>
    <n v="3761771"/>
    <s v="rlopez@bmlconsultores.cl"/>
    <x v="1300"/>
    <x v="0"/>
    <s v="115753761771"/>
    <d v="2026-02-05T00:00:00"/>
    <n v="3761771"/>
    <n v="0"/>
  </r>
  <r>
    <x v="77"/>
    <s v="Factura electrÃ³nica"/>
    <n v="27811"/>
    <x v="1300"/>
    <n v="146212"/>
    <s v="rlopez@bmlconsultores.cl"/>
    <x v="1300"/>
    <x v="0"/>
    <s v="27811146212"/>
    <d v="2026-02-05T00:00:00"/>
    <n v="146212"/>
    <n v="0"/>
  </r>
  <r>
    <x v="120"/>
    <s v="Factura no afecta o exenta electrÃ³nica"/>
    <n v="2827"/>
    <x v="1300"/>
    <n v="1307248"/>
    <s v="rlopez@bmlconsultores.cl"/>
    <x v="1300"/>
    <x v="0"/>
    <s v="28271307248"/>
    <d v="2026-02-05T00:00:00"/>
    <n v="1307248"/>
    <n v="0"/>
  </r>
  <r>
    <x v="12"/>
    <s v="Factura electrÃ³nica"/>
    <n v="43770"/>
    <x v="1301"/>
    <n v="119000"/>
    <s v="rlopez@bmlconsultores.cl"/>
    <x v="1301"/>
    <x v="0"/>
    <s v="43770119000"/>
    <d v="2026-01-09T00:00:00"/>
    <n v="119000"/>
    <n v="0"/>
  </r>
  <r>
    <x v="68"/>
    <s v="Factura no afecta o exenta electrÃ³nica"/>
    <n v="3524759"/>
    <x v="1301"/>
    <n v="6205"/>
    <s v="rlopez@bmlconsultores.cl"/>
    <x v="1301"/>
    <x v="0"/>
    <s v="35247596205"/>
    <d v="2026-01-09T00:00:00"/>
    <n v="6205"/>
    <n v="0"/>
  </r>
  <r>
    <x v="313"/>
    <s v="Factura electrÃ³nica"/>
    <n v="10615"/>
    <x v="1301"/>
    <n v="309477"/>
    <s v="rlopez@bmlconsultores.cl"/>
    <x v="1301"/>
    <x v="0"/>
    <s v="10615309477"/>
    <d v="2026-02-05T00:00:00"/>
    <n v="309477"/>
    <n v="0"/>
  </r>
  <r>
    <x v="559"/>
    <s v="Factura electrÃ³nica"/>
    <n v="460"/>
    <x v="1301"/>
    <n v="374963"/>
    <s v="rlopez@bmlconsultores.cl"/>
    <x v="1301"/>
    <x v="0"/>
    <s v="460374963"/>
    <d v="2026-02-05T00:00:00"/>
    <n v="374963"/>
    <n v="0"/>
  </r>
  <r>
    <x v="75"/>
    <s v="Factura electrÃ³nica"/>
    <n v="32568"/>
    <x v="1301"/>
    <n v="4570701"/>
    <s v="rlopez@bmlconsultores.cl"/>
    <x v="1301"/>
    <x v="0"/>
    <s v="325684570701"/>
    <d v="2026-02-05T00:00:00"/>
    <n v="4570701"/>
    <n v="0"/>
  </r>
  <r>
    <x v="408"/>
    <s v="Factura electrÃ³nica"/>
    <n v="11329"/>
    <x v="1301"/>
    <n v="50343"/>
    <s v="rlopez@bmlconsultores.cl"/>
    <x v="1301"/>
    <x v="0"/>
    <s v="1132950343"/>
    <d v="2026-02-05T00:00:00"/>
    <n v="50343"/>
    <n v="0"/>
  </r>
  <r>
    <x v="284"/>
    <s v="Factura electrÃ³nica"/>
    <n v="103294"/>
    <x v="1301"/>
    <n v="4664284"/>
    <s v="rlopez@bmlconsultores.cl"/>
    <x v="1301"/>
    <x v="0"/>
    <s v="1032944664284"/>
    <d v="2026-02-05T00:00:00"/>
    <n v="4664284"/>
    <n v="0"/>
  </r>
  <r>
    <x v="424"/>
    <s v="Factura electrÃ³nica"/>
    <n v="1259618"/>
    <x v="1301"/>
    <n v="94260"/>
    <s v="rlopez@bmlconsultores.cl"/>
    <x v="1301"/>
    <x v="0"/>
    <s v="125961894260"/>
    <d v="2026-02-05T00:00:00"/>
    <n v="94260"/>
    <n v="0"/>
  </r>
  <r>
    <x v="16"/>
    <s v="Factura electrÃ³nica"/>
    <n v="52707976"/>
    <x v="1302"/>
    <n v="89271"/>
    <s v="rlopez@bmlconsultores.cl"/>
    <x v="1302"/>
    <x v="0"/>
    <s v="5270797689271"/>
    <d v="2026-02-02T00:00:00"/>
    <n v="89271"/>
    <n v="0"/>
  </r>
  <r>
    <x v="32"/>
    <s v="Factura electrÃ³nica"/>
    <n v="25956254"/>
    <x v="1303"/>
    <n v="108983"/>
    <s v="rlopez@bmlconsultores.cl"/>
    <x v="1303"/>
    <x v="0"/>
    <s v="25956254108983"/>
    <d v="2026-01-12T00:00:00"/>
    <n v="108983"/>
    <n v="0"/>
  </r>
  <r>
    <x v="65"/>
    <s v="Factura electrÃ³nica"/>
    <n v="18138"/>
    <x v="1303"/>
    <n v="2099001"/>
    <s v="rlopez@bmlconsultores.cl"/>
    <x v="1303"/>
    <x v="0"/>
    <s v="181382099001"/>
    <d v="2026-02-05T00:00:00"/>
    <n v="2099001"/>
    <n v="0"/>
  </r>
  <r>
    <x v="578"/>
    <s v="Factura electrÃ³nica"/>
    <n v="682"/>
    <x v="1303"/>
    <n v="87899"/>
    <s v="rlopez@bmlconsultores.cl"/>
    <x v="1303"/>
    <x v="0"/>
    <s v="68287899"/>
    <d v="2026-01-13T00:00:00"/>
    <n v="87900"/>
    <n v="1"/>
  </r>
  <r>
    <x v="22"/>
    <s v="Factura electrÃ³nica"/>
    <n v="5515544"/>
    <x v="1303"/>
    <n v="1430980"/>
    <s v="rlopez@bmlconsultores.cl"/>
    <x v="1303"/>
    <x v="0"/>
    <s v="55155441430980"/>
    <d v="2026-01-12T00:00:00"/>
    <n v="1430980"/>
    <n v="0"/>
  </r>
  <r>
    <x v="311"/>
    <s v="Factura electrÃ³nica"/>
    <n v="7185"/>
    <x v="1303"/>
    <n v="95000"/>
    <s v="rlopez@bmlconsultores.cl"/>
    <x v="1303"/>
    <x v="0"/>
    <s v="718595000"/>
    <d v="2026-01-13T00:00:00"/>
    <n v="95000"/>
    <n v="0"/>
  </r>
  <r>
    <x v="462"/>
    <s v="Factura electrÃ³nica"/>
    <n v="4358"/>
    <x v="1303"/>
    <n v="190400"/>
    <s v="rlopez@bmlconsultores.cl"/>
    <x v="1303"/>
    <x v="4"/>
    <s v="4358190400"/>
    <m/>
    <m/>
    <n v="-190400"/>
  </r>
  <r>
    <x v="303"/>
    <s v="Factura electrÃ³nica"/>
    <n v="11590"/>
    <x v="1303"/>
    <n v="1619373"/>
    <s v="rlopez@bmlconsultores.cl"/>
    <x v="1303"/>
    <x v="0"/>
    <s v="115901619373"/>
    <d v="2026-02-05T00:00:00"/>
    <n v="1619373"/>
    <n v="0"/>
  </r>
  <r>
    <x v="404"/>
    <s v="Factura electrÃ³nica"/>
    <n v="3017"/>
    <x v="1304"/>
    <n v="705484"/>
    <s v="rlopez@bmlconsultores.cl"/>
    <x v="1304"/>
    <x v="0"/>
    <s v="3017705484"/>
    <d v="2026-02-05T00:00:00"/>
    <n v="705484"/>
    <n v="0"/>
  </r>
  <r>
    <x v="132"/>
    <s v="Factura electrÃ³nica"/>
    <n v="339506"/>
    <x v="1304"/>
    <n v="895980"/>
    <s v="rlopez@bmlconsultores.cl"/>
    <x v="1304"/>
    <x v="0"/>
    <s v="339506895980"/>
    <d v="2026-01-12T00:00:00"/>
    <n v="895980"/>
    <n v="0"/>
  </r>
  <r>
    <x v="313"/>
    <s v="Factura electrÃ³nica"/>
    <n v="10619"/>
    <x v="1304"/>
    <n v="157992"/>
    <s v="rlopez@bmlconsultores.cl"/>
    <x v="1304"/>
    <x v="0"/>
    <s v="10619157992"/>
    <d v="2026-02-05T00:00:00"/>
    <n v="157992"/>
    <n v="0"/>
  </r>
  <r>
    <x v="313"/>
    <s v="Factura electrÃ³nica"/>
    <n v="10618"/>
    <x v="1304"/>
    <n v="157992"/>
    <s v="rlopez@bmlconsultores.cl"/>
    <x v="1304"/>
    <x v="0"/>
    <s v="10618157992"/>
    <d v="2026-02-05T00:00:00"/>
    <n v="157992"/>
    <n v="0"/>
  </r>
  <r>
    <x v="75"/>
    <s v="Factura electrÃ³nica"/>
    <n v="32628"/>
    <x v="1304"/>
    <n v="399959"/>
    <s v="rlopez@bmlconsultores.cl"/>
    <x v="1304"/>
    <x v="0"/>
    <s v="32628399959"/>
    <d v="2026-02-05T00:00:00"/>
    <n v="399959"/>
    <n v="0"/>
  </r>
  <r>
    <x v="321"/>
    <s v="Factura electrÃ³nica"/>
    <n v="35"/>
    <x v="1304"/>
    <n v="29938"/>
    <s v="rlopez@bmlconsultores.cl"/>
    <x v="1304"/>
    <x v="0"/>
    <s v="3529938"/>
    <d v="2026-02-05T00:00:00"/>
    <n v="29938"/>
    <n v="0"/>
  </r>
  <r>
    <x v="263"/>
    <s v="Factura electrÃ³nica"/>
    <n v="14911"/>
    <x v="1304"/>
    <n v="2902679"/>
    <s v="rlopez@bmlconsultores.cl"/>
    <x v="1304"/>
    <x v="0"/>
    <s v="149112902679"/>
    <d v="2026-02-05T00:00:00"/>
    <n v="2902679"/>
    <n v="0"/>
  </r>
  <r>
    <x v="271"/>
    <s v="Factura electrÃ³nica"/>
    <n v="6508"/>
    <x v="1305"/>
    <n v="552634"/>
    <s v="rlopez@bmlconsultores.cl"/>
    <x v="1305"/>
    <x v="0"/>
    <s v="6508552634"/>
    <d v="2026-02-05T00:00:00"/>
    <n v="552634"/>
    <n v="0"/>
  </r>
  <r>
    <x v="360"/>
    <s v="Factura electrÃ³nica"/>
    <n v="17945"/>
    <x v="1305"/>
    <n v="179250"/>
    <s v="rlopez@bmlconsultores.cl"/>
    <x v="1305"/>
    <x v="0"/>
    <s v="17945179250"/>
    <d v="2026-02-05T00:00:00"/>
    <n v="179250"/>
    <n v="0"/>
  </r>
  <r>
    <x v="296"/>
    <s v="Factura electrÃ³nica"/>
    <n v="26851"/>
    <x v="1305"/>
    <n v="767994"/>
    <s v="rlopez@bmlconsultores.cl"/>
    <x v="1305"/>
    <x v="0"/>
    <s v="26851767994"/>
    <d v="2026-02-05T00:00:00"/>
    <n v="767994"/>
    <n v="0"/>
  </r>
  <r>
    <x v="263"/>
    <s v="Factura electrÃ³nica"/>
    <n v="14915"/>
    <x v="1305"/>
    <n v="431862"/>
    <s v="rlopez@bmlconsultores.cl"/>
    <x v="1305"/>
    <x v="0"/>
    <s v="14915431862"/>
    <d v="2026-02-05T00:00:00"/>
    <n v="431862"/>
    <n v="0"/>
  </r>
  <r>
    <x v="34"/>
    <s v="Factura electrÃ³nica"/>
    <n v="5415"/>
    <x v="1305"/>
    <n v="2133349"/>
    <s v="rlopez@bmlconsultores.cl"/>
    <x v="1305"/>
    <x v="0"/>
    <s v="54152133349"/>
    <d v="2026-02-05T00:00:00"/>
    <n v="2133349"/>
    <n v="0"/>
  </r>
  <r>
    <x v="51"/>
    <s v="Factura electrÃ³nica"/>
    <n v="892442"/>
    <x v="1305"/>
    <n v="426125"/>
    <s v="rlopez@bmlconsultores.cl"/>
    <x v="1305"/>
    <x v="0"/>
    <s v="892442426125"/>
    <d v="2026-02-05T00:00:00"/>
    <n v="426125"/>
    <n v="0"/>
  </r>
  <r>
    <x v="356"/>
    <s v="Factura electrÃ³nica"/>
    <n v="864822"/>
    <x v="1305"/>
    <n v="378600"/>
    <s v="rlopez@bmlconsultores.cl"/>
    <x v="1305"/>
    <x v="0"/>
    <s v="864822378600"/>
    <d v="2026-02-05T00:00:00"/>
    <n v="378600"/>
    <n v="0"/>
  </r>
  <r>
    <x v="403"/>
    <s v="Factura electrÃ³nica"/>
    <n v="283961"/>
    <x v="1306"/>
    <n v="305950"/>
    <s v="rlopez@bmlconsultores.cl"/>
    <x v="1306"/>
    <x v="0"/>
    <s v="283961305950"/>
    <d v="2026-01-15T00:00:00"/>
    <n v="305950"/>
    <n v="0"/>
  </r>
  <r>
    <x v="174"/>
    <s v="Factura electrÃ³nica"/>
    <n v="2006869"/>
    <x v="1306"/>
    <n v="989971"/>
    <s v="rlopez@bmlconsultores.cl"/>
    <x v="1306"/>
    <x v="0"/>
    <s v="2006869989971"/>
    <d v="2026-01-15T00:00:00"/>
    <n v="989971"/>
    <n v="0"/>
  </r>
  <r>
    <x v="174"/>
    <s v="Factura electrÃ³nica"/>
    <n v="2006895"/>
    <x v="1306"/>
    <n v="729990"/>
    <s v="rlopez@bmlconsultores.cl"/>
    <x v="1306"/>
    <x v="0"/>
    <s v="2006895729990"/>
    <d v="2026-01-14T00:00:00"/>
    <n v="729990"/>
    <n v="0"/>
  </r>
  <r>
    <x v="22"/>
    <s v="Nota de crÃ©dito electrÃ³nica"/>
    <n v="29246097"/>
    <x v="1306"/>
    <n v="-369990"/>
    <s v="rlopez@bmlconsultores.cl"/>
    <x v="1306"/>
    <x v="1"/>
    <s v="29246097-369990"/>
    <m/>
    <m/>
    <n v="369990"/>
  </r>
  <r>
    <x v="403"/>
    <s v="Nota de crÃ©dito electrÃ³nica"/>
    <n v="24012"/>
    <x v="1306"/>
    <n v="-305950"/>
    <s v="rlopez@bmlconsultores.cl"/>
    <x v="1306"/>
    <x v="1"/>
    <s v="24012-305950"/>
    <m/>
    <m/>
    <n v="305950"/>
  </r>
  <r>
    <x v="313"/>
    <s v="Factura electrÃ³nica"/>
    <n v="10622"/>
    <x v="1306"/>
    <n v="191284"/>
    <s v="rlopez@bmlconsultores.cl"/>
    <x v="1306"/>
    <x v="0"/>
    <s v="10622191284"/>
    <d v="2026-02-05T00:00:00"/>
    <n v="191284"/>
    <n v="0"/>
  </r>
  <r>
    <x v="8"/>
    <s v="Factura electrÃ³nica"/>
    <n v="7138"/>
    <x v="1306"/>
    <n v="16720788"/>
    <s v="rlopez@bmlconsultores.cl"/>
    <x v="1306"/>
    <x v="0"/>
    <s v="713816720788"/>
    <d v="2026-02-17T00:00:00"/>
    <n v="16720788"/>
    <n v="0"/>
  </r>
  <r>
    <x v="26"/>
    <s v="Factura electrÃ³nica"/>
    <n v="844333"/>
    <x v="1307"/>
    <n v="818460"/>
    <s v="rlopez@bmlconsultores.cl"/>
    <x v="1307"/>
    <x v="0"/>
    <s v="844333818460"/>
    <d v="2026-01-16T00:00:00"/>
    <n v="818460"/>
    <n v="0"/>
  </r>
  <r>
    <x v="197"/>
    <s v="Factura electrÃ³nica"/>
    <n v="416423"/>
    <x v="1307"/>
    <n v="356980"/>
    <s v="rlopez@bmlconsultores.cl"/>
    <x v="1307"/>
    <x v="0"/>
    <s v="416423356980"/>
    <d v="2026-01-16T00:00:00"/>
    <n v="356980"/>
    <n v="0"/>
  </r>
  <r>
    <x v="336"/>
    <s v="Factura electrÃ³nica"/>
    <n v="7648182"/>
    <x v="1307"/>
    <n v="14284"/>
    <s v="rlopez@bmlconsultores.cl"/>
    <x v="1307"/>
    <x v="0"/>
    <s v="764818214284"/>
    <d v="2026-01-16T00:00:00"/>
    <n v="14284"/>
    <n v="0"/>
  </r>
  <r>
    <x v="313"/>
    <s v="Factura electrÃ³nica"/>
    <n v="10623"/>
    <x v="1307"/>
    <n v="105492"/>
    <s v="rlopez@bmlconsultores.cl"/>
    <x v="1307"/>
    <x v="0"/>
    <s v="10623105492"/>
    <d v="2026-02-05T00:00:00"/>
    <n v="105492"/>
    <n v="0"/>
  </r>
  <r>
    <x v="537"/>
    <s v="Factura electrÃ³nica"/>
    <n v="35"/>
    <x v="1307"/>
    <n v="2474600"/>
    <s v="rlopez@bmlconsultores.cl"/>
    <x v="1307"/>
    <x v="0"/>
    <s v="352474600"/>
    <d v="2026-01-22T00:00:00"/>
    <n v="2474600"/>
    <n v="0"/>
  </r>
  <r>
    <x v="21"/>
    <s v="Factura electrÃ³nica"/>
    <n v="1259767"/>
    <x v="1307"/>
    <n v="1909836"/>
    <s v="rlopez@bmlconsultores.cl"/>
    <x v="1307"/>
    <x v="0"/>
    <s v="12597671909836"/>
    <d v="2026-02-05T00:00:00"/>
    <n v="1909836"/>
    <n v="0"/>
  </r>
  <r>
    <x v="590"/>
    <s v="Factura electrÃ³nica"/>
    <n v="13491"/>
    <x v="1307"/>
    <n v="454960"/>
    <s v="rlopez@bmlconsultores.cl"/>
    <x v="1307"/>
    <x v="0"/>
    <s v="13491454960"/>
    <d v="2026-01-15T00:00:00"/>
    <n v="454960"/>
    <n v="0"/>
  </r>
  <r>
    <x v="51"/>
    <s v="Factura electrÃ³nica"/>
    <n v="892578"/>
    <x v="1307"/>
    <n v="250994"/>
    <s v="rlopez@bmlconsultores.cl"/>
    <x v="1307"/>
    <x v="0"/>
    <s v="892578250994"/>
    <d v="2026-02-05T00:00:00"/>
    <n v="250994"/>
    <n v="0"/>
  </r>
  <r>
    <x v="53"/>
    <s v="Factura electrÃ³nica"/>
    <n v="69243"/>
    <x v="1307"/>
    <n v="534770"/>
    <s v="rlopez@bmlconsultores.cl"/>
    <x v="1307"/>
    <x v="0"/>
    <s v="69243534770"/>
    <d v="2026-01-15T00:00:00"/>
    <n v="534770"/>
    <n v="0"/>
  </r>
  <r>
    <x v="168"/>
    <s v="Factura electrÃ³nica"/>
    <n v="2964259"/>
    <x v="1308"/>
    <n v="74590"/>
    <s v="rlopez@bmlconsultores.cl"/>
    <x v="1308"/>
    <x v="0"/>
    <s v="296425974590"/>
    <d v="2026-01-18T00:00:00"/>
    <n v="74590"/>
    <n v="0"/>
  </r>
  <r>
    <x v="52"/>
    <s v="Factura electrÃ³nica"/>
    <n v="14896"/>
    <x v="1309"/>
    <n v="314480"/>
    <s v="rlopez@bmlconsultores.cl"/>
    <x v="1309"/>
    <x v="0"/>
    <s v="14896314480"/>
    <d v="2026-01-19T00:00:00"/>
    <n v="314480"/>
    <n v="0"/>
  </r>
  <r>
    <x v="174"/>
    <s v="Factura electrÃ³nica"/>
    <n v="2007519"/>
    <x v="1309"/>
    <n v="729990"/>
    <s v="rlopez@bmlconsultores.cl"/>
    <x v="1309"/>
    <x v="0"/>
    <s v="2007519729990"/>
    <d v="2026-01-19T00:00:00"/>
    <n v="729990"/>
    <n v="0"/>
  </r>
  <r>
    <x v="54"/>
    <s v="Factura electrÃ³nica"/>
    <n v="144953878"/>
    <x v="1309"/>
    <n v="410980"/>
    <s v="rlopez@bmlconsultores.cl"/>
    <x v="1309"/>
    <x v="0"/>
    <s v="144953878410980"/>
    <d v="2026-01-19T00:00:00"/>
    <n v="410980"/>
    <n v="0"/>
  </r>
  <r>
    <x v="558"/>
    <s v="Factura electrÃ³nica"/>
    <n v="2362"/>
    <x v="1309"/>
    <n v="912960"/>
    <s v="rlopez@bmlconsultores.cl"/>
    <x v="1309"/>
    <x v="0"/>
    <s v="2362912960"/>
    <d v="2026-01-19T00:00:00"/>
    <n v="912960"/>
    <n v="0"/>
  </r>
  <r>
    <x v="296"/>
    <s v="Factura electrÃ³nica"/>
    <n v="26859"/>
    <x v="1309"/>
    <n v="511331"/>
    <s v="rlopez@bmlconsultores.cl"/>
    <x v="1309"/>
    <x v="0"/>
    <s v="26859511331"/>
    <d v="2026-02-17T00:00:00"/>
    <n v="511331"/>
    <n v="0"/>
  </r>
  <r>
    <x v="23"/>
    <s v="Factura electrÃ³nica"/>
    <n v="2235522"/>
    <x v="1310"/>
    <n v="397580"/>
    <s v="rlopez@bmlconsultores.cl"/>
    <x v="1310"/>
    <x v="0"/>
    <s v="2235522397580"/>
    <d v="2026-01-20T00:00:00"/>
    <n v="397580"/>
    <n v="0"/>
  </r>
  <r>
    <x v="31"/>
    <s v="Factura electrÃ³nica"/>
    <n v="37189069"/>
    <x v="1310"/>
    <n v="83981"/>
    <s v="rlopez@bmlconsultores.cl"/>
    <x v="1310"/>
    <x v="0"/>
    <s v="3718906983981"/>
    <d v="2026-01-20T00:00:00"/>
    <n v="83981"/>
    <n v="0"/>
  </r>
  <r>
    <x v="591"/>
    <s v="Factura electrÃ³nica"/>
    <n v="33040"/>
    <x v="1310"/>
    <n v="170256"/>
    <s v="rlopez@bmlconsultores.cl"/>
    <x v="1310"/>
    <x v="0"/>
    <s v="33040170256"/>
    <d v="2026-01-20T00:00:00"/>
    <n v="170256"/>
    <n v="0"/>
  </r>
  <r>
    <x v="211"/>
    <s v="Factura electrÃ³nica"/>
    <n v="11366163"/>
    <x v="1310"/>
    <n v="699990"/>
    <s v="rlopez@bmlconsultores.cl"/>
    <x v="1310"/>
    <x v="0"/>
    <s v="11366163699990"/>
    <d v="2026-01-20T00:00:00"/>
    <n v="699990"/>
    <n v="0"/>
  </r>
  <r>
    <x v="69"/>
    <s v="Factura electrÃ³nica"/>
    <n v="5511522"/>
    <x v="1310"/>
    <n v="742290"/>
    <s v="rlopez@bmlconsultores.cl"/>
    <x v="1310"/>
    <x v="0"/>
    <s v="5511522742290"/>
    <d v="2026-01-20T00:00:00"/>
    <n v="742290"/>
    <n v="0"/>
  </r>
  <r>
    <x v="578"/>
    <s v="Nota de crÃ©dito electrÃ³nica"/>
    <n v="244"/>
    <x v="1310"/>
    <n v="-82900"/>
    <s v="rlopez@bmlconsultores.cl"/>
    <x v="1310"/>
    <x v="1"/>
    <s v="244-82900"/>
    <m/>
    <m/>
    <n v="82900"/>
  </r>
  <r>
    <x v="578"/>
    <s v="Nota de crÃ©dito electrÃ³nica"/>
    <n v="244"/>
    <x v="1310"/>
    <n v="82900"/>
    <s v="rlopez@bmlconsultores.cl"/>
    <x v="1310"/>
    <x v="1"/>
    <s v="24482900"/>
    <m/>
    <m/>
    <n v="-82900"/>
  </r>
  <r>
    <x v="369"/>
    <s v="Factura electrÃ³nica"/>
    <n v="6690"/>
    <x v="1310"/>
    <n v="59976"/>
    <s v="rlopez@bmlconsultores.cl"/>
    <x v="1310"/>
    <x v="0"/>
    <s v="669059976"/>
    <d v="2026-02-17T00:00:00"/>
    <n v="59976"/>
    <n v="0"/>
  </r>
  <r>
    <x v="369"/>
    <s v="Factura electrÃ³nica"/>
    <n v="6691"/>
    <x v="1310"/>
    <n v="235923"/>
    <s v="rlopez@bmlconsultores.cl"/>
    <x v="1310"/>
    <x v="0"/>
    <s v="6691235923"/>
    <d v="2026-02-17T00:00:00"/>
    <n v="235923"/>
    <n v="0"/>
  </r>
  <r>
    <x v="369"/>
    <s v="Factura electrÃ³nica"/>
    <n v="6692"/>
    <x v="1310"/>
    <n v="67961"/>
    <s v="rlopez@bmlconsultores.cl"/>
    <x v="1310"/>
    <x v="0"/>
    <s v="669267961"/>
    <d v="2026-02-17T00:00:00"/>
    <n v="67961"/>
    <n v="0"/>
  </r>
  <r>
    <x v="578"/>
    <s v="Factura electrÃ³nica"/>
    <n v="687"/>
    <x v="1310"/>
    <n v="82900"/>
    <s v="rlopez@bmlconsultores.cl"/>
    <x v="1310"/>
    <x v="0"/>
    <s v="68782900"/>
    <d v="2026-01-23T00:00:00"/>
    <n v="82900"/>
    <n v="0"/>
  </r>
  <r>
    <x v="559"/>
    <s v="Factura electrÃ³nica"/>
    <n v="465"/>
    <x v="1310"/>
    <n v="104993"/>
    <s v="rlopez@bmlconsultores.cl"/>
    <x v="1310"/>
    <x v="0"/>
    <s v="465104993"/>
    <d v="2026-02-17T00:00:00"/>
    <n v="104993"/>
    <n v="0"/>
  </r>
  <r>
    <x v="289"/>
    <s v="Factura electrÃ³nica"/>
    <n v="51"/>
    <x v="1310"/>
    <n v="662312"/>
    <s v="rlopez@bmlconsultores.cl"/>
    <x v="1310"/>
    <x v="0"/>
    <s v="51662312"/>
    <d v="2026-02-17T00:00:00"/>
    <n v="662312"/>
    <n v="0"/>
  </r>
  <r>
    <x v="206"/>
    <s v="Factura electrÃ³nica"/>
    <n v="633219"/>
    <x v="1310"/>
    <n v="968849"/>
    <s v="rlopez@bmlconsultores.cl"/>
    <x v="1310"/>
    <x v="0"/>
    <s v="633219968849"/>
    <d v="2026-02-17T00:00:00"/>
    <n v="968849"/>
    <n v="0"/>
  </r>
  <r>
    <x v="75"/>
    <s v="Factura electrÃ³nica"/>
    <n v="32737"/>
    <x v="1310"/>
    <n v="3995570"/>
    <s v="rlopez@bmlconsultores.cl"/>
    <x v="1310"/>
    <x v="0"/>
    <s v="327373995570"/>
    <d v="2026-02-17T00:00:00"/>
    <n v="3995570"/>
    <n v="0"/>
  </r>
  <r>
    <x v="22"/>
    <s v="Factura electrÃ³nica"/>
    <n v="5517816"/>
    <x v="1310"/>
    <n v="43980"/>
    <s v="rlopez@bmlconsultores.cl"/>
    <x v="1310"/>
    <x v="0"/>
    <s v="551781643980"/>
    <d v="2026-01-20T00:00:00"/>
    <n v="43980"/>
    <n v="0"/>
  </r>
  <r>
    <x v="592"/>
    <s v="Factura electrÃ³nica"/>
    <n v="4860"/>
    <x v="1311"/>
    <n v="304640"/>
    <s v="rlopez@bmlconsultores.cl"/>
    <x v="1311"/>
    <x v="0"/>
    <s v="4860304640"/>
    <d v="2026-01-21T00:00:00"/>
    <n v="304640"/>
    <n v="0"/>
  </r>
  <r>
    <x v="506"/>
    <s v="Factura electrÃ³nica"/>
    <n v="1452753"/>
    <x v="1311"/>
    <n v="859762"/>
    <s v="rlopez@bmlconsultores.cl"/>
    <x v="1311"/>
    <x v="0"/>
    <s v="1452753859762"/>
    <d v="2026-02-17T00:00:00"/>
    <n v="859762"/>
    <n v="0"/>
  </r>
  <r>
    <x v="313"/>
    <s v="Factura electrÃ³nica"/>
    <n v="10630"/>
    <x v="1311"/>
    <n v="95993"/>
    <s v="rlopez@bmlconsultores.cl"/>
    <x v="1311"/>
    <x v="0"/>
    <s v="1063095993"/>
    <d v="2026-02-17T00:00:00"/>
    <n v="95993"/>
    <n v="0"/>
  </r>
  <r>
    <x v="313"/>
    <s v="Factura electrÃ³nica"/>
    <n v="10631"/>
    <x v="1311"/>
    <n v="6000"/>
    <s v="rlopez@bmlconsultores.cl"/>
    <x v="1311"/>
    <x v="0"/>
    <s v="106316000"/>
    <d v="2026-02-17T00:00:00"/>
    <n v="6000"/>
    <n v="0"/>
  </r>
  <r>
    <x v="593"/>
    <s v="Factura electrÃ³nica"/>
    <n v="1195"/>
    <x v="1311"/>
    <n v="66979"/>
    <s v="rlopez@bmlconsultores.cl"/>
    <x v="1311"/>
    <x v="4"/>
    <s v="119566979"/>
    <m/>
    <m/>
    <n v="-66979"/>
  </r>
  <r>
    <x v="22"/>
    <s v="Factura electrÃ³nica"/>
    <n v="5518297"/>
    <x v="1311"/>
    <n v="63980"/>
    <s v="rlopez@bmlconsultores.cl"/>
    <x v="1311"/>
    <x v="0"/>
    <s v="551829763980"/>
    <d v="2026-01-20T00:00:00"/>
    <n v="66980"/>
    <n v="3000"/>
  </r>
  <r>
    <x v="209"/>
    <s v="Factura electrÃ³nica"/>
    <n v="54420978"/>
    <x v="1312"/>
    <n v="15676"/>
    <s v="rlopez@bmlconsultores.cl"/>
    <x v="1312"/>
    <x v="0"/>
    <s v="5442097815676"/>
    <d v="2026-01-22T00:00:00"/>
    <n v="15676"/>
    <n v="0"/>
  </r>
  <r>
    <x v="513"/>
    <s v="Factura electrÃ³nica"/>
    <n v="7032"/>
    <x v="1312"/>
    <n v="496990"/>
    <s v="rlopez@bmlconsultores.cl"/>
    <x v="1312"/>
    <x v="4"/>
    <s v="7032496990"/>
    <m/>
    <m/>
    <n v="-496990"/>
  </r>
  <r>
    <x v="285"/>
    <s v="Factura electrÃ³nica"/>
    <n v="19095"/>
    <x v="1312"/>
    <n v="1249990"/>
    <s v="rlopez@bmlconsultores.cl"/>
    <x v="1312"/>
    <x v="0"/>
    <s v="190951249990"/>
    <d v="2026-01-22T00:00:00"/>
    <n v="1249990"/>
    <n v="0"/>
  </r>
  <r>
    <x v="209"/>
    <s v="Factura no afecta o exenta electrÃ³nica"/>
    <n v="14564503"/>
    <x v="1312"/>
    <n v="0"/>
    <s v="rlopez@bmlconsultores.cl"/>
    <x v="1312"/>
    <x v="0"/>
    <s v="145645030"/>
    <d v="2026-01-22T00:00:00"/>
    <n v="0"/>
    <n v="0"/>
  </r>
  <r>
    <x v="594"/>
    <s v="Factura electrÃ³nica"/>
    <n v="9"/>
    <x v="1312"/>
    <n v="2500000"/>
    <s v="rlopez@bmlconsultores.cl"/>
    <x v="1312"/>
    <x v="0"/>
    <s v="92500000"/>
    <d v="2026-01-21T00:00:00"/>
    <n v="2500000"/>
    <n v="0"/>
  </r>
  <r>
    <x v="21"/>
    <s v="Factura electrÃ³nica"/>
    <n v="1259939"/>
    <x v="1312"/>
    <n v="1049949"/>
    <s v="rlopez@bmlconsultores.cl"/>
    <x v="1312"/>
    <x v="0"/>
    <s v="12599391049949"/>
    <d v="2026-02-17T00:00:00"/>
    <n v="1049949"/>
    <n v="0"/>
  </r>
  <r>
    <x v="595"/>
    <s v="Factura electrÃ³nica"/>
    <n v="59"/>
    <x v="1313"/>
    <n v="175980"/>
    <s v="rlopez@bmlconsultores.cl"/>
    <x v="1313"/>
    <x v="4"/>
    <s v="59175980"/>
    <m/>
    <m/>
    <n v="-175980"/>
  </r>
  <r>
    <x v="21"/>
    <s v="Factura electrÃ³nica"/>
    <n v="1259962"/>
    <x v="1313"/>
    <n v="2960256"/>
    <s v="rlopez@bmlconsultores.cl"/>
    <x v="1313"/>
    <x v="0"/>
    <s v="12599622960256"/>
    <d v="2026-02-17T00:00:00"/>
    <n v="2960256"/>
    <n v="0"/>
  </r>
  <r>
    <x v="51"/>
    <s v="Factura electrÃ³nica"/>
    <n v="892919"/>
    <x v="1313"/>
    <n v="1982124"/>
    <s v="rlopez@bmlconsultores.cl"/>
    <x v="1313"/>
    <x v="0"/>
    <s v="8929191982124"/>
    <d v="2026-02-17T00:00:00"/>
    <n v="1982124"/>
    <n v="0"/>
  </r>
  <r>
    <x v="21"/>
    <s v="Factura electrÃ³nica"/>
    <n v="1262615"/>
    <x v="1314"/>
    <n v="108960"/>
    <s v="rlopez@bmlconsultores.cl"/>
    <x v="1314"/>
    <x v="0"/>
    <s v="1262615108960"/>
    <d v="2026-01-25T00:00:00"/>
    <n v="108960"/>
    <n v="0"/>
  </r>
  <r>
    <x v="354"/>
    <s v="Factura electrÃ³nica"/>
    <n v="489791"/>
    <x v="1315"/>
    <n v="979779"/>
    <s v="rlopez@bmlconsultores.cl"/>
    <x v="1315"/>
    <x v="0"/>
    <s v="489791979779"/>
    <d v="2026-01-23T00:00:00"/>
    <n v="979980"/>
    <n v="201"/>
  </r>
  <r>
    <x v="206"/>
    <s v="Factura electrÃ³nica"/>
    <n v="635796"/>
    <x v="1315"/>
    <n v="653458"/>
    <s v="rlopez@bmlconsultores.cl"/>
    <x v="1315"/>
    <x v="0"/>
    <s v="635796653458"/>
    <d v="2026-02-17T00:00:00"/>
    <n v="653458"/>
    <n v="0"/>
  </r>
  <r>
    <x v="478"/>
    <s v="Factura electrÃ³nica"/>
    <n v="21961"/>
    <x v="1315"/>
    <n v="47840"/>
    <s v="rlopez@bmlconsultores.cl"/>
    <x v="1315"/>
    <x v="0"/>
    <s v="2196147840"/>
    <d v="2026-02-17T00:00:00"/>
    <n v="47840"/>
    <n v="0"/>
  </r>
  <r>
    <x v="478"/>
    <s v="Factura electrÃ³nica"/>
    <n v="21959"/>
    <x v="1315"/>
    <n v="140472"/>
    <s v="rlopez@bmlconsultores.cl"/>
    <x v="1315"/>
    <x v="0"/>
    <s v="21959140472"/>
    <d v="2026-02-17T00:00:00"/>
    <n v="140472"/>
    <n v="0"/>
  </r>
  <r>
    <x v="478"/>
    <s v="Factura electrÃ³nica"/>
    <n v="21962"/>
    <x v="1315"/>
    <n v="146255"/>
    <s v="rlopez@bmlconsultores.cl"/>
    <x v="1315"/>
    <x v="0"/>
    <s v="21962146255"/>
    <d v="2026-02-17T00:00:00"/>
    <n v="146255"/>
    <n v="0"/>
  </r>
  <r>
    <x v="478"/>
    <s v="Factura electrÃ³nica"/>
    <n v="21960"/>
    <x v="1315"/>
    <n v="23920"/>
    <s v="rlopez@bmlconsultores.cl"/>
    <x v="1315"/>
    <x v="0"/>
    <s v="2196023920"/>
    <d v="2026-02-17T00:00:00"/>
    <n v="23920"/>
    <n v="0"/>
  </r>
  <r>
    <x v="75"/>
    <s v="Factura electrÃ³nica"/>
    <n v="32883"/>
    <x v="1315"/>
    <n v="2599689"/>
    <s v="rlopez@bmlconsultores.cl"/>
    <x v="1315"/>
    <x v="0"/>
    <s v="328832599689"/>
    <d v="2026-02-17T00:00:00"/>
    <n v="2599689"/>
    <n v="0"/>
  </r>
  <r>
    <x v="296"/>
    <s v="Factura electrÃ³nica"/>
    <n v="26874"/>
    <x v="1315"/>
    <n v="690293"/>
    <s v="rlopez@bmlconsultores.cl"/>
    <x v="1315"/>
    <x v="0"/>
    <s v="26874690293"/>
    <d v="2026-02-17T00:00:00"/>
    <n v="690293"/>
    <n v="0"/>
  </r>
  <r>
    <x v="198"/>
    <s v="Factura electrÃ³nica"/>
    <n v="843"/>
    <x v="1315"/>
    <n v="198900"/>
    <s v="rlopez@bmlconsultores.cl"/>
    <x v="1315"/>
    <x v="4"/>
    <s v="843198900"/>
    <m/>
    <m/>
    <n v="-198900"/>
  </r>
  <r>
    <x v="198"/>
    <s v="Factura electrÃ³nica"/>
    <n v="841"/>
    <x v="1315"/>
    <n v="189900"/>
    <s v="rlopez@bmlconsultores.cl"/>
    <x v="1315"/>
    <x v="4"/>
    <s v="841189900"/>
    <m/>
    <m/>
    <n v="-189900"/>
  </r>
  <r>
    <x v="198"/>
    <s v="Factura electrÃ³nica"/>
    <n v="842"/>
    <x v="1315"/>
    <n v="216900"/>
    <s v="rlopez@bmlconsultores.cl"/>
    <x v="1315"/>
    <x v="4"/>
    <s v="842216900"/>
    <m/>
    <m/>
    <n v="-216900"/>
  </r>
  <r>
    <x v="341"/>
    <s v="Factura electrÃ³nica"/>
    <n v="37191467"/>
    <x v="1316"/>
    <n v="84481"/>
    <s v="rlopez@bmlconsultores.cl"/>
    <x v="1316"/>
    <x v="0"/>
    <s v="3719146784481"/>
    <d v="2026-01-27T00:00:00"/>
    <n v="84481"/>
    <n v="0"/>
  </r>
  <r>
    <x v="197"/>
    <s v="Factura electrÃ³nica"/>
    <n v="417717"/>
    <x v="1316"/>
    <n v="205980"/>
    <s v="rlopez@bmlconsultores.cl"/>
    <x v="1316"/>
    <x v="0"/>
    <s v="417717205980"/>
    <d v="2026-01-26T00:00:00"/>
    <n v="205980"/>
    <n v="0"/>
  </r>
  <r>
    <x v="157"/>
    <s v="Factura electrÃ³nica"/>
    <n v="2493871"/>
    <x v="1316"/>
    <n v="206820"/>
    <s v="rlopez@bmlconsultores.cl"/>
    <x v="1316"/>
    <x v="0"/>
    <s v="2493871206820"/>
    <d v="2026-01-28T00:00:00"/>
    <n v="206820"/>
    <n v="0"/>
  </r>
  <r>
    <x v="157"/>
    <s v="Factura no afecta o exenta electrÃ³nica"/>
    <n v="5170803"/>
    <x v="1316"/>
    <n v="2096135"/>
    <s v="rlopez@bmlconsultores.cl"/>
    <x v="1316"/>
    <x v="0"/>
    <s v="51708032096135"/>
    <d v="2026-01-28T00:00:00"/>
    <n v="2096135"/>
    <n v="0"/>
  </r>
  <r>
    <x v="341"/>
    <s v="Nota de crÃ©dito electrÃ³nica"/>
    <n v="13717714"/>
    <x v="1316"/>
    <n v="-83981"/>
    <s v="rlopez@bmlconsultores.cl"/>
    <x v="1316"/>
    <x v="1"/>
    <s v="13717714-83981"/>
    <m/>
    <m/>
    <n v="83981"/>
  </r>
  <r>
    <x v="559"/>
    <s v="Factura electrÃ³nica"/>
    <n v="475"/>
    <x v="1316"/>
    <n v="101215"/>
    <s v="rlopez@bmlconsultores.cl"/>
    <x v="1316"/>
    <x v="0"/>
    <s v="475101215"/>
    <d v="2026-02-17T00:00:00"/>
    <n v="101215"/>
    <n v="0"/>
  </r>
  <r>
    <x v="21"/>
    <s v="Factura electrÃ³nica"/>
    <n v="1260032"/>
    <x v="1316"/>
    <n v="449970"/>
    <s v="rlopez@bmlconsultores.cl"/>
    <x v="1316"/>
    <x v="0"/>
    <s v="1260032449970"/>
    <d v="2026-02-17T00:00:00"/>
    <n v="449970"/>
    <n v="0"/>
  </r>
  <r>
    <x v="21"/>
    <s v="Factura electrÃ³nica"/>
    <n v="1260031"/>
    <x v="1316"/>
    <n v="1728410"/>
    <s v="rlopez@bmlconsultores.cl"/>
    <x v="1316"/>
    <x v="0"/>
    <s v="12600311728410"/>
    <d v="2026-02-17T00:00:00"/>
    <n v="1728410"/>
    <n v="0"/>
  </r>
  <r>
    <x v="397"/>
    <s v="Factura electrÃ³nica"/>
    <n v="567578"/>
    <x v="1317"/>
    <n v="337980"/>
    <s v="rlopez@bmlconsultores.cl"/>
    <x v="1317"/>
    <x v="0"/>
    <s v="567578337980"/>
    <d v="2026-01-27T00:00:00"/>
    <n v="337980"/>
    <n v="0"/>
  </r>
  <r>
    <x v="342"/>
    <s v="Factura electrÃ³nica"/>
    <n v="54512117"/>
    <x v="1317"/>
    <n v="7971"/>
    <s v="rlopez@bmlconsultores.cl"/>
    <x v="1317"/>
    <x v="0"/>
    <s v="545121177971"/>
    <d v="2026-01-28T00:00:00"/>
    <n v="7971"/>
    <n v="0"/>
  </r>
  <r>
    <x v="342"/>
    <s v="Factura no afecta o exenta electrÃ³nica"/>
    <n v="14606323"/>
    <x v="1317"/>
    <n v="3752"/>
    <s v="rlopez@bmlconsultores.cl"/>
    <x v="1317"/>
    <x v="0"/>
    <s v="146063233752"/>
    <d v="2026-01-28T00:00:00"/>
    <n v="3752"/>
    <n v="0"/>
  </r>
  <r>
    <x v="369"/>
    <s v="Factura electrÃ³nica"/>
    <n v="6702"/>
    <x v="1317"/>
    <n v="175991"/>
    <s v="rlopez@bmlconsultores.cl"/>
    <x v="1317"/>
    <x v="0"/>
    <s v="6702175991"/>
    <d v="2026-02-17T00:00:00"/>
    <n v="175991"/>
    <n v="0"/>
  </r>
  <r>
    <x v="206"/>
    <s v="Factura electrÃ³nica"/>
    <n v="635880"/>
    <x v="1317"/>
    <n v="479697"/>
    <s v="rlopez@bmlconsultores.cl"/>
    <x v="1317"/>
    <x v="0"/>
    <s v="635880479697"/>
    <d v="2026-02-17T00:00:00"/>
    <n v="479697"/>
    <n v="0"/>
  </r>
  <r>
    <x v="341"/>
    <s v="Factura electrÃ³nica"/>
    <n v="37192200"/>
    <x v="1318"/>
    <n v="1349970"/>
    <s v="rlopez@bmlconsultores.cl"/>
    <x v="1318"/>
    <x v="0"/>
    <s v="371922001349970"/>
    <d v="2026-01-29T00:00:00"/>
    <n v="1349970"/>
    <n v="0"/>
  </r>
  <r>
    <x v="174"/>
    <s v="Factura electrÃ³nica"/>
    <n v="2009875"/>
    <x v="1318"/>
    <n v="1699950"/>
    <s v="rlopez@bmlconsultores.cl"/>
    <x v="1318"/>
    <x v="0"/>
    <s v="20098751699950"/>
    <d v="2026-01-29T00:00:00"/>
    <n v="1699950"/>
    <n v="0"/>
  </r>
  <r>
    <x v="369"/>
    <s v="Factura electrÃ³nica"/>
    <n v="6705"/>
    <x v="1318"/>
    <n v="323950"/>
    <s v="rlopez@bmlconsultores.cl"/>
    <x v="1318"/>
    <x v="0"/>
    <s v="6705323950"/>
    <d v="2026-02-17T00:00:00"/>
    <n v="323950"/>
    <n v="0"/>
  </r>
  <r>
    <x v="313"/>
    <s v="Factura electrÃ³nica"/>
    <n v="10649"/>
    <x v="1318"/>
    <n v="84492"/>
    <s v="rlopez@bmlconsultores.cl"/>
    <x v="1318"/>
    <x v="0"/>
    <s v="1064984492"/>
    <d v="2026-02-17T00:00:00"/>
    <n v="84492"/>
    <n v="0"/>
  </r>
  <r>
    <x v="284"/>
    <s v="Factura electrÃ³nica"/>
    <n v="103741"/>
    <x v="1318"/>
    <n v="722492"/>
    <s v="rlopez@bmlconsultores.cl"/>
    <x v="1318"/>
    <x v="0"/>
    <s v="103741722492"/>
    <d v="2026-02-17T00:00:00"/>
    <n v="722492"/>
    <n v="0"/>
  </r>
  <r>
    <x v="596"/>
    <s v="Factura electrÃ³nica"/>
    <n v="11445"/>
    <x v="1318"/>
    <n v="78990"/>
    <s v="rlopez@bmlconsultores.cl"/>
    <x v="1318"/>
    <x v="0"/>
    <s v="1144578990"/>
    <d v="2026-01-29T00:00:00"/>
    <n v="78990"/>
    <n v="0"/>
  </r>
  <r>
    <x v="321"/>
    <s v="Factura electrÃ³nica"/>
    <n v="37"/>
    <x v="1318"/>
    <n v="65938"/>
    <s v="rlopez@bmlconsultores.cl"/>
    <x v="1318"/>
    <x v="0"/>
    <s v="3765938"/>
    <d v="2026-02-17T00:00:00"/>
    <n v="65938"/>
    <n v="0"/>
  </r>
  <r>
    <x v="296"/>
    <s v="Factura electrÃ³nica"/>
    <n v="26882"/>
    <x v="1318"/>
    <n v="715486"/>
    <s v="rlopez@bmlconsultores.cl"/>
    <x v="1318"/>
    <x v="0"/>
    <s v="26882715486"/>
    <d v="2026-02-17T00:00:00"/>
    <n v="715486"/>
    <n v="0"/>
  </r>
  <r>
    <x v="317"/>
    <s v="Factura electrÃ³nica"/>
    <n v="792"/>
    <x v="1319"/>
    <n v="200000"/>
    <s v="rlopez@bmlconsultores.cl"/>
    <x v="1319"/>
    <x v="0"/>
    <s v="792200000"/>
    <d v="2026-02-03T00:00:00"/>
    <n v="200000"/>
    <n v="0"/>
  </r>
  <r>
    <x v="69"/>
    <s v="Factura electrÃ³nica"/>
    <n v="5519062"/>
    <x v="1319"/>
    <n v="749990"/>
    <s v="rlopez@bmlconsultores.cl"/>
    <x v="1319"/>
    <x v="0"/>
    <s v="5519062749990"/>
    <d v="2026-01-30T00:00:00"/>
    <n v="749990"/>
    <n v="0"/>
  </r>
  <r>
    <x v="138"/>
    <s v="Factura electrÃ³nica"/>
    <n v="38421"/>
    <x v="1319"/>
    <n v="693068"/>
    <s v="rlopez@bmlconsultores.cl"/>
    <x v="1319"/>
    <x v="0"/>
    <s v="38421693068"/>
    <d v="2026-01-28T00:00:00"/>
    <n v="693193"/>
    <n v="125"/>
  </r>
  <r>
    <x v="289"/>
    <s v="Factura electrÃ³nica"/>
    <n v="52"/>
    <x v="1319"/>
    <n v="184590"/>
    <s v="rlopez@bmlconsultores.cl"/>
    <x v="1319"/>
    <x v="0"/>
    <s v="52184590"/>
    <d v="2026-03-02T00:00:00"/>
    <n v="184590"/>
    <n v="0"/>
  </r>
  <r>
    <x v="596"/>
    <s v="Factura electrÃ³nica"/>
    <n v="11464"/>
    <x v="1319"/>
    <n v="78990"/>
    <s v="rlopez@bmlconsultores.cl"/>
    <x v="1319"/>
    <x v="0"/>
    <s v="1146478990"/>
    <d v="2026-01-30T00:00:00"/>
    <n v="78990"/>
    <n v="0"/>
  </r>
  <r>
    <x v="21"/>
    <s v="Factura electrÃ³nica"/>
    <n v="1264583"/>
    <x v="1319"/>
    <n v="699989"/>
    <s v="rlopez@bmlconsultores.cl"/>
    <x v="1319"/>
    <x v="0"/>
    <s v="1264583699989"/>
    <d v="2026-03-02T00:00:00"/>
    <n v="699989"/>
    <n v="0"/>
  </r>
  <r>
    <x v="263"/>
    <s v="Factura electrÃ³nica"/>
    <n v="14944"/>
    <x v="1319"/>
    <n v="73734"/>
    <s v="rlopez@bmlconsultores.cl"/>
    <x v="1319"/>
    <x v="0"/>
    <s v="1494473734"/>
    <d v="2026-03-02T00:00:00"/>
    <n v="79734"/>
    <n v="6000"/>
  </r>
  <r>
    <x v="51"/>
    <s v="Factura electrÃ³nica"/>
    <n v="893290"/>
    <x v="1319"/>
    <n v="85935"/>
    <s v="rlopez@bmlconsultores.cl"/>
    <x v="1319"/>
    <x v="0"/>
    <s v="89329085935"/>
    <d v="2026-03-02T00:00:00"/>
    <n v="85935"/>
    <n v="0"/>
  </r>
  <r>
    <x v="22"/>
    <s v="Factura electrÃ³nica"/>
    <n v="5547192"/>
    <x v="1319"/>
    <n v="123980"/>
    <s v="rlopez@bmlconsultores.cl"/>
    <x v="1319"/>
    <x v="0"/>
    <s v="5547192123980"/>
    <d v="2026-01-30T00:00:00"/>
    <n v="123980"/>
    <n v="0"/>
  </r>
  <r>
    <x v="22"/>
    <s v="Factura electrÃ³nica"/>
    <n v="5547200"/>
    <x v="1319"/>
    <n v="604960"/>
    <s v="rlopez@bmlconsultores.cl"/>
    <x v="1319"/>
    <x v="0"/>
    <s v="5547200604960"/>
    <d v="2026-01-30T00:00:00"/>
    <n v="604960"/>
    <n v="0"/>
  </r>
  <r>
    <x v="147"/>
    <s v="Factura electrÃ³nica"/>
    <n v="12046087"/>
    <x v="1320"/>
    <n v="12990"/>
    <s v="rlopez@bmlconsultores.cl"/>
    <x v="1320"/>
    <x v="0"/>
    <s v="1204608712990"/>
    <d v="2026-02-01T00:00:00"/>
    <n v="12990"/>
    <n v="0"/>
  </r>
  <r>
    <x v="147"/>
    <s v="Factura electrÃ³nica"/>
    <n v="12046096"/>
    <x v="1320"/>
    <n v="12990"/>
    <s v="rlopez@bmlconsultores.cl"/>
    <x v="1320"/>
    <x v="0"/>
    <s v="1204609612990"/>
    <d v="2026-02-01T00:00:00"/>
    <n v="12990"/>
    <n v="0"/>
  </r>
  <r>
    <x v="199"/>
    <s v="Factura no afecta o exenta electrÃ³nica"/>
    <n v="279437"/>
    <x v="1320"/>
    <n v="91024"/>
    <s v="rlopez@bmlconsultores.cl"/>
    <x v="1320"/>
    <x v="0"/>
    <s v="27943791024"/>
    <d v="2026-03-02T00:00:00"/>
    <n v="91024"/>
    <n v="0"/>
  </r>
  <r>
    <x v="328"/>
    <s v="Factura electrÃ³nica"/>
    <n v="4644"/>
    <x v="1321"/>
    <n v="108661"/>
    <s v="rlopez@bmlconsultores.cl"/>
    <x v="1321"/>
    <x v="0"/>
    <s v="4644108661"/>
    <d v="2026-02-04T00:00:00"/>
    <n v="108661"/>
    <n v="0"/>
  </r>
  <r>
    <x v="488"/>
    <s v="Factura electrÃ³nica"/>
    <n v="101875"/>
    <x v="1321"/>
    <n v="2164991"/>
    <s v="rlopez@bmlconsultores.cl"/>
    <x v="1321"/>
    <x v="0"/>
    <s v="1018752164991"/>
    <d v="2026-02-02T00:00:00"/>
    <n v="2164991"/>
    <n v="0"/>
  </r>
  <r>
    <x v="174"/>
    <s v="Factura electrÃ³nica"/>
    <n v="2010502"/>
    <x v="1321"/>
    <n v="1499950"/>
    <s v="rlopez@bmlconsultores.cl"/>
    <x v="1321"/>
    <x v="0"/>
    <s v="20105021499950"/>
    <d v="2026-02-02T00:00:00"/>
    <n v="1499950"/>
    <n v="0"/>
  </r>
  <r>
    <x v="12"/>
    <s v="Factura electrÃ³nica"/>
    <n v="44125"/>
    <x v="1321"/>
    <n v="47600"/>
    <s v="rlopez@bmlconsultores.cl"/>
    <x v="1321"/>
    <x v="0"/>
    <s v="4412547600"/>
    <d v="2026-02-02T00:00:00"/>
    <n v="47600"/>
    <n v="0"/>
  </r>
  <r>
    <x v="597"/>
    <s v="Factura electrÃ³nica"/>
    <n v="46611"/>
    <x v="1321"/>
    <n v="1060530"/>
    <s v="rlopez@bmlconsultores.cl"/>
    <x v="1321"/>
    <x v="0"/>
    <s v="466111060530"/>
    <d v="2026-02-01T00:00:00"/>
    <n v="1060530"/>
    <n v="0"/>
  </r>
  <r>
    <x v="404"/>
    <s v="Factura electrÃ³nica"/>
    <n v="3123"/>
    <x v="1321"/>
    <n v="1519832"/>
    <s v="rlopez@bmlconsultores.cl"/>
    <x v="1321"/>
    <x v="0"/>
    <s v="31231519832"/>
    <d v="2026-03-02T00:00:00"/>
    <n v="1519832"/>
    <n v="0"/>
  </r>
  <r>
    <x v="21"/>
    <s v="Factura electrÃ³nica"/>
    <n v="1264645"/>
    <x v="1321"/>
    <n v="4640910"/>
    <s v="rlopez@bmlconsultores.cl"/>
    <x v="1321"/>
    <x v="0"/>
    <s v="12646454640910"/>
    <d v="2026-03-02T00:00:00"/>
    <n v="4640910"/>
    <n v="0"/>
  </r>
  <r>
    <x v="14"/>
    <s v="Factura electrÃ³nica"/>
    <n v="51883"/>
    <x v="1321"/>
    <n v="3427111"/>
    <s v="rlopez@bmlconsultores.cl"/>
    <x v="1321"/>
    <x v="0"/>
    <s v="518833427111"/>
    <d v="2026-03-02T00:00:00"/>
    <n v="3427111"/>
    <n v="0"/>
  </r>
  <r>
    <x v="14"/>
    <s v="Factura electrÃ³nica"/>
    <n v="51882"/>
    <x v="1321"/>
    <n v="1780062"/>
    <s v="rlopez@bmlconsultores.cl"/>
    <x v="1321"/>
    <x v="0"/>
    <s v="518821780062"/>
    <d v="2026-03-02T00:00:00"/>
    <n v="1780062"/>
    <n v="0"/>
  </r>
  <r>
    <x v="509"/>
    <s v="Factura electrÃ³nica"/>
    <n v="124"/>
    <x v="1321"/>
    <n v="3694583"/>
    <s v="rlopez@bmlconsultores.cl"/>
    <x v="1321"/>
    <x v="0"/>
    <s v="1243694583"/>
    <d v="2026-01-12T00:00:00"/>
    <n v="3694583"/>
    <n v="0"/>
  </r>
  <r>
    <x v="147"/>
    <s v="Factura electrÃ³nica"/>
    <n v="10792921"/>
    <x v="1321"/>
    <n v="6990"/>
    <s v="rlopez@bmlconsultores.cl"/>
    <x v="1321"/>
    <x v="0"/>
    <s v="107929216990"/>
    <d v="2026-02-02T00:00:00"/>
    <n v="6990"/>
    <n v="0"/>
  </r>
  <r>
    <x v="53"/>
    <s v="Factura electrÃ³nica"/>
    <n v="70077"/>
    <x v="1321"/>
    <n v="142410"/>
    <s v="rlopez@bmlconsultores.cl"/>
    <x v="1321"/>
    <x v="0"/>
    <s v="70077142410"/>
    <d v="2026-02-02T00:00:00"/>
    <n v="142410"/>
    <n v="0"/>
  </r>
  <r>
    <x v="342"/>
    <s v="Factura electrÃ³nica"/>
    <n v="54657091"/>
    <x v="1322"/>
    <n v="15503"/>
    <s v="rlopez@bmlconsultores.cl"/>
    <x v="1322"/>
    <x v="0"/>
    <s v="5465709115503"/>
    <d v="2026-02-03T00:00:00"/>
    <n v="15503"/>
    <n v="0"/>
  </r>
  <r>
    <x v="342"/>
    <s v="Factura no afecta o exenta electrÃ³nica"/>
    <n v="14661163"/>
    <x v="1322"/>
    <n v="0"/>
    <s v="rlopez@bmlconsultores.cl"/>
    <x v="1322"/>
    <x v="0"/>
    <s v="146611630"/>
    <d v="2026-02-03T00:00:00"/>
    <n v="0"/>
    <n v="0"/>
  </r>
  <r>
    <x v="369"/>
    <s v="Factura electrÃ³nica"/>
    <n v="6721"/>
    <x v="1322"/>
    <n v="227135"/>
    <s v="rlopez@bmlconsultores.cl"/>
    <x v="1322"/>
    <x v="0"/>
    <s v="6721227135"/>
    <d v="2026-03-02T00:00:00"/>
    <n v="227135"/>
    <n v="0"/>
  </r>
  <r>
    <x v="198"/>
    <s v="Factura electrÃ³nica"/>
    <n v="848"/>
    <x v="1322"/>
    <n v="189900"/>
    <s v="rlopez@bmlconsultores.cl"/>
    <x v="1322"/>
    <x v="4"/>
    <s v="848189900"/>
    <m/>
    <m/>
    <n v="-189900"/>
  </r>
  <r>
    <x v="20"/>
    <s v="Factura electrÃ³nica"/>
    <n v="143720"/>
    <x v="1322"/>
    <n v="45056"/>
    <s v="rlopez@bmlconsultores.cl"/>
    <x v="1322"/>
    <x v="0"/>
    <s v="14372045056"/>
    <d v="2026-03-02T00:00:00"/>
    <n v="45056"/>
    <n v="0"/>
  </r>
  <r>
    <x v="31"/>
    <s v="Factura electrÃ³nica"/>
    <n v="37195250"/>
    <x v="1323"/>
    <n v="1386961"/>
    <s v="rlopez@bmlconsultores.cl"/>
    <x v="1323"/>
    <x v="0"/>
    <s v="371952501386961"/>
    <d v="2026-02-04T00:00:00"/>
    <n v="1386961"/>
    <n v="0"/>
  </r>
  <r>
    <x v="157"/>
    <s v="Factura electrÃ³nica"/>
    <n v="2494151"/>
    <x v="1323"/>
    <n v="41364"/>
    <s v="rlopez@bmlconsultores.cl"/>
    <x v="1323"/>
    <x v="0"/>
    <s v="249415141364"/>
    <m/>
    <m/>
    <n v="-41364"/>
  </r>
  <r>
    <x v="157"/>
    <s v="Factura no afecta o exenta electrÃ³nica"/>
    <n v="5171298"/>
    <x v="1323"/>
    <n v="500020"/>
    <s v="rlopez@bmlconsultores.cl"/>
    <x v="1323"/>
    <x v="0"/>
    <s v="5171298500020"/>
    <m/>
    <m/>
    <n v="-500020"/>
  </r>
  <r>
    <x v="369"/>
    <s v="Factura electrÃ³nica"/>
    <n v="6723"/>
    <x v="1323"/>
    <n v="63963"/>
    <s v="rlopez@bmlconsultores.cl"/>
    <x v="1323"/>
    <x v="0"/>
    <s v="672363963"/>
    <d v="2026-03-02T00:00:00"/>
    <n v="63963"/>
    <n v="0"/>
  </r>
  <r>
    <x v="263"/>
    <s v="Factura electrÃ³nica"/>
    <n v="14950"/>
    <x v="1323"/>
    <n v="1892870"/>
    <s v="rlopez@bmlconsultores.cl"/>
    <x v="1323"/>
    <x v="0"/>
    <s v="149501892870"/>
    <d v="2026-03-02T00:00:00"/>
    <n v="1886870"/>
    <n v="-6000"/>
  </r>
  <r>
    <x v="22"/>
    <s v="Factura electrÃ³nica"/>
    <n v="5548699"/>
    <x v="1323"/>
    <n v="1403970"/>
    <s v="rlopez@bmlconsultores.cl"/>
    <x v="1323"/>
    <x v="0"/>
    <s v="55486991403970"/>
    <d v="2026-02-04T00:00:00"/>
    <n v="1403970"/>
    <n v="0"/>
  </r>
  <r>
    <x v="209"/>
    <s v="Factura electrÃ³nica"/>
    <n v="54670920"/>
    <x v="1324"/>
    <n v="135731"/>
    <s v="rlopez@bmlconsultores.cl"/>
    <x v="1324"/>
    <x v="0"/>
    <s v="54670920135731"/>
    <d v="2026-02-05T00:00:00"/>
    <n v="135731"/>
    <n v="0"/>
  </r>
  <r>
    <x v="197"/>
    <s v="Factura electrÃ³nica"/>
    <n v="419013"/>
    <x v="1324"/>
    <n v="64980"/>
    <s v="rlopez@bmlconsultores.cl"/>
    <x v="1324"/>
    <x v="0"/>
    <s v="41901364980"/>
    <d v="2026-02-03T00:00:00"/>
    <n v="64980"/>
    <n v="0"/>
  </r>
  <r>
    <x v="126"/>
    <s v="Factura electrÃ³nica"/>
    <n v="351"/>
    <x v="1324"/>
    <n v="45196"/>
    <s v="rlopez@bmlconsultores.cl"/>
    <x v="1324"/>
    <x v="0"/>
    <s v="35145196"/>
    <d v="2026-03-02T00:00:00"/>
    <n v="45196"/>
    <n v="0"/>
  </r>
  <r>
    <x v="313"/>
    <s v="Factura electrÃ³nica"/>
    <n v="10661"/>
    <x v="1324"/>
    <n v="259984"/>
    <s v="rlopez@bmlconsultores.cl"/>
    <x v="1324"/>
    <x v="0"/>
    <s v="10661259984"/>
    <d v="2026-03-02T00:00:00"/>
    <n v="259984"/>
    <n v="0"/>
  </r>
  <r>
    <x v="296"/>
    <s v="Factura electrÃ³nica"/>
    <n v="26895"/>
    <x v="1324"/>
    <n v="489579"/>
    <s v="rlopez@bmlconsultores.cl"/>
    <x v="1324"/>
    <x v="0"/>
    <s v="26895489579"/>
    <d v="2026-03-02T00:00:00"/>
    <n v="489579"/>
    <n v="0"/>
  </r>
  <r>
    <x v="17"/>
    <s v="Factura electrÃ³nica"/>
    <n v="63662"/>
    <x v="1324"/>
    <n v="162890"/>
    <s v="rlopez@bmlconsultores.cl"/>
    <x v="1324"/>
    <x v="0"/>
    <s v="63662162890"/>
    <d v="2026-02-03T00:00:00"/>
    <n v="162890"/>
    <n v="0"/>
  </r>
  <r>
    <x v="51"/>
    <s v="Factura electrÃ³nica"/>
    <n v="893531"/>
    <x v="1324"/>
    <n v="86746"/>
    <s v="rlopez@bmlconsultores.cl"/>
    <x v="1324"/>
    <x v="0"/>
    <s v="89353186746"/>
    <d v="2026-03-02T00:00:00"/>
    <n v="86746"/>
    <n v="0"/>
  </r>
  <r>
    <x v="120"/>
    <s v="Factura no afecta o exenta electrÃ³nica"/>
    <n v="2895"/>
    <x v="1324"/>
    <n v="1243506"/>
    <s v="rlopez@bmlconsultores.cl"/>
    <x v="1324"/>
    <x v="0"/>
    <s v="28951243506"/>
    <d v="2026-02-17T00:00:00"/>
    <n v="1243506"/>
    <n v="0"/>
  </r>
  <r>
    <x v="209"/>
    <s v="Factura electrÃ³nica"/>
    <n v="54678906"/>
    <x v="1325"/>
    <n v="4253"/>
    <s v="rlopez@bmlconsultores.cl"/>
    <x v="1325"/>
    <x v="0"/>
    <s v="546789064253"/>
    <d v="2026-02-06T00:00:00"/>
    <n v="4253"/>
    <n v="0"/>
  </r>
  <r>
    <x v="213"/>
    <s v="Factura electrÃ³nica"/>
    <n v="18452"/>
    <x v="1325"/>
    <n v="1114900"/>
    <s v="rlopez@bmlconsultores.cl"/>
    <x v="1325"/>
    <x v="0"/>
    <s v="184521114900"/>
    <d v="2026-02-03T00:00:00"/>
    <n v="1114980"/>
    <n v="80"/>
  </r>
  <r>
    <x v="54"/>
    <s v="Factura electrÃ³nica"/>
    <n v="145272170"/>
    <x v="1325"/>
    <n v="175980"/>
    <s v="rlopez@bmlconsultores.cl"/>
    <x v="1325"/>
    <x v="0"/>
    <s v="145272170175980"/>
    <d v="2026-02-06T00:00:00"/>
    <n v="175980"/>
    <n v="0"/>
  </r>
  <r>
    <x v="186"/>
    <s v="Factura electrÃ³nica"/>
    <n v="3213"/>
    <x v="1325"/>
    <n v="149990"/>
    <s v="rlopez@bmlconsultores.cl"/>
    <x v="1325"/>
    <x v="0"/>
    <s v="3213149990"/>
    <d v="2026-02-06T00:00:00"/>
    <n v="149990"/>
    <n v="0"/>
  </r>
  <r>
    <x v="226"/>
    <s v="Factura electrÃ³nica"/>
    <n v="12117"/>
    <x v="1325"/>
    <n v="405435"/>
    <s v="rlopez@bmlconsultores.cl"/>
    <x v="1325"/>
    <x v="0"/>
    <s v="12117405435"/>
    <d v="2026-02-06T00:00:00"/>
    <n v="405435"/>
    <n v="0"/>
  </r>
  <r>
    <x v="22"/>
    <s v="Factura electrÃ³nica"/>
    <n v="5549267"/>
    <x v="1325"/>
    <n v="1003980"/>
    <s v="rlopez@bmlconsultores.cl"/>
    <x v="1325"/>
    <x v="0"/>
    <s v="55492671003980"/>
    <d v="2026-02-06T00:00:00"/>
    <n v="1003980"/>
    <n v="0"/>
  </r>
  <r>
    <x v="53"/>
    <s v="Factura electrÃ³nica"/>
    <n v="70294"/>
    <x v="1325"/>
    <n v="455838"/>
    <s v="rlopez@bmlconsultores.cl"/>
    <x v="1325"/>
    <x v="0"/>
    <s v="70294455838"/>
    <d v="2026-02-06T00:00:00"/>
    <n v="455838"/>
    <n v="0"/>
  </r>
  <r>
    <x v="342"/>
    <s v="Factura no afecta o exenta electrÃ³nica"/>
    <n v="14674231"/>
    <x v="1325"/>
    <n v="0"/>
    <s v="rlopez@bmlconsultores.cl"/>
    <x v="1325"/>
    <x v="0"/>
    <s v="146742310"/>
    <d v="2026-02-06T00:00:00"/>
    <n v="0"/>
    <n v="0"/>
  </r>
  <r>
    <x v="198"/>
    <s v="Factura electrÃ³nica"/>
    <n v="851"/>
    <x v="1326"/>
    <n v="189900"/>
    <s v="rlopez@bmlconsultores.cl"/>
    <x v="1326"/>
    <x v="4"/>
    <s v="851189900"/>
    <m/>
    <m/>
    <n v="-189900"/>
  </r>
  <r>
    <x v="397"/>
    <s v="Nota de crÃ©dito electrÃ³nica"/>
    <n v="133915"/>
    <x v="1326"/>
    <n v="-309990"/>
    <s v="rlopez@bmlconsultores.cl"/>
    <x v="1326"/>
    <x v="1"/>
    <s v="133915-309990"/>
    <m/>
    <m/>
    <n v="309990"/>
  </r>
  <r>
    <x v="198"/>
    <s v="Nota de crÃ©dito electrÃ³nica"/>
    <n v="2296"/>
    <x v="1326"/>
    <n v="-189900"/>
    <s v="rlopez@bmlconsultores.cl"/>
    <x v="1326"/>
    <x v="1"/>
    <s v="2296-189900"/>
    <m/>
    <m/>
    <n v="189900"/>
  </r>
  <r>
    <x v="478"/>
    <s v="Factura electrÃ³nica"/>
    <n v="22009"/>
    <x v="1326"/>
    <n v="131600"/>
    <s v="rlopez@bmlconsultores.cl"/>
    <x v="1326"/>
    <x v="4"/>
    <s v="22009131600"/>
    <m/>
    <m/>
    <n v="-131600"/>
  </r>
  <r>
    <x v="478"/>
    <s v="Factura electrÃ³nica"/>
    <n v="22010"/>
    <x v="1326"/>
    <n v="15920"/>
    <s v="rlopez@bmlconsultores.cl"/>
    <x v="1326"/>
    <x v="4"/>
    <s v="2201015920"/>
    <m/>
    <m/>
    <n v="-15920"/>
  </r>
  <r>
    <x v="478"/>
    <s v="Factura electrÃ³nica"/>
    <n v="22011"/>
    <x v="1326"/>
    <n v="63839"/>
    <s v="rlopez@bmlconsultores.cl"/>
    <x v="1326"/>
    <x v="4"/>
    <s v="2201163839"/>
    <m/>
    <m/>
    <n v="-63839"/>
  </r>
  <r>
    <x v="376"/>
    <s v="Factura electrÃ³nica"/>
    <n v="14963"/>
    <x v="1326"/>
    <n v="3307919"/>
    <s v="rlopez@bmlconsultores.cl"/>
    <x v="1326"/>
    <x v="4"/>
    <s v="149633307919"/>
    <m/>
    <m/>
    <n v="-3307919"/>
  </r>
  <r>
    <x v="22"/>
    <s v="Factura electrÃ³nica"/>
    <n v="5550408"/>
    <x v="1327"/>
    <n v="427960"/>
    <s v="rlopez@bmlconsultores.cl"/>
    <x v="1327"/>
    <x v="0"/>
    <s v="5550408427960"/>
    <d v="2026-02-10T00:00:00"/>
    <n v="427960"/>
    <n v="0"/>
  </r>
  <r>
    <x v="386"/>
    <s v="Factura electrÃ³nica"/>
    <n v="52774023"/>
    <x v="1327"/>
    <n v="90370"/>
    <s v="rlopez@bmlconsultores.cl"/>
    <x v="1327"/>
    <x v="0"/>
    <s v="5277402390370"/>
    <d v="2026-03-02T00:00:00"/>
    <n v="90370"/>
    <n v="0"/>
  </r>
  <r>
    <x v="460"/>
    <s v="Factura electrÃ³nica"/>
    <n v="144001"/>
    <x v="1328"/>
    <n v="180095"/>
    <s v="rlopez@bmlconsultores.cl"/>
    <x v="1328"/>
    <x v="4"/>
    <s v="144001180095"/>
    <m/>
    <m/>
    <n v="-180095"/>
  </r>
  <r>
    <x v="372"/>
    <s v="Factura electrÃ³nica"/>
    <n v="1264887"/>
    <x v="1328"/>
    <n v="915970"/>
    <s v="rlopez@bmlconsultores.cl"/>
    <x v="1328"/>
    <x v="4"/>
    <s v="1264887915970"/>
    <m/>
    <m/>
    <n v="-915970"/>
  </r>
  <r>
    <x v="126"/>
    <s v="Factura electrÃ³nica"/>
    <n v="355"/>
    <x v="1329"/>
    <n v="19999"/>
    <s v="rlopez@bmlconsultores.cl"/>
    <x v="1329"/>
    <x v="4"/>
    <s v="35519999"/>
    <m/>
    <m/>
    <n v="-19999"/>
  </r>
  <r>
    <x v="68"/>
    <s v="Factura no afecta o exenta electrÃ³nica"/>
    <n v="3593010"/>
    <x v="1329"/>
    <n v="6163"/>
    <s v="rlopez@bmlconsultores.cl"/>
    <x v="1329"/>
    <x v="0"/>
    <s v="35930106163"/>
    <d v="2026-02-12T00:00:00"/>
    <n v="6163"/>
    <n v="0"/>
  </r>
  <r>
    <x v="525"/>
    <s v="Factura electrÃ³nica"/>
    <n v="11775"/>
    <x v="1329"/>
    <n v="511974"/>
    <s v="rlopez@bmlconsultores.cl"/>
    <x v="1329"/>
    <x v="4"/>
    <s v="11775511974"/>
    <m/>
    <m/>
    <n v="-511974"/>
  </r>
  <r>
    <x v="372"/>
    <s v="Factura electrÃ³nica"/>
    <n v="1264922"/>
    <x v="1329"/>
    <n v="1024472"/>
    <s v="rlopez@bmlconsultores.cl"/>
    <x v="1329"/>
    <x v="4"/>
    <s v="12649221024472"/>
    <m/>
    <m/>
    <n v="-1024472"/>
  </r>
  <r>
    <x v="598"/>
    <s v="Factura electrÃ³nica"/>
    <n v="741"/>
    <x v="1330"/>
    <n v="403970"/>
    <s v="rlopez@bmlconsultores.cl"/>
    <x v="1330"/>
    <x v="0"/>
    <s v="741403970"/>
    <d v="2026-02-13T00:00:00"/>
    <n v="403970"/>
    <n v="0"/>
  </r>
  <r>
    <x v="53"/>
    <s v="Factura electrÃ³nica"/>
    <n v="70628"/>
    <x v="1330"/>
    <n v="98941"/>
    <s v="rlopez@bmlconsultores.cl"/>
    <x v="1330"/>
    <x v="0"/>
    <s v="7062898941"/>
    <d v="2026-02-13T00:00:00"/>
    <n v="98990"/>
    <n v="49"/>
  </r>
  <r>
    <x v="197"/>
    <s v="Factura electrÃ³nica"/>
    <n v="420337"/>
    <x v="1331"/>
    <n v="56987"/>
    <s v="rlopez@bmlconsultores.cl"/>
    <x v="1331"/>
    <x v="0"/>
    <s v="42033756987"/>
    <d v="2026-02-13T00:00:00"/>
    <n v="56987"/>
    <n v="0"/>
  </r>
  <r>
    <x v="197"/>
    <s v="Factura electrÃ³nica"/>
    <n v="420335"/>
    <x v="1331"/>
    <n v="56989"/>
    <s v="rlopez@bmlconsultores.cl"/>
    <x v="1331"/>
    <x v="0"/>
    <s v="42033556989"/>
    <d v="2026-02-13T00:00:00"/>
    <n v="56989"/>
    <n v="0"/>
  </r>
  <r>
    <x v="197"/>
    <s v="Factura electrÃ³nica"/>
    <n v="420336"/>
    <x v="1331"/>
    <n v="56987"/>
    <s v="rlopez@bmlconsultores.cl"/>
    <x v="1331"/>
    <x v="0"/>
    <s v="42033656987"/>
    <d v="2026-02-13T00:00:00"/>
    <n v="56987"/>
    <n v="0"/>
  </r>
  <r>
    <x v="197"/>
    <s v="Factura electrÃ³nica"/>
    <n v="420334"/>
    <x v="1331"/>
    <n v="56987"/>
    <s v="rlopez@bmlconsultores.cl"/>
    <x v="1331"/>
    <x v="0"/>
    <s v="42033456987"/>
    <d v="2026-02-13T00:00:00"/>
    <n v="56987"/>
    <n v="0"/>
  </r>
  <r>
    <x v="599"/>
    <s v="Factura electrÃ³nica"/>
    <n v="876036"/>
    <x v="1331"/>
    <n v="379407"/>
    <s v="rlopez@bmlconsultores.cl"/>
    <x v="1331"/>
    <x v="4"/>
    <s v="876036379407"/>
    <m/>
    <m/>
    <n v="-379407"/>
  </r>
  <r>
    <x v="600"/>
    <s v="Factura electrÃ³nica"/>
    <n v="10696"/>
    <x v="1332"/>
    <n v="396470"/>
    <s v="rlopez@bmlconsultores.cl"/>
    <x v="1332"/>
    <x v="4"/>
    <s v="10696396470"/>
    <m/>
    <m/>
    <n v="-396470"/>
  </r>
  <r>
    <x v="206"/>
    <s v="Factura electrÃ³nica"/>
    <n v="636157"/>
    <x v="1332"/>
    <n v="269310"/>
    <s v="rlopez@bmlconsultores.cl"/>
    <x v="1332"/>
    <x v="4"/>
    <s v="636157269310"/>
    <m/>
    <m/>
    <n v="-269310"/>
  </r>
  <r>
    <x v="206"/>
    <s v="Factura electrÃ³nica"/>
    <n v="636158"/>
    <x v="1332"/>
    <n v="538620"/>
    <s v="rlopez@bmlconsultores.cl"/>
    <x v="1332"/>
    <x v="4"/>
    <s v="636158538620"/>
    <m/>
    <m/>
    <n v="-538620"/>
  </r>
  <r>
    <x v="8"/>
    <s v="Factura electrÃ³nica"/>
    <n v="7192"/>
    <x v="1332"/>
    <n v="9790833"/>
    <s v="rlopez@bmlconsultores.cl"/>
    <x v="1332"/>
    <x v="4"/>
    <s v="71929790833"/>
    <m/>
    <m/>
    <n v="-9790833"/>
  </r>
  <r>
    <x v="336"/>
    <s v="Factura electrÃ³nica"/>
    <n v="7702084"/>
    <x v="1332"/>
    <n v="14275"/>
    <s v="rlopez@bmlconsultores.cl"/>
    <x v="1332"/>
    <x v="0"/>
    <s v="770208414275"/>
    <d v="2026-02-16T00:00:00"/>
    <n v="14275"/>
    <n v="0"/>
  </r>
  <r>
    <x v="8"/>
    <s v="Factura electrÃ³nica"/>
    <n v="7193"/>
    <x v="1333"/>
    <n v="490255"/>
    <s v="rlopez@bmlconsultores.cl"/>
    <x v="1333"/>
    <x v="4"/>
    <s v="7193490255"/>
    <m/>
    <m/>
    <n v="-490255"/>
  </r>
  <r>
    <x v="550"/>
    <s v="Factura electrÃ³nica"/>
    <n v="26907"/>
    <x v="1333"/>
    <n v="308017"/>
    <s v="rlopez@bmlconsultores.cl"/>
    <x v="1333"/>
    <x v="4"/>
    <s v="26907308017"/>
    <m/>
    <m/>
    <n v="-308017"/>
  </r>
  <r>
    <x v="239"/>
    <s v="Factura electrÃ³nica"/>
    <n v="13078811"/>
    <x v="1333"/>
    <n v="19890"/>
    <s v="rlopez@bmlconsultores.cl"/>
    <x v="1333"/>
    <x v="0"/>
    <s v="1307881119890"/>
    <d v="2026-02-17T00:00:00"/>
    <n v="19890"/>
    <n v="0"/>
  </r>
  <r>
    <x v="601"/>
    <s v="Factura electrÃ³nica"/>
    <n v="112498"/>
    <x v="1334"/>
    <n v="276209"/>
    <s v="rlopez@bmlconsultores.cl"/>
    <x v="1334"/>
    <x v="5"/>
    <s v="112498276209"/>
    <m/>
    <m/>
    <n v="-276209"/>
  </r>
  <r>
    <x v="601"/>
    <s v="Factura electrÃ³nica"/>
    <n v="112499"/>
    <x v="1334"/>
    <n v="621469"/>
    <s v="rlopez@bmlconsultores.cl"/>
    <x v="1334"/>
    <x v="5"/>
    <s v="112499621469"/>
    <m/>
    <m/>
    <n v="-621469"/>
  </r>
  <r>
    <x v="601"/>
    <s v="Factura electrÃ³nica"/>
    <n v="112500"/>
    <x v="1334"/>
    <n v="621469"/>
    <s v="rlopez@bmlconsultores.cl"/>
    <x v="1334"/>
    <x v="5"/>
    <s v="112500621469"/>
    <m/>
    <m/>
    <n v="-621469"/>
  </r>
  <r>
    <x v="601"/>
    <s v="Factura electrÃ³nica"/>
    <n v="112501"/>
    <x v="1334"/>
    <n v="5485863"/>
    <s v="rlopez@bmlconsultores.cl"/>
    <x v="1334"/>
    <x v="5"/>
    <s v="1125015485863"/>
    <m/>
    <m/>
    <n v="-5485863"/>
  </r>
  <r>
    <x v="22"/>
    <s v="Factura electrÃ³nica"/>
    <n v="5552764"/>
    <x v="1334"/>
    <n v="1403980"/>
    <s v="rlopez@bmlconsultores.cl"/>
    <x v="1334"/>
    <x v="0"/>
    <s v="55527641403980"/>
    <d v="2026-02-18T00:00:00"/>
    <n v="1403980"/>
    <n v="0"/>
  </r>
  <r>
    <x v="342"/>
    <s v="Factura no afecta o exenta electrÃ³nica"/>
    <n v="14701710"/>
    <x v="1334"/>
    <n v="0"/>
    <s v="rlopez@bmlconsultores.cl"/>
    <x v="1334"/>
    <x v="0"/>
    <s v="147017100"/>
    <d v="2026-02-18T00:00:00"/>
    <n v="0"/>
    <n v="0"/>
  </r>
  <r>
    <x v="418"/>
    <s v="Factura electrÃ³nica"/>
    <n v="1167905"/>
    <x v="1335"/>
    <n v="32944"/>
    <s v="rlopez@bmlconsultores.cl"/>
    <x v="1335"/>
    <x v="0"/>
    <s v="116790532944"/>
    <d v="2026-02-18T00:00:00"/>
    <n v="32944"/>
    <n v="0"/>
  </r>
  <r>
    <x v="22"/>
    <s v="Factura electrÃ³nica"/>
    <n v="5552902"/>
    <x v="1335"/>
    <n v="1153980"/>
    <s v="rlopez@bmlconsultores.cl"/>
    <x v="1335"/>
    <x v="0"/>
    <s v="55529021153980"/>
    <d v="2026-02-19T00:00:00"/>
    <n v="1153980"/>
    <n v="0"/>
  </r>
  <r>
    <x v="372"/>
    <s v="Factura electrÃ³nica"/>
    <n v="1265086"/>
    <x v="1335"/>
    <n v="954918"/>
    <s v="rlopez@bmlconsultores.cl"/>
    <x v="1335"/>
    <x v="4"/>
    <s v="1265086954918"/>
    <m/>
    <m/>
    <n v="-954918"/>
  </r>
  <r>
    <x v="369"/>
    <s v="Factura electrÃ³nica"/>
    <n v="6753"/>
    <x v="1335"/>
    <n v="172744"/>
    <s v="rlopez@bmlconsultores.cl"/>
    <x v="1335"/>
    <x v="4"/>
    <s v="6753172744"/>
    <m/>
    <m/>
    <n v="-172744"/>
  </r>
  <r>
    <x v="602"/>
    <s v="Factura electrÃ³nica"/>
    <n v="1"/>
    <x v="1335"/>
    <n v="952000"/>
    <s v="rlopez@bmlconsultores.cl"/>
    <x v="1335"/>
    <x v="0"/>
    <s v="1952000"/>
    <d v="2026-01-30T00:00:00"/>
    <n v="952000"/>
    <n v="0"/>
  </r>
  <r>
    <x v="197"/>
    <s v="Factura electrÃ³nica"/>
    <n v="421261"/>
    <x v="1336"/>
    <n v="266980"/>
    <s v="rlopez@bmlconsultores.cl"/>
    <x v="1336"/>
    <x v="0"/>
    <s v="421261266980"/>
    <d v="2026-02-19T00:00:00"/>
    <n v="266980"/>
    <n v="0"/>
  </r>
  <r>
    <x v="346"/>
    <s v="Factura electrÃ³nica"/>
    <n v="2013984"/>
    <x v="1336"/>
    <n v="1359961"/>
    <s v="rlopez@bmlconsultores.cl"/>
    <x v="1336"/>
    <x v="0"/>
    <s v="20139841359961"/>
    <d v="2026-02-18T00:00:00"/>
    <n v="1359961"/>
    <n v="0"/>
  </r>
  <r>
    <x v="550"/>
    <s v="Factura electrÃ³nica"/>
    <n v="26910"/>
    <x v="1336"/>
    <n v="757202"/>
    <s v="rlopez@bmlconsultores.cl"/>
    <x v="1336"/>
    <x v="4"/>
    <s v="26910757202"/>
    <m/>
    <m/>
    <n v="-757202"/>
  </r>
  <r>
    <x v="75"/>
    <s v="Factura electrÃ³nica"/>
    <n v="33496"/>
    <x v="1336"/>
    <n v="1079821"/>
    <s v="rlopez@bmlconsultores.cl"/>
    <x v="1336"/>
    <x v="4"/>
    <s v="334961079821"/>
    <m/>
    <m/>
    <n v="-1079821"/>
  </r>
  <r>
    <x v="574"/>
    <s v="Factura electrÃ³nica"/>
    <n v="5821903"/>
    <x v="1336"/>
    <n v="295980"/>
    <s v="rlopez@bmlconsultores.cl"/>
    <x v="1336"/>
    <x v="0"/>
    <s v="5821903295980"/>
    <d v="2026-02-20T00:00:00"/>
    <n v="295980"/>
    <n v="0"/>
  </r>
  <r>
    <x v="415"/>
    <s v="Factura electrÃ³nica"/>
    <n v="5516267"/>
    <x v="1336"/>
    <n v="556690"/>
    <s v="rlopez@bmlconsultores.cl"/>
    <x v="1336"/>
    <x v="0"/>
    <s v="5516267556690"/>
    <d v="2026-02-20T00:00:00"/>
    <n v="556690"/>
    <n v="0"/>
  </r>
  <r>
    <x v="603"/>
    <s v="Factura electrÃ³nica"/>
    <n v="988557"/>
    <x v="1336"/>
    <n v="140979"/>
    <s v="rlopez@bmlconsultores.cl"/>
    <x v="1336"/>
    <x v="0"/>
    <s v="988557140979"/>
    <d v="2026-02-20T00:00:00"/>
    <n v="140980"/>
    <n v="1"/>
  </r>
  <r>
    <x v="600"/>
    <s v="Factura electrÃ³nica"/>
    <n v="10711"/>
    <x v="1337"/>
    <n v="10392"/>
    <s v="rlopez@bmlconsultores.cl"/>
    <x v="1337"/>
    <x v="4"/>
    <s v="1071110392"/>
    <m/>
    <m/>
    <n v="-10392"/>
  </r>
  <r>
    <x v="600"/>
    <s v="Factura electrÃ³nica"/>
    <n v="10712"/>
    <x v="1337"/>
    <n v="3600"/>
    <s v="rlopez@bmlconsultores.cl"/>
    <x v="1337"/>
    <x v="4"/>
    <s v="107123600"/>
    <m/>
    <m/>
    <n v="-3600"/>
  </r>
  <r>
    <x v="351"/>
    <s v="Factura electrÃ³nica"/>
    <n v="77533"/>
    <x v="1338"/>
    <n v="178500"/>
    <s v="rlopez@bmlconsultores.cl"/>
    <x v="1338"/>
    <x v="0"/>
    <s v="77533178500"/>
    <d v="2026-02-03T00:00:00"/>
    <n v="178500"/>
    <n v="0"/>
  </r>
  <r>
    <x v="289"/>
    <s v="Factura electrÃ³nica"/>
    <n v="53"/>
    <x v="1339"/>
    <n v="344963"/>
    <s v="rlopez@bmlconsultores.cl"/>
    <x v="1339"/>
    <x v="4"/>
    <s v="53344963"/>
    <m/>
    <m/>
    <n v="-344963"/>
  </r>
  <r>
    <x v="369"/>
    <s v="Factura electrÃ³nica"/>
    <n v="6762"/>
    <x v="1339"/>
    <n v="167921"/>
    <s v="rlopez@bmlconsultores.cl"/>
    <x v="1339"/>
    <x v="4"/>
    <s v="6762167921"/>
    <m/>
    <m/>
    <n v="-167921"/>
  </r>
  <r>
    <x v="563"/>
    <s v="Factura electrÃ³nica"/>
    <n v="18357"/>
    <x v="1339"/>
    <n v="128890"/>
    <s v="rlopez@bmlconsultores.cl"/>
    <x v="1339"/>
    <x v="0"/>
    <s v="18357128890"/>
    <d v="2026-02-23T00:00:00"/>
    <n v="128890"/>
    <n v="0"/>
  </r>
  <r>
    <x v="525"/>
    <s v="Factura electrÃ³nica"/>
    <n v="11809"/>
    <x v="1339"/>
    <n v="287974"/>
    <s v="rlopez@bmlconsultores.cl"/>
    <x v="1339"/>
    <x v="4"/>
    <s v="11809287974"/>
    <m/>
    <m/>
    <n v="-287974"/>
  </r>
  <r>
    <x v="525"/>
    <s v="Factura electrÃ³nica"/>
    <n v="11810"/>
    <x v="1339"/>
    <n v="959973"/>
    <s v="rlopez@bmlconsultores.cl"/>
    <x v="1339"/>
    <x v="4"/>
    <s v="11810959973"/>
    <m/>
    <m/>
    <n v="-959973"/>
  </r>
  <r>
    <x v="604"/>
    <s v="Factura electrÃ³nica"/>
    <n v="7900"/>
    <x v="1339"/>
    <n v="1690000"/>
    <s v="rlopez@bmlconsultores.cl"/>
    <x v="1339"/>
    <x v="0"/>
    <s v="79001690000"/>
    <d v="2026-02-20T00:00:00"/>
    <n v="1690000"/>
    <n v="0"/>
  </r>
  <r>
    <x v="604"/>
    <s v="Factura electrÃ³nica"/>
    <n v="7901"/>
    <x v="1339"/>
    <n v="1690000"/>
    <s v="rlopez@bmlconsultores.cl"/>
    <x v="1339"/>
    <x v="0"/>
    <s v="79011690000"/>
    <d v="2026-02-20T00:00:00"/>
    <n v="1690000"/>
    <n v="0"/>
  </r>
  <r>
    <x v="604"/>
    <s v="Factura electrÃ³nica"/>
    <n v="7902"/>
    <x v="1339"/>
    <n v="919000"/>
    <s v="rlopez@bmlconsultores.cl"/>
    <x v="1339"/>
    <x v="0"/>
    <s v="7902919000"/>
    <d v="2026-02-20T00:00:00"/>
    <n v="919000"/>
    <n v="0"/>
  </r>
  <r>
    <x v="353"/>
    <s v="Factura electrÃ³nica"/>
    <n v="27838"/>
    <x v="1339"/>
    <n v="4845173"/>
    <s v="rlopez@bmlconsultores.cl"/>
    <x v="1339"/>
    <x v="4"/>
    <s v="278384845173"/>
    <m/>
    <m/>
    <n v="-4845173"/>
  </r>
  <r>
    <x v="491"/>
    <s v="Factura electrÃ³nica"/>
    <n v="103942"/>
    <x v="1339"/>
    <n v="124852"/>
    <s v="rlopez@bmlconsultores.cl"/>
    <x v="1339"/>
    <x v="0"/>
    <s v="103942124852"/>
    <d v="2026-02-24T00:00:00"/>
    <n v="124852"/>
    <n v="0"/>
  </r>
  <r>
    <x v="22"/>
    <s v="Factura electrÃ³nica"/>
    <n v="5554099"/>
    <x v="1340"/>
    <n v="253940"/>
    <s v="rlopez@bmlconsultores.cl"/>
    <x v="1340"/>
    <x v="0"/>
    <s v="5554099253940"/>
    <d v="2026-02-24T00:00:00"/>
    <n v="253940"/>
    <n v="0"/>
  </r>
  <r>
    <x v="444"/>
    <s v="Factura electrÃ³nica"/>
    <n v="5820"/>
    <x v="1340"/>
    <n v="275000"/>
    <s v="rlopez@bmlconsultores.cl"/>
    <x v="1340"/>
    <x v="4"/>
    <s v="5820275000"/>
    <m/>
    <m/>
    <n v="-275000"/>
  </r>
  <r>
    <x v="444"/>
    <s v="Factura electrÃ³nica"/>
    <n v="5821"/>
    <x v="1340"/>
    <n v="110000"/>
    <s v="rlopez@bmlconsultores.cl"/>
    <x v="1340"/>
    <x v="4"/>
    <s v="5821110000"/>
    <m/>
    <m/>
    <n v="-110000"/>
  </r>
  <r>
    <x v="346"/>
    <s v="Factura electrÃ³nica"/>
    <n v="2014812"/>
    <x v="1340"/>
    <n v="1399960"/>
    <s v="rlopez@bmlconsultores.cl"/>
    <x v="1340"/>
    <x v="0"/>
    <s v="20148121399960"/>
    <d v="2026-02-23T00:00:00"/>
    <n v="1399960"/>
    <n v="0"/>
  </r>
  <r>
    <x v="405"/>
    <s v="Factura electrÃ³nica"/>
    <n v="25980524"/>
    <x v="1340"/>
    <n v="754980"/>
    <s v="rlopez@bmlconsultores.cl"/>
    <x v="1340"/>
    <x v="0"/>
    <s v="25980524754980"/>
    <d v="2026-02-24T00:00:00"/>
    <n v="754980"/>
    <n v="0"/>
  </r>
  <r>
    <x v="478"/>
    <s v="Factura electrÃ³nica"/>
    <n v="22146"/>
    <x v="1340"/>
    <n v="47840"/>
    <s v="rlopez@bmlconsultores.cl"/>
    <x v="1340"/>
    <x v="4"/>
    <s v="2214647840"/>
    <m/>
    <m/>
    <n v="-47840"/>
  </r>
  <r>
    <x v="478"/>
    <s v="Factura electrÃ³nica"/>
    <n v="22147"/>
    <x v="1340"/>
    <n v="27920"/>
    <s v="rlopez@bmlconsultores.cl"/>
    <x v="1340"/>
    <x v="4"/>
    <s v="2214727920"/>
    <m/>
    <m/>
    <n v="-27920"/>
  </r>
  <r>
    <x v="478"/>
    <s v="Factura electrÃ³nica"/>
    <n v="22148"/>
    <x v="1340"/>
    <n v="295760"/>
    <s v="rlopez@bmlconsultores.cl"/>
    <x v="1340"/>
    <x v="4"/>
    <s v="22148295760"/>
    <m/>
    <m/>
    <n v="-295760"/>
  </r>
  <r>
    <x v="600"/>
    <s v="Factura electrÃ³nica"/>
    <n v="10719"/>
    <x v="1340"/>
    <n v="87992"/>
    <s v="rlopez@bmlconsultores.cl"/>
    <x v="1340"/>
    <x v="4"/>
    <s v="1071987992"/>
    <m/>
    <m/>
    <n v="-87992"/>
  </r>
  <r>
    <x v="600"/>
    <s v="Factura electrÃ³nica"/>
    <n v="10720"/>
    <x v="1340"/>
    <n v="9500"/>
    <s v="rlopez@bmlconsultores.cl"/>
    <x v="1340"/>
    <x v="4"/>
    <s v="107209500"/>
    <m/>
    <m/>
    <n v="-9500"/>
  </r>
  <r>
    <x v="197"/>
    <s v="Factura electrÃ³nica"/>
    <n v="421900"/>
    <x v="1340"/>
    <n v="563970"/>
    <s v="rlopez@bmlconsultores.cl"/>
    <x v="1340"/>
    <x v="0"/>
    <s v="421900563970"/>
    <d v="2026-02-23T00:00:00"/>
    <n v="563970"/>
    <n v="0"/>
  </r>
  <r>
    <x v="444"/>
    <s v="Nota de crÃ©dito electrÃ³nica"/>
    <n v="297"/>
    <x v="1340"/>
    <n v="-275000"/>
    <s v="rlopez@bmlconsultores.cl"/>
    <x v="1340"/>
    <x v="4"/>
    <s v="297-275000"/>
    <m/>
    <m/>
    <n v="275000"/>
  </r>
  <r>
    <x v="550"/>
    <s v="Factura electrÃ³nica"/>
    <n v="26917"/>
    <x v="1341"/>
    <n v="972818"/>
    <s v="rlopez@bmlconsultores.cl"/>
    <x v="1341"/>
    <x v="4"/>
    <s v="26917972818"/>
    <m/>
    <m/>
    <n v="-972818"/>
  </r>
  <r>
    <x v="545"/>
    <s v="Factura electrÃ³nica"/>
    <n v="494756"/>
    <x v="1341"/>
    <n v="689900"/>
    <s v="rlopez@bmlconsultores.cl"/>
    <x v="1341"/>
    <x v="0"/>
    <s v="494756689900"/>
    <d v="2025-02-18T00:00:00"/>
    <n v="689900"/>
    <n v="0"/>
  </r>
  <r>
    <x v="375"/>
    <s v="Factura electrÃ³nica"/>
    <n v="28290"/>
    <x v="1341"/>
    <n v="547019"/>
    <s v="rlopez@bmlconsultores.cl"/>
    <x v="1341"/>
    <x v="4"/>
    <s v="28290547019"/>
    <m/>
    <m/>
    <n v="-547019"/>
  </r>
  <r>
    <x v="404"/>
    <s v="Factura electrÃ³nica"/>
    <n v="3257"/>
    <x v="1341"/>
    <n v="239958"/>
    <s v="rlopez@bmlconsultores.cl"/>
    <x v="1341"/>
    <x v="4"/>
    <s v="3257239958"/>
    <m/>
    <m/>
    <n v="-239958"/>
  </r>
  <r>
    <x v="404"/>
    <s v="Factura electrÃ³nica"/>
    <n v="3258"/>
    <x v="1341"/>
    <n v="703837"/>
    <s v="rlopez@bmlconsultores.cl"/>
    <x v="1341"/>
    <x v="4"/>
    <s v="3258703837"/>
    <m/>
    <m/>
    <n v="-703837"/>
  </r>
  <r>
    <x v="372"/>
    <s v="Factura electrÃ³nica"/>
    <n v="1271424"/>
    <x v="1341"/>
    <n v="3631042"/>
    <s v="rlopez@bmlconsultores.cl"/>
    <x v="1341"/>
    <x v="4"/>
    <s v="12714243631042"/>
    <m/>
    <m/>
    <n v="-3631042"/>
  </r>
  <r>
    <x v="376"/>
    <s v="Factura electrÃ³nica"/>
    <n v="14999"/>
    <x v="1341"/>
    <n v="3447382"/>
    <s v="rlopez@bmlconsultores.cl"/>
    <x v="1341"/>
    <x v="4"/>
    <s v="149993447382"/>
    <m/>
    <m/>
    <n v="-3447382"/>
  </r>
  <r>
    <x v="369"/>
    <s v="Factura electrÃ³nica"/>
    <n v="6764"/>
    <x v="1341"/>
    <n v="64778"/>
    <s v="rlopez@bmlconsultores.cl"/>
    <x v="1341"/>
    <x v="4"/>
    <s v="676464778"/>
    <m/>
    <m/>
    <n v="-64778"/>
  </r>
  <r>
    <x v="22"/>
    <s v="Factura electrÃ³nica"/>
    <n v="5554611"/>
    <x v="1341"/>
    <n v="219980"/>
    <s v="rlopez@bmlconsultores.cl"/>
    <x v="1341"/>
    <x v="0"/>
    <s v="5554611219980"/>
    <d v="2026-02-25T00:00:00"/>
    <n v="219980"/>
    <n v="0"/>
  </r>
  <r>
    <x v="2"/>
    <s v="Factura electrÃ³nica"/>
    <n v="3573121"/>
    <x v="1341"/>
    <n v="294980"/>
    <s v="rlopez@bmlconsultores.cl"/>
    <x v="1341"/>
    <x v="0"/>
    <s v="3573121294980"/>
    <d v="2026-02-25T00:00:00"/>
    <n v="294980"/>
    <n v="0"/>
  </r>
  <r>
    <x v="342"/>
    <s v="Factura electrÃ³nica"/>
    <n v="54838939"/>
    <x v="1341"/>
    <n v="7968"/>
    <s v="rlopez@bmlconsultores.cl"/>
    <x v="1341"/>
    <x v="0"/>
    <s v="548389397968"/>
    <d v="2026-02-25T00:00:00"/>
    <n v="7968"/>
    <n v="0"/>
  </r>
  <r>
    <x v="342"/>
    <s v="Factura no afecta o exenta electrÃ³nica"/>
    <n v="14740003"/>
    <x v="1341"/>
    <n v="3750"/>
    <s v="rlopez@bmlconsultores.cl"/>
    <x v="1341"/>
    <x v="0"/>
    <s v="147400033750"/>
    <d v="2026-02-25T00:00:00"/>
    <n v="3750"/>
    <n v="0"/>
  </r>
  <r>
    <x v="400"/>
    <s v="Factura electrÃ³nica"/>
    <n v="2272705"/>
    <x v="1342"/>
    <n v="273431"/>
    <s v="rlopez@bmlconsultores.cl"/>
    <x v="1342"/>
    <x v="0"/>
    <s v="2272705273431"/>
    <d v="2026-02-25T00:00:00"/>
    <n v="273431"/>
    <n v="0"/>
  </r>
  <r>
    <x v="545"/>
    <s v="Factura electrÃ³nica"/>
    <n v="495232"/>
    <x v="1343"/>
    <n v="374945"/>
    <s v="rlopez@bmlconsultores.cl"/>
    <x v="1343"/>
    <x v="0"/>
    <s v="495232374945"/>
    <d v="2026-02-27T00:00:00"/>
    <n v="374950"/>
    <n v="5"/>
  </r>
  <r>
    <x v="449"/>
    <s v="Factura no afecta o exenta electrÃ³nica"/>
    <n v="7152995"/>
    <x v="1343"/>
    <n v="261108"/>
    <s v="rlopez@bmlconsultores.cl"/>
    <x v="1343"/>
    <x v="0"/>
    <s v="7152995261108"/>
    <d v="2026-02-27T00:00:00"/>
    <n v="261108"/>
    <n v="0"/>
  </r>
  <r>
    <x v="198"/>
    <s v="Nota de dÃ©bito electrÃ³nica"/>
    <n v="62"/>
    <x v="1284"/>
    <n v="189900"/>
    <s v="rlopez@bmlconsultores.cl"/>
    <x v="1284"/>
    <x v="4"/>
    <s v="62189900"/>
    <m/>
    <m/>
    <n v="-189900"/>
  </r>
  <r>
    <x v="474"/>
    <s v="Factura electrÃ³nica"/>
    <n v="57297028"/>
    <x v="1341"/>
    <n v="4916"/>
    <s v="rlopez@bmlconsultores.cl"/>
    <x v="1341"/>
    <x v="0"/>
    <s v="572970284916"/>
    <d v="2026-02-25T00:00:00"/>
    <n v="4916"/>
    <n v="0"/>
  </r>
  <r>
    <x v="474"/>
    <s v="Factura electrÃ³nica"/>
    <n v="57369821"/>
    <x v="1342"/>
    <n v="1395"/>
    <s v="rlopez@bmlconsultores.cl"/>
    <x v="1342"/>
    <x v="0"/>
    <s v="573698211395"/>
    <d v="2026-02-26T00:00:00"/>
    <n v="1395"/>
    <n v="0"/>
  </r>
  <r>
    <x v="449"/>
    <s v="Factura no afecta o exenta electrÃ³nica"/>
    <n v="7155003"/>
    <x v="1344"/>
    <n v="177467"/>
    <s v="rlopez@bmlconsultores.cl"/>
    <x v="1344"/>
    <x v="0"/>
    <s v="7155003177467"/>
    <d v="2026-02-28T00:00:00"/>
    <n v="177467"/>
    <n v="0"/>
  </r>
  <r>
    <x v="449"/>
    <s v="Factura no afecta o exenta electrÃ³nica"/>
    <n v="7155009"/>
    <x v="1344"/>
    <n v="143435"/>
    <s v="rlopez@bmlconsultores.cl"/>
    <x v="1344"/>
    <x v="0"/>
    <s v="7155009143435"/>
    <d v="2026-02-28T00:00:00"/>
    <n v="143435"/>
    <n v="0"/>
  </r>
  <r>
    <x v="350"/>
    <s v="Factura electrÃ³nica"/>
    <n v="356"/>
    <x v="1335"/>
    <n v="39998"/>
    <s v="rlopez@bmlconsultores.cl"/>
    <x v="1335"/>
    <x v="4"/>
    <s v="35639998"/>
    <m/>
    <m/>
    <n v="-39998"/>
  </r>
  <r>
    <x v="12"/>
    <s v="Factura electrÃ³nica"/>
    <n v="44639"/>
    <x v="1345"/>
    <n v="47600"/>
    <s v="rlopez@bmlconsultores.cl"/>
    <x v="1345"/>
    <x v="0"/>
    <s v="4463947600"/>
    <d v="2026-03-02T00:00:00"/>
    <n v="47600"/>
    <n v="0"/>
  </r>
  <r>
    <x v="481"/>
    <s v="Factura electrÃ³nica"/>
    <n v="801"/>
    <x v="1345"/>
    <n v="200000"/>
    <s v="rlopez@bmlconsultores.cl"/>
    <x v="1345"/>
    <x v="4"/>
    <s v="801200000"/>
    <m/>
    <m/>
    <n v="-200000"/>
  </r>
  <r>
    <x v="328"/>
    <s v="Factura electrÃ³nica"/>
    <n v="4915"/>
    <x v="1346"/>
    <n v="89531"/>
    <s v="rlopez@bmlconsultores.cl"/>
    <x v="1346"/>
    <x v="0"/>
    <s v="491589531"/>
    <d v="2026-03-03T00:00:00"/>
    <n v="89531"/>
    <n v="0"/>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r>
    <x v="605"/>
    <m/>
    <m/>
    <x v="1347"/>
    <m/>
    <m/>
    <x v="1347"/>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5328E4-E94B-4054-B6E9-919BEAE93474}" name="TablaDinámica1" cacheId="33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J7:K13" firstHeaderRow="1" firstDataRow="1" firstDataCol="1" rowPageCount="1" colPageCount="1"/>
  <pivotFields count="18">
    <pivotField showAll="0"/>
    <pivotField showAll="0"/>
    <pivotField showAll="0"/>
    <pivotField showAll="0">
      <items count="1349">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9"/>
        <item x="930"/>
        <item x="931"/>
        <item x="932"/>
        <item x="933"/>
        <item x="934"/>
        <item x="935"/>
        <item x="936"/>
        <item x="937"/>
        <item x="938"/>
        <item x="939"/>
        <item x="940"/>
        <item x="941"/>
        <item x="942"/>
        <item x="943"/>
        <item x="944"/>
        <item x="945"/>
        <item x="946"/>
        <item x="948"/>
        <item x="949"/>
        <item x="950"/>
        <item x="1347"/>
        <item x="952"/>
        <item x="954"/>
        <item x="956"/>
        <item x="947"/>
        <item x="928"/>
        <item x="951"/>
        <item x="953"/>
        <item x="955"/>
        <item x="957"/>
        <item x="958"/>
        <item x="959"/>
        <item x="960"/>
        <item x="961"/>
        <item x="962"/>
        <item x="963"/>
        <item x="964"/>
        <item x="965"/>
        <item x="966"/>
        <item x="969"/>
        <item x="970"/>
        <item x="971"/>
        <item x="968"/>
        <item x="972"/>
        <item x="973"/>
        <item x="974"/>
        <item x="975"/>
        <item x="976"/>
        <item x="977"/>
        <item x="978"/>
        <item x="981"/>
        <item x="982"/>
        <item x="967"/>
        <item x="983"/>
        <item x="984"/>
        <item x="979"/>
        <item x="985"/>
        <item x="980"/>
        <item x="988"/>
        <item x="989"/>
        <item x="990"/>
        <item x="986"/>
        <item x="991"/>
        <item x="987"/>
        <item x="992"/>
        <item x="995"/>
        <item x="993"/>
        <item x="994"/>
        <item x="996"/>
        <item x="998"/>
        <item x="999"/>
        <item x="1000"/>
        <item x="1001"/>
        <item x="1002"/>
        <item x="997"/>
        <item x="1003"/>
        <item x="1004"/>
        <item x="1005"/>
        <item x="1006"/>
        <item x="1007"/>
        <item x="1008"/>
        <item x="1009"/>
        <item x="1010"/>
        <item x="1011"/>
        <item x="1012"/>
        <item x="1013"/>
        <item x="1014"/>
        <item x="1015"/>
        <item x="1017"/>
        <item x="1018"/>
        <item x="1019"/>
        <item x="1016"/>
        <item x="1021"/>
        <item x="1022"/>
        <item x="1023"/>
        <item x="1024"/>
        <item x="1025"/>
        <item x="1026"/>
        <item x="1020"/>
        <item x="1027"/>
        <item x="1028"/>
        <item x="1029"/>
        <item x="1030"/>
        <item x="1031"/>
        <item x="1032"/>
        <item x="1033"/>
        <item x="1034"/>
        <item x="1035"/>
        <item x="1036"/>
        <item x="1037"/>
        <item x="1038"/>
        <item x="1040"/>
        <item x="1041"/>
        <item x="1042"/>
        <item x="1043"/>
        <item x="1044"/>
        <item x="1045"/>
        <item x="1039"/>
        <item x="1047"/>
        <item x="1048"/>
        <item x="1049"/>
        <item x="1051"/>
        <item x="1052"/>
        <item x="1046"/>
        <item x="1053"/>
        <item x="1054"/>
        <item x="1055"/>
        <item x="1050"/>
        <item x="1056"/>
        <item x="1057"/>
        <item x="1058"/>
        <item x="1059"/>
        <item x="1060"/>
        <item x="1061"/>
        <item x="1062"/>
        <item x="1063"/>
        <item x="1064"/>
        <item x="1065"/>
        <item x="1066"/>
        <item x="1067"/>
        <item x="1068"/>
        <item x="1069"/>
        <item x="1070"/>
        <item x="1071"/>
        <item x="1072"/>
        <item x="1074"/>
        <item x="1075"/>
        <item x="1076"/>
        <item x="1078"/>
        <item x="1073"/>
        <item x="1077"/>
        <item x="1079"/>
        <item x="1080"/>
        <item x="1081"/>
        <item x="1083"/>
        <item x="1082"/>
        <item x="1086"/>
        <item x="1087"/>
        <item x="1088"/>
        <item x="1089"/>
        <item x="1090"/>
        <item x="1084"/>
        <item x="1085"/>
        <item x="1091"/>
        <item x="1093"/>
        <item x="1094"/>
        <item x="1095"/>
        <item x="1096"/>
        <item x="1092"/>
        <item x="1097"/>
        <item x="1098"/>
        <item x="1100"/>
        <item x="1101"/>
        <item x="1103"/>
        <item x="1099"/>
        <item x="1102"/>
        <item x="1104"/>
        <item x="1105"/>
        <item x="1106"/>
        <item x="1108"/>
        <item x="1109"/>
        <item x="1111"/>
        <item x="1107"/>
        <item x="1112"/>
        <item x="1113"/>
        <item x="1114"/>
        <item x="1115"/>
        <item x="1116"/>
        <item x="1110"/>
        <item x="1117"/>
        <item x="1118"/>
        <item x="1119"/>
        <item x="1120"/>
        <item x="1121"/>
        <item x="1123"/>
        <item x="1125"/>
        <item x="1126"/>
        <item x="1129"/>
        <item x="1122"/>
        <item x="1124"/>
        <item x="1127"/>
        <item x="1128"/>
        <item x="1131"/>
        <item x="1132"/>
        <item x="1133"/>
        <item x="1135"/>
        <item x="1136"/>
        <item x="1130"/>
        <item x="1137"/>
        <item x="1138"/>
        <item x="1139"/>
        <item x="1140"/>
        <item x="1134"/>
        <item x="1141"/>
        <item x="1142"/>
        <item x="1143"/>
        <item x="1144"/>
        <item x="1145"/>
        <item x="1146"/>
        <item x="1147"/>
        <item x="1148"/>
        <item x="1149"/>
        <item x="1150"/>
        <item x="1151"/>
        <item x="1152"/>
        <item x="1153"/>
        <item x="1154"/>
        <item x="1155"/>
        <item x="1156"/>
        <item x="1157"/>
        <item x="1158"/>
        <item x="1160"/>
        <item x="1161"/>
        <item x="1159"/>
        <item x="1162"/>
        <item x="1163"/>
        <item x="1164"/>
        <item x="1166"/>
        <item x="1167"/>
        <item x="1168"/>
        <item x="1169"/>
        <item x="1170"/>
        <item x="1172"/>
        <item x="1165"/>
        <item x="1173"/>
        <item x="1174"/>
        <item x="1175"/>
        <item x="1176"/>
        <item x="1171"/>
        <item x="1178"/>
        <item x="1179"/>
        <item x="1180"/>
        <item x="1181"/>
        <item x="1182"/>
        <item x="1183"/>
        <item x="1185"/>
        <item x="1177"/>
        <item x="1186"/>
        <item x="1187"/>
        <item x="1184"/>
        <item x="1189"/>
        <item x="1190"/>
        <item x="1191"/>
        <item x="1192"/>
        <item x="1193"/>
        <item x="1188"/>
        <item x="1194"/>
        <item x="1195"/>
        <item x="1196"/>
        <item x="1197"/>
        <item x="1198"/>
        <item x="1199"/>
        <item x="1201"/>
        <item x="1200"/>
        <item x="1203"/>
        <item x="1204"/>
        <item x="1202"/>
        <item x="1205"/>
        <item x="1206"/>
        <item x="1208"/>
        <item x="1209"/>
        <item x="1211"/>
        <item x="1207"/>
        <item x="1213"/>
        <item x="1214"/>
        <item x="1215"/>
        <item x="1210"/>
        <item x="1216"/>
        <item x="1217"/>
        <item x="1212"/>
        <item x="1219"/>
        <item x="1220"/>
        <item x="1221"/>
        <item x="1223"/>
        <item x="1222"/>
        <item x="0"/>
        <item x="3"/>
        <item x="1"/>
        <item x="2"/>
        <item x="4"/>
        <item x="1225"/>
        <item x="1227"/>
        <item x="1226"/>
        <item x="1228"/>
        <item x="1229"/>
        <item x="1230"/>
        <item x="1231"/>
        <item x="1232"/>
        <item x="1224"/>
        <item x="1218"/>
        <item x="1233"/>
        <item x="1234"/>
        <item x="1236"/>
        <item x="1235"/>
        <item x="1237"/>
        <item x="1238"/>
        <item x="1239"/>
        <item x="1240"/>
        <item x="1241"/>
        <item x="1242"/>
        <item x="1243"/>
        <item x="1244"/>
        <item x="1245"/>
        <item x="1246"/>
        <item x="1248"/>
        <item x="1249"/>
        <item x="1250"/>
        <item x="1251"/>
        <item x="1252"/>
        <item x="1253"/>
        <item x="1247"/>
        <item x="1254"/>
        <item x="1255"/>
        <item x="1256"/>
        <item x="1259"/>
        <item x="1260"/>
        <item x="1261"/>
        <item x="1262"/>
        <item x="1263"/>
        <item x="1257"/>
        <item x="1258"/>
        <item x="1265"/>
        <item x="1266"/>
        <item x="1267"/>
        <item x="1268"/>
        <item x="1269"/>
        <item x="1264"/>
        <item x="1270"/>
        <item x="1271"/>
        <item x="1272"/>
        <item x="1273"/>
        <item x="1274"/>
        <item x="1275"/>
        <item x="1276"/>
        <item x="1278"/>
        <item x="1279"/>
        <item x="1280"/>
        <item x="1281"/>
        <item x="1282"/>
        <item x="1284"/>
        <item x="1277"/>
        <item x="1283"/>
        <item x="1285"/>
        <item x="1286"/>
        <item x="1287"/>
        <item x="1288"/>
        <item x="1289"/>
        <item x="1290"/>
        <item x="1291"/>
        <item x="1292"/>
        <item x="1294"/>
        <item x="1296"/>
        <item x="1297"/>
        <item x="1298"/>
        <item x="1293"/>
        <item x="1299"/>
        <item x="1300"/>
        <item x="1301"/>
        <item x="1295"/>
        <item x="1303"/>
        <item x="1304"/>
        <item x="1305"/>
        <item x="1306"/>
        <item x="1307"/>
        <item x="1308"/>
        <item x="1302"/>
        <item x="1309"/>
        <item x="1310"/>
        <item x="1311"/>
        <item x="1312"/>
        <item x="1313"/>
        <item x="1314"/>
        <item x="1315"/>
        <item x="1316"/>
        <item x="1317"/>
        <item x="1318"/>
        <item x="1319"/>
        <item x="1320"/>
        <item x="1321"/>
        <item x="1322"/>
        <item x="1323"/>
        <item x="1324"/>
        <item x="1325"/>
        <item x="1326"/>
        <item x="1329"/>
        <item x="1330"/>
        <item x="1331"/>
        <item x="1327"/>
        <item x="1328"/>
        <item x="1332"/>
        <item x="1333"/>
        <item x="1334"/>
        <item x="1335"/>
        <item x="1336"/>
        <item x="1337"/>
        <item x="1338"/>
        <item x="1339"/>
        <item x="1340"/>
        <item x="1341"/>
        <item x="1342"/>
        <item x="1343"/>
        <item x="1344"/>
        <item x="1345"/>
        <item x="1346"/>
        <item t="default"/>
      </items>
    </pivotField>
    <pivotField dataField="1" showAll="0"/>
    <pivotField showAll="0"/>
    <pivotField axis="axisRow" showAll="0">
      <items count="1349">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9"/>
        <item x="930"/>
        <item x="931"/>
        <item x="932"/>
        <item x="933"/>
        <item x="934"/>
        <item x="935"/>
        <item x="936"/>
        <item x="937"/>
        <item x="938"/>
        <item x="939"/>
        <item x="940"/>
        <item x="941"/>
        <item x="942"/>
        <item x="943"/>
        <item x="944"/>
        <item x="945"/>
        <item x="946"/>
        <item x="948"/>
        <item x="949"/>
        <item x="950"/>
        <item x="1347"/>
        <item x="5"/>
        <item x="6"/>
        <item x="7"/>
        <item x="952"/>
        <item x="954"/>
        <item x="956"/>
        <item x="947"/>
        <item x="928"/>
        <item x="951"/>
        <item x="953"/>
        <item x="955"/>
        <item x="957"/>
        <item x="958"/>
        <item x="959"/>
        <item x="960"/>
        <item x="961"/>
        <item x="962"/>
        <item x="963"/>
        <item x="964"/>
        <item x="965"/>
        <item x="966"/>
        <item x="969"/>
        <item x="970"/>
        <item x="971"/>
        <item x="968"/>
        <item x="972"/>
        <item x="973"/>
        <item x="974"/>
        <item x="975"/>
        <item x="976"/>
        <item x="977"/>
        <item x="978"/>
        <item x="981"/>
        <item x="982"/>
        <item x="967"/>
        <item x="983"/>
        <item x="984"/>
        <item x="979"/>
        <item x="985"/>
        <item x="980"/>
        <item x="988"/>
        <item x="989"/>
        <item x="990"/>
        <item x="986"/>
        <item x="991"/>
        <item x="987"/>
        <item x="992"/>
        <item x="995"/>
        <item x="993"/>
        <item x="994"/>
        <item x="996"/>
        <item x="998"/>
        <item x="999"/>
        <item x="1000"/>
        <item x="1001"/>
        <item x="1002"/>
        <item x="997"/>
        <item x="1003"/>
        <item x="1004"/>
        <item x="1005"/>
        <item x="1006"/>
        <item x="1007"/>
        <item x="1008"/>
        <item x="1009"/>
        <item x="1010"/>
        <item x="1011"/>
        <item x="1012"/>
        <item x="1013"/>
        <item x="1014"/>
        <item x="1015"/>
        <item x="1017"/>
        <item x="1018"/>
        <item x="1019"/>
        <item x="1016"/>
        <item x="1021"/>
        <item x="1022"/>
        <item x="1023"/>
        <item x="1024"/>
        <item x="1025"/>
        <item x="1026"/>
        <item x="1020"/>
        <item x="1027"/>
        <item x="1028"/>
        <item x="1029"/>
        <item x="1030"/>
        <item x="1031"/>
        <item x="1032"/>
        <item x="1033"/>
        <item x="1034"/>
        <item x="1035"/>
        <item x="1036"/>
        <item x="1037"/>
        <item x="1038"/>
        <item x="1040"/>
        <item x="1041"/>
        <item x="1042"/>
        <item x="1043"/>
        <item x="1044"/>
        <item x="1045"/>
        <item x="1039"/>
        <item x="1047"/>
        <item x="1048"/>
        <item x="1049"/>
        <item x="1051"/>
        <item x="1052"/>
        <item x="1046"/>
        <item x="1053"/>
        <item x="1054"/>
        <item x="1055"/>
        <item x="1050"/>
        <item x="1056"/>
        <item x="1057"/>
        <item x="1058"/>
        <item x="1059"/>
        <item x="1060"/>
        <item x="1061"/>
        <item x="1062"/>
        <item x="1063"/>
        <item x="1064"/>
        <item x="1065"/>
        <item x="1066"/>
        <item x="1067"/>
        <item x="1068"/>
        <item x="1069"/>
        <item x="1070"/>
        <item x="1071"/>
        <item x="1072"/>
        <item x="1074"/>
        <item x="1075"/>
        <item x="1076"/>
        <item x="1078"/>
        <item x="1073"/>
        <item x="1077"/>
        <item x="1079"/>
        <item x="1080"/>
        <item x="1081"/>
        <item x="1083"/>
        <item x="1082"/>
        <item x="1086"/>
        <item x="1087"/>
        <item x="1088"/>
        <item x="1089"/>
        <item x="1090"/>
        <item x="1084"/>
        <item x="1085"/>
        <item x="1091"/>
        <item x="1093"/>
        <item x="1094"/>
        <item x="1095"/>
        <item x="1096"/>
        <item x="1092"/>
        <item x="1097"/>
        <item x="1098"/>
        <item x="1100"/>
        <item x="1101"/>
        <item x="1103"/>
        <item x="1099"/>
        <item x="1102"/>
        <item x="1104"/>
        <item x="1105"/>
        <item x="1106"/>
        <item x="1108"/>
        <item x="1109"/>
        <item x="1111"/>
        <item x="1107"/>
        <item x="1112"/>
        <item x="1113"/>
        <item x="1114"/>
        <item x="1115"/>
        <item x="1116"/>
        <item x="1110"/>
        <item x="1117"/>
        <item x="1118"/>
        <item x="1119"/>
        <item x="1120"/>
        <item x="1121"/>
        <item x="1123"/>
        <item x="1125"/>
        <item x="1126"/>
        <item x="1129"/>
        <item x="1122"/>
        <item x="1124"/>
        <item x="1127"/>
        <item x="1128"/>
        <item x="1131"/>
        <item x="1132"/>
        <item x="1133"/>
        <item x="1135"/>
        <item x="1136"/>
        <item x="1130"/>
        <item x="1137"/>
        <item x="1138"/>
        <item x="1139"/>
        <item x="1140"/>
        <item x="1134"/>
        <item x="1141"/>
        <item x="1142"/>
        <item x="1143"/>
        <item x="1144"/>
        <item x="1145"/>
        <item x="1146"/>
        <item x="1147"/>
        <item x="1148"/>
        <item x="1149"/>
        <item x="1150"/>
        <item x="1151"/>
        <item x="1152"/>
        <item x="1153"/>
        <item x="1154"/>
        <item x="1155"/>
        <item x="1156"/>
        <item x="1157"/>
        <item x="1158"/>
        <item x="1160"/>
        <item x="1161"/>
        <item x="1159"/>
        <item x="1162"/>
        <item x="1163"/>
        <item x="1164"/>
        <item x="1166"/>
        <item x="1167"/>
        <item x="1168"/>
        <item x="1169"/>
        <item x="1170"/>
        <item x="1172"/>
        <item x="1165"/>
        <item x="1173"/>
        <item x="1174"/>
        <item x="1175"/>
        <item x="1176"/>
        <item x="1171"/>
        <item x="1178"/>
        <item x="1179"/>
        <item x="1180"/>
        <item x="1181"/>
        <item x="1182"/>
        <item x="1183"/>
        <item x="1185"/>
        <item x="1177"/>
        <item x="1186"/>
        <item x="1187"/>
        <item x="1184"/>
        <item x="1189"/>
        <item x="1190"/>
        <item x="1191"/>
        <item x="1192"/>
        <item x="1193"/>
        <item x="1188"/>
        <item x="1194"/>
        <item x="1195"/>
        <item x="1196"/>
        <item x="1197"/>
        <item x="1198"/>
        <item x="1199"/>
        <item x="1201"/>
        <item x="1200"/>
        <item x="1203"/>
        <item x="1204"/>
        <item x="1202"/>
        <item x="1205"/>
        <item x="1206"/>
        <item x="1208"/>
        <item x="1209"/>
        <item x="1211"/>
        <item x="1207"/>
        <item x="1213"/>
        <item x="1214"/>
        <item x="1215"/>
        <item x="1210"/>
        <item x="1216"/>
        <item x="1217"/>
        <item x="1212"/>
        <item x="1219"/>
        <item x="1220"/>
        <item x="1221"/>
        <item x="1223"/>
        <item x="1222"/>
        <item x="0"/>
        <item x="3"/>
        <item x="1"/>
        <item x="2"/>
        <item x="4"/>
        <item x="1225"/>
        <item x="1227"/>
        <item x="1226"/>
        <item x="1228"/>
        <item x="1229"/>
        <item x="1230"/>
        <item x="1231"/>
        <item x="1232"/>
        <item x="1224"/>
        <item x="1218"/>
        <item x="1233"/>
        <item x="1234"/>
        <item x="1236"/>
        <item x="1235"/>
        <item x="1237"/>
        <item x="1238"/>
        <item x="1239"/>
        <item x="1240"/>
        <item x="1241"/>
        <item x="1242"/>
        <item x="1243"/>
        <item x="1244"/>
        <item x="1245"/>
        <item x="1246"/>
        <item x="1248"/>
        <item x="1249"/>
        <item x="1250"/>
        <item x="1251"/>
        <item x="1252"/>
        <item x="1253"/>
        <item x="1247"/>
        <item x="1254"/>
        <item x="1255"/>
        <item x="1256"/>
        <item x="1259"/>
        <item x="1260"/>
        <item x="1261"/>
        <item x="1262"/>
        <item x="1263"/>
        <item x="1257"/>
        <item x="1258"/>
        <item x="1265"/>
        <item x="1266"/>
        <item x="1267"/>
        <item x="1268"/>
        <item x="1269"/>
        <item x="1264"/>
        <item x="1270"/>
        <item x="1271"/>
        <item x="1272"/>
        <item x="1273"/>
        <item x="1274"/>
        <item x="1275"/>
        <item x="1276"/>
        <item x="1278"/>
        <item x="1279"/>
        <item x="1280"/>
        <item x="1281"/>
        <item x="1282"/>
        <item x="1284"/>
        <item x="1277"/>
        <item x="1283"/>
        <item x="1285"/>
        <item x="1286"/>
        <item x="1287"/>
        <item x="1288"/>
        <item x="1289"/>
        <item x="1290"/>
        <item x="1291"/>
        <item x="1292"/>
        <item x="1294"/>
        <item x="1296"/>
        <item x="1297"/>
        <item x="1298"/>
        <item x="1293"/>
        <item x="1299"/>
        <item x="1300"/>
        <item x="1301"/>
        <item x="1295"/>
        <item x="1303"/>
        <item x="1304"/>
        <item x="1305"/>
        <item x="1306"/>
        <item x="1307"/>
        <item x="1308"/>
        <item x="1302"/>
        <item x="1309"/>
        <item x="1310"/>
        <item x="1311"/>
        <item x="1312"/>
        <item x="1313"/>
        <item x="1314"/>
        <item x="1315"/>
        <item x="1316"/>
        <item x="1317"/>
        <item x="1318"/>
        <item x="1319"/>
        <item x="1320"/>
        <item x="1321"/>
        <item x="1322"/>
        <item x="1323"/>
        <item x="1324"/>
        <item x="1325"/>
        <item x="1326"/>
        <item x="1329"/>
        <item x="1330"/>
        <item x="1331"/>
        <item x="1327"/>
        <item x="1328"/>
        <item x="1332"/>
        <item x="1333"/>
        <item x="1334"/>
        <item x="1335"/>
        <item x="1336"/>
        <item x="1337"/>
        <item x="1338"/>
        <item x="1339"/>
        <item x="1340"/>
        <item x="1341"/>
        <item x="1342"/>
        <item x="1343"/>
        <item x="1344"/>
        <item x="1345"/>
        <item x="1346"/>
        <item t="default"/>
      </items>
    </pivotField>
    <pivotField axis="axisPage" multipleItemSelectionAllowed="1" showAll="0">
      <items count="8">
        <item h="1" x="0"/>
        <item x="4"/>
        <item h="1" x="2"/>
        <item h="1" x="1"/>
        <item h="1" x="3"/>
        <item h="1" m="1" x="6"/>
        <item h="1"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10">
        <item sd="0" x="1"/>
        <item sd="0" x="2"/>
        <item sd="0" x="3"/>
        <item sd="0" x="4"/>
        <item x="5"/>
        <item x="6"/>
        <item x="0"/>
        <item x="7"/>
        <item x="8"/>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Row" showAll="0" sortType="ascending">
      <items count="10">
        <item h="1" sd="0" x="0"/>
        <item h="1" x="8"/>
        <item x="1"/>
        <item sd="0" x="2"/>
        <item sd="0" x="3"/>
        <item sd="0" x="4"/>
        <item x="5"/>
        <item x="6"/>
        <item x="7"/>
        <item t="default"/>
      </items>
    </pivotField>
  </pivotFields>
  <rowFields count="3">
    <field x="17"/>
    <field x="15"/>
    <field x="6"/>
  </rowFields>
  <rowItems count="6">
    <i>
      <x v="8"/>
    </i>
    <i r="1">
      <x v="1"/>
    </i>
    <i r="1">
      <x v="2"/>
    </i>
    <i r="1">
      <x v="3"/>
    </i>
    <i r="1">
      <x v="4"/>
    </i>
    <i t="grand">
      <x/>
    </i>
  </rowItems>
  <colItems count="1">
    <i/>
  </colItems>
  <pageFields count="1">
    <pageField fld="7" hier="-1"/>
  </pageFields>
  <dataFields count="1">
    <dataField name="Suma de Total" fld="4" baseField="11" baseItem="9"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4488CA-4151-4C46-9421-38B802427080}" name="TablaDinámica3" cacheId="33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53:K662" firstHeaderRow="1" firstDataRow="4" firstDataCol="1"/>
  <pivotFields count="18">
    <pivotField axis="axisRow" showAll="0">
      <items count="607">
        <item x="325"/>
        <item x="26"/>
        <item x="280"/>
        <item x="17"/>
        <item x="401"/>
        <item x="272"/>
        <item x="331"/>
        <item x="315"/>
        <item x="388"/>
        <item x="94"/>
        <item x="203"/>
        <item x="329"/>
        <item x="131"/>
        <item x="258"/>
        <item x="76"/>
        <item x="136"/>
        <item x="91"/>
        <item x="286"/>
        <item x="317"/>
        <item x="127"/>
        <item x="355"/>
        <item x="371"/>
        <item x="161"/>
        <item x="380"/>
        <item x="274"/>
        <item x="231"/>
        <item x="369"/>
        <item x="2"/>
        <item x="339"/>
        <item x="41"/>
        <item x="145"/>
        <item x="141"/>
        <item x="336"/>
        <item x="68"/>
        <item x="379"/>
        <item x="209"/>
        <item x="328"/>
        <item x="107"/>
        <item x="140"/>
        <item x="114"/>
        <item x="255"/>
        <item x="356"/>
        <item x="116"/>
        <item x="165"/>
        <item x="120"/>
        <item x="13"/>
        <item x="390"/>
        <item x="0"/>
        <item x="132"/>
        <item x="351"/>
        <item x="27"/>
        <item x="314"/>
        <item x="279"/>
        <item x="183"/>
        <item x="361"/>
        <item x="210"/>
        <item x="178"/>
        <item x="324"/>
        <item x="32"/>
        <item x="146"/>
        <item x="236"/>
        <item x="313"/>
        <item x="239"/>
        <item x="357"/>
        <item x="358"/>
        <item x="238"/>
        <item x="133"/>
        <item x="399"/>
        <item x="221"/>
        <item x="159"/>
        <item x="108"/>
        <item x="360"/>
        <item x="382"/>
        <item x="44"/>
        <item x="123"/>
        <item x="92"/>
        <item x="305"/>
        <item x="394"/>
        <item x="23"/>
        <item x="335"/>
        <item x="61"/>
        <item x="334"/>
        <item x="7"/>
        <item x="206"/>
        <item x="268"/>
        <item x="378"/>
        <item x="373"/>
        <item x="139"/>
        <item x="50"/>
        <item x="190"/>
        <item x="19"/>
        <item x="52"/>
        <item x="192"/>
        <item x="377"/>
        <item x="88"/>
        <item x="40"/>
        <item x="35"/>
        <item x="297"/>
        <item x="289"/>
        <item x="319"/>
        <item x="83"/>
        <item x="398"/>
        <item x="126"/>
        <item x="350"/>
        <item x="129"/>
        <item x="300"/>
        <item x="60"/>
        <item x="196"/>
        <item x="65"/>
        <item x="368"/>
        <item x="62"/>
        <item x="333"/>
        <item x="309"/>
        <item x="322"/>
        <item x="105"/>
        <item x="67"/>
        <item x="218"/>
        <item x="265"/>
        <item x="128"/>
        <item x="304"/>
        <item x="283"/>
        <item x="306"/>
        <item x="225"/>
        <item x="310"/>
        <item x="367"/>
        <item x="318"/>
        <item x="38"/>
        <item x="158"/>
        <item x="119"/>
        <item x="267"/>
        <item x="154"/>
        <item x="348"/>
        <item x="341"/>
        <item x="31"/>
        <item x="75"/>
        <item x="370"/>
        <item x="10"/>
        <item x="135"/>
        <item x="42"/>
        <item x="282"/>
        <item x="320"/>
        <item x="182"/>
        <item x="392"/>
        <item x="33"/>
        <item x="292"/>
        <item x="291"/>
        <item x="47"/>
        <item x="16"/>
        <item x="386"/>
        <item x="275"/>
        <item x="389"/>
        <item x="294"/>
        <item x="4"/>
        <item x="22"/>
        <item x="197"/>
        <item x="212"/>
        <item x="121"/>
        <item x="260"/>
        <item x="254"/>
        <item x="70"/>
        <item x="149"/>
        <item x="181"/>
        <item x="177"/>
        <item x="359"/>
        <item x="56"/>
        <item x="323"/>
        <item x="9"/>
        <item x="78"/>
        <item x="284"/>
        <item x="103"/>
        <item x="112"/>
        <item x="102"/>
        <item x="118"/>
        <item x="276"/>
        <item x="244"/>
        <item x="301"/>
        <item x="59"/>
        <item x="164"/>
        <item x="113"/>
        <item x="344"/>
        <item x="148"/>
        <item x="170"/>
        <item x="302"/>
        <item x="264"/>
        <item x="252"/>
        <item x="256"/>
        <item x="311"/>
        <item x="73"/>
        <item x="246"/>
        <item x="308"/>
        <item x="208"/>
        <item x="245"/>
        <item x="338"/>
        <item x="293"/>
        <item x="101"/>
        <item x="142"/>
        <item x="24"/>
        <item x="307"/>
        <item x="202"/>
        <item x="295"/>
        <item x="168"/>
        <item x="397"/>
        <item x="227"/>
        <item x="340"/>
        <item x="86"/>
        <item x="237"/>
        <item x="48"/>
        <item x="248"/>
        <item x="247"/>
        <item x="354"/>
        <item x="259"/>
        <item x="21"/>
        <item x="29"/>
        <item x="201"/>
        <item x="80"/>
        <item x="36"/>
        <item x="391"/>
        <item x="288"/>
        <item x="312"/>
        <item x="270"/>
        <item x="46"/>
        <item x="353"/>
        <item x="321"/>
        <item x="134"/>
        <item x="364"/>
        <item x="156"/>
        <item x="58"/>
        <item x="296"/>
        <item x="242"/>
        <item x="171"/>
        <item x="130"/>
        <item x="400"/>
        <item x="261"/>
        <item x="186"/>
        <item x="71"/>
        <item x="215"/>
        <item x="152"/>
        <item x="211"/>
        <item x="262"/>
        <item x="278"/>
        <item x="347"/>
        <item x="151"/>
        <item x="374"/>
        <item x="180"/>
        <item x="157"/>
        <item x="385"/>
        <item x="30"/>
        <item x="214"/>
        <item x="8"/>
        <item x="299"/>
        <item x="39"/>
        <item x="251"/>
        <item x="372"/>
        <item x="185"/>
        <item x="266"/>
        <item x="6"/>
        <item x="85"/>
        <item x="1"/>
        <item x="188"/>
        <item x="195"/>
        <item x="184"/>
        <item x="125"/>
        <item x="163"/>
        <item x="167"/>
        <item x="199"/>
        <item x="241"/>
        <item x="200"/>
        <item x="217"/>
        <item x="216"/>
        <item x="147"/>
        <item x="332"/>
        <item x="55"/>
        <item x="84"/>
        <item x="219"/>
        <item x="375"/>
        <item x="63"/>
        <item x="298"/>
        <item x="271"/>
        <item x="189"/>
        <item x="232"/>
        <item x="229"/>
        <item x="277"/>
        <item x="122"/>
        <item x="117"/>
        <item x="124"/>
        <item x="303"/>
        <item x="263"/>
        <item x="376"/>
        <item x="230"/>
        <item x="69"/>
        <item x="57"/>
        <item x="106"/>
        <item x="37"/>
        <item x="191"/>
        <item x="257"/>
        <item x="243"/>
        <item x="207"/>
        <item x="187"/>
        <item x="213"/>
        <item x="395"/>
        <item x="343"/>
        <item x="387"/>
        <item x="89"/>
        <item x="179"/>
        <item x="287"/>
        <item x="226"/>
        <item x="110"/>
        <item x="363"/>
        <item x="45"/>
        <item x="160"/>
        <item x="366"/>
        <item x="90"/>
        <item x="234"/>
        <item x="346"/>
        <item x="174"/>
        <item x="316"/>
        <item x="342"/>
        <item x="12"/>
        <item x="96"/>
        <item x="175"/>
        <item x="162"/>
        <item x="269"/>
        <item x="49"/>
        <item x="396"/>
        <item x="34"/>
        <item x="349"/>
        <item x="240"/>
        <item x="176"/>
        <item x="15"/>
        <item x="228"/>
        <item x="249"/>
        <item x="173"/>
        <item x="250"/>
        <item x="393"/>
        <item x="205"/>
        <item x="25"/>
        <item x="327"/>
        <item x="100"/>
        <item x="143"/>
        <item x="220"/>
        <item x="99"/>
        <item x="115"/>
        <item x="285"/>
        <item x="153"/>
        <item x="43"/>
        <item x="64"/>
        <item x="330"/>
        <item x="222"/>
        <item x="193"/>
        <item x="82"/>
        <item x="77"/>
        <item x="144"/>
        <item x="87"/>
        <item x="224"/>
        <item x="384"/>
        <item x="365"/>
        <item x="223"/>
        <item x="198"/>
        <item x="54"/>
        <item x="345"/>
        <item x="72"/>
        <item x="194"/>
        <item x="98"/>
        <item x="337"/>
        <item x="281"/>
        <item x="166"/>
        <item x="273"/>
        <item x="109"/>
        <item x="66"/>
        <item x="20"/>
        <item x="362"/>
        <item x="204"/>
        <item x="352"/>
        <item x="111"/>
        <item x="138"/>
        <item x="11"/>
        <item x="79"/>
        <item x="253"/>
        <item x="233"/>
        <item x="104"/>
        <item x="290"/>
        <item x="326"/>
        <item x="93"/>
        <item x="137"/>
        <item x="97"/>
        <item x="169"/>
        <item x="235"/>
        <item x="51"/>
        <item x="172"/>
        <item x="150"/>
        <item x="14"/>
        <item x="383"/>
        <item x="18"/>
        <item x="74"/>
        <item x="5"/>
        <item x="381"/>
        <item x="95"/>
        <item x="28"/>
        <item x="53"/>
        <item x="155"/>
        <item x="81"/>
        <item x="605"/>
        <item x="402"/>
        <item x="403"/>
        <item x="404"/>
        <item x="406"/>
        <item x="405"/>
        <item x="407"/>
        <item x="410"/>
        <item x="409"/>
        <item x="408"/>
        <item x="412"/>
        <item x="411"/>
        <item x="413"/>
        <item x="415"/>
        <item x="414"/>
        <item x="416"/>
        <item x="418"/>
        <item x="417"/>
        <item x="420"/>
        <item x="419"/>
        <item x="422"/>
        <item x="421"/>
        <item x="423"/>
        <item x="425"/>
        <item x="424"/>
        <item x="426"/>
        <item x="427"/>
        <item x="431"/>
        <item x="433"/>
        <item x="430"/>
        <item x="429"/>
        <item x="428"/>
        <item x="432"/>
        <item x="434"/>
        <item x="435"/>
        <item x="436"/>
        <item x="437"/>
        <item x="438"/>
        <item x="439"/>
        <item x="440"/>
        <item x="441"/>
        <item x="442"/>
        <item x="445"/>
        <item x="446"/>
        <item x="447"/>
        <item x="443"/>
        <item x="444"/>
        <item x="449"/>
        <item x="448"/>
        <item x="453"/>
        <item x="454"/>
        <item x="456"/>
        <item x="457"/>
        <item x="450"/>
        <item x="452"/>
        <item x="451"/>
        <item x="455"/>
        <item x="459"/>
        <item x="462"/>
        <item x="461"/>
        <item x="458"/>
        <item x="460"/>
        <item x="463"/>
        <item x="465"/>
        <item x="467"/>
        <item x="464"/>
        <item x="466"/>
        <item x="468"/>
        <item x="469"/>
        <item x="470"/>
        <item x="471"/>
        <item x="472"/>
        <item x="473"/>
        <item x="474"/>
        <item x="475"/>
        <item x="476"/>
        <item x="478"/>
        <item x="477"/>
        <item x="479"/>
        <item x="480"/>
        <item x="481"/>
        <item x="482"/>
        <item x="483"/>
        <item x="485"/>
        <item x="486"/>
        <item x="488"/>
        <item x="484"/>
        <item x="491"/>
        <item x="490"/>
        <item x="487"/>
        <item x="489"/>
        <item x="493"/>
        <item x="492"/>
        <item x="496"/>
        <item x="494"/>
        <item x="495"/>
        <item x="497"/>
        <item x="498"/>
        <item x="499"/>
        <item x="502"/>
        <item x="500"/>
        <item x="503"/>
        <item x="501"/>
        <item x="504"/>
        <item x="505"/>
        <item x="506"/>
        <item x="507"/>
        <item x="508"/>
        <item x="511"/>
        <item x="513"/>
        <item x="509"/>
        <item x="510"/>
        <item x="3"/>
        <item x="514"/>
        <item x="515"/>
        <item x="517"/>
        <item x="518"/>
        <item x="519"/>
        <item x="520"/>
        <item x="521"/>
        <item x="522"/>
        <item x="523"/>
        <item x="512"/>
        <item x="524"/>
        <item x="526"/>
        <item x="527"/>
        <item x="528"/>
        <item x="532"/>
        <item x="533"/>
        <item x="534"/>
        <item x="537"/>
        <item x="525"/>
        <item x="529"/>
        <item x="530"/>
        <item x="531"/>
        <item x="535"/>
        <item x="536"/>
        <item x="538"/>
        <item x="540"/>
        <item x="541"/>
        <item x="542"/>
        <item x="543"/>
        <item x="544"/>
        <item x="545"/>
        <item x="546"/>
        <item x="548"/>
        <item x="549"/>
        <item x="539"/>
        <item x="547"/>
        <item x="550"/>
        <item x="551"/>
        <item x="552"/>
        <item x="553"/>
        <item x="554"/>
        <item x="555"/>
        <item x="556"/>
        <item x="557"/>
        <item x="558"/>
        <item x="559"/>
        <item x="560"/>
        <item x="561"/>
        <item x="562"/>
        <item x="563"/>
        <item x="564"/>
        <item x="566"/>
        <item x="568"/>
        <item x="565"/>
        <item x="567"/>
        <item x="569"/>
        <item x="570"/>
        <item x="571"/>
        <item x="572"/>
        <item x="573"/>
        <item x="574"/>
        <item x="575"/>
        <item x="576"/>
        <item x="577"/>
        <item x="578"/>
        <item x="579"/>
        <item x="580"/>
        <item x="581"/>
        <item x="582"/>
        <item x="583"/>
        <item x="584"/>
        <item x="587"/>
        <item x="585"/>
        <item x="586"/>
        <item x="588"/>
        <item x="589"/>
        <item x="516"/>
        <item x="591"/>
        <item x="592"/>
        <item x="590"/>
        <item x="595"/>
        <item x="593"/>
        <item x="594"/>
        <item x="596"/>
        <item x="597"/>
        <item x="598"/>
        <item x="599"/>
        <item x="600"/>
        <item x="601"/>
        <item x="602"/>
        <item x="603"/>
        <item x="604"/>
        <item t="default"/>
      </items>
    </pivotField>
    <pivotField showAll="0"/>
    <pivotField showAll="0"/>
    <pivotField axis="axisCol" showAll="0">
      <items count="1349">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9"/>
        <item x="970"/>
        <item x="971"/>
        <item x="1347"/>
        <item x="967"/>
        <item x="968"/>
        <item x="972"/>
        <item x="973"/>
        <item x="974"/>
        <item x="975"/>
        <item x="976"/>
        <item x="977"/>
        <item x="978"/>
        <item x="979"/>
        <item x="981"/>
        <item x="982"/>
        <item x="983"/>
        <item x="984"/>
        <item x="985"/>
        <item x="980"/>
        <item x="988"/>
        <item x="989"/>
        <item x="990"/>
        <item x="986"/>
        <item x="991"/>
        <item x="987"/>
        <item x="992"/>
        <item x="995"/>
        <item x="993"/>
        <item x="994"/>
        <item x="996"/>
        <item x="998"/>
        <item x="999"/>
        <item x="1000"/>
        <item x="1001"/>
        <item x="1002"/>
        <item x="997"/>
        <item x="1003"/>
        <item x="1004"/>
        <item x="1005"/>
        <item x="1006"/>
        <item x="1007"/>
        <item x="1008"/>
        <item x="1009"/>
        <item x="1010"/>
        <item x="1011"/>
        <item x="1012"/>
        <item x="1013"/>
        <item x="1014"/>
        <item x="1015"/>
        <item x="1016"/>
        <item x="1017"/>
        <item x="1018"/>
        <item x="1019"/>
        <item x="1021"/>
        <item x="1022"/>
        <item x="1023"/>
        <item x="1024"/>
        <item x="1025"/>
        <item x="1026"/>
        <item x="1020"/>
        <item x="1027"/>
        <item x="1028"/>
        <item x="1029"/>
        <item x="1030"/>
        <item x="1031"/>
        <item x="1032"/>
        <item x="1033"/>
        <item x="1034"/>
        <item x="1035"/>
        <item x="1036"/>
        <item x="1037"/>
        <item x="1038"/>
        <item x="1040"/>
        <item x="1041"/>
        <item x="1042"/>
        <item x="1043"/>
        <item x="1044"/>
        <item x="1045"/>
        <item x="1039"/>
        <item x="1047"/>
        <item x="1048"/>
        <item x="1049"/>
        <item x="1051"/>
        <item x="1052"/>
        <item x="1046"/>
        <item x="1053"/>
        <item x="1050"/>
        <item x="1054"/>
        <item x="1055"/>
        <item x="1056"/>
        <item x="1057"/>
        <item x="1058"/>
        <item x="1059"/>
        <item x="1060"/>
        <item x="1061"/>
        <item x="1062"/>
        <item x="1063"/>
        <item x="1064"/>
        <item x="1065"/>
        <item x="1066"/>
        <item x="1067"/>
        <item x="1068"/>
        <item x="1069"/>
        <item x="1070"/>
        <item x="1071"/>
        <item x="1072"/>
        <item x="1074"/>
        <item x="1075"/>
        <item x="1076"/>
        <item x="1078"/>
        <item x="1073"/>
        <item x="1077"/>
        <item x="1079"/>
        <item x="1080"/>
        <item x="1081"/>
        <item x="1083"/>
        <item x="1082"/>
        <item x="1086"/>
        <item x="1087"/>
        <item x="1088"/>
        <item x="1089"/>
        <item x="1090"/>
        <item x="1084"/>
        <item x="1085"/>
        <item x="1091"/>
        <item x="1093"/>
        <item x="1094"/>
        <item x="1095"/>
        <item x="1092"/>
        <item x="1096"/>
        <item x="1097"/>
        <item x="1098"/>
        <item x="1100"/>
        <item x="1101"/>
        <item x="1103"/>
        <item x="1099"/>
        <item x="1102"/>
        <item x="1104"/>
        <item x="1105"/>
        <item x="1106"/>
        <item x="1108"/>
        <item x="1109"/>
        <item x="1111"/>
        <item x="1107"/>
        <item x="1112"/>
        <item x="1113"/>
        <item x="1114"/>
        <item x="1115"/>
        <item x="1116"/>
        <item x="1110"/>
        <item x="1117"/>
        <item x="1118"/>
        <item x="1119"/>
        <item x="1120"/>
        <item x="1121"/>
        <item x="1123"/>
        <item x="1125"/>
        <item x="1126"/>
        <item x="1122"/>
        <item x="1129"/>
        <item x="1124"/>
        <item x="1127"/>
        <item x="1128"/>
        <item x="1131"/>
        <item x="1132"/>
        <item x="1133"/>
        <item x="1135"/>
        <item x="1136"/>
        <item x="1130"/>
        <item x="1137"/>
        <item x="1138"/>
        <item x="1139"/>
        <item x="1140"/>
        <item x="1134"/>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2"/>
        <item x="1173"/>
        <item x="1174"/>
        <item x="1175"/>
        <item x="1171"/>
        <item x="1176"/>
        <item x="1178"/>
        <item x="1179"/>
        <item x="1180"/>
        <item x="1181"/>
        <item x="1182"/>
        <item x="1183"/>
        <item x="1177"/>
        <item x="1185"/>
        <item x="1186"/>
        <item x="1187"/>
        <item x="1184"/>
        <item x="1189"/>
        <item x="1190"/>
        <item x="1188"/>
        <item x="1191"/>
        <item x="1192"/>
        <item x="1193"/>
        <item x="1194"/>
        <item x="1195"/>
        <item x="1196"/>
        <item x="1197"/>
        <item x="1198"/>
        <item x="1199"/>
        <item x="1201"/>
        <item x="1200"/>
        <item x="1203"/>
        <item x="1204"/>
        <item x="1202"/>
        <item x="1205"/>
        <item x="1206"/>
        <item x="1208"/>
        <item x="1209"/>
        <item x="1211"/>
        <item x="1207"/>
        <item x="1213"/>
        <item x="1214"/>
        <item x="1215"/>
        <item x="1210"/>
        <item x="1216"/>
        <item x="1217"/>
        <item x="1212"/>
        <item x="1219"/>
        <item x="1220"/>
        <item x="1221"/>
        <item x="0"/>
        <item x="1"/>
        <item x="2"/>
        <item x="3"/>
        <item x="4"/>
        <item x="1222"/>
        <item x="1223"/>
        <item x="1224"/>
        <item x="1225"/>
        <item x="1226"/>
        <item x="1227"/>
        <item x="1228"/>
        <item x="1229"/>
        <item x="1230"/>
        <item x="1231"/>
        <item x="1232"/>
        <item x="1218"/>
        <item x="1233"/>
        <item x="1234"/>
        <item x="1235"/>
        <item x="1236"/>
        <item x="1237"/>
        <item x="1238"/>
        <item x="1239"/>
        <item x="1240"/>
        <item x="1241"/>
        <item x="1242"/>
        <item x="1243"/>
        <item x="1244"/>
        <item x="1245"/>
        <item x="1246"/>
        <item x="1248"/>
        <item x="1249"/>
        <item x="1250"/>
        <item x="1251"/>
        <item x="1252"/>
        <item x="1253"/>
        <item x="1247"/>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4"/>
        <item x="1296"/>
        <item x="1297"/>
        <item x="1298"/>
        <item x="1293"/>
        <item x="1299"/>
        <item x="1300"/>
        <item x="1301"/>
        <item x="1295"/>
        <item x="1303"/>
        <item x="1304"/>
        <item x="1305"/>
        <item x="1306"/>
        <item x="1307"/>
        <item x="1308"/>
        <item x="1302"/>
        <item x="1309"/>
        <item x="1310"/>
        <item x="1311"/>
        <item x="1312"/>
        <item x="1313"/>
        <item x="1314"/>
        <item x="1315"/>
        <item x="1316"/>
        <item x="1317"/>
        <item x="1318"/>
        <item x="1319"/>
        <item x="1320"/>
        <item x="1321"/>
        <item x="1322"/>
        <item x="1323"/>
        <item x="1324"/>
        <item x="1325"/>
        <item x="1326"/>
        <item x="1329"/>
        <item x="1330"/>
        <item x="1331"/>
        <item x="1327"/>
        <item x="1328"/>
        <item x="1332"/>
        <item x="1333"/>
        <item x="1334"/>
        <item x="1335"/>
        <item x="1336"/>
        <item x="1337"/>
        <item x="1338"/>
        <item x="1339"/>
        <item x="1340"/>
        <item x="1341"/>
        <item x="1342"/>
        <item x="1343"/>
        <item x="1344"/>
        <item x="1345"/>
        <item x="1346"/>
        <item t="default"/>
      </items>
    </pivotField>
    <pivotField dataField="1" showAll="0"/>
    <pivotField showAll="0"/>
    <pivotField showAll="0">
      <items count="13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347"/>
        <item x="1292"/>
        <item x="1294"/>
        <item x="1296"/>
        <item x="1297"/>
        <item x="1298"/>
        <item x="1293"/>
        <item x="1299"/>
        <item x="1300"/>
        <item x="1301"/>
        <item x="1295"/>
        <item x="1303"/>
        <item x="1304"/>
        <item x="1305"/>
        <item x="1306"/>
        <item x="1307"/>
        <item x="1308"/>
        <item x="1302"/>
        <item x="1309"/>
        <item x="1310"/>
        <item x="1311"/>
        <item x="1312"/>
        <item x="1313"/>
        <item x="1314"/>
        <item x="1315"/>
        <item x="1316"/>
        <item x="1317"/>
        <item x="1318"/>
        <item x="1319"/>
        <item x="1320"/>
        <item x="1321"/>
        <item x="1322"/>
        <item x="1323"/>
        <item x="1324"/>
        <item x="1325"/>
        <item x="1326"/>
        <item x="1329"/>
        <item x="1330"/>
        <item x="1331"/>
        <item x="1327"/>
        <item x="1328"/>
        <item x="1332"/>
        <item x="1333"/>
        <item x="1334"/>
        <item x="1335"/>
        <item x="1336"/>
        <item x="1337"/>
        <item x="1338"/>
        <item x="1339"/>
        <item x="1340"/>
        <item x="1341"/>
        <item x="1342"/>
        <item x="1343"/>
        <item x="1344"/>
        <item x="1345"/>
        <item x="1346"/>
        <item t="default"/>
      </items>
    </pivotField>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Col" showAll="0" defaultSubtotal="0">
      <items count="9">
        <item sd="0" x="1"/>
        <item sd="0" x="2"/>
        <item sd="0" x="3"/>
        <item sd="0" x="4"/>
        <item sd="0" x="5"/>
        <item sd="0" x="6"/>
        <item h="1" x="0"/>
        <item x="7"/>
        <item h="1" x="8"/>
      </items>
    </pivotField>
    <pivotField showAll="0"/>
    <pivotField showAll="0"/>
    <pivotField showAll="0">
      <items count="10">
        <item x="0"/>
        <item x="1"/>
        <item x="2"/>
        <item x="3"/>
        <item x="4"/>
        <item x="5"/>
        <item x="6"/>
        <item x="7"/>
        <item x="8"/>
        <item t="default"/>
      </items>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t="grand">
      <x/>
    </i>
  </rowItems>
  <colFields count="3">
    <field x="14"/>
    <field x="12"/>
    <field x="3"/>
  </colFields>
  <colItems count="10">
    <i>
      <x/>
    </i>
    <i>
      <x v="1"/>
    </i>
    <i>
      <x v="2"/>
    </i>
    <i>
      <x v="3"/>
    </i>
    <i>
      <x v="4"/>
    </i>
    <i>
      <x v="5"/>
    </i>
    <i>
      <x v="7"/>
      <x v="1"/>
    </i>
    <i r="1">
      <x v="2"/>
    </i>
    <i r="1">
      <x v="3"/>
    </i>
    <i t="grand">
      <x/>
    </i>
  </colItems>
  <dataFields count="1">
    <dataField name="Suma de Total"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E33405-8082-47DD-81E0-C6D7382C62A9}" name="TablaDinámica2" cacheId="33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4" firstHeaderRow="1" firstDataRow="1" firstDataCol="1"/>
  <pivotFields count="18">
    <pivotField showAll="0"/>
    <pivotField showAll="0"/>
    <pivotField showAll="0"/>
    <pivotField axis="axisRow" showAll="0">
      <items count="1349">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9"/>
        <item x="930"/>
        <item x="931"/>
        <item x="932"/>
        <item x="933"/>
        <item x="934"/>
        <item x="935"/>
        <item x="936"/>
        <item x="937"/>
        <item x="938"/>
        <item x="939"/>
        <item x="940"/>
        <item x="941"/>
        <item x="942"/>
        <item x="944"/>
        <item x="945"/>
        <item x="1347"/>
        <item x="946"/>
        <item x="948"/>
        <item x="949"/>
        <item x="950"/>
        <item x="943"/>
        <item x="952"/>
        <item x="954"/>
        <item x="956"/>
        <item x="947"/>
        <item x="928"/>
        <item x="951"/>
        <item x="953"/>
        <item x="955"/>
        <item x="957"/>
        <item x="958"/>
        <item x="959"/>
        <item x="960"/>
        <item x="961"/>
        <item x="962"/>
        <item x="963"/>
        <item x="964"/>
        <item x="965"/>
        <item x="966"/>
        <item x="969"/>
        <item x="970"/>
        <item x="971"/>
        <item x="968"/>
        <item x="972"/>
        <item x="973"/>
        <item x="974"/>
        <item x="975"/>
        <item x="976"/>
        <item x="977"/>
        <item x="978"/>
        <item x="981"/>
        <item x="982"/>
        <item x="967"/>
        <item x="983"/>
        <item x="984"/>
        <item x="979"/>
        <item x="985"/>
        <item x="980"/>
        <item x="988"/>
        <item x="989"/>
        <item x="990"/>
        <item x="986"/>
        <item x="991"/>
        <item x="987"/>
        <item x="992"/>
        <item x="995"/>
        <item x="993"/>
        <item x="994"/>
        <item x="996"/>
        <item x="998"/>
        <item x="999"/>
        <item x="1000"/>
        <item x="1001"/>
        <item x="1002"/>
        <item x="997"/>
        <item x="1003"/>
        <item x="1004"/>
        <item x="1005"/>
        <item x="1006"/>
        <item x="1007"/>
        <item x="1008"/>
        <item x="1009"/>
        <item x="1010"/>
        <item x="1011"/>
        <item x="1012"/>
        <item x="1013"/>
        <item x="1014"/>
        <item x="1015"/>
        <item x="1017"/>
        <item x="1018"/>
        <item x="1019"/>
        <item x="1016"/>
        <item x="1021"/>
        <item x="1022"/>
        <item x="1023"/>
        <item x="1024"/>
        <item x="1025"/>
        <item x="1026"/>
        <item x="1020"/>
        <item x="1027"/>
        <item x="1028"/>
        <item x="1029"/>
        <item x="1030"/>
        <item x="1031"/>
        <item x="1032"/>
        <item x="1033"/>
        <item x="1034"/>
        <item x="1035"/>
        <item x="1036"/>
        <item x="1037"/>
        <item x="1038"/>
        <item x="1040"/>
        <item x="1041"/>
        <item x="1042"/>
        <item x="1043"/>
        <item x="1044"/>
        <item x="1045"/>
        <item x="1039"/>
        <item x="1047"/>
        <item x="1048"/>
        <item x="1049"/>
        <item x="1051"/>
        <item x="1052"/>
        <item x="1046"/>
        <item x="1053"/>
        <item x="1054"/>
        <item x="1055"/>
        <item x="1050"/>
        <item x="1056"/>
        <item x="1057"/>
        <item x="1058"/>
        <item x="1059"/>
        <item x="1060"/>
        <item x="1061"/>
        <item x="1062"/>
        <item x="1063"/>
        <item x="1064"/>
        <item x="1065"/>
        <item x="1066"/>
        <item x="1067"/>
        <item x="1068"/>
        <item x="1069"/>
        <item x="1070"/>
        <item x="1071"/>
        <item x="1072"/>
        <item x="1074"/>
        <item x="1075"/>
        <item x="1076"/>
        <item x="1078"/>
        <item x="1073"/>
        <item x="1077"/>
        <item x="1079"/>
        <item x="1080"/>
        <item x="1081"/>
        <item x="1083"/>
        <item x="1082"/>
        <item x="1086"/>
        <item x="1087"/>
        <item x="1088"/>
        <item x="1089"/>
        <item x="1090"/>
        <item x="1084"/>
        <item x="1085"/>
        <item x="1091"/>
        <item x="1093"/>
        <item x="1094"/>
        <item x="1095"/>
        <item x="1096"/>
        <item x="1092"/>
        <item x="1097"/>
        <item x="1098"/>
        <item x="1100"/>
        <item x="1101"/>
        <item x="1103"/>
        <item x="1099"/>
        <item x="1102"/>
        <item x="1104"/>
        <item x="1105"/>
        <item x="1106"/>
        <item x="1108"/>
        <item x="1109"/>
        <item x="1111"/>
        <item x="1107"/>
        <item x="1112"/>
        <item x="1113"/>
        <item x="1114"/>
        <item x="1115"/>
        <item x="1116"/>
        <item x="1110"/>
        <item x="1117"/>
        <item x="1118"/>
        <item x="1119"/>
        <item x="1120"/>
        <item x="1121"/>
        <item x="1123"/>
        <item x="1125"/>
        <item x="1126"/>
        <item x="1129"/>
        <item x="1122"/>
        <item x="1124"/>
        <item x="1127"/>
        <item x="1128"/>
        <item x="1131"/>
        <item x="1132"/>
        <item x="1133"/>
        <item x="1135"/>
        <item x="1136"/>
        <item x="1130"/>
        <item x="1137"/>
        <item x="1138"/>
        <item x="1139"/>
        <item x="1140"/>
        <item x="1134"/>
        <item x="1141"/>
        <item x="1142"/>
        <item x="1143"/>
        <item x="1144"/>
        <item x="1145"/>
        <item x="1146"/>
        <item x="1147"/>
        <item x="1148"/>
        <item x="1149"/>
        <item x="1150"/>
        <item x="1151"/>
        <item x="1152"/>
        <item x="1153"/>
        <item x="1154"/>
        <item x="1155"/>
        <item x="1156"/>
        <item x="1157"/>
        <item x="1158"/>
        <item x="1160"/>
        <item x="1161"/>
        <item x="1159"/>
        <item x="1162"/>
        <item x="1163"/>
        <item x="1164"/>
        <item x="1166"/>
        <item x="1167"/>
        <item x="1168"/>
        <item x="1169"/>
        <item x="1170"/>
        <item x="1172"/>
        <item x="1165"/>
        <item x="1173"/>
        <item x="1174"/>
        <item x="1175"/>
        <item x="1176"/>
        <item x="1171"/>
        <item x="1178"/>
        <item x="1179"/>
        <item x="1180"/>
        <item x="1181"/>
        <item x="1182"/>
        <item x="1183"/>
        <item x="1185"/>
        <item x="1177"/>
        <item x="1186"/>
        <item x="1187"/>
        <item x="1184"/>
        <item x="1189"/>
        <item x="1190"/>
        <item x="1191"/>
        <item x="1192"/>
        <item x="1193"/>
        <item x="1188"/>
        <item x="1194"/>
        <item x="1195"/>
        <item x="1196"/>
        <item x="1197"/>
        <item x="1198"/>
        <item x="1199"/>
        <item x="1201"/>
        <item x="1200"/>
        <item x="1203"/>
        <item x="1204"/>
        <item x="1202"/>
        <item x="1205"/>
        <item x="1206"/>
        <item x="1208"/>
        <item x="1209"/>
        <item x="1211"/>
        <item x="1207"/>
        <item x="1213"/>
        <item x="1214"/>
        <item x="1215"/>
        <item x="1210"/>
        <item x="1216"/>
        <item x="1217"/>
        <item x="1212"/>
        <item x="1219"/>
        <item x="1220"/>
        <item x="1221"/>
        <item x="1223"/>
        <item x="1222"/>
        <item x="0"/>
        <item x="3"/>
        <item x="1"/>
        <item x="2"/>
        <item x="4"/>
        <item x="1225"/>
        <item x="1227"/>
        <item x="1226"/>
        <item x="1228"/>
        <item x="1229"/>
        <item x="1230"/>
        <item x="1231"/>
        <item x="1232"/>
        <item x="1224"/>
        <item x="1218"/>
        <item x="1233"/>
        <item x="1234"/>
        <item x="1236"/>
        <item x="1235"/>
        <item x="1237"/>
        <item x="1238"/>
        <item x="1239"/>
        <item x="1240"/>
        <item x="1241"/>
        <item x="1242"/>
        <item x="1243"/>
        <item x="1244"/>
        <item x="1245"/>
        <item x="1246"/>
        <item x="1248"/>
        <item x="1249"/>
        <item x="1250"/>
        <item x="1251"/>
        <item x="1252"/>
        <item x="1253"/>
        <item x="1247"/>
        <item x="1254"/>
        <item x="1255"/>
        <item x="1256"/>
        <item x="1259"/>
        <item x="1260"/>
        <item x="1261"/>
        <item x="1262"/>
        <item x="1263"/>
        <item x="1257"/>
        <item x="1258"/>
        <item x="1265"/>
        <item x="1266"/>
        <item x="1267"/>
        <item x="1268"/>
        <item x="1269"/>
        <item x="1264"/>
        <item x="1270"/>
        <item x="1271"/>
        <item x="1272"/>
        <item x="1273"/>
        <item x="1274"/>
        <item x="1275"/>
        <item x="1276"/>
        <item x="1278"/>
        <item x="1279"/>
        <item x="1280"/>
        <item x="1281"/>
        <item x="1282"/>
        <item x="1284"/>
        <item x="1277"/>
        <item x="1283"/>
        <item x="1285"/>
        <item x="1286"/>
        <item x="1287"/>
        <item x="1288"/>
        <item x="1289"/>
        <item x="1290"/>
        <item x="1291"/>
        <item x="1292"/>
        <item x="1294"/>
        <item x="1296"/>
        <item x="1297"/>
        <item x="1298"/>
        <item x="1293"/>
        <item x="1299"/>
        <item x="1300"/>
        <item x="1301"/>
        <item x="1295"/>
        <item x="1303"/>
        <item x="1304"/>
        <item x="1305"/>
        <item x="1306"/>
        <item x="1307"/>
        <item x="1308"/>
        <item x="1302"/>
        <item x="1309"/>
        <item x="1310"/>
        <item x="1311"/>
        <item x="1312"/>
        <item x="1313"/>
        <item x="1314"/>
        <item x="1315"/>
        <item x="1316"/>
        <item x="1317"/>
        <item x="1318"/>
        <item x="1319"/>
        <item x="1320"/>
        <item x="1321"/>
        <item x="1322"/>
        <item x="1323"/>
        <item x="1324"/>
        <item x="1325"/>
        <item x="1326"/>
        <item x="1329"/>
        <item x="1330"/>
        <item x="1331"/>
        <item x="1327"/>
        <item x="1328"/>
        <item x="1332"/>
        <item x="1333"/>
        <item x="1334"/>
        <item x="1335"/>
        <item x="1336"/>
        <item x="1337"/>
        <item x="1338"/>
        <item x="1339"/>
        <item x="1340"/>
        <item x="1341"/>
        <item x="1342"/>
        <item x="1343"/>
        <item x="1344"/>
        <item x="1345"/>
        <item x="1346"/>
        <item t="default"/>
      </items>
    </pivotField>
    <pivotField dataField="1" showAll="0"/>
    <pivotField showAll="0"/>
    <pivotField showAll="0">
      <items count="1349">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347"/>
        <item x="1009"/>
        <item x="1010"/>
        <item x="1011"/>
        <item x="1012"/>
        <item x="1013"/>
        <item x="1014"/>
        <item x="1015"/>
        <item x="1017"/>
        <item x="1018"/>
        <item x="1019"/>
        <item x="1016"/>
        <item x="1021"/>
        <item x="1022"/>
        <item x="1023"/>
        <item x="1024"/>
        <item x="1025"/>
        <item x="1026"/>
        <item x="1020"/>
        <item x="1027"/>
        <item x="1028"/>
        <item x="1029"/>
        <item x="1030"/>
        <item x="1031"/>
        <item x="1032"/>
        <item x="1033"/>
        <item x="1034"/>
        <item x="1035"/>
        <item x="1036"/>
        <item x="1037"/>
        <item x="1038"/>
        <item x="1040"/>
        <item x="1041"/>
        <item x="1042"/>
        <item x="1043"/>
        <item x="1044"/>
        <item x="1045"/>
        <item x="1039"/>
        <item x="1047"/>
        <item x="1048"/>
        <item x="1049"/>
        <item x="1051"/>
        <item x="1052"/>
        <item x="1046"/>
        <item x="1053"/>
        <item x="1054"/>
        <item x="1055"/>
        <item x="1050"/>
        <item x="1056"/>
        <item x="1057"/>
        <item x="1058"/>
        <item x="1059"/>
        <item x="1060"/>
        <item x="1061"/>
        <item x="1062"/>
        <item x="1063"/>
        <item x="1064"/>
        <item x="1065"/>
        <item x="1066"/>
        <item x="1067"/>
        <item x="1068"/>
        <item x="1069"/>
        <item x="1070"/>
        <item x="1071"/>
        <item x="1072"/>
        <item x="1074"/>
        <item x="1075"/>
        <item x="1076"/>
        <item x="1078"/>
        <item x="1073"/>
        <item x="1077"/>
        <item x="1079"/>
        <item x="1080"/>
        <item x="1081"/>
        <item x="1083"/>
        <item x="1082"/>
        <item x="1086"/>
        <item x="1087"/>
        <item x="1088"/>
        <item x="1089"/>
        <item x="1090"/>
        <item x="1084"/>
        <item x="1085"/>
        <item x="1091"/>
        <item x="1093"/>
        <item x="1094"/>
        <item x="1095"/>
        <item x="1096"/>
        <item x="1092"/>
        <item x="1097"/>
        <item x="1098"/>
        <item x="1100"/>
        <item x="1101"/>
        <item x="1103"/>
        <item x="1099"/>
        <item x="1102"/>
        <item x="1104"/>
        <item x="1105"/>
        <item x="1106"/>
        <item x="1108"/>
        <item x="1109"/>
        <item x="1111"/>
        <item x="1107"/>
        <item x="1112"/>
        <item x="1113"/>
        <item x="1114"/>
        <item x="1115"/>
        <item x="1116"/>
        <item x="1110"/>
        <item x="1117"/>
        <item x="1118"/>
        <item x="1119"/>
        <item x="1120"/>
        <item x="1121"/>
        <item x="1123"/>
        <item x="1125"/>
        <item x="1126"/>
        <item x="1129"/>
        <item x="1122"/>
        <item x="1124"/>
        <item x="1127"/>
        <item x="1128"/>
        <item x="1131"/>
        <item x="1132"/>
        <item x="1133"/>
        <item x="1135"/>
        <item x="1136"/>
        <item x="1130"/>
        <item x="1137"/>
        <item x="1138"/>
        <item x="1139"/>
        <item x="1140"/>
        <item x="1134"/>
        <item x="1141"/>
        <item x="1142"/>
        <item x="1143"/>
        <item x="1144"/>
        <item x="1145"/>
        <item x="1146"/>
        <item x="1147"/>
        <item x="1148"/>
        <item x="1149"/>
        <item x="1150"/>
        <item x="1151"/>
        <item x="1152"/>
        <item x="1153"/>
        <item x="1154"/>
        <item x="1155"/>
        <item x="1156"/>
        <item x="1157"/>
        <item x="1158"/>
        <item x="1160"/>
        <item x="1161"/>
        <item x="1159"/>
        <item x="1162"/>
        <item x="1163"/>
        <item x="1164"/>
        <item x="1166"/>
        <item x="1167"/>
        <item x="1168"/>
        <item x="1169"/>
        <item x="1170"/>
        <item x="1172"/>
        <item x="1165"/>
        <item x="1173"/>
        <item x="1174"/>
        <item x="1175"/>
        <item x="1176"/>
        <item x="1171"/>
        <item x="1178"/>
        <item x="1179"/>
        <item x="1180"/>
        <item x="1181"/>
        <item x="1182"/>
        <item x="1183"/>
        <item x="1185"/>
        <item x="1177"/>
        <item x="1186"/>
        <item x="1187"/>
        <item x="1184"/>
        <item x="1189"/>
        <item x="1190"/>
        <item x="1191"/>
        <item x="1192"/>
        <item x="1193"/>
        <item x="1188"/>
        <item x="1194"/>
        <item x="1195"/>
        <item x="1196"/>
        <item x="1197"/>
        <item x="1198"/>
        <item x="1199"/>
        <item x="1201"/>
        <item x="1200"/>
        <item x="1203"/>
        <item x="1204"/>
        <item x="1202"/>
        <item x="1205"/>
        <item x="1206"/>
        <item x="1208"/>
        <item x="1209"/>
        <item x="1211"/>
        <item x="1207"/>
        <item x="1213"/>
        <item x="1214"/>
        <item x="1215"/>
        <item x="1210"/>
        <item x="1216"/>
        <item x="1217"/>
        <item x="1212"/>
        <item x="1219"/>
        <item x="1220"/>
        <item x="1221"/>
        <item x="1223"/>
        <item x="1222"/>
        <item x="0"/>
        <item x="3"/>
        <item x="1"/>
        <item x="2"/>
        <item x="4"/>
        <item x="1225"/>
        <item x="1227"/>
        <item x="1226"/>
        <item x="1228"/>
        <item x="1229"/>
        <item x="1230"/>
        <item x="1231"/>
        <item x="1232"/>
        <item x="1224"/>
        <item x="1218"/>
        <item x="1233"/>
        <item x="1234"/>
        <item x="1236"/>
        <item x="1235"/>
        <item x="1237"/>
        <item x="1238"/>
        <item x="1239"/>
        <item x="1240"/>
        <item x="1241"/>
        <item x="1242"/>
        <item x="1243"/>
        <item x="1244"/>
        <item x="1245"/>
        <item x="1246"/>
        <item x="1248"/>
        <item x="1249"/>
        <item x="1250"/>
        <item x="1251"/>
        <item x="1252"/>
        <item x="1253"/>
        <item x="1247"/>
        <item x="1254"/>
        <item x="1255"/>
        <item x="1256"/>
        <item x="1259"/>
        <item x="1260"/>
        <item x="1261"/>
        <item x="1262"/>
        <item x="1263"/>
        <item x="1257"/>
        <item x="1258"/>
        <item x="1265"/>
        <item x="1266"/>
        <item x="1267"/>
        <item x="1268"/>
        <item x="1269"/>
        <item x="1264"/>
        <item x="1270"/>
        <item x="1271"/>
        <item x="1272"/>
        <item x="1273"/>
        <item x="1274"/>
        <item x="1275"/>
        <item x="1276"/>
        <item x="1278"/>
        <item x="1279"/>
        <item x="1280"/>
        <item x="1281"/>
        <item x="1282"/>
        <item x="1284"/>
        <item x="1277"/>
        <item x="1283"/>
        <item x="1285"/>
        <item x="1286"/>
        <item x="1287"/>
        <item x="1288"/>
        <item x="1289"/>
        <item x="1290"/>
        <item x="1291"/>
        <item x="1292"/>
        <item x="1294"/>
        <item x="1296"/>
        <item x="1297"/>
        <item x="1298"/>
        <item x="1293"/>
        <item x="1299"/>
        <item x="1300"/>
        <item x="1301"/>
        <item x="1295"/>
        <item x="1303"/>
        <item x="1304"/>
        <item x="1305"/>
        <item x="1306"/>
        <item x="1307"/>
        <item x="1308"/>
        <item x="1302"/>
        <item x="1309"/>
        <item x="1310"/>
        <item x="1311"/>
        <item x="1312"/>
        <item x="1313"/>
        <item x="1314"/>
        <item x="1315"/>
        <item x="1316"/>
        <item x="1317"/>
        <item x="1318"/>
        <item x="1319"/>
        <item x="1320"/>
        <item x="1321"/>
        <item x="1322"/>
        <item x="1323"/>
        <item x="1324"/>
        <item x="1325"/>
        <item x="1326"/>
        <item x="1329"/>
        <item x="1330"/>
        <item x="1331"/>
        <item x="1327"/>
        <item x="1328"/>
        <item x="1332"/>
        <item x="1333"/>
        <item x="1334"/>
        <item x="1335"/>
        <item x="1336"/>
        <item x="1337"/>
        <item x="1338"/>
        <item x="1339"/>
        <item x="1340"/>
        <item x="1341"/>
        <item x="1342"/>
        <item x="1343"/>
        <item x="1344"/>
        <item x="1345"/>
        <item x="1346"/>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Row" showAll="0">
      <items count="10">
        <item sd="0" x="1"/>
        <item sd="0" x="2"/>
        <item sd="0" x="3"/>
        <item sd="0" x="4"/>
        <item sd="0" x="5"/>
        <item sd="0" x="6"/>
        <item h="1" sd="0" x="0"/>
        <item x="7"/>
        <item h="1" x="8"/>
        <item t="default"/>
      </items>
    </pivotField>
    <pivotField showAll="0"/>
    <pivotField showAll="0"/>
    <pivotField showAll="0">
      <items count="10">
        <item x="2"/>
        <item x="3"/>
        <item x="4"/>
        <item x="5"/>
        <item x="6"/>
        <item x="0"/>
        <item x="1"/>
        <item x="7"/>
        <item x="8"/>
        <item t="default"/>
      </items>
    </pivotField>
  </pivotFields>
  <rowFields count="3">
    <field x="14"/>
    <field x="12"/>
    <field x="3"/>
  </rowFields>
  <rowItems count="11">
    <i>
      <x/>
    </i>
    <i>
      <x v="1"/>
    </i>
    <i>
      <x v="2"/>
    </i>
    <i>
      <x v="3"/>
    </i>
    <i>
      <x v="4"/>
    </i>
    <i>
      <x v="5"/>
    </i>
    <i>
      <x v="7"/>
    </i>
    <i r="1">
      <x v="1"/>
    </i>
    <i r="1">
      <x v="2"/>
    </i>
    <i r="1">
      <x v="3"/>
    </i>
    <i t="grand">
      <x/>
    </i>
  </rowItems>
  <colItems count="1">
    <i/>
  </colItems>
  <dataFields count="1">
    <dataField name="Suma de Total" fld="4" baseField="0" baseItem="0" numFmtId="165"/>
  </dataFields>
  <formats count="2">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6161">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r">1</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e">#NULL!</v>
    <v t="i">2</v>
  </a>
</arrayData>
</file>

<file path=xl/richData/rdrichvalue.xml><?xml version="1.0" encoding="utf-8"?>
<rvData xmlns="http://schemas.microsoft.com/office/spreadsheetml/2017/richdata" count="4">
  <rv s="0">
    <v>0</v>
    <v>8</v>
    <v>1</v>
    <v>1</v>
  </rv>
  <rv s="1">
    <v>8</v>
    <v>1</v>
  </rv>
  <rv s="2">
    <v>0</v>
  </rv>
  <rv s="3">
    <v>{C769505E-2917-4B5E-8D97-91C5E39CBE5A}</v>
    <v>0</v>
    <v>0</v>
    <v>2</v>
    <v>2</v>
  </rv>
</rvData>
</file>

<file path=xl/richData/rdrichvaluestructure.xml><?xml version="1.0" encoding="utf-8"?>
<rvStructures xmlns="http://schemas.microsoft.com/office/spreadsheetml/2017/richdata" count="4">
  <s t="_error">
    <k n="colOffset" t="i"/>
    <k n="errorType" t="i"/>
    <k n="rwOffset" t="i"/>
    <k n="subType" t="i"/>
  </s>
  <s t="_error">
    <k n="errorType" t="i"/>
    <k n="propagated" t="b"/>
  </s>
  <s t="_array">
    <k n="array" t="a"/>
  </s>
  <s t="_datasourcecontainer">
    <k n="%XLUID" t="s"/>
    <k n="_CRID" t="i"/>
    <k n="_Display" t="spb"/>
    <k n="Folio" t="r"/>
    <k n="Validador" t="r"/>
  </s>
</rvStructures>
</file>

<file path=xl/richData/rdsupportingpropertybag.xml><?xml version="1.0" encoding="utf-8"?>
<supportingPropertyBags xmlns="http://schemas.microsoft.com/office/spreadsheetml/2017/richdata2">
  <spbArrays count="1">
    <a count="5">
      <v t="s">Folio</v>
      <v t="s">Validador</v>
      <v t="s">_CRID</v>
      <v t="s">%XLUID</v>
      <v t="s">_Display</v>
    </a>
  </spbArrays>
  <spbData count="1">
    <spb s="0">
      <v>0</v>
    </spb>
  </spbData>
</supportingPropertyBags>
</file>

<file path=xl/richData/rdsupportingpropertybagstructure.xml><?xml version="1.0" encoding="utf-8"?>
<spbStructures xmlns="http://schemas.microsoft.com/office/spreadsheetml/2017/richdata2" count="1">
  <s>
    <k n="^Order" t="spba"/>
  </s>
</spbStructur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hyperlink" Target="javascript:verImagenMovimiento(510,'200000.0','07-01-2025','000000003','0001','01','%20%20%20%20812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98C4-EC7E-4461-AA46-C1304411292E}">
  <sheetPr codeName="Hoja1">
    <tabColor theme="4" tint="0.79998168889431442"/>
  </sheetPr>
  <dimension ref="A1:L233"/>
  <sheetViews>
    <sheetView topLeftCell="A206" workbookViewId="0">
      <selection activeCell="F226" sqref="F226"/>
    </sheetView>
  </sheetViews>
  <sheetFormatPr baseColWidth="10" defaultColWidth="11.453125" defaultRowHeight="13"/>
  <cols>
    <col min="1" max="1" width="39.81640625" style="151" bestFit="1" customWidth="1"/>
    <col min="2" max="2" width="18.7265625" style="151" bestFit="1" customWidth="1"/>
    <col min="3" max="3" width="14.1796875" style="151" bestFit="1" customWidth="1"/>
    <col min="4" max="4" width="14.81640625" style="14" bestFit="1" customWidth="1"/>
    <col min="5" max="5" width="11.453125" style="14"/>
    <col min="6" max="6" width="13.54296875" style="151" customWidth="1"/>
    <col min="7" max="7" width="11.453125" style="151"/>
    <col min="8" max="8" width="41.1796875" style="14" customWidth="1"/>
    <col min="9" max="9" width="53.7265625" style="151" bestFit="1" customWidth="1"/>
    <col min="10" max="10" width="11.453125" style="14"/>
    <col min="11" max="11" width="11.453125" style="188"/>
    <col min="12" max="12" width="15.26953125" style="151" customWidth="1"/>
    <col min="13" max="16384" width="11.453125" style="151"/>
  </cols>
  <sheetData>
    <row r="1" spans="1:12" ht="26">
      <c r="A1" s="149" t="s">
        <v>0</v>
      </c>
      <c r="B1" s="149" t="s">
        <v>1</v>
      </c>
      <c r="C1" s="149" t="s">
        <v>2</v>
      </c>
      <c r="D1" s="149" t="s">
        <v>3</v>
      </c>
      <c r="E1" s="149" t="s">
        <v>4</v>
      </c>
      <c r="F1" s="150" t="s">
        <v>5</v>
      </c>
      <c r="G1" s="149" t="s">
        <v>6</v>
      </c>
      <c r="H1" s="149" t="s">
        <v>7</v>
      </c>
      <c r="I1" s="149" t="s">
        <v>8</v>
      </c>
      <c r="J1" s="149" t="s">
        <v>9</v>
      </c>
      <c r="K1" s="150" t="s">
        <v>10</v>
      </c>
      <c r="L1" s="149" t="s">
        <v>11</v>
      </c>
    </row>
    <row r="2" spans="1:12" ht="12.65" customHeight="1">
      <c r="A2" s="219" t="s">
        <v>12</v>
      </c>
      <c r="B2" s="152" t="s">
        <v>13</v>
      </c>
      <c r="C2" s="153" t="s">
        <v>14</v>
      </c>
      <c r="D2" s="154"/>
      <c r="E2" s="154"/>
      <c r="F2" s="155">
        <v>820800</v>
      </c>
      <c r="G2" s="156">
        <v>46024</v>
      </c>
      <c r="H2" s="157" t="s">
        <v>15</v>
      </c>
      <c r="I2" s="158" t="s">
        <v>16</v>
      </c>
      <c r="J2" s="159" t="s">
        <v>17</v>
      </c>
      <c r="K2" s="160">
        <v>820800</v>
      </c>
      <c r="L2" s="158" t="b">
        <f t="shared" ref="L2:L33" si="0">+K2=F2</f>
        <v>1</v>
      </c>
    </row>
    <row r="3" spans="1:12" ht="12.65" customHeight="1">
      <c r="A3" s="220" t="s">
        <v>18</v>
      </c>
      <c r="B3" s="152" t="s">
        <v>19</v>
      </c>
      <c r="C3" s="153" t="s">
        <v>20</v>
      </c>
      <c r="D3" s="154"/>
      <c r="E3" s="154"/>
      <c r="F3" s="155">
        <v>232068</v>
      </c>
      <c r="G3" s="156">
        <v>46024</v>
      </c>
      <c r="H3" s="157" t="s">
        <v>15</v>
      </c>
      <c r="I3" s="158"/>
      <c r="J3" s="159" t="s">
        <v>17</v>
      </c>
      <c r="K3" s="160">
        <v>232068</v>
      </c>
      <c r="L3" s="158" t="b">
        <f t="shared" si="0"/>
        <v>1</v>
      </c>
    </row>
    <row r="4" spans="1:12">
      <c r="A4" s="152" t="s">
        <v>21</v>
      </c>
      <c r="B4" s="152" t="s">
        <v>22</v>
      </c>
      <c r="C4" s="152" t="s">
        <v>3</v>
      </c>
      <c r="D4" s="161">
        <v>52472825</v>
      </c>
      <c r="E4" s="162"/>
      <c r="F4" s="155">
        <v>89272</v>
      </c>
      <c r="G4" s="156">
        <v>46024</v>
      </c>
      <c r="H4" s="159" t="s">
        <v>23</v>
      </c>
      <c r="I4" s="158" t="s">
        <v>24</v>
      </c>
      <c r="J4" s="159" t="s">
        <v>17</v>
      </c>
      <c r="K4" s="160">
        <v>89272</v>
      </c>
      <c r="L4" s="158" t="b">
        <f t="shared" si="0"/>
        <v>1</v>
      </c>
    </row>
    <row r="5" spans="1:12">
      <c r="A5" s="226" t="s">
        <v>25</v>
      </c>
      <c r="B5" s="152" t="s">
        <v>26</v>
      </c>
      <c r="C5" s="152" t="s">
        <v>3</v>
      </c>
      <c r="D5" s="161">
        <v>43550</v>
      </c>
      <c r="E5" s="162"/>
      <c r="F5" s="155">
        <v>47600</v>
      </c>
      <c r="G5" s="156">
        <v>46024</v>
      </c>
      <c r="H5" s="157" t="s">
        <v>27</v>
      </c>
      <c r="I5" s="158"/>
      <c r="J5" s="159" t="s">
        <v>17</v>
      </c>
      <c r="K5" s="160">
        <v>47600</v>
      </c>
      <c r="L5" s="158" t="b">
        <f t="shared" si="0"/>
        <v>1</v>
      </c>
    </row>
    <row r="6" spans="1:12">
      <c r="A6" s="226" t="s">
        <v>28</v>
      </c>
      <c r="B6" s="152" t="s">
        <v>29</v>
      </c>
      <c r="C6" s="152" t="s">
        <v>3</v>
      </c>
      <c r="D6" s="161">
        <v>4441</v>
      </c>
      <c r="E6" s="162"/>
      <c r="F6" s="155">
        <v>108756</v>
      </c>
      <c r="G6" s="156">
        <v>45662</v>
      </c>
      <c r="H6" s="157" t="s">
        <v>27</v>
      </c>
      <c r="I6" s="158" t="s">
        <v>30</v>
      </c>
      <c r="J6" s="159" t="s">
        <v>17</v>
      </c>
      <c r="K6" s="160">
        <v>108756</v>
      </c>
      <c r="L6" s="158" t="b">
        <f t="shared" si="0"/>
        <v>1</v>
      </c>
    </row>
    <row r="7" spans="1:12">
      <c r="A7" s="219" t="s">
        <v>31</v>
      </c>
      <c r="B7" s="152" t="s">
        <v>32</v>
      </c>
      <c r="C7" s="152" t="s">
        <v>3</v>
      </c>
      <c r="D7" s="161">
        <v>11223</v>
      </c>
      <c r="E7" s="162"/>
      <c r="F7" s="155">
        <v>4660670</v>
      </c>
      <c r="G7" s="156">
        <v>45662</v>
      </c>
      <c r="H7" s="157" t="s">
        <v>15</v>
      </c>
      <c r="I7" s="158" t="s">
        <v>33</v>
      </c>
      <c r="J7" s="159" t="s">
        <v>17</v>
      </c>
      <c r="K7" s="160">
        <v>4660670</v>
      </c>
      <c r="L7" s="158" t="b">
        <f t="shared" si="0"/>
        <v>1</v>
      </c>
    </row>
    <row r="8" spans="1:12" ht="13.5" customHeight="1">
      <c r="A8" s="163" t="s">
        <v>34</v>
      </c>
      <c r="B8" s="163" t="s">
        <v>35</v>
      </c>
      <c r="C8" s="164" t="s">
        <v>36</v>
      </c>
      <c r="D8" s="165"/>
      <c r="E8" s="165"/>
      <c r="F8" s="166">
        <v>20881</v>
      </c>
      <c r="G8" s="167">
        <v>45662</v>
      </c>
      <c r="H8" s="168" t="s">
        <v>23</v>
      </c>
      <c r="I8" s="169" t="s">
        <v>37</v>
      </c>
      <c r="J8" s="168" t="s">
        <v>17</v>
      </c>
      <c r="K8" s="170">
        <v>20881</v>
      </c>
      <c r="L8" s="169" t="b">
        <f t="shared" si="0"/>
        <v>1</v>
      </c>
    </row>
    <row r="9" spans="1:12" ht="13.5" customHeight="1">
      <c r="A9" s="226" t="s">
        <v>38</v>
      </c>
      <c r="B9" s="152" t="s">
        <v>39</v>
      </c>
      <c r="C9" s="153" t="s">
        <v>36</v>
      </c>
      <c r="D9" s="154"/>
      <c r="E9" s="154"/>
      <c r="F9" s="155">
        <v>15000</v>
      </c>
      <c r="G9" s="156">
        <v>46028</v>
      </c>
      <c r="H9" s="159" t="s">
        <v>27</v>
      </c>
      <c r="I9" s="158"/>
      <c r="J9" s="159" t="s">
        <v>17</v>
      </c>
      <c r="K9" s="160">
        <v>15000</v>
      </c>
      <c r="L9" s="169" t="b">
        <f t="shared" si="0"/>
        <v>1</v>
      </c>
    </row>
    <row r="10" spans="1:12">
      <c r="A10" s="232" t="s">
        <v>40</v>
      </c>
      <c r="B10" s="227" t="s">
        <v>41</v>
      </c>
      <c r="C10" s="198" t="s">
        <v>3</v>
      </c>
      <c r="D10" s="213">
        <v>415285</v>
      </c>
      <c r="E10" s="199"/>
      <c r="F10" s="200">
        <v>114980</v>
      </c>
      <c r="G10" s="228">
        <v>46029</v>
      </c>
      <c r="H10" s="229" t="s">
        <v>27</v>
      </c>
      <c r="I10" s="230"/>
      <c r="J10" s="159" t="s">
        <v>17</v>
      </c>
      <c r="K10" s="231">
        <v>114980</v>
      </c>
      <c r="L10" s="169" t="b">
        <f t="shared" si="0"/>
        <v>1</v>
      </c>
    </row>
    <row r="11" spans="1:12">
      <c r="A11" s="233" t="s">
        <v>42</v>
      </c>
      <c r="B11" s="240" t="s">
        <v>41</v>
      </c>
      <c r="C11" s="241"/>
      <c r="D11" s="242"/>
      <c r="E11" s="242"/>
      <c r="F11" s="173">
        <v>629990</v>
      </c>
      <c r="G11" s="174">
        <v>46029</v>
      </c>
      <c r="H11" s="175" t="s">
        <v>27</v>
      </c>
      <c r="I11" s="171"/>
      <c r="J11" s="159" t="s">
        <v>17</v>
      </c>
      <c r="K11" s="186">
        <v>629990</v>
      </c>
      <c r="L11" s="169" t="b">
        <f t="shared" si="0"/>
        <v>1</v>
      </c>
    </row>
    <row r="12" spans="1:12">
      <c r="A12" s="233" t="s">
        <v>43</v>
      </c>
      <c r="B12" s="163" t="s">
        <v>41</v>
      </c>
      <c r="C12" s="180" t="s">
        <v>3</v>
      </c>
      <c r="D12" s="184">
        <v>5514434</v>
      </c>
      <c r="E12" s="172"/>
      <c r="F12" s="181">
        <v>404899</v>
      </c>
      <c r="G12" s="174">
        <v>46029</v>
      </c>
      <c r="H12" s="175" t="s">
        <v>27</v>
      </c>
      <c r="I12" s="171"/>
      <c r="J12" s="159" t="s">
        <v>17</v>
      </c>
      <c r="K12" s="186">
        <v>404899</v>
      </c>
      <c r="L12" s="169" t="b">
        <f t="shared" si="0"/>
        <v>1</v>
      </c>
    </row>
    <row r="13" spans="1:12">
      <c r="A13" s="233" t="s">
        <v>43</v>
      </c>
      <c r="B13" s="171" t="s">
        <v>41</v>
      </c>
      <c r="C13" s="171" t="s">
        <v>3</v>
      </c>
      <c r="D13" s="184">
        <v>5514464</v>
      </c>
      <c r="E13" s="172"/>
      <c r="F13" s="181">
        <v>203980</v>
      </c>
      <c r="G13" s="174">
        <v>46029</v>
      </c>
      <c r="H13" s="175" t="s">
        <v>27</v>
      </c>
      <c r="I13" s="171"/>
      <c r="J13" s="159" t="s">
        <v>17</v>
      </c>
      <c r="K13" s="186">
        <v>203980</v>
      </c>
      <c r="L13" s="169" t="b">
        <f t="shared" si="0"/>
        <v>1</v>
      </c>
    </row>
    <row r="14" spans="1:12">
      <c r="A14" s="234" t="s">
        <v>44</v>
      </c>
      <c r="B14" s="163" t="s">
        <v>41</v>
      </c>
      <c r="C14" s="180" t="s">
        <v>3</v>
      </c>
      <c r="D14" s="215">
        <v>37185104</v>
      </c>
      <c r="E14" s="185"/>
      <c r="F14" s="177">
        <v>1359461</v>
      </c>
      <c r="G14" s="178">
        <v>46029</v>
      </c>
      <c r="H14" s="179" t="s">
        <v>27</v>
      </c>
      <c r="I14" s="180"/>
      <c r="J14" s="159" t="s">
        <v>17</v>
      </c>
      <c r="K14" s="187">
        <v>1359461</v>
      </c>
      <c r="L14" s="169" t="b">
        <f t="shared" si="0"/>
        <v>1</v>
      </c>
    </row>
    <row r="15" spans="1:12">
      <c r="A15" s="221" t="s">
        <v>45</v>
      </c>
      <c r="B15" s="171" t="s">
        <v>41</v>
      </c>
      <c r="C15" s="171" t="s">
        <v>3</v>
      </c>
      <c r="D15" s="184">
        <v>354</v>
      </c>
      <c r="E15" s="172"/>
      <c r="F15" s="181">
        <v>1267314</v>
      </c>
      <c r="G15" s="174">
        <v>46031</v>
      </c>
      <c r="H15" s="175" t="s">
        <v>15</v>
      </c>
      <c r="I15" s="171"/>
      <c r="J15" s="172" t="s">
        <v>17</v>
      </c>
      <c r="K15" s="186">
        <v>1267314</v>
      </c>
      <c r="L15" s="169" t="b">
        <f t="shared" si="0"/>
        <v>1</v>
      </c>
    </row>
    <row r="16" spans="1:12" ht="12" customHeight="1">
      <c r="A16" s="221" t="s">
        <v>45</v>
      </c>
      <c r="B16" s="171" t="s">
        <v>41</v>
      </c>
      <c r="C16" s="171" t="s">
        <v>3</v>
      </c>
      <c r="D16" s="184">
        <v>352</v>
      </c>
      <c r="E16" s="172"/>
      <c r="F16" s="181">
        <v>187425</v>
      </c>
      <c r="G16" s="174">
        <v>46031</v>
      </c>
      <c r="H16" s="175" t="s">
        <v>15</v>
      </c>
      <c r="I16" s="171"/>
      <c r="J16" s="172" t="s">
        <v>17</v>
      </c>
      <c r="K16" s="186">
        <v>187425</v>
      </c>
      <c r="L16" s="169" t="b">
        <f t="shared" si="0"/>
        <v>1</v>
      </c>
    </row>
    <row r="17" spans="1:12">
      <c r="A17" s="221" t="s">
        <v>46</v>
      </c>
      <c r="B17" s="171" t="s">
        <v>41</v>
      </c>
      <c r="C17" s="171" t="s">
        <v>3</v>
      </c>
      <c r="D17" s="184">
        <v>26737</v>
      </c>
      <c r="E17" s="172"/>
      <c r="F17" s="181">
        <v>735045</v>
      </c>
      <c r="G17" s="174">
        <v>46031</v>
      </c>
      <c r="H17" s="175" t="s">
        <v>15</v>
      </c>
      <c r="I17" s="171"/>
      <c r="J17" s="172" t="s">
        <v>17</v>
      </c>
      <c r="K17" s="186">
        <v>735045</v>
      </c>
      <c r="L17" s="169" t="b">
        <f t="shared" si="0"/>
        <v>1</v>
      </c>
    </row>
    <row r="18" spans="1:12">
      <c r="A18" s="221" t="s">
        <v>46</v>
      </c>
      <c r="B18" s="171" t="s">
        <v>41</v>
      </c>
      <c r="C18" s="171" t="s">
        <v>3</v>
      </c>
      <c r="D18" s="184">
        <v>26736</v>
      </c>
      <c r="E18" s="172"/>
      <c r="F18" s="181">
        <v>735045</v>
      </c>
      <c r="G18" s="174">
        <v>46031</v>
      </c>
      <c r="H18" s="175" t="s">
        <v>15</v>
      </c>
      <c r="I18" s="171"/>
      <c r="J18" s="172" t="s">
        <v>17</v>
      </c>
      <c r="K18" s="186">
        <v>735045</v>
      </c>
      <c r="L18" s="169" t="b">
        <f t="shared" si="0"/>
        <v>1</v>
      </c>
    </row>
    <row r="19" spans="1:12">
      <c r="A19" s="221" t="s">
        <v>47</v>
      </c>
      <c r="B19" s="171" t="s">
        <v>41</v>
      </c>
      <c r="C19" s="171" t="s">
        <v>3</v>
      </c>
      <c r="D19" s="184">
        <v>14841</v>
      </c>
      <c r="E19" s="172"/>
      <c r="F19" s="181">
        <v>646331</v>
      </c>
      <c r="G19" s="174">
        <v>46031</v>
      </c>
      <c r="H19" s="175" t="s">
        <v>15</v>
      </c>
      <c r="I19" s="171"/>
      <c r="J19" s="172" t="s">
        <v>17</v>
      </c>
      <c r="K19" s="186">
        <v>646331</v>
      </c>
      <c r="L19" s="169" t="b">
        <f t="shared" si="0"/>
        <v>1</v>
      </c>
    </row>
    <row r="20" spans="1:12">
      <c r="A20" s="221" t="s">
        <v>48</v>
      </c>
      <c r="B20" s="171" t="s">
        <v>41</v>
      </c>
      <c r="C20" s="171" t="s">
        <v>3</v>
      </c>
      <c r="D20" s="184">
        <v>5320</v>
      </c>
      <c r="E20" s="172"/>
      <c r="F20" s="181">
        <v>2133349</v>
      </c>
      <c r="G20" s="174">
        <v>46031</v>
      </c>
      <c r="H20" s="175" t="s">
        <v>15</v>
      </c>
      <c r="I20" s="171"/>
      <c r="J20" s="172" t="s">
        <v>17</v>
      </c>
      <c r="K20" s="186">
        <v>2133349</v>
      </c>
      <c r="L20" s="169" t="b">
        <f t="shared" si="0"/>
        <v>1</v>
      </c>
    </row>
    <row r="21" spans="1:12">
      <c r="A21" s="221" t="s">
        <v>49</v>
      </c>
      <c r="B21" s="171" t="s">
        <v>41</v>
      </c>
      <c r="C21" s="171" t="s">
        <v>3</v>
      </c>
      <c r="D21" s="184">
        <v>17631</v>
      </c>
      <c r="E21" s="172"/>
      <c r="F21" s="181">
        <v>298500</v>
      </c>
      <c r="G21" s="174">
        <v>46031</v>
      </c>
      <c r="H21" s="175" t="s">
        <v>15</v>
      </c>
      <c r="I21" s="171"/>
      <c r="J21" s="172" t="s">
        <v>17</v>
      </c>
      <c r="K21" s="186">
        <v>298500</v>
      </c>
      <c r="L21" s="169" t="b">
        <f t="shared" si="0"/>
        <v>1</v>
      </c>
    </row>
    <row r="22" spans="1:12">
      <c r="A22" s="221" t="s">
        <v>50</v>
      </c>
      <c r="B22" s="171" t="s">
        <v>41</v>
      </c>
      <c r="C22" s="171" t="s">
        <v>3</v>
      </c>
      <c r="D22" s="184">
        <v>21311</v>
      </c>
      <c r="E22" s="172"/>
      <c r="F22" s="181">
        <v>1760252</v>
      </c>
      <c r="G22" s="174">
        <v>46031</v>
      </c>
      <c r="H22" s="175" t="s">
        <v>15</v>
      </c>
      <c r="I22" s="171"/>
      <c r="J22" s="172" t="s">
        <v>17</v>
      </c>
      <c r="K22" s="186">
        <v>1760252</v>
      </c>
      <c r="L22" s="169" t="b">
        <f t="shared" si="0"/>
        <v>1</v>
      </c>
    </row>
    <row r="23" spans="1:12">
      <c r="A23" s="221" t="s">
        <v>51</v>
      </c>
      <c r="B23" s="171" t="s">
        <v>41</v>
      </c>
      <c r="C23" s="171" t="s">
        <v>3</v>
      </c>
      <c r="D23" s="184">
        <v>26859</v>
      </c>
      <c r="E23" s="172"/>
      <c r="F23" s="181">
        <v>154247</v>
      </c>
      <c r="G23" s="174">
        <v>46031</v>
      </c>
      <c r="H23" s="175" t="s">
        <v>15</v>
      </c>
      <c r="I23" s="171"/>
      <c r="J23" s="172" t="s">
        <v>17</v>
      </c>
      <c r="K23" s="186">
        <v>154247</v>
      </c>
      <c r="L23" s="169" t="b">
        <f t="shared" si="0"/>
        <v>1</v>
      </c>
    </row>
    <row r="24" spans="1:12">
      <c r="A24" s="221" t="s">
        <v>52</v>
      </c>
      <c r="B24" s="171" t="s">
        <v>41</v>
      </c>
      <c r="C24" s="171" t="s">
        <v>3</v>
      </c>
      <c r="D24" s="184">
        <v>134522</v>
      </c>
      <c r="E24" s="172"/>
      <c r="F24" s="181">
        <v>3892942</v>
      </c>
      <c r="G24" s="174">
        <v>46031</v>
      </c>
      <c r="H24" s="175" t="s">
        <v>15</v>
      </c>
      <c r="I24" s="171"/>
      <c r="J24" s="172" t="s">
        <v>17</v>
      </c>
      <c r="K24" s="186">
        <v>3892942</v>
      </c>
      <c r="L24" s="169" t="b">
        <f t="shared" si="0"/>
        <v>1</v>
      </c>
    </row>
    <row r="25" spans="1:12">
      <c r="A25" s="221" t="s">
        <v>53</v>
      </c>
      <c r="B25" s="171" t="s">
        <v>41</v>
      </c>
      <c r="C25" s="171" t="s">
        <v>3</v>
      </c>
      <c r="D25" s="184">
        <v>31923</v>
      </c>
      <c r="E25" s="172"/>
      <c r="F25" s="181">
        <v>1839800</v>
      </c>
      <c r="G25" s="174">
        <v>46031</v>
      </c>
      <c r="H25" s="175" t="s">
        <v>15</v>
      </c>
      <c r="I25" s="171"/>
      <c r="J25" s="172" t="s">
        <v>17</v>
      </c>
      <c r="K25" s="186">
        <v>1839800</v>
      </c>
      <c r="L25" s="169" t="b">
        <f t="shared" si="0"/>
        <v>1</v>
      </c>
    </row>
    <row r="26" spans="1:12">
      <c r="A26" s="221" t="s">
        <v>53</v>
      </c>
      <c r="B26" s="171" t="s">
        <v>41</v>
      </c>
      <c r="C26" s="171" t="s">
        <v>3</v>
      </c>
      <c r="D26" s="184">
        <v>31924</v>
      </c>
      <c r="E26" s="172"/>
      <c r="F26" s="181">
        <v>6257751</v>
      </c>
      <c r="G26" s="174">
        <v>46031</v>
      </c>
      <c r="H26" s="175" t="s">
        <v>15</v>
      </c>
      <c r="I26" s="171"/>
      <c r="J26" s="172" t="s">
        <v>17</v>
      </c>
      <c r="K26" s="186">
        <v>6257751</v>
      </c>
      <c r="L26" s="169" t="b">
        <f t="shared" si="0"/>
        <v>1</v>
      </c>
    </row>
    <row r="27" spans="1:12">
      <c r="A27" s="221" t="s">
        <v>54</v>
      </c>
      <c r="B27" s="171" t="s">
        <v>41</v>
      </c>
      <c r="C27" s="171" t="s">
        <v>3</v>
      </c>
      <c r="D27" s="184">
        <v>102509</v>
      </c>
      <c r="E27" s="172"/>
      <c r="F27" s="181">
        <v>2659174</v>
      </c>
      <c r="G27" s="174">
        <v>46031</v>
      </c>
      <c r="H27" s="175" t="s">
        <v>15</v>
      </c>
      <c r="I27" s="171"/>
      <c r="J27" s="172" t="s">
        <v>17</v>
      </c>
      <c r="K27" s="186">
        <v>2659174</v>
      </c>
      <c r="L27" s="169" t="b">
        <f t="shared" si="0"/>
        <v>1</v>
      </c>
    </row>
    <row r="28" spans="1:12">
      <c r="A28" s="221" t="s">
        <v>55</v>
      </c>
      <c r="B28" s="171" t="s">
        <v>41</v>
      </c>
      <c r="C28" s="171" t="s">
        <v>3</v>
      </c>
      <c r="D28" s="184">
        <v>1247217</v>
      </c>
      <c r="E28" s="172"/>
      <c r="F28" s="181">
        <v>1365537</v>
      </c>
      <c r="G28" s="174">
        <v>46031</v>
      </c>
      <c r="H28" s="175" t="s">
        <v>15</v>
      </c>
      <c r="I28" s="171"/>
      <c r="J28" s="172" t="s">
        <v>17</v>
      </c>
      <c r="K28" s="186">
        <v>1365537</v>
      </c>
      <c r="L28" s="169" t="b">
        <f t="shared" si="0"/>
        <v>1</v>
      </c>
    </row>
    <row r="29" spans="1:12">
      <c r="A29" s="221" t="s">
        <v>55</v>
      </c>
      <c r="B29" s="171" t="s">
        <v>41</v>
      </c>
      <c r="C29" s="171" t="s">
        <v>3</v>
      </c>
      <c r="D29" s="184">
        <v>1247218</v>
      </c>
      <c r="E29" s="172"/>
      <c r="F29" s="181">
        <v>2757218</v>
      </c>
      <c r="G29" s="174">
        <v>46031</v>
      </c>
      <c r="H29" s="175" t="s">
        <v>15</v>
      </c>
      <c r="I29" s="171"/>
      <c r="J29" s="172" t="s">
        <v>17</v>
      </c>
      <c r="K29" s="186">
        <v>2757218</v>
      </c>
      <c r="L29" s="169" t="b">
        <f t="shared" si="0"/>
        <v>1</v>
      </c>
    </row>
    <row r="30" spans="1:12">
      <c r="A30" s="221" t="s">
        <v>52</v>
      </c>
      <c r="B30" s="171" t="s">
        <v>41</v>
      </c>
      <c r="C30" s="171" t="s">
        <v>3</v>
      </c>
      <c r="D30" s="184">
        <v>134539</v>
      </c>
      <c r="E30" s="172"/>
      <c r="F30" s="181">
        <v>126307</v>
      </c>
      <c r="G30" s="174">
        <v>46031</v>
      </c>
      <c r="H30" s="175" t="s">
        <v>15</v>
      </c>
      <c r="I30" s="171"/>
      <c r="J30" s="172" t="s">
        <v>17</v>
      </c>
      <c r="K30" s="186">
        <v>126307</v>
      </c>
      <c r="L30" s="169" t="b">
        <f t="shared" si="0"/>
        <v>1</v>
      </c>
    </row>
    <row r="31" spans="1:12">
      <c r="A31" s="221" t="s">
        <v>56</v>
      </c>
      <c r="B31" s="171" t="s">
        <v>41</v>
      </c>
      <c r="C31" s="171" t="s">
        <v>3</v>
      </c>
      <c r="D31" s="184">
        <v>47941</v>
      </c>
      <c r="E31" s="172"/>
      <c r="F31" s="181">
        <v>179845</v>
      </c>
      <c r="G31" s="174">
        <v>46031</v>
      </c>
      <c r="H31" s="175" t="s">
        <v>15</v>
      </c>
      <c r="I31" s="171"/>
      <c r="J31" s="172" t="s">
        <v>17</v>
      </c>
      <c r="K31" s="186">
        <v>179845</v>
      </c>
      <c r="L31" s="169" t="b">
        <f t="shared" si="0"/>
        <v>1</v>
      </c>
    </row>
    <row r="32" spans="1:12">
      <c r="A32" s="221" t="s">
        <v>57</v>
      </c>
      <c r="B32" s="171" t="s">
        <v>41</v>
      </c>
      <c r="C32" s="171" t="s">
        <v>3</v>
      </c>
      <c r="D32" s="184">
        <v>631709</v>
      </c>
      <c r="E32" s="172"/>
      <c r="F32" s="181">
        <v>233533</v>
      </c>
      <c r="G32" s="174">
        <v>46031</v>
      </c>
      <c r="H32" s="175" t="s">
        <v>15</v>
      </c>
      <c r="I32" s="171"/>
      <c r="J32" s="172" t="s">
        <v>17</v>
      </c>
      <c r="K32" s="186">
        <v>233533</v>
      </c>
      <c r="L32" s="169" t="b">
        <f t="shared" si="0"/>
        <v>1</v>
      </c>
    </row>
    <row r="33" spans="1:12">
      <c r="A33" s="221" t="s">
        <v>58</v>
      </c>
      <c r="B33" s="171" t="s">
        <v>41</v>
      </c>
      <c r="C33" s="171" t="s">
        <v>3</v>
      </c>
      <c r="D33" s="184">
        <v>5641</v>
      </c>
      <c r="E33" s="172"/>
      <c r="F33" s="181">
        <v>200000</v>
      </c>
      <c r="G33" s="174">
        <v>46031</v>
      </c>
      <c r="H33" s="175" t="s">
        <v>15</v>
      </c>
      <c r="I33" s="171"/>
      <c r="J33" s="172" t="s">
        <v>17</v>
      </c>
      <c r="K33" s="186">
        <v>200000</v>
      </c>
      <c r="L33" s="169" t="b">
        <f t="shared" si="0"/>
        <v>1</v>
      </c>
    </row>
    <row r="34" spans="1:12">
      <c r="A34" s="221" t="s">
        <v>55</v>
      </c>
      <c r="B34" s="171" t="s">
        <v>41</v>
      </c>
      <c r="C34" s="171" t="s">
        <v>3</v>
      </c>
      <c r="D34" s="184">
        <v>1247259</v>
      </c>
      <c r="E34" s="172"/>
      <c r="F34" s="181">
        <v>2572607</v>
      </c>
      <c r="G34" s="174">
        <v>46031</v>
      </c>
      <c r="H34" s="175" t="s">
        <v>15</v>
      </c>
      <c r="I34" s="171"/>
      <c r="J34" s="172" t="s">
        <v>17</v>
      </c>
      <c r="K34" s="186">
        <v>2572607</v>
      </c>
      <c r="L34" s="169" t="b">
        <f t="shared" ref="L34:L65" si="1">+K34=F34</f>
        <v>1</v>
      </c>
    </row>
    <row r="35" spans="1:12">
      <c r="A35" s="221" t="s">
        <v>46</v>
      </c>
      <c r="B35" s="171" t="s">
        <v>41</v>
      </c>
      <c r="C35" s="171" t="s">
        <v>3</v>
      </c>
      <c r="D35" s="184">
        <v>26749</v>
      </c>
      <c r="E35" s="172"/>
      <c r="F35" s="181">
        <v>1319976</v>
      </c>
      <c r="G35" s="174">
        <v>46031</v>
      </c>
      <c r="H35" s="175" t="s">
        <v>15</v>
      </c>
      <c r="I35" s="171"/>
      <c r="J35" s="172" t="s">
        <v>17</v>
      </c>
      <c r="K35" s="186">
        <v>1319976</v>
      </c>
      <c r="L35" s="169" t="b">
        <f t="shared" si="1"/>
        <v>1</v>
      </c>
    </row>
    <row r="36" spans="1:12">
      <c r="A36" s="221" t="s">
        <v>47</v>
      </c>
      <c r="B36" s="171" t="s">
        <v>41</v>
      </c>
      <c r="C36" s="171" t="s">
        <v>3</v>
      </c>
      <c r="D36" s="184">
        <v>14845</v>
      </c>
      <c r="E36" s="172"/>
      <c r="F36" s="181">
        <v>5438690</v>
      </c>
      <c r="G36" s="174">
        <v>46031</v>
      </c>
      <c r="H36" s="175" t="s">
        <v>15</v>
      </c>
      <c r="I36" s="171"/>
      <c r="J36" s="172" t="s">
        <v>17</v>
      </c>
      <c r="K36" s="186">
        <v>5438690</v>
      </c>
      <c r="L36" s="169" t="b">
        <f t="shared" si="1"/>
        <v>1</v>
      </c>
    </row>
    <row r="37" spans="1:12">
      <c r="A37" s="221" t="s">
        <v>47</v>
      </c>
      <c r="B37" s="171" t="s">
        <v>41</v>
      </c>
      <c r="C37" s="171" t="s">
        <v>3</v>
      </c>
      <c r="D37" s="184">
        <v>14844</v>
      </c>
      <c r="E37" s="172"/>
      <c r="F37" s="181">
        <v>214741</v>
      </c>
      <c r="G37" s="174">
        <v>46031</v>
      </c>
      <c r="H37" s="175" t="s">
        <v>15</v>
      </c>
      <c r="I37" s="171"/>
      <c r="J37" s="172" t="s">
        <v>17</v>
      </c>
      <c r="K37" s="186">
        <v>214741</v>
      </c>
      <c r="L37" s="169" t="b">
        <f t="shared" si="1"/>
        <v>1</v>
      </c>
    </row>
    <row r="38" spans="1:12">
      <c r="A38" s="221" t="s">
        <v>51</v>
      </c>
      <c r="B38" s="171" t="s">
        <v>41</v>
      </c>
      <c r="C38" s="171" t="s">
        <v>3</v>
      </c>
      <c r="D38" s="184">
        <v>26981</v>
      </c>
      <c r="E38" s="172"/>
      <c r="F38" s="181">
        <v>205846</v>
      </c>
      <c r="G38" s="174">
        <v>46031</v>
      </c>
      <c r="H38" s="175" t="s">
        <v>15</v>
      </c>
      <c r="I38" s="171"/>
      <c r="J38" s="172" t="s">
        <v>17</v>
      </c>
      <c r="K38" s="186">
        <v>205846</v>
      </c>
      <c r="L38" s="169" t="b">
        <f t="shared" si="1"/>
        <v>1</v>
      </c>
    </row>
    <row r="39" spans="1:12">
      <c r="A39" s="221" t="s">
        <v>59</v>
      </c>
      <c r="B39" s="171" t="s">
        <v>41</v>
      </c>
      <c r="C39" s="171" t="s">
        <v>3</v>
      </c>
      <c r="D39" s="184">
        <v>10503</v>
      </c>
      <c r="E39" s="172"/>
      <c r="F39" s="181">
        <v>1018234</v>
      </c>
      <c r="G39" s="174">
        <v>46031</v>
      </c>
      <c r="H39" s="175" t="s">
        <v>15</v>
      </c>
      <c r="I39" s="171"/>
      <c r="J39" s="172" t="s">
        <v>17</v>
      </c>
      <c r="K39" s="186">
        <v>1018234</v>
      </c>
      <c r="L39" s="169" t="b">
        <f t="shared" si="1"/>
        <v>1</v>
      </c>
    </row>
    <row r="40" spans="1:12">
      <c r="A40" s="221" t="s">
        <v>49</v>
      </c>
      <c r="B40" s="171" t="s">
        <v>41</v>
      </c>
      <c r="C40" s="171" t="s">
        <v>3</v>
      </c>
      <c r="D40" s="184">
        <v>17658</v>
      </c>
      <c r="E40" s="172"/>
      <c r="F40" s="181">
        <v>149250</v>
      </c>
      <c r="G40" s="174">
        <v>46031</v>
      </c>
      <c r="H40" s="175" t="s">
        <v>15</v>
      </c>
      <c r="I40" s="171"/>
      <c r="J40" s="172" t="s">
        <v>17</v>
      </c>
      <c r="K40" s="186">
        <v>149250</v>
      </c>
      <c r="L40" s="169" t="b">
        <f t="shared" si="1"/>
        <v>1</v>
      </c>
    </row>
    <row r="41" spans="1:12">
      <c r="A41" s="221" t="s">
        <v>55</v>
      </c>
      <c r="B41" s="171" t="s">
        <v>41</v>
      </c>
      <c r="C41" s="171" t="s">
        <v>3</v>
      </c>
      <c r="D41" s="184">
        <v>1247288</v>
      </c>
      <c r="E41" s="172"/>
      <c r="F41" s="181">
        <v>1365537</v>
      </c>
      <c r="G41" s="174">
        <v>46031</v>
      </c>
      <c r="H41" s="175" t="s">
        <v>15</v>
      </c>
      <c r="I41" s="171"/>
      <c r="J41" s="172" t="s">
        <v>17</v>
      </c>
      <c r="K41" s="186">
        <v>1365537</v>
      </c>
      <c r="L41" s="169" t="b">
        <f t="shared" si="1"/>
        <v>1</v>
      </c>
    </row>
    <row r="42" spans="1:12">
      <c r="A42" s="221" t="s">
        <v>55</v>
      </c>
      <c r="B42" s="171" t="s">
        <v>41</v>
      </c>
      <c r="C42" s="171" t="s">
        <v>3</v>
      </c>
      <c r="D42" s="184">
        <v>1247289</v>
      </c>
      <c r="E42" s="172"/>
      <c r="F42" s="181">
        <v>359970</v>
      </c>
      <c r="G42" s="174">
        <v>46031</v>
      </c>
      <c r="H42" s="175" t="s">
        <v>15</v>
      </c>
      <c r="I42" s="171"/>
      <c r="J42" s="172" t="s">
        <v>17</v>
      </c>
      <c r="K42" s="186">
        <v>359970</v>
      </c>
      <c r="L42" s="169" t="b">
        <f t="shared" si="1"/>
        <v>1</v>
      </c>
    </row>
    <row r="43" spans="1:12">
      <c r="A43" s="221" t="s">
        <v>55</v>
      </c>
      <c r="B43" s="171" t="s">
        <v>41</v>
      </c>
      <c r="C43" s="171" t="s">
        <v>3</v>
      </c>
      <c r="D43" s="184">
        <v>1247290</v>
      </c>
      <c r="E43" s="172"/>
      <c r="F43" s="181">
        <v>359970</v>
      </c>
      <c r="G43" s="174">
        <v>46031</v>
      </c>
      <c r="H43" s="175" t="s">
        <v>15</v>
      </c>
      <c r="I43" s="171"/>
      <c r="J43" s="172" t="s">
        <v>17</v>
      </c>
      <c r="K43" s="186">
        <v>359970</v>
      </c>
      <c r="L43" s="169" t="b">
        <f t="shared" si="1"/>
        <v>1</v>
      </c>
    </row>
    <row r="44" spans="1:12">
      <c r="A44" s="221" t="s">
        <v>60</v>
      </c>
      <c r="B44" s="171" t="s">
        <v>41</v>
      </c>
      <c r="C44" s="171" t="s">
        <v>3</v>
      </c>
      <c r="D44" s="184">
        <v>33</v>
      </c>
      <c r="E44" s="172"/>
      <c r="F44" s="181">
        <v>497936</v>
      </c>
      <c r="G44" s="174">
        <v>46031</v>
      </c>
      <c r="H44" s="175" t="s">
        <v>15</v>
      </c>
      <c r="I44" s="171"/>
      <c r="J44" s="172" t="s">
        <v>17</v>
      </c>
      <c r="K44" s="186">
        <v>497936</v>
      </c>
      <c r="L44" s="169" t="b">
        <f t="shared" si="1"/>
        <v>1</v>
      </c>
    </row>
    <row r="45" spans="1:12">
      <c r="A45" s="221" t="s">
        <v>46</v>
      </c>
      <c r="B45" s="171" t="s">
        <v>41</v>
      </c>
      <c r="C45" s="171" t="s">
        <v>3</v>
      </c>
      <c r="D45" s="184">
        <v>26755</v>
      </c>
      <c r="E45" s="172"/>
      <c r="F45" s="181">
        <v>1428632</v>
      </c>
      <c r="G45" s="174">
        <v>46031</v>
      </c>
      <c r="H45" s="175" t="s">
        <v>15</v>
      </c>
      <c r="I45" s="171"/>
      <c r="J45" s="172" t="s">
        <v>17</v>
      </c>
      <c r="K45" s="186">
        <v>1428632</v>
      </c>
      <c r="L45" s="169" t="b">
        <f t="shared" si="1"/>
        <v>1</v>
      </c>
    </row>
    <row r="46" spans="1:12">
      <c r="A46" s="221" t="s">
        <v>61</v>
      </c>
      <c r="B46" s="171" t="s">
        <v>41</v>
      </c>
      <c r="C46" s="171" t="s">
        <v>3</v>
      </c>
      <c r="D46" s="184">
        <v>2765</v>
      </c>
      <c r="E46" s="172"/>
      <c r="F46" s="181">
        <v>1333217</v>
      </c>
      <c r="G46" s="174">
        <v>46031</v>
      </c>
      <c r="H46" s="175" t="s">
        <v>15</v>
      </c>
      <c r="I46" s="171"/>
      <c r="J46" s="172" t="s">
        <v>17</v>
      </c>
      <c r="K46" s="186">
        <v>1333217</v>
      </c>
      <c r="L46" s="169" t="b">
        <f t="shared" si="1"/>
        <v>1</v>
      </c>
    </row>
    <row r="47" spans="1:12">
      <c r="A47" s="221" t="s">
        <v>62</v>
      </c>
      <c r="B47" s="171" t="s">
        <v>41</v>
      </c>
      <c r="C47" s="171" t="s">
        <v>3</v>
      </c>
      <c r="D47" s="184">
        <v>328</v>
      </c>
      <c r="E47" s="172"/>
      <c r="F47" s="181">
        <v>130388</v>
      </c>
      <c r="G47" s="174">
        <v>46031</v>
      </c>
      <c r="H47" s="175" t="s">
        <v>15</v>
      </c>
      <c r="I47" s="171"/>
      <c r="J47" s="172" t="s">
        <v>17</v>
      </c>
      <c r="K47" s="186">
        <v>130388</v>
      </c>
      <c r="L47" s="169" t="b">
        <f t="shared" si="1"/>
        <v>1</v>
      </c>
    </row>
    <row r="48" spans="1:12">
      <c r="A48" s="221" t="s">
        <v>55</v>
      </c>
      <c r="B48" s="171" t="s">
        <v>41</v>
      </c>
      <c r="C48" s="171" t="s">
        <v>3</v>
      </c>
      <c r="D48" s="184">
        <v>1247359</v>
      </c>
      <c r="E48" s="172"/>
      <c r="F48" s="181">
        <v>7055950</v>
      </c>
      <c r="G48" s="174">
        <v>46031</v>
      </c>
      <c r="H48" s="175" t="s">
        <v>15</v>
      </c>
      <c r="I48" s="171"/>
      <c r="J48" s="172" t="s">
        <v>17</v>
      </c>
      <c r="K48" s="186">
        <v>7055950</v>
      </c>
      <c r="L48" s="169" t="b">
        <f t="shared" si="1"/>
        <v>1</v>
      </c>
    </row>
    <row r="49" spans="1:12">
      <c r="A49" s="221" t="s">
        <v>63</v>
      </c>
      <c r="B49" s="171" t="s">
        <v>41</v>
      </c>
      <c r="C49" s="171" t="s">
        <v>3</v>
      </c>
      <c r="D49" s="184">
        <v>11401</v>
      </c>
      <c r="E49" s="172"/>
      <c r="F49" s="181">
        <v>7109611</v>
      </c>
      <c r="G49" s="174">
        <v>46031</v>
      </c>
      <c r="H49" s="175" t="s">
        <v>15</v>
      </c>
      <c r="I49" s="171"/>
      <c r="J49" s="172" t="s">
        <v>17</v>
      </c>
      <c r="K49" s="186">
        <v>7109611</v>
      </c>
      <c r="L49" s="169" t="b">
        <f t="shared" si="1"/>
        <v>1</v>
      </c>
    </row>
    <row r="50" spans="1:12">
      <c r="A50" s="221" t="s">
        <v>64</v>
      </c>
      <c r="B50" s="171" t="s">
        <v>41</v>
      </c>
      <c r="C50" s="171" t="s">
        <v>3</v>
      </c>
      <c r="D50" s="184">
        <v>141926</v>
      </c>
      <c r="E50" s="172"/>
      <c r="F50" s="181">
        <v>334414</v>
      </c>
      <c r="G50" s="174">
        <v>46031</v>
      </c>
      <c r="H50" s="175" t="s">
        <v>15</v>
      </c>
      <c r="I50" s="171"/>
      <c r="J50" s="172" t="s">
        <v>17</v>
      </c>
      <c r="K50" s="186">
        <v>334414</v>
      </c>
      <c r="L50" s="169" t="b">
        <f t="shared" si="1"/>
        <v>1</v>
      </c>
    </row>
    <row r="51" spans="1:12">
      <c r="A51" s="221" t="s">
        <v>64</v>
      </c>
      <c r="B51" s="171" t="s">
        <v>41</v>
      </c>
      <c r="C51" s="171" t="s">
        <v>3</v>
      </c>
      <c r="D51" s="184">
        <v>142029</v>
      </c>
      <c r="E51" s="172"/>
      <c r="F51" s="181">
        <v>160805</v>
      </c>
      <c r="G51" s="174">
        <v>46031</v>
      </c>
      <c r="H51" s="175" t="s">
        <v>15</v>
      </c>
      <c r="I51" s="171"/>
      <c r="J51" s="172" t="s">
        <v>17</v>
      </c>
      <c r="K51" s="186">
        <v>160805</v>
      </c>
      <c r="L51" s="169" t="b">
        <f t="shared" si="1"/>
        <v>1</v>
      </c>
    </row>
    <row r="52" spans="1:12">
      <c r="A52" s="221" t="s">
        <v>65</v>
      </c>
      <c r="B52" s="171" t="s">
        <v>41</v>
      </c>
      <c r="C52" s="171" t="s">
        <v>3</v>
      </c>
      <c r="D52" s="184">
        <v>6403</v>
      </c>
      <c r="E52" s="172"/>
      <c r="F52" s="181">
        <v>103177</v>
      </c>
      <c r="G52" s="174">
        <v>46031</v>
      </c>
      <c r="H52" s="175" t="s">
        <v>15</v>
      </c>
      <c r="I52" s="171"/>
      <c r="J52" s="172" t="s">
        <v>17</v>
      </c>
      <c r="K52" s="186">
        <v>103177</v>
      </c>
      <c r="L52" s="169" t="b">
        <f t="shared" si="1"/>
        <v>1</v>
      </c>
    </row>
    <row r="53" spans="1:12">
      <c r="A53" s="221" t="s">
        <v>45</v>
      </c>
      <c r="B53" s="171" t="s">
        <v>41</v>
      </c>
      <c r="C53" s="171" t="s">
        <v>3</v>
      </c>
      <c r="D53" s="184">
        <v>366</v>
      </c>
      <c r="E53" s="172"/>
      <c r="F53" s="181">
        <v>2200777</v>
      </c>
      <c r="G53" s="174">
        <v>46031</v>
      </c>
      <c r="H53" s="175" t="s">
        <v>15</v>
      </c>
      <c r="I53" s="171"/>
      <c r="J53" s="172" t="s">
        <v>17</v>
      </c>
      <c r="K53" s="186">
        <v>2200777</v>
      </c>
      <c r="L53" s="169" t="b">
        <f t="shared" si="1"/>
        <v>1</v>
      </c>
    </row>
    <row r="54" spans="1:12">
      <c r="A54" s="221" t="s">
        <v>45</v>
      </c>
      <c r="B54" s="171" t="s">
        <v>41</v>
      </c>
      <c r="C54" s="171" t="s">
        <v>3</v>
      </c>
      <c r="D54" s="184">
        <v>365</v>
      </c>
      <c r="E54" s="172"/>
      <c r="F54" s="181">
        <v>277425</v>
      </c>
      <c r="G54" s="174">
        <v>46031</v>
      </c>
      <c r="H54" s="175" t="s">
        <v>15</v>
      </c>
      <c r="I54" s="171"/>
      <c r="J54" s="172" t="s">
        <v>17</v>
      </c>
      <c r="K54" s="186">
        <v>277425</v>
      </c>
      <c r="L54" s="169" t="b">
        <f t="shared" si="1"/>
        <v>1</v>
      </c>
    </row>
    <row r="55" spans="1:12">
      <c r="A55" s="221" t="s">
        <v>66</v>
      </c>
      <c r="B55" s="171" t="s">
        <v>41</v>
      </c>
      <c r="C55" s="171" t="s">
        <v>3</v>
      </c>
      <c r="D55" s="184">
        <v>48</v>
      </c>
      <c r="E55" s="172"/>
      <c r="F55" s="181">
        <v>1268256</v>
      </c>
      <c r="G55" s="174">
        <v>46031</v>
      </c>
      <c r="H55" s="175" t="s">
        <v>15</v>
      </c>
      <c r="I55" s="171"/>
      <c r="J55" s="172" t="s">
        <v>17</v>
      </c>
      <c r="K55" s="186">
        <v>1268256</v>
      </c>
      <c r="L55" s="169" t="b">
        <f t="shared" si="1"/>
        <v>1</v>
      </c>
    </row>
    <row r="56" spans="1:12">
      <c r="A56" s="221" t="s">
        <v>57</v>
      </c>
      <c r="B56" s="171" t="s">
        <v>41</v>
      </c>
      <c r="C56" s="171" t="s">
        <v>3</v>
      </c>
      <c r="D56" s="184">
        <v>631821</v>
      </c>
      <c r="E56" s="172"/>
      <c r="F56" s="181">
        <v>687650</v>
      </c>
      <c r="G56" s="174">
        <v>46031</v>
      </c>
      <c r="H56" s="175" t="s">
        <v>15</v>
      </c>
      <c r="I56" s="171"/>
      <c r="J56" s="172" t="s">
        <v>17</v>
      </c>
      <c r="K56" s="186">
        <v>687650</v>
      </c>
      <c r="L56" s="169" t="b">
        <f t="shared" si="1"/>
        <v>1</v>
      </c>
    </row>
    <row r="57" spans="1:12">
      <c r="A57" s="221" t="s">
        <v>52</v>
      </c>
      <c r="B57" s="171" t="s">
        <v>41</v>
      </c>
      <c r="C57" s="171" t="s">
        <v>3</v>
      </c>
      <c r="D57" s="184">
        <v>134662</v>
      </c>
      <c r="E57" s="172"/>
      <c r="F57" s="181">
        <v>21408</v>
      </c>
      <c r="G57" s="174">
        <v>46031</v>
      </c>
      <c r="H57" s="175" t="s">
        <v>15</v>
      </c>
      <c r="I57" s="171"/>
      <c r="J57" s="172" t="s">
        <v>17</v>
      </c>
      <c r="K57" s="186">
        <v>21408</v>
      </c>
      <c r="L57" s="169" t="b">
        <f t="shared" si="1"/>
        <v>1</v>
      </c>
    </row>
    <row r="58" spans="1:12">
      <c r="A58" s="221" t="s">
        <v>67</v>
      </c>
      <c r="B58" s="171" t="s">
        <v>41</v>
      </c>
      <c r="C58" s="171" t="s">
        <v>3</v>
      </c>
      <c r="D58" s="184">
        <v>50754</v>
      </c>
      <c r="E58" s="172"/>
      <c r="F58" s="181">
        <v>265276</v>
      </c>
      <c r="G58" s="174">
        <v>46031</v>
      </c>
      <c r="H58" s="175" t="s">
        <v>15</v>
      </c>
      <c r="I58" s="171"/>
      <c r="J58" s="172" t="s">
        <v>17</v>
      </c>
      <c r="K58" s="186">
        <v>265276</v>
      </c>
      <c r="L58" s="169" t="b">
        <f t="shared" si="1"/>
        <v>1</v>
      </c>
    </row>
    <row r="59" spans="1:12">
      <c r="A59" s="221" t="s">
        <v>68</v>
      </c>
      <c r="B59" s="171" t="s">
        <v>69</v>
      </c>
      <c r="C59" s="171" t="s">
        <v>70</v>
      </c>
      <c r="D59" s="172"/>
      <c r="E59" s="172">
        <v>122</v>
      </c>
      <c r="F59" s="181">
        <v>65000</v>
      </c>
      <c r="G59" s="174">
        <v>46031</v>
      </c>
      <c r="H59" s="175" t="s">
        <v>15</v>
      </c>
      <c r="I59" s="171" t="s">
        <v>71</v>
      </c>
      <c r="J59" s="172" t="s">
        <v>17</v>
      </c>
      <c r="K59" s="186">
        <v>65000</v>
      </c>
      <c r="L59" s="169" t="b">
        <f t="shared" si="1"/>
        <v>1</v>
      </c>
    </row>
    <row r="60" spans="1:12">
      <c r="A60" s="222" t="s">
        <v>72</v>
      </c>
      <c r="B60" s="180" t="s">
        <v>69</v>
      </c>
      <c r="C60" s="180" t="s">
        <v>70</v>
      </c>
      <c r="D60" s="183"/>
      <c r="E60" s="183">
        <v>305</v>
      </c>
      <c r="F60" s="189">
        <v>300000</v>
      </c>
      <c r="G60" s="178">
        <v>46031</v>
      </c>
      <c r="H60" s="179" t="s">
        <v>15</v>
      </c>
      <c r="I60" s="180"/>
      <c r="J60" s="183" t="s">
        <v>17</v>
      </c>
      <c r="K60" s="187">
        <v>300000</v>
      </c>
      <c r="L60" s="169" t="b">
        <f t="shared" si="1"/>
        <v>1</v>
      </c>
    </row>
    <row r="61" spans="1:12">
      <c r="A61" s="226" t="s">
        <v>73</v>
      </c>
      <c r="B61" s="191" t="s">
        <v>74</v>
      </c>
      <c r="C61" s="191"/>
      <c r="D61" s="192"/>
      <c r="E61" s="192"/>
      <c r="F61" s="155">
        <v>15000000</v>
      </c>
      <c r="G61" s="156">
        <v>46031</v>
      </c>
      <c r="H61" s="157" t="s">
        <v>15</v>
      </c>
      <c r="I61" s="152"/>
      <c r="J61" s="162" t="s">
        <v>17</v>
      </c>
      <c r="K61" s="190">
        <v>15000000</v>
      </c>
      <c r="L61" s="169" t="b">
        <f t="shared" si="1"/>
        <v>1</v>
      </c>
    </row>
    <row r="62" spans="1:12">
      <c r="A62" s="226" t="s">
        <v>73</v>
      </c>
      <c r="B62" s="191" t="s">
        <v>74</v>
      </c>
      <c r="C62" s="191"/>
      <c r="D62" s="192"/>
      <c r="E62" s="192"/>
      <c r="F62" s="155">
        <v>322610</v>
      </c>
      <c r="G62" s="156">
        <v>46031</v>
      </c>
      <c r="H62" s="157" t="s">
        <v>15</v>
      </c>
      <c r="I62" s="152"/>
      <c r="J62" s="162" t="s">
        <v>17</v>
      </c>
      <c r="K62" s="190">
        <v>322610</v>
      </c>
      <c r="L62" s="169" t="b">
        <f t="shared" si="1"/>
        <v>1</v>
      </c>
    </row>
    <row r="63" spans="1:12">
      <c r="A63" s="219" t="s">
        <v>75</v>
      </c>
      <c r="B63" s="152" t="s">
        <v>76</v>
      </c>
      <c r="C63" s="152" t="s">
        <v>3</v>
      </c>
      <c r="D63" s="161">
        <v>5513567</v>
      </c>
      <c r="E63" s="162"/>
      <c r="F63" s="155">
        <v>1970910</v>
      </c>
      <c r="G63" s="156">
        <v>46031</v>
      </c>
      <c r="H63" s="157" t="s">
        <v>15</v>
      </c>
      <c r="I63" s="152" t="s">
        <v>77</v>
      </c>
      <c r="J63" s="162" t="s">
        <v>17</v>
      </c>
      <c r="K63" s="190">
        <v>1970910</v>
      </c>
      <c r="L63" s="169" t="b">
        <f t="shared" si="1"/>
        <v>1</v>
      </c>
    </row>
    <row r="64" spans="1:12">
      <c r="A64" s="152" t="s">
        <v>78</v>
      </c>
      <c r="B64" s="191" t="s">
        <v>79</v>
      </c>
      <c r="C64" s="191"/>
      <c r="D64" s="192"/>
      <c r="E64" s="192"/>
      <c r="F64" s="155">
        <v>4726786</v>
      </c>
      <c r="G64" s="156">
        <v>46031</v>
      </c>
      <c r="H64" s="157" t="s">
        <v>15</v>
      </c>
      <c r="I64" s="152"/>
      <c r="J64" s="162" t="s">
        <v>17</v>
      </c>
      <c r="K64" s="190">
        <v>4726786</v>
      </c>
      <c r="L64" s="169" t="b">
        <f t="shared" si="1"/>
        <v>1</v>
      </c>
    </row>
    <row r="65" spans="1:12">
      <c r="A65" s="226" t="s">
        <v>80</v>
      </c>
      <c r="B65" s="152" t="s">
        <v>81</v>
      </c>
      <c r="C65" s="171" t="s">
        <v>3</v>
      </c>
      <c r="D65" s="161">
        <v>43770</v>
      </c>
      <c r="E65" s="162"/>
      <c r="F65" s="155">
        <v>119000</v>
      </c>
      <c r="G65" s="156">
        <v>46031</v>
      </c>
      <c r="H65" s="157" t="s">
        <v>27</v>
      </c>
      <c r="I65" s="152" t="s">
        <v>82</v>
      </c>
      <c r="J65" s="162" t="s">
        <v>17</v>
      </c>
      <c r="K65" s="190">
        <v>119000</v>
      </c>
      <c r="L65" s="169" t="b">
        <f t="shared" si="1"/>
        <v>1</v>
      </c>
    </row>
    <row r="66" spans="1:12">
      <c r="A66" s="233" t="s">
        <v>83</v>
      </c>
      <c r="B66" s="202"/>
      <c r="C66" s="202"/>
      <c r="D66" s="203"/>
      <c r="E66" s="203"/>
      <c r="F66" s="173">
        <v>370170</v>
      </c>
      <c r="G66" s="174">
        <v>46034</v>
      </c>
      <c r="H66" s="175" t="s">
        <v>15</v>
      </c>
      <c r="I66" s="171"/>
      <c r="J66" s="172" t="s">
        <v>17</v>
      </c>
      <c r="K66" s="186">
        <v>370170</v>
      </c>
      <c r="L66" s="176" t="b">
        <f t="shared" ref="L66:L97" si="2">+K66=F66</f>
        <v>1</v>
      </c>
    </row>
    <row r="67" spans="1:12">
      <c r="A67" s="235" t="s">
        <v>84</v>
      </c>
      <c r="B67" s="163"/>
      <c r="C67" s="163" t="s">
        <v>3</v>
      </c>
      <c r="D67" s="239">
        <v>5515544</v>
      </c>
      <c r="E67" s="196"/>
      <c r="F67" s="166">
        <v>1430980</v>
      </c>
      <c r="G67" s="167">
        <v>46034</v>
      </c>
      <c r="H67" s="195" t="s">
        <v>27</v>
      </c>
      <c r="I67" s="163"/>
      <c r="J67" s="196" t="s">
        <v>17</v>
      </c>
      <c r="K67" s="197">
        <v>1430980</v>
      </c>
      <c r="L67" s="169" t="b">
        <f t="shared" si="2"/>
        <v>1</v>
      </c>
    </row>
    <row r="68" spans="1:12">
      <c r="A68" s="235" t="s">
        <v>85</v>
      </c>
      <c r="B68" s="163" t="s">
        <v>86</v>
      </c>
      <c r="C68" s="163" t="s">
        <v>3</v>
      </c>
      <c r="D68" s="239">
        <v>25956254</v>
      </c>
      <c r="E68" s="196"/>
      <c r="F68" s="166">
        <v>108983</v>
      </c>
      <c r="G68" s="167">
        <v>46034</v>
      </c>
      <c r="H68" s="195" t="s">
        <v>27</v>
      </c>
      <c r="I68" s="163"/>
      <c r="J68" s="196" t="s">
        <v>17</v>
      </c>
      <c r="K68" s="197">
        <v>108983</v>
      </c>
      <c r="L68" s="169" t="b">
        <f t="shared" si="2"/>
        <v>1</v>
      </c>
    </row>
    <row r="69" spans="1:12">
      <c r="A69" s="235" t="s">
        <v>87</v>
      </c>
      <c r="B69" s="193"/>
      <c r="C69" s="193"/>
      <c r="D69" s="194"/>
      <c r="E69" s="194"/>
      <c r="F69" s="166">
        <v>436623</v>
      </c>
      <c r="G69" s="167">
        <v>46034</v>
      </c>
      <c r="H69" s="195" t="s">
        <v>27</v>
      </c>
      <c r="I69" s="163"/>
      <c r="J69" s="196" t="s">
        <v>17</v>
      </c>
      <c r="K69" s="197">
        <v>436623</v>
      </c>
      <c r="L69" s="169" t="b">
        <f t="shared" si="2"/>
        <v>1</v>
      </c>
    </row>
    <row r="70" spans="1:12">
      <c r="A70" s="235" t="s">
        <v>84</v>
      </c>
      <c r="B70" s="171" t="s">
        <v>41</v>
      </c>
      <c r="C70" s="163" t="s">
        <v>3</v>
      </c>
      <c r="D70" s="239">
        <v>339506</v>
      </c>
      <c r="E70" s="196"/>
      <c r="F70" s="166">
        <v>895980</v>
      </c>
      <c r="G70" s="167">
        <v>46034</v>
      </c>
      <c r="H70" s="195" t="s">
        <v>27</v>
      </c>
      <c r="I70" s="163"/>
      <c r="J70" s="196" t="s">
        <v>17</v>
      </c>
      <c r="K70" s="197">
        <v>895980</v>
      </c>
      <c r="L70" s="169" t="b">
        <f t="shared" si="2"/>
        <v>1</v>
      </c>
    </row>
    <row r="71" spans="1:12">
      <c r="A71" s="171" t="s">
        <v>88</v>
      </c>
      <c r="B71" s="202"/>
      <c r="C71" s="202"/>
      <c r="D71" s="203"/>
      <c r="E71" s="203"/>
      <c r="F71" s="173">
        <v>6230335</v>
      </c>
      <c r="G71" s="174">
        <v>46035</v>
      </c>
      <c r="H71" s="175" t="s">
        <v>15</v>
      </c>
      <c r="I71" s="171"/>
      <c r="J71" s="172" t="s">
        <v>17</v>
      </c>
      <c r="K71" s="186">
        <v>6230335</v>
      </c>
      <c r="L71" s="176" t="b">
        <f t="shared" si="2"/>
        <v>1</v>
      </c>
    </row>
    <row r="72" spans="1:12">
      <c r="A72" s="223" t="s">
        <v>72</v>
      </c>
      <c r="B72" s="171" t="s">
        <v>41</v>
      </c>
      <c r="C72" s="171" t="s">
        <v>70</v>
      </c>
      <c r="D72" s="172"/>
      <c r="E72" s="172">
        <v>306</v>
      </c>
      <c r="F72" s="173">
        <v>300000</v>
      </c>
      <c r="G72" s="174">
        <v>46035</v>
      </c>
      <c r="H72" s="175" t="s">
        <v>15</v>
      </c>
      <c r="I72" s="171"/>
      <c r="J72" s="172" t="s">
        <v>17</v>
      </c>
      <c r="K72" s="186">
        <v>300000</v>
      </c>
      <c r="L72" s="176" t="b">
        <f t="shared" si="2"/>
        <v>1</v>
      </c>
    </row>
    <row r="73" spans="1:12">
      <c r="A73" s="223" t="s">
        <v>89</v>
      </c>
      <c r="B73" s="171" t="s">
        <v>41</v>
      </c>
      <c r="C73" s="171" t="s">
        <v>3</v>
      </c>
      <c r="D73" s="184">
        <v>782</v>
      </c>
      <c r="E73" s="172"/>
      <c r="F73" s="173">
        <v>250000</v>
      </c>
      <c r="G73" s="174">
        <v>46035</v>
      </c>
      <c r="H73" s="175" t="s">
        <v>15</v>
      </c>
      <c r="I73" s="171"/>
      <c r="J73" s="172" t="s">
        <v>17</v>
      </c>
      <c r="K73" s="186">
        <v>250000</v>
      </c>
      <c r="L73" s="176" t="b">
        <f t="shared" si="2"/>
        <v>1</v>
      </c>
    </row>
    <row r="74" spans="1:12">
      <c r="A74" s="223" t="s">
        <v>90</v>
      </c>
      <c r="B74" s="171" t="s">
        <v>41</v>
      </c>
      <c r="C74" s="171" t="s">
        <v>3</v>
      </c>
      <c r="D74" s="184">
        <v>7169</v>
      </c>
      <c r="E74" s="172"/>
      <c r="F74" s="173">
        <v>95000</v>
      </c>
      <c r="G74" s="174">
        <v>46035</v>
      </c>
      <c r="H74" s="175" t="s">
        <v>15</v>
      </c>
      <c r="I74" s="171"/>
      <c r="J74" s="172" t="s">
        <v>17</v>
      </c>
      <c r="K74" s="186">
        <v>95000</v>
      </c>
      <c r="L74" s="176" t="b">
        <f t="shared" si="2"/>
        <v>1</v>
      </c>
    </row>
    <row r="75" spans="1:12">
      <c r="A75" s="223" t="s">
        <v>90</v>
      </c>
      <c r="B75" s="171" t="s">
        <v>41</v>
      </c>
      <c r="C75" s="171" t="s">
        <v>3</v>
      </c>
      <c r="D75" s="184">
        <v>7185</v>
      </c>
      <c r="E75" s="172"/>
      <c r="F75" s="173">
        <v>95000</v>
      </c>
      <c r="G75" s="174">
        <v>46035</v>
      </c>
      <c r="H75" s="175" t="s">
        <v>15</v>
      </c>
      <c r="I75" s="171"/>
      <c r="J75" s="172" t="s">
        <v>17</v>
      </c>
      <c r="K75" s="186">
        <v>95000</v>
      </c>
      <c r="L75" s="176" t="b">
        <f t="shared" si="2"/>
        <v>1</v>
      </c>
    </row>
    <row r="76" spans="1:12">
      <c r="A76" s="223" t="s">
        <v>91</v>
      </c>
      <c r="B76" s="171" t="s">
        <v>41</v>
      </c>
      <c r="C76" s="171" t="s">
        <v>3</v>
      </c>
      <c r="D76" s="184">
        <v>682</v>
      </c>
      <c r="E76" s="172"/>
      <c r="F76" s="173">
        <v>87900</v>
      </c>
      <c r="G76" s="174">
        <v>46035</v>
      </c>
      <c r="H76" s="175" t="s">
        <v>15</v>
      </c>
      <c r="I76" s="171"/>
      <c r="J76" s="172" t="s">
        <v>17</v>
      </c>
      <c r="K76" s="186">
        <v>87900</v>
      </c>
      <c r="L76" s="176" t="b">
        <f t="shared" si="2"/>
        <v>1</v>
      </c>
    </row>
    <row r="77" spans="1:12">
      <c r="A77" s="224" t="s">
        <v>92</v>
      </c>
      <c r="B77" s="171" t="s">
        <v>41</v>
      </c>
      <c r="C77" s="171" t="s">
        <v>3</v>
      </c>
      <c r="D77" s="213">
        <v>2861</v>
      </c>
      <c r="E77" s="199"/>
      <c r="F77" s="200">
        <v>503917</v>
      </c>
      <c r="G77" s="174">
        <v>46035</v>
      </c>
      <c r="H77" s="175" t="s">
        <v>15</v>
      </c>
      <c r="I77" s="198"/>
      <c r="J77" s="172" t="s">
        <v>17</v>
      </c>
      <c r="K77" s="201">
        <v>503917</v>
      </c>
      <c r="L77" s="176" t="b">
        <f t="shared" si="2"/>
        <v>1</v>
      </c>
    </row>
    <row r="78" spans="1:12">
      <c r="A78" s="224" t="s">
        <v>92</v>
      </c>
      <c r="B78" s="171" t="s">
        <v>41</v>
      </c>
      <c r="C78" s="171" t="s">
        <v>3</v>
      </c>
      <c r="D78" s="213">
        <v>2862</v>
      </c>
      <c r="E78" s="199"/>
      <c r="F78" s="200">
        <v>479976</v>
      </c>
      <c r="G78" s="174">
        <v>46035</v>
      </c>
      <c r="H78" s="175" t="s">
        <v>15</v>
      </c>
      <c r="I78" s="198"/>
      <c r="J78" s="172" t="s">
        <v>17</v>
      </c>
      <c r="K78" s="201">
        <v>479976</v>
      </c>
      <c r="L78" s="176" t="b">
        <f t="shared" si="2"/>
        <v>1</v>
      </c>
    </row>
    <row r="79" spans="1:12">
      <c r="A79" s="224" t="s">
        <v>93</v>
      </c>
      <c r="B79" s="171" t="s">
        <v>41</v>
      </c>
      <c r="C79" s="171" t="s">
        <v>3</v>
      </c>
      <c r="D79" s="213">
        <v>1628</v>
      </c>
      <c r="E79" s="199"/>
      <c r="F79" s="200">
        <v>1039917</v>
      </c>
      <c r="G79" s="174">
        <v>46035</v>
      </c>
      <c r="H79" s="175" t="s">
        <v>15</v>
      </c>
      <c r="I79" s="198"/>
      <c r="J79" s="172" t="s">
        <v>17</v>
      </c>
      <c r="K79" s="201">
        <v>1039917</v>
      </c>
      <c r="L79" s="176" t="b">
        <f t="shared" si="2"/>
        <v>1</v>
      </c>
    </row>
    <row r="80" spans="1:12">
      <c r="A80" s="224" t="s">
        <v>65</v>
      </c>
      <c r="B80" s="171" t="s">
        <v>41</v>
      </c>
      <c r="C80" s="171" t="s">
        <v>3</v>
      </c>
      <c r="D80" s="213">
        <v>6404</v>
      </c>
      <c r="E80" s="199"/>
      <c r="F80" s="200">
        <v>63963</v>
      </c>
      <c r="G80" s="174">
        <v>46035</v>
      </c>
      <c r="H80" s="175" t="s">
        <v>15</v>
      </c>
      <c r="I80" s="198"/>
      <c r="J80" s="172" t="s">
        <v>17</v>
      </c>
      <c r="K80" s="201">
        <v>63963</v>
      </c>
      <c r="L80" s="176" t="b">
        <f t="shared" si="2"/>
        <v>1</v>
      </c>
    </row>
    <row r="81" spans="1:12">
      <c r="A81" s="224" t="s">
        <v>55</v>
      </c>
      <c r="B81" s="171" t="s">
        <v>41</v>
      </c>
      <c r="C81" s="171" t="s">
        <v>3</v>
      </c>
      <c r="D81" s="213">
        <v>1247437</v>
      </c>
      <c r="E81" s="199"/>
      <c r="F81" s="200">
        <v>807490</v>
      </c>
      <c r="G81" s="174">
        <v>46035</v>
      </c>
      <c r="H81" s="175" t="s">
        <v>15</v>
      </c>
      <c r="I81" s="198"/>
      <c r="J81" s="172" t="s">
        <v>17</v>
      </c>
      <c r="K81" s="201">
        <v>807490</v>
      </c>
      <c r="L81" s="176" t="b">
        <f t="shared" si="2"/>
        <v>1</v>
      </c>
    </row>
    <row r="82" spans="1:12">
      <c r="A82" s="224" t="s">
        <v>55</v>
      </c>
      <c r="B82" s="171" t="s">
        <v>41</v>
      </c>
      <c r="C82" s="171" t="s">
        <v>3</v>
      </c>
      <c r="D82" s="213">
        <v>1247438</v>
      </c>
      <c r="E82" s="199"/>
      <c r="F82" s="200">
        <v>7286049</v>
      </c>
      <c r="G82" s="174">
        <v>46035</v>
      </c>
      <c r="H82" s="175" t="s">
        <v>15</v>
      </c>
      <c r="I82" s="198"/>
      <c r="J82" s="172" t="s">
        <v>17</v>
      </c>
      <c r="K82" s="201">
        <f>7000000+286049</f>
        <v>7286049</v>
      </c>
      <c r="L82" s="176" t="b">
        <f t="shared" si="2"/>
        <v>1</v>
      </c>
    </row>
    <row r="83" spans="1:12">
      <c r="A83" s="224" t="s">
        <v>55</v>
      </c>
      <c r="B83" s="171" t="s">
        <v>41</v>
      </c>
      <c r="C83" s="171" t="s">
        <v>3</v>
      </c>
      <c r="D83" s="213">
        <v>1247421</v>
      </c>
      <c r="E83" s="199"/>
      <c r="F83" s="200">
        <v>3781044</v>
      </c>
      <c r="G83" s="174">
        <v>46035</v>
      </c>
      <c r="H83" s="175" t="s">
        <v>15</v>
      </c>
      <c r="I83" s="198"/>
      <c r="J83" s="172" t="s">
        <v>17</v>
      </c>
      <c r="K83" s="201">
        <v>3781044</v>
      </c>
      <c r="L83" s="176" t="b">
        <f t="shared" si="2"/>
        <v>1</v>
      </c>
    </row>
    <row r="84" spans="1:12">
      <c r="A84" s="224" t="s">
        <v>63</v>
      </c>
      <c r="B84" s="171" t="s">
        <v>41</v>
      </c>
      <c r="C84" s="171" t="s">
        <v>3</v>
      </c>
      <c r="D84" s="213">
        <v>11420</v>
      </c>
      <c r="E84" s="199"/>
      <c r="F84" s="200">
        <v>449957</v>
      </c>
      <c r="G84" s="174">
        <v>46035</v>
      </c>
      <c r="H84" s="175" t="s">
        <v>15</v>
      </c>
      <c r="I84" s="198"/>
      <c r="J84" s="172" t="s">
        <v>17</v>
      </c>
      <c r="K84" s="201">
        <v>449957</v>
      </c>
      <c r="L84" s="176" t="b">
        <f t="shared" si="2"/>
        <v>1</v>
      </c>
    </row>
    <row r="85" spans="1:12">
      <c r="A85" s="224" t="s">
        <v>65</v>
      </c>
      <c r="B85" s="171" t="s">
        <v>41</v>
      </c>
      <c r="C85" s="171" t="s">
        <v>3</v>
      </c>
      <c r="D85" s="213">
        <v>6409</v>
      </c>
      <c r="E85" s="199"/>
      <c r="F85" s="200">
        <v>519840</v>
      </c>
      <c r="G85" s="174">
        <v>46035</v>
      </c>
      <c r="H85" s="175" t="s">
        <v>15</v>
      </c>
      <c r="I85" s="198"/>
      <c r="J85" s="172" t="s">
        <v>17</v>
      </c>
      <c r="K85" s="201">
        <v>519840</v>
      </c>
      <c r="L85" s="176" t="b">
        <f t="shared" si="2"/>
        <v>1</v>
      </c>
    </row>
    <row r="86" spans="1:12">
      <c r="A86" s="224" t="s">
        <v>59</v>
      </c>
      <c r="B86" s="171" t="s">
        <v>41</v>
      </c>
      <c r="C86" s="171" t="s">
        <v>3</v>
      </c>
      <c r="D86" s="213">
        <v>10520</v>
      </c>
      <c r="E86" s="199"/>
      <c r="F86" s="200">
        <v>84492</v>
      </c>
      <c r="G86" s="174">
        <v>46035</v>
      </c>
      <c r="H86" s="175" t="s">
        <v>15</v>
      </c>
      <c r="I86" s="198"/>
      <c r="J86" s="172" t="s">
        <v>17</v>
      </c>
      <c r="K86" s="201">
        <v>84492</v>
      </c>
      <c r="L86" s="176" t="b">
        <f t="shared" si="2"/>
        <v>1</v>
      </c>
    </row>
    <row r="87" spans="1:12">
      <c r="A87" s="224" t="s">
        <v>59</v>
      </c>
      <c r="B87" s="171" t="s">
        <v>41</v>
      </c>
      <c r="C87" s="171" t="s">
        <v>3</v>
      </c>
      <c r="D87" s="213">
        <v>10521</v>
      </c>
      <c r="E87" s="199"/>
      <c r="F87" s="200">
        <v>748744</v>
      </c>
      <c r="G87" s="174">
        <v>46035</v>
      </c>
      <c r="H87" s="175" t="s">
        <v>15</v>
      </c>
      <c r="I87" s="198"/>
      <c r="J87" s="172" t="s">
        <v>17</v>
      </c>
      <c r="K87" s="201">
        <v>748744</v>
      </c>
      <c r="L87" s="176" t="b">
        <f t="shared" si="2"/>
        <v>1</v>
      </c>
    </row>
    <row r="88" spans="1:12">
      <c r="A88" s="224" t="s">
        <v>57</v>
      </c>
      <c r="B88" s="171" t="s">
        <v>41</v>
      </c>
      <c r="C88" s="171" t="s">
        <v>3</v>
      </c>
      <c r="D88" s="213">
        <v>631882</v>
      </c>
      <c r="E88" s="199"/>
      <c r="F88" s="200">
        <v>322504</v>
      </c>
      <c r="G88" s="174">
        <v>46035</v>
      </c>
      <c r="H88" s="175" t="s">
        <v>15</v>
      </c>
      <c r="I88" s="198"/>
      <c r="J88" s="172" t="s">
        <v>17</v>
      </c>
      <c r="K88" s="201">
        <v>322504</v>
      </c>
      <c r="L88" s="176" t="b">
        <f t="shared" si="2"/>
        <v>1</v>
      </c>
    </row>
    <row r="89" spans="1:12">
      <c r="A89" s="224" t="s">
        <v>55</v>
      </c>
      <c r="B89" s="171" t="s">
        <v>41</v>
      </c>
      <c r="C89" s="171" t="s">
        <v>3</v>
      </c>
      <c r="D89" s="213">
        <v>1247460</v>
      </c>
      <c r="E89" s="199"/>
      <c r="F89" s="200">
        <v>1365537</v>
      </c>
      <c r="G89" s="174">
        <v>46035</v>
      </c>
      <c r="H89" s="175" t="s">
        <v>15</v>
      </c>
      <c r="I89" s="198"/>
      <c r="J89" s="172" t="s">
        <v>17</v>
      </c>
      <c r="K89" s="201">
        <v>1365537</v>
      </c>
      <c r="L89" s="176" t="b">
        <f t="shared" si="2"/>
        <v>1</v>
      </c>
    </row>
    <row r="90" spans="1:12">
      <c r="A90" s="224" t="s">
        <v>46</v>
      </c>
      <c r="B90" s="171" t="s">
        <v>41</v>
      </c>
      <c r="C90" s="171" t="s">
        <v>3</v>
      </c>
      <c r="D90" s="213">
        <v>26770</v>
      </c>
      <c r="E90" s="199"/>
      <c r="F90" s="200">
        <v>339537</v>
      </c>
      <c r="G90" s="174">
        <v>46035</v>
      </c>
      <c r="H90" s="175" t="s">
        <v>15</v>
      </c>
      <c r="I90" s="198"/>
      <c r="J90" s="172" t="s">
        <v>17</v>
      </c>
      <c r="K90" s="201">
        <v>339537</v>
      </c>
      <c r="L90" s="176" t="b">
        <f t="shared" si="2"/>
        <v>1</v>
      </c>
    </row>
    <row r="91" spans="1:12">
      <c r="A91" s="224" t="s">
        <v>59</v>
      </c>
      <c r="B91" s="171" t="s">
        <v>41</v>
      </c>
      <c r="C91" s="171" t="s">
        <v>3</v>
      </c>
      <c r="D91" s="213">
        <v>2507</v>
      </c>
      <c r="E91" s="199"/>
      <c r="F91" s="200">
        <v>79992</v>
      </c>
      <c r="G91" s="174">
        <v>46035</v>
      </c>
      <c r="H91" s="175" t="s">
        <v>15</v>
      </c>
      <c r="I91" s="198"/>
      <c r="J91" s="172" t="s">
        <v>17</v>
      </c>
      <c r="K91" s="201">
        <v>79992</v>
      </c>
      <c r="L91" s="176" t="b">
        <f t="shared" si="2"/>
        <v>1</v>
      </c>
    </row>
    <row r="92" spans="1:12">
      <c r="A92" s="224" t="s">
        <v>94</v>
      </c>
      <c r="B92" s="171" t="s">
        <v>41</v>
      </c>
      <c r="C92" s="171" t="s">
        <v>3</v>
      </c>
      <c r="D92" s="213">
        <v>859497</v>
      </c>
      <c r="E92" s="199"/>
      <c r="F92" s="200">
        <v>378809</v>
      </c>
      <c r="G92" s="174">
        <v>46035</v>
      </c>
      <c r="H92" s="175" t="s">
        <v>15</v>
      </c>
      <c r="I92" s="198"/>
      <c r="J92" s="172" t="s">
        <v>17</v>
      </c>
      <c r="K92" s="201">
        <v>378809</v>
      </c>
      <c r="L92" s="176" t="b">
        <f t="shared" si="2"/>
        <v>1</v>
      </c>
    </row>
    <row r="93" spans="1:12">
      <c r="A93" s="224" t="s">
        <v>59</v>
      </c>
      <c r="B93" s="171" t="s">
        <v>41</v>
      </c>
      <c r="C93" s="171" t="s">
        <v>3</v>
      </c>
      <c r="D93" s="213">
        <v>10538</v>
      </c>
      <c r="E93" s="199"/>
      <c r="F93" s="200">
        <v>214666</v>
      </c>
      <c r="G93" s="174">
        <v>46035</v>
      </c>
      <c r="H93" s="175" t="s">
        <v>15</v>
      </c>
      <c r="I93" s="198"/>
      <c r="J93" s="172" t="s">
        <v>17</v>
      </c>
      <c r="K93" s="201">
        <v>214666</v>
      </c>
      <c r="L93" s="176" t="b">
        <f t="shared" si="2"/>
        <v>1</v>
      </c>
    </row>
    <row r="94" spans="1:12">
      <c r="A94" s="224" t="s">
        <v>45</v>
      </c>
      <c r="B94" s="171" t="s">
        <v>41</v>
      </c>
      <c r="C94" s="171" t="s">
        <v>3</v>
      </c>
      <c r="D94" s="213">
        <v>375</v>
      </c>
      <c r="E94" s="199"/>
      <c r="F94" s="200">
        <v>179938</v>
      </c>
      <c r="G94" s="174">
        <v>46035</v>
      </c>
      <c r="H94" s="175" t="s">
        <v>15</v>
      </c>
      <c r="I94" s="198"/>
      <c r="J94" s="172" t="s">
        <v>17</v>
      </c>
      <c r="K94" s="201">
        <v>179938</v>
      </c>
      <c r="L94" s="176" t="b">
        <f t="shared" si="2"/>
        <v>1</v>
      </c>
    </row>
    <row r="95" spans="1:12">
      <c r="A95" s="224" t="s">
        <v>45</v>
      </c>
      <c r="B95" s="171" t="s">
        <v>41</v>
      </c>
      <c r="C95" s="171" t="s">
        <v>3</v>
      </c>
      <c r="D95" s="213">
        <v>377</v>
      </c>
      <c r="E95" s="199"/>
      <c r="F95" s="200">
        <v>1180902</v>
      </c>
      <c r="G95" s="174">
        <v>46035</v>
      </c>
      <c r="H95" s="175" t="s">
        <v>15</v>
      </c>
      <c r="I95" s="198"/>
      <c r="J95" s="172" t="s">
        <v>17</v>
      </c>
      <c r="K95" s="201">
        <v>1180902</v>
      </c>
      <c r="L95" s="176" t="b">
        <f t="shared" si="2"/>
        <v>1</v>
      </c>
    </row>
    <row r="96" spans="1:12">
      <c r="A96" s="224" t="s">
        <v>45</v>
      </c>
      <c r="B96" s="171" t="s">
        <v>41</v>
      </c>
      <c r="C96" s="171" t="s">
        <v>3</v>
      </c>
      <c r="D96" s="213">
        <v>376</v>
      </c>
      <c r="E96" s="199"/>
      <c r="F96" s="200">
        <v>179938</v>
      </c>
      <c r="G96" s="174">
        <v>46035</v>
      </c>
      <c r="H96" s="175" t="s">
        <v>15</v>
      </c>
      <c r="I96" s="198"/>
      <c r="J96" s="172" t="s">
        <v>17</v>
      </c>
      <c r="K96" s="201">
        <v>179938</v>
      </c>
      <c r="L96" s="176" t="b">
        <f t="shared" si="2"/>
        <v>1</v>
      </c>
    </row>
    <row r="97" spans="1:12">
      <c r="A97" s="224" t="s">
        <v>46</v>
      </c>
      <c r="B97" s="171" t="s">
        <v>41</v>
      </c>
      <c r="C97" s="171" t="s">
        <v>3</v>
      </c>
      <c r="D97" s="213">
        <v>26775</v>
      </c>
      <c r="E97" s="199"/>
      <c r="F97" s="200">
        <v>463732</v>
      </c>
      <c r="G97" s="174">
        <v>46035</v>
      </c>
      <c r="H97" s="175" t="s">
        <v>15</v>
      </c>
      <c r="I97" s="198"/>
      <c r="J97" s="172" t="s">
        <v>17</v>
      </c>
      <c r="K97" s="201">
        <v>463732</v>
      </c>
      <c r="L97" s="176" t="b">
        <f t="shared" si="2"/>
        <v>1</v>
      </c>
    </row>
    <row r="98" spans="1:12">
      <c r="A98" s="224" t="s">
        <v>95</v>
      </c>
      <c r="B98" s="171" t="s">
        <v>41</v>
      </c>
      <c r="C98" s="171" t="s">
        <v>3</v>
      </c>
      <c r="D98" s="213">
        <v>7092</v>
      </c>
      <c r="E98" s="199"/>
      <c r="F98" s="200">
        <v>12697515</v>
      </c>
      <c r="G98" s="174">
        <v>46035</v>
      </c>
      <c r="H98" s="175" t="s">
        <v>15</v>
      </c>
      <c r="I98" s="198"/>
      <c r="J98" s="172" t="s">
        <v>17</v>
      </c>
      <c r="K98" s="201">
        <f>7000000+5697515</f>
        <v>12697515</v>
      </c>
      <c r="L98" s="176" t="b">
        <f t="shared" ref="L98:L129" si="3">+K98=F98</f>
        <v>1</v>
      </c>
    </row>
    <row r="99" spans="1:12">
      <c r="A99" s="224" t="s">
        <v>96</v>
      </c>
      <c r="B99" s="171" t="s">
        <v>41</v>
      </c>
      <c r="C99" s="171" t="s">
        <v>3</v>
      </c>
      <c r="D99" s="213">
        <v>16921</v>
      </c>
      <c r="E99" s="199"/>
      <c r="F99" s="200">
        <v>4680960</v>
      </c>
      <c r="G99" s="174">
        <v>46035</v>
      </c>
      <c r="H99" s="175" t="s">
        <v>15</v>
      </c>
      <c r="I99" s="198"/>
      <c r="J99" s="172" t="s">
        <v>17</v>
      </c>
      <c r="K99" s="201">
        <v>4680960</v>
      </c>
      <c r="L99" s="176" t="b">
        <f t="shared" si="3"/>
        <v>1</v>
      </c>
    </row>
    <row r="100" spans="1:12">
      <c r="A100" s="224" t="s">
        <v>54</v>
      </c>
      <c r="B100" s="171" t="s">
        <v>41</v>
      </c>
      <c r="C100" s="171" t="s">
        <v>3</v>
      </c>
      <c r="D100" s="213">
        <v>102760</v>
      </c>
      <c r="E100" s="199"/>
      <c r="F100" s="200">
        <v>569177</v>
      </c>
      <c r="G100" s="174">
        <v>46035</v>
      </c>
      <c r="H100" s="175" t="s">
        <v>15</v>
      </c>
      <c r="I100" s="198"/>
      <c r="J100" s="172" t="s">
        <v>17</v>
      </c>
      <c r="K100" s="201">
        <v>569177</v>
      </c>
      <c r="L100" s="176" t="b">
        <f t="shared" si="3"/>
        <v>1</v>
      </c>
    </row>
    <row r="101" spans="1:12">
      <c r="A101" s="224" t="s">
        <v>47</v>
      </c>
      <c r="B101" s="171" t="s">
        <v>41</v>
      </c>
      <c r="C101" s="171" t="s">
        <v>3</v>
      </c>
      <c r="D101" s="213">
        <v>14867</v>
      </c>
      <c r="E101" s="199"/>
      <c r="F101" s="200">
        <v>21578</v>
      </c>
      <c r="G101" s="174">
        <v>46035</v>
      </c>
      <c r="H101" s="175" t="s">
        <v>15</v>
      </c>
      <c r="I101" s="198"/>
      <c r="J101" s="172" t="s">
        <v>17</v>
      </c>
      <c r="K101" s="201">
        <v>21578</v>
      </c>
      <c r="L101" s="176" t="b">
        <f t="shared" si="3"/>
        <v>1</v>
      </c>
    </row>
    <row r="102" spans="1:12">
      <c r="A102" s="224" t="s">
        <v>47</v>
      </c>
      <c r="B102" s="171" t="s">
        <v>41</v>
      </c>
      <c r="C102" s="171" t="s">
        <v>3</v>
      </c>
      <c r="D102" s="213">
        <v>14860</v>
      </c>
      <c r="E102" s="199"/>
      <c r="F102" s="200">
        <v>2143523</v>
      </c>
      <c r="G102" s="174">
        <v>46035</v>
      </c>
      <c r="H102" s="175" t="s">
        <v>15</v>
      </c>
      <c r="I102" s="198"/>
      <c r="J102" s="172" t="s">
        <v>17</v>
      </c>
      <c r="K102" s="201">
        <v>2143523</v>
      </c>
      <c r="L102" s="176" t="b">
        <f t="shared" si="3"/>
        <v>1</v>
      </c>
    </row>
    <row r="103" spans="1:12">
      <c r="A103" s="224" t="s">
        <v>52</v>
      </c>
      <c r="B103" s="171" t="s">
        <v>41</v>
      </c>
      <c r="C103" s="171" t="s">
        <v>3</v>
      </c>
      <c r="D103" s="213">
        <v>134826</v>
      </c>
      <c r="E103" s="199"/>
      <c r="F103" s="200">
        <v>810711</v>
      </c>
      <c r="G103" s="174">
        <v>46035</v>
      </c>
      <c r="H103" s="175" t="s">
        <v>15</v>
      </c>
      <c r="I103" s="198"/>
      <c r="J103" s="172" t="s">
        <v>17</v>
      </c>
      <c r="K103" s="201">
        <v>810711</v>
      </c>
      <c r="L103" s="176" t="b">
        <f t="shared" si="3"/>
        <v>1</v>
      </c>
    </row>
    <row r="104" spans="1:12">
      <c r="A104" s="224" t="s">
        <v>66</v>
      </c>
      <c r="B104" s="171" t="s">
        <v>41</v>
      </c>
      <c r="C104" s="171" t="s">
        <v>3</v>
      </c>
      <c r="D104" s="213">
        <v>49</v>
      </c>
      <c r="E104" s="199"/>
      <c r="F104" s="200">
        <v>304878</v>
      </c>
      <c r="G104" s="174">
        <v>46035</v>
      </c>
      <c r="H104" s="175" t="s">
        <v>15</v>
      </c>
      <c r="I104" s="198"/>
      <c r="J104" s="172" t="s">
        <v>17</v>
      </c>
      <c r="K104" s="201">
        <v>304878</v>
      </c>
      <c r="L104" s="176" t="b">
        <f t="shared" si="3"/>
        <v>1</v>
      </c>
    </row>
    <row r="105" spans="1:12">
      <c r="A105" s="224" t="s">
        <v>58</v>
      </c>
      <c r="B105" s="171" t="s">
        <v>41</v>
      </c>
      <c r="C105" s="171" t="s">
        <v>3</v>
      </c>
      <c r="D105" s="213">
        <v>5658</v>
      </c>
      <c r="E105" s="199"/>
      <c r="F105" s="200">
        <v>15440</v>
      </c>
      <c r="G105" s="174">
        <v>46035</v>
      </c>
      <c r="H105" s="175" t="s">
        <v>15</v>
      </c>
      <c r="I105" s="198"/>
      <c r="J105" s="172" t="s">
        <v>17</v>
      </c>
      <c r="K105" s="201">
        <v>15440</v>
      </c>
      <c r="L105" s="176" t="b">
        <f t="shared" si="3"/>
        <v>1</v>
      </c>
    </row>
    <row r="106" spans="1:12">
      <c r="A106" s="224" t="s">
        <v>55</v>
      </c>
      <c r="B106" s="171" t="s">
        <v>41</v>
      </c>
      <c r="C106" s="171" t="s">
        <v>3</v>
      </c>
      <c r="D106" s="213">
        <v>1247588</v>
      </c>
      <c r="E106" s="199"/>
      <c r="F106" s="200">
        <v>3456819</v>
      </c>
      <c r="G106" s="174">
        <v>46035</v>
      </c>
      <c r="H106" s="175" t="s">
        <v>15</v>
      </c>
      <c r="I106" s="198"/>
      <c r="J106" s="172" t="s">
        <v>17</v>
      </c>
      <c r="K106" s="201">
        <v>3456819</v>
      </c>
      <c r="L106" s="176" t="b">
        <f t="shared" si="3"/>
        <v>1</v>
      </c>
    </row>
    <row r="107" spans="1:12">
      <c r="A107" s="224" t="s">
        <v>55</v>
      </c>
      <c r="B107" s="171" t="s">
        <v>41</v>
      </c>
      <c r="C107" s="171" t="s">
        <v>3</v>
      </c>
      <c r="D107" s="213">
        <v>1247589</v>
      </c>
      <c r="E107" s="199"/>
      <c r="F107" s="200">
        <v>1728410</v>
      </c>
      <c r="G107" s="174">
        <v>46035</v>
      </c>
      <c r="H107" s="175" t="s">
        <v>15</v>
      </c>
      <c r="I107" s="198"/>
      <c r="J107" s="172" t="s">
        <v>17</v>
      </c>
      <c r="K107" s="201">
        <v>1728410</v>
      </c>
      <c r="L107" s="176" t="b">
        <f t="shared" si="3"/>
        <v>1</v>
      </c>
    </row>
    <row r="108" spans="1:12">
      <c r="A108" s="224" t="s">
        <v>62</v>
      </c>
      <c r="B108" s="171" t="s">
        <v>41</v>
      </c>
      <c r="C108" s="171" t="s">
        <v>3</v>
      </c>
      <c r="D108" s="213">
        <v>334</v>
      </c>
      <c r="E108" s="199"/>
      <c r="F108" s="200">
        <v>10000</v>
      </c>
      <c r="G108" s="174">
        <v>46035</v>
      </c>
      <c r="H108" s="175" t="s">
        <v>15</v>
      </c>
      <c r="I108" s="198"/>
      <c r="J108" s="172" t="s">
        <v>17</v>
      </c>
      <c r="K108" s="201">
        <v>10000</v>
      </c>
      <c r="L108" s="176" t="b">
        <f t="shared" si="3"/>
        <v>1</v>
      </c>
    </row>
    <row r="109" spans="1:12">
      <c r="A109" s="224" t="s">
        <v>97</v>
      </c>
      <c r="B109" s="171" t="s">
        <v>41</v>
      </c>
      <c r="C109" s="171" t="s">
        <v>3</v>
      </c>
      <c r="D109" s="213">
        <v>6444</v>
      </c>
      <c r="E109" s="199"/>
      <c r="F109" s="200">
        <v>552634</v>
      </c>
      <c r="G109" s="174">
        <v>46035</v>
      </c>
      <c r="H109" s="175" t="s">
        <v>15</v>
      </c>
      <c r="I109" s="198"/>
      <c r="J109" s="199" t="s">
        <v>17</v>
      </c>
      <c r="K109" s="201">
        <v>552634</v>
      </c>
      <c r="L109" s="176" t="b">
        <f t="shared" si="3"/>
        <v>1</v>
      </c>
    </row>
    <row r="110" spans="1:12">
      <c r="A110" s="224" t="s">
        <v>97</v>
      </c>
      <c r="B110" s="171" t="s">
        <v>41</v>
      </c>
      <c r="C110" s="171" t="s">
        <v>3</v>
      </c>
      <c r="D110" s="213">
        <v>6443</v>
      </c>
      <c r="E110" s="199"/>
      <c r="F110" s="200">
        <v>2270034</v>
      </c>
      <c r="G110" s="174">
        <v>46035</v>
      </c>
      <c r="H110" s="175" t="s">
        <v>15</v>
      </c>
      <c r="I110" s="198"/>
      <c r="J110" s="199" t="s">
        <v>17</v>
      </c>
      <c r="K110" s="201">
        <v>2270034</v>
      </c>
      <c r="L110" s="176" t="b">
        <f t="shared" si="3"/>
        <v>1</v>
      </c>
    </row>
    <row r="111" spans="1:12">
      <c r="A111" s="224" t="s">
        <v>57</v>
      </c>
      <c r="B111" s="171" t="s">
        <v>41</v>
      </c>
      <c r="C111" s="171" t="s">
        <v>3</v>
      </c>
      <c r="D111" s="213">
        <v>632018</v>
      </c>
      <c r="E111" s="199"/>
      <c r="F111" s="200">
        <v>155691</v>
      </c>
      <c r="G111" s="174">
        <v>46035</v>
      </c>
      <c r="H111" s="175" t="s">
        <v>15</v>
      </c>
      <c r="I111" s="198"/>
      <c r="J111" s="199" t="s">
        <v>17</v>
      </c>
      <c r="K111" s="201">
        <v>155691</v>
      </c>
      <c r="L111" s="176" t="b">
        <f t="shared" si="3"/>
        <v>1</v>
      </c>
    </row>
    <row r="112" spans="1:12">
      <c r="A112" s="224" t="s">
        <v>55</v>
      </c>
      <c r="B112" s="171" t="s">
        <v>41</v>
      </c>
      <c r="C112" s="171" t="s">
        <v>3</v>
      </c>
      <c r="D112" s="213">
        <v>1247633</v>
      </c>
      <c r="E112" s="199"/>
      <c r="F112" s="200">
        <v>807490</v>
      </c>
      <c r="G112" s="174">
        <v>46035</v>
      </c>
      <c r="H112" s="175" t="s">
        <v>15</v>
      </c>
      <c r="I112" s="198"/>
      <c r="J112" s="199" t="s">
        <v>17</v>
      </c>
      <c r="K112" s="201">
        <v>807490</v>
      </c>
      <c r="L112" s="176" t="b">
        <f t="shared" si="3"/>
        <v>1</v>
      </c>
    </row>
    <row r="113" spans="1:12">
      <c r="A113" s="224" t="s">
        <v>55</v>
      </c>
      <c r="B113" s="171" t="s">
        <v>41</v>
      </c>
      <c r="C113" s="171" t="s">
        <v>3</v>
      </c>
      <c r="D113" s="213">
        <v>1247634</v>
      </c>
      <c r="E113" s="199"/>
      <c r="F113" s="200">
        <v>1614980</v>
      </c>
      <c r="G113" s="174">
        <v>46035</v>
      </c>
      <c r="H113" s="175" t="s">
        <v>15</v>
      </c>
      <c r="I113" s="198"/>
      <c r="J113" s="199" t="s">
        <v>17</v>
      </c>
      <c r="K113" s="201">
        <v>1614980</v>
      </c>
      <c r="L113" s="176" t="b">
        <f t="shared" si="3"/>
        <v>1</v>
      </c>
    </row>
    <row r="114" spans="1:12">
      <c r="A114" s="224" t="s">
        <v>46</v>
      </c>
      <c r="B114" s="171" t="s">
        <v>41</v>
      </c>
      <c r="C114" s="171" t="s">
        <v>3</v>
      </c>
      <c r="D114" s="213">
        <v>26784</v>
      </c>
      <c r="E114" s="199"/>
      <c r="F114" s="200">
        <v>767994</v>
      </c>
      <c r="G114" s="174">
        <v>46035</v>
      </c>
      <c r="H114" s="175" t="s">
        <v>15</v>
      </c>
      <c r="I114" s="198"/>
      <c r="J114" s="199" t="s">
        <v>17</v>
      </c>
      <c r="K114" s="201">
        <v>767994</v>
      </c>
      <c r="L114" s="176" t="b">
        <f t="shared" si="3"/>
        <v>1</v>
      </c>
    </row>
    <row r="115" spans="1:12">
      <c r="A115" s="224" t="s">
        <v>48</v>
      </c>
      <c r="B115" s="171" t="s">
        <v>41</v>
      </c>
      <c r="C115" s="171" t="s">
        <v>3</v>
      </c>
      <c r="D115" s="213">
        <v>5357</v>
      </c>
      <c r="E115" s="199"/>
      <c r="F115" s="200">
        <v>2133349</v>
      </c>
      <c r="G115" s="174">
        <v>46035</v>
      </c>
      <c r="H115" s="175" t="s">
        <v>15</v>
      </c>
      <c r="I115" s="198"/>
      <c r="J115" s="199" t="s">
        <v>17</v>
      </c>
      <c r="K115" s="201">
        <v>2133349</v>
      </c>
      <c r="L115" s="176" t="b">
        <f t="shared" si="3"/>
        <v>1</v>
      </c>
    </row>
    <row r="116" spans="1:12">
      <c r="A116" s="224" t="s">
        <v>48</v>
      </c>
      <c r="B116" s="171" t="s">
        <v>41</v>
      </c>
      <c r="C116" s="171" t="s">
        <v>3</v>
      </c>
      <c r="D116" s="213">
        <v>5354</v>
      </c>
      <c r="E116" s="199"/>
      <c r="F116" s="200">
        <v>2133349</v>
      </c>
      <c r="G116" s="174">
        <v>46035</v>
      </c>
      <c r="H116" s="175" t="s">
        <v>15</v>
      </c>
      <c r="I116" s="198"/>
      <c r="J116" s="199" t="s">
        <v>17</v>
      </c>
      <c r="K116" s="201">
        <v>2133349</v>
      </c>
      <c r="L116" s="176" t="b">
        <f t="shared" si="3"/>
        <v>1</v>
      </c>
    </row>
    <row r="117" spans="1:12">
      <c r="A117" s="224" t="s">
        <v>65</v>
      </c>
      <c r="B117" s="171" t="s">
        <v>41</v>
      </c>
      <c r="C117" s="171" t="s">
        <v>3</v>
      </c>
      <c r="D117" s="213">
        <v>6592</v>
      </c>
      <c r="E117" s="199"/>
      <c r="F117" s="200">
        <v>187947</v>
      </c>
      <c r="G117" s="174">
        <v>46035</v>
      </c>
      <c r="H117" s="175" t="s">
        <v>15</v>
      </c>
      <c r="I117" s="198"/>
      <c r="J117" s="199" t="s">
        <v>17</v>
      </c>
      <c r="K117" s="201">
        <v>187947</v>
      </c>
      <c r="L117" s="176" t="b">
        <f t="shared" si="3"/>
        <v>1</v>
      </c>
    </row>
    <row r="118" spans="1:12">
      <c r="A118" s="224" t="s">
        <v>65</v>
      </c>
      <c r="B118" s="171" t="s">
        <v>41</v>
      </c>
      <c r="C118" s="171" t="s">
        <v>3</v>
      </c>
      <c r="D118" s="213">
        <v>6593</v>
      </c>
      <c r="E118" s="199"/>
      <c r="F118" s="200">
        <v>230336</v>
      </c>
      <c r="G118" s="174">
        <v>46035</v>
      </c>
      <c r="H118" s="175" t="s">
        <v>15</v>
      </c>
      <c r="I118" s="198"/>
      <c r="J118" s="199" t="s">
        <v>17</v>
      </c>
      <c r="K118" s="201">
        <v>230336</v>
      </c>
      <c r="L118" s="176" t="b">
        <f t="shared" si="3"/>
        <v>1</v>
      </c>
    </row>
    <row r="119" spans="1:12">
      <c r="A119" s="224" t="s">
        <v>47</v>
      </c>
      <c r="B119" s="171" t="s">
        <v>41</v>
      </c>
      <c r="C119" s="171" t="s">
        <v>3</v>
      </c>
      <c r="D119" s="213">
        <v>14874</v>
      </c>
      <c r="E119" s="199"/>
      <c r="F119" s="200">
        <v>1728183</v>
      </c>
      <c r="G119" s="174">
        <v>46035</v>
      </c>
      <c r="H119" s="175" t="s">
        <v>15</v>
      </c>
      <c r="I119" s="198"/>
      <c r="J119" s="199" t="s">
        <v>17</v>
      </c>
      <c r="K119" s="201">
        <v>1728183</v>
      </c>
      <c r="L119" s="176" t="b">
        <f t="shared" si="3"/>
        <v>1</v>
      </c>
    </row>
    <row r="120" spans="1:12">
      <c r="A120" s="224" t="s">
        <v>98</v>
      </c>
      <c r="B120" s="171" t="s">
        <v>41</v>
      </c>
      <c r="C120" s="171" t="s">
        <v>3</v>
      </c>
      <c r="D120" s="213">
        <v>11197</v>
      </c>
      <c r="E120" s="199"/>
      <c r="F120" s="200">
        <v>23830</v>
      </c>
      <c r="G120" s="174">
        <v>46035</v>
      </c>
      <c r="H120" s="175" t="s">
        <v>15</v>
      </c>
      <c r="I120" s="198"/>
      <c r="J120" s="199" t="s">
        <v>17</v>
      </c>
      <c r="K120" s="201">
        <v>23830</v>
      </c>
      <c r="L120" s="176" t="b">
        <f t="shared" si="3"/>
        <v>1</v>
      </c>
    </row>
    <row r="121" spans="1:12">
      <c r="A121" s="224" t="s">
        <v>98</v>
      </c>
      <c r="B121" s="171" t="s">
        <v>41</v>
      </c>
      <c r="C121" s="171" t="s">
        <v>3</v>
      </c>
      <c r="D121" s="213">
        <v>11198</v>
      </c>
      <c r="E121" s="199"/>
      <c r="F121" s="200">
        <v>120453</v>
      </c>
      <c r="G121" s="174">
        <v>46035</v>
      </c>
      <c r="H121" s="175" t="s">
        <v>15</v>
      </c>
      <c r="I121" s="204"/>
      <c r="J121" s="205" t="s">
        <v>17</v>
      </c>
      <c r="K121" s="207">
        <v>120453</v>
      </c>
      <c r="L121" s="208" t="b">
        <f t="shared" si="3"/>
        <v>1</v>
      </c>
    </row>
    <row r="122" spans="1:12">
      <c r="A122" s="224" t="s">
        <v>62</v>
      </c>
      <c r="B122" s="171" t="s">
        <v>41</v>
      </c>
      <c r="C122" s="171" t="s">
        <v>3</v>
      </c>
      <c r="D122" s="213">
        <v>336</v>
      </c>
      <c r="E122" s="199"/>
      <c r="F122" s="200">
        <v>5343</v>
      </c>
      <c r="G122" s="174">
        <v>46035</v>
      </c>
      <c r="H122" s="209" t="s">
        <v>15</v>
      </c>
      <c r="I122" s="152"/>
      <c r="J122" s="162" t="s">
        <v>17</v>
      </c>
      <c r="K122" s="190">
        <v>5343</v>
      </c>
      <c r="L122" s="158" t="b">
        <f t="shared" si="3"/>
        <v>1</v>
      </c>
    </row>
    <row r="123" spans="1:12">
      <c r="A123" s="225" t="s">
        <v>55</v>
      </c>
      <c r="B123" s="180" t="s">
        <v>41</v>
      </c>
      <c r="C123" s="180" t="s">
        <v>3</v>
      </c>
      <c r="D123" s="214">
        <v>1253112</v>
      </c>
      <c r="E123" s="205"/>
      <c r="F123" s="206">
        <v>5414322</v>
      </c>
      <c r="G123" s="178">
        <v>46035</v>
      </c>
      <c r="H123" s="210" t="s">
        <v>15</v>
      </c>
      <c r="I123" s="152"/>
      <c r="J123" s="162" t="s">
        <v>17</v>
      </c>
      <c r="K123" s="190">
        <v>5414322</v>
      </c>
      <c r="L123" s="158" t="b">
        <f t="shared" si="3"/>
        <v>1</v>
      </c>
    </row>
    <row r="124" spans="1:12">
      <c r="A124" s="236" t="s">
        <v>99</v>
      </c>
      <c r="B124" s="180" t="s">
        <v>41</v>
      </c>
      <c r="C124" s="152" t="s">
        <v>3</v>
      </c>
      <c r="D124" s="161">
        <v>283961</v>
      </c>
      <c r="E124" s="162"/>
      <c r="F124" s="155">
        <v>305950</v>
      </c>
      <c r="G124" s="156">
        <v>46035</v>
      </c>
      <c r="H124" s="211" t="s">
        <v>27</v>
      </c>
      <c r="I124" s="152"/>
      <c r="J124" s="199" t="s">
        <v>17</v>
      </c>
      <c r="K124" s="190">
        <v>305950</v>
      </c>
      <c r="L124" s="158" t="b">
        <f t="shared" si="3"/>
        <v>1</v>
      </c>
    </row>
    <row r="125" spans="1:12">
      <c r="A125" s="236" t="s">
        <v>100</v>
      </c>
      <c r="B125" s="244" t="s">
        <v>41</v>
      </c>
      <c r="C125" s="240"/>
      <c r="D125" s="243"/>
      <c r="E125" s="243"/>
      <c r="F125" s="155">
        <v>929940</v>
      </c>
      <c r="G125" s="156">
        <v>46036</v>
      </c>
      <c r="H125" s="211" t="s">
        <v>27</v>
      </c>
      <c r="I125" s="152"/>
      <c r="J125" s="199" t="s">
        <v>17</v>
      </c>
      <c r="K125" s="190">
        <v>929940</v>
      </c>
      <c r="L125" s="158" t="b">
        <f t="shared" si="3"/>
        <v>1</v>
      </c>
    </row>
    <row r="126" spans="1:12">
      <c r="A126" s="226" t="s">
        <v>101</v>
      </c>
      <c r="B126" s="180" t="s">
        <v>41</v>
      </c>
      <c r="C126" s="152" t="s">
        <v>3</v>
      </c>
      <c r="D126" s="161">
        <v>2006895</v>
      </c>
      <c r="E126" s="162"/>
      <c r="F126" s="155">
        <v>729990</v>
      </c>
      <c r="G126" s="156">
        <v>46036</v>
      </c>
      <c r="H126" s="211" t="s">
        <v>27</v>
      </c>
      <c r="I126" s="212"/>
      <c r="J126" s="199" t="s">
        <v>17</v>
      </c>
      <c r="K126" s="201">
        <v>729990</v>
      </c>
      <c r="L126" s="158" t="b">
        <f t="shared" si="3"/>
        <v>1</v>
      </c>
    </row>
    <row r="127" spans="1:12">
      <c r="A127" s="219" t="s">
        <v>47</v>
      </c>
      <c r="B127" s="180" t="s">
        <v>41</v>
      </c>
      <c r="C127" s="180" t="s">
        <v>3</v>
      </c>
      <c r="D127" s="161">
        <v>14874</v>
      </c>
      <c r="E127" s="162"/>
      <c r="F127" s="155">
        <v>1728183</v>
      </c>
      <c r="G127" s="156">
        <v>46036</v>
      </c>
      <c r="H127" s="211" t="s">
        <v>15</v>
      </c>
      <c r="I127" s="212"/>
      <c r="J127" s="199" t="s">
        <v>17</v>
      </c>
      <c r="K127" s="201">
        <v>1728183</v>
      </c>
      <c r="L127" s="158" t="b">
        <f t="shared" si="3"/>
        <v>1</v>
      </c>
    </row>
    <row r="128" spans="1:12">
      <c r="A128" s="171" t="s">
        <v>102</v>
      </c>
      <c r="B128" s="202"/>
      <c r="C128" s="202"/>
      <c r="D128" s="203"/>
      <c r="E128" s="203"/>
      <c r="F128" s="173">
        <v>10000000</v>
      </c>
      <c r="G128" s="174">
        <v>46036</v>
      </c>
      <c r="H128" s="175" t="s">
        <v>15</v>
      </c>
      <c r="I128" s="171"/>
      <c r="J128" s="172" t="s">
        <v>17</v>
      </c>
      <c r="K128" s="186">
        <v>10000000</v>
      </c>
      <c r="L128" s="176" t="b">
        <f t="shared" si="3"/>
        <v>1</v>
      </c>
    </row>
    <row r="129" spans="1:12">
      <c r="A129" s="233" t="s">
        <v>101</v>
      </c>
      <c r="B129" s="180" t="s">
        <v>41</v>
      </c>
      <c r="C129" s="171" t="s">
        <v>3</v>
      </c>
      <c r="D129" s="184">
        <v>2006869</v>
      </c>
      <c r="E129" s="172"/>
      <c r="F129" s="173">
        <v>989970</v>
      </c>
      <c r="G129" s="174">
        <v>46037</v>
      </c>
      <c r="H129" s="211" t="s">
        <v>27</v>
      </c>
      <c r="I129" s="171"/>
      <c r="J129" s="172" t="s">
        <v>17</v>
      </c>
      <c r="K129" s="186">
        <v>989970</v>
      </c>
      <c r="L129" s="176" t="b">
        <f t="shared" si="3"/>
        <v>1</v>
      </c>
    </row>
    <row r="130" spans="1:12">
      <c r="A130" s="233" t="s">
        <v>103</v>
      </c>
      <c r="B130" s="180" t="s">
        <v>41</v>
      </c>
      <c r="C130" s="171" t="s">
        <v>3</v>
      </c>
      <c r="D130" s="184">
        <v>416423</v>
      </c>
      <c r="E130" s="172"/>
      <c r="F130" s="173">
        <v>371990</v>
      </c>
      <c r="G130" s="174">
        <v>46037</v>
      </c>
      <c r="H130" s="211" t="s">
        <v>27</v>
      </c>
      <c r="I130" s="171"/>
      <c r="J130" s="172" t="s">
        <v>17</v>
      </c>
      <c r="K130" s="186">
        <v>371990</v>
      </c>
      <c r="L130" s="176" t="b">
        <f t="shared" ref="L130:L146" si="4">+K130=F130</f>
        <v>1</v>
      </c>
    </row>
    <row r="131" spans="1:12">
      <c r="A131" s="233" t="s">
        <v>104</v>
      </c>
      <c r="B131" s="241" t="s">
        <v>41</v>
      </c>
      <c r="C131" s="241"/>
      <c r="D131" s="242"/>
      <c r="E131" s="242"/>
      <c r="F131" s="200">
        <v>161490</v>
      </c>
      <c r="G131" s="174">
        <v>46037</v>
      </c>
      <c r="H131" s="211" t="s">
        <v>27</v>
      </c>
      <c r="I131" s="171"/>
      <c r="J131" s="172" t="s">
        <v>17</v>
      </c>
      <c r="K131" s="186">
        <v>161490</v>
      </c>
      <c r="L131" s="176" t="b">
        <f t="shared" si="4"/>
        <v>1</v>
      </c>
    </row>
    <row r="132" spans="1:12">
      <c r="A132" s="234" t="s">
        <v>104</v>
      </c>
      <c r="B132" s="241" t="s">
        <v>41</v>
      </c>
      <c r="C132" s="244"/>
      <c r="D132" s="250"/>
      <c r="E132" s="250"/>
      <c r="F132" s="206">
        <v>199990</v>
      </c>
      <c r="G132" s="178">
        <v>46037</v>
      </c>
      <c r="H132" s="217" t="s">
        <v>27</v>
      </c>
      <c r="I132" s="180"/>
      <c r="J132" s="172" t="s">
        <v>17</v>
      </c>
      <c r="K132" s="187">
        <v>199990</v>
      </c>
      <c r="L132" s="176" t="b">
        <f t="shared" si="4"/>
        <v>1</v>
      </c>
    </row>
    <row r="133" spans="1:12">
      <c r="A133" s="233" t="s">
        <v>99</v>
      </c>
      <c r="B133" s="180" t="s">
        <v>41</v>
      </c>
      <c r="C133" s="171" t="s">
        <v>3</v>
      </c>
      <c r="D133" s="184">
        <v>13491</v>
      </c>
      <c r="E133" s="172"/>
      <c r="F133" s="173">
        <v>454960</v>
      </c>
      <c r="G133" s="174">
        <v>46037</v>
      </c>
      <c r="H133" s="211" t="s">
        <v>27</v>
      </c>
      <c r="I133" s="171"/>
      <c r="J133" s="172" t="s">
        <v>17</v>
      </c>
      <c r="K133" s="186">
        <v>454960</v>
      </c>
      <c r="L133" s="176" t="b">
        <f t="shared" si="4"/>
        <v>1</v>
      </c>
    </row>
    <row r="134" spans="1:12">
      <c r="A134" s="233" t="s">
        <v>105</v>
      </c>
      <c r="B134" s="241" t="s">
        <v>41</v>
      </c>
      <c r="C134" s="241"/>
      <c r="D134" s="242"/>
      <c r="E134" s="242"/>
      <c r="F134" s="173">
        <v>532960</v>
      </c>
      <c r="G134" s="174">
        <v>46037</v>
      </c>
      <c r="H134" s="211" t="s">
        <v>27</v>
      </c>
      <c r="I134" s="171"/>
      <c r="J134" s="172" t="s">
        <v>17</v>
      </c>
      <c r="K134" s="186">
        <v>532960</v>
      </c>
      <c r="L134" s="176" t="b">
        <f t="shared" si="4"/>
        <v>1</v>
      </c>
    </row>
    <row r="135" spans="1:12">
      <c r="A135" s="221" t="s">
        <v>106</v>
      </c>
      <c r="B135" s="241" t="s">
        <v>41</v>
      </c>
      <c r="C135" s="241" t="s">
        <v>3</v>
      </c>
      <c r="D135" s="242"/>
      <c r="E135" s="242"/>
      <c r="F135" s="173">
        <v>178999</v>
      </c>
      <c r="G135" s="174">
        <v>46037</v>
      </c>
      <c r="H135" s="175" t="s">
        <v>15</v>
      </c>
      <c r="I135" s="171"/>
      <c r="J135" s="172" t="s">
        <v>17</v>
      </c>
      <c r="K135" s="186">
        <v>178999</v>
      </c>
      <c r="L135" s="176" t="b">
        <f t="shared" si="4"/>
        <v>1</v>
      </c>
    </row>
    <row r="136" spans="1:12">
      <c r="A136" s="221" t="s">
        <v>72</v>
      </c>
      <c r="B136" s="171" t="s">
        <v>70</v>
      </c>
      <c r="C136" s="171" t="s">
        <v>70</v>
      </c>
      <c r="D136" s="172"/>
      <c r="E136" s="172">
        <v>307</v>
      </c>
      <c r="F136" s="173">
        <v>300000</v>
      </c>
      <c r="G136" s="174">
        <v>46037</v>
      </c>
      <c r="H136" s="175" t="s">
        <v>15</v>
      </c>
      <c r="I136" s="171"/>
      <c r="J136" s="172" t="s">
        <v>17</v>
      </c>
      <c r="K136" s="186">
        <v>300000</v>
      </c>
      <c r="L136" s="176" t="b">
        <f t="shared" si="4"/>
        <v>1</v>
      </c>
    </row>
    <row r="137" spans="1:12">
      <c r="A137" s="233" t="s">
        <v>99</v>
      </c>
      <c r="B137" s="241" t="s">
        <v>41</v>
      </c>
      <c r="C137" s="241"/>
      <c r="D137" s="242"/>
      <c r="E137" s="242"/>
      <c r="F137" s="173">
        <v>597980</v>
      </c>
      <c r="G137" s="174">
        <v>46037</v>
      </c>
      <c r="H137" s="175" t="s">
        <v>27</v>
      </c>
      <c r="I137" s="171"/>
      <c r="J137" s="172" t="s">
        <v>17</v>
      </c>
      <c r="K137" s="186">
        <v>597980</v>
      </c>
      <c r="L137" s="176" t="b">
        <f t="shared" si="4"/>
        <v>1</v>
      </c>
    </row>
    <row r="138" spans="1:12">
      <c r="A138" s="233" t="s">
        <v>107</v>
      </c>
      <c r="B138" s="171" t="s">
        <v>41</v>
      </c>
      <c r="C138" s="171" t="s">
        <v>3</v>
      </c>
      <c r="D138" s="184">
        <v>844333</v>
      </c>
      <c r="E138" s="172"/>
      <c r="F138" s="173">
        <v>818460</v>
      </c>
      <c r="G138" s="216">
        <v>46038</v>
      </c>
      <c r="H138" s="175" t="s">
        <v>27</v>
      </c>
      <c r="I138" s="171"/>
      <c r="J138" s="172" t="s">
        <v>17</v>
      </c>
      <c r="K138" s="186">
        <v>818460</v>
      </c>
      <c r="L138" s="176" t="b">
        <f t="shared" si="4"/>
        <v>1</v>
      </c>
    </row>
    <row r="139" spans="1:12">
      <c r="A139" s="234" t="s">
        <v>108</v>
      </c>
      <c r="B139" s="180" t="s">
        <v>41</v>
      </c>
      <c r="C139" s="171" t="s">
        <v>3</v>
      </c>
      <c r="D139" s="184">
        <v>69243</v>
      </c>
      <c r="E139" s="172"/>
      <c r="F139" s="177">
        <v>534770</v>
      </c>
      <c r="G139" s="218">
        <v>46038</v>
      </c>
      <c r="H139" s="179" t="s">
        <v>27</v>
      </c>
      <c r="I139" s="180"/>
      <c r="J139" s="172" t="s">
        <v>17</v>
      </c>
      <c r="K139" s="187">
        <v>534770</v>
      </c>
      <c r="L139" s="176" t="b">
        <f t="shared" si="4"/>
        <v>1</v>
      </c>
    </row>
    <row r="140" spans="1:12" ht="12.65" customHeight="1">
      <c r="A140" s="234" t="s">
        <v>108</v>
      </c>
      <c r="B140" s="241" t="s">
        <v>41</v>
      </c>
      <c r="C140" s="244"/>
      <c r="D140" s="250"/>
      <c r="E140" s="250"/>
      <c r="F140" s="177">
        <v>522980</v>
      </c>
      <c r="G140" s="218">
        <v>46038</v>
      </c>
      <c r="H140" s="179" t="s">
        <v>27</v>
      </c>
      <c r="I140" s="180"/>
      <c r="J140" s="183" t="s">
        <v>17</v>
      </c>
      <c r="K140" s="187">
        <v>522980</v>
      </c>
      <c r="L140" s="208" t="b">
        <f t="shared" si="4"/>
        <v>1</v>
      </c>
    </row>
    <row r="141" spans="1:12">
      <c r="A141" s="226" t="s">
        <v>109</v>
      </c>
      <c r="B141" s="171" t="s">
        <v>41</v>
      </c>
      <c r="C141" s="152" t="s">
        <v>3</v>
      </c>
      <c r="D141" s="161">
        <v>2964259</v>
      </c>
      <c r="E141" s="162"/>
      <c r="F141" s="155">
        <v>74590</v>
      </c>
      <c r="G141" s="237">
        <v>46040</v>
      </c>
      <c r="H141" s="211" t="s">
        <v>27</v>
      </c>
      <c r="I141" s="152"/>
      <c r="J141" s="162" t="s">
        <v>17</v>
      </c>
      <c r="K141" s="190">
        <v>74590</v>
      </c>
      <c r="L141" s="158" t="b">
        <f t="shared" si="4"/>
        <v>1</v>
      </c>
    </row>
    <row r="142" spans="1:12" ht="13.5" customHeight="1">
      <c r="A142" s="234" t="s">
        <v>110</v>
      </c>
      <c r="B142" s="171" t="s">
        <v>41</v>
      </c>
      <c r="C142" s="180" t="s">
        <v>3</v>
      </c>
      <c r="D142" s="215">
        <v>14896</v>
      </c>
      <c r="E142" s="183"/>
      <c r="F142" s="173">
        <v>314480</v>
      </c>
      <c r="G142" s="216">
        <v>46041</v>
      </c>
      <c r="H142" s="209" t="s">
        <v>27</v>
      </c>
      <c r="I142" s="152"/>
      <c r="J142" s="162" t="s">
        <v>17</v>
      </c>
      <c r="K142" s="190">
        <v>314480</v>
      </c>
      <c r="L142" s="158" t="b">
        <f t="shared" si="4"/>
        <v>1</v>
      </c>
    </row>
    <row r="143" spans="1:12" ht="14.15" customHeight="1">
      <c r="A143" s="226" t="s">
        <v>99</v>
      </c>
      <c r="B143" s="171" t="s">
        <v>41</v>
      </c>
      <c r="C143" s="152" t="s">
        <v>3</v>
      </c>
      <c r="D143" s="161">
        <v>144953878</v>
      </c>
      <c r="E143" s="162"/>
      <c r="F143" s="238">
        <v>410980</v>
      </c>
      <c r="G143" s="216">
        <v>46041</v>
      </c>
      <c r="H143" s="209" t="s">
        <v>27</v>
      </c>
      <c r="I143" s="152"/>
      <c r="J143" s="162" t="s">
        <v>17</v>
      </c>
      <c r="K143" s="190">
        <v>410980</v>
      </c>
      <c r="L143" s="158" t="b">
        <f t="shared" si="4"/>
        <v>1</v>
      </c>
    </row>
    <row r="144" spans="1:12" ht="14.15" customHeight="1">
      <c r="A144" s="235" t="s">
        <v>101</v>
      </c>
      <c r="B144" s="171" t="s">
        <v>41</v>
      </c>
      <c r="C144" s="180" t="s">
        <v>3</v>
      </c>
      <c r="D144" s="239">
        <v>2007519</v>
      </c>
      <c r="E144" s="196"/>
      <c r="F144" s="247">
        <v>729990</v>
      </c>
      <c r="G144" s="216">
        <v>46041</v>
      </c>
      <c r="H144" s="209" t="s">
        <v>27</v>
      </c>
      <c r="I144" s="152"/>
      <c r="J144" s="162" t="s">
        <v>17</v>
      </c>
      <c r="K144" s="190">
        <v>729990</v>
      </c>
      <c r="L144" s="158" t="b">
        <f t="shared" si="4"/>
        <v>1</v>
      </c>
    </row>
    <row r="145" spans="1:12" ht="14.15" customHeight="1">
      <c r="A145" s="233" t="s">
        <v>99</v>
      </c>
      <c r="B145" s="171" t="s">
        <v>41</v>
      </c>
      <c r="C145" s="180" t="s">
        <v>3</v>
      </c>
      <c r="D145" s="239">
        <v>2362</v>
      </c>
      <c r="E145" s="196"/>
      <c r="F145" s="173">
        <v>912960</v>
      </c>
      <c r="G145" s="245">
        <v>46041</v>
      </c>
      <c r="H145" s="210" t="s">
        <v>27</v>
      </c>
      <c r="I145" s="152"/>
      <c r="J145" s="162" t="s">
        <v>17</v>
      </c>
      <c r="K145" s="190">
        <v>912960</v>
      </c>
      <c r="L145" s="169" t="b">
        <f t="shared" si="4"/>
        <v>1</v>
      </c>
    </row>
    <row r="146" spans="1:12" ht="14.15" customHeight="1">
      <c r="A146" s="234" t="s">
        <v>73</v>
      </c>
      <c r="B146" s="249"/>
      <c r="C146" s="260"/>
      <c r="D146" s="261"/>
      <c r="E146" s="261"/>
      <c r="F146" s="173">
        <v>10182857</v>
      </c>
      <c r="G146" s="246">
        <v>46042</v>
      </c>
      <c r="H146" s="210" t="s">
        <v>27</v>
      </c>
      <c r="I146" s="152"/>
      <c r="J146" s="162" t="s">
        <v>17</v>
      </c>
      <c r="K146" s="190">
        <v>10182857</v>
      </c>
      <c r="L146" s="169" t="b">
        <f t="shared" si="4"/>
        <v>1</v>
      </c>
    </row>
    <row r="147" spans="1:12" ht="14.15" customHeight="1">
      <c r="A147" s="234" t="s">
        <v>111</v>
      </c>
      <c r="B147" s="171"/>
      <c r="C147" s="180"/>
      <c r="D147" s="215"/>
      <c r="E147" s="183"/>
      <c r="F147" s="173">
        <v>16210</v>
      </c>
      <c r="G147" s="246">
        <v>46042</v>
      </c>
      <c r="H147" s="209" t="s">
        <v>27</v>
      </c>
      <c r="I147" s="152"/>
      <c r="J147" s="162" t="s">
        <v>17</v>
      </c>
      <c r="K147" s="190">
        <v>16210</v>
      </c>
      <c r="L147" s="169"/>
    </row>
    <row r="148" spans="1:12">
      <c r="A148" s="233" t="s">
        <v>112</v>
      </c>
      <c r="B148" s="171" t="s">
        <v>41</v>
      </c>
      <c r="C148" s="180" t="s">
        <v>3</v>
      </c>
      <c r="D148" s="184">
        <v>11366163</v>
      </c>
      <c r="E148" s="172"/>
      <c r="F148" s="238">
        <v>699990</v>
      </c>
      <c r="G148" s="246">
        <v>46042</v>
      </c>
      <c r="H148" s="209" t="s">
        <v>27</v>
      </c>
      <c r="I148" s="152"/>
      <c r="J148" s="162" t="s">
        <v>17</v>
      </c>
      <c r="K148" s="190">
        <v>699990</v>
      </c>
      <c r="L148" s="169" t="b">
        <f t="shared" ref="L148:L179" si="5">+K148=F148</f>
        <v>1</v>
      </c>
    </row>
    <row r="149" spans="1:12" ht="14.15" customHeight="1">
      <c r="A149" s="233" t="s">
        <v>113</v>
      </c>
      <c r="B149" s="171" t="s">
        <v>41</v>
      </c>
      <c r="C149" s="152" t="s">
        <v>3</v>
      </c>
      <c r="D149" s="184">
        <v>5511522</v>
      </c>
      <c r="E149" s="172"/>
      <c r="F149" s="238">
        <v>742290</v>
      </c>
      <c r="G149" s="246">
        <v>46042</v>
      </c>
      <c r="H149" s="175" t="s">
        <v>27</v>
      </c>
      <c r="I149" s="198"/>
      <c r="J149" s="199" t="s">
        <v>17</v>
      </c>
      <c r="K149" s="201">
        <v>742290</v>
      </c>
      <c r="L149" s="169" t="b">
        <f t="shared" si="5"/>
        <v>1</v>
      </c>
    </row>
    <row r="150" spans="1:12">
      <c r="A150" s="233" t="s">
        <v>99</v>
      </c>
      <c r="B150" s="171" t="s">
        <v>41</v>
      </c>
      <c r="C150" s="152" t="s">
        <v>3</v>
      </c>
      <c r="D150" s="184">
        <v>5517816</v>
      </c>
      <c r="E150" s="172"/>
      <c r="F150" s="238">
        <v>43980</v>
      </c>
      <c r="G150" s="246">
        <v>46042</v>
      </c>
      <c r="H150" s="175" t="s">
        <v>27</v>
      </c>
      <c r="I150" s="171"/>
      <c r="J150" s="172" t="s">
        <v>17</v>
      </c>
      <c r="K150" s="186">
        <v>43980</v>
      </c>
      <c r="L150" s="169" t="b">
        <f t="shared" si="5"/>
        <v>1</v>
      </c>
    </row>
    <row r="151" spans="1:12">
      <c r="A151" s="233" t="s">
        <v>99</v>
      </c>
      <c r="B151" s="171" t="s">
        <v>41</v>
      </c>
      <c r="C151" s="152" t="s">
        <v>3</v>
      </c>
      <c r="D151" s="184">
        <v>5518297</v>
      </c>
      <c r="E151" s="172"/>
      <c r="F151" s="238">
        <v>66980</v>
      </c>
      <c r="G151" s="246">
        <v>46042</v>
      </c>
      <c r="H151" s="175" t="s">
        <v>27</v>
      </c>
      <c r="I151" s="171"/>
      <c r="J151" s="172" t="s">
        <v>17</v>
      </c>
      <c r="K151" s="186">
        <v>66980</v>
      </c>
      <c r="L151" s="169" t="b">
        <f t="shared" si="5"/>
        <v>1</v>
      </c>
    </row>
    <row r="152" spans="1:12">
      <c r="A152" s="233" t="s">
        <v>114</v>
      </c>
      <c r="B152" s="171" t="s">
        <v>41</v>
      </c>
      <c r="C152" s="152" t="s">
        <v>3</v>
      </c>
      <c r="D152" s="184">
        <v>33040</v>
      </c>
      <c r="E152" s="172"/>
      <c r="F152" s="248">
        <v>170256</v>
      </c>
      <c r="G152" s="216">
        <v>46042</v>
      </c>
      <c r="H152" s="175" t="s">
        <v>27</v>
      </c>
      <c r="I152" s="171"/>
      <c r="J152" s="172" t="s">
        <v>17</v>
      </c>
      <c r="K152" s="186">
        <v>170256</v>
      </c>
      <c r="L152" s="169" t="b">
        <f t="shared" si="5"/>
        <v>1</v>
      </c>
    </row>
    <row r="153" spans="1:12" ht="14.15" customHeight="1">
      <c r="A153" s="234" t="s">
        <v>115</v>
      </c>
      <c r="B153" s="171" t="s">
        <v>41</v>
      </c>
      <c r="C153" s="180" t="s">
        <v>3</v>
      </c>
      <c r="D153" s="215">
        <v>2235522</v>
      </c>
      <c r="E153" s="183"/>
      <c r="F153" s="173">
        <v>397580</v>
      </c>
      <c r="G153" s="246">
        <v>46042</v>
      </c>
      <c r="H153" s="175" t="s">
        <v>27</v>
      </c>
      <c r="I153" s="171"/>
      <c r="J153" s="172" t="s">
        <v>17</v>
      </c>
      <c r="K153" s="186">
        <v>397580</v>
      </c>
      <c r="L153" s="169" t="b">
        <f t="shared" si="5"/>
        <v>1</v>
      </c>
    </row>
    <row r="154" spans="1:12">
      <c r="A154" s="233" t="s">
        <v>116</v>
      </c>
      <c r="B154" s="171" t="s">
        <v>117</v>
      </c>
      <c r="C154" s="171" t="s">
        <v>3</v>
      </c>
      <c r="D154" s="184">
        <v>37189069</v>
      </c>
      <c r="E154" s="172"/>
      <c r="F154" s="248">
        <v>83981</v>
      </c>
      <c r="G154" s="216">
        <v>46042</v>
      </c>
      <c r="H154" s="172" t="s">
        <v>27</v>
      </c>
      <c r="I154" s="171" t="s">
        <v>118</v>
      </c>
      <c r="J154" s="172" t="s">
        <v>17</v>
      </c>
      <c r="K154" s="186">
        <v>83981</v>
      </c>
      <c r="L154" s="169" t="b">
        <f t="shared" si="5"/>
        <v>1</v>
      </c>
    </row>
    <row r="155" spans="1:12">
      <c r="A155" s="171" t="s">
        <v>119</v>
      </c>
      <c r="B155" s="202"/>
      <c r="C155" s="202"/>
      <c r="D155" s="203"/>
      <c r="E155" s="203"/>
      <c r="F155" s="248">
        <v>15000000</v>
      </c>
      <c r="G155" s="216">
        <v>46042</v>
      </c>
      <c r="H155" s="172" t="s">
        <v>15</v>
      </c>
      <c r="I155" s="171"/>
      <c r="J155" s="172" t="s">
        <v>17</v>
      </c>
      <c r="K155" s="186">
        <v>15000000</v>
      </c>
      <c r="L155" s="169" t="b">
        <f t="shared" si="5"/>
        <v>1</v>
      </c>
    </row>
    <row r="156" spans="1:12">
      <c r="A156" s="233" t="s">
        <v>120</v>
      </c>
      <c r="B156" s="171" t="s">
        <v>41</v>
      </c>
      <c r="C156" s="171" t="s">
        <v>121</v>
      </c>
      <c r="D156" s="184">
        <v>4860</v>
      </c>
      <c r="E156" s="172"/>
      <c r="F156" s="248">
        <v>304640</v>
      </c>
      <c r="G156" s="216">
        <v>46043</v>
      </c>
      <c r="H156" s="209" t="s">
        <v>27</v>
      </c>
      <c r="I156" s="171"/>
      <c r="J156" s="172" t="s">
        <v>17</v>
      </c>
      <c r="K156" s="186">
        <v>304640</v>
      </c>
      <c r="L156" s="176" t="b">
        <f t="shared" si="5"/>
        <v>1</v>
      </c>
    </row>
    <row r="157" spans="1:12" ht="12.65" customHeight="1">
      <c r="A157" s="233" t="s">
        <v>99</v>
      </c>
      <c r="B157" s="241"/>
      <c r="C157" s="241" t="s">
        <v>3</v>
      </c>
      <c r="D157" s="242"/>
      <c r="E157" s="242"/>
      <c r="F157" s="248">
        <v>1126900</v>
      </c>
      <c r="G157" s="216">
        <v>46043</v>
      </c>
      <c r="H157" s="209" t="s">
        <v>27</v>
      </c>
      <c r="I157" s="171"/>
      <c r="J157" s="172" t="s">
        <v>17</v>
      </c>
      <c r="K157" s="186">
        <v>1126900</v>
      </c>
      <c r="L157" s="176" t="b">
        <f t="shared" si="5"/>
        <v>1</v>
      </c>
    </row>
    <row r="158" spans="1:12">
      <c r="A158" s="233" t="s">
        <v>122</v>
      </c>
      <c r="B158" s="180" t="s">
        <v>41</v>
      </c>
      <c r="C158" s="180" t="s">
        <v>3</v>
      </c>
      <c r="D158" s="215">
        <v>9</v>
      </c>
      <c r="E158" s="183"/>
      <c r="F158" s="248">
        <v>2500000</v>
      </c>
      <c r="G158" s="216">
        <v>46043</v>
      </c>
      <c r="H158" s="172" t="s">
        <v>15</v>
      </c>
      <c r="I158" s="171"/>
      <c r="J158" s="172" t="s">
        <v>17</v>
      </c>
      <c r="K158" s="186">
        <v>2500000</v>
      </c>
      <c r="L158" s="176" t="b">
        <f t="shared" si="5"/>
        <v>1</v>
      </c>
    </row>
    <row r="159" spans="1:12">
      <c r="A159" s="233" t="s">
        <v>123</v>
      </c>
      <c r="B159" s="241"/>
      <c r="C159" s="241"/>
      <c r="D159" s="242"/>
      <c r="E159" s="242"/>
      <c r="F159" s="248">
        <v>731064</v>
      </c>
      <c r="G159" s="216">
        <v>46043</v>
      </c>
      <c r="H159" s="172" t="s">
        <v>15</v>
      </c>
      <c r="I159" s="171" t="s">
        <v>124</v>
      </c>
      <c r="J159" s="172" t="s">
        <v>17</v>
      </c>
      <c r="K159" s="186">
        <v>731064</v>
      </c>
      <c r="L159" s="176" t="b">
        <f t="shared" si="5"/>
        <v>1</v>
      </c>
    </row>
    <row r="160" spans="1:12">
      <c r="A160" s="233" t="s">
        <v>72</v>
      </c>
      <c r="B160" s="171"/>
      <c r="C160" s="171" t="s">
        <v>70</v>
      </c>
      <c r="D160" s="172"/>
      <c r="E160" s="172">
        <v>308</v>
      </c>
      <c r="F160" s="248">
        <v>300000</v>
      </c>
      <c r="G160" s="216">
        <v>46043</v>
      </c>
      <c r="H160" s="172" t="s">
        <v>15</v>
      </c>
      <c r="I160" s="171"/>
      <c r="J160" s="172" t="s">
        <v>17</v>
      </c>
      <c r="K160" s="186">
        <v>300000</v>
      </c>
      <c r="L160" s="176" t="b">
        <f t="shared" si="5"/>
        <v>1</v>
      </c>
    </row>
    <row r="161" spans="1:12">
      <c r="A161" s="233" t="s">
        <v>125</v>
      </c>
      <c r="B161" s="171" t="s">
        <v>41</v>
      </c>
      <c r="C161" s="171" t="s">
        <v>121</v>
      </c>
      <c r="D161" s="184">
        <v>35</v>
      </c>
      <c r="E161" s="172"/>
      <c r="F161" s="238">
        <v>2474600</v>
      </c>
      <c r="G161" s="216">
        <v>46044</v>
      </c>
      <c r="H161" s="175" t="s">
        <v>15</v>
      </c>
      <c r="I161" s="180"/>
      <c r="J161" s="172" t="s">
        <v>17</v>
      </c>
      <c r="K161" s="187">
        <v>2474600</v>
      </c>
      <c r="L161" s="176" t="b">
        <f t="shared" si="5"/>
        <v>1</v>
      </c>
    </row>
    <row r="162" spans="1:12">
      <c r="A162" s="221" t="s">
        <v>57</v>
      </c>
      <c r="B162" s="171" t="s">
        <v>41</v>
      </c>
      <c r="C162" s="171" t="s">
        <v>3</v>
      </c>
      <c r="D162" s="184">
        <v>632881</v>
      </c>
      <c r="E162" s="172"/>
      <c r="F162" s="248">
        <v>285442</v>
      </c>
      <c r="G162" s="216">
        <v>46044</v>
      </c>
      <c r="H162" s="175" t="s">
        <v>15</v>
      </c>
      <c r="I162" s="171"/>
      <c r="J162" s="172" t="s">
        <v>17</v>
      </c>
      <c r="K162" s="186">
        <v>285442</v>
      </c>
      <c r="L162" s="176" t="b">
        <f t="shared" si="5"/>
        <v>1</v>
      </c>
    </row>
    <row r="163" spans="1:12">
      <c r="A163" s="233" t="s">
        <v>126</v>
      </c>
      <c r="B163" s="198"/>
      <c r="C163" s="198" t="s">
        <v>3</v>
      </c>
      <c r="D163" s="213">
        <v>19095</v>
      </c>
      <c r="E163" s="199"/>
      <c r="F163" s="248">
        <v>1249990</v>
      </c>
      <c r="G163" s="216">
        <v>46044</v>
      </c>
      <c r="H163" s="172" t="s">
        <v>27</v>
      </c>
      <c r="I163" s="212"/>
      <c r="J163" s="172" t="s">
        <v>17</v>
      </c>
      <c r="K163" s="201">
        <v>1249990</v>
      </c>
      <c r="L163" s="176" t="b">
        <f t="shared" si="5"/>
        <v>1</v>
      </c>
    </row>
    <row r="164" spans="1:12">
      <c r="A164" s="171" t="s">
        <v>102</v>
      </c>
      <c r="B164" s="202"/>
      <c r="C164" s="202"/>
      <c r="D164" s="203"/>
      <c r="E164" s="203"/>
      <c r="F164" s="173">
        <v>15000000</v>
      </c>
      <c r="G164" s="216">
        <v>46045</v>
      </c>
      <c r="H164" s="172" t="s">
        <v>15</v>
      </c>
      <c r="I164" s="171"/>
      <c r="J164" s="172" t="s">
        <v>17</v>
      </c>
      <c r="K164" s="186">
        <v>15000000</v>
      </c>
      <c r="L164" s="176" t="b">
        <f t="shared" si="5"/>
        <v>1</v>
      </c>
    </row>
    <row r="165" spans="1:12">
      <c r="A165" s="221" t="s">
        <v>46</v>
      </c>
      <c r="B165" s="171" t="s">
        <v>41</v>
      </c>
      <c r="C165" s="198" t="s">
        <v>3</v>
      </c>
      <c r="D165" s="213">
        <v>26807</v>
      </c>
      <c r="E165" s="199"/>
      <c r="F165" s="248">
        <v>1188814</v>
      </c>
      <c r="G165" s="216">
        <v>46045</v>
      </c>
      <c r="H165" s="175" t="s">
        <v>15</v>
      </c>
      <c r="I165" s="212"/>
      <c r="J165" s="172" t="s">
        <v>17</v>
      </c>
      <c r="K165" s="201">
        <v>1188814</v>
      </c>
      <c r="L165" s="176" t="b">
        <f t="shared" si="5"/>
        <v>1</v>
      </c>
    </row>
    <row r="166" spans="1:12">
      <c r="A166" s="221" t="s">
        <v>64</v>
      </c>
      <c r="B166" s="171" t="s">
        <v>41</v>
      </c>
      <c r="C166" s="198" t="s">
        <v>3</v>
      </c>
      <c r="D166" s="213">
        <v>142652</v>
      </c>
      <c r="E166" s="199"/>
      <c r="F166" s="248">
        <v>192955</v>
      </c>
      <c r="G166" s="216">
        <v>46045</v>
      </c>
      <c r="H166" s="175" t="s">
        <v>15</v>
      </c>
      <c r="I166" s="212"/>
      <c r="J166" s="172" t="s">
        <v>17</v>
      </c>
      <c r="K166" s="201">
        <v>192955</v>
      </c>
      <c r="L166" s="176" t="b">
        <f t="shared" si="5"/>
        <v>1</v>
      </c>
    </row>
    <row r="167" spans="1:12">
      <c r="A167" s="221" t="s">
        <v>45</v>
      </c>
      <c r="B167" s="171" t="s">
        <v>41</v>
      </c>
      <c r="C167" s="198" t="s">
        <v>3</v>
      </c>
      <c r="D167" s="213">
        <v>389</v>
      </c>
      <c r="E167" s="199"/>
      <c r="F167" s="248">
        <v>1180902</v>
      </c>
      <c r="G167" s="216">
        <v>46045</v>
      </c>
      <c r="H167" s="175" t="s">
        <v>15</v>
      </c>
      <c r="I167" s="212"/>
      <c r="J167" s="172" t="s">
        <v>17</v>
      </c>
      <c r="K167" s="201">
        <v>1180902</v>
      </c>
      <c r="L167" s="176" t="b">
        <f t="shared" si="5"/>
        <v>1</v>
      </c>
    </row>
    <row r="168" spans="1:12">
      <c r="A168" s="221" t="s">
        <v>47</v>
      </c>
      <c r="B168" s="171" t="s">
        <v>41</v>
      </c>
      <c r="C168" s="198" t="s">
        <v>3</v>
      </c>
      <c r="D168" s="213">
        <v>14884</v>
      </c>
      <c r="E168" s="199"/>
      <c r="F168" s="248">
        <v>2550407</v>
      </c>
      <c r="G168" s="216">
        <v>46045</v>
      </c>
      <c r="H168" s="175" t="s">
        <v>15</v>
      </c>
      <c r="I168" s="212"/>
      <c r="J168" s="172" t="s">
        <v>17</v>
      </c>
      <c r="K168" s="201">
        <v>2550407</v>
      </c>
      <c r="L168" s="176" t="b">
        <f t="shared" si="5"/>
        <v>1</v>
      </c>
    </row>
    <row r="169" spans="1:12" ht="13.5" customHeight="1">
      <c r="A169" s="221" t="s">
        <v>59</v>
      </c>
      <c r="B169" s="171" t="s">
        <v>41</v>
      </c>
      <c r="C169" s="198" t="s">
        <v>3</v>
      </c>
      <c r="D169" s="213">
        <v>10592</v>
      </c>
      <c r="E169" s="199"/>
      <c r="F169" s="248">
        <v>272356</v>
      </c>
      <c r="G169" s="216">
        <v>46045</v>
      </c>
      <c r="H169" s="175" t="s">
        <v>15</v>
      </c>
      <c r="I169" s="212"/>
      <c r="J169" s="172" t="s">
        <v>17</v>
      </c>
      <c r="K169" s="201">
        <v>272356</v>
      </c>
      <c r="L169" s="176" t="b">
        <f t="shared" si="5"/>
        <v>1</v>
      </c>
    </row>
    <row r="170" spans="1:12">
      <c r="A170" s="221" t="s">
        <v>66</v>
      </c>
      <c r="B170" s="171" t="s">
        <v>41</v>
      </c>
      <c r="C170" s="198" t="s">
        <v>3</v>
      </c>
      <c r="D170" s="213">
        <v>50</v>
      </c>
      <c r="E170" s="199"/>
      <c r="F170" s="248">
        <v>99960</v>
      </c>
      <c r="G170" s="216">
        <v>46045</v>
      </c>
      <c r="H170" s="175" t="s">
        <v>15</v>
      </c>
      <c r="I170" s="212"/>
      <c r="J170" s="172" t="s">
        <v>17</v>
      </c>
      <c r="K170" s="201">
        <v>99960</v>
      </c>
      <c r="L170" s="176" t="b">
        <f t="shared" si="5"/>
        <v>1</v>
      </c>
    </row>
    <row r="171" spans="1:12">
      <c r="A171" s="221" t="s">
        <v>50</v>
      </c>
      <c r="B171" s="171" t="s">
        <v>41</v>
      </c>
      <c r="C171" s="198" t="s">
        <v>3</v>
      </c>
      <c r="D171" s="213">
        <v>21730</v>
      </c>
      <c r="E171" s="199"/>
      <c r="F171" s="248">
        <v>295601</v>
      </c>
      <c r="G171" s="216">
        <v>46045</v>
      </c>
      <c r="H171" s="175" t="s">
        <v>15</v>
      </c>
      <c r="I171" s="212"/>
      <c r="J171" s="172" t="s">
        <v>17</v>
      </c>
      <c r="K171" s="201">
        <v>295601</v>
      </c>
      <c r="L171" s="176" t="b">
        <f t="shared" si="5"/>
        <v>1</v>
      </c>
    </row>
    <row r="172" spans="1:12">
      <c r="A172" s="221" t="s">
        <v>50</v>
      </c>
      <c r="B172" s="171" t="s">
        <v>41</v>
      </c>
      <c r="C172" s="198" t="s">
        <v>3</v>
      </c>
      <c r="D172" s="213">
        <v>21728</v>
      </c>
      <c r="E172" s="199"/>
      <c r="F172" s="248">
        <v>94231</v>
      </c>
      <c r="G172" s="216">
        <v>46045</v>
      </c>
      <c r="H172" s="175" t="s">
        <v>15</v>
      </c>
      <c r="I172" s="212"/>
      <c r="J172" s="172" t="s">
        <v>17</v>
      </c>
      <c r="K172" s="201">
        <v>94231</v>
      </c>
      <c r="L172" s="176" t="b">
        <f t="shared" si="5"/>
        <v>1</v>
      </c>
    </row>
    <row r="173" spans="1:12">
      <c r="A173" s="221" t="s">
        <v>50</v>
      </c>
      <c r="B173" s="171" t="s">
        <v>41</v>
      </c>
      <c r="C173" s="198" t="s">
        <v>3</v>
      </c>
      <c r="D173" s="213">
        <v>21734</v>
      </c>
      <c r="E173" s="199"/>
      <c r="F173" s="248">
        <v>31921</v>
      </c>
      <c r="G173" s="216">
        <v>46045</v>
      </c>
      <c r="H173" s="175" t="s">
        <v>15</v>
      </c>
      <c r="I173" s="212"/>
      <c r="J173" s="172" t="s">
        <v>17</v>
      </c>
      <c r="K173" s="201">
        <v>31921</v>
      </c>
      <c r="L173" s="176" t="b">
        <f t="shared" si="5"/>
        <v>1</v>
      </c>
    </row>
    <row r="174" spans="1:12">
      <c r="A174" s="221" t="s">
        <v>50</v>
      </c>
      <c r="B174" s="171" t="s">
        <v>41</v>
      </c>
      <c r="C174" s="198" t="s">
        <v>3</v>
      </c>
      <c r="D174" s="213">
        <v>21729</v>
      </c>
      <c r="E174" s="199"/>
      <c r="F174" s="248">
        <v>483678</v>
      </c>
      <c r="G174" s="216">
        <v>46045</v>
      </c>
      <c r="H174" s="175" t="s">
        <v>15</v>
      </c>
      <c r="I174" s="212"/>
      <c r="J174" s="172" t="s">
        <v>17</v>
      </c>
      <c r="K174" s="201">
        <v>483678</v>
      </c>
      <c r="L174" s="176" t="b">
        <f t="shared" si="5"/>
        <v>1</v>
      </c>
    </row>
    <row r="175" spans="1:12">
      <c r="A175" s="221" t="s">
        <v>50</v>
      </c>
      <c r="B175" s="171" t="s">
        <v>41</v>
      </c>
      <c r="C175" s="198" t="s">
        <v>3</v>
      </c>
      <c r="D175" s="213">
        <v>21732</v>
      </c>
      <c r="E175" s="199"/>
      <c r="F175" s="248">
        <v>115682</v>
      </c>
      <c r="G175" s="216">
        <v>46045</v>
      </c>
      <c r="H175" s="175" t="s">
        <v>15</v>
      </c>
      <c r="I175" s="212"/>
      <c r="J175" s="172" t="s">
        <v>17</v>
      </c>
      <c r="K175" s="201">
        <v>115682</v>
      </c>
      <c r="L175" s="176" t="b">
        <f t="shared" si="5"/>
        <v>1</v>
      </c>
    </row>
    <row r="176" spans="1:12">
      <c r="A176" s="221" t="s">
        <v>50</v>
      </c>
      <c r="B176" s="171" t="s">
        <v>41</v>
      </c>
      <c r="C176" s="198" t="s">
        <v>3</v>
      </c>
      <c r="D176" s="213">
        <v>21735</v>
      </c>
      <c r="E176" s="199"/>
      <c r="F176" s="248">
        <v>95840</v>
      </c>
      <c r="G176" s="216">
        <v>46045</v>
      </c>
      <c r="H176" s="175" t="s">
        <v>15</v>
      </c>
      <c r="I176" s="212"/>
      <c r="J176" s="172" t="s">
        <v>17</v>
      </c>
      <c r="K176" s="201">
        <v>95840</v>
      </c>
      <c r="L176" s="176" t="b">
        <f t="shared" si="5"/>
        <v>1</v>
      </c>
    </row>
    <row r="177" spans="1:12">
      <c r="A177" s="221" t="s">
        <v>50</v>
      </c>
      <c r="B177" s="171" t="s">
        <v>41</v>
      </c>
      <c r="C177" s="198" t="s">
        <v>3</v>
      </c>
      <c r="D177" s="213">
        <v>21733</v>
      </c>
      <c r="E177" s="199"/>
      <c r="F177" s="248">
        <v>71761</v>
      </c>
      <c r="G177" s="216">
        <v>46045</v>
      </c>
      <c r="H177" s="175" t="s">
        <v>15</v>
      </c>
      <c r="I177" s="212"/>
      <c r="J177" s="172" t="s">
        <v>17</v>
      </c>
      <c r="K177" s="201">
        <v>71761</v>
      </c>
      <c r="L177" s="176" t="b">
        <f t="shared" si="5"/>
        <v>1</v>
      </c>
    </row>
    <row r="178" spans="1:12">
      <c r="A178" s="221" t="s">
        <v>50</v>
      </c>
      <c r="B178" s="171" t="s">
        <v>41</v>
      </c>
      <c r="C178" s="198" t="s">
        <v>3</v>
      </c>
      <c r="D178" s="213">
        <v>21736</v>
      </c>
      <c r="E178" s="199"/>
      <c r="F178" s="248">
        <v>42313</v>
      </c>
      <c r="G178" s="216">
        <v>46045</v>
      </c>
      <c r="H178" s="175" t="s">
        <v>15</v>
      </c>
      <c r="I178" s="212"/>
      <c r="J178" s="172" t="s">
        <v>17</v>
      </c>
      <c r="K178" s="201">
        <v>42313</v>
      </c>
      <c r="L178" s="176" t="b">
        <f t="shared" si="5"/>
        <v>1</v>
      </c>
    </row>
    <row r="179" spans="1:12">
      <c r="A179" s="221" t="s">
        <v>50</v>
      </c>
      <c r="B179" s="171" t="s">
        <v>41</v>
      </c>
      <c r="C179" s="198" t="s">
        <v>3</v>
      </c>
      <c r="D179" s="213">
        <v>21731</v>
      </c>
      <c r="E179" s="199"/>
      <c r="F179" s="248">
        <v>185106</v>
      </c>
      <c r="G179" s="216">
        <v>46045</v>
      </c>
      <c r="H179" s="175" t="s">
        <v>15</v>
      </c>
      <c r="I179" s="212"/>
      <c r="J179" s="172" t="s">
        <v>17</v>
      </c>
      <c r="K179" s="201">
        <v>185106</v>
      </c>
      <c r="L179" s="176" t="b">
        <f t="shared" si="5"/>
        <v>1</v>
      </c>
    </row>
    <row r="180" spans="1:12">
      <c r="A180" s="221" t="s">
        <v>46</v>
      </c>
      <c r="B180" s="171" t="s">
        <v>41</v>
      </c>
      <c r="C180" s="198" t="s">
        <v>3</v>
      </c>
      <c r="D180" s="213">
        <v>26822</v>
      </c>
      <c r="E180" s="199"/>
      <c r="F180" s="248">
        <v>2836908</v>
      </c>
      <c r="G180" s="216">
        <v>46045</v>
      </c>
      <c r="H180" s="175" t="s">
        <v>15</v>
      </c>
      <c r="I180" s="212"/>
      <c r="J180" s="172" t="s">
        <v>17</v>
      </c>
      <c r="K180" s="201">
        <v>2836908</v>
      </c>
      <c r="L180" s="176" t="b">
        <f t="shared" ref="L180:L211" si="6">+K180=F180</f>
        <v>1</v>
      </c>
    </row>
    <row r="181" spans="1:12">
      <c r="A181" s="221" t="s">
        <v>127</v>
      </c>
      <c r="B181" s="171" t="s">
        <v>41</v>
      </c>
      <c r="C181" s="198" t="s">
        <v>3</v>
      </c>
      <c r="D181" s="213">
        <v>274674</v>
      </c>
      <c r="E181" s="199"/>
      <c r="F181" s="248">
        <v>208637</v>
      </c>
      <c r="G181" s="216">
        <v>46045</v>
      </c>
      <c r="H181" s="175" t="s">
        <v>15</v>
      </c>
      <c r="I181" s="212"/>
      <c r="J181" s="172" t="s">
        <v>17</v>
      </c>
      <c r="K181" s="201">
        <v>208637</v>
      </c>
      <c r="L181" s="176" t="b">
        <f t="shared" si="6"/>
        <v>1</v>
      </c>
    </row>
    <row r="182" spans="1:12">
      <c r="A182" s="221" t="s">
        <v>55</v>
      </c>
      <c r="B182" s="171" t="s">
        <v>41</v>
      </c>
      <c r="C182" s="198" t="s">
        <v>3</v>
      </c>
      <c r="D182" s="213">
        <v>1253480</v>
      </c>
      <c r="E182" s="199"/>
      <c r="F182" s="248">
        <v>188520</v>
      </c>
      <c r="G182" s="216">
        <v>46045</v>
      </c>
      <c r="H182" s="175" t="s">
        <v>15</v>
      </c>
      <c r="I182" s="212"/>
      <c r="J182" s="172" t="s">
        <v>17</v>
      </c>
      <c r="K182" s="201">
        <v>188520</v>
      </c>
      <c r="L182" s="176" t="b">
        <f t="shared" si="6"/>
        <v>1</v>
      </c>
    </row>
    <row r="183" spans="1:12">
      <c r="A183" s="221" t="s">
        <v>55</v>
      </c>
      <c r="B183" s="171" t="s">
        <v>41</v>
      </c>
      <c r="C183" s="198" t="s">
        <v>3</v>
      </c>
      <c r="D183" s="213">
        <v>1253478</v>
      </c>
      <c r="E183" s="199"/>
      <c r="F183" s="248">
        <v>1909836</v>
      </c>
      <c r="G183" s="216">
        <v>46045</v>
      </c>
      <c r="H183" s="175" t="s">
        <v>15</v>
      </c>
      <c r="I183" s="212"/>
      <c r="J183" s="172" t="s">
        <v>17</v>
      </c>
      <c r="K183" s="201">
        <v>1909836</v>
      </c>
      <c r="L183" s="176" t="b">
        <f t="shared" si="6"/>
        <v>1</v>
      </c>
    </row>
    <row r="184" spans="1:12">
      <c r="A184" s="221" t="s">
        <v>98</v>
      </c>
      <c r="B184" s="171" t="s">
        <v>41</v>
      </c>
      <c r="C184" s="198" t="s">
        <v>3</v>
      </c>
      <c r="D184" s="213">
        <v>11283</v>
      </c>
      <c r="E184" s="199"/>
      <c r="F184" s="248">
        <v>23128</v>
      </c>
      <c r="G184" s="216">
        <v>46045</v>
      </c>
      <c r="H184" s="175" t="s">
        <v>15</v>
      </c>
      <c r="I184" s="212"/>
      <c r="J184" s="172" t="s">
        <v>17</v>
      </c>
      <c r="K184" s="201">
        <v>23128</v>
      </c>
      <c r="L184" s="176" t="b">
        <f t="shared" si="6"/>
        <v>1</v>
      </c>
    </row>
    <row r="185" spans="1:12">
      <c r="A185" s="221" t="s">
        <v>98</v>
      </c>
      <c r="B185" s="171" t="s">
        <v>41</v>
      </c>
      <c r="C185" s="198" t="s">
        <v>3</v>
      </c>
      <c r="D185" s="213">
        <v>11286</v>
      </c>
      <c r="E185" s="199"/>
      <c r="F185" s="248">
        <v>435457</v>
      </c>
      <c r="G185" s="216">
        <v>46045</v>
      </c>
      <c r="H185" s="175" t="s">
        <v>15</v>
      </c>
      <c r="I185" s="212"/>
      <c r="J185" s="172" t="s">
        <v>17</v>
      </c>
      <c r="K185" s="201">
        <v>435457</v>
      </c>
      <c r="L185" s="176" t="b">
        <f t="shared" si="6"/>
        <v>1</v>
      </c>
    </row>
    <row r="186" spans="1:12">
      <c r="A186" s="221" t="s">
        <v>98</v>
      </c>
      <c r="B186" s="171" t="s">
        <v>41</v>
      </c>
      <c r="C186" s="198" t="s">
        <v>3</v>
      </c>
      <c r="D186" s="213">
        <v>11285</v>
      </c>
      <c r="E186" s="199"/>
      <c r="F186" s="248">
        <v>282560</v>
      </c>
      <c r="G186" s="216">
        <v>46045</v>
      </c>
      <c r="H186" s="175" t="s">
        <v>15</v>
      </c>
      <c r="I186" s="212"/>
      <c r="J186" s="172" t="s">
        <v>17</v>
      </c>
      <c r="K186" s="201">
        <v>282560</v>
      </c>
      <c r="L186" s="176" t="b">
        <f t="shared" si="6"/>
        <v>1</v>
      </c>
    </row>
    <row r="187" spans="1:12">
      <c r="A187" s="221" t="s">
        <v>98</v>
      </c>
      <c r="B187" s="171" t="s">
        <v>41</v>
      </c>
      <c r="C187" s="198" t="s">
        <v>3</v>
      </c>
      <c r="D187" s="213">
        <v>11284</v>
      </c>
      <c r="E187" s="199"/>
      <c r="F187" s="248">
        <v>61272</v>
      </c>
      <c r="G187" s="216">
        <v>46045</v>
      </c>
      <c r="H187" s="175" t="s">
        <v>15</v>
      </c>
      <c r="I187" s="212"/>
      <c r="J187" s="172" t="s">
        <v>17</v>
      </c>
      <c r="K187" s="201">
        <v>61272</v>
      </c>
      <c r="L187" s="176" t="b">
        <f t="shared" si="6"/>
        <v>1</v>
      </c>
    </row>
    <row r="188" spans="1:12">
      <c r="A188" s="221" t="s">
        <v>47</v>
      </c>
      <c r="B188" s="171" t="s">
        <v>41</v>
      </c>
      <c r="C188" s="198" t="s">
        <v>3</v>
      </c>
      <c r="D188" s="213">
        <v>14893</v>
      </c>
      <c r="E188" s="199"/>
      <c r="F188" s="248">
        <v>5271693</v>
      </c>
      <c r="G188" s="216">
        <v>46045</v>
      </c>
      <c r="H188" s="175" t="s">
        <v>15</v>
      </c>
      <c r="I188" s="212"/>
      <c r="J188" s="172" t="s">
        <v>17</v>
      </c>
      <c r="K188" s="201">
        <v>5271693</v>
      </c>
      <c r="L188" s="176" t="b">
        <f t="shared" si="6"/>
        <v>1</v>
      </c>
    </row>
    <row r="189" spans="1:12">
      <c r="A189" s="221" t="s">
        <v>128</v>
      </c>
      <c r="B189" s="171" t="s">
        <v>41</v>
      </c>
      <c r="C189" s="198" t="s">
        <v>3</v>
      </c>
      <c r="D189" s="213">
        <v>892044</v>
      </c>
      <c r="E189" s="199"/>
      <c r="F189" s="248">
        <v>737986</v>
      </c>
      <c r="G189" s="216">
        <v>46045</v>
      </c>
      <c r="H189" s="175" t="s">
        <v>15</v>
      </c>
      <c r="I189" s="212"/>
      <c r="J189" s="172" t="s">
        <v>17</v>
      </c>
      <c r="K189" s="201">
        <v>737986</v>
      </c>
      <c r="L189" s="176" t="b">
        <f t="shared" si="6"/>
        <v>1</v>
      </c>
    </row>
    <row r="190" spans="1:12">
      <c r="A190" s="222" t="s">
        <v>72</v>
      </c>
      <c r="B190" s="180" t="s">
        <v>70</v>
      </c>
      <c r="C190" s="180" t="s">
        <v>70</v>
      </c>
      <c r="D190" s="183"/>
      <c r="E190" s="172">
        <v>309</v>
      </c>
      <c r="F190" s="173">
        <v>300000</v>
      </c>
      <c r="G190" s="216">
        <v>46045</v>
      </c>
      <c r="H190" s="175" t="s">
        <v>15</v>
      </c>
      <c r="I190" s="180"/>
      <c r="J190" s="172" t="s">
        <v>17</v>
      </c>
      <c r="K190" s="186">
        <v>300000</v>
      </c>
      <c r="L190" s="176" t="b">
        <f t="shared" si="6"/>
        <v>1</v>
      </c>
    </row>
    <row r="191" spans="1:12">
      <c r="A191" s="221" t="s">
        <v>129</v>
      </c>
      <c r="B191" s="171" t="s">
        <v>41</v>
      </c>
      <c r="C191" s="171" t="s">
        <v>3</v>
      </c>
      <c r="D191" s="184">
        <v>687</v>
      </c>
      <c r="E191" s="172"/>
      <c r="F191" s="173">
        <v>82900</v>
      </c>
      <c r="G191" s="216">
        <v>46045</v>
      </c>
      <c r="H191" s="209" t="s">
        <v>15</v>
      </c>
      <c r="I191" s="152"/>
      <c r="J191" s="254" t="s">
        <v>17</v>
      </c>
      <c r="K191" s="186">
        <v>82900</v>
      </c>
      <c r="L191" s="176" t="b">
        <f t="shared" si="6"/>
        <v>1</v>
      </c>
    </row>
    <row r="192" spans="1:12">
      <c r="A192" s="221" t="s">
        <v>130</v>
      </c>
      <c r="B192" s="202"/>
      <c r="C192" s="258" t="s">
        <v>36</v>
      </c>
      <c r="D192" s="259"/>
      <c r="E192" s="259"/>
      <c r="F192" s="248">
        <v>51280</v>
      </c>
      <c r="G192" s="216">
        <v>46045</v>
      </c>
      <c r="H192" s="209" t="s">
        <v>15</v>
      </c>
      <c r="I192" s="152"/>
      <c r="J192" s="254" t="s">
        <v>17</v>
      </c>
      <c r="K192" s="201">
        <v>51280</v>
      </c>
      <c r="L192" s="176" t="b">
        <f t="shared" si="6"/>
        <v>1</v>
      </c>
    </row>
    <row r="193" spans="1:12">
      <c r="A193" s="221" t="s">
        <v>67</v>
      </c>
      <c r="B193" s="171" t="s">
        <v>41</v>
      </c>
      <c r="C193" s="198" t="s">
        <v>3</v>
      </c>
      <c r="D193" s="213">
        <v>51426</v>
      </c>
      <c r="E193" s="199"/>
      <c r="F193" s="248">
        <f>3512030-762976-493823-598765</f>
        <v>1656466</v>
      </c>
      <c r="G193" s="216">
        <v>46045</v>
      </c>
      <c r="H193" s="209" t="s">
        <v>15</v>
      </c>
      <c r="I193" s="152"/>
      <c r="J193" s="254" t="s">
        <v>17</v>
      </c>
      <c r="K193" s="201">
        <v>1656466</v>
      </c>
      <c r="L193" s="176" t="b">
        <f t="shared" si="6"/>
        <v>1</v>
      </c>
    </row>
    <row r="194" spans="1:12">
      <c r="A194" s="221" t="s">
        <v>67</v>
      </c>
      <c r="B194" s="180" t="s">
        <v>41</v>
      </c>
      <c r="C194" s="204" t="s">
        <v>3</v>
      </c>
      <c r="D194" s="214">
        <v>51467</v>
      </c>
      <c r="E194" s="205"/>
      <c r="F194" s="253">
        <v>5214838</v>
      </c>
      <c r="G194" s="218">
        <v>46045</v>
      </c>
      <c r="H194" s="210" t="s">
        <v>15</v>
      </c>
      <c r="I194" s="152"/>
      <c r="J194" s="254" t="s">
        <v>17</v>
      </c>
      <c r="K194" s="201">
        <v>5214838</v>
      </c>
      <c r="L194" s="176" t="b">
        <f t="shared" si="6"/>
        <v>1</v>
      </c>
    </row>
    <row r="195" spans="1:12">
      <c r="A195" s="256" t="s">
        <v>53</v>
      </c>
      <c r="B195" s="152" t="s">
        <v>41</v>
      </c>
      <c r="C195" s="152" t="s">
        <v>3</v>
      </c>
      <c r="D195" s="161">
        <v>32516</v>
      </c>
      <c r="E195" s="162"/>
      <c r="F195" s="155">
        <f>4615282-1279833</f>
        <v>3335449</v>
      </c>
      <c r="G195" s="237">
        <v>46045</v>
      </c>
      <c r="H195" s="157" t="s">
        <v>15</v>
      </c>
      <c r="I195" s="152"/>
      <c r="J195" s="254" t="s">
        <v>17</v>
      </c>
      <c r="K195" s="201">
        <v>3335449</v>
      </c>
      <c r="L195" s="176" t="b">
        <f t="shared" si="6"/>
        <v>1</v>
      </c>
    </row>
    <row r="196" spans="1:12">
      <c r="A196" s="257" t="s">
        <v>53</v>
      </c>
      <c r="B196" s="152" t="s">
        <v>41</v>
      </c>
      <c r="C196" s="152" t="s">
        <v>3</v>
      </c>
      <c r="D196" s="161">
        <v>32517</v>
      </c>
      <c r="E196" s="162"/>
      <c r="F196" s="155">
        <v>359957</v>
      </c>
      <c r="G196" s="237">
        <v>46045</v>
      </c>
      <c r="H196" s="157" t="s">
        <v>15</v>
      </c>
      <c r="I196" s="152"/>
      <c r="J196" s="182" t="s">
        <v>17</v>
      </c>
      <c r="K196" s="207">
        <v>359957</v>
      </c>
      <c r="L196" s="208" t="b">
        <f t="shared" si="6"/>
        <v>1</v>
      </c>
    </row>
    <row r="197" spans="1:12">
      <c r="A197" s="233" t="s">
        <v>131</v>
      </c>
      <c r="B197" s="198"/>
      <c r="C197" s="198" t="s">
        <v>3</v>
      </c>
      <c r="D197" s="213">
        <v>489791</v>
      </c>
      <c r="E197" s="199"/>
      <c r="F197" s="173">
        <v>979980</v>
      </c>
      <c r="G197" s="216">
        <v>46045</v>
      </c>
      <c r="H197" s="172" t="s">
        <v>27</v>
      </c>
      <c r="I197" s="171"/>
      <c r="J197" s="172" t="s">
        <v>17</v>
      </c>
      <c r="K197" s="186">
        <v>979980</v>
      </c>
      <c r="L197" s="176" t="b">
        <f t="shared" si="6"/>
        <v>1</v>
      </c>
    </row>
    <row r="198" spans="1:12">
      <c r="A198" s="262" t="s">
        <v>132</v>
      </c>
      <c r="B198" s="240" t="s">
        <v>41</v>
      </c>
      <c r="C198" s="240" t="s">
        <v>3</v>
      </c>
      <c r="D198" s="243"/>
      <c r="E198" s="243"/>
      <c r="F198" s="155">
        <v>499950</v>
      </c>
      <c r="G198" s="237">
        <v>45683</v>
      </c>
      <c r="H198" s="157" t="s">
        <v>27</v>
      </c>
      <c r="I198" s="152"/>
      <c r="J198" s="172" t="s">
        <v>17</v>
      </c>
      <c r="K198" s="207">
        <v>499950</v>
      </c>
      <c r="L198" s="208" t="b">
        <f t="shared" si="6"/>
        <v>1</v>
      </c>
    </row>
    <row r="199" spans="1:12">
      <c r="A199" s="262" t="s">
        <v>132</v>
      </c>
      <c r="B199" s="240" t="s">
        <v>41</v>
      </c>
      <c r="C199" s="240"/>
      <c r="D199" s="243"/>
      <c r="E199" s="243"/>
      <c r="F199" s="155">
        <v>211960</v>
      </c>
      <c r="G199" s="237">
        <v>45683</v>
      </c>
      <c r="H199" s="157" t="s">
        <v>27</v>
      </c>
      <c r="I199" s="152"/>
      <c r="J199" s="172" t="s">
        <v>17</v>
      </c>
      <c r="K199" s="207">
        <v>211960</v>
      </c>
      <c r="L199" s="208" t="b">
        <f t="shared" si="6"/>
        <v>1</v>
      </c>
    </row>
    <row r="200" spans="1:12">
      <c r="A200" s="263" t="s">
        <v>133</v>
      </c>
      <c r="B200" s="191"/>
      <c r="C200" s="191"/>
      <c r="D200" s="192"/>
      <c r="E200" s="192"/>
      <c r="F200" s="155">
        <v>44269</v>
      </c>
      <c r="G200" s="237">
        <v>45683</v>
      </c>
      <c r="H200" s="157" t="s">
        <v>27</v>
      </c>
      <c r="I200" s="152"/>
      <c r="J200" s="172" t="s">
        <v>17</v>
      </c>
      <c r="K200" s="186">
        <v>44269</v>
      </c>
      <c r="L200" s="208" t="b">
        <f t="shared" si="6"/>
        <v>1</v>
      </c>
    </row>
    <row r="201" spans="1:12">
      <c r="A201" s="263" t="s">
        <v>133</v>
      </c>
      <c r="B201" s="191"/>
      <c r="C201" s="191"/>
      <c r="D201" s="192"/>
      <c r="E201" s="192"/>
      <c r="F201" s="155">
        <v>44269</v>
      </c>
      <c r="G201" s="237">
        <v>45683</v>
      </c>
      <c r="H201" s="157" t="s">
        <v>27</v>
      </c>
      <c r="I201" s="152"/>
      <c r="J201" s="172" t="s">
        <v>17</v>
      </c>
      <c r="K201" s="186">
        <v>44269</v>
      </c>
      <c r="L201" s="208" t="b">
        <f t="shared" si="6"/>
        <v>1</v>
      </c>
    </row>
    <row r="202" spans="1:12">
      <c r="A202" s="263" t="s">
        <v>133</v>
      </c>
      <c r="B202" s="191"/>
      <c r="C202" s="191"/>
      <c r="D202" s="192"/>
      <c r="E202" s="192"/>
      <c r="F202" s="155">
        <v>44269</v>
      </c>
      <c r="G202" s="237">
        <v>45683</v>
      </c>
      <c r="H202" s="157" t="s">
        <v>27</v>
      </c>
      <c r="I202" s="152"/>
      <c r="J202" s="172" t="s">
        <v>17</v>
      </c>
      <c r="K202" s="186">
        <v>44269</v>
      </c>
      <c r="L202" s="208" t="b">
        <f t="shared" si="6"/>
        <v>1</v>
      </c>
    </row>
    <row r="203" spans="1:12">
      <c r="A203" s="263" t="s">
        <v>133</v>
      </c>
      <c r="B203" s="191"/>
      <c r="C203" s="191"/>
      <c r="D203" s="192"/>
      <c r="E203" s="192"/>
      <c r="F203" s="155">
        <v>44269</v>
      </c>
      <c r="G203" s="237">
        <v>45683</v>
      </c>
      <c r="H203" s="157" t="s">
        <v>27</v>
      </c>
      <c r="I203" s="152"/>
      <c r="J203" s="172" t="s">
        <v>17</v>
      </c>
      <c r="K203" s="186">
        <v>44269</v>
      </c>
      <c r="L203" s="208" t="b">
        <f t="shared" si="6"/>
        <v>1</v>
      </c>
    </row>
    <row r="204" spans="1:12">
      <c r="A204" s="263" t="s">
        <v>133</v>
      </c>
      <c r="B204" s="191"/>
      <c r="C204" s="191"/>
      <c r="D204" s="192"/>
      <c r="E204" s="192"/>
      <c r="F204" s="155">
        <v>44269</v>
      </c>
      <c r="G204" s="237">
        <v>45683</v>
      </c>
      <c r="H204" s="157" t="s">
        <v>27</v>
      </c>
      <c r="I204" s="152"/>
      <c r="J204" s="172" t="s">
        <v>17</v>
      </c>
      <c r="K204" s="186">
        <v>44269</v>
      </c>
      <c r="L204" s="208" t="b">
        <f t="shared" si="6"/>
        <v>1</v>
      </c>
    </row>
    <row r="205" spans="1:12">
      <c r="A205" s="263" t="s">
        <v>133</v>
      </c>
      <c r="B205" s="191"/>
      <c r="C205" s="191"/>
      <c r="D205" s="192"/>
      <c r="E205" s="192"/>
      <c r="F205" s="155">
        <v>44269</v>
      </c>
      <c r="G205" s="237">
        <v>45683</v>
      </c>
      <c r="H205" s="157" t="s">
        <v>27</v>
      </c>
      <c r="I205" s="152"/>
      <c r="J205" s="172" t="s">
        <v>17</v>
      </c>
      <c r="K205" s="186">
        <v>44269</v>
      </c>
      <c r="L205" s="208" t="b">
        <f t="shared" si="6"/>
        <v>1</v>
      </c>
    </row>
    <row r="206" spans="1:12">
      <c r="A206" s="262" t="s">
        <v>99</v>
      </c>
      <c r="B206" s="152" t="s">
        <v>41</v>
      </c>
      <c r="C206" s="152" t="s">
        <v>3</v>
      </c>
      <c r="D206" s="161">
        <v>417717</v>
      </c>
      <c r="E206" s="162"/>
      <c r="F206" s="155">
        <v>205980</v>
      </c>
      <c r="G206" s="237">
        <v>45683</v>
      </c>
      <c r="H206" s="157" t="s">
        <v>27</v>
      </c>
      <c r="I206" s="152"/>
      <c r="J206" s="172" t="s">
        <v>17</v>
      </c>
      <c r="K206" s="207">
        <v>205980</v>
      </c>
      <c r="L206" s="208" t="b">
        <f t="shared" si="6"/>
        <v>1</v>
      </c>
    </row>
    <row r="207" spans="1:12">
      <c r="A207" s="257" t="s">
        <v>134</v>
      </c>
      <c r="B207" s="152" t="s">
        <v>41</v>
      </c>
      <c r="C207" s="152" t="s">
        <v>3</v>
      </c>
      <c r="D207" s="161">
        <v>687</v>
      </c>
      <c r="E207" s="162"/>
      <c r="F207" s="155">
        <v>5000</v>
      </c>
      <c r="G207" s="237">
        <v>45683</v>
      </c>
      <c r="H207" s="157" t="s">
        <v>15</v>
      </c>
      <c r="I207" s="152" t="s">
        <v>135</v>
      </c>
      <c r="J207" s="182" t="s">
        <v>17</v>
      </c>
      <c r="K207" s="207">
        <v>5000</v>
      </c>
      <c r="L207" s="208" t="b">
        <f t="shared" si="6"/>
        <v>1</v>
      </c>
    </row>
    <row r="208" spans="1:12">
      <c r="A208" s="221" t="s">
        <v>136</v>
      </c>
      <c r="B208" s="152" t="s">
        <v>41</v>
      </c>
      <c r="C208" s="198" t="s">
        <v>3</v>
      </c>
      <c r="D208" s="213" t="s">
        <v>137</v>
      </c>
      <c r="E208" s="199"/>
      <c r="F208" s="155">
        <v>2302955</v>
      </c>
      <c r="G208" s="237">
        <v>45683</v>
      </c>
      <c r="H208" s="157" t="s">
        <v>15</v>
      </c>
      <c r="I208" s="152"/>
      <c r="J208" s="182" t="s">
        <v>17</v>
      </c>
      <c r="K208" s="186">
        <v>2302955</v>
      </c>
      <c r="L208" s="208" t="b">
        <f t="shared" si="6"/>
        <v>1</v>
      </c>
    </row>
    <row r="209" spans="1:12">
      <c r="A209" s="263" t="s">
        <v>99</v>
      </c>
      <c r="B209" s="152"/>
      <c r="C209" s="152" t="s">
        <v>3</v>
      </c>
      <c r="D209" s="161">
        <v>567578</v>
      </c>
      <c r="E209" s="162"/>
      <c r="F209" s="155">
        <v>337980</v>
      </c>
      <c r="G209" s="237">
        <v>46049</v>
      </c>
      <c r="H209" s="157" t="s">
        <v>27</v>
      </c>
      <c r="I209" s="152"/>
      <c r="J209" s="182" t="s">
        <v>17</v>
      </c>
      <c r="K209" s="186">
        <v>337980</v>
      </c>
      <c r="L209" s="208" t="b">
        <f t="shared" si="6"/>
        <v>1</v>
      </c>
    </row>
    <row r="210" spans="1:12">
      <c r="A210" s="263" t="s">
        <v>116</v>
      </c>
      <c r="B210" s="240"/>
      <c r="C210" s="240"/>
      <c r="D210" s="243"/>
      <c r="E210" s="243"/>
      <c r="F210" s="155">
        <v>84481</v>
      </c>
      <c r="G210" s="237">
        <v>46049</v>
      </c>
      <c r="H210" s="157" t="s">
        <v>27</v>
      </c>
      <c r="I210" s="152"/>
      <c r="J210" s="182" t="s">
        <v>17</v>
      </c>
      <c r="K210" s="186">
        <v>84481</v>
      </c>
      <c r="L210" s="208" t="b">
        <f t="shared" si="6"/>
        <v>1</v>
      </c>
    </row>
    <row r="211" spans="1:12" ht="12.65" customHeight="1">
      <c r="A211" s="171" t="s">
        <v>138</v>
      </c>
      <c r="B211" s="202"/>
      <c r="C211" s="202"/>
      <c r="D211" s="203"/>
      <c r="E211" s="203"/>
      <c r="F211" s="166">
        <v>12424565</v>
      </c>
      <c r="G211" s="255">
        <v>45685</v>
      </c>
      <c r="H211" s="195" t="s">
        <v>15</v>
      </c>
      <c r="I211" s="171"/>
      <c r="J211" s="182" t="s">
        <v>17</v>
      </c>
      <c r="K211" s="186">
        <v>12424565</v>
      </c>
      <c r="L211" s="208" t="b">
        <f t="shared" si="6"/>
        <v>1</v>
      </c>
    </row>
    <row r="212" spans="1:12">
      <c r="A212" s="222" t="s">
        <v>72</v>
      </c>
      <c r="B212" s="152" t="s">
        <v>70</v>
      </c>
      <c r="C212" s="180" t="s">
        <v>70</v>
      </c>
      <c r="D212" s="183"/>
      <c r="E212" s="183">
        <v>310</v>
      </c>
      <c r="F212" s="166">
        <v>300000</v>
      </c>
      <c r="G212" s="255">
        <v>45685</v>
      </c>
      <c r="H212" s="195" t="s">
        <v>15</v>
      </c>
      <c r="I212" s="204"/>
      <c r="J212" s="182" t="s">
        <v>17</v>
      </c>
      <c r="K212" s="187">
        <v>300000</v>
      </c>
      <c r="L212" s="208" t="b">
        <f t="shared" ref="L212:L233" si="7">+K212=F212</f>
        <v>1</v>
      </c>
    </row>
    <row r="213" spans="1:12">
      <c r="A213" s="221" t="s">
        <v>139</v>
      </c>
      <c r="B213" s="171" t="s">
        <v>41</v>
      </c>
      <c r="C213" s="171"/>
      <c r="D213" s="184">
        <v>38421</v>
      </c>
      <c r="E213" s="172"/>
      <c r="F213" s="173">
        <v>693193</v>
      </c>
      <c r="G213" s="255">
        <v>45685</v>
      </c>
      <c r="H213" s="175" t="s">
        <v>15</v>
      </c>
      <c r="I213" s="171" t="s">
        <v>140</v>
      </c>
      <c r="J213" s="182" t="s">
        <v>17</v>
      </c>
      <c r="K213" s="186">
        <v>693193</v>
      </c>
      <c r="L213" s="208" t="b">
        <f t="shared" si="7"/>
        <v>1</v>
      </c>
    </row>
    <row r="214" spans="1:12">
      <c r="A214" s="221" t="s">
        <v>141</v>
      </c>
      <c r="B214" s="171" t="s">
        <v>41</v>
      </c>
      <c r="C214" s="171" t="s">
        <v>3</v>
      </c>
      <c r="D214" s="184">
        <v>801</v>
      </c>
      <c r="E214" s="172"/>
      <c r="F214" s="166">
        <v>189900</v>
      </c>
      <c r="G214" s="255">
        <v>45685</v>
      </c>
      <c r="H214" s="195" t="s">
        <v>15</v>
      </c>
      <c r="I214" s="171"/>
      <c r="J214" s="182" t="s">
        <v>17</v>
      </c>
      <c r="K214" s="186">
        <v>189900</v>
      </c>
      <c r="L214" s="208" t="b">
        <f t="shared" si="7"/>
        <v>1</v>
      </c>
    </row>
    <row r="215" spans="1:12">
      <c r="A215" s="221" t="s">
        <v>141</v>
      </c>
      <c r="B215" s="171" t="s">
        <v>41</v>
      </c>
      <c r="C215" s="171" t="s">
        <v>3</v>
      </c>
      <c r="D215" s="184">
        <v>803</v>
      </c>
      <c r="E215" s="172"/>
      <c r="F215" s="166">
        <v>216900</v>
      </c>
      <c r="G215" s="255">
        <v>45685</v>
      </c>
      <c r="H215" s="175" t="s">
        <v>15</v>
      </c>
      <c r="I215" s="171"/>
      <c r="J215" s="182" t="s">
        <v>17</v>
      </c>
      <c r="K215" s="186">
        <v>216900</v>
      </c>
      <c r="L215" s="208" t="b">
        <f t="shared" si="7"/>
        <v>1</v>
      </c>
    </row>
    <row r="216" spans="1:12">
      <c r="A216" s="221" t="s">
        <v>141</v>
      </c>
      <c r="B216" s="171" t="s">
        <v>41</v>
      </c>
      <c r="C216" s="171" t="s">
        <v>3</v>
      </c>
      <c r="D216" s="184">
        <v>804</v>
      </c>
      <c r="E216" s="172"/>
      <c r="F216" s="166">
        <v>189900</v>
      </c>
      <c r="G216" s="255">
        <v>45685</v>
      </c>
      <c r="H216" s="195" t="s">
        <v>15</v>
      </c>
      <c r="I216" s="171"/>
      <c r="J216" s="182" t="s">
        <v>17</v>
      </c>
      <c r="K216" s="186">
        <v>189900</v>
      </c>
      <c r="L216" s="208" t="b">
        <f t="shared" si="7"/>
        <v>1</v>
      </c>
    </row>
    <row r="217" spans="1:12">
      <c r="A217" s="221" t="s">
        <v>141</v>
      </c>
      <c r="B217" s="171" t="s">
        <v>41</v>
      </c>
      <c r="C217" s="171" t="s">
        <v>3</v>
      </c>
      <c r="D217" s="184">
        <v>819</v>
      </c>
      <c r="E217" s="172"/>
      <c r="F217" s="166">
        <v>198900</v>
      </c>
      <c r="G217" s="255">
        <v>45685</v>
      </c>
      <c r="H217" s="175" t="s">
        <v>15</v>
      </c>
      <c r="I217" s="171"/>
      <c r="J217" s="182" t="s">
        <v>17</v>
      </c>
      <c r="K217" s="186">
        <v>198900</v>
      </c>
      <c r="L217" s="208" t="b">
        <f t="shared" si="7"/>
        <v>1</v>
      </c>
    </row>
    <row r="218" spans="1:12">
      <c r="A218" s="221" t="s">
        <v>141</v>
      </c>
      <c r="B218" s="171" t="s">
        <v>41</v>
      </c>
      <c r="C218" s="171" t="s">
        <v>3</v>
      </c>
      <c r="D218" s="184">
        <v>825</v>
      </c>
      <c r="E218" s="172"/>
      <c r="F218" s="166">
        <v>189900</v>
      </c>
      <c r="G218" s="255">
        <v>45685</v>
      </c>
      <c r="H218" s="195" t="s">
        <v>15</v>
      </c>
      <c r="I218" s="171"/>
      <c r="J218" s="182" t="s">
        <v>17</v>
      </c>
      <c r="K218" s="186">
        <v>189900</v>
      </c>
      <c r="L218" s="208" t="b">
        <f t="shared" si="7"/>
        <v>1</v>
      </c>
    </row>
    <row r="219" spans="1:12">
      <c r="A219" s="221" t="s">
        <v>141</v>
      </c>
      <c r="B219" s="171" t="s">
        <v>41</v>
      </c>
      <c r="C219" s="171" t="s">
        <v>3</v>
      </c>
      <c r="D219" s="184">
        <v>827</v>
      </c>
      <c r="E219" s="172"/>
      <c r="F219" s="166">
        <v>388800</v>
      </c>
      <c r="G219" s="255">
        <v>45685</v>
      </c>
      <c r="H219" s="175" t="s">
        <v>15</v>
      </c>
      <c r="I219" s="171"/>
      <c r="J219" s="182" t="s">
        <v>17</v>
      </c>
      <c r="K219" s="186">
        <v>388800</v>
      </c>
      <c r="L219" s="208" t="b">
        <f t="shared" si="7"/>
        <v>1</v>
      </c>
    </row>
    <row r="220" spans="1:12">
      <c r="A220" s="221" t="s">
        <v>141</v>
      </c>
      <c r="B220" s="171" t="s">
        <v>41</v>
      </c>
      <c r="C220" s="171" t="s">
        <v>3</v>
      </c>
      <c r="D220" s="184">
        <v>828</v>
      </c>
      <c r="E220" s="172"/>
      <c r="F220" s="166">
        <v>198900</v>
      </c>
      <c r="G220" s="255">
        <v>45685</v>
      </c>
      <c r="H220" s="195" t="s">
        <v>15</v>
      </c>
      <c r="I220" s="171"/>
      <c r="J220" s="182" t="s">
        <v>17</v>
      </c>
      <c r="K220" s="186">
        <v>198900</v>
      </c>
      <c r="L220" s="208" t="b">
        <f t="shared" si="7"/>
        <v>1</v>
      </c>
    </row>
    <row r="221" spans="1:12">
      <c r="A221" s="221" t="s">
        <v>141</v>
      </c>
      <c r="B221" s="171" t="s">
        <v>41</v>
      </c>
      <c r="C221" s="171" t="s">
        <v>3</v>
      </c>
      <c r="D221" s="184">
        <v>829</v>
      </c>
      <c r="E221" s="172"/>
      <c r="F221" s="166">
        <f>625900-30000</f>
        <v>595900</v>
      </c>
      <c r="G221" s="255">
        <v>45685</v>
      </c>
      <c r="H221" s="175" t="s">
        <v>15</v>
      </c>
      <c r="I221" s="171" t="s">
        <v>142</v>
      </c>
      <c r="J221" s="182" t="s">
        <v>17</v>
      </c>
      <c r="K221" s="186">
        <v>595900</v>
      </c>
      <c r="L221" s="208" t="b">
        <f t="shared" si="7"/>
        <v>1</v>
      </c>
    </row>
    <row r="222" spans="1:12">
      <c r="A222" s="221" t="s">
        <v>141</v>
      </c>
      <c r="B222" s="171" t="s">
        <v>41</v>
      </c>
      <c r="C222" s="171" t="s">
        <v>3</v>
      </c>
      <c r="D222" s="184">
        <v>830</v>
      </c>
      <c r="E222" s="172"/>
      <c r="F222" s="166">
        <v>9000</v>
      </c>
      <c r="G222" s="255">
        <v>45685</v>
      </c>
      <c r="H222" s="195" t="s">
        <v>15</v>
      </c>
      <c r="I222" s="171"/>
      <c r="J222" s="182" t="s">
        <v>17</v>
      </c>
      <c r="K222" s="186">
        <v>9000</v>
      </c>
      <c r="L222" s="208" t="b">
        <f t="shared" si="7"/>
        <v>1</v>
      </c>
    </row>
    <row r="223" spans="1:12">
      <c r="A223" s="221" t="s">
        <v>141</v>
      </c>
      <c r="B223" s="171" t="s">
        <v>41</v>
      </c>
      <c r="C223" s="171" t="s">
        <v>3</v>
      </c>
      <c r="D223" s="184">
        <v>831</v>
      </c>
      <c r="E223" s="172"/>
      <c r="F223" s="166">
        <v>9000</v>
      </c>
      <c r="G223" s="255">
        <v>45685</v>
      </c>
      <c r="H223" s="175" t="s">
        <v>15</v>
      </c>
      <c r="I223" s="171"/>
      <c r="J223" s="182" t="s">
        <v>17</v>
      </c>
      <c r="K223" s="186">
        <v>9000</v>
      </c>
      <c r="L223" s="208" t="b">
        <f t="shared" si="7"/>
        <v>1</v>
      </c>
    </row>
    <row r="224" spans="1:12">
      <c r="A224" s="234" t="s">
        <v>101</v>
      </c>
      <c r="B224" s="171" t="s">
        <v>41</v>
      </c>
      <c r="C224" s="171" t="s">
        <v>3</v>
      </c>
      <c r="D224" s="184">
        <v>2009875</v>
      </c>
      <c r="E224" s="172"/>
      <c r="F224" s="166">
        <v>1699990</v>
      </c>
      <c r="G224" s="255">
        <v>45685</v>
      </c>
      <c r="H224" s="195" t="s">
        <v>27</v>
      </c>
      <c r="I224" s="180"/>
      <c r="J224" s="182" t="s">
        <v>17</v>
      </c>
      <c r="K224" s="187">
        <v>1699990</v>
      </c>
      <c r="L224" s="208" t="b">
        <f t="shared" si="7"/>
        <v>1</v>
      </c>
    </row>
    <row r="225" spans="1:12">
      <c r="A225" s="233" t="s">
        <v>143</v>
      </c>
      <c r="B225" s="241" t="s">
        <v>41</v>
      </c>
      <c r="C225" s="241" t="s">
        <v>3</v>
      </c>
      <c r="D225" s="242"/>
      <c r="E225" s="242"/>
      <c r="F225" s="173">
        <v>50</v>
      </c>
      <c r="G225" s="216">
        <v>45686</v>
      </c>
      <c r="H225" s="195" t="s">
        <v>27</v>
      </c>
      <c r="I225" s="171"/>
      <c r="J225" s="182" t="s">
        <v>17</v>
      </c>
      <c r="K225" s="186">
        <v>50</v>
      </c>
      <c r="L225" s="208" t="b">
        <f t="shared" si="7"/>
        <v>1</v>
      </c>
    </row>
    <row r="226" spans="1:12">
      <c r="A226" s="233" t="s">
        <v>144</v>
      </c>
      <c r="B226" s="171" t="s">
        <v>41</v>
      </c>
      <c r="C226" s="171" t="s">
        <v>3</v>
      </c>
      <c r="D226" s="184">
        <v>37192200</v>
      </c>
      <c r="E226" s="172"/>
      <c r="F226" s="173">
        <v>1349970</v>
      </c>
      <c r="G226" s="216">
        <v>45686</v>
      </c>
      <c r="H226" s="195" t="s">
        <v>27</v>
      </c>
      <c r="I226" s="171"/>
      <c r="J226" s="182" t="s">
        <v>17</v>
      </c>
      <c r="K226" s="186">
        <v>1349970</v>
      </c>
      <c r="L226" s="208" t="b">
        <f t="shared" si="7"/>
        <v>1</v>
      </c>
    </row>
    <row r="227" spans="1:12">
      <c r="A227" s="233" t="s">
        <v>99</v>
      </c>
      <c r="B227" s="171" t="s">
        <v>41</v>
      </c>
      <c r="C227" s="171" t="s">
        <v>3</v>
      </c>
      <c r="D227" s="184">
        <v>11445</v>
      </c>
      <c r="E227" s="172"/>
      <c r="F227" s="173">
        <v>78990</v>
      </c>
      <c r="G227" s="216">
        <v>45686</v>
      </c>
      <c r="H227" s="195" t="s">
        <v>27</v>
      </c>
      <c r="I227" s="171"/>
      <c r="J227" s="182" t="s">
        <v>17</v>
      </c>
      <c r="K227" s="186">
        <v>78990</v>
      </c>
      <c r="L227" s="208" t="b">
        <f t="shared" si="7"/>
        <v>1</v>
      </c>
    </row>
    <row r="228" spans="1:12">
      <c r="A228" s="233" t="s">
        <v>113</v>
      </c>
      <c r="B228" s="171" t="s">
        <v>41</v>
      </c>
      <c r="C228" s="171" t="s">
        <v>3</v>
      </c>
      <c r="D228" s="184">
        <v>5519062</v>
      </c>
      <c r="E228" s="172"/>
      <c r="F228" s="173">
        <v>749990</v>
      </c>
      <c r="G228" s="216">
        <v>46052</v>
      </c>
      <c r="H228" s="195" t="s">
        <v>27</v>
      </c>
      <c r="I228" s="171"/>
      <c r="J228" s="182" t="s">
        <v>17</v>
      </c>
      <c r="K228" s="186">
        <v>749990</v>
      </c>
      <c r="L228" s="208" t="b">
        <f t="shared" si="7"/>
        <v>1</v>
      </c>
    </row>
    <row r="229" spans="1:12">
      <c r="A229" s="233" t="s">
        <v>99</v>
      </c>
      <c r="B229" s="171" t="s">
        <v>41</v>
      </c>
      <c r="C229" s="171" t="s">
        <v>3</v>
      </c>
      <c r="D229" s="184">
        <v>5547192</v>
      </c>
      <c r="E229" s="172"/>
      <c r="F229" s="173">
        <v>123980</v>
      </c>
      <c r="G229" s="216">
        <v>46052</v>
      </c>
      <c r="H229" s="195" t="s">
        <v>27</v>
      </c>
      <c r="I229" s="171"/>
      <c r="J229" s="182" t="s">
        <v>17</v>
      </c>
      <c r="K229" s="186">
        <v>123980</v>
      </c>
      <c r="L229" s="208" t="b">
        <f t="shared" si="7"/>
        <v>1</v>
      </c>
    </row>
    <row r="230" spans="1:12" ht="14.5">
      <c r="A230" s="233" t="s">
        <v>99</v>
      </c>
      <c r="B230" s="171" t="s">
        <v>41</v>
      </c>
      <c r="C230" s="171" t="s">
        <v>3</v>
      </c>
      <c r="D230" s="356" t="s">
        <v>145</v>
      </c>
      <c r="E230" s="172"/>
      <c r="F230" s="173">
        <v>683980</v>
      </c>
      <c r="G230" s="216">
        <v>46052</v>
      </c>
      <c r="H230" s="195" t="s">
        <v>27</v>
      </c>
      <c r="I230" s="171"/>
      <c r="J230" s="182" t="s">
        <v>17</v>
      </c>
      <c r="K230" s="186">
        <v>683980</v>
      </c>
      <c r="L230" s="208" t="b">
        <f t="shared" si="7"/>
        <v>1</v>
      </c>
    </row>
    <row r="231" spans="1:12">
      <c r="A231" s="234" t="s">
        <v>99</v>
      </c>
      <c r="B231" s="244" t="s">
        <v>41</v>
      </c>
      <c r="C231" s="244" t="s">
        <v>3</v>
      </c>
      <c r="D231" s="250"/>
      <c r="E231" s="250"/>
      <c r="F231" s="177">
        <v>133980</v>
      </c>
      <c r="G231" s="218">
        <v>46052</v>
      </c>
      <c r="H231" s="195" t="s">
        <v>27</v>
      </c>
      <c r="I231" s="180"/>
      <c r="J231" s="182" t="s">
        <v>17</v>
      </c>
      <c r="K231" s="187">
        <v>133980</v>
      </c>
      <c r="L231" s="208" t="b">
        <f t="shared" si="7"/>
        <v>1</v>
      </c>
    </row>
    <row r="232" spans="1:12" ht="12.65" customHeight="1">
      <c r="A232" s="219" t="s">
        <v>146</v>
      </c>
      <c r="B232" s="152"/>
      <c r="C232" s="152" t="s">
        <v>3</v>
      </c>
      <c r="D232" s="161">
        <v>1</v>
      </c>
      <c r="E232" s="162"/>
      <c r="F232" s="155">
        <v>952000</v>
      </c>
      <c r="G232" s="237">
        <v>46052</v>
      </c>
      <c r="H232" s="157" t="s">
        <v>15</v>
      </c>
      <c r="I232" s="152" t="s">
        <v>147</v>
      </c>
      <c r="J232" s="162" t="s">
        <v>17</v>
      </c>
      <c r="K232" s="190">
        <v>952000</v>
      </c>
      <c r="L232" s="158" t="b">
        <f t="shared" si="7"/>
        <v>1</v>
      </c>
    </row>
    <row r="233" spans="1:12">
      <c r="A233" s="219" t="s">
        <v>148</v>
      </c>
      <c r="B233" s="152"/>
      <c r="C233" s="152" t="s">
        <v>3</v>
      </c>
      <c r="D233" s="161">
        <v>2431</v>
      </c>
      <c r="E233" s="162"/>
      <c r="F233" s="155">
        <v>1703211</v>
      </c>
      <c r="G233" s="237">
        <v>46052</v>
      </c>
      <c r="H233" s="157" t="s">
        <v>15</v>
      </c>
      <c r="I233" s="152" t="s">
        <v>149</v>
      </c>
      <c r="J233" s="162" t="s">
        <v>17</v>
      </c>
      <c r="K233" s="190">
        <v>1703211</v>
      </c>
      <c r="L233" s="158" t="b">
        <f t="shared" si="7"/>
        <v>1</v>
      </c>
    </row>
  </sheetData>
  <autoFilter ref="A1:L233" xr:uid="{38AF98C4-EC7E-4461-AA46-C1304411292E}"/>
  <conditionalFormatting sqref="D1">
    <cfRule type="duplicateValues" dxfId="7" priority="1"/>
  </conditionalFormatting>
  <pageMargins left="0.7" right="0.7" top="0.75" bottom="0.75" header="0.3" footer="0.3"/>
  <headerFooter>
    <oddFooter>&amp;L_x000D_&amp;1#&amp;"Aptos"&amp;9&amp;K0000FF Documento Interno - Uso somente interno e aos colaboradores Bravium</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FCD8-39EA-406F-8C57-512964D79A77}">
  <sheetPr codeName="Hoja2"/>
  <dimension ref="A1:N182"/>
  <sheetViews>
    <sheetView workbookViewId="0">
      <selection activeCell="C23" sqref="C23"/>
    </sheetView>
  </sheetViews>
  <sheetFormatPr baseColWidth="10" defaultColWidth="8.7265625" defaultRowHeight="13"/>
  <cols>
    <col min="1" max="1" width="44.7265625" style="151" bestFit="1" customWidth="1"/>
    <col min="2" max="2" width="19.81640625" style="323" customWidth="1"/>
    <col min="3" max="3" width="14.81640625" style="14" customWidth="1"/>
    <col min="4" max="4" width="25.54296875" style="14" bestFit="1" customWidth="1"/>
    <col min="5" max="5" width="17" style="277" customWidth="1"/>
    <col min="6" max="6" width="16.26953125" style="151" customWidth="1"/>
    <col min="7" max="7" width="15.26953125" style="151" customWidth="1"/>
    <col min="8" max="8" width="33.81640625" style="14" customWidth="1"/>
    <col min="9" max="9" width="24.6328125" style="151" bestFit="1" customWidth="1"/>
    <col min="10" max="10" width="8.7265625" style="14"/>
    <col min="11" max="11" width="11.54296875" style="188" bestFit="1" customWidth="1"/>
    <col min="12" max="12" width="24.81640625" style="151" customWidth="1"/>
    <col min="13" max="13" width="7.1796875" style="151" bestFit="1" customWidth="1"/>
    <col min="14" max="16384" width="8.7265625" style="151"/>
  </cols>
  <sheetData>
    <row r="1" spans="1:13" ht="26">
      <c r="A1" s="149" t="s">
        <v>150</v>
      </c>
      <c r="B1" s="311" t="s">
        <v>1</v>
      </c>
      <c r="C1" s="149" t="s">
        <v>2</v>
      </c>
      <c r="D1" s="149" t="s">
        <v>3</v>
      </c>
      <c r="E1" s="267" t="s">
        <v>4</v>
      </c>
      <c r="F1" s="150" t="s">
        <v>5</v>
      </c>
      <c r="G1" s="149" t="s">
        <v>6</v>
      </c>
      <c r="H1" s="149" t="s">
        <v>7</v>
      </c>
      <c r="I1" s="149" t="s">
        <v>8</v>
      </c>
      <c r="J1" s="149" t="s">
        <v>9</v>
      </c>
      <c r="K1" s="150" t="s">
        <v>10</v>
      </c>
      <c r="L1" s="149" t="s">
        <v>11</v>
      </c>
    </row>
    <row r="2" spans="1:13">
      <c r="A2" s="226" t="s">
        <v>151</v>
      </c>
      <c r="B2" s="313" t="s">
        <v>1748</v>
      </c>
      <c r="C2" s="264" t="s">
        <v>1746</v>
      </c>
      <c r="D2" s="161" t="s">
        <v>1745</v>
      </c>
      <c r="E2" s="276"/>
      <c r="F2" s="166">
        <v>9148</v>
      </c>
      <c r="G2" s="216">
        <v>46054</v>
      </c>
      <c r="H2" s="195" t="s">
        <v>27</v>
      </c>
      <c r="I2" s="151" t="s">
        <v>1744</v>
      </c>
      <c r="J2" s="172"/>
      <c r="K2" s="170"/>
      <c r="L2" s="158"/>
      <c r="M2" s="151">
        <f>9148*6</f>
        <v>54888</v>
      </c>
    </row>
    <row r="3" spans="1:13">
      <c r="A3" s="226" t="s">
        <v>151</v>
      </c>
      <c r="B3" s="313" t="s">
        <v>1749</v>
      </c>
      <c r="C3" s="264" t="s">
        <v>3</v>
      </c>
      <c r="D3" s="161">
        <v>46611</v>
      </c>
      <c r="E3" s="276"/>
      <c r="F3" s="166">
        <v>88378</v>
      </c>
      <c r="G3" s="216">
        <v>46054</v>
      </c>
      <c r="H3" s="195" t="s">
        <v>27</v>
      </c>
      <c r="I3" s="169" t="s">
        <v>1743</v>
      </c>
      <c r="J3" s="172"/>
      <c r="K3" s="170"/>
      <c r="L3" s="158"/>
      <c r="M3" s="151">
        <f>+F3*12</f>
        <v>1060536</v>
      </c>
    </row>
    <row r="4" spans="1:13">
      <c r="A4" s="219" t="s">
        <v>13</v>
      </c>
      <c r="B4" s="312"/>
      <c r="C4" s="154"/>
      <c r="D4" s="165"/>
      <c r="E4" s="268"/>
      <c r="F4" s="155">
        <v>820800</v>
      </c>
      <c r="G4" s="216">
        <v>46055</v>
      </c>
      <c r="H4" s="195" t="s">
        <v>15</v>
      </c>
      <c r="I4" s="158"/>
      <c r="J4" s="172" t="s">
        <v>17</v>
      </c>
      <c r="K4" s="160">
        <v>820800</v>
      </c>
      <c r="L4" s="158" t="b">
        <f t="shared" ref="L4:L70" si="0">+K4=F4</f>
        <v>1</v>
      </c>
    </row>
    <row r="5" spans="1:13">
      <c r="A5" s="163" t="s">
        <v>148</v>
      </c>
      <c r="B5" s="313" t="s">
        <v>41</v>
      </c>
      <c r="C5" s="264" t="s">
        <v>3</v>
      </c>
      <c r="D5" s="161">
        <v>2432</v>
      </c>
      <c r="E5" s="276"/>
      <c r="F5" s="166">
        <v>847661</v>
      </c>
      <c r="G5" s="216">
        <v>46055</v>
      </c>
      <c r="H5" s="195" t="s">
        <v>15</v>
      </c>
      <c r="I5" s="169"/>
      <c r="J5" s="172" t="s">
        <v>17</v>
      </c>
      <c r="K5" s="170">
        <v>847661</v>
      </c>
      <c r="L5" s="158" t="b">
        <f t="shared" si="0"/>
        <v>1</v>
      </c>
    </row>
    <row r="6" spans="1:13">
      <c r="A6" s="234" t="s">
        <v>152</v>
      </c>
      <c r="B6" s="315" t="s">
        <v>41</v>
      </c>
      <c r="C6" s="185" t="s">
        <v>3</v>
      </c>
      <c r="D6" s="184">
        <v>70077</v>
      </c>
      <c r="E6" s="271"/>
      <c r="F6" s="177">
        <v>142410</v>
      </c>
      <c r="G6" s="218">
        <v>46055</v>
      </c>
      <c r="H6" s="183" t="s">
        <v>27</v>
      </c>
      <c r="I6" s="180"/>
      <c r="J6" s="172" t="s">
        <v>17</v>
      </c>
      <c r="K6" s="187">
        <v>142410</v>
      </c>
      <c r="L6" s="158" t="b">
        <f>+K6=F6</f>
        <v>1</v>
      </c>
    </row>
    <row r="7" spans="1:13" ht="12.65" customHeight="1">
      <c r="A7" s="226" t="s">
        <v>26</v>
      </c>
      <c r="B7" s="314" t="s">
        <v>41</v>
      </c>
      <c r="C7" s="264" t="s">
        <v>3</v>
      </c>
      <c r="D7" s="161">
        <v>44125</v>
      </c>
      <c r="E7" s="276"/>
      <c r="F7" s="155">
        <v>47600</v>
      </c>
      <c r="G7" s="216">
        <v>46055</v>
      </c>
      <c r="H7" s="195" t="s">
        <v>15</v>
      </c>
      <c r="I7" s="158"/>
      <c r="J7" s="172" t="s">
        <v>17</v>
      </c>
      <c r="K7" s="160">
        <v>47600</v>
      </c>
      <c r="L7" s="158" t="b">
        <f t="shared" si="0"/>
        <v>1</v>
      </c>
    </row>
    <row r="8" spans="1:13">
      <c r="A8" s="233" t="s">
        <v>153</v>
      </c>
      <c r="B8" s="313" t="s">
        <v>41</v>
      </c>
      <c r="C8" s="264" t="s">
        <v>3</v>
      </c>
      <c r="D8" s="184">
        <v>101875</v>
      </c>
      <c r="E8" s="270"/>
      <c r="F8" s="173">
        <v>2164990</v>
      </c>
      <c r="G8" s="216">
        <v>46055</v>
      </c>
      <c r="H8" s="172" t="s">
        <v>27</v>
      </c>
      <c r="I8" s="171"/>
      <c r="J8" s="172" t="s">
        <v>17</v>
      </c>
      <c r="K8" s="186">
        <v>2164990</v>
      </c>
      <c r="L8" s="158" t="b">
        <f>+K8=F8</f>
        <v>1</v>
      </c>
    </row>
    <row r="9" spans="1:13">
      <c r="A9" s="233" t="s">
        <v>154</v>
      </c>
      <c r="B9" s="318" t="s">
        <v>41</v>
      </c>
      <c r="C9" s="281" t="s">
        <v>3</v>
      </c>
      <c r="D9" s="334"/>
      <c r="E9" s="335"/>
      <c r="F9" s="173">
        <v>211960</v>
      </c>
      <c r="G9" s="216">
        <v>46055</v>
      </c>
      <c r="H9" s="172" t="s">
        <v>27</v>
      </c>
      <c r="I9" s="171" t="s">
        <v>155</v>
      </c>
      <c r="J9" s="172" t="s">
        <v>17</v>
      </c>
      <c r="K9" s="186">
        <v>211960</v>
      </c>
      <c r="L9" s="158" t="b">
        <f t="shared" si="0"/>
        <v>1</v>
      </c>
    </row>
    <row r="10" spans="1:13">
      <c r="A10" s="226" t="s">
        <v>74</v>
      </c>
      <c r="B10" s="330" t="s">
        <v>156</v>
      </c>
      <c r="C10" s="331"/>
      <c r="D10" s="332"/>
      <c r="E10" s="333"/>
      <c r="F10" s="155">
        <v>13019976</v>
      </c>
      <c r="G10" s="237">
        <v>46055</v>
      </c>
      <c r="H10" s="162" t="s">
        <v>15</v>
      </c>
      <c r="I10" s="152"/>
      <c r="J10" s="172" t="s">
        <v>17</v>
      </c>
      <c r="K10" s="190">
        <v>13019976</v>
      </c>
      <c r="L10" s="158" t="b">
        <f>+K10=F10</f>
        <v>1</v>
      </c>
    </row>
    <row r="11" spans="1:13">
      <c r="A11" s="226" t="s">
        <v>157</v>
      </c>
      <c r="B11" s="314" t="s">
        <v>41</v>
      </c>
      <c r="C11" s="265" t="s">
        <v>3</v>
      </c>
      <c r="D11" s="184">
        <v>2010502</v>
      </c>
      <c r="E11" s="272"/>
      <c r="F11" s="155">
        <v>1499950</v>
      </c>
      <c r="G11" s="237">
        <v>46055</v>
      </c>
      <c r="H11" s="162" t="s">
        <v>27</v>
      </c>
      <c r="I11" s="152"/>
      <c r="J11" s="172" t="s">
        <v>17</v>
      </c>
      <c r="K11" s="190">
        <v>1499950</v>
      </c>
      <c r="L11" s="158" t="b">
        <f t="shared" si="0"/>
        <v>1</v>
      </c>
    </row>
    <row r="12" spans="1:13">
      <c r="A12" s="287" t="s">
        <v>151</v>
      </c>
      <c r="B12" s="316"/>
      <c r="C12" s="243"/>
      <c r="D12" s="243"/>
      <c r="E12" s="298"/>
      <c r="F12" s="155">
        <v>112590</v>
      </c>
      <c r="G12" s="285">
        <v>46056</v>
      </c>
      <c r="H12" s="162" t="s">
        <v>27</v>
      </c>
      <c r="I12" s="151" t="s">
        <v>158</v>
      </c>
      <c r="J12" s="172" t="s">
        <v>17</v>
      </c>
      <c r="K12" s="286">
        <v>112590</v>
      </c>
      <c r="L12" s="158" t="b">
        <f>+K12=F12</f>
        <v>1</v>
      </c>
    </row>
    <row r="13" spans="1:13">
      <c r="A13" s="287" t="s">
        <v>159</v>
      </c>
      <c r="B13" s="316"/>
      <c r="C13" s="243"/>
      <c r="D13" s="243"/>
      <c r="E13" s="298"/>
      <c r="F13" s="155">
        <v>297000</v>
      </c>
      <c r="G13" s="285">
        <v>46056</v>
      </c>
      <c r="H13" s="162" t="s">
        <v>27</v>
      </c>
      <c r="I13" s="171" t="s">
        <v>155</v>
      </c>
      <c r="J13" s="172" t="s">
        <v>17</v>
      </c>
      <c r="K13" s="286">
        <v>297000</v>
      </c>
      <c r="L13" s="158" t="b">
        <f>+K13=F13</f>
        <v>1</v>
      </c>
    </row>
    <row r="14" spans="1:13">
      <c r="A14" s="233" t="s">
        <v>84</v>
      </c>
      <c r="B14" s="317" t="s">
        <v>41</v>
      </c>
      <c r="C14" s="297" t="s">
        <v>3</v>
      </c>
      <c r="D14" s="213">
        <v>419013</v>
      </c>
      <c r="E14" s="269"/>
      <c r="F14" s="155">
        <v>64980</v>
      </c>
      <c r="G14" s="216">
        <v>46056</v>
      </c>
      <c r="H14" s="162" t="s">
        <v>27</v>
      </c>
      <c r="I14" s="171"/>
      <c r="J14" s="172" t="s">
        <v>17</v>
      </c>
      <c r="K14" s="186">
        <v>64980</v>
      </c>
      <c r="L14" s="158" t="b">
        <f>+K14=F14</f>
        <v>1</v>
      </c>
    </row>
    <row r="15" spans="1:13">
      <c r="A15" s="221" t="s">
        <v>160</v>
      </c>
      <c r="B15" s="313" t="s">
        <v>41</v>
      </c>
      <c r="C15" s="264" t="s">
        <v>3</v>
      </c>
      <c r="D15" s="184">
        <v>792</v>
      </c>
      <c r="E15" s="273"/>
      <c r="F15" s="155">
        <v>200000</v>
      </c>
      <c r="G15" s="216">
        <v>46056</v>
      </c>
      <c r="H15" s="162" t="s">
        <v>15</v>
      </c>
      <c r="I15" s="171"/>
      <c r="J15" s="172" t="s">
        <v>17</v>
      </c>
      <c r="K15" s="186">
        <v>200000</v>
      </c>
      <c r="L15" s="158" t="b">
        <f t="shared" si="0"/>
        <v>1</v>
      </c>
    </row>
    <row r="16" spans="1:13">
      <c r="A16" s="221" t="s">
        <v>161</v>
      </c>
      <c r="B16" s="313"/>
      <c r="C16" s="264" t="s">
        <v>3</v>
      </c>
      <c r="D16" s="184">
        <v>77533</v>
      </c>
      <c r="E16" s="273"/>
      <c r="F16" s="155">
        <v>178500</v>
      </c>
      <c r="G16" s="216">
        <v>46056</v>
      </c>
      <c r="H16" s="162" t="s">
        <v>15</v>
      </c>
      <c r="I16" s="171"/>
      <c r="J16" s="172" t="s">
        <v>17</v>
      </c>
      <c r="K16" s="186">
        <v>178500</v>
      </c>
      <c r="L16" s="158" t="b">
        <f t="shared" si="0"/>
        <v>1</v>
      </c>
    </row>
    <row r="17" spans="1:14" ht="13.5" customHeight="1">
      <c r="A17" s="221" t="s">
        <v>162</v>
      </c>
      <c r="B17" s="313" t="s">
        <v>163</v>
      </c>
      <c r="C17" s="264" t="s">
        <v>70</v>
      </c>
      <c r="D17" s="172"/>
      <c r="E17" s="273">
        <v>311</v>
      </c>
      <c r="F17" s="155">
        <v>300000</v>
      </c>
      <c r="G17" s="216">
        <v>46056</v>
      </c>
      <c r="H17" s="162" t="s">
        <v>15</v>
      </c>
      <c r="I17" s="171"/>
      <c r="J17" s="172" t="s">
        <v>17</v>
      </c>
      <c r="K17" s="186">
        <v>300000</v>
      </c>
      <c r="L17" s="158" t="b">
        <f t="shared" si="0"/>
        <v>1</v>
      </c>
    </row>
    <row r="18" spans="1:14">
      <c r="A18" s="221" t="s">
        <v>164</v>
      </c>
      <c r="B18" s="313"/>
      <c r="C18" s="264" t="s">
        <v>70</v>
      </c>
      <c r="D18" s="172"/>
      <c r="E18" s="273">
        <v>2883</v>
      </c>
      <c r="F18" s="155">
        <v>1532494</v>
      </c>
      <c r="G18" s="216">
        <v>46056</v>
      </c>
      <c r="H18" s="162" t="s">
        <v>15</v>
      </c>
      <c r="I18" s="171"/>
      <c r="J18" s="172" t="s">
        <v>17</v>
      </c>
      <c r="K18" s="186">
        <v>1532494</v>
      </c>
      <c r="L18" s="158" t="b">
        <f t="shared" si="0"/>
        <v>1</v>
      </c>
    </row>
    <row r="19" spans="1:14" ht="14.5">
      <c r="A19" s="233" t="s">
        <v>84</v>
      </c>
      <c r="B19" s="313" t="s">
        <v>41</v>
      </c>
      <c r="C19" s="264" t="s">
        <v>3</v>
      </c>
      <c r="D19" s="280">
        <v>63662</v>
      </c>
      <c r="E19" s="273"/>
      <c r="F19" s="155">
        <v>162890</v>
      </c>
      <c r="G19" s="216">
        <v>46056</v>
      </c>
      <c r="H19" s="162" t="s">
        <v>27</v>
      </c>
      <c r="I19" s="171"/>
      <c r="J19" s="172" t="s">
        <v>17</v>
      </c>
      <c r="K19" s="186">
        <v>162890</v>
      </c>
      <c r="L19" s="158" t="b">
        <f t="shared" si="0"/>
        <v>1</v>
      </c>
    </row>
    <row r="20" spans="1:14">
      <c r="A20" s="152" t="s">
        <v>21</v>
      </c>
      <c r="B20" s="314" t="s">
        <v>22</v>
      </c>
      <c r="C20" s="264" t="s">
        <v>3</v>
      </c>
      <c r="D20" s="184">
        <v>52707976</v>
      </c>
      <c r="E20" s="272"/>
      <c r="F20" s="155">
        <v>89272</v>
      </c>
      <c r="G20" s="237">
        <v>46055</v>
      </c>
      <c r="H20" s="195" t="s">
        <v>23</v>
      </c>
      <c r="I20" s="158"/>
      <c r="J20" s="159" t="s">
        <v>17</v>
      </c>
      <c r="K20" s="160">
        <v>89272</v>
      </c>
      <c r="L20" s="158" t="b">
        <f t="shared" si="0"/>
        <v>1</v>
      </c>
    </row>
    <row r="21" spans="1:14">
      <c r="A21" s="221" t="s">
        <v>165</v>
      </c>
      <c r="B21" s="342" t="s">
        <v>166</v>
      </c>
      <c r="C21" s="339"/>
      <c r="D21" s="340"/>
      <c r="E21" s="343"/>
      <c r="F21" s="155">
        <v>221906</v>
      </c>
      <c r="G21" s="216">
        <v>46056</v>
      </c>
      <c r="H21" s="162" t="s">
        <v>15</v>
      </c>
      <c r="I21" s="171"/>
      <c r="J21" s="172" t="s">
        <v>17</v>
      </c>
      <c r="K21" s="186">
        <v>221906</v>
      </c>
      <c r="L21" s="158" t="b">
        <f t="shared" si="0"/>
        <v>1</v>
      </c>
    </row>
    <row r="22" spans="1:14">
      <c r="A22" s="233" t="s">
        <v>43</v>
      </c>
      <c r="B22" s="313" t="s">
        <v>41</v>
      </c>
      <c r="C22" s="172" t="s">
        <v>3</v>
      </c>
      <c r="D22" s="184">
        <v>18452</v>
      </c>
      <c r="E22" s="273"/>
      <c r="F22" s="155">
        <v>1114980</v>
      </c>
      <c r="G22" s="216">
        <v>46056</v>
      </c>
      <c r="H22" s="162" t="s">
        <v>27</v>
      </c>
      <c r="I22" s="171"/>
      <c r="J22" s="172" t="s">
        <v>17</v>
      </c>
      <c r="K22" s="186">
        <v>1114980</v>
      </c>
      <c r="L22" s="158" t="b">
        <f t="shared" si="0"/>
        <v>1</v>
      </c>
    </row>
    <row r="23" spans="1:14">
      <c r="A23" s="233" t="s">
        <v>167</v>
      </c>
      <c r="B23" s="313" t="s">
        <v>41</v>
      </c>
      <c r="C23" s="172" t="s">
        <v>3</v>
      </c>
      <c r="D23" s="184">
        <v>37195250</v>
      </c>
      <c r="E23" s="273"/>
      <c r="F23" s="155">
        <v>1386961</v>
      </c>
      <c r="G23" s="216">
        <v>46057</v>
      </c>
      <c r="H23" s="162" t="s">
        <v>27</v>
      </c>
      <c r="I23" s="171"/>
      <c r="J23" s="172" t="s">
        <v>17</v>
      </c>
      <c r="K23" s="186">
        <v>1386961</v>
      </c>
      <c r="L23" s="158" t="b">
        <f t="shared" si="0"/>
        <v>1</v>
      </c>
    </row>
    <row r="24" spans="1:14">
      <c r="A24" s="235" t="s">
        <v>168</v>
      </c>
      <c r="B24" s="320" t="s">
        <v>169</v>
      </c>
      <c r="C24" s="266" t="s">
        <v>3</v>
      </c>
      <c r="D24" s="184">
        <v>4644</v>
      </c>
      <c r="E24" s="274"/>
      <c r="F24" s="166">
        <v>108661</v>
      </c>
      <c r="G24" s="237">
        <v>46057</v>
      </c>
      <c r="H24" s="195" t="s">
        <v>27</v>
      </c>
      <c r="I24" s="169"/>
      <c r="J24" s="172" t="s">
        <v>17</v>
      </c>
      <c r="K24" s="170">
        <v>108661</v>
      </c>
      <c r="L24" s="158" t="b">
        <f t="shared" si="0"/>
        <v>1</v>
      </c>
    </row>
    <row r="25" spans="1:14" ht="13.5" customHeight="1">
      <c r="A25" s="233" t="s">
        <v>84</v>
      </c>
      <c r="B25" s="313" t="s">
        <v>41</v>
      </c>
      <c r="C25" s="172" t="s">
        <v>3</v>
      </c>
      <c r="D25" s="184">
        <v>5548699</v>
      </c>
      <c r="E25" s="273"/>
      <c r="F25" s="166">
        <v>1403970</v>
      </c>
      <c r="G25" s="216">
        <v>46057</v>
      </c>
      <c r="H25" s="195" t="s">
        <v>27</v>
      </c>
      <c r="I25" s="171"/>
      <c r="J25" s="172" t="s">
        <v>17</v>
      </c>
      <c r="K25" s="186">
        <v>1403970</v>
      </c>
      <c r="L25" s="158" t="b">
        <f t="shared" si="0"/>
        <v>1</v>
      </c>
    </row>
    <row r="26" spans="1:14">
      <c r="A26" s="221" t="s">
        <v>136</v>
      </c>
      <c r="B26" s="313"/>
      <c r="C26" s="172" t="s">
        <v>3</v>
      </c>
      <c r="D26" s="184" t="s">
        <v>170</v>
      </c>
      <c r="E26" s="273"/>
      <c r="F26" s="155">
        <v>541384</v>
      </c>
      <c r="G26" s="216">
        <v>46057</v>
      </c>
      <c r="H26" s="162" t="s">
        <v>15</v>
      </c>
      <c r="I26" s="171"/>
      <c r="J26" s="172" t="s">
        <v>17</v>
      </c>
      <c r="K26" s="186">
        <v>541384</v>
      </c>
      <c r="L26" s="158" t="b">
        <f t="shared" si="0"/>
        <v>1</v>
      </c>
    </row>
    <row r="27" spans="1:14">
      <c r="A27" s="171" t="s">
        <v>171</v>
      </c>
      <c r="B27" s="342" t="s">
        <v>172</v>
      </c>
      <c r="C27" s="340"/>
      <c r="D27" s="340"/>
      <c r="E27" s="343"/>
      <c r="F27" s="278">
        <v>-56000</v>
      </c>
      <c r="G27" s="216">
        <v>46058</v>
      </c>
      <c r="H27" s="196" t="s">
        <v>27</v>
      </c>
      <c r="I27" s="171"/>
      <c r="J27" s="172" t="s">
        <v>17</v>
      </c>
      <c r="K27" s="186">
        <v>-56000</v>
      </c>
      <c r="L27" s="158" t="b">
        <f t="shared" si="0"/>
        <v>1</v>
      </c>
    </row>
    <row r="28" spans="1:14">
      <c r="A28" s="171" t="s">
        <v>173</v>
      </c>
      <c r="B28" s="342" t="s">
        <v>174</v>
      </c>
      <c r="C28" s="340"/>
      <c r="D28" s="340"/>
      <c r="E28" s="343"/>
      <c r="F28" s="173" t="s">
        <v>175</v>
      </c>
      <c r="G28" s="216">
        <v>46058</v>
      </c>
      <c r="H28" s="196" t="s">
        <v>176</v>
      </c>
      <c r="I28" s="171"/>
      <c r="J28" s="172" t="s">
        <v>17</v>
      </c>
      <c r="K28" s="329" t="s">
        <v>175</v>
      </c>
      <c r="L28" s="158" t="b">
        <f t="shared" si="0"/>
        <v>1</v>
      </c>
    </row>
    <row r="29" spans="1:14">
      <c r="A29" s="171" t="s">
        <v>177</v>
      </c>
      <c r="B29" s="342" t="s">
        <v>178</v>
      </c>
      <c r="C29" s="340"/>
      <c r="D29" s="340"/>
      <c r="E29" s="343"/>
      <c r="F29" s="173">
        <v>135731</v>
      </c>
      <c r="G29" s="216">
        <v>46058</v>
      </c>
      <c r="H29" s="162" t="s">
        <v>15</v>
      </c>
      <c r="I29" s="171"/>
      <c r="J29" s="172" t="s">
        <v>17</v>
      </c>
      <c r="K29" s="186">
        <v>135731</v>
      </c>
      <c r="L29" s="158" t="b">
        <f t="shared" si="0"/>
        <v>1</v>
      </c>
    </row>
    <row r="30" spans="1:14">
      <c r="A30" s="171" t="s">
        <v>179</v>
      </c>
      <c r="B30" s="342" t="s">
        <v>180</v>
      </c>
      <c r="C30" s="340"/>
      <c r="D30" s="340"/>
      <c r="E30" s="343"/>
      <c r="F30" s="278">
        <v>5434920</v>
      </c>
      <c r="G30" s="216">
        <v>46058</v>
      </c>
      <c r="H30" s="162" t="s">
        <v>15</v>
      </c>
      <c r="I30" s="171"/>
      <c r="J30" s="172" t="s">
        <v>17</v>
      </c>
      <c r="K30" s="186">
        <v>5434920</v>
      </c>
      <c r="L30" s="158" t="b">
        <f t="shared" si="0"/>
        <v>1</v>
      </c>
      <c r="M30" s="151" t="s">
        <v>181</v>
      </c>
      <c r="N30" s="151">
        <f>+K30/6375</f>
        <v>852.53647058823526</v>
      </c>
    </row>
    <row r="31" spans="1:14">
      <c r="A31" s="221" t="s">
        <v>62</v>
      </c>
      <c r="B31" s="313" t="s">
        <v>41</v>
      </c>
      <c r="C31" s="172" t="s">
        <v>3</v>
      </c>
      <c r="D31" s="184">
        <v>343</v>
      </c>
      <c r="E31" s="273"/>
      <c r="F31" s="155">
        <v>26716</v>
      </c>
      <c r="G31" s="216">
        <v>46058</v>
      </c>
      <c r="H31" s="162" t="s">
        <v>15</v>
      </c>
      <c r="I31" s="171"/>
      <c r="J31" s="172" t="s">
        <v>17</v>
      </c>
      <c r="K31" s="186">
        <v>26716</v>
      </c>
      <c r="L31" s="158" t="b">
        <f t="shared" si="0"/>
        <v>1</v>
      </c>
    </row>
    <row r="32" spans="1:14">
      <c r="A32" s="221" t="s">
        <v>182</v>
      </c>
      <c r="B32" s="313" t="s">
        <v>41</v>
      </c>
      <c r="C32" s="172" t="s">
        <v>3</v>
      </c>
      <c r="D32" s="184">
        <v>1447780</v>
      </c>
      <c r="E32" s="273"/>
      <c r="F32" s="155">
        <v>964852</v>
      </c>
      <c r="G32" s="216">
        <v>46058</v>
      </c>
      <c r="H32" s="162" t="s">
        <v>15</v>
      </c>
      <c r="I32" s="171"/>
      <c r="J32" s="172" t="s">
        <v>17</v>
      </c>
      <c r="K32" s="186">
        <v>964852</v>
      </c>
      <c r="L32" s="158" t="b">
        <f t="shared" si="0"/>
        <v>1</v>
      </c>
    </row>
    <row r="33" spans="1:12">
      <c r="A33" s="221" t="s">
        <v>65</v>
      </c>
      <c r="B33" s="313" t="s">
        <v>41</v>
      </c>
      <c r="C33" s="172" t="s">
        <v>3</v>
      </c>
      <c r="D33" s="184">
        <v>6649</v>
      </c>
      <c r="E33" s="273"/>
      <c r="F33" s="155">
        <v>67177</v>
      </c>
      <c r="G33" s="216">
        <v>46058</v>
      </c>
      <c r="H33" s="162" t="s">
        <v>15</v>
      </c>
      <c r="I33" s="171"/>
      <c r="J33" s="172" t="s">
        <v>17</v>
      </c>
      <c r="K33" s="186">
        <v>67177</v>
      </c>
      <c r="L33" s="158" t="b">
        <f t="shared" si="0"/>
        <v>1</v>
      </c>
    </row>
    <row r="34" spans="1:12">
      <c r="A34" s="221" t="s">
        <v>65</v>
      </c>
      <c r="B34" s="313" t="s">
        <v>41</v>
      </c>
      <c r="C34" s="172" t="s">
        <v>3</v>
      </c>
      <c r="D34" s="184">
        <v>6650</v>
      </c>
      <c r="E34" s="273"/>
      <c r="F34" s="155">
        <v>131139</v>
      </c>
      <c r="G34" s="216">
        <v>46058</v>
      </c>
      <c r="H34" s="162" t="s">
        <v>15</v>
      </c>
      <c r="I34" s="171"/>
      <c r="J34" s="172" t="s">
        <v>17</v>
      </c>
      <c r="K34" s="186">
        <v>131139</v>
      </c>
      <c r="L34" s="158" t="b">
        <f t="shared" si="0"/>
        <v>1</v>
      </c>
    </row>
    <row r="35" spans="1:12">
      <c r="A35" s="221" t="s">
        <v>65</v>
      </c>
      <c r="B35" s="313" t="s">
        <v>41</v>
      </c>
      <c r="C35" s="172" t="s">
        <v>3</v>
      </c>
      <c r="D35" s="184">
        <v>6654</v>
      </c>
      <c r="E35" s="273"/>
      <c r="F35" s="155">
        <v>63963</v>
      </c>
      <c r="G35" s="216">
        <v>46058</v>
      </c>
      <c r="H35" s="162" t="s">
        <v>15</v>
      </c>
      <c r="I35" s="171"/>
      <c r="J35" s="172" t="s">
        <v>17</v>
      </c>
      <c r="K35" s="186">
        <v>63963</v>
      </c>
      <c r="L35" s="158" t="b">
        <f t="shared" si="0"/>
        <v>1</v>
      </c>
    </row>
    <row r="36" spans="1:12">
      <c r="A36" s="221" t="s">
        <v>59</v>
      </c>
      <c r="B36" s="313" t="s">
        <v>41</v>
      </c>
      <c r="C36" s="172" t="s">
        <v>3</v>
      </c>
      <c r="D36" s="184">
        <v>10608</v>
      </c>
      <c r="E36" s="273"/>
      <c r="F36" s="155">
        <v>157992</v>
      </c>
      <c r="G36" s="216">
        <v>46058</v>
      </c>
      <c r="H36" s="162" t="s">
        <v>15</v>
      </c>
      <c r="I36" s="171"/>
      <c r="J36" s="172" t="s">
        <v>17</v>
      </c>
      <c r="K36" s="186">
        <v>157992</v>
      </c>
      <c r="L36" s="158" t="b">
        <f t="shared" si="0"/>
        <v>1</v>
      </c>
    </row>
    <row r="37" spans="1:12">
      <c r="A37" s="221" t="s">
        <v>59</v>
      </c>
      <c r="B37" s="313" t="s">
        <v>41</v>
      </c>
      <c r="C37" s="172" t="s">
        <v>3</v>
      </c>
      <c r="D37" s="184">
        <v>10609</v>
      </c>
      <c r="E37" s="273"/>
      <c r="F37" s="155">
        <v>157992</v>
      </c>
      <c r="G37" s="216">
        <v>46058</v>
      </c>
      <c r="H37" s="162" t="s">
        <v>15</v>
      </c>
      <c r="I37" s="171"/>
      <c r="J37" s="172" t="s">
        <v>17</v>
      </c>
      <c r="K37" s="186">
        <v>157992</v>
      </c>
      <c r="L37" s="158" t="b">
        <f t="shared" si="0"/>
        <v>1</v>
      </c>
    </row>
    <row r="38" spans="1:12">
      <c r="A38" s="221" t="s">
        <v>45</v>
      </c>
      <c r="B38" s="313" t="s">
        <v>41</v>
      </c>
      <c r="C38" s="172" t="s">
        <v>3</v>
      </c>
      <c r="D38" s="184">
        <v>457</v>
      </c>
      <c r="E38" s="273"/>
      <c r="F38" s="155">
        <v>288640</v>
      </c>
      <c r="G38" s="216">
        <v>46058</v>
      </c>
      <c r="H38" s="162" t="s">
        <v>15</v>
      </c>
      <c r="I38" s="171"/>
      <c r="J38" s="172" t="s">
        <v>17</v>
      </c>
      <c r="K38" s="186">
        <v>288640</v>
      </c>
      <c r="L38" s="158" t="b">
        <f t="shared" si="0"/>
        <v>1</v>
      </c>
    </row>
    <row r="39" spans="1:12">
      <c r="A39" s="221" t="s">
        <v>45</v>
      </c>
      <c r="B39" s="313" t="s">
        <v>41</v>
      </c>
      <c r="C39" s="172" t="s">
        <v>3</v>
      </c>
      <c r="D39" s="184">
        <v>458</v>
      </c>
      <c r="E39" s="273"/>
      <c r="F39" s="155">
        <v>187461</v>
      </c>
      <c r="G39" s="216">
        <v>46058</v>
      </c>
      <c r="H39" s="162" t="s">
        <v>15</v>
      </c>
      <c r="I39" s="171"/>
      <c r="J39" s="172" t="s">
        <v>17</v>
      </c>
      <c r="K39" s="186">
        <v>187461</v>
      </c>
      <c r="L39" s="158" t="b">
        <f t="shared" si="0"/>
        <v>1</v>
      </c>
    </row>
    <row r="40" spans="1:12">
      <c r="A40" s="221" t="s">
        <v>57</v>
      </c>
      <c r="B40" s="313" t="s">
        <v>41</v>
      </c>
      <c r="C40" s="172" t="s">
        <v>3</v>
      </c>
      <c r="D40" s="184">
        <v>633017</v>
      </c>
      <c r="E40" s="273"/>
      <c r="F40" s="155">
        <v>437882</v>
      </c>
      <c r="G40" s="216">
        <v>46058</v>
      </c>
      <c r="H40" s="162" t="s">
        <v>15</v>
      </c>
      <c r="I40" s="171"/>
      <c r="J40" s="172" t="s">
        <v>17</v>
      </c>
      <c r="K40" s="186">
        <v>437882</v>
      </c>
      <c r="L40" s="158" t="b">
        <f t="shared" si="0"/>
        <v>1</v>
      </c>
    </row>
    <row r="41" spans="1:12">
      <c r="A41" s="221" t="s">
        <v>92</v>
      </c>
      <c r="B41" s="313" t="s">
        <v>41</v>
      </c>
      <c r="C41" s="172" t="s">
        <v>3</v>
      </c>
      <c r="D41" s="184">
        <v>3016</v>
      </c>
      <c r="E41" s="273"/>
      <c r="F41" s="155">
        <v>775126</v>
      </c>
      <c r="G41" s="216">
        <v>46058</v>
      </c>
      <c r="H41" s="162" t="s">
        <v>15</v>
      </c>
      <c r="I41" s="171"/>
      <c r="J41" s="172" t="s">
        <v>17</v>
      </c>
      <c r="K41" s="186">
        <v>775126</v>
      </c>
      <c r="L41" s="158" t="b">
        <f t="shared" si="0"/>
        <v>1</v>
      </c>
    </row>
    <row r="42" spans="1:12">
      <c r="A42" s="221" t="s">
        <v>47</v>
      </c>
      <c r="B42" s="313" t="s">
        <v>41</v>
      </c>
      <c r="C42" s="172" t="s">
        <v>3</v>
      </c>
      <c r="D42" s="184">
        <v>14894</v>
      </c>
      <c r="E42" s="273"/>
      <c r="F42" s="155">
        <v>41569</v>
      </c>
      <c r="G42" s="216">
        <v>46058</v>
      </c>
      <c r="H42" s="162" t="s">
        <v>15</v>
      </c>
      <c r="I42" s="171"/>
      <c r="J42" s="172" t="s">
        <v>17</v>
      </c>
      <c r="K42" s="186">
        <v>41569</v>
      </c>
      <c r="L42" s="158" t="b">
        <f t="shared" si="0"/>
        <v>1</v>
      </c>
    </row>
    <row r="43" spans="1:12">
      <c r="A43" s="221" t="s">
        <v>57</v>
      </c>
      <c r="B43" s="313" t="s">
        <v>41</v>
      </c>
      <c r="C43" s="172" t="s">
        <v>3</v>
      </c>
      <c r="D43" s="184">
        <v>633052</v>
      </c>
      <c r="E43" s="273"/>
      <c r="F43" s="155">
        <v>116766</v>
      </c>
      <c r="G43" s="216">
        <v>46058</v>
      </c>
      <c r="H43" s="162" t="s">
        <v>15</v>
      </c>
      <c r="I43" s="171"/>
      <c r="J43" s="172" t="s">
        <v>17</v>
      </c>
      <c r="K43" s="186">
        <v>116766</v>
      </c>
      <c r="L43" s="158" t="b">
        <f t="shared" si="0"/>
        <v>1</v>
      </c>
    </row>
    <row r="44" spans="1:12">
      <c r="A44" s="221" t="s">
        <v>58</v>
      </c>
      <c r="B44" s="313" t="s">
        <v>41</v>
      </c>
      <c r="C44" s="172" t="s">
        <v>3</v>
      </c>
      <c r="D44" s="184">
        <v>5683</v>
      </c>
      <c r="E44" s="273"/>
      <c r="F44" s="155">
        <v>144000</v>
      </c>
      <c r="G44" s="216">
        <v>46058</v>
      </c>
      <c r="H44" s="162" t="s">
        <v>15</v>
      </c>
      <c r="I44" s="171"/>
      <c r="J44" s="172" t="s">
        <v>17</v>
      </c>
      <c r="K44" s="186">
        <v>144000</v>
      </c>
      <c r="L44" s="158" t="b">
        <f t="shared" si="0"/>
        <v>1</v>
      </c>
    </row>
    <row r="45" spans="1:12">
      <c r="A45" s="221" t="s">
        <v>183</v>
      </c>
      <c r="B45" s="313" t="s">
        <v>41</v>
      </c>
      <c r="C45" s="172" t="s">
        <v>3</v>
      </c>
      <c r="D45" s="184">
        <v>1259569</v>
      </c>
      <c r="E45" s="273"/>
      <c r="F45" s="155">
        <v>2382360</v>
      </c>
      <c r="G45" s="216">
        <v>46058</v>
      </c>
      <c r="H45" s="162" t="s">
        <v>15</v>
      </c>
      <c r="I45" s="171"/>
      <c r="J45" s="172" t="s">
        <v>17</v>
      </c>
      <c r="K45" s="186">
        <v>2382360</v>
      </c>
      <c r="L45" s="158" t="b">
        <f t="shared" si="0"/>
        <v>1</v>
      </c>
    </row>
    <row r="46" spans="1:12">
      <c r="A46" s="221" t="s">
        <v>46</v>
      </c>
      <c r="B46" s="313" t="s">
        <v>41</v>
      </c>
      <c r="C46" s="172" t="s">
        <v>3</v>
      </c>
      <c r="D46" s="184">
        <v>26840</v>
      </c>
      <c r="E46" s="273"/>
      <c r="F46" s="155">
        <v>695975</v>
      </c>
      <c r="G46" s="216">
        <v>46058</v>
      </c>
      <c r="H46" s="162" t="s">
        <v>15</v>
      </c>
      <c r="I46" s="171"/>
      <c r="J46" s="172" t="s">
        <v>17</v>
      </c>
      <c r="K46" s="186">
        <v>695975</v>
      </c>
      <c r="L46" s="158" t="b">
        <f t="shared" si="0"/>
        <v>1</v>
      </c>
    </row>
    <row r="47" spans="1:12">
      <c r="A47" s="221" t="s">
        <v>63</v>
      </c>
      <c r="B47" s="313" t="s">
        <v>41</v>
      </c>
      <c r="C47" s="172" t="s">
        <v>3</v>
      </c>
      <c r="D47" s="184">
        <v>11575</v>
      </c>
      <c r="E47" s="273"/>
      <c r="F47" s="155">
        <v>3761771</v>
      </c>
      <c r="G47" s="216">
        <v>46058</v>
      </c>
      <c r="H47" s="162" t="s">
        <v>15</v>
      </c>
      <c r="I47" s="171"/>
      <c r="J47" s="172" t="s">
        <v>17</v>
      </c>
      <c r="K47" s="186">
        <v>3761771</v>
      </c>
      <c r="L47" s="158" t="b">
        <f t="shared" si="0"/>
        <v>1</v>
      </c>
    </row>
    <row r="48" spans="1:12">
      <c r="A48" s="221" t="s">
        <v>51</v>
      </c>
      <c r="B48" s="313" t="s">
        <v>41</v>
      </c>
      <c r="C48" s="172" t="s">
        <v>3</v>
      </c>
      <c r="D48" s="184">
        <v>27811</v>
      </c>
      <c r="E48" s="273"/>
      <c r="F48" s="155">
        <v>146212</v>
      </c>
      <c r="G48" s="216">
        <v>46058</v>
      </c>
      <c r="H48" s="162" t="s">
        <v>15</v>
      </c>
      <c r="I48" s="171"/>
      <c r="J48" s="172" t="s">
        <v>17</v>
      </c>
      <c r="K48" s="186">
        <v>146212</v>
      </c>
      <c r="L48" s="158" t="b">
        <f t="shared" si="0"/>
        <v>1</v>
      </c>
    </row>
    <row r="49" spans="1:12">
      <c r="A49" s="221" t="s">
        <v>61</v>
      </c>
      <c r="B49" s="313" t="s">
        <v>41</v>
      </c>
      <c r="C49" s="172" t="s">
        <v>3</v>
      </c>
      <c r="D49" s="184">
        <v>2827</v>
      </c>
      <c r="E49" s="273"/>
      <c r="F49" s="155">
        <v>1307248</v>
      </c>
      <c r="G49" s="216">
        <v>46058</v>
      </c>
      <c r="H49" s="162" t="s">
        <v>15</v>
      </c>
      <c r="I49" s="171"/>
      <c r="J49" s="172" t="s">
        <v>17</v>
      </c>
      <c r="K49" s="186">
        <v>1307248</v>
      </c>
      <c r="L49" s="158" t="b">
        <f t="shared" si="0"/>
        <v>1</v>
      </c>
    </row>
    <row r="50" spans="1:12">
      <c r="A50" s="221" t="s">
        <v>59</v>
      </c>
      <c r="B50" s="313" t="s">
        <v>41</v>
      </c>
      <c r="C50" s="172" t="s">
        <v>3</v>
      </c>
      <c r="D50" s="184">
        <v>10615</v>
      </c>
      <c r="E50" s="273"/>
      <c r="F50" s="155">
        <v>309477</v>
      </c>
      <c r="G50" s="216">
        <v>46058</v>
      </c>
      <c r="H50" s="162" t="s">
        <v>15</v>
      </c>
      <c r="I50" s="171"/>
      <c r="J50" s="172" t="s">
        <v>17</v>
      </c>
      <c r="K50" s="186">
        <v>309477</v>
      </c>
      <c r="L50" s="158" t="b">
        <f t="shared" si="0"/>
        <v>1</v>
      </c>
    </row>
    <row r="51" spans="1:12">
      <c r="A51" s="221" t="s">
        <v>45</v>
      </c>
      <c r="B51" s="313" t="s">
        <v>41</v>
      </c>
      <c r="C51" s="172" t="s">
        <v>3</v>
      </c>
      <c r="D51" s="184">
        <v>460</v>
      </c>
      <c r="E51" s="273"/>
      <c r="F51" s="155">
        <v>374963</v>
      </c>
      <c r="G51" s="216">
        <v>46058</v>
      </c>
      <c r="H51" s="162" t="s">
        <v>15</v>
      </c>
      <c r="I51" s="171"/>
      <c r="J51" s="172" t="s">
        <v>17</v>
      </c>
      <c r="K51" s="186">
        <v>374963</v>
      </c>
      <c r="L51" s="158" t="b">
        <f t="shared" si="0"/>
        <v>1</v>
      </c>
    </row>
    <row r="52" spans="1:12">
      <c r="A52" s="221" t="s">
        <v>53</v>
      </c>
      <c r="B52" s="313" t="s">
        <v>41</v>
      </c>
      <c r="C52" s="172" t="s">
        <v>3</v>
      </c>
      <c r="D52" s="184">
        <v>32568</v>
      </c>
      <c r="E52" s="273"/>
      <c r="F52" s="155">
        <v>4570701</v>
      </c>
      <c r="G52" s="216">
        <v>46058</v>
      </c>
      <c r="H52" s="162" t="s">
        <v>15</v>
      </c>
      <c r="I52" s="171"/>
      <c r="J52" s="172" t="s">
        <v>17</v>
      </c>
      <c r="K52" s="186">
        <v>4570701</v>
      </c>
      <c r="L52" s="158" t="b">
        <f t="shared" si="0"/>
        <v>1</v>
      </c>
    </row>
    <row r="53" spans="1:12">
      <c r="A53" s="221" t="s">
        <v>98</v>
      </c>
      <c r="B53" s="313" t="s">
        <v>41</v>
      </c>
      <c r="C53" s="172" t="s">
        <v>3</v>
      </c>
      <c r="D53" s="184">
        <v>11329</v>
      </c>
      <c r="E53" s="273"/>
      <c r="F53" s="155">
        <v>50343</v>
      </c>
      <c r="G53" s="216">
        <v>46058</v>
      </c>
      <c r="H53" s="162" t="s">
        <v>15</v>
      </c>
      <c r="I53" s="171"/>
      <c r="J53" s="172" t="s">
        <v>17</v>
      </c>
      <c r="K53" s="186">
        <v>50343</v>
      </c>
      <c r="L53" s="158" t="b">
        <f t="shared" si="0"/>
        <v>1</v>
      </c>
    </row>
    <row r="54" spans="1:12">
      <c r="A54" s="221" t="s">
        <v>54</v>
      </c>
      <c r="B54" s="313" t="s">
        <v>41</v>
      </c>
      <c r="C54" s="172" t="s">
        <v>3</v>
      </c>
      <c r="D54" s="184">
        <v>103294</v>
      </c>
      <c r="E54" s="273"/>
      <c r="F54" s="155">
        <v>4664284</v>
      </c>
      <c r="G54" s="216">
        <v>46058</v>
      </c>
      <c r="H54" s="162" t="s">
        <v>15</v>
      </c>
      <c r="I54" s="171"/>
      <c r="J54" s="172" t="s">
        <v>17</v>
      </c>
      <c r="K54" s="186">
        <v>4664284</v>
      </c>
      <c r="L54" s="158" t="b">
        <f t="shared" si="0"/>
        <v>1</v>
      </c>
    </row>
    <row r="55" spans="1:12">
      <c r="A55" s="221" t="s">
        <v>183</v>
      </c>
      <c r="B55" s="313" t="s">
        <v>41</v>
      </c>
      <c r="C55" s="172" t="s">
        <v>3</v>
      </c>
      <c r="D55" s="184">
        <v>1259618</v>
      </c>
      <c r="E55" s="273"/>
      <c r="F55" s="155">
        <v>94260</v>
      </c>
      <c r="G55" s="216">
        <v>46058</v>
      </c>
      <c r="H55" s="162" t="s">
        <v>15</v>
      </c>
      <c r="I55" s="171"/>
      <c r="J55" s="172" t="s">
        <v>17</v>
      </c>
      <c r="K55" s="186">
        <v>94260</v>
      </c>
      <c r="L55" s="158" t="b">
        <f t="shared" si="0"/>
        <v>1</v>
      </c>
    </row>
    <row r="56" spans="1:12">
      <c r="A56" s="221" t="s">
        <v>184</v>
      </c>
      <c r="B56" s="313" t="s">
        <v>41</v>
      </c>
      <c r="C56" s="172" t="s">
        <v>3</v>
      </c>
      <c r="D56" s="184">
        <v>18138</v>
      </c>
      <c r="E56" s="273"/>
      <c r="F56" s="155">
        <v>2099001</v>
      </c>
      <c r="G56" s="216">
        <v>46058</v>
      </c>
      <c r="H56" s="162" t="s">
        <v>15</v>
      </c>
      <c r="I56" s="171"/>
      <c r="J56" s="172" t="s">
        <v>17</v>
      </c>
      <c r="K56" s="186">
        <v>2099001</v>
      </c>
      <c r="L56" s="158" t="b">
        <f t="shared" si="0"/>
        <v>1</v>
      </c>
    </row>
    <row r="57" spans="1:12">
      <c r="A57" s="221" t="s">
        <v>63</v>
      </c>
      <c r="B57" s="313" t="s">
        <v>41</v>
      </c>
      <c r="C57" s="172" t="s">
        <v>3</v>
      </c>
      <c r="D57" s="184">
        <v>11590</v>
      </c>
      <c r="E57" s="273"/>
      <c r="F57" s="155">
        <v>1619373</v>
      </c>
      <c r="G57" s="216">
        <v>46058</v>
      </c>
      <c r="H57" s="162" t="s">
        <v>15</v>
      </c>
      <c r="I57" s="171"/>
      <c r="J57" s="172" t="s">
        <v>17</v>
      </c>
      <c r="K57" s="186">
        <v>1619373</v>
      </c>
      <c r="L57" s="158" t="b">
        <f t="shared" si="0"/>
        <v>1</v>
      </c>
    </row>
    <row r="58" spans="1:12">
      <c r="A58" s="221" t="s">
        <v>92</v>
      </c>
      <c r="B58" s="313" t="s">
        <v>41</v>
      </c>
      <c r="C58" s="172" t="s">
        <v>3</v>
      </c>
      <c r="D58" s="184">
        <v>3017</v>
      </c>
      <c r="E58" s="273"/>
      <c r="F58" s="155">
        <v>705484</v>
      </c>
      <c r="G58" s="216">
        <v>46058</v>
      </c>
      <c r="H58" s="162" t="s">
        <v>15</v>
      </c>
      <c r="I58" s="171"/>
      <c r="J58" s="172" t="s">
        <v>17</v>
      </c>
      <c r="K58" s="186">
        <v>705484</v>
      </c>
      <c r="L58" s="158" t="b">
        <f t="shared" si="0"/>
        <v>1</v>
      </c>
    </row>
    <row r="59" spans="1:12">
      <c r="A59" s="221" t="s">
        <v>59</v>
      </c>
      <c r="B59" s="313" t="s">
        <v>41</v>
      </c>
      <c r="C59" s="172" t="s">
        <v>3</v>
      </c>
      <c r="D59" s="184">
        <v>10619</v>
      </c>
      <c r="E59" s="273"/>
      <c r="F59" s="155">
        <v>157992</v>
      </c>
      <c r="G59" s="216">
        <v>46058</v>
      </c>
      <c r="H59" s="162" t="s">
        <v>15</v>
      </c>
      <c r="I59" s="171"/>
      <c r="J59" s="172" t="s">
        <v>17</v>
      </c>
      <c r="K59" s="186">
        <v>157992</v>
      </c>
      <c r="L59" s="158" t="b">
        <f t="shared" si="0"/>
        <v>1</v>
      </c>
    </row>
    <row r="60" spans="1:12">
      <c r="A60" s="221" t="s">
        <v>59</v>
      </c>
      <c r="B60" s="313" t="s">
        <v>41</v>
      </c>
      <c r="C60" s="172" t="s">
        <v>3</v>
      </c>
      <c r="D60" s="184">
        <v>10618</v>
      </c>
      <c r="E60" s="273"/>
      <c r="F60" s="155">
        <v>157992</v>
      </c>
      <c r="G60" s="216">
        <v>46058</v>
      </c>
      <c r="H60" s="162" t="s">
        <v>15</v>
      </c>
      <c r="I60" s="171"/>
      <c r="J60" s="172" t="s">
        <v>17</v>
      </c>
      <c r="K60" s="186">
        <v>157992</v>
      </c>
      <c r="L60" s="158" t="b">
        <f t="shared" si="0"/>
        <v>1</v>
      </c>
    </row>
    <row r="61" spans="1:12">
      <c r="A61" s="221" t="s">
        <v>53</v>
      </c>
      <c r="B61" s="313" t="s">
        <v>41</v>
      </c>
      <c r="C61" s="172" t="s">
        <v>3</v>
      </c>
      <c r="D61" s="184">
        <v>32628</v>
      </c>
      <c r="E61" s="273"/>
      <c r="F61" s="155">
        <v>399959</v>
      </c>
      <c r="G61" s="216">
        <v>46058</v>
      </c>
      <c r="H61" s="162" t="s">
        <v>15</v>
      </c>
      <c r="I61" s="171"/>
      <c r="J61" s="172" t="s">
        <v>17</v>
      </c>
      <c r="K61" s="186">
        <v>399959</v>
      </c>
      <c r="L61" s="158" t="b">
        <f t="shared" si="0"/>
        <v>1</v>
      </c>
    </row>
    <row r="62" spans="1:12">
      <c r="A62" s="221" t="s">
        <v>60</v>
      </c>
      <c r="B62" s="313" t="s">
        <v>41</v>
      </c>
      <c r="C62" s="172" t="s">
        <v>3</v>
      </c>
      <c r="D62" s="184">
        <v>35</v>
      </c>
      <c r="E62" s="273"/>
      <c r="F62" s="155">
        <v>29938</v>
      </c>
      <c r="G62" s="216">
        <v>46058</v>
      </c>
      <c r="H62" s="162" t="s">
        <v>15</v>
      </c>
      <c r="I62" s="171"/>
      <c r="J62" s="172" t="s">
        <v>17</v>
      </c>
      <c r="K62" s="186">
        <v>29938</v>
      </c>
      <c r="L62" s="158" t="b">
        <f t="shared" si="0"/>
        <v>1</v>
      </c>
    </row>
    <row r="63" spans="1:12">
      <c r="A63" s="221" t="s">
        <v>47</v>
      </c>
      <c r="B63" s="313" t="s">
        <v>41</v>
      </c>
      <c r="C63" s="172" t="s">
        <v>3</v>
      </c>
      <c r="D63" s="184">
        <v>14911</v>
      </c>
      <c r="E63" s="273"/>
      <c r="F63" s="155">
        <v>2902679</v>
      </c>
      <c r="G63" s="216">
        <v>46058</v>
      </c>
      <c r="H63" s="162" t="s">
        <v>15</v>
      </c>
      <c r="I63" s="171"/>
      <c r="J63" s="172" t="s">
        <v>17</v>
      </c>
      <c r="K63" s="186">
        <v>2902679</v>
      </c>
      <c r="L63" s="158" t="b">
        <f t="shared" si="0"/>
        <v>1</v>
      </c>
    </row>
    <row r="64" spans="1:12">
      <c r="A64" s="221" t="s">
        <v>97</v>
      </c>
      <c r="B64" s="313" t="s">
        <v>41</v>
      </c>
      <c r="C64" s="172" t="s">
        <v>3</v>
      </c>
      <c r="D64" s="184">
        <v>6508</v>
      </c>
      <c r="E64" s="273"/>
      <c r="F64" s="155">
        <v>552634</v>
      </c>
      <c r="G64" s="216">
        <v>46058</v>
      </c>
      <c r="H64" s="162" t="s">
        <v>15</v>
      </c>
      <c r="I64" s="171"/>
      <c r="J64" s="172" t="s">
        <v>17</v>
      </c>
      <c r="K64" s="186">
        <v>552634</v>
      </c>
      <c r="L64" s="158" t="b">
        <f t="shared" si="0"/>
        <v>1</v>
      </c>
    </row>
    <row r="65" spans="1:12">
      <c r="A65" s="221" t="s">
        <v>49</v>
      </c>
      <c r="B65" s="313" t="s">
        <v>41</v>
      </c>
      <c r="C65" s="172" t="s">
        <v>3</v>
      </c>
      <c r="D65" s="184">
        <v>17945</v>
      </c>
      <c r="E65" s="273"/>
      <c r="F65" s="155">
        <v>179250</v>
      </c>
      <c r="G65" s="216">
        <v>46058</v>
      </c>
      <c r="H65" s="162" t="s">
        <v>15</v>
      </c>
      <c r="I65" s="171"/>
      <c r="J65" s="172" t="s">
        <v>17</v>
      </c>
      <c r="K65" s="186">
        <v>179250</v>
      </c>
      <c r="L65" s="158" t="b">
        <f t="shared" si="0"/>
        <v>1</v>
      </c>
    </row>
    <row r="66" spans="1:12">
      <c r="A66" s="221" t="s">
        <v>46</v>
      </c>
      <c r="B66" s="313" t="s">
        <v>41</v>
      </c>
      <c r="C66" s="172" t="s">
        <v>3</v>
      </c>
      <c r="D66" s="184">
        <v>26851</v>
      </c>
      <c r="E66" s="273"/>
      <c r="F66" s="155">
        <v>767994</v>
      </c>
      <c r="G66" s="216">
        <v>46058</v>
      </c>
      <c r="H66" s="162" t="s">
        <v>15</v>
      </c>
      <c r="I66" s="171"/>
      <c r="J66" s="172" t="s">
        <v>17</v>
      </c>
      <c r="K66" s="186">
        <v>767994</v>
      </c>
      <c r="L66" s="158" t="b">
        <f t="shared" si="0"/>
        <v>1</v>
      </c>
    </row>
    <row r="67" spans="1:12">
      <c r="A67" s="221" t="s">
        <v>47</v>
      </c>
      <c r="B67" s="313" t="s">
        <v>41</v>
      </c>
      <c r="C67" s="172" t="s">
        <v>3</v>
      </c>
      <c r="D67" s="184">
        <v>14915</v>
      </c>
      <c r="E67" s="273"/>
      <c r="F67" s="155">
        <v>431862</v>
      </c>
      <c r="G67" s="216">
        <v>46058</v>
      </c>
      <c r="H67" s="162" t="s">
        <v>15</v>
      </c>
      <c r="I67" s="171"/>
      <c r="J67" s="172" t="s">
        <v>17</v>
      </c>
      <c r="K67" s="186">
        <v>431862</v>
      </c>
      <c r="L67" s="158" t="b">
        <f t="shared" si="0"/>
        <v>1</v>
      </c>
    </row>
    <row r="68" spans="1:12">
      <c r="A68" s="221" t="s">
        <v>48</v>
      </c>
      <c r="B68" s="313" t="s">
        <v>41</v>
      </c>
      <c r="C68" s="172" t="s">
        <v>3</v>
      </c>
      <c r="D68" s="184">
        <v>5415</v>
      </c>
      <c r="E68" s="273"/>
      <c r="F68" s="155">
        <v>2133349</v>
      </c>
      <c r="G68" s="216">
        <v>46058</v>
      </c>
      <c r="H68" s="162" t="s">
        <v>15</v>
      </c>
      <c r="I68" s="171"/>
      <c r="J68" s="172" t="s">
        <v>17</v>
      </c>
      <c r="K68" s="186">
        <v>2133349</v>
      </c>
      <c r="L68" s="158" t="b">
        <f t="shared" si="0"/>
        <v>1</v>
      </c>
    </row>
    <row r="69" spans="1:12">
      <c r="A69" s="221" t="s">
        <v>128</v>
      </c>
      <c r="B69" s="313" t="s">
        <v>41</v>
      </c>
      <c r="C69" s="172" t="s">
        <v>3</v>
      </c>
      <c r="D69" s="184">
        <v>892442</v>
      </c>
      <c r="E69" s="273"/>
      <c r="F69" s="155">
        <v>426125</v>
      </c>
      <c r="G69" s="216">
        <v>46058</v>
      </c>
      <c r="H69" s="162" t="s">
        <v>15</v>
      </c>
      <c r="I69" s="171"/>
      <c r="J69" s="172" t="s">
        <v>17</v>
      </c>
      <c r="K69" s="186">
        <v>426125</v>
      </c>
      <c r="L69" s="158" t="b">
        <f t="shared" si="0"/>
        <v>1</v>
      </c>
    </row>
    <row r="70" spans="1:12">
      <c r="A70" s="221" t="s">
        <v>94</v>
      </c>
      <c r="B70" s="313" t="s">
        <v>41</v>
      </c>
      <c r="C70" s="172" t="s">
        <v>3</v>
      </c>
      <c r="D70" s="184">
        <v>864822</v>
      </c>
      <c r="E70" s="273"/>
      <c r="F70" s="155">
        <v>378600</v>
      </c>
      <c r="G70" s="216">
        <v>46058</v>
      </c>
      <c r="H70" s="162" t="s">
        <v>15</v>
      </c>
      <c r="I70" s="171"/>
      <c r="J70" s="172" t="s">
        <v>17</v>
      </c>
      <c r="K70" s="186">
        <v>378600</v>
      </c>
      <c r="L70" s="158" t="b">
        <f t="shared" si="0"/>
        <v>1</v>
      </c>
    </row>
    <row r="71" spans="1:12">
      <c r="A71" s="221" t="s">
        <v>59</v>
      </c>
      <c r="B71" s="313" t="s">
        <v>41</v>
      </c>
      <c r="C71" s="172" t="s">
        <v>3</v>
      </c>
      <c r="D71" s="184">
        <v>10622</v>
      </c>
      <c r="E71" s="273"/>
      <c r="F71" s="155">
        <v>191284</v>
      </c>
      <c r="G71" s="216">
        <v>46058</v>
      </c>
      <c r="H71" s="162" t="s">
        <v>15</v>
      </c>
      <c r="I71" s="171"/>
      <c r="J71" s="172" t="s">
        <v>17</v>
      </c>
      <c r="K71" s="186">
        <v>191284</v>
      </c>
      <c r="L71" s="158" t="b">
        <f t="shared" ref="L71:L128" si="1">+K71=F71</f>
        <v>1</v>
      </c>
    </row>
    <row r="72" spans="1:12">
      <c r="A72" s="221" t="s">
        <v>59</v>
      </c>
      <c r="B72" s="313" t="s">
        <v>41</v>
      </c>
      <c r="C72" s="172" t="s">
        <v>3</v>
      </c>
      <c r="D72" s="184">
        <v>10623</v>
      </c>
      <c r="E72" s="273"/>
      <c r="F72" s="155">
        <v>105492</v>
      </c>
      <c r="G72" s="216">
        <v>46058</v>
      </c>
      <c r="H72" s="162" t="s">
        <v>15</v>
      </c>
      <c r="I72" s="171"/>
      <c r="J72" s="172" t="s">
        <v>17</v>
      </c>
      <c r="K72" s="186">
        <v>105492</v>
      </c>
      <c r="L72" s="158" t="b">
        <f t="shared" si="1"/>
        <v>1</v>
      </c>
    </row>
    <row r="73" spans="1:12">
      <c r="A73" s="222" t="s">
        <v>55</v>
      </c>
      <c r="B73" s="315" t="s">
        <v>41</v>
      </c>
      <c r="C73" s="183" t="s">
        <v>3</v>
      </c>
      <c r="D73" s="215">
        <v>1259767</v>
      </c>
      <c r="E73" s="275"/>
      <c r="F73" s="155">
        <v>1909836</v>
      </c>
      <c r="G73" s="216">
        <v>46058</v>
      </c>
      <c r="H73" s="162" t="s">
        <v>15</v>
      </c>
      <c r="I73" s="171"/>
      <c r="J73" s="172" t="s">
        <v>17</v>
      </c>
      <c r="K73" s="186">
        <v>1909836</v>
      </c>
      <c r="L73" s="158" t="b">
        <f t="shared" si="1"/>
        <v>1</v>
      </c>
    </row>
    <row r="74" spans="1:12">
      <c r="A74" s="221" t="s">
        <v>128</v>
      </c>
      <c r="B74" s="313" t="s">
        <v>41</v>
      </c>
      <c r="C74" s="172" t="s">
        <v>3</v>
      </c>
      <c r="D74" s="184">
        <v>892578</v>
      </c>
      <c r="E74" s="273"/>
      <c r="F74" s="155">
        <v>250994</v>
      </c>
      <c r="G74" s="216">
        <v>46058</v>
      </c>
      <c r="H74" s="196" t="s">
        <v>15</v>
      </c>
      <c r="I74" s="180"/>
      <c r="J74" s="172" t="s">
        <v>17</v>
      </c>
      <c r="K74" s="187">
        <v>250994</v>
      </c>
      <c r="L74" s="158" t="b">
        <f t="shared" si="1"/>
        <v>1</v>
      </c>
    </row>
    <row r="75" spans="1:12">
      <c r="A75" s="221" t="s">
        <v>185</v>
      </c>
      <c r="B75" s="313" t="s">
        <v>163</v>
      </c>
      <c r="C75" s="172" t="s">
        <v>70</v>
      </c>
      <c r="D75" s="172"/>
      <c r="E75" s="273">
        <v>312</v>
      </c>
      <c r="F75" s="155">
        <v>300000</v>
      </c>
      <c r="G75" s="216">
        <v>46058</v>
      </c>
      <c r="H75" s="196" t="s">
        <v>15</v>
      </c>
      <c r="I75" s="180"/>
      <c r="J75" s="172" t="s">
        <v>17</v>
      </c>
      <c r="K75" s="187">
        <v>300000</v>
      </c>
      <c r="L75" s="158" t="b">
        <f t="shared" si="1"/>
        <v>1</v>
      </c>
    </row>
    <row r="76" spans="1:12">
      <c r="A76" s="222" t="s">
        <v>186</v>
      </c>
      <c r="B76" s="315" t="s">
        <v>70</v>
      </c>
      <c r="C76" s="172" t="s">
        <v>70</v>
      </c>
      <c r="D76" s="183"/>
      <c r="E76" s="275">
        <v>14</v>
      </c>
      <c r="F76" s="166">
        <v>220000</v>
      </c>
      <c r="G76" s="218">
        <v>46058</v>
      </c>
      <c r="H76" s="266" t="s">
        <v>15</v>
      </c>
      <c r="I76" s="180"/>
      <c r="J76" s="183" t="s">
        <v>17</v>
      </c>
      <c r="K76" s="187">
        <v>220000</v>
      </c>
      <c r="L76" s="169" t="b">
        <f t="shared" si="1"/>
        <v>1</v>
      </c>
    </row>
    <row r="77" spans="1:12" ht="12.65" customHeight="1">
      <c r="A77" s="234" t="s">
        <v>84</v>
      </c>
      <c r="B77" s="318" t="s">
        <v>41</v>
      </c>
      <c r="C77" s="242" t="s">
        <v>3</v>
      </c>
      <c r="D77" s="250"/>
      <c r="E77" s="284"/>
      <c r="F77" s="177">
        <v>404790</v>
      </c>
      <c r="G77" s="218">
        <v>46059</v>
      </c>
      <c r="H77" s="183" t="s">
        <v>27</v>
      </c>
      <c r="I77" s="171" t="s">
        <v>155</v>
      </c>
      <c r="J77" s="183" t="s">
        <v>17</v>
      </c>
      <c r="K77" s="187">
        <v>404790</v>
      </c>
      <c r="L77" s="169" t="b">
        <f>+K77=F77</f>
        <v>1</v>
      </c>
    </row>
    <row r="78" spans="1:12">
      <c r="A78" s="233" t="s">
        <v>187</v>
      </c>
      <c r="B78" s="315" t="s">
        <v>41</v>
      </c>
      <c r="C78" s="185" t="s">
        <v>3</v>
      </c>
      <c r="D78" s="184">
        <v>70294</v>
      </c>
      <c r="E78" s="271"/>
      <c r="F78" s="177">
        <v>455840</v>
      </c>
      <c r="G78" s="216">
        <v>46059</v>
      </c>
      <c r="H78" s="183" t="s">
        <v>27</v>
      </c>
      <c r="I78" s="171"/>
      <c r="J78" s="183" t="s">
        <v>17</v>
      </c>
      <c r="K78" s="186">
        <v>455840</v>
      </c>
      <c r="L78" s="169" t="b">
        <f>+K78=F78</f>
        <v>1</v>
      </c>
    </row>
    <row r="79" spans="1:12">
      <c r="A79" s="233" t="s">
        <v>188</v>
      </c>
      <c r="B79" s="315" t="s">
        <v>41</v>
      </c>
      <c r="C79" s="185" t="s">
        <v>3</v>
      </c>
      <c r="D79" s="184">
        <v>3213</v>
      </c>
      <c r="E79" s="271"/>
      <c r="F79" s="177">
        <v>149990</v>
      </c>
      <c r="G79" s="216">
        <v>46059</v>
      </c>
      <c r="H79" s="183" t="s">
        <v>27</v>
      </c>
      <c r="I79" s="171"/>
      <c r="J79" s="183" t="s">
        <v>17</v>
      </c>
      <c r="K79" s="186">
        <v>149990</v>
      </c>
      <c r="L79" s="169" t="b">
        <f t="shared" ref="L79" si="2">+K79=F79</f>
        <v>1</v>
      </c>
    </row>
    <row r="80" spans="1:12">
      <c r="A80" s="234" t="s">
        <v>74</v>
      </c>
      <c r="B80" s="344" t="s">
        <v>156</v>
      </c>
      <c r="C80" s="340"/>
      <c r="D80" s="332"/>
      <c r="E80" s="345"/>
      <c r="F80" s="278">
        <v>9004783</v>
      </c>
      <c r="G80" s="218">
        <v>46059</v>
      </c>
      <c r="H80" s="14" t="s">
        <v>27</v>
      </c>
      <c r="I80" s="180"/>
      <c r="J80" s="183" t="s">
        <v>17</v>
      </c>
      <c r="K80" s="187">
        <v>9004783</v>
      </c>
      <c r="L80" s="169" t="b">
        <f t="shared" si="1"/>
        <v>1</v>
      </c>
    </row>
    <row r="81" spans="1:12">
      <c r="A81" s="233" t="s">
        <v>84</v>
      </c>
      <c r="B81" s="313" t="s">
        <v>41</v>
      </c>
      <c r="C81" s="172" t="s">
        <v>3</v>
      </c>
      <c r="D81" s="184">
        <v>5549267</v>
      </c>
      <c r="E81" s="273"/>
      <c r="F81" s="173">
        <v>1003980</v>
      </c>
      <c r="G81" s="216">
        <v>46059</v>
      </c>
      <c r="H81" s="172" t="s">
        <v>27</v>
      </c>
      <c r="I81" s="171"/>
      <c r="J81" s="183" t="s">
        <v>17</v>
      </c>
      <c r="K81" s="186">
        <v>1003980</v>
      </c>
      <c r="L81" s="169" t="b">
        <f t="shared" si="1"/>
        <v>1</v>
      </c>
    </row>
    <row r="82" spans="1:12">
      <c r="A82" s="233" t="s">
        <v>84</v>
      </c>
      <c r="B82" s="313" t="s">
        <v>189</v>
      </c>
      <c r="C82" s="172" t="s">
        <v>3</v>
      </c>
      <c r="D82" s="184">
        <v>145272170</v>
      </c>
      <c r="E82" s="273"/>
      <c r="F82" s="173">
        <v>175980</v>
      </c>
      <c r="G82" s="216">
        <v>46059</v>
      </c>
      <c r="H82" s="172" t="s">
        <v>27</v>
      </c>
      <c r="I82" s="171"/>
      <c r="J82" s="183" t="s">
        <v>17</v>
      </c>
      <c r="K82" s="186">
        <v>175980</v>
      </c>
      <c r="L82" s="169" t="b">
        <f t="shared" si="1"/>
        <v>1</v>
      </c>
    </row>
    <row r="83" spans="1:12">
      <c r="A83" s="233" t="s">
        <v>190</v>
      </c>
      <c r="B83" s="313" t="s">
        <v>70</v>
      </c>
      <c r="C83" s="172" t="s">
        <v>36</v>
      </c>
      <c r="D83" s="172"/>
      <c r="E83" s="273">
        <v>5057422</v>
      </c>
      <c r="F83" s="173">
        <v>109990</v>
      </c>
      <c r="G83" s="216">
        <v>46059</v>
      </c>
      <c r="H83" s="172" t="s">
        <v>27</v>
      </c>
      <c r="I83" s="171"/>
      <c r="J83" s="183" t="s">
        <v>17</v>
      </c>
      <c r="K83" s="186">
        <v>109990</v>
      </c>
      <c r="L83" s="169" t="b">
        <f t="shared" si="1"/>
        <v>1</v>
      </c>
    </row>
    <row r="84" spans="1:12">
      <c r="A84" s="234" t="s">
        <v>191</v>
      </c>
      <c r="B84" s="313"/>
      <c r="C84" s="172" t="s">
        <v>3</v>
      </c>
      <c r="D84" s="215">
        <v>12117</v>
      </c>
      <c r="E84" s="275"/>
      <c r="F84" s="177">
        <v>405435</v>
      </c>
      <c r="G84" s="218">
        <v>46059</v>
      </c>
      <c r="H84" s="183" t="s">
        <v>27</v>
      </c>
      <c r="I84" s="180"/>
      <c r="J84" s="183" t="s">
        <v>17</v>
      </c>
      <c r="K84" s="187">
        <v>405435</v>
      </c>
      <c r="L84" s="169" t="b">
        <f t="shared" si="1"/>
        <v>1</v>
      </c>
    </row>
    <row r="85" spans="1:12">
      <c r="A85" s="233" t="s">
        <v>192</v>
      </c>
      <c r="B85" s="313" t="s">
        <v>70</v>
      </c>
      <c r="C85" s="172" t="s">
        <v>36</v>
      </c>
      <c r="D85" s="172"/>
      <c r="E85" s="273">
        <v>1849</v>
      </c>
      <c r="F85" s="173">
        <v>219434</v>
      </c>
      <c r="G85" s="216">
        <v>46059</v>
      </c>
      <c r="H85" s="172" t="s">
        <v>23</v>
      </c>
      <c r="I85" s="171"/>
      <c r="J85" s="183" t="s">
        <v>17</v>
      </c>
      <c r="K85" s="186">
        <v>219434</v>
      </c>
      <c r="L85" s="169" t="b">
        <f t="shared" ref="L85:L95" si="3">+K85=F85</f>
        <v>1</v>
      </c>
    </row>
    <row r="86" spans="1:12">
      <c r="A86" s="233" t="s">
        <v>193</v>
      </c>
      <c r="B86" s="342" t="s">
        <v>194</v>
      </c>
      <c r="C86" s="340"/>
      <c r="D86" s="340"/>
      <c r="E86" s="343"/>
      <c r="F86" s="177">
        <v>43816</v>
      </c>
      <c r="G86" s="216">
        <v>46062</v>
      </c>
      <c r="H86" s="183" t="s">
        <v>27</v>
      </c>
      <c r="I86" s="171"/>
      <c r="J86" s="183" t="s">
        <v>17</v>
      </c>
      <c r="K86" s="186">
        <v>43816</v>
      </c>
      <c r="L86" s="169" t="b">
        <f t="shared" si="3"/>
        <v>1</v>
      </c>
    </row>
    <row r="87" spans="1:12">
      <c r="A87" s="233" t="s">
        <v>195</v>
      </c>
      <c r="B87" s="342" t="s">
        <v>196</v>
      </c>
      <c r="C87" s="340"/>
      <c r="D87" s="340"/>
      <c r="E87" s="343"/>
      <c r="F87" s="177">
        <v>29289</v>
      </c>
      <c r="G87" s="216">
        <v>46062</v>
      </c>
      <c r="H87" s="183" t="s">
        <v>27</v>
      </c>
      <c r="I87" s="171"/>
      <c r="J87" s="183" t="s">
        <v>17</v>
      </c>
      <c r="K87" s="186">
        <v>29289</v>
      </c>
      <c r="L87" s="169" t="b">
        <f t="shared" si="3"/>
        <v>1</v>
      </c>
    </row>
    <row r="88" spans="1:12">
      <c r="A88" s="233" t="s">
        <v>197</v>
      </c>
      <c r="B88" s="315" t="s">
        <v>41</v>
      </c>
      <c r="C88" s="172" t="s">
        <v>3</v>
      </c>
      <c r="D88" s="184">
        <v>5550408</v>
      </c>
      <c r="E88" s="273"/>
      <c r="F88" s="177">
        <v>427960</v>
      </c>
      <c r="G88" s="218">
        <v>46063</v>
      </c>
      <c r="H88" s="183" t="s">
        <v>27</v>
      </c>
      <c r="I88" s="171"/>
      <c r="J88" s="183" t="s">
        <v>17</v>
      </c>
      <c r="K88" s="186">
        <v>427960</v>
      </c>
      <c r="L88" s="169" t="b">
        <f t="shared" si="3"/>
        <v>1</v>
      </c>
    </row>
    <row r="89" spans="1:12">
      <c r="A89" s="233" t="s">
        <v>193</v>
      </c>
      <c r="B89" s="342" t="s">
        <v>194</v>
      </c>
      <c r="C89" s="340"/>
      <c r="D89" s="340"/>
      <c r="E89" s="343"/>
      <c r="F89" s="177">
        <v>43816</v>
      </c>
      <c r="G89" s="216">
        <v>46063</v>
      </c>
      <c r="H89" s="183" t="s">
        <v>27</v>
      </c>
      <c r="I89" s="171"/>
      <c r="J89" s="183" t="s">
        <v>17</v>
      </c>
      <c r="K89" s="186">
        <v>43816</v>
      </c>
      <c r="L89" s="169" t="b">
        <f t="shared" si="3"/>
        <v>1</v>
      </c>
    </row>
    <row r="90" spans="1:12">
      <c r="A90" s="233" t="s">
        <v>193</v>
      </c>
      <c r="B90" s="342" t="s">
        <v>194</v>
      </c>
      <c r="C90" s="340"/>
      <c r="D90" s="340"/>
      <c r="E90" s="343"/>
      <c r="F90" s="177">
        <v>43816</v>
      </c>
      <c r="G90" s="216">
        <v>46063</v>
      </c>
      <c r="H90" s="183" t="s">
        <v>27</v>
      </c>
      <c r="I90" s="171"/>
      <c r="J90" s="183" t="s">
        <v>17</v>
      </c>
      <c r="K90" s="186">
        <v>43816</v>
      </c>
      <c r="L90" s="169" t="b">
        <f t="shared" si="3"/>
        <v>1</v>
      </c>
    </row>
    <row r="91" spans="1:12">
      <c r="A91" s="233" t="s">
        <v>193</v>
      </c>
      <c r="B91" s="342" t="s">
        <v>194</v>
      </c>
      <c r="C91" s="340"/>
      <c r="D91" s="340"/>
      <c r="E91" s="343"/>
      <c r="F91" s="177">
        <v>43816</v>
      </c>
      <c r="G91" s="216">
        <v>46063</v>
      </c>
      <c r="H91" s="183" t="s">
        <v>27</v>
      </c>
      <c r="I91" s="171"/>
      <c r="J91" s="183" t="s">
        <v>17</v>
      </c>
      <c r="K91" s="186">
        <v>43816</v>
      </c>
      <c r="L91" s="169" t="b">
        <f t="shared" si="3"/>
        <v>1</v>
      </c>
    </row>
    <row r="92" spans="1:12">
      <c r="A92" s="234" t="s">
        <v>193</v>
      </c>
      <c r="B92" s="342" t="s">
        <v>194</v>
      </c>
      <c r="C92" s="340"/>
      <c r="D92" s="332"/>
      <c r="E92" s="345"/>
      <c r="F92" s="177">
        <v>43816</v>
      </c>
      <c r="G92" s="218">
        <v>46063</v>
      </c>
      <c r="H92" s="183" t="s">
        <v>27</v>
      </c>
      <c r="I92" s="180"/>
      <c r="J92" s="183" t="s">
        <v>17</v>
      </c>
      <c r="K92" s="187">
        <v>43816</v>
      </c>
      <c r="L92" s="169" t="b">
        <f t="shared" si="3"/>
        <v>1</v>
      </c>
    </row>
    <row r="93" spans="1:12">
      <c r="A93" s="233" t="s">
        <v>187</v>
      </c>
      <c r="B93" s="315" t="s">
        <v>41</v>
      </c>
      <c r="C93" s="172" t="s">
        <v>3</v>
      </c>
      <c r="D93" s="184">
        <v>70628</v>
      </c>
      <c r="E93" s="273"/>
      <c r="F93" s="177">
        <v>98990</v>
      </c>
      <c r="G93" s="216">
        <v>46066</v>
      </c>
      <c r="H93" s="183" t="s">
        <v>27</v>
      </c>
      <c r="I93" s="171"/>
      <c r="J93" s="183" t="s">
        <v>17</v>
      </c>
      <c r="K93" s="186">
        <v>98990</v>
      </c>
      <c r="L93" s="169" t="b">
        <f t="shared" si="3"/>
        <v>1</v>
      </c>
    </row>
    <row r="94" spans="1:12">
      <c r="A94" s="233" t="s">
        <v>198</v>
      </c>
      <c r="B94" s="315" t="s">
        <v>41</v>
      </c>
      <c r="C94" s="172" t="s">
        <v>3</v>
      </c>
      <c r="D94" s="184">
        <v>741</v>
      </c>
      <c r="E94" s="273"/>
      <c r="F94" s="177">
        <v>403970</v>
      </c>
      <c r="G94" s="216">
        <v>46066</v>
      </c>
      <c r="H94" s="183" t="s">
        <v>27</v>
      </c>
      <c r="I94" s="171"/>
      <c r="J94" s="183" t="s">
        <v>17</v>
      </c>
      <c r="K94" s="186">
        <v>403970</v>
      </c>
      <c r="L94" s="169" t="b">
        <f t="shared" si="3"/>
        <v>1</v>
      </c>
    </row>
    <row r="95" spans="1:12">
      <c r="A95" s="233" t="s">
        <v>199</v>
      </c>
      <c r="B95" s="315" t="s">
        <v>200</v>
      </c>
      <c r="C95" s="172" t="s">
        <v>3</v>
      </c>
      <c r="D95" s="184" t="s">
        <v>201</v>
      </c>
      <c r="E95" s="273"/>
      <c r="F95" s="177">
        <v>227950</v>
      </c>
      <c r="G95" s="216">
        <v>46066</v>
      </c>
      <c r="H95" s="183" t="s">
        <v>27</v>
      </c>
      <c r="I95" s="171"/>
      <c r="J95" s="183" t="s">
        <v>17</v>
      </c>
      <c r="K95" s="186">
        <v>227950</v>
      </c>
      <c r="L95" s="169" t="b">
        <f t="shared" si="3"/>
        <v>1</v>
      </c>
    </row>
    <row r="96" spans="1:12">
      <c r="A96" s="233" t="s">
        <v>202</v>
      </c>
      <c r="B96" s="313" t="s">
        <v>70</v>
      </c>
      <c r="C96" s="172" t="s">
        <v>36</v>
      </c>
      <c r="D96" s="172"/>
      <c r="E96" s="273">
        <v>696109</v>
      </c>
      <c r="F96" s="177">
        <v>1819990</v>
      </c>
      <c r="G96" s="216">
        <v>46066</v>
      </c>
      <c r="H96" s="183" t="s">
        <v>27</v>
      </c>
      <c r="I96" s="171"/>
      <c r="J96" s="183" t="s">
        <v>17</v>
      </c>
      <c r="K96" s="186">
        <v>1819990</v>
      </c>
      <c r="L96" s="169" t="b">
        <f t="shared" si="1"/>
        <v>1</v>
      </c>
    </row>
    <row r="97" spans="1:12">
      <c r="A97" s="221" t="s">
        <v>185</v>
      </c>
      <c r="B97" s="313" t="s">
        <v>163</v>
      </c>
      <c r="C97" s="172" t="s">
        <v>70</v>
      </c>
      <c r="D97" s="172"/>
      <c r="E97" s="273">
        <v>313</v>
      </c>
      <c r="F97" s="177">
        <v>300000</v>
      </c>
      <c r="G97" s="216">
        <v>46066</v>
      </c>
      <c r="H97" s="266" t="s">
        <v>15</v>
      </c>
      <c r="I97" s="171"/>
      <c r="J97" s="183" t="s">
        <v>17</v>
      </c>
      <c r="K97" s="186">
        <v>300000</v>
      </c>
      <c r="L97" s="169" t="b">
        <f t="shared" si="1"/>
        <v>1</v>
      </c>
    </row>
    <row r="98" spans="1:12">
      <c r="A98" s="221" t="s">
        <v>95</v>
      </c>
      <c r="B98" s="315" t="s">
        <v>41</v>
      </c>
      <c r="C98" s="172" t="s">
        <v>3</v>
      </c>
      <c r="D98" s="184">
        <v>7138</v>
      </c>
      <c r="E98" s="273"/>
      <c r="F98" s="177">
        <v>1720788</v>
      </c>
      <c r="G98" s="216">
        <v>46070</v>
      </c>
      <c r="H98" s="266" t="s">
        <v>15</v>
      </c>
      <c r="I98" s="171"/>
      <c r="J98" s="172" t="s">
        <v>17</v>
      </c>
      <c r="K98" s="186">
        <v>1720788</v>
      </c>
      <c r="L98" s="169" t="b">
        <f t="shared" si="1"/>
        <v>1</v>
      </c>
    </row>
    <row r="99" spans="1:12">
      <c r="A99" s="221" t="s">
        <v>46</v>
      </c>
      <c r="B99" s="315" t="s">
        <v>41</v>
      </c>
      <c r="C99" s="172" t="s">
        <v>3</v>
      </c>
      <c r="D99" s="184">
        <v>26859</v>
      </c>
      <c r="E99" s="273"/>
      <c r="F99" s="177">
        <v>511331</v>
      </c>
      <c r="G99" s="216">
        <v>46070</v>
      </c>
      <c r="H99" s="266" t="s">
        <v>15</v>
      </c>
      <c r="I99" s="171"/>
      <c r="J99" s="172" t="s">
        <v>17</v>
      </c>
      <c r="K99" s="186">
        <v>511331</v>
      </c>
      <c r="L99" s="169" t="b">
        <f t="shared" si="1"/>
        <v>1</v>
      </c>
    </row>
    <row r="100" spans="1:12">
      <c r="A100" s="221" t="s">
        <v>65</v>
      </c>
      <c r="B100" s="315" t="s">
        <v>41</v>
      </c>
      <c r="C100" s="172" t="s">
        <v>3</v>
      </c>
      <c r="D100" s="184">
        <v>6690</v>
      </c>
      <c r="E100" s="273"/>
      <c r="F100" s="177">
        <v>59976</v>
      </c>
      <c r="G100" s="216">
        <v>46070</v>
      </c>
      <c r="H100" s="266" t="s">
        <v>15</v>
      </c>
      <c r="I100" s="171"/>
      <c r="J100" s="172" t="s">
        <v>17</v>
      </c>
      <c r="K100" s="186">
        <v>59976</v>
      </c>
      <c r="L100" s="169" t="b">
        <f t="shared" si="1"/>
        <v>1</v>
      </c>
    </row>
    <row r="101" spans="1:12">
      <c r="A101" s="221" t="s">
        <v>65</v>
      </c>
      <c r="B101" s="315" t="s">
        <v>41</v>
      </c>
      <c r="C101" s="172" t="s">
        <v>3</v>
      </c>
      <c r="D101" s="184">
        <v>6691</v>
      </c>
      <c r="E101" s="273"/>
      <c r="F101" s="177">
        <v>235923</v>
      </c>
      <c r="G101" s="216">
        <v>46070</v>
      </c>
      <c r="H101" s="266" t="s">
        <v>15</v>
      </c>
      <c r="I101" s="171"/>
      <c r="J101" s="172" t="s">
        <v>17</v>
      </c>
      <c r="K101" s="186">
        <v>235923</v>
      </c>
      <c r="L101" s="169" t="b">
        <f t="shared" si="1"/>
        <v>1</v>
      </c>
    </row>
    <row r="102" spans="1:12">
      <c r="A102" s="221" t="s">
        <v>65</v>
      </c>
      <c r="B102" s="315" t="s">
        <v>41</v>
      </c>
      <c r="C102" s="172" t="s">
        <v>3</v>
      </c>
      <c r="D102" s="184">
        <v>6692</v>
      </c>
      <c r="E102" s="273"/>
      <c r="F102" s="177">
        <v>67961</v>
      </c>
      <c r="G102" s="216">
        <v>46070</v>
      </c>
      <c r="H102" s="266" t="s">
        <v>15</v>
      </c>
      <c r="I102" s="171"/>
      <c r="J102" s="172" t="s">
        <v>17</v>
      </c>
      <c r="K102" s="186">
        <v>67961</v>
      </c>
      <c r="L102" s="169" t="b">
        <f t="shared" si="1"/>
        <v>1</v>
      </c>
    </row>
    <row r="103" spans="1:12">
      <c r="A103" s="221" t="s">
        <v>45</v>
      </c>
      <c r="B103" s="315" t="s">
        <v>41</v>
      </c>
      <c r="C103" s="172" t="s">
        <v>3</v>
      </c>
      <c r="D103" s="184">
        <v>465</v>
      </c>
      <c r="E103" s="273"/>
      <c r="F103" s="177">
        <v>104993</v>
      </c>
      <c r="G103" s="216">
        <v>46070</v>
      </c>
      <c r="H103" s="266" t="s">
        <v>15</v>
      </c>
      <c r="I103" s="171"/>
      <c r="J103" s="172" t="s">
        <v>17</v>
      </c>
      <c r="K103" s="186">
        <v>104993</v>
      </c>
      <c r="L103" s="169" t="b">
        <f t="shared" si="1"/>
        <v>1</v>
      </c>
    </row>
    <row r="104" spans="1:12">
      <c r="A104" s="221" t="s">
        <v>66</v>
      </c>
      <c r="B104" s="315" t="s">
        <v>41</v>
      </c>
      <c r="C104" s="172" t="s">
        <v>3</v>
      </c>
      <c r="D104" s="184">
        <v>51</v>
      </c>
      <c r="E104" s="273"/>
      <c r="F104" s="177">
        <v>662312</v>
      </c>
      <c r="G104" s="216">
        <v>46070</v>
      </c>
      <c r="H104" s="266" t="s">
        <v>15</v>
      </c>
      <c r="I104" s="171"/>
      <c r="J104" s="172" t="s">
        <v>17</v>
      </c>
      <c r="K104" s="186">
        <v>662312</v>
      </c>
      <c r="L104" s="169" t="b">
        <f t="shared" si="1"/>
        <v>1</v>
      </c>
    </row>
    <row r="105" spans="1:12">
      <c r="A105" s="221" t="s">
        <v>57</v>
      </c>
      <c r="B105" s="315" t="s">
        <v>41</v>
      </c>
      <c r="C105" s="172" t="s">
        <v>3</v>
      </c>
      <c r="D105" s="184">
        <v>633219</v>
      </c>
      <c r="E105" s="273"/>
      <c r="F105" s="177">
        <v>968849</v>
      </c>
      <c r="G105" s="216">
        <v>46070</v>
      </c>
      <c r="H105" s="266" t="s">
        <v>15</v>
      </c>
      <c r="I105" s="171"/>
      <c r="J105" s="172" t="s">
        <v>17</v>
      </c>
      <c r="K105" s="186">
        <v>968849</v>
      </c>
      <c r="L105" s="169" t="b">
        <f t="shared" si="1"/>
        <v>1</v>
      </c>
    </row>
    <row r="106" spans="1:12">
      <c r="A106" s="221" t="s">
        <v>53</v>
      </c>
      <c r="B106" s="315" t="s">
        <v>41</v>
      </c>
      <c r="C106" s="172" t="s">
        <v>3</v>
      </c>
      <c r="D106" s="184">
        <v>32737</v>
      </c>
      <c r="E106" s="273"/>
      <c r="F106" s="177">
        <v>3995570</v>
      </c>
      <c r="G106" s="216">
        <v>46070</v>
      </c>
      <c r="H106" s="266" t="s">
        <v>15</v>
      </c>
      <c r="I106" s="171"/>
      <c r="J106" s="172" t="s">
        <v>17</v>
      </c>
      <c r="K106" s="186">
        <v>3995570</v>
      </c>
      <c r="L106" s="169" t="b">
        <f t="shared" si="1"/>
        <v>1</v>
      </c>
    </row>
    <row r="107" spans="1:12">
      <c r="A107" s="221" t="s">
        <v>182</v>
      </c>
      <c r="B107" s="315" t="s">
        <v>41</v>
      </c>
      <c r="C107" s="172" t="s">
        <v>3</v>
      </c>
      <c r="D107" s="184">
        <v>1452753</v>
      </c>
      <c r="E107" s="273"/>
      <c r="F107" s="177">
        <v>859762</v>
      </c>
      <c r="G107" s="216">
        <v>46070</v>
      </c>
      <c r="H107" s="266" t="s">
        <v>15</v>
      </c>
      <c r="I107" s="171"/>
      <c r="J107" s="172" t="s">
        <v>17</v>
      </c>
      <c r="K107" s="186">
        <v>859762</v>
      </c>
      <c r="L107" s="169" t="b">
        <f t="shared" si="1"/>
        <v>1</v>
      </c>
    </row>
    <row r="108" spans="1:12">
      <c r="A108" s="221" t="s">
        <v>59</v>
      </c>
      <c r="B108" s="315" t="s">
        <v>41</v>
      </c>
      <c r="C108" s="172" t="s">
        <v>3</v>
      </c>
      <c r="D108" s="184">
        <v>10630</v>
      </c>
      <c r="E108" s="273"/>
      <c r="F108" s="177">
        <v>95993</v>
      </c>
      <c r="G108" s="216">
        <v>46070</v>
      </c>
      <c r="H108" s="266" t="s">
        <v>15</v>
      </c>
      <c r="I108" s="171"/>
      <c r="J108" s="172" t="s">
        <v>17</v>
      </c>
      <c r="K108" s="186">
        <v>95993</v>
      </c>
      <c r="L108" s="169" t="b">
        <f t="shared" si="1"/>
        <v>1</v>
      </c>
    </row>
    <row r="109" spans="1:12">
      <c r="A109" s="221" t="s">
        <v>59</v>
      </c>
      <c r="B109" s="315" t="s">
        <v>41</v>
      </c>
      <c r="C109" s="172" t="s">
        <v>3</v>
      </c>
      <c r="D109" s="184">
        <v>10631</v>
      </c>
      <c r="E109" s="273"/>
      <c r="F109" s="177">
        <v>6000</v>
      </c>
      <c r="G109" s="216">
        <v>46070</v>
      </c>
      <c r="H109" s="266" t="s">
        <v>15</v>
      </c>
      <c r="I109" s="171"/>
      <c r="J109" s="172" t="s">
        <v>17</v>
      </c>
      <c r="K109" s="186">
        <v>6000</v>
      </c>
      <c r="L109" s="169" t="b">
        <f t="shared" si="1"/>
        <v>1</v>
      </c>
    </row>
    <row r="110" spans="1:12">
      <c r="A110" s="221" t="s">
        <v>55</v>
      </c>
      <c r="B110" s="315" t="s">
        <v>41</v>
      </c>
      <c r="C110" s="172" t="s">
        <v>3</v>
      </c>
      <c r="D110" s="184">
        <v>1259939</v>
      </c>
      <c r="E110" s="273"/>
      <c r="F110" s="177">
        <v>1049949</v>
      </c>
      <c r="G110" s="216">
        <v>46070</v>
      </c>
      <c r="H110" s="266" t="s">
        <v>15</v>
      </c>
      <c r="I110" s="171"/>
      <c r="J110" s="172" t="s">
        <v>17</v>
      </c>
      <c r="K110" s="186">
        <v>1049949</v>
      </c>
      <c r="L110" s="169" t="b">
        <f t="shared" si="1"/>
        <v>1</v>
      </c>
    </row>
    <row r="111" spans="1:12">
      <c r="A111" s="221" t="s">
        <v>55</v>
      </c>
      <c r="B111" s="315" t="s">
        <v>41</v>
      </c>
      <c r="C111" s="172" t="s">
        <v>3</v>
      </c>
      <c r="D111" s="184">
        <v>1259962</v>
      </c>
      <c r="E111" s="273"/>
      <c r="F111" s="177">
        <v>2960256</v>
      </c>
      <c r="G111" s="216">
        <v>46070</v>
      </c>
      <c r="H111" s="266" t="s">
        <v>15</v>
      </c>
      <c r="I111" s="171"/>
      <c r="J111" s="172" t="s">
        <v>17</v>
      </c>
      <c r="K111" s="186">
        <v>2960256</v>
      </c>
      <c r="L111" s="169" t="b">
        <f t="shared" si="1"/>
        <v>1</v>
      </c>
    </row>
    <row r="112" spans="1:12">
      <c r="A112" s="221" t="s">
        <v>128</v>
      </c>
      <c r="B112" s="315" t="s">
        <v>41</v>
      </c>
      <c r="C112" s="172" t="s">
        <v>3</v>
      </c>
      <c r="D112" s="184">
        <v>892919</v>
      </c>
      <c r="E112" s="273"/>
      <c r="F112" s="177">
        <v>1982124</v>
      </c>
      <c r="G112" s="216">
        <v>46070</v>
      </c>
      <c r="H112" s="266" t="s">
        <v>15</v>
      </c>
      <c r="I112" s="171"/>
      <c r="J112" s="172" t="s">
        <v>17</v>
      </c>
      <c r="K112" s="186">
        <v>1982124</v>
      </c>
      <c r="L112" s="169" t="b">
        <f t="shared" si="1"/>
        <v>1</v>
      </c>
    </row>
    <row r="113" spans="1:12">
      <c r="A113" s="221" t="s">
        <v>57</v>
      </c>
      <c r="B113" s="315" t="s">
        <v>41</v>
      </c>
      <c r="C113" s="172" t="s">
        <v>3</v>
      </c>
      <c r="D113" s="184">
        <v>635796</v>
      </c>
      <c r="E113" s="273"/>
      <c r="F113" s="177">
        <v>653458</v>
      </c>
      <c r="G113" s="216">
        <v>46070</v>
      </c>
      <c r="H113" s="266" t="s">
        <v>15</v>
      </c>
      <c r="I113" s="171"/>
      <c r="J113" s="172" t="s">
        <v>17</v>
      </c>
      <c r="K113" s="186">
        <v>653458</v>
      </c>
      <c r="L113" s="169" t="b">
        <f t="shared" si="1"/>
        <v>1</v>
      </c>
    </row>
    <row r="114" spans="1:12">
      <c r="A114" s="221" t="s">
        <v>50</v>
      </c>
      <c r="B114" s="315" t="s">
        <v>41</v>
      </c>
      <c r="C114" s="172" t="s">
        <v>3</v>
      </c>
      <c r="D114" s="184">
        <v>21961</v>
      </c>
      <c r="E114" s="273"/>
      <c r="F114" s="177">
        <v>47840</v>
      </c>
      <c r="G114" s="216">
        <v>46070</v>
      </c>
      <c r="H114" s="266" t="s">
        <v>15</v>
      </c>
      <c r="I114" s="171"/>
      <c r="J114" s="172" t="s">
        <v>17</v>
      </c>
      <c r="K114" s="186">
        <v>47840</v>
      </c>
      <c r="L114" s="169" t="b">
        <f t="shared" si="1"/>
        <v>1</v>
      </c>
    </row>
    <row r="115" spans="1:12">
      <c r="A115" s="221" t="s">
        <v>50</v>
      </c>
      <c r="B115" s="315" t="s">
        <v>41</v>
      </c>
      <c r="C115" s="172" t="s">
        <v>3</v>
      </c>
      <c r="D115" s="184">
        <v>21959</v>
      </c>
      <c r="E115" s="273"/>
      <c r="F115" s="177">
        <v>140472</v>
      </c>
      <c r="G115" s="216">
        <v>46070</v>
      </c>
      <c r="H115" s="266" t="s">
        <v>15</v>
      </c>
      <c r="I115" s="171"/>
      <c r="J115" s="172" t="s">
        <v>17</v>
      </c>
      <c r="K115" s="186">
        <v>140472</v>
      </c>
      <c r="L115" s="169" t="b">
        <f t="shared" si="1"/>
        <v>1</v>
      </c>
    </row>
    <row r="116" spans="1:12">
      <c r="A116" s="221" t="s">
        <v>50</v>
      </c>
      <c r="B116" s="315" t="s">
        <v>41</v>
      </c>
      <c r="C116" s="172" t="s">
        <v>3</v>
      </c>
      <c r="D116" s="184">
        <v>21962</v>
      </c>
      <c r="E116" s="273"/>
      <c r="F116" s="177">
        <v>146255</v>
      </c>
      <c r="G116" s="216">
        <v>46070</v>
      </c>
      <c r="H116" s="266" t="s">
        <v>15</v>
      </c>
      <c r="I116" s="171"/>
      <c r="J116" s="172" t="s">
        <v>17</v>
      </c>
      <c r="K116" s="186">
        <v>146255</v>
      </c>
      <c r="L116" s="169" t="b">
        <f t="shared" si="1"/>
        <v>1</v>
      </c>
    </row>
    <row r="117" spans="1:12">
      <c r="A117" s="221" t="s">
        <v>50</v>
      </c>
      <c r="B117" s="315" t="s">
        <v>41</v>
      </c>
      <c r="C117" s="172" t="s">
        <v>3</v>
      </c>
      <c r="D117" s="184">
        <v>21960</v>
      </c>
      <c r="E117" s="273"/>
      <c r="F117" s="177">
        <v>23920</v>
      </c>
      <c r="G117" s="216">
        <v>46070</v>
      </c>
      <c r="H117" s="266" t="s">
        <v>15</v>
      </c>
      <c r="I117" s="171"/>
      <c r="J117" s="172" t="s">
        <v>17</v>
      </c>
      <c r="K117" s="186">
        <v>23920</v>
      </c>
      <c r="L117" s="169" t="b">
        <f t="shared" si="1"/>
        <v>1</v>
      </c>
    </row>
    <row r="118" spans="1:12">
      <c r="A118" s="221" t="s">
        <v>53</v>
      </c>
      <c r="B118" s="315" t="s">
        <v>41</v>
      </c>
      <c r="C118" s="172" t="s">
        <v>3</v>
      </c>
      <c r="D118" s="184">
        <v>32883</v>
      </c>
      <c r="E118" s="273"/>
      <c r="F118" s="177">
        <v>2599689</v>
      </c>
      <c r="G118" s="216">
        <v>46070</v>
      </c>
      <c r="H118" s="266" t="s">
        <v>15</v>
      </c>
      <c r="I118" s="171"/>
      <c r="J118" s="172" t="s">
        <v>17</v>
      </c>
      <c r="K118" s="186">
        <v>2599689</v>
      </c>
      <c r="L118" s="169" t="b">
        <f t="shared" si="1"/>
        <v>1</v>
      </c>
    </row>
    <row r="119" spans="1:12">
      <c r="A119" s="221" t="s">
        <v>46</v>
      </c>
      <c r="B119" s="315" t="s">
        <v>41</v>
      </c>
      <c r="C119" s="172" t="s">
        <v>3</v>
      </c>
      <c r="D119" s="184">
        <v>26874</v>
      </c>
      <c r="E119" s="273"/>
      <c r="F119" s="177">
        <v>690293</v>
      </c>
      <c r="G119" s="216">
        <v>46070</v>
      </c>
      <c r="H119" s="266" t="s">
        <v>15</v>
      </c>
      <c r="I119" s="171"/>
      <c r="J119" s="172" t="s">
        <v>17</v>
      </c>
      <c r="K119" s="186">
        <v>690293</v>
      </c>
      <c r="L119" s="169" t="b">
        <f t="shared" si="1"/>
        <v>1</v>
      </c>
    </row>
    <row r="120" spans="1:12">
      <c r="A120" s="221" t="s">
        <v>45</v>
      </c>
      <c r="B120" s="315" t="s">
        <v>41</v>
      </c>
      <c r="C120" s="172" t="s">
        <v>3</v>
      </c>
      <c r="D120" s="184">
        <v>475</v>
      </c>
      <c r="E120" s="273"/>
      <c r="F120" s="177">
        <v>101215</v>
      </c>
      <c r="G120" s="216">
        <v>46070</v>
      </c>
      <c r="H120" s="266" t="s">
        <v>15</v>
      </c>
      <c r="I120" s="171"/>
      <c r="J120" s="172" t="s">
        <v>17</v>
      </c>
      <c r="K120" s="186">
        <v>101215</v>
      </c>
      <c r="L120" s="169" t="b">
        <f t="shared" si="1"/>
        <v>1</v>
      </c>
    </row>
    <row r="121" spans="1:12">
      <c r="A121" s="221" t="s">
        <v>55</v>
      </c>
      <c r="B121" s="315" t="s">
        <v>41</v>
      </c>
      <c r="C121" s="172" t="s">
        <v>3</v>
      </c>
      <c r="D121" s="184">
        <v>1260032</v>
      </c>
      <c r="E121" s="273"/>
      <c r="F121" s="177">
        <v>449970</v>
      </c>
      <c r="G121" s="216">
        <v>46070</v>
      </c>
      <c r="H121" s="266" t="s">
        <v>15</v>
      </c>
      <c r="I121" s="171"/>
      <c r="J121" s="172" t="s">
        <v>17</v>
      </c>
      <c r="K121" s="186">
        <v>449970</v>
      </c>
      <c r="L121" s="169" t="b">
        <f t="shared" si="1"/>
        <v>1</v>
      </c>
    </row>
    <row r="122" spans="1:12">
      <c r="A122" s="221" t="s">
        <v>55</v>
      </c>
      <c r="B122" s="315" t="s">
        <v>41</v>
      </c>
      <c r="C122" s="172" t="s">
        <v>3</v>
      </c>
      <c r="D122" s="184">
        <v>1260031</v>
      </c>
      <c r="E122" s="273"/>
      <c r="F122" s="177">
        <v>1728410</v>
      </c>
      <c r="G122" s="216">
        <v>46070</v>
      </c>
      <c r="H122" s="266" t="s">
        <v>15</v>
      </c>
      <c r="I122" s="171"/>
      <c r="J122" s="172" t="s">
        <v>17</v>
      </c>
      <c r="K122" s="186">
        <v>1728410</v>
      </c>
      <c r="L122" s="169" t="b">
        <f t="shared" si="1"/>
        <v>1</v>
      </c>
    </row>
    <row r="123" spans="1:12">
      <c r="A123" s="221" t="s">
        <v>65</v>
      </c>
      <c r="B123" s="315" t="s">
        <v>41</v>
      </c>
      <c r="C123" s="172" t="s">
        <v>3</v>
      </c>
      <c r="D123" s="184">
        <v>6702</v>
      </c>
      <c r="E123" s="273"/>
      <c r="F123" s="177">
        <v>175991</v>
      </c>
      <c r="G123" s="216">
        <v>46070</v>
      </c>
      <c r="H123" s="266" t="s">
        <v>15</v>
      </c>
      <c r="I123" s="171"/>
      <c r="J123" s="172" t="s">
        <v>17</v>
      </c>
      <c r="K123" s="186">
        <v>175991</v>
      </c>
      <c r="L123" s="169" t="b">
        <f t="shared" si="1"/>
        <v>1</v>
      </c>
    </row>
    <row r="124" spans="1:12">
      <c r="A124" s="221" t="s">
        <v>57</v>
      </c>
      <c r="B124" s="315" t="s">
        <v>41</v>
      </c>
      <c r="C124" s="172" t="s">
        <v>3</v>
      </c>
      <c r="D124" s="184">
        <v>635880</v>
      </c>
      <c r="E124" s="273"/>
      <c r="F124" s="177">
        <v>479697</v>
      </c>
      <c r="G124" s="216">
        <v>46070</v>
      </c>
      <c r="H124" s="266" t="s">
        <v>15</v>
      </c>
      <c r="I124" s="171"/>
      <c r="J124" s="172" t="s">
        <v>17</v>
      </c>
      <c r="K124" s="186">
        <v>479697</v>
      </c>
      <c r="L124" s="169" t="b">
        <f t="shared" si="1"/>
        <v>1</v>
      </c>
    </row>
    <row r="125" spans="1:12">
      <c r="A125" s="221" t="s">
        <v>65</v>
      </c>
      <c r="B125" s="315" t="s">
        <v>41</v>
      </c>
      <c r="C125" s="172" t="s">
        <v>3</v>
      </c>
      <c r="D125" s="184">
        <v>6705</v>
      </c>
      <c r="E125" s="273"/>
      <c r="F125" s="177">
        <v>323950</v>
      </c>
      <c r="G125" s="216">
        <v>46070</v>
      </c>
      <c r="H125" s="266" t="s">
        <v>15</v>
      </c>
      <c r="I125" s="171"/>
      <c r="J125" s="172" t="s">
        <v>17</v>
      </c>
      <c r="K125" s="186">
        <v>323950</v>
      </c>
      <c r="L125" s="169" t="b">
        <f t="shared" si="1"/>
        <v>1</v>
      </c>
    </row>
    <row r="126" spans="1:12">
      <c r="A126" s="221" t="s">
        <v>59</v>
      </c>
      <c r="B126" s="315" t="s">
        <v>41</v>
      </c>
      <c r="C126" s="172" t="s">
        <v>3</v>
      </c>
      <c r="D126" s="184">
        <v>10649</v>
      </c>
      <c r="E126" s="273"/>
      <c r="F126" s="177">
        <v>84492</v>
      </c>
      <c r="G126" s="216">
        <v>46070</v>
      </c>
      <c r="H126" s="266" t="s">
        <v>15</v>
      </c>
      <c r="I126" s="171"/>
      <c r="J126" s="172" t="s">
        <v>17</v>
      </c>
      <c r="K126" s="186">
        <v>84492</v>
      </c>
      <c r="L126" s="169" t="b">
        <f t="shared" si="1"/>
        <v>1</v>
      </c>
    </row>
    <row r="127" spans="1:12">
      <c r="A127" s="221" t="s">
        <v>54</v>
      </c>
      <c r="B127" s="315" t="s">
        <v>41</v>
      </c>
      <c r="C127" s="172" t="s">
        <v>3</v>
      </c>
      <c r="D127" s="184">
        <v>103741</v>
      </c>
      <c r="E127" s="273"/>
      <c r="F127" s="177">
        <v>722492</v>
      </c>
      <c r="G127" s="216">
        <v>46070</v>
      </c>
      <c r="H127" s="266" t="s">
        <v>15</v>
      </c>
      <c r="I127" s="171"/>
      <c r="J127" s="172" t="s">
        <v>17</v>
      </c>
      <c r="K127" s="186">
        <v>722492</v>
      </c>
      <c r="L127" s="169" t="b">
        <f t="shared" si="1"/>
        <v>1</v>
      </c>
    </row>
    <row r="128" spans="1:12">
      <c r="A128" s="221" t="s">
        <v>60</v>
      </c>
      <c r="B128" s="315" t="s">
        <v>41</v>
      </c>
      <c r="C128" s="172" t="s">
        <v>3</v>
      </c>
      <c r="D128" s="184">
        <v>37</v>
      </c>
      <c r="E128" s="273"/>
      <c r="F128" s="177">
        <v>65938</v>
      </c>
      <c r="G128" s="216">
        <v>46070</v>
      </c>
      <c r="H128" s="266" t="s">
        <v>15</v>
      </c>
      <c r="I128" s="171"/>
      <c r="J128" s="172" t="s">
        <v>17</v>
      </c>
      <c r="K128" s="186">
        <v>65938</v>
      </c>
      <c r="L128" s="169" t="b">
        <f t="shared" si="1"/>
        <v>1</v>
      </c>
    </row>
    <row r="129" spans="1:14">
      <c r="A129" s="221" t="s">
        <v>46</v>
      </c>
      <c r="B129" s="315" t="s">
        <v>41</v>
      </c>
      <c r="C129" s="172" t="s">
        <v>3</v>
      </c>
      <c r="D129" s="184">
        <v>26882</v>
      </c>
      <c r="E129" s="273"/>
      <c r="F129" s="177">
        <v>715486</v>
      </c>
      <c r="G129" s="216">
        <v>46070</v>
      </c>
      <c r="H129" s="266" t="s">
        <v>15</v>
      </c>
      <c r="I129" s="171"/>
      <c r="J129" s="172" t="s">
        <v>17</v>
      </c>
      <c r="K129" s="186">
        <v>715486</v>
      </c>
      <c r="L129" s="288" t="b">
        <f>+K129=F129</f>
        <v>1</v>
      </c>
    </row>
    <row r="130" spans="1:14">
      <c r="A130" s="301" t="s">
        <v>61</v>
      </c>
      <c r="B130" s="322" t="s">
        <v>41</v>
      </c>
      <c r="C130" s="291" t="s">
        <v>3</v>
      </c>
      <c r="D130" s="292">
        <v>2895</v>
      </c>
      <c r="E130" s="293"/>
      <c r="F130" s="294">
        <v>1243506</v>
      </c>
      <c r="G130" s="295">
        <v>46070</v>
      </c>
      <c r="H130" s="265" t="s">
        <v>15</v>
      </c>
      <c r="I130" s="290"/>
      <c r="J130" s="291" t="s">
        <v>17</v>
      </c>
      <c r="K130" s="296">
        <v>1243506</v>
      </c>
      <c r="L130" s="288" t="b">
        <f t="shared" ref="L130:L173" si="4">+K130=F130</f>
        <v>1</v>
      </c>
    </row>
    <row r="131" spans="1:14">
      <c r="A131" s="349" t="s">
        <v>203</v>
      </c>
      <c r="B131" s="346" t="s">
        <v>204</v>
      </c>
      <c r="C131" s="347"/>
      <c r="D131" s="347"/>
      <c r="E131" s="348"/>
      <c r="F131" s="294">
        <v>138020</v>
      </c>
      <c r="G131" s="295">
        <v>46070</v>
      </c>
      <c r="H131" s="265" t="s">
        <v>205</v>
      </c>
      <c r="I131" s="290"/>
      <c r="J131" s="291" t="s">
        <v>17</v>
      </c>
      <c r="K131" s="296">
        <v>138020</v>
      </c>
      <c r="L131" s="288" t="b">
        <f t="shared" si="4"/>
        <v>1</v>
      </c>
    </row>
    <row r="132" spans="1:14">
      <c r="A132" s="349" t="s">
        <v>206</v>
      </c>
      <c r="B132" s="322"/>
      <c r="C132" s="291" t="s">
        <v>3</v>
      </c>
      <c r="D132" s="292">
        <v>13078811</v>
      </c>
      <c r="E132" s="293"/>
      <c r="F132" s="294">
        <v>19890</v>
      </c>
      <c r="G132" s="295">
        <v>46070</v>
      </c>
      <c r="H132" s="265" t="s">
        <v>207</v>
      </c>
      <c r="I132" s="290" t="s">
        <v>208</v>
      </c>
      <c r="J132" s="291"/>
      <c r="K132" s="296"/>
      <c r="L132" s="288"/>
    </row>
    <row r="133" spans="1:14">
      <c r="A133" s="290" t="s">
        <v>209</v>
      </c>
      <c r="B133" s="346" t="s">
        <v>210</v>
      </c>
      <c r="C133" s="347"/>
      <c r="D133" s="347"/>
      <c r="E133" s="348"/>
      <c r="F133" s="294">
        <v>15000000</v>
      </c>
      <c r="G133" s="295">
        <v>46071</v>
      </c>
      <c r="H133" s="265" t="s">
        <v>15</v>
      </c>
      <c r="I133" s="290"/>
      <c r="J133" s="291" t="s">
        <v>17</v>
      </c>
      <c r="K133" s="296">
        <v>15000000</v>
      </c>
      <c r="L133" s="288" t="b">
        <f t="shared" si="4"/>
        <v>1</v>
      </c>
    </row>
    <row r="134" spans="1:14">
      <c r="A134" s="180" t="s">
        <v>211</v>
      </c>
      <c r="B134" s="344" t="s">
        <v>180</v>
      </c>
      <c r="C134" s="332"/>
      <c r="D134" s="332"/>
      <c r="E134" s="345"/>
      <c r="F134" s="177">
        <v>8681000</v>
      </c>
      <c r="G134" s="218">
        <v>46071</v>
      </c>
      <c r="H134" s="266" t="s">
        <v>15</v>
      </c>
      <c r="I134" s="180"/>
      <c r="J134" s="183" t="s">
        <v>17</v>
      </c>
      <c r="K134" s="187">
        <v>8681000</v>
      </c>
      <c r="L134" s="299" t="b">
        <f t="shared" si="4"/>
        <v>1</v>
      </c>
      <c r="M134" s="151" t="s">
        <v>181</v>
      </c>
      <c r="N134" s="151">
        <f>+K134/10000</f>
        <v>868.1</v>
      </c>
    </row>
    <row r="135" spans="1:14">
      <c r="A135" s="233" t="s">
        <v>131</v>
      </c>
      <c r="B135" s="322" t="s">
        <v>41</v>
      </c>
      <c r="C135" s="172" t="s">
        <v>3</v>
      </c>
      <c r="D135" s="184">
        <v>494756</v>
      </c>
      <c r="E135" s="273"/>
      <c r="F135" s="173">
        <v>689900</v>
      </c>
      <c r="G135" s="218">
        <v>46071</v>
      </c>
      <c r="H135" s="172" t="s">
        <v>27</v>
      </c>
      <c r="I135" s="171"/>
      <c r="J135" s="183" t="s">
        <v>17</v>
      </c>
      <c r="K135" s="186">
        <v>689900</v>
      </c>
      <c r="L135" s="299" t="b">
        <f>+K135=F135</f>
        <v>1</v>
      </c>
    </row>
    <row r="136" spans="1:14">
      <c r="A136" s="233" t="s">
        <v>212</v>
      </c>
      <c r="B136" s="322" t="s">
        <v>41</v>
      </c>
      <c r="C136" s="172" t="s">
        <v>3</v>
      </c>
      <c r="D136" s="184">
        <v>2013984</v>
      </c>
      <c r="E136" s="273"/>
      <c r="F136" s="173">
        <v>1359960</v>
      </c>
      <c r="G136" s="218">
        <v>46071</v>
      </c>
      <c r="H136" s="172" t="s">
        <v>27</v>
      </c>
      <c r="I136" s="171"/>
      <c r="J136" s="183" t="s">
        <v>17</v>
      </c>
      <c r="K136" s="186">
        <v>1359960</v>
      </c>
      <c r="L136" s="299" t="b">
        <f t="shared" si="4"/>
        <v>1</v>
      </c>
    </row>
    <row r="137" spans="1:14">
      <c r="A137" s="233" t="s">
        <v>84</v>
      </c>
      <c r="B137" s="322" t="s">
        <v>41</v>
      </c>
      <c r="C137" s="172" t="s">
        <v>3</v>
      </c>
      <c r="D137" s="184">
        <v>5552764</v>
      </c>
      <c r="E137" s="273"/>
      <c r="F137" s="173">
        <v>1403980</v>
      </c>
      <c r="G137" s="218">
        <v>46071</v>
      </c>
      <c r="H137" s="172" t="s">
        <v>27</v>
      </c>
      <c r="I137" s="171"/>
      <c r="J137" s="183" t="s">
        <v>17</v>
      </c>
      <c r="K137" s="186">
        <v>1403980</v>
      </c>
      <c r="L137" s="299" t="b">
        <f t="shared" si="4"/>
        <v>1</v>
      </c>
    </row>
    <row r="138" spans="1:14">
      <c r="A138" s="233" t="s">
        <v>203</v>
      </c>
      <c r="B138" s="346" t="s">
        <v>204</v>
      </c>
      <c r="C138" s="340"/>
      <c r="D138" s="340"/>
      <c r="E138" s="343"/>
      <c r="F138" s="173">
        <v>14994</v>
      </c>
      <c r="G138" s="216">
        <v>46072</v>
      </c>
      <c r="H138" s="172" t="s">
        <v>27</v>
      </c>
      <c r="I138" s="171"/>
      <c r="J138" s="183" t="s">
        <v>17</v>
      </c>
      <c r="K138" s="186">
        <v>14994</v>
      </c>
      <c r="L138" s="299" t="b">
        <f>+K138=F138</f>
        <v>1</v>
      </c>
    </row>
    <row r="139" spans="1:14">
      <c r="A139" s="233" t="s">
        <v>84</v>
      </c>
      <c r="B139" s="313" t="s">
        <v>213</v>
      </c>
      <c r="C139" s="172" t="s">
        <v>3</v>
      </c>
      <c r="D139" s="184">
        <v>421261</v>
      </c>
      <c r="E139" s="273"/>
      <c r="F139" s="173">
        <v>266980</v>
      </c>
      <c r="G139" s="216">
        <v>46072</v>
      </c>
      <c r="H139" s="172" t="s">
        <v>27</v>
      </c>
      <c r="I139" s="171"/>
      <c r="J139" s="172" t="s">
        <v>17</v>
      </c>
      <c r="K139" s="186">
        <v>266980</v>
      </c>
      <c r="L139" s="299" t="b">
        <f>+K139=F139</f>
        <v>1</v>
      </c>
    </row>
    <row r="140" spans="1:14">
      <c r="A140" s="233" t="s">
        <v>84</v>
      </c>
      <c r="B140" s="322" t="s">
        <v>41</v>
      </c>
      <c r="C140" s="172" t="s">
        <v>3</v>
      </c>
      <c r="D140" s="184">
        <v>5552902</v>
      </c>
      <c r="E140" s="273"/>
      <c r="F140" s="173">
        <v>1153980</v>
      </c>
      <c r="G140" s="216">
        <v>46072</v>
      </c>
      <c r="H140" s="172" t="s">
        <v>27</v>
      </c>
      <c r="I140" s="171"/>
      <c r="J140" s="183" t="s">
        <v>17</v>
      </c>
      <c r="K140" s="186">
        <v>1153980</v>
      </c>
      <c r="L140" s="299" t="b">
        <f>+K140=F140</f>
        <v>1</v>
      </c>
    </row>
    <row r="141" spans="1:14" ht="12.65" customHeight="1">
      <c r="A141" s="233" t="s">
        <v>214</v>
      </c>
      <c r="B141" s="322" t="s">
        <v>41</v>
      </c>
      <c r="C141" s="172" t="s">
        <v>3</v>
      </c>
      <c r="D141" s="184">
        <v>1167905</v>
      </c>
      <c r="E141" s="273"/>
      <c r="F141" s="173">
        <v>32944</v>
      </c>
      <c r="G141" s="216">
        <v>46072</v>
      </c>
      <c r="H141" s="172" t="s">
        <v>27</v>
      </c>
      <c r="I141" s="171"/>
      <c r="J141" s="183" t="s">
        <v>17</v>
      </c>
      <c r="K141" s="186">
        <v>32944</v>
      </c>
      <c r="L141" s="299" t="b">
        <f>+K141=F141</f>
        <v>1</v>
      </c>
    </row>
    <row r="144" spans="1:14">
      <c r="A144" s="221" t="s">
        <v>215</v>
      </c>
      <c r="B144" s="342" t="s">
        <v>216</v>
      </c>
      <c r="C144" s="340"/>
      <c r="D144" s="340"/>
      <c r="E144" s="343"/>
      <c r="F144" s="173">
        <v>360861</v>
      </c>
      <c r="G144" s="216">
        <v>46072</v>
      </c>
      <c r="H144" s="172" t="s">
        <v>15</v>
      </c>
      <c r="I144" s="171"/>
      <c r="J144" s="183" t="s">
        <v>17</v>
      </c>
      <c r="K144" s="186">
        <v>360861</v>
      </c>
      <c r="L144" s="299" t="b">
        <f t="shared" si="4"/>
        <v>1</v>
      </c>
    </row>
    <row r="145" spans="1:12">
      <c r="A145" s="221" t="s">
        <v>217</v>
      </c>
      <c r="B145" s="313" t="s">
        <v>218</v>
      </c>
      <c r="C145" s="172" t="s">
        <v>36</v>
      </c>
      <c r="D145" s="172"/>
      <c r="E145" s="273">
        <v>1214247</v>
      </c>
      <c r="F145" s="173">
        <v>10000</v>
      </c>
      <c r="G145" s="216">
        <v>46072</v>
      </c>
      <c r="H145" s="172" t="s">
        <v>15</v>
      </c>
      <c r="I145" s="171"/>
      <c r="J145" s="183" t="s">
        <v>17</v>
      </c>
      <c r="K145" s="186">
        <v>10000</v>
      </c>
      <c r="L145" s="299" t="b">
        <f t="shared" si="4"/>
        <v>1</v>
      </c>
    </row>
    <row r="146" spans="1:12">
      <c r="A146" s="221" t="s">
        <v>219</v>
      </c>
      <c r="B146" s="342" t="s">
        <v>218</v>
      </c>
      <c r="C146" s="340"/>
      <c r="D146" s="340"/>
      <c r="E146" s="343"/>
      <c r="F146" s="173">
        <v>30000</v>
      </c>
      <c r="G146" s="216">
        <v>46072</v>
      </c>
      <c r="H146" s="172" t="s">
        <v>15</v>
      </c>
      <c r="I146" s="180"/>
      <c r="J146" s="183" t="s">
        <v>17</v>
      </c>
      <c r="K146" s="187">
        <v>30000</v>
      </c>
      <c r="L146" s="299" t="b">
        <f t="shared" si="4"/>
        <v>1</v>
      </c>
    </row>
    <row r="147" spans="1:12">
      <c r="A147" s="221" t="s">
        <v>220</v>
      </c>
      <c r="B147" s="313" t="s">
        <v>218</v>
      </c>
      <c r="C147" s="172" t="s">
        <v>36</v>
      </c>
      <c r="D147" s="172"/>
      <c r="E147" s="273">
        <v>1308166</v>
      </c>
      <c r="F147" s="173">
        <v>17500</v>
      </c>
      <c r="G147" s="216">
        <v>46072</v>
      </c>
      <c r="H147" s="264" t="s">
        <v>15</v>
      </c>
      <c r="I147" s="152"/>
      <c r="J147" s="162" t="s">
        <v>17</v>
      </c>
      <c r="K147" s="190">
        <v>17500</v>
      </c>
      <c r="L147" s="158" t="b">
        <f t="shared" si="4"/>
        <v>1</v>
      </c>
    </row>
    <row r="148" spans="1:12">
      <c r="A148" s="222" t="s">
        <v>95</v>
      </c>
      <c r="B148" s="315" t="s">
        <v>41</v>
      </c>
      <c r="C148" s="183" t="s">
        <v>3</v>
      </c>
      <c r="D148" s="215">
        <v>7138</v>
      </c>
      <c r="E148" s="275"/>
      <c r="F148" s="177">
        <v>15000000</v>
      </c>
      <c r="G148" s="218">
        <v>46070</v>
      </c>
      <c r="H148" s="266" t="s">
        <v>15</v>
      </c>
      <c r="I148" s="152"/>
      <c r="J148" s="162" t="s">
        <v>17</v>
      </c>
      <c r="K148" s="190">
        <v>15000000</v>
      </c>
      <c r="L148" s="158" t="b">
        <f t="shared" si="4"/>
        <v>1</v>
      </c>
    </row>
    <row r="149" spans="1:12" ht="14.5">
      <c r="A149" s="325" t="s">
        <v>221</v>
      </c>
      <c r="B149" s="322" t="s">
        <v>41</v>
      </c>
      <c r="C149" s="172" t="s">
        <v>3</v>
      </c>
      <c r="D149" s="215" t="s">
        <v>222</v>
      </c>
      <c r="E149" s="273"/>
      <c r="F149" s="173">
        <v>4299000</v>
      </c>
      <c r="G149" s="216">
        <v>46073</v>
      </c>
      <c r="H149" s="264" t="s">
        <v>15</v>
      </c>
      <c r="I149" s="152"/>
      <c r="J149" s="162" t="s">
        <v>17</v>
      </c>
      <c r="K149" s="190">
        <v>4299000</v>
      </c>
      <c r="L149" s="158" t="b">
        <f t="shared" si="4"/>
        <v>1</v>
      </c>
    </row>
    <row r="150" spans="1:12">
      <c r="A150" s="221" t="s">
        <v>223</v>
      </c>
      <c r="B150" s="313" t="s">
        <v>163</v>
      </c>
      <c r="C150" s="172" t="s">
        <v>70</v>
      </c>
      <c r="D150" s="172"/>
      <c r="E150" s="273">
        <v>314</v>
      </c>
      <c r="F150" s="173">
        <v>300000</v>
      </c>
      <c r="G150" s="216">
        <v>46073</v>
      </c>
      <c r="H150" s="264" t="s">
        <v>15</v>
      </c>
      <c r="I150" s="152"/>
      <c r="J150" s="162" t="s">
        <v>17</v>
      </c>
      <c r="K150" s="190">
        <v>300000</v>
      </c>
      <c r="L150" s="158" t="b">
        <f t="shared" si="4"/>
        <v>1</v>
      </c>
    </row>
    <row r="151" spans="1:12">
      <c r="A151" s="233" t="s">
        <v>111</v>
      </c>
      <c r="B151" s="321"/>
      <c r="C151" s="242"/>
      <c r="D151" s="242"/>
      <c r="E151" s="282"/>
      <c r="F151" s="173">
        <v>17506</v>
      </c>
      <c r="G151" s="216">
        <v>46073</v>
      </c>
      <c r="H151" s="264" t="s">
        <v>27</v>
      </c>
      <c r="I151" s="152" t="s">
        <v>224</v>
      </c>
      <c r="J151" s="162" t="s">
        <v>17</v>
      </c>
      <c r="K151" s="190">
        <v>17506</v>
      </c>
      <c r="L151" s="158"/>
    </row>
    <row r="152" spans="1:12" ht="14.5">
      <c r="A152" s="327" t="s">
        <v>113</v>
      </c>
      <c r="B152" s="322" t="s">
        <v>41</v>
      </c>
      <c r="C152" s="172" t="s">
        <v>3</v>
      </c>
      <c r="D152" s="184">
        <v>5516267</v>
      </c>
      <c r="E152" s="273"/>
      <c r="F152" s="173">
        <v>556950</v>
      </c>
      <c r="G152" s="216">
        <v>46073</v>
      </c>
      <c r="H152" s="264" t="s">
        <v>27</v>
      </c>
      <c r="I152" s="152"/>
      <c r="J152" s="162" t="s">
        <v>17</v>
      </c>
      <c r="K152" s="190">
        <v>556950</v>
      </c>
      <c r="L152" s="158" t="b">
        <f>+K152=F152</f>
        <v>1</v>
      </c>
    </row>
    <row r="153" spans="1:12" ht="15" customHeight="1">
      <c r="A153" s="327" t="s">
        <v>225</v>
      </c>
      <c r="B153" s="322" t="s">
        <v>41</v>
      </c>
      <c r="C153" s="183" t="s">
        <v>3</v>
      </c>
      <c r="D153" s="215">
        <v>988557</v>
      </c>
      <c r="E153" s="273"/>
      <c r="F153" s="173">
        <v>140980</v>
      </c>
      <c r="G153" s="216">
        <v>46073</v>
      </c>
      <c r="H153" s="264" t="s">
        <v>27</v>
      </c>
      <c r="I153" s="152"/>
      <c r="J153" s="162" t="s">
        <v>17</v>
      </c>
      <c r="K153" s="190">
        <v>140980</v>
      </c>
      <c r="L153" s="158" t="b">
        <f t="shared" si="4"/>
        <v>1</v>
      </c>
    </row>
    <row r="154" spans="1:12" ht="14.5">
      <c r="A154" s="327" t="s">
        <v>226</v>
      </c>
      <c r="B154" s="322" t="s">
        <v>41</v>
      </c>
      <c r="C154" s="183" t="s">
        <v>3</v>
      </c>
      <c r="D154" s="215">
        <v>5821903</v>
      </c>
      <c r="E154" s="273"/>
      <c r="F154" s="173">
        <v>295980</v>
      </c>
      <c r="G154" s="216">
        <v>46073</v>
      </c>
      <c r="H154" s="264" t="s">
        <v>27</v>
      </c>
      <c r="I154" s="152"/>
      <c r="J154" s="162" t="s">
        <v>17</v>
      </c>
      <c r="K154" s="190">
        <v>295980</v>
      </c>
      <c r="L154" s="158" t="b">
        <f t="shared" si="4"/>
        <v>1</v>
      </c>
    </row>
    <row r="155" spans="1:12" ht="14.5">
      <c r="A155" s="326" t="s">
        <v>88</v>
      </c>
      <c r="B155" s="344" t="s">
        <v>227</v>
      </c>
      <c r="C155" s="332"/>
      <c r="D155" s="332"/>
      <c r="E155" s="345"/>
      <c r="F155" s="177">
        <v>3006818</v>
      </c>
      <c r="G155" s="218">
        <v>46073</v>
      </c>
      <c r="H155" s="185" t="s">
        <v>15</v>
      </c>
      <c r="I155" s="152"/>
      <c r="J155" s="162" t="s">
        <v>17</v>
      </c>
      <c r="K155" s="190">
        <v>3006818</v>
      </c>
      <c r="L155" s="158" t="b">
        <f t="shared" si="4"/>
        <v>1</v>
      </c>
    </row>
    <row r="156" spans="1:12">
      <c r="A156" s="234" t="s">
        <v>212</v>
      </c>
      <c r="B156" s="322" t="s">
        <v>41</v>
      </c>
      <c r="C156" s="183" t="s">
        <v>3</v>
      </c>
      <c r="D156" s="215">
        <v>2014812</v>
      </c>
      <c r="E156" s="275"/>
      <c r="F156" s="177">
        <v>1399960</v>
      </c>
      <c r="G156" s="218">
        <v>46076</v>
      </c>
      <c r="H156" s="185" t="s">
        <v>27</v>
      </c>
      <c r="I156" s="152"/>
      <c r="J156" s="162" t="s">
        <v>17</v>
      </c>
      <c r="K156" s="190">
        <v>1399960</v>
      </c>
      <c r="L156" s="158" t="b">
        <f>+K156=F156</f>
        <v>1</v>
      </c>
    </row>
    <row r="157" spans="1:12" ht="14.15" customHeight="1">
      <c r="A157" s="233" t="s">
        <v>111</v>
      </c>
      <c r="B157" s="322" t="s">
        <v>41</v>
      </c>
      <c r="C157" s="172" t="s">
        <v>3</v>
      </c>
      <c r="D157" s="215">
        <v>18357</v>
      </c>
      <c r="E157" s="273"/>
      <c r="F157" s="177">
        <v>128990</v>
      </c>
      <c r="G157" s="216">
        <v>46076</v>
      </c>
      <c r="H157" s="172" t="s">
        <v>27</v>
      </c>
      <c r="I157" s="198"/>
      <c r="J157" s="199" t="s">
        <v>17</v>
      </c>
      <c r="K157" s="201">
        <v>128990</v>
      </c>
      <c r="L157" s="328" t="b">
        <f t="shared" si="4"/>
        <v>1</v>
      </c>
    </row>
    <row r="158" spans="1:12">
      <c r="A158" s="233" t="s">
        <v>84</v>
      </c>
      <c r="B158" s="322"/>
      <c r="C158" s="172" t="s">
        <v>3</v>
      </c>
      <c r="D158" s="184">
        <v>421900</v>
      </c>
      <c r="E158" s="273"/>
      <c r="F158" s="177">
        <v>563970</v>
      </c>
      <c r="G158" s="216">
        <v>46076</v>
      </c>
      <c r="H158" s="172" t="s">
        <v>27</v>
      </c>
      <c r="I158" s="171"/>
      <c r="J158" s="172" t="s">
        <v>17</v>
      </c>
      <c r="K158" s="186">
        <v>563970</v>
      </c>
      <c r="L158" s="299" t="b">
        <f t="shared" si="4"/>
        <v>1</v>
      </c>
    </row>
    <row r="159" spans="1:12">
      <c r="A159" s="233" t="s">
        <v>203</v>
      </c>
      <c r="B159" s="346" t="s">
        <v>204</v>
      </c>
      <c r="C159" s="340"/>
      <c r="D159" s="340"/>
      <c r="E159" s="343"/>
      <c r="F159" s="177">
        <v>4056</v>
      </c>
      <c r="G159" s="216">
        <v>46076</v>
      </c>
      <c r="H159" s="172" t="s">
        <v>27</v>
      </c>
      <c r="I159" s="171"/>
      <c r="J159" s="172" t="s">
        <v>17</v>
      </c>
      <c r="K159" s="186">
        <v>4056</v>
      </c>
      <c r="L159" s="299" t="b">
        <f t="shared" si="4"/>
        <v>1</v>
      </c>
    </row>
    <row r="160" spans="1:12">
      <c r="A160" s="221" t="s">
        <v>228</v>
      </c>
      <c r="B160" s="336" t="s">
        <v>41</v>
      </c>
      <c r="C160" s="242"/>
      <c r="D160" s="242"/>
      <c r="E160" s="282"/>
      <c r="F160" s="173">
        <v>287980</v>
      </c>
      <c r="G160" s="218">
        <v>46076</v>
      </c>
      <c r="H160" s="183" t="s">
        <v>15</v>
      </c>
      <c r="I160" s="171"/>
      <c r="J160" s="172" t="s">
        <v>17</v>
      </c>
      <c r="K160" s="186">
        <v>287980</v>
      </c>
      <c r="L160" s="299" t="b">
        <f t="shared" si="4"/>
        <v>1</v>
      </c>
    </row>
    <row r="161" spans="1:12" ht="14.5">
      <c r="A161" s="95" t="s">
        <v>229</v>
      </c>
      <c r="B161" s="336" t="s">
        <v>41</v>
      </c>
      <c r="C161" s="242"/>
      <c r="D161" s="242"/>
      <c r="E161" s="282"/>
      <c r="F161" s="173">
        <v>1040405</v>
      </c>
      <c r="G161" s="218">
        <v>46076</v>
      </c>
      <c r="H161" s="183" t="s">
        <v>15</v>
      </c>
      <c r="I161" s="171" t="s">
        <v>155</v>
      </c>
      <c r="J161" s="172" t="s">
        <v>17</v>
      </c>
      <c r="K161" s="186">
        <v>1040405</v>
      </c>
      <c r="L161" s="299" t="b">
        <f t="shared" si="4"/>
        <v>1</v>
      </c>
    </row>
    <row r="162" spans="1:12">
      <c r="A162" s="221" t="s">
        <v>230</v>
      </c>
      <c r="B162" s="322" t="s">
        <v>41</v>
      </c>
      <c r="C162" s="172" t="s">
        <v>3</v>
      </c>
      <c r="D162" s="215">
        <v>103942</v>
      </c>
      <c r="E162" s="273"/>
      <c r="F162" s="173">
        <v>124854</v>
      </c>
      <c r="G162" s="218">
        <v>46076</v>
      </c>
      <c r="H162" s="183" t="s">
        <v>15</v>
      </c>
      <c r="I162" s="171"/>
      <c r="J162" s="172" t="s">
        <v>17</v>
      </c>
      <c r="K162" s="186">
        <v>124854</v>
      </c>
      <c r="L162" s="299" t="b">
        <f t="shared" si="4"/>
        <v>1</v>
      </c>
    </row>
    <row r="163" spans="1:12">
      <c r="A163" s="233" t="s">
        <v>84</v>
      </c>
      <c r="B163" s="322"/>
      <c r="C163" s="172" t="s">
        <v>3</v>
      </c>
      <c r="D163" s="215">
        <v>5554099</v>
      </c>
      <c r="E163" s="273"/>
      <c r="F163" s="177">
        <v>253940</v>
      </c>
      <c r="G163" s="216">
        <v>46077</v>
      </c>
      <c r="H163" s="172" t="s">
        <v>27</v>
      </c>
      <c r="I163" s="171"/>
      <c r="J163" s="172" t="s">
        <v>17</v>
      </c>
      <c r="K163" s="186">
        <v>253940</v>
      </c>
      <c r="L163" s="299" t="b">
        <f t="shared" ref="L163" si="5">+K163=F163</f>
        <v>1</v>
      </c>
    </row>
    <row r="164" spans="1:12">
      <c r="A164" s="233" t="s">
        <v>231</v>
      </c>
      <c r="B164" s="322" t="s">
        <v>41</v>
      </c>
      <c r="C164" s="172" t="s">
        <v>3</v>
      </c>
      <c r="D164" s="184">
        <v>25980524</v>
      </c>
      <c r="E164" s="273"/>
      <c r="F164" s="173">
        <v>754980</v>
      </c>
      <c r="G164" s="218">
        <v>46077</v>
      </c>
      <c r="H164" s="183" t="s">
        <v>27</v>
      </c>
      <c r="I164" s="171"/>
      <c r="J164" s="172" t="s">
        <v>17</v>
      </c>
      <c r="K164" s="186">
        <v>754980</v>
      </c>
      <c r="L164" s="299" t="b">
        <f>+K164=F164</f>
        <v>1</v>
      </c>
    </row>
    <row r="165" spans="1:12">
      <c r="A165" s="233" t="s">
        <v>232</v>
      </c>
      <c r="B165" s="322"/>
      <c r="C165" s="172" t="s">
        <v>36</v>
      </c>
      <c r="D165" s="172"/>
      <c r="E165" s="273">
        <v>2552441954</v>
      </c>
      <c r="F165" s="173">
        <v>65330</v>
      </c>
      <c r="G165" s="218">
        <v>46077</v>
      </c>
      <c r="H165" s="183" t="s">
        <v>27</v>
      </c>
      <c r="I165" s="171"/>
      <c r="J165" s="172" t="s">
        <v>17</v>
      </c>
      <c r="K165" s="186">
        <v>65330</v>
      </c>
      <c r="L165" s="299" t="b">
        <f>+K165=F165</f>
        <v>1</v>
      </c>
    </row>
    <row r="166" spans="1:12" ht="13.5" customHeight="1">
      <c r="A166" s="234" t="s">
        <v>233</v>
      </c>
      <c r="B166" s="336" t="s">
        <v>41</v>
      </c>
      <c r="C166" s="250"/>
      <c r="D166" s="250"/>
      <c r="E166" s="284"/>
      <c r="F166" s="173">
        <v>467800</v>
      </c>
      <c r="G166" s="218">
        <v>46077</v>
      </c>
      <c r="H166" s="183" t="s">
        <v>27</v>
      </c>
      <c r="I166" s="171"/>
      <c r="J166" s="172" t="s">
        <v>17</v>
      </c>
      <c r="K166" s="186">
        <v>467800</v>
      </c>
      <c r="L166" s="299" t="b">
        <f t="shared" si="4"/>
        <v>1</v>
      </c>
    </row>
    <row r="167" spans="1:12">
      <c r="A167" s="221" t="s">
        <v>164</v>
      </c>
      <c r="B167" s="322" t="s">
        <v>234</v>
      </c>
      <c r="C167" s="172" t="s">
        <v>70</v>
      </c>
      <c r="D167" s="172"/>
      <c r="E167" s="273">
        <v>2832</v>
      </c>
      <c r="F167" s="238">
        <v>1033610</v>
      </c>
      <c r="G167" s="218">
        <v>46078</v>
      </c>
      <c r="H167" s="183" t="s">
        <v>15</v>
      </c>
      <c r="I167" s="180"/>
      <c r="J167" s="172" t="s">
        <v>17</v>
      </c>
      <c r="K167" s="187">
        <v>1033610</v>
      </c>
      <c r="L167" s="299" t="b">
        <f t="shared" si="4"/>
        <v>1</v>
      </c>
    </row>
    <row r="168" spans="1:12">
      <c r="A168" s="233" t="s">
        <v>99</v>
      </c>
      <c r="B168" s="322" t="s">
        <v>41</v>
      </c>
      <c r="C168" s="172" t="s">
        <v>3</v>
      </c>
      <c r="D168" s="184">
        <v>5554611</v>
      </c>
      <c r="E168" s="273"/>
      <c r="F168" s="248">
        <v>219980</v>
      </c>
      <c r="G168" s="218">
        <v>46078</v>
      </c>
      <c r="H168" s="172" t="s">
        <v>27</v>
      </c>
      <c r="I168" s="171"/>
      <c r="J168" s="172" t="s">
        <v>17</v>
      </c>
      <c r="K168" s="186">
        <v>219980</v>
      </c>
      <c r="L168" s="299" t="b">
        <f t="shared" si="4"/>
        <v>1</v>
      </c>
    </row>
    <row r="169" spans="1:12">
      <c r="A169" s="233" t="s">
        <v>235</v>
      </c>
      <c r="B169" s="322" t="s">
        <v>41</v>
      </c>
      <c r="C169" s="172" t="s">
        <v>3</v>
      </c>
      <c r="D169" s="184">
        <v>2272705</v>
      </c>
      <c r="E169" s="273"/>
      <c r="F169" s="248">
        <v>273430</v>
      </c>
      <c r="G169" s="218">
        <v>46078</v>
      </c>
      <c r="H169" s="172" t="s">
        <v>27</v>
      </c>
      <c r="I169" s="171"/>
      <c r="J169" s="172" t="s">
        <v>17</v>
      </c>
      <c r="K169" s="186">
        <v>273430</v>
      </c>
      <c r="L169" s="299" t="b">
        <f t="shared" si="4"/>
        <v>1</v>
      </c>
    </row>
    <row r="170" spans="1:12">
      <c r="A170" s="233" t="s">
        <v>131</v>
      </c>
      <c r="B170" s="322" t="s">
        <v>41</v>
      </c>
      <c r="C170" s="172" t="s">
        <v>3</v>
      </c>
      <c r="D170" s="184">
        <v>495232</v>
      </c>
      <c r="E170" s="275"/>
      <c r="F170" s="177">
        <v>374950</v>
      </c>
      <c r="G170" s="218">
        <v>46078</v>
      </c>
      <c r="H170" s="183" t="s">
        <v>27</v>
      </c>
      <c r="I170" s="180"/>
      <c r="J170" s="172" t="s">
        <v>17</v>
      </c>
      <c r="K170" s="187">
        <v>374950</v>
      </c>
      <c r="L170" s="299" t="b">
        <f>+K170=F170</f>
        <v>1</v>
      </c>
    </row>
    <row r="171" spans="1:12">
      <c r="A171" s="233" t="s">
        <v>99</v>
      </c>
      <c r="B171" s="322" t="s">
        <v>236</v>
      </c>
      <c r="C171" s="172" t="s">
        <v>237</v>
      </c>
      <c r="D171" s="264"/>
      <c r="E171" s="276">
        <v>407790</v>
      </c>
      <c r="F171" s="155">
        <v>1553980</v>
      </c>
      <c r="G171" s="237">
        <v>46078</v>
      </c>
      <c r="H171" s="162" t="s">
        <v>27</v>
      </c>
      <c r="I171" s="171"/>
      <c r="J171" s="172" t="s">
        <v>17</v>
      </c>
      <c r="K171" s="190">
        <v>1553980</v>
      </c>
      <c r="L171" s="158" t="b">
        <f>+K171=F171</f>
        <v>1</v>
      </c>
    </row>
    <row r="172" spans="1:12">
      <c r="A172" s="233" t="s">
        <v>238</v>
      </c>
      <c r="B172" s="322" t="s">
        <v>41</v>
      </c>
      <c r="C172" s="172" t="s">
        <v>3</v>
      </c>
      <c r="D172" s="184">
        <v>3573121</v>
      </c>
      <c r="E172" s="276"/>
      <c r="F172" s="155">
        <v>294980</v>
      </c>
      <c r="G172" s="237">
        <v>46078</v>
      </c>
      <c r="H172" s="162" t="s">
        <v>27</v>
      </c>
      <c r="I172" s="152"/>
      <c r="J172" s="172" t="s">
        <v>17</v>
      </c>
      <c r="K172" s="190">
        <v>294980</v>
      </c>
      <c r="L172" s="158" t="b">
        <f>+K172=F172</f>
        <v>1</v>
      </c>
    </row>
    <row r="173" spans="1:12">
      <c r="A173" s="221" t="s">
        <v>239</v>
      </c>
      <c r="B173" s="342" t="s">
        <v>240</v>
      </c>
      <c r="C173" s="340"/>
      <c r="D173" s="340"/>
      <c r="E173" s="343"/>
      <c r="F173" s="248">
        <v>13424298</v>
      </c>
      <c r="G173" s="218">
        <v>46079</v>
      </c>
      <c r="H173" s="172" t="s">
        <v>15</v>
      </c>
      <c r="I173" s="171"/>
      <c r="J173" s="172" t="s">
        <v>17</v>
      </c>
      <c r="K173" s="186">
        <v>13424298</v>
      </c>
      <c r="L173" s="288" t="b">
        <f t="shared" si="4"/>
        <v>1</v>
      </c>
    </row>
    <row r="174" spans="1:12">
      <c r="A174" s="221" t="s">
        <v>223</v>
      </c>
      <c r="B174" s="313" t="s">
        <v>163</v>
      </c>
      <c r="C174" s="172" t="s">
        <v>70</v>
      </c>
      <c r="D174" s="172"/>
      <c r="E174" s="273">
        <v>315</v>
      </c>
      <c r="F174" s="248">
        <v>300000</v>
      </c>
      <c r="G174" s="218">
        <v>46078</v>
      </c>
      <c r="H174" s="183" t="s">
        <v>15</v>
      </c>
      <c r="I174" s="180"/>
      <c r="J174" s="183" t="s">
        <v>17</v>
      </c>
      <c r="K174" s="187">
        <v>300000</v>
      </c>
      <c r="L174" s="299" t="b">
        <f>+K174=F174</f>
        <v>1</v>
      </c>
    </row>
    <row r="175" spans="1:12">
      <c r="A175" s="233" t="s">
        <v>241</v>
      </c>
      <c r="B175" s="318" t="s">
        <v>242</v>
      </c>
      <c r="C175" s="242"/>
      <c r="D175" s="242"/>
      <c r="E175" s="282"/>
      <c r="F175" s="248">
        <v>262594</v>
      </c>
      <c r="G175" s="237">
        <v>46079</v>
      </c>
      <c r="H175" s="162" t="s">
        <v>27</v>
      </c>
      <c r="I175" s="152" t="s">
        <v>224</v>
      </c>
      <c r="J175" s="183" t="s">
        <v>17</v>
      </c>
      <c r="K175" s="190">
        <v>262594</v>
      </c>
      <c r="L175" s="299" t="b">
        <f t="shared" ref="L175:L177" si="6">+K175=F175</f>
        <v>1</v>
      </c>
    </row>
    <row r="176" spans="1:12">
      <c r="A176" s="221" t="s">
        <v>74</v>
      </c>
      <c r="B176" s="342" t="s">
        <v>156</v>
      </c>
      <c r="C176" s="340"/>
      <c r="D176" s="340"/>
      <c r="E176" s="343"/>
      <c r="F176" s="248">
        <v>15000000</v>
      </c>
      <c r="G176" s="218">
        <v>46080</v>
      </c>
      <c r="H176" s="183" t="s">
        <v>15</v>
      </c>
      <c r="I176" s="180"/>
      <c r="J176" s="183" t="s">
        <v>17</v>
      </c>
      <c r="K176" s="187">
        <v>15000000</v>
      </c>
      <c r="L176" s="299" t="b">
        <f t="shared" si="6"/>
        <v>1</v>
      </c>
    </row>
    <row r="177" spans="1:12">
      <c r="A177" s="221" t="s">
        <v>74</v>
      </c>
      <c r="B177" s="342" t="s">
        <v>156</v>
      </c>
      <c r="C177" s="340"/>
      <c r="D177" s="340"/>
      <c r="E177" s="343"/>
      <c r="F177" s="248">
        <v>3349326</v>
      </c>
      <c r="G177" s="218">
        <v>46080</v>
      </c>
      <c r="H177" s="183" t="s">
        <v>15</v>
      </c>
      <c r="I177" s="180"/>
      <c r="J177" s="183" t="s">
        <v>17</v>
      </c>
      <c r="K177" s="187">
        <v>3349326</v>
      </c>
      <c r="L177" s="299" t="b">
        <f t="shared" si="6"/>
        <v>1</v>
      </c>
    </row>
    <row r="182" spans="1:12">
      <c r="D182" s="324"/>
    </row>
  </sheetData>
  <autoFilter ref="A1:L177" xr:uid="{AB63FCD8-39EA-406F-8C57-512964D79A77}"/>
  <conditionalFormatting sqref="D1">
    <cfRule type="duplicateValues" dxfId="6"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5D31B-16AD-4F35-B7FE-FD4F95C54F62}">
  <dimension ref="A1:M47"/>
  <sheetViews>
    <sheetView workbookViewId="0">
      <selection activeCell="H37" sqref="H37"/>
    </sheetView>
  </sheetViews>
  <sheetFormatPr baseColWidth="10" defaultColWidth="11.453125" defaultRowHeight="14.5"/>
  <cols>
    <col min="1" max="1" width="44.7265625" bestFit="1" customWidth="1"/>
    <col min="2" max="2" width="26.81640625" bestFit="1" customWidth="1"/>
    <col min="3" max="3" width="12" bestFit="1" customWidth="1"/>
    <col min="6" max="6" width="12.453125" bestFit="1" customWidth="1"/>
    <col min="8" max="8" width="33.26953125" customWidth="1"/>
    <col min="9" max="9" width="23.26953125" customWidth="1"/>
    <col min="12" max="12" width="14.1796875" customWidth="1"/>
  </cols>
  <sheetData>
    <row r="1" spans="1:13" s="151" customFormat="1" ht="26">
      <c r="A1" s="149" t="s">
        <v>150</v>
      </c>
      <c r="B1" s="311" t="s">
        <v>1</v>
      </c>
      <c r="C1" s="149" t="s">
        <v>2</v>
      </c>
      <c r="D1" s="149" t="s">
        <v>3</v>
      </c>
      <c r="E1" s="267" t="s">
        <v>4</v>
      </c>
      <c r="F1" s="150" t="s">
        <v>5</v>
      </c>
      <c r="G1" s="149" t="s">
        <v>6</v>
      </c>
      <c r="H1" s="149" t="s">
        <v>7</v>
      </c>
      <c r="I1" s="149" t="s">
        <v>8</v>
      </c>
      <c r="J1" s="149" t="s">
        <v>9</v>
      </c>
      <c r="K1" s="150" t="s">
        <v>10</v>
      </c>
      <c r="L1" s="149" t="s">
        <v>11</v>
      </c>
    </row>
    <row r="2" spans="1:13" s="151" customFormat="1" ht="12.65" customHeight="1">
      <c r="A2" s="152" t="s">
        <v>26</v>
      </c>
      <c r="B2" s="314" t="s">
        <v>41</v>
      </c>
      <c r="C2" s="264" t="s">
        <v>3</v>
      </c>
      <c r="D2" s="162">
        <v>44639</v>
      </c>
      <c r="E2" s="276"/>
      <c r="F2" s="155">
        <v>47600</v>
      </c>
      <c r="G2" s="216">
        <v>46083</v>
      </c>
      <c r="H2" s="179" t="s">
        <v>205</v>
      </c>
      <c r="I2" s="158"/>
      <c r="J2" s="172" t="s">
        <v>17</v>
      </c>
      <c r="K2" s="160">
        <v>47600</v>
      </c>
      <c r="L2" s="158" t="b">
        <f>+K2=F2</f>
        <v>1</v>
      </c>
    </row>
    <row r="3" spans="1:13" s="151" customFormat="1" ht="13">
      <c r="A3" s="152" t="s">
        <v>13</v>
      </c>
      <c r="B3" s="312"/>
      <c r="C3" s="154"/>
      <c r="D3" s="165"/>
      <c r="E3" s="268"/>
      <c r="F3" s="155">
        <v>820800</v>
      </c>
      <c r="G3" s="216">
        <v>46083</v>
      </c>
      <c r="H3" s="195" t="s">
        <v>15</v>
      </c>
      <c r="I3" s="158"/>
      <c r="J3" s="172" t="s">
        <v>17</v>
      </c>
      <c r="K3" s="160">
        <v>820800</v>
      </c>
      <c r="L3" s="158" t="b">
        <f t="shared" ref="L3:L34" si="0">+K3=F3</f>
        <v>1</v>
      </c>
    </row>
    <row r="4" spans="1:13" s="151" customFormat="1" ht="13">
      <c r="A4" s="152" t="s">
        <v>34</v>
      </c>
      <c r="B4" s="312" t="s">
        <v>35</v>
      </c>
      <c r="C4" s="339"/>
      <c r="D4" s="340"/>
      <c r="E4" s="341"/>
      <c r="F4" s="155">
        <v>44462</v>
      </c>
      <c r="G4" s="216">
        <v>46083</v>
      </c>
      <c r="H4" s="195" t="s">
        <v>23</v>
      </c>
      <c r="I4" s="158"/>
      <c r="J4" s="159" t="s">
        <v>17</v>
      </c>
      <c r="K4" s="160">
        <v>44462</v>
      </c>
      <c r="L4" s="158" t="b">
        <f t="shared" si="0"/>
        <v>1</v>
      </c>
    </row>
    <row r="5" spans="1:13" s="151" customFormat="1" ht="13">
      <c r="A5" s="152" t="s">
        <v>21</v>
      </c>
      <c r="B5" s="314" t="s">
        <v>22</v>
      </c>
      <c r="C5" s="264" t="s">
        <v>3</v>
      </c>
      <c r="D5" s="184">
        <v>52774023</v>
      </c>
      <c r="E5" s="272"/>
      <c r="F5" s="155">
        <v>90370</v>
      </c>
      <c r="G5" s="216">
        <v>46083</v>
      </c>
      <c r="H5" s="195" t="s">
        <v>23</v>
      </c>
      <c r="I5" s="158"/>
      <c r="J5" s="159" t="s">
        <v>17</v>
      </c>
      <c r="K5" s="160">
        <v>90370</v>
      </c>
      <c r="L5" s="158" t="b">
        <f t="shared" si="0"/>
        <v>1</v>
      </c>
    </row>
    <row r="6" spans="1:13" s="151" customFormat="1" ht="13">
      <c r="A6" s="152" t="s">
        <v>66</v>
      </c>
      <c r="B6" s="314"/>
      <c r="C6" s="264" t="s">
        <v>3</v>
      </c>
      <c r="D6" s="184">
        <v>52</v>
      </c>
      <c r="E6" s="272"/>
      <c r="F6" s="155">
        <v>184590</v>
      </c>
      <c r="G6" s="216">
        <v>46083</v>
      </c>
      <c r="H6" s="195" t="s">
        <v>15</v>
      </c>
      <c r="I6" s="158"/>
      <c r="J6" s="159" t="s">
        <v>17</v>
      </c>
      <c r="K6" s="160">
        <v>184590</v>
      </c>
      <c r="L6" s="158" t="b">
        <f t="shared" si="0"/>
        <v>1</v>
      </c>
    </row>
    <row r="7" spans="1:13" s="151" customFormat="1" ht="13">
      <c r="A7" s="152" t="s">
        <v>55</v>
      </c>
      <c r="B7" s="314"/>
      <c r="C7" s="264" t="s">
        <v>3</v>
      </c>
      <c r="D7" s="184">
        <v>1264583</v>
      </c>
      <c r="E7" s="272"/>
      <c r="F7" s="155">
        <v>699989</v>
      </c>
      <c r="G7" s="216">
        <v>46083</v>
      </c>
      <c r="H7" s="195" t="s">
        <v>15</v>
      </c>
      <c r="I7" s="158"/>
      <c r="J7" s="159" t="s">
        <v>17</v>
      </c>
      <c r="K7" s="160">
        <v>699989</v>
      </c>
      <c r="L7" s="158" t="b">
        <f t="shared" si="0"/>
        <v>1</v>
      </c>
    </row>
    <row r="8" spans="1:13" s="151" customFormat="1" ht="13">
      <c r="A8" s="152" t="s">
        <v>47</v>
      </c>
      <c r="B8" s="314"/>
      <c r="C8" s="264" t="s">
        <v>3</v>
      </c>
      <c r="D8" s="184">
        <v>14944</v>
      </c>
      <c r="E8" s="272"/>
      <c r="F8" s="155">
        <v>73734</v>
      </c>
      <c r="G8" s="216">
        <v>46083</v>
      </c>
      <c r="H8" s="195" t="s">
        <v>15</v>
      </c>
      <c r="I8" s="158" t="s">
        <v>243</v>
      </c>
      <c r="J8" s="159" t="s">
        <v>17</v>
      </c>
      <c r="K8" s="160">
        <v>79734</v>
      </c>
      <c r="L8" s="158" t="b">
        <f t="shared" si="0"/>
        <v>0</v>
      </c>
      <c r="M8" s="337">
        <f>+K8-F8</f>
        <v>6000</v>
      </c>
    </row>
    <row r="9" spans="1:13" s="151" customFormat="1" ht="13">
      <c r="A9" s="152" t="s">
        <v>128</v>
      </c>
      <c r="B9" s="314"/>
      <c r="C9" s="264" t="s">
        <v>3</v>
      </c>
      <c r="D9" s="184">
        <v>893290</v>
      </c>
      <c r="E9" s="272"/>
      <c r="F9" s="155">
        <v>85935</v>
      </c>
      <c r="G9" s="216">
        <v>46083</v>
      </c>
      <c r="H9" s="195" t="s">
        <v>15</v>
      </c>
      <c r="I9" s="158"/>
      <c r="J9" s="159" t="s">
        <v>17</v>
      </c>
      <c r="K9" s="160">
        <v>85935</v>
      </c>
      <c r="L9" s="158" t="b">
        <f t="shared" si="0"/>
        <v>1</v>
      </c>
    </row>
    <row r="10" spans="1:13" s="151" customFormat="1" ht="13">
      <c r="A10" s="152" t="s">
        <v>127</v>
      </c>
      <c r="B10" s="314"/>
      <c r="C10" s="264" t="s">
        <v>3</v>
      </c>
      <c r="D10" s="184">
        <v>279437</v>
      </c>
      <c r="E10" s="272"/>
      <c r="F10" s="155">
        <v>91024</v>
      </c>
      <c r="G10" s="216">
        <v>46083</v>
      </c>
      <c r="H10" s="195" t="s">
        <v>15</v>
      </c>
      <c r="I10" s="158"/>
      <c r="J10" s="159" t="s">
        <v>17</v>
      </c>
      <c r="K10" s="160">
        <v>91024</v>
      </c>
      <c r="L10" s="158" t="b">
        <f t="shared" si="0"/>
        <v>1</v>
      </c>
    </row>
    <row r="11" spans="1:13" s="151" customFormat="1" ht="13">
      <c r="A11" s="152" t="s">
        <v>92</v>
      </c>
      <c r="B11" s="314"/>
      <c r="C11" s="264" t="s">
        <v>3</v>
      </c>
      <c r="D11" s="184">
        <v>3123</v>
      </c>
      <c r="E11" s="272"/>
      <c r="F11" s="155">
        <v>1519832</v>
      </c>
      <c r="G11" s="216">
        <v>46083</v>
      </c>
      <c r="H11" s="195" t="s">
        <v>15</v>
      </c>
      <c r="I11" s="158"/>
      <c r="J11" s="159" t="s">
        <v>17</v>
      </c>
      <c r="K11" s="160">
        <v>1519832</v>
      </c>
      <c r="L11" s="158" t="b">
        <f t="shared" si="0"/>
        <v>1</v>
      </c>
    </row>
    <row r="12" spans="1:13" s="151" customFormat="1" ht="13">
      <c r="A12" s="152" t="s">
        <v>55</v>
      </c>
      <c r="B12" s="314"/>
      <c r="C12" s="264" t="s">
        <v>3</v>
      </c>
      <c r="D12" s="184">
        <v>1264645</v>
      </c>
      <c r="E12" s="272"/>
      <c r="F12" s="155">
        <v>4640910</v>
      </c>
      <c r="G12" s="216">
        <v>46083</v>
      </c>
      <c r="H12" s="195" t="s">
        <v>15</v>
      </c>
      <c r="I12" s="158"/>
      <c r="J12" s="159" t="s">
        <v>17</v>
      </c>
      <c r="K12" s="160">
        <v>4640910</v>
      </c>
      <c r="L12" s="158" t="b">
        <f t="shared" si="0"/>
        <v>1</v>
      </c>
    </row>
    <row r="13" spans="1:13" s="151" customFormat="1" ht="13">
      <c r="A13" s="152" t="s">
        <v>67</v>
      </c>
      <c r="B13" s="314"/>
      <c r="C13" s="264" t="s">
        <v>3</v>
      </c>
      <c r="D13" s="184">
        <v>51883</v>
      </c>
      <c r="E13" s="272"/>
      <c r="F13" s="155">
        <v>3427111</v>
      </c>
      <c r="G13" s="216">
        <v>46083</v>
      </c>
      <c r="H13" s="195" t="s">
        <v>15</v>
      </c>
      <c r="I13" s="158"/>
      <c r="J13" s="159" t="s">
        <v>17</v>
      </c>
      <c r="K13" s="160">
        <v>3427111</v>
      </c>
      <c r="L13" s="158" t="b">
        <f t="shared" si="0"/>
        <v>1</v>
      </c>
    </row>
    <row r="14" spans="1:13" s="151" customFormat="1" ht="13">
      <c r="A14" s="152" t="s">
        <v>67</v>
      </c>
      <c r="B14" s="314"/>
      <c r="C14" s="264" t="s">
        <v>3</v>
      </c>
      <c r="D14" s="184">
        <v>51882</v>
      </c>
      <c r="E14" s="272"/>
      <c r="F14" s="155">
        <v>1780062</v>
      </c>
      <c r="G14" s="216">
        <v>46083</v>
      </c>
      <c r="H14" s="195" t="s">
        <v>15</v>
      </c>
      <c r="I14" s="158"/>
      <c r="J14" s="159" t="s">
        <v>17</v>
      </c>
      <c r="K14" s="160">
        <v>1780062</v>
      </c>
      <c r="L14" s="158" t="b">
        <f t="shared" si="0"/>
        <v>1</v>
      </c>
    </row>
    <row r="15" spans="1:13" s="151" customFormat="1" ht="13">
      <c r="A15" s="152" t="s">
        <v>65</v>
      </c>
      <c r="B15" s="314"/>
      <c r="C15" s="264" t="s">
        <v>3</v>
      </c>
      <c r="D15" s="184">
        <v>6721</v>
      </c>
      <c r="E15" s="272"/>
      <c r="F15" s="155">
        <v>227135</v>
      </c>
      <c r="G15" s="216">
        <v>46083</v>
      </c>
      <c r="H15" s="195" t="s">
        <v>15</v>
      </c>
      <c r="I15" s="158"/>
      <c r="J15" s="159" t="s">
        <v>17</v>
      </c>
      <c r="K15" s="160">
        <v>227135</v>
      </c>
      <c r="L15" s="158" t="b">
        <f t="shared" si="0"/>
        <v>1</v>
      </c>
    </row>
    <row r="16" spans="1:13" s="151" customFormat="1" ht="13">
      <c r="A16" s="152" t="s">
        <v>64</v>
      </c>
      <c r="B16" s="314"/>
      <c r="C16" s="264" t="s">
        <v>3</v>
      </c>
      <c r="D16" s="184">
        <v>143720</v>
      </c>
      <c r="E16" s="272"/>
      <c r="F16" s="155">
        <v>45056</v>
      </c>
      <c r="G16" s="216">
        <v>46083</v>
      </c>
      <c r="H16" s="195" t="s">
        <v>15</v>
      </c>
      <c r="I16" s="158"/>
      <c r="J16" s="159" t="s">
        <v>17</v>
      </c>
      <c r="K16" s="160">
        <v>45056</v>
      </c>
      <c r="L16" s="158" t="b">
        <f t="shared" si="0"/>
        <v>1</v>
      </c>
    </row>
    <row r="17" spans="1:13" s="151" customFormat="1" ht="13">
      <c r="A17" s="152" t="s">
        <v>65</v>
      </c>
      <c r="B17" s="314"/>
      <c r="C17" s="264" t="s">
        <v>3</v>
      </c>
      <c r="D17" s="184">
        <v>6723</v>
      </c>
      <c r="E17" s="272"/>
      <c r="F17" s="155">
        <v>63963</v>
      </c>
      <c r="G17" s="216">
        <v>46083</v>
      </c>
      <c r="H17" s="195" t="s">
        <v>15</v>
      </c>
      <c r="I17" s="158"/>
      <c r="J17" s="159" t="s">
        <v>17</v>
      </c>
      <c r="K17" s="160">
        <v>63963</v>
      </c>
      <c r="L17" s="158" t="b">
        <f t="shared" si="0"/>
        <v>1</v>
      </c>
    </row>
    <row r="18" spans="1:13" s="151" customFormat="1" ht="13">
      <c r="A18" s="152" t="s">
        <v>47</v>
      </c>
      <c r="B18" s="314"/>
      <c r="C18" s="264" t="s">
        <v>3</v>
      </c>
      <c r="D18" s="184">
        <v>14950</v>
      </c>
      <c r="E18" s="272"/>
      <c r="F18" s="155">
        <v>1892870</v>
      </c>
      <c r="G18" s="216">
        <v>46083</v>
      </c>
      <c r="H18" s="195" t="s">
        <v>15</v>
      </c>
      <c r="I18" s="158" t="s">
        <v>244</v>
      </c>
      <c r="J18" s="159" t="s">
        <v>17</v>
      </c>
      <c r="K18" s="160">
        <v>1886870</v>
      </c>
      <c r="L18" s="158" t="b">
        <f t="shared" si="0"/>
        <v>0</v>
      </c>
      <c r="M18" s="337">
        <f>+F18-M8</f>
        <v>1886870</v>
      </c>
    </row>
    <row r="19" spans="1:13" s="151" customFormat="1" ht="13">
      <c r="A19" s="152" t="s">
        <v>62</v>
      </c>
      <c r="B19" s="314"/>
      <c r="C19" s="264" t="s">
        <v>3</v>
      </c>
      <c r="D19" s="184">
        <v>351</v>
      </c>
      <c r="E19" s="272"/>
      <c r="F19" s="155">
        <v>45196</v>
      </c>
      <c r="G19" s="216">
        <v>46083</v>
      </c>
      <c r="H19" s="195" t="s">
        <v>15</v>
      </c>
      <c r="I19" s="158"/>
      <c r="J19" s="159" t="s">
        <v>17</v>
      </c>
      <c r="K19" s="160">
        <v>45196</v>
      </c>
      <c r="L19" s="158" t="b">
        <f t="shared" si="0"/>
        <v>1</v>
      </c>
    </row>
    <row r="20" spans="1:13" s="151" customFormat="1" ht="13">
      <c r="A20" s="152" t="s">
        <v>59</v>
      </c>
      <c r="B20" s="314"/>
      <c r="C20" s="264" t="s">
        <v>3</v>
      </c>
      <c r="D20" s="184">
        <v>10661</v>
      </c>
      <c r="E20" s="272"/>
      <c r="F20" s="155">
        <v>259984</v>
      </c>
      <c r="G20" s="216">
        <v>46083</v>
      </c>
      <c r="H20" s="195" t="s">
        <v>15</v>
      </c>
      <c r="I20" s="158"/>
      <c r="J20" s="159" t="s">
        <v>17</v>
      </c>
      <c r="K20" s="160">
        <v>259984</v>
      </c>
      <c r="L20" s="158" t="b">
        <f t="shared" si="0"/>
        <v>1</v>
      </c>
    </row>
    <row r="21" spans="1:13" s="151" customFormat="1" ht="13">
      <c r="A21" s="152" t="s">
        <v>46</v>
      </c>
      <c r="B21" s="314"/>
      <c r="C21" s="264" t="s">
        <v>3</v>
      </c>
      <c r="D21" s="184">
        <v>26895</v>
      </c>
      <c r="E21" s="272"/>
      <c r="F21" s="155">
        <v>489579</v>
      </c>
      <c r="G21" s="216">
        <v>46083</v>
      </c>
      <c r="H21" s="195" t="s">
        <v>15</v>
      </c>
      <c r="I21" s="158"/>
      <c r="J21" s="159" t="s">
        <v>17</v>
      </c>
      <c r="K21" s="160">
        <v>489579</v>
      </c>
      <c r="L21" s="158" t="b">
        <f t="shared" si="0"/>
        <v>1</v>
      </c>
    </row>
    <row r="22" spans="1:13" s="151" customFormat="1" ht="13">
      <c r="A22" s="152" t="s">
        <v>128</v>
      </c>
      <c r="B22" s="314"/>
      <c r="C22" s="264" t="s">
        <v>3</v>
      </c>
      <c r="D22" s="184">
        <v>893531</v>
      </c>
      <c r="E22" s="272"/>
      <c r="F22" s="155">
        <v>86746</v>
      </c>
      <c r="G22" s="338">
        <v>46083</v>
      </c>
      <c r="H22" s="157" t="s">
        <v>15</v>
      </c>
      <c r="I22" s="158"/>
      <c r="J22" s="159" t="s">
        <v>17</v>
      </c>
      <c r="K22" s="160">
        <v>86746</v>
      </c>
      <c r="L22" s="158" t="b">
        <f t="shared" si="0"/>
        <v>1</v>
      </c>
    </row>
    <row r="23" spans="1:13" s="151" customFormat="1" ht="13">
      <c r="A23" s="171" t="s">
        <v>165</v>
      </c>
      <c r="B23" s="319"/>
      <c r="C23" s="283"/>
      <c r="D23" s="203"/>
      <c r="E23" s="279"/>
      <c r="F23" s="155">
        <v>220268</v>
      </c>
      <c r="G23" s="216">
        <v>46084</v>
      </c>
      <c r="H23" s="162" t="s">
        <v>15</v>
      </c>
      <c r="I23" s="171"/>
      <c r="J23" s="172" t="s">
        <v>17</v>
      </c>
      <c r="K23" s="186">
        <v>220268</v>
      </c>
      <c r="L23" s="158" t="b">
        <f t="shared" si="0"/>
        <v>1</v>
      </c>
    </row>
    <row r="24" spans="1:13" s="151" customFormat="1" ht="13">
      <c r="A24" s="163" t="s">
        <v>168</v>
      </c>
      <c r="B24" s="320" t="s">
        <v>169</v>
      </c>
      <c r="C24" s="196" t="s">
        <v>3</v>
      </c>
      <c r="D24" s="239">
        <v>4915</v>
      </c>
      <c r="E24" s="350"/>
      <c r="F24" s="166">
        <v>89531</v>
      </c>
      <c r="G24" s="255">
        <v>46084</v>
      </c>
      <c r="H24" s="179" t="s">
        <v>205</v>
      </c>
      <c r="I24" s="169"/>
      <c r="J24" s="172" t="s">
        <v>17</v>
      </c>
      <c r="K24" s="170">
        <v>89531</v>
      </c>
      <c r="L24" s="169" t="b">
        <f t="shared" si="0"/>
        <v>1</v>
      </c>
    </row>
    <row r="25" spans="1:13" s="151" customFormat="1" ht="13">
      <c r="A25" s="163" t="s">
        <v>101</v>
      </c>
      <c r="B25" s="320"/>
      <c r="C25" s="196" t="s">
        <v>3</v>
      </c>
      <c r="D25" s="196"/>
      <c r="E25" s="350"/>
      <c r="F25" s="166">
        <v>1549990</v>
      </c>
      <c r="G25" s="255">
        <v>46085</v>
      </c>
      <c r="H25" s="179" t="s">
        <v>205</v>
      </c>
      <c r="I25" s="169"/>
      <c r="J25" s="183"/>
      <c r="K25" s="160"/>
      <c r="L25" s="169" t="b">
        <f t="shared" si="0"/>
        <v>0</v>
      </c>
    </row>
    <row r="26" spans="1:13">
      <c r="A26" s="351" t="s">
        <v>245</v>
      </c>
      <c r="B26" s="352"/>
      <c r="C26" s="340"/>
      <c r="D26" s="352"/>
      <c r="E26" s="352"/>
      <c r="F26" s="173">
        <v>13872082</v>
      </c>
      <c r="G26" s="218">
        <v>46085</v>
      </c>
      <c r="H26" s="179" t="s">
        <v>15</v>
      </c>
      <c r="I26" s="351"/>
      <c r="J26" s="172" t="s">
        <v>17</v>
      </c>
      <c r="K26" s="160">
        <v>13872082</v>
      </c>
      <c r="L26" s="176" t="b">
        <f t="shared" si="0"/>
        <v>1</v>
      </c>
    </row>
    <row r="27" spans="1:13">
      <c r="A27" s="353" t="s">
        <v>246</v>
      </c>
      <c r="B27" s="353"/>
      <c r="C27" s="353"/>
      <c r="D27" s="353"/>
      <c r="E27" s="353"/>
      <c r="F27" s="189">
        <v>8361</v>
      </c>
      <c r="G27" s="218">
        <v>46086</v>
      </c>
      <c r="H27" s="179" t="s">
        <v>205</v>
      </c>
      <c r="I27" s="354"/>
      <c r="J27" s="353"/>
      <c r="K27" s="160"/>
      <c r="L27" s="176" t="b">
        <f t="shared" si="0"/>
        <v>0</v>
      </c>
    </row>
    <row r="28" spans="1:13">
      <c r="A28" s="351" t="s">
        <v>247</v>
      </c>
      <c r="B28" s="351"/>
      <c r="C28" s="351"/>
      <c r="D28" s="351"/>
      <c r="E28" s="351"/>
      <c r="F28" s="189">
        <v>542640</v>
      </c>
      <c r="G28" s="218">
        <v>46086</v>
      </c>
      <c r="H28" s="179" t="s">
        <v>15</v>
      </c>
      <c r="I28" s="351"/>
      <c r="J28" s="172" t="s">
        <v>17</v>
      </c>
      <c r="K28" s="160">
        <v>542640</v>
      </c>
      <c r="L28" s="176" t="b">
        <f t="shared" si="0"/>
        <v>1</v>
      </c>
    </row>
    <row r="29" spans="1:13">
      <c r="A29" s="351" t="s">
        <v>223</v>
      </c>
      <c r="B29" s="351"/>
      <c r="C29" s="351"/>
      <c r="D29" s="351"/>
      <c r="E29" s="351"/>
      <c r="F29" s="189">
        <v>300000</v>
      </c>
      <c r="G29" s="218">
        <v>46086</v>
      </c>
      <c r="H29" s="179" t="s">
        <v>15</v>
      </c>
      <c r="I29" s="351"/>
      <c r="J29" s="172" t="s">
        <v>17</v>
      </c>
      <c r="K29" s="160">
        <v>300000</v>
      </c>
      <c r="L29" s="176" t="b">
        <f t="shared" si="0"/>
        <v>1</v>
      </c>
    </row>
    <row r="30" spans="1:13">
      <c r="A30" s="351" t="s">
        <v>248</v>
      </c>
      <c r="B30" s="351"/>
      <c r="C30" s="351"/>
      <c r="D30" s="351"/>
      <c r="E30" s="351"/>
      <c r="F30" s="189">
        <v>7000000</v>
      </c>
      <c r="G30" s="218">
        <v>46086</v>
      </c>
      <c r="H30" s="179" t="s">
        <v>15</v>
      </c>
      <c r="I30" s="351"/>
      <c r="J30" s="172" t="s">
        <v>17</v>
      </c>
      <c r="K30" s="160">
        <v>7000000</v>
      </c>
      <c r="L30" s="176" t="b">
        <f t="shared" si="0"/>
        <v>1</v>
      </c>
    </row>
    <row r="31" spans="1:13">
      <c r="A31" s="351" t="s">
        <v>248</v>
      </c>
      <c r="B31" s="351"/>
      <c r="C31" s="351"/>
      <c r="D31" s="351"/>
      <c r="E31" s="351"/>
      <c r="F31" s="189">
        <v>7000000</v>
      </c>
      <c r="G31" s="218">
        <v>46086</v>
      </c>
      <c r="H31" s="179" t="s">
        <v>15</v>
      </c>
      <c r="I31" s="351"/>
      <c r="J31" s="172" t="s">
        <v>17</v>
      </c>
      <c r="K31" s="160">
        <v>7000000</v>
      </c>
      <c r="L31" s="176" t="b">
        <f t="shared" si="0"/>
        <v>1</v>
      </c>
    </row>
    <row r="32" spans="1:13">
      <c r="A32" s="351" t="s">
        <v>248</v>
      </c>
      <c r="B32" s="351"/>
      <c r="C32" s="351"/>
      <c r="D32" s="351"/>
      <c r="E32" s="351"/>
      <c r="F32" s="189">
        <v>6970000</v>
      </c>
      <c r="G32" s="218">
        <v>46086</v>
      </c>
      <c r="H32" s="179" t="s">
        <v>15</v>
      </c>
      <c r="I32" s="351"/>
      <c r="J32" s="172" t="s">
        <v>17</v>
      </c>
      <c r="K32" s="160">
        <v>6970000</v>
      </c>
      <c r="L32" s="176" t="b">
        <f t="shared" si="0"/>
        <v>1</v>
      </c>
    </row>
    <row r="33" spans="1:12">
      <c r="A33" s="351" t="s">
        <v>249</v>
      </c>
      <c r="B33" s="352" t="s">
        <v>250</v>
      </c>
      <c r="C33" s="352"/>
      <c r="D33" s="352"/>
      <c r="E33" s="352"/>
      <c r="F33" s="189">
        <v>38112</v>
      </c>
      <c r="G33" s="218">
        <v>46086</v>
      </c>
      <c r="H33" s="179" t="s">
        <v>15</v>
      </c>
      <c r="I33" s="351"/>
      <c r="J33" s="172" t="s">
        <v>17</v>
      </c>
      <c r="K33" s="160">
        <v>38112</v>
      </c>
      <c r="L33" s="176" t="b">
        <f t="shared" si="0"/>
        <v>1</v>
      </c>
    </row>
    <row r="34" spans="1:12">
      <c r="A34" s="351" t="s">
        <v>75</v>
      </c>
      <c r="B34" s="352" t="s">
        <v>251</v>
      </c>
      <c r="C34" s="352"/>
      <c r="D34" s="352"/>
      <c r="E34" s="352"/>
      <c r="F34" s="189">
        <v>8316</v>
      </c>
      <c r="G34" s="218">
        <v>46086</v>
      </c>
      <c r="H34" s="179" t="s">
        <v>15</v>
      </c>
      <c r="I34" s="351"/>
      <c r="J34" s="172" t="s">
        <v>17</v>
      </c>
      <c r="K34" s="160">
        <v>8316</v>
      </c>
      <c r="L34" s="176" t="b">
        <f t="shared" si="0"/>
        <v>1</v>
      </c>
    </row>
    <row r="35" spans="1:12">
      <c r="A35" s="353" t="s">
        <v>43</v>
      </c>
      <c r="B35" s="353"/>
      <c r="C35" s="353"/>
      <c r="D35" s="353"/>
      <c r="E35" s="353"/>
      <c r="F35" s="189">
        <v>1650950</v>
      </c>
      <c r="G35" s="218">
        <v>46086</v>
      </c>
      <c r="H35" s="179" t="s">
        <v>205</v>
      </c>
      <c r="I35" s="353"/>
      <c r="J35" s="353"/>
      <c r="K35" s="353"/>
      <c r="L35" s="353"/>
    </row>
    <row r="36" spans="1:12">
      <c r="A36" s="351" t="s">
        <v>43</v>
      </c>
      <c r="B36" s="351"/>
      <c r="C36" s="351"/>
      <c r="D36" s="351"/>
      <c r="E36" s="351"/>
      <c r="F36" s="189">
        <v>584980</v>
      </c>
      <c r="G36" s="370">
        <v>46087</v>
      </c>
      <c r="H36" s="351"/>
      <c r="I36" s="351"/>
      <c r="J36" s="351"/>
      <c r="K36" s="351"/>
      <c r="L36" s="351"/>
    </row>
    <row r="37" spans="1:12">
      <c r="A37" s="351" t="s">
        <v>43</v>
      </c>
      <c r="B37" s="351"/>
      <c r="C37" s="351"/>
      <c r="D37" s="351"/>
      <c r="E37" s="351"/>
      <c r="F37" s="189">
        <v>1329990</v>
      </c>
      <c r="G37" s="351"/>
      <c r="H37" s="351"/>
      <c r="I37" s="351"/>
      <c r="J37" s="351"/>
      <c r="K37" s="351"/>
      <c r="L37" s="351"/>
    </row>
    <row r="38" spans="1:12">
      <c r="A38" s="351"/>
      <c r="B38" s="351"/>
      <c r="C38" s="351"/>
      <c r="D38" s="351"/>
      <c r="E38" s="351"/>
      <c r="F38" s="189"/>
      <c r="G38" s="351"/>
      <c r="H38" s="351"/>
      <c r="I38" s="351"/>
      <c r="J38" s="351"/>
      <c r="K38" s="351"/>
      <c r="L38" s="351"/>
    </row>
    <row r="39" spans="1:12">
      <c r="A39" s="351"/>
      <c r="B39" s="351"/>
      <c r="C39" s="351"/>
      <c r="D39" s="351"/>
      <c r="E39" s="351"/>
      <c r="F39" s="189"/>
      <c r="G39" s="351"/>
      <c r="H39" s="351"/>
      <c r="I39" s="351"/>
      <c r="J39" s="351"/>
      <c r="K39" s="351"/>
      <c r="L39" s="351"/>
    </row>
    <row r="40" spans="1:12">
      <c r="A40" s="351"/>
      <c r="B40" s="351"/>
      <c r="C40" s="351"/>
      <c r="D40" s="351"/>
      <c r="E40" s="351"/>
      <c r="F40" s="189"/>
      <c r="G40" s="351"/>
      <c r="H40" s="351"/>
      <c r="I40" s="351"/>
      <c r="J40" s="351"/>
      <c r="K40" s="351"/>
      <c r="L40" s="351"/>
    </row>
    <row r="41" spans="1:12">
      <c r="A41" s="351"/>
      <c r="B41" s="351"/>
      <c r="C41" s="351"/>
      <c r="D41" s="351"/>
      <c r="E41" s="351"/>
      <c r="F41" s="189"/>
      <c r="G41" s="351"/>
      <c r="H41" s="351"/>
      <c r="I41" s="351"/>
      <c r="J41" s="351"/>
      <c r="K41" s="351"/>
      <c r="L41" s="351"/>
    </row>
    <row r="42" spans="1:12">
      <c r="A42" s="351"/>
      <c r="B42" s="351"/>
      <c r="C42" s="351"/>
      <c r="D42" s="351"/>
      <c r="E42" s="351"/>
      <c r="F42" s="189"/>
      <c r="G42" s="351"/>
      <c r="H42" s="351"/>
      <c r="I42" s="351"/>
      <c r="J42" s="351"/>
      <c r="K42" s="351"/>
      <c r="L42" s="351"/>
    </row>
    <row r="43" spans="1:12">
      <c r="A43" s="351"/>
      <c r="B43" s="351"/>
      <c r="C43" s="351"/>
      <c r="D43" s="351"/>
      <c r="E43" s="351"/>
      <c r="F43" s="189"/>
      <c r="G43" s="351"/>
      <c r="H43" s="351"/>
      <c r="I43" s="351"/>
      <c r="J43" s="351"/>
      <c r="K43" s="351"/>
      <c r="L43" s="351"/>
    </row>
    <row r="44" spans="1:12">
      <c r="A44" s="351"/>
      <c r="B44" s="351"/>
      <c r="C44" s="351"/>
      <c r="D44" s="351"/>
      <c r="E44" s="351"/>
      <c r="F44" s="189"/>
      <c r="G44" s="351"/>
      <c r="H44" s="351"/>
      <c r="I44" s="351"/>
      <c r="J44" s="351"/>
      <c r="K44" s="351"/>
      <c r="L44" s="351"/>
    </row>
    <row r="45" spans="1:12">
      <c r="A45" s="351"/>
      <c r="B45" s="351"/>
      <c r="C45" s="351"/>
      <c r="D45" s="351"/>
      <c r="E45" s="351"/>
      <c r="F45" s="189"/>
      <c r="G45" s="351"/>
      <c r="H45" s="351"/>
      <c r="I45" s="351"/>
      <c r="J45" s="351"/>
      <c r="K45" s="351"/>
      <c r="L45" s="351"/>
    </row>
    <row r="46" spans="1:12">
      <c r="A46" s="351"/>
      <c r="B46" s="351"/>
      <c r="C46" s="351"/>
      <c r="D46" s="351"/>
      <c r="E46" s="351"/>
      <c r="F46" s="189"/>
      <c r="G46" s="351"/>
      <c r="H46" s="351"/>
      <c r="I46" s="351"/>
      <c r="J46" s="351"/>
      <c r="K46" s="351"/>
      <c r="L46" s="351"/>
    </row>
    <row r="47" spans="1:12">
      <c r="A47" s="351"/>
      <c r="B47" s="351"/>
      <c r="C47" s="351"/>
      <c r="D47" s="351"/>
      <c r="E47" s="351"/>
      <c r="F47" s="189"/>
      <c r="G47" s="351"/>
      <c r="H47" s="351"/>
      <c r="I47" s="351"/>
      <c r="J47" s="351"/>
      <c r="K47" s="351"/>
      <c r="L47" s="351"/>
    </row>
  </sheetData>
  <autoFilter ref="A1:M35" xr:uid="{6245D31B-16AD-4F35-B7FE-FD4F95C54F62}"/>
  <conditionalFormatting sqref="D1">
    <cfRule type="duplicateValues" dxfId="5"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5852-91C1-463D-AD15-08989A224472}">
  <sheetPr codeName="Hoja4"/>
  <dimension ref="B1:J38"/>
  <sheetViews>
    <sheetView workbookViewId="0">
      <selection activeCell="M23" sqref="M23"/>
    </sheetView>
  </sheetViews>
  <sheetFormatPr baseColWidth="10" defaultColWidth="9.1796875" defaultRowHeight="14.5"/>
  <cols>
    <col min="1" max="1" width="3.453125" customWidth="1"/>
    <col min="2" max="4" width="6.7265625" customWidth="1"/>
    <col min="5" max="5" width="29.81640625" customWidth="1"/>
    <col min="6" max="6" width="6.81640625" customWidth="1"/>
    <col min="8" max="8" width="10.453125" customWidth="1"/>
    <col min="9" max="9" width="11.453125" customWidth="1"/>
    <col min="10" max="10" width="11.54296875" customWidth="1"/>
    <col min="11" max="11" width="3.453125" customWidth="1"/>
  </cols>
  <sheetData>
    <row r="1" spans="2:10" ht="15" thickBot="1"/>
    <row r="2" spans="2:10">
      <c r="B2" s="106"/>
      <c r="C2" s="107"/>
      <c r="D2" s="107"/>
      <c r="E2" s="107"/>
      <c r="F2" s="107"/>
      <c r="G2" s="107"/>
      <c r="H2" s="107"/>
      <c r="I2" s="107"/>
      <c r="J2" s="108"/>
    </row>
    <row r="3" spans="2:10">
      <c r="B3" s="109"/>
      <c r="J3" s="110"/>
    </row>
    <row r="4" spans="2:10" ht="15" thickBot="1">
      <c r="B4" s="111"/>
      <c r="C4" s="112"/>
      <c r="D4" s="112"/>
      <c r="E4" s="112"/>
      <c r="F4" s="112"/>
      <c r="G4" s="112"/>
      <c r="H4" s="112"/>
      <c r="I4" s="112"/>
      <c r="J4" s="113"/>
    </row>
    <row r="5" spans="2:10" ht="15" thickBot="1"/>
    <row r="6" spans="2:10" ht="15" thickBot="1">
      <c r="B6" s="373" t="s">
        <v>252</v>
      </c>
      <c r="C6" s="381"/>
      <c r="D6" s="381"/>
      <c r="E6" s="381"/>
      <c r="F6" s="381"/>
      <c r="G6" s="381"/>
      <c r="H6" s="381"/>
      <c r="I6" s="381"/>
      <c r="J6" s="374"/>
    </row>
    <row r="7" spans="2:10" ht="15" thickBot="1">
      <c r="B7" s="115"/>
      <c r="C7" s="115"/>
      <c r="D7" s="115"/>
      <c r="E7" s="115"/>
      <c r="F7" s="115"/>
      <c r="G7" s="115"/>
      <c r="H7" s="115"/>
      <c r="I7" s="115"/>
      <c r="J7" s="115"/>
    </row>
    <row r="8" spans="2:10" ht="15" thickBot="1">
      <c r="B8" s="373" t="s">
        <v>253</v>
      </c>
      <c r="C8" s="381"/>
      <c r="D8" s="381"/>
      <c r="E8" s="381"/>
      <c r="F8" s="381"/>
      <c r="G8" s="381"/>
      <c r="H8" s="381"/>
      <c r="I8" s="381"/>
      <c r="J8" s="374"/>
    </row>
    <row r="9" spans="2:10" ht="15" thickBot="1">
      <c r="B9" s="13"/>
      <c r="C9" s="13"/>
      <c r="D9" s="13"/>
      <c r="E9" s="13"/>
      <c r="F9" s="13"/>
      <c r="G9" s="13"/>
      <c r="H9" s="13"/>
      <c r="I9" s="13"/>
      <c r="J9" s="13"/>
    </row>
    <row r="10" spans="2:10" ht="15" thickBot="1">
      <c r="B10" s="116" t="s">
        <v>254</v>
      </c>
      <c r="C10" s="114">
        <v>1</v>
      </c>
      <c r="D10" s="1"/>
      <c r="E10" s="116" t="s">
        <v>255</v>
      </c>
      <c r="F10" s="382" t="s">
        <v>256</v>
      </c>
      <c r="G10" s="383"/>
      <c r="H10" s="384"/>
      <c r="I10" s="13"/>
      <c r="J10" s="13"/>
    </row>
    <row r="11" spans="2:10" ht="15" thickBot="1"/>
    <row r="12" spans="2:10">
      <c r="B12" s="117" t="s">
        <v>254</v>
      </c>
      <c r="C12" s="118" t="s">
        <v>257</v>
      </c>
      <c r="D12" s="118" t="s">
        <v>258</v>
      </c>
      <c r="E12" s="385" t="s">
        <v>259</v>
      </c>
      <c r="F12" s="386"/>
      <c r="G12" s="118" t="s">
        <v>260</v>
      </c>
      <c r="H12" s="118" t="s">
        <v>261</v>
      </c>
      <c r="I12" s="118" t="s">
        <v>262</v>
      </c>
      <c r="J12" s="119" t="s">
        <v>263</v>
      </c>
    </row>
    <row r="13" spans="2:10">
      <c r="B13" s="120"/>
      <c r="C13" s="121"/>
      <c r="D13" s="121"/>
      <c r="E13" s="379"/>
      <c r="F13" s="380"/>
      <c r="G13" s="121"/>
      <c r="H13" s="121"/>
      <c r="I13" s="121"/>
      <c r="J13" s="122"/>
    </row>
    <row r="14" spans="2:10">
      <c r="B14" s="120"/>
      <c r="C14" s="121"/>
      <c r="D14" s="121"/>
      <c r="E14" s="379"/>
      <c r="F14" s="380"/>
      <c r="G14" s="121"/>
      <c r="H14" s="121"/>
      <c r="I14" s="121"/>
      <c r="J14" s="122"/>
    </row>
    <row r="15" spans="2:10">
      <c r="B15" s="120"/>
      <c r="C15" s="121"/>
      <c r="D15" s="121"/>
      <c r="E15" s="379"/>
      <c r="F15" s="380"/>
      <c r="G15" s="121"/>
      <c r="H15" s="121"/>
      <c r="I15" s="121"/>
      <c r="J15" s="122"/>
    </row>
    <row r="16" spans="2:10">
      <c r="B16" s="120"/>
      <c r="C16" s="121"/>
      <c r="D16" s="121"/>
      <c r="E16" s="379"/>
      <c r="F16" s="380"/>
      <c r="G16" s="121"/>
      <c r="H16" s="121"/>
      <c r="I16" s="121"/>
      <c r="J16" s="122"/>
    </row>
    <row r="17" spans="2:10" ht="14.15" customHeight="1">
      <c r="B17" s="120"/>
      <c r="C17" s="121"/>
      <c r="D17" s="121"/>
      <c r="E17" s="379"/>
      <c r="F17" s="380"/>
      <c r="G17" s="121"/>
      <c r="H17" s="121"/>
      <c r="I17" s="121"/>
      <c r="J17" s="122"/>
    </row>
    <row r="18" spans="2:10" ht="14.15" customHeight="1">
      <c r="B18" s="120"/>
      <c r="C18" s="121"/>
      <c r="D18" s="121"/>
      <c r="E18" s="379"/>
      <c r="F18" s="380"/>
      <c r="G18" s="121"/>
      <c r="H18" s="121"/>
      <c r="I18" s="121"/>
      <c r="J18" s="122"/>
    </row>
    <row r="19" spans="2:10" ht="14.15" customHeight="1">
      <c r="B19" s="120"/>
      <c r="C19" s="121"/>
      <c r="D19" s="121"/>
      <c r="E19" s="379"/>
      <c r="F19" s="380"/>
      <c r="G19" s="121"/>
      <c r="H19" s="121"/>
      <c r="I19" s="121"/>
      <c r="J19" s="122"/>
    </row>
    <row r="20" spans="2:10" ht="14.15" customHeight="1">
      <c r="B20" s="120"/>
      <c r="C20" s="121"/>
      <c r="D20" s="121"/>
      <c r="E20" s="379"/>
      <c r="F20" s="380"/>
      <c r="G20" s="121"/>
      <c r="H20" s="121"/>
      <c r="I20" s="121"/>
      <c r="J20" s="122"/>
    </row>
    <row r="21" spans="2:10">
      <c r="B21" s="120"/>
      <c r="C21" s="121"/>
      <c r="D21" s="121"/>
      <c r="E21" s="379"/>
      <c r="F21" s="380"/>
      <c r="G21" s="123"/>
      <c r="H21" s="121"/>
      <c r="I21" s="123"/>
      <c r="J21" s="122"/>
    </row>
    <row r="22" spans="2:10">
      <c r="B22" s="120"/>
      <c r="C22" s="121"/>
      <c r="D22" s="121"/>
      <c r="E22" s="379"/>
      <c r="F22" s="380"/>
      <c r="G22" s="123"/>
      <c r="H22" s="121"/>
      <c r="I22" s="123"/>
      <c r="J22" s="122"/>
    </row>
    <row r="23" spans="2:10">
      <c r="B23" s="120"/>
      <c r="C23" s="121"/>
      <c r="D23" s="121"/>
      <c r="E23" s="379"/>
      <c r="F23" s="380"/>
      <c r="G23" s="123"/>
      <c r="H23" s="121"/>
      <c r="I23" s="123"/>
      <c r="J23" s="122"/>
    </row>
    <row r="24" spans="2:10">
      <c r="B24" s="120"/>
      <c r="C24" s="121"/>
      <c r="D24" s="121"/>
      <c r="E24" s="379"/>
      <c r="F24" s="380"/>
      <c r="G24" s="123"/>
      <c r="H24" s="121"/>
      <c r="I24" s="123"/>
      <c r="J24" s="122"/>
    </row>
    <row r="25" spans="2:10">
      <c r="B25" s="120"/>
      <c r="C25" s="121"/>
      <c r="D25" s="121"/>
      <c r="E25" s="377"/>
      <c r="F25" s="378"/>
      <c r="G25" s="123"/>
      <c r="H25" s="121"/>
      <c r="I25" s="123"/>
      <c r="J25" s="122"/>
    </row>
    <row r="26" spans="2:10">
      <c r="B26" s="120"/>
      <c r="C26" s="121"/>
      <c r="D26" s="121"/>
      <c r="E26" s="377"/>
      <c r="F26" s="378"/>
      <c r="G26" s="123"/>
      <c r="H26" s="121"/>
      <c r="I26" s="123"/>
      <c r="J26" s="122"/>
    </row>
    <row r="27" spans="2:10">
      <c r="B27" s="120"/>
      <c r="C27" s="121"/>
      <c r="D27" s="121"/>
      <c r="E27" s="377"/>
      <c r="F27" s="378"/>
      <c r="G27" s="123"/>
      <c r="H27" s="121"/>
      <c r="I27" s="123"/>
      <c r="J27" s="122"/>
    </row>
    <row r="28" spans="2:10">
      <c r="B28" s="120"/>
      <c r="C28" s="121"/>
      <c r="D28" s="121"/>
      <c r="E28" s="377"/>
      <c r="F28" s="378"/>
      <c r="G28" s="123"/>
      <c r="H28" s="121"/>
      <c r="I28" s="123"/>
      <c r="J28" s="122"/>
    </row>
    <row r="29" spans="2:10">
      <c r="B29" s="120"/>
      <c r="C29" s="121"/>
      <c r="D29" s="121"/>
      <c r="E29" s="377"/>
      <c r="F29" s="378"/>
      <c r="G29" s="123"/>
      <c r="H29" s="121"/>
      <c r="I29" s="123"/>
      <c r="J29" s="122"/>
    </row>
    <row r="30" spans="2:10">
      <c r="B30" s="120"/>
      <c r="C30" s="121"/>
      <c r="D30" s="121"/>
      <c r="E30" s="377"/>
      <c r="F30" s="378"/>
      <c r="G30" s="123"/>
      <c r="H30" s="121"/>
      <c r="I30" s="123"/>
      <c r="J30" s="122"/>
    </row>
    <row r="31" spans="2:10">
      <c r="B31" s="120"/>
      <c r="C31" s="121"/>
      <c r="D31" s="121"/>
      <c r="E31" s="377"/>
      <c r="F31" s="378"/>
      <c r="G31" s="123"/>
      <c r="H31" s="121"/>
      <c r="I31" s="123"/>
      <c r="J31" s="122"/>
    </row>
    <row r="32" spans="2:10">
      <c r="B32" s="120"/>
      <c r="C32" s="121"/>
      <c r="D32" s="121"/>
      <c r="E32" s="377"/>
      <c r="F32" s="378"/>
      <c r="G32" s="123"/>
      <c r="H32" s="121"/>
      <c r="I32" s="123"/>
      <c r="J32" s="122"/>
    </row>
    <row r="33" spans="2:10" ht="15" thickBot="1">
      <c r="B33" s="124"/>
      <c r="C33" s="125"/>
      <c r="D33" s="125"/>
      <c r="E33" s="371"/>
      <c r="F33" s="372"/>
      <c r="G33" s="125"/>
      <c r="H33" s="126"/>
      <c r="I33" s="125"/>
      <c r="J33" s="127"/>
    </row>
    <row r="34" spans="2:10" ht="15" thickBot="1">
      <c r="H34" s="373" t="s">
        <v>264</v>
      </c>
      <c r="I34" s="374"/>
      <c r="J34" s="128">
        <f>+SUM(J13:J33)</f>
        <v>0</v>
      </c>
    </row>
    <row r="37" spans="2:10" ht="15" thickBot="1">
      <c r="B37" s="375" t="s">
        <v>265</v>
      </c>
      <c r="C37" s="375"/>
      <c r="D37" s="375"/>
      <c r="E37" s="112"/>
      <c r="G37" t="s">
        <v>266</v>
      </c>
      <c r="H37" s="112"/>
      <c r="I37" s="112"/>
    </row>
    <row r="38" spans="2:10">
      <c r="C38" s="376" t="s">
        <v>267</v>
      </c>
      <c r="D38" s="376"/>
      <c r="E38" s="375"/>
      <c r="F38" s="375"/>
      <c r="G38" s="129" t="s">
        <v>267</v>
      </c>
      <c r="H38" s="375"/>
      <c r="I38" s="375"/>
      <c r="J38" s="375"/>
    </row>
  </sheetData>
  <mergeCells count="30">
    <mergeCell ref="E20:F20"/>
    <mergeCell ref="B6:J6"/>
    <mergeCell ref="B8:J8"/>
    <mergeCell ref="F10:H10"/>
    <mergeCell ref="E12:F12"/>
    <mergeCell ref="E13:F13"/>
    <mergeCell ref="E14:F14"/>
    <mergeCell ref="E15:F15"/>
    <mergeCell ref="E16:F16"/>
    <mergeCell ref="E17:F17"/>
    <mergeCell ref="E18:F18"/>
    <mergeCell ref="E19:F19"/>
    <mergeCell ref="E32:F32"/>
    <mergeCell ref="E21:F21"/>
    <mergeCell ref="E22:F22"/>
    <mergeCell ref="E23:F23"/>
    <mergeCell ref="E24:F24"/>
    <mergeCell ref="E25:F25"/>
    <mergeCell ref="E26:F26"/>
    <mergeCell ref="E27:F27"/>
    <mergeCell ref="E28:F28"/>
    <mergeCell ref="E29:F29"/>
    <mergeCell ref="E30:F30"/>
    <mergeCell ref="E31:F31"/>
    <mergeCell ref="E33:F33"/>
    <mergeCell ref="H34:I34"/>
    <mergeCell ref="B37:D37"/>
    <mergeCell ref="C38:D38"/>
    <mergeCell ref="E38:F38"/>
    <mergeCell ref="H38:J3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C7E6B-2D10-4A90-9CFD-1D18718BAEBE}">
  <sheetPr codeName="Hoja3"/>
  <dimension ref="A1:P6160"/>
  <sheetViews>
    <sheetView zoomScale="98" zoomScaleNormal="98" workbookViewId="0">
      <selection activeCell="I17" sqref="I17"/>
    </sheetView>
  </sheetViews>
  <sheetFormatPr baseColWidth="10" defaultColWidth="32" defaultRowHeight="14.5"/>
  <cols>
    <col min="1" max="1" width="54.453125" customWidth="1"/>
    <col min="3" max="3" width="17.54296875" style="9" customWidth="1"/>
    <col min="4" max="4" width="11.453125" style="10" bestFit="1" customWidth="1"/>
    <col min="5" max="5" width="14.1796875" style="11" customWidth="1"/>
    <col min="6" max="6" width="13.7265625" customWidth="1"/>
    <col min="7" max="7" width="16" style="10" bestFit="1" customWidth="1"/>
    <col min="8" max="8" width="13.54296875" customWidth="1"/>
    <col min="9" max="9" width="19.54296875" bestFit="1" customWidth="1"/>
    <col min="10" max="10" width="17.1796875" style="10" customWidth="1"/>
    <col min="11" max="11" width="18.26953125" style="11" bestFit="1" customWidth="1"/>
    <col min="12" max="12" width="14.81640625" style="11" bestFit="1" customWidth="1"/>
    <col min="13" max="13" width="37.81640625" customWidth="1"/>
    <col min="14" max="14" width="32" style="13"/>
    <col min="15" max="15" width="32" style="10"/>
  </cols>
  <sheetData>
    <row r="1" spans="1:16" s="1" customFormat="1">
      <c r="A1" s="1" t="s">
        <v>150</v>
      </c>
      <c r="B1" s="1" t="s">
        <v>268</v>
      </c>
      <c r="C1" s="2" t="s">
        <v>269</v>
      </c>
      <c r="D1" s="3" t="s">
        <v>270</v>
      </c>
      <c r="E1" s="4" t="s">
        <v>271</v>
      </c>
      <c r="F1" s="1" t="s">
        <v>272</v>
      </c>
      <c r="G1" s="3" t="s">
        <v>273</v>
      </c>
      <c r="H1" s="5" t="s">
        <v>274</v>
      </c>
      <c r="I1" s="6" t="s">
        <v>275</v>
      </c>
      <c r="J1" s="3" t="s">
        <v>276</v>
      </c>
      <c r="K1" s="4" t="s">
        <v>277</v>
      </c>
      <c r="L1" s="4" t="s">
        <v>278</v>
      </c>
      <c r="M1" s="1" t="s">
        <v>8</v>
      </c>
      <c r="N1" s="1" t="s">
        <v>279</v>
      </c>
      <c r="O1" s="7" t="s">
        <v>280</v>
      </c>
      <c r="P1" s="8" t="s">
        <v>281</v>
      </c>
    </row>
    <row r="2" spans="1:16">
      <c r="A2" t="s">
        <v>282</v>
      </c>
      <c r="B2" t="s">
        <v>41</v>
      </c>
      <c r="C2" s="9">
        <v>1085294</v>
      </c>
      <c r="D2" s="10">
        <v>44159</v>
      </c>
      <c r="E2" s="11">
        <v>262493</v>
      </c>
      <c r="F2" t="s">
        <v>283</v>
      </c>
      <c r="G2" s="10">
        <f t="shared" ref="G2:G65" si="0">+D2+30</f>
        <v>44189</v>
      </c>
      <c r="H2" t="s">
        <v>284</v>
      </c>
      <c r="I2" s="12" t="str">
        <f t="shared" ref="I2:I65" si="1">+C2&amp;E2</f>
        <v>1085294262493</v>
      </c>
      <c r="L2" s="11">
        <f t="shared" ref="L2:L65" si="2">+K2-E2</f>
        <v>-262493</v>
      </c>
      <c r="O2" s="10">
        <f>+IFERROR(VLOOKUP(I2,'[1]Resumen pagos 2025'!$1:$1048576,9,0),0)</f>
        <v>0</v>
      </c>
      <c r="P2" t="b">
        <f>+O2=J2</f>
        <v>1</v>
      </c>
    </row>
    <row r="3" spans="1:16">
      <c r="A3" t="s">
        <v>282</v>
      </c>
      <c r="B3" t="s">
        <v>41</v>
      </c>
      <c r="C3" s="9">
        <v>1085307</v>
      </c>
      <c r="D3" s="10">
        <v>44159</v>
      </c>
      <c r="E3" s="11">
        <v>524985</v>
      </c>
      <c r="F3" t="s">
        <v>283</v>
      </c>
      <c r="G3" s="10">
        <f t="shared" si="0"/>
        <v>44189</v>
      </c>
      <c r="H3" t="s">
        <v>284</v>
      </c>
      <c r="I3" s="12" t="str">
        <f t="shared" si="1"/>
        <v>1085307524985</v>
      </c>
      <c r="L3" s="11">
        <f t="shared" si="2"/>
        <v>-524985</v>
      </c>
      <c r="O3" s="10">
        <f>+IFERROR(VLOOKUP(I3,'[1]Resumen pagos 2025'!$1:$1048576,9,0),0)</f>
        <v>0</v>
      </c>
      <c r="P3" t="b">
        <f>+O3=J3</f>
        <v>1</v>
      </c>
    </row>
    <row r="4" spans="1:16">
      <c r="A4" t="s">
        <v>285</v>
      </c>
      <c r="B4" t="s">
        <v>41</v>
      </c>
      <c r="C4" s="9">
        <v>395</v>
      </c>
      <c r="D4" s="10">
        <v>44161</v>
      </c>
      <c r="E4" s="11">
        <v>225886</v>
      </c>
      <c r="F4" t="s">
        <v>283</v>
      </c>
      <c r="G4" s="10">
        <f t="shared" si="0"/>
        <v>44191</v>
      </c>
      <c r="H4" t="s">
        <v>284</v>
      </c>
      <c r="I4" s="12" t="str">
        <f t="shared" si="1"/>
        <v>395225886</v>
      </c>
      <c r="L4" s="11">
        <f t="shared" si="2"/>
        <v>-225886</v>
      </c>
      <c r="O4" s="10">
        <f>+IFERROR(VLOOKUP(I4,'[1]Resumen pagos 2025'!$1:$1048576,9,0),0)</f>
        <v>0</v>
      </c>
      <c r="P4" t="b">
        <f>+O4=J4</f>
        <v>1</v>
      </c>
    </row>
    <row r="5" spans="1:16">
      <c r="A5" t="s">
        <v>286</v>
      </c>
      <c r="B5" t="s">
        <v>41</v>
      </c>
      <c r="C5" s="9">
        <v>2861257</v>
      </c>
      <c r="D5" s="10">
        <v>44162</v>
      </c>
      <c r="E5" s="11">
        <v>53453</v>
      </c>
      <c r="F5" t="s">
        <v>283</v>
      </c>
      <c r="G5" s="10">
        <f t="shared" si="0"/>
        <v>44192</v>
      </c>
      <c r="H5" t="s">
        <v>284</v>
      </c>
      <c r="I5" s="12" t="str">
        <f t="shared" si="1"/>
        <v>286125753453</v>
      </c>
      <c r="L5" s="11">
        <f t="shared" si="2"/>
        <v>-53453</v>
      </c>
      <c r="O5" s="10">
        <f>+IFERROR(VLOOKUP(I5,'[1]Resumen pagos 2025'!$1:$1048576,9,0),0)</f>
        <v>0</v>
      </c>
      <c r="P5" t="b">
        <f>+O5=J5</f>
        <v>1</v>
      </c>
    </row>
    <row r="6" spans="1:16">
      <c r="A6" t="s">
        <v>287</v>
      </c>
      <c r="B6" t="s">
        <v>41</v>
      </c>
      <c r="C6" s="9">
        <v>17649</v>
      </c>
      <c r="D6" s="10">
        <v>44162</v>
      </c>
      <c r="E6" s="11">
        <v>386750</v>
      </c>
      <c r="F6" t="s">
        <v>288</v>
      </c>
      <c r="G6" s="10">
        <f t="shared" si="0"/>
        <v>44192</v>
      </c>
      <c r="H6" t="s">
        <v>284</v>
      </c>
      <c r="I6" s="12" t="str">
        <f t="shared" si="1"/>
        <v>17649386750</v>
      </c>
      <c r="L6" s="11">
        <f t="shared" si="2"/>
        <v>-386750</v>
      </c>
    </row>
    <row r="7" spans="1:16">
      <c r="A7" t="s">
        <v>289</v>
      </c>
      <c r="B7" t="s">
        <v>41</v>
      </c>
      <c r="C7" s="9">
        <v>2209</v>
      </c>
      <c r="D7" s="10">
        <v>44165</v>
      </c>
      <c r="E7" s="11">
        <v>386750</v>
      </c>
      <c r="F7" t="s">
        <v>283</v>
      </c>
      <c r="G7" s="10">
        <f t="shared" si="0"/>
        <v>44195</v>
      </c>
      <c r="H7" t="s">
        <v>284</v>
      </c>
      <c r="I7" s="12" t="str">
        <f t="shared" si="1"/>
        <v>2209386750</v>
      </c>
      <c r="L7" s="11">
        <f t="shared" si="2"/>
        <v>-386750</v>
      </c>
      <c r="O7" s="10">
        <f>+IFERROR(VLOOKUP(I7,'[1]Resumen pagos 2025'!$1:$1048576,9,0),0)</f>
        <v>0</v>
      </c>
      <c r="P7" t="b">
        <f t="shared" ref="P7:P70" si="3">+O7=J7</f>
        <v>1</v>
      </c>
    </row>
    <row r="8" spans="1:16">
      <c r="A8" t="s">
        <v>290</v>
      </c>
      <c r="B8" t="s">
        <v>41</v>
      </c>
      <c r="C8" s="9">
        <v>3695</v>
      </c>
      <c r="D8" s="10">
        <v>44166</v>
      </c>
      <c r="E8" s="11">
        <v>767961</v>
      </c>
      <c r="F8" t="s">
        <v>283</v>
      </c>
      <c r="G8" s="10">
        <f t="shared" si="0"/>
        <v>44196</v>
      </c>
      <c r="H8" t="s">
        <v>284</v>
      </c>
      <c r="I8" s="12" t="str">
        <f t="shared" si="1"/>
        <v>3695767961</v>
      </c>
      <c r="L8" s="11">
        <f t="shared" si="2"/>
        <v>-767961</v>
      </c>
      <c r="O8" s="10">
        <f>+IFERROR(VLOOKUP(I8,'[1]Resumen pagos 2025'!$1:$1048576,9,0),0)</f>
        <v>0</v>
      </c>
      <c r="P8" t="b">
        <f t="shared" si="3"/>
        <v>1</v>
      </c>
    </row>
    <row r="9" spans="1:16">
      <c r="A9" t="s">
        <v>291</v>
      </c>
      <c r="B9" t="s">
        <v>41</v>
      </c>
      <c r="C9" s="9">
        <v>1143</v>
      </c>
      <c r="D9" s="10">
        <v>44188</v>
      </c>
      <c r="E9" s="11">
        <v>88810</v>
      </c>
      <c r="F9" t="s">
        <v>283</v>
      </c>
      <c r="G9" s="10">
        <f t="shared" si="0"/>
        <v>44218</v>
      </c>
      <c r="H9" t="s">
        <v>284</v>
      </c>
      <c r="I9" s="12" t="str">
        <f t="shared" si="1"/>
        <v>114388810</v>
      </c>
      <c r="L9" s="11">
        <f t="shared" si="2"/>
        <v>-88810</v>
      </c>
      <c r="O9" s="10">
        <f>+IFERROR(VLOOKUP(I9,'[1]Resumen pagos 2025'!$1:$1048576,9,0),0)</f>
        <v>0</v>
      </c>
      <c r="P9" t="b">
        <f t="shared" si="3"/>
        <v>1</v>
      </c>
    </row>
    <row r="10" spans="1:16">
      <c r="A10" t="s">
        <v>292</v>
      </c>
      <c r="B10" t="s">
        <v>41</v>
      </c>
      <c r="C10" s="9">
        <v>26995</v>
      </c>
      <c r="D10" s="10">
        <v>44194</v>
      </c>
      <c r="E10" s="11">
        <v>492704</v>
      </c>
      <c r="F10" t="s">
        <v>283</v>
      </c>
      <c r="G10" s="10">
        <f t="shared" si="0"/>
        <v>44224</v>
      </c>
      <c r="H10" t="s">
        <v>284</v>
      </c>
      <c r="I10" s="12" t="str">
        <f t="shared" si="1"/>
        <v>26995492704</v>
      </c>
      <c r="L10" s="11">
        <f t="shared" si="2"/>
        <v>-492704</v>
      </c>
      <c r="O10" s="10">
        <f>+IFERROR(VLOOKUP(I10,'[1]Resumen pagos 2025'!$1:$1048576,9,0),0)</f>
        <v>0</v>
      </c>
      <c r="P10" t="b">
        <f t="shared" si="3"/>
        <v>1</v>
      </c>
    </row>
    <row r="11" spans="1:16">
      <c r="A11" t="s">
        <v>95</v>
      </c>
      <c r="B11" t="s">
        <v>41</v>
      </c>
      <c r="C11" s="9">
        <v>3580</v>
      </c>
      <c r="D11" s="10">
        <v>44196</v>
      </c>
      <c r="E11" s="11">
        <v>1159622</v>
      </c>
      <c r="F11" t="s">
        <v>283</v>
      </c>
      <c r="G11" s="10">
        <f t="shared" si="0"/>
        <v>44226</v>
      </c>
      <c r="H11" t="s">
        <v>284</v>
      </c>
      <c r="I11" s="12" t="str">
        <f t="shared" si="1"/>
        <v>35801159622</v>
      </c>
      <c r="L11" s="11">
        <f t="shared" si="2"/>
        <v>-1159622</v>
      </c>
      <c r="O11" s="10">
        <f>+IFERROR(VLOOKUP(I11,'[1]Resumen pagos 2025'!$1:$1048576,9,0),0)</f>
        <v>0</v>
      </c>
      <c r="P11" t="b">
        <f t="shared" si="3"/>
        <v>1</v>
      </c>
    </row>
    <row r="12" spans="1:16">
      <c r="A12" t="s">
        <v>291</v>
      </c>
      <c r="B12" t="s">
        <v>41</v>
      </c>
      <c r="C12" s="9">
        <v>1148</v>
      </c>
      <c r="D12" s="10">
        <v>44200</v>
      </c>
      <c r="E12" s="11">
        <v>148048</v>
      </c>
      <c r="F12" t="s">
        <v>283</v>
      </c>
      <c r="G12" s="10">
        <f t="shared" si="0"/>
        <v>44230</v>
      </c>
      <c r="H12" t="s">
        <v>284</v>
      </c>
      <c r="I12" s="12" t="str">
        <f t="shared" si="1"/>
        <v>1148148048</v>
      </c>
      <c r="L12" s="11">
        <f t="shared" si="2"/>
        <v>-148048</v>
      </c>
      <c r="O12" s="10">
        <f>+IFERROR(VLOOKUP(I12,'[1]Resumen pagos 2025'!$1:$1048576,9,0),0)</f>
        <v>0</v>
      </c>
      <c r="P12" t="b">
        <f t="shared" si="3"/>
        <v>1</v>
      </c>
    </row>
    <row r="13" spans="1:16">
      <c r="A13" t="s">
        <v>293</v>
      </c>
      <c r="B13" t="s">
        <v>41</v>
      </c>
      <c r="C13" s="9">
        <v>729</v>
      </c>
      <c r="D13" s="10">
        <v>44200</v>
      </c>
      <c r="E13" s="11">
        <v>23990</v>
      </c>
      <c r="F13" t="s">
        <v>283</v>
      </c>
      <c r="G13" s="10">
        <f t="shared" si="0"/>
        <v>44230</v>
      </c>
      <c r="H13" t="s">
        <v>284</v>
      </c>
      <c r="I13" s="12" t="str">
        <f t="shared" si="1"/>
        <v>72923990</v>
      </c>
      <c r="L13" s="11">
        <f t="shared" si="2"/>
        <v>-23990</v>
      </c>
      <c r="O13" s="10">
        <f>+IFERROR(VLOOKUP(I13,'[1]Resumen pagos 2025'!$1:$1048576,9,0),0)</f>
        <v>0</v>
      </c>
      <c r="P13" t="b">
        <f t="shared" si="3"/>
        <v>1</v>
      </c>
    </row>
    <row r="14" spans="1:16">
      <c r="A14" t="s">
        <v>294</v>
      </c>
      <c r="B14" t="s">
        <v>41</v>
      </c>
      <c r="C14" s="9">
        <v>11284</v>
      </c>
      <c r="D14" s="10">
        <v>44200</v>
      </c>
      <c r="E14" s="11">
        <v>1039979</v>
      </c>
      <c r="F14" t="s">
        <v>283</v>
      </c>
      <c r="G14" s="10">
        <f t="shared" si="0"/>
        <v>44230</v>
      </c>
      <c r="H14" t="s">
        <v>284</v>
      </c>
      <c r="I14" s="12" t="str">
        <f t="shared" si="1"/>
        <v>112841039979</v>
      </c>
      <c r="L14" s="11">
        <f t="shared" si="2"/>
        <v>-1039979</v>
      </c>
      <c r="O14" s="10">
        <f>+IFERROR(VLOOKUP(I14,'[1]Resumen pagos 2025'!$1:$1048576,9,0),0)</f>
        <v>0</v>
      </c>
      <c r="P14" t="b">
        <f t="shared" si="3"/>
        <v>1</v>
      </c>
    </row>
    <row r="15" spans="1:16">
      <c r="A15" t="s">
        <v>52</v>
      </c>
      <c r="B15" t="s">
        <v>41</v>
      </c>
      <c r="C15" s="9">
        <v>86435</v>
      </c>
      <c r="D15" s="10">
        <v>44201</v>
      </c>
      <c r="E15" s="11">
        <v>98661</v>
      </c>
      <c r="F15" t="s">
        <v>283</v>
      </c>
      <c r="G15" s="10">
        <f t="shared" si="0"/>
        <v>44231</v>
      </c>
      <c r="H15" t="s">
        <v>284</v>
      </c>
      <c r="I15" s="12" t="str">
        <f t="shared" si="1"/>
        <v>8643598661</v>
      </c>
      <c r="L15" s="11">
        <f t="shared" si="2"/>
        <v>-98661</v>
      </c>
      <c r="O15" s="10">
        <f>+IFERROR(VLOOKUP(I15,'[1]Resumen pagos 2025'!$1:$1048576,9,0),0)</f>
        <v>0</v>
      </c>
      <c r="P15" t="b">
        <f t="shared" si="3"/>
        <v>1</v>
      </c>
    </row>
    <row r="16" spans="1:16">
      <c r="A16" t="s">
        <v>295</v>
      </c>
      <c r="B16" t="s">
        <v>41</v>
      </c>
      <c r="C16" s="9">
        <v>7815</v>
      </c>
      <c r="D16" s="10">
        <v>44201</v>
      </c>
      <c r="E16" s="11">
        <v>30000</v>
      </c>
      <c r="F16" t="s">
        <v>283</v>
      </c>
      <c r="G16" s="10">
        <f t="shared" si="0"/>
        <v>44231</v>
      </c>
      <c r="H16" t="s">
        <v>284</v>
      </c>
      <c r="I16" s="12" t="str">
        <f t="shared" si="1"/>
        <v>781530000</v>
      </c>
      <c r="L16" s="11">
        <f t="shared" si="2"/>
        <v>-30000</v>
      </c>
      <c r="O16" s="10">
        <f>+IFERROR(VLOOKUP(I16,'[1]Resumen pagos 2025'!$1:$1048576,9,0),0)</f>
        <v>0</v>
      </c>
      <c r="P16" t="b">
        <f t="shared" si="3"/>
        <v>1</v>
      </c>
    </row>
    <row r="17" spans="1:16">
      <c r="A17" t="s">
        <v>296</v>
      </c>
      <c r="B17" t="s">
        <v>297</v>
      </c>
      <c r="C17" s="9">
        <v>3678</v>
      </c>
      <c r="D17" s="10">
        <v>44201</v>
      </c>
      <c r="E17" s="11">
        <v>175733</v>
      </c>
      <c r="F17" t="s">
        <v>283</v>
      </c>
      <c r="G17" s="10">
        <f t="shared" si="0"/>
        <v>44231</v>
      </c>
      <c r="H17" t="s">
        <v>284</v>
      </c>
      <c r="I17" s="12" t="str">
        <f t="shared" si="1"/>
        <v>3678175733</v>
      </c>
      <c r="L17" s="11">
        <f t="shared" si="2"/>
        <v>-175733</v>
      </c>
      <c r="O17" s="10">
        <f>+IFERROR(VLOOKUP(I17,'[1]Resumen pagos 2025'!$1:$1048576,9,0),0)</f>
        <v>0</v>
      </c>
      <c r="P17" t="b">
        <f t="shared" si="3"/>
        <v>1</v>
      </c>
    </row>
    <row r="18" spans="1:16">
      <c r="A18" t="s">
        <v>67</v>
      </c>
      <c r="B18" t="s">
        <v>41</v>
      </c>
      <c r="C18" s="9">
        <v>22492</v>
      </c>
      <c r="D18" s="10">
        <v>44202</v>
      </c>
      <c r="E18" s="11">
        <v>974249</v>
      </c>
      <c r="F18" t="s">
        <v>283</v>
      </c>
      <c r="G18" s="10">
        <f t="shared" si="0"/>
        <v>44232</v>
      </c>
      <c r="H18" t="s">
        <v>284</v>
      </c>
      <c r="I18" s="12" t="str">
        <f t="shared" si="1"/>
        <v>22492974249</v>
      </c>
      <c r="L18" s="11">
        <f t="shared" si="2"/>
        <v>-974249</v>
      </c>
      <c r="N18" s="14" t="s">
        <v>298</v>
      </c>
      <c r="O18" s="10">
        <f>+IFERROR(VLOOKUP(I18,'[1]Resumen pagos 2025'!$1:$1048576,9,0),0)</f>
        <v>0</v>
      </c>
      <c r="P18" t="b">
        <f t="shared" si="3"/>
        <v>1</v>
      </c>
    </row>
    <row r="19" spans="1:16">
      <c r="A19" t="s">
        <v>292</v>
      </c>
      <c r="B19" t="s">
        <v>41</v>
      </c>
      <c r="C19" s="9">
        <v>27125</v>
      </c>
      <c r="D19" s="10">
        <v>44202</v>
      </c>
      <c r="E19" s="11">
        <v>363677</v>
      </c>
      <c r="F19" t="s">
        <v>283</v>
      </c>
      <c r="G19" s="10">
        <f t="shared" si="0"/>
        <v>44232</v>
      </c>
      <c r="H19" t="s">
        <v>284</v>
      </c>
      <c r="I19" s="12" t="str">
        <f t="shared" si="1"/>
        <v>27125363677</v>
      </c>
      <c r="L19" s="11">
        <f t="shared" si="2"/>
        <v>-363677</v>
      </c>
      <c r="O19" s="10">
        <f>+IFERROR(VLOOKUP(I19,'[1]Resumen pagos 2025'!$1:$1048576,9,0),0)</f>
        <v>0</v>
      </c>
      <c r="P19" t="b">
        <f t="shared" si="3"/>
        <v>1</v>
      </c>
    </row>
    <row r="20" spans="1:16">
      <c r="A20" t="s">
        <v>299</v>
      </c>
      <c r="B20" t="s">
        <v>41</v>
      </c>
      <c r="C20" s="9">
        <v>199306</v>
      </c>
      <c r="D20" s="10">
        <v>44203</v>
      </c>
      <c r="E20" s="11">
        <v>880953</v>
      </c>
      <c r="F20" t="s">
        <v>283</v>
      </c>
      <c r="G20" s="10">
        <f t="shared" si="0"/>
        <v>44233</v>
      </c>
      <c r="H20" t="s">
        <v>284</v>
      </c>
      <c r="I20" s="12" t="str">
        <f t="shared" si="1"/>
        <v>199306880953</v>
      </c>
      <c r="L20" s="11">
        <f t="shared" si="2"/>
        <v>-880953</v>
      </c>
      <c r="O20" s="10">
        <f>+IFERROR(VLOOKUP(I20,'[1]Resumen pagos 2025'!$1:$1048576,9,0),0)</f>
        <v>0</v>
      </c>
      <c r="P20" t="b">
        <f t="shared" si="3"/>
        <v>1</v>
      </c>
    </row>
    <row r="21" spans="1:16">
      <c r="A21" t="s">
        <v>300</v>
      </c>
      <c r="B21" t="s">
        <v>41</v>
      </c>
      <c r="C21" s="9">
        <v>42298996</v>
      </c>
      <c r="D21" s="10">
        <v>44206</v>
      </c>
      <c r="E21" s="11">
        <v>22980</v>
      </c>
      <c r="F21" t="s">
        <v>283</v>
      </c>
      <c r="G21" s="10">
        <f t="shared" si="0"/>
        <v>44236</v>
      </c>
      <c r="H21" t="s">
        <v>284</v>
      </c>
      <c r="I21" s="12" t="str">
        <f t="shared" si="1"/>
        <v>4229899622980</v>
      </c>
      <c r="L21" s="11">
        <f t="shared" si="2"/>
        <v>-22980</v>
      </c>
      <c r="O21" s="10">
        <f>+IFERROR(VLOOKUP(I21,'[1]Resumen pagos 2025'!$1:$1048576,9,0),0)</f>
        <v>0</v>
      </c>
      <c r="P21" t="b">
        <f t="shared" si="3"/>
        <v>1</v>
      </c>
    </row>
    <row r="22" spans="1:16">
      <c r="A22" t="s">
        <v>301</v>
      </c>
      <c r="B22" t="s">
        <v>41</v>
      </c>
      <c r="C22" s="9">
        <v>49406</v>
      </c>
      <c r="D22" s="10">
        <v>44207</v>
      </c>
      <c r="E22" s="11">
        <v>877118</v>
      </c>
      <c r="F22" t="s">
        <v>283</v>
      </c>
      <c r="G22" s="10">
        <f t="shared" si="0"/>
        <v>44237</v>
      </c>
      <c r="H22" t="s">
        <v>284</v>
      </c>
      <c r="I22" s="12" t="str">
        <f t="shared" si="1"/>
        <v>49406877118</v>
      </c>
      <c r="L22" s="11">
        <f t="shared" si="2"/>
        <v>-877118</v>
      </c>
      <c r="O22" s="10">
        <f>+IFERROR(VLOOKUP(I22,'[1]Resumen pagos 2025'!$1:$1048576,9,0),0)</f>
        <v>0</v>
      </c>
      <c r="P22" t="b">
        <f t="shared" si="3"/>
        <v>1</v>
      </c>
    </row>
    <row r="23" spans="1:16">
      <c r="A23" t="s">
        <v>302</v>
      </c>
      <c r="B23" t="s">
        <v>41</v>
      </c>
      <c r="C23" s="9">
        <v>7556</v>
      </c>
      <c r="D23" s="10">
        <v>44208</v>
      </c>
      <c r="E23" s="11">
        <v>600000</v>
      </c>
      <c r="F23" t="s">
        <v>283</v>
      </c>
      <c r="G23" s="10">
        <f t="shared" si="0"/>
        <v>44238</v>
      </c>
      <c r="H23" t="s">
        <v>284</v>
      </c>
      <c r="I23" s="12" t="str">
        <f t="shared" si="1"/>
        <v>7556600000</v>
      </c>
      <c r="L23" s="11">
        <f t="shared" si="2"/>
        <v>-600000</v>
      </c>
      <c r="O23" s="10">
        <f>+IFERROR(VLOOKUP(I23,'[1]Resumen pagos 2025'!$1:$1048576,9,0),0)</f>
        <v>0</v>
      </c>
      <c r="P23" t="b">
        <f t="shared" si="3"/>
        <v>1</v>
      </c>
    </row>
    <row r="24" spans="1:16">
      <c r="A24" t="s">
        <v>303</v>
      </c>
      <c r="B24" t="s">
        <v>41</v>
      </c>
      <c r="C24" s="9">
        <v>83311</v>
      </c>
      <c r="D24" s="10">
        <v>44209</v>
      </c>
      <c r="E24" s="11">
        <v>61989</v>
      </c>
      <c r="F24" t="s">
        <v>283</v>
      </c>
      <c r="G24" s="10">
        <f t="shared" si="0"/>
        <v>44239</v>
      </c>
      <c r="H24" t="s">
        <v>284</v>
      </c>
      <c r="I24" s="12" t="str">
        <f t="shared" si="1"/>
        <v>8331161989</v>
      </c>
      <c r="L24" s="11">
        <f t="shared" si="2"/>
        <v>-61989</v>
      </c>
      <c r="O24" s="10">
        <f>+IFERROR(VLOOKUP(I24,'[1]Resumen pagos 2025'!$1:$1048576,9,0),0)</f>
        <v>0</v>
      </c>
      <c r="P24" t="b">
        <f t="shared" si="3"/>
        <v>1</v>
      </c>
    </row>
    <row r="25" spans="1:16">
      <c r="A25" t="s">
        <v>282</v>
      </c>
      <c r="B25" t="s">
        <v>41</v>
      </c>
      <c r="C25" s="9">
        <v>1089605</v>
      </c>
      <c r="D25" s="10">
        <v>44209</v>
      </c>
      <c r="E25" s="11">
        <v>449972</v>
      </c>
      <c r="F25" t="s">
        <v>283</v>
      </c>
      <c r="G25" s="10">
        <f t="shared" si="0"/>
        <v>44239</v>
      </c>
      <c r="H25" t="s">
        <v>284</v>
      </c>
      <c r="I25" s="12" t="str">
        <f t="shared" si="1"/>
        <v>1089605449972</v>
      </c>
      <c r="L25" s="11">
        <f t="shared" si="2"/>
        <v>-449972</v>
      </c>
      <c r="O25" s="10">
        <f>+IFERROR(VLOOKUP(I25,'[1]Resumen pagos 2025'!$1:$1048576,9,0),0)</f>
        <v>0</v>
      </c>
      <c r="P25" t="b">
        <f t="shared" si="3"/>
        <v>1</v>
      </c>
    </row>
    <row r="26" spans="1:16">
      <c r="A26" t="s">
        <v>64</v>
      </c>
      <c r="B26" t="s">
        <v>41</v>
      </c>
      <c r="C26" s="9">
        <v>69665</v>
      </c>
      <c r="D26" s="10">
        <v>44210</v>
      </c>
      <c r="E26" s="11">
        <v>803975</v>
      </c>
      <c r="F26" t="s">
        <v>283</v>
      </c>
      <c r="G26" s="10">
        <f t="shared" si="0"/>
        <v>44240</v>
      </c>
      <c r="H26" t="s">
        <v>284</v>
      </c>
      <c r="I26" s="12" t="str">
        <f t="shared" si="1"/>
        <v>69665803975</v>
      </c>
      <c r="L26" s="11">
        <f t="shared" si="2"/>
        <v>-803975</v>
      </c>
      <c r="O26" s="10">
        <f>+IFERROR(VLOOKUP(I26,'[1]Resumen pagos 2025'!$1:$1048576,9,0),0)</f>
        <v>0</v>
      </c>
      <c r="P26" t="b">
        <f t="shared" si="3"/>
        <v>1</v>
      </c>
    </row>
    <row r="27" spans="1:16">
      <c r="A27" t="s">
        <v>55</v>
      </c>
      <c r="B27" t="s">
        <v>41</v>
      </c>
      <c r="C27" s="9">
        <v>528704</v>
      </c>
      <c r="D27" s="10">
        <v>44211</v>
      </c>
      <c r="E27" s="11">
        <v>1852680</v>
      </c>
      <c r="F27" t="s">
        <v>283</v>
      </c>
      <c r="G27" s="10">
        <f t="shared" si="0"/>
        <v>44241</v>
      </c>
      <c r="H27" t="s">
        <v>284</v>
      </c>
      <c r="I27" s="12" t="str">
        <f t="shared" si="1"/>
        <v>5287041852680</v>
      </c>
      <c r="L27" s="11">
        <f t="shared" si="2"/>
        <v>-1852680</v>
      </c>
      <c r="N27" s="14" t="s">
        <v>304</v>
      </c>
      <c r="O27" s="10">
        <f>+IFERROR(VLOOKUP(I27,'[1]Resumen pagos 2025'!$1:$1048576,9,0),0)</f>
        <v>0</v>
      </c>
      <c r="P27" t="b">
        <f t="shared" si="3"/>
        <v>1</v>
      </c>
    </row>
    <row r="28" spans="1:16">
      <c r="A28" t="s">
        <v>305</v>
      </c>
      <c r="B28" t="s">
        <v>41</v>
      </c>
      <c r="C28" s="9">
        <v>3539160</v>
      </c>
      <c r="D28" s="10">
        <v>44211</v>
      </c>
      <c r="E28" s="11">
        <v>4203940</v>
      </c>
      <c r="F28" t="s">
        <v>283</v>
      </c>
      <c r="G28" s="10">
        <f t="shared" si="0"/>
        <v>44241</v>
      </c>
      <c r="H28" t="s">
        <v>284</v>
      </c>
      <c r="I28" s="12" t="str">
        <f t="shared" si="1"/>
        <v>35391604203940</v>
      </c>
      <c r="L28" s="11">
        <f t="shared" si="2"/>
        <v>-4203940</v>
      </c>
      <c r="O28" s="10">
        <f>+IFERROR(VLOOKUP(I28,'[1]Resumen pagos 2025'!$1:$1048576,9,0),0)</f>
        <v>0</v>
      </c>
      <c r="P28" t="b">
        <f t="shared" si="3"/>
        <v>1</v>
      </c>
    </row>
    <row r="29" spans="1:16">
      <c r="A29" t="s">
        <v>289</v>
      </c>
      <c r="B29" t="s">
        <v>41</v>
      </c>
      <c r="C29" s="9">
        <v>2464</v>
      </c>
      <c r="D29" s="10">
        <v>44214</v>
      </c>
      <c r="E29" s="11">
        <v>689939</v>
      </c>
      <c r="F29" t="s">
        <v>283</v>
      </c>
      <c r="G29" s="10">
        <f t="shared" si="0"/>
        <v>44244</v>
      </c>
      <c r="H29" t="s">
        <v>284</v>
      </c>
      <c r="I29" s="12" t="str">
        <f t="shared" si="1"/>
        <v>2464689939</v>
      </c>
      <c r="L29" s="11">
        <f t="shared" si="2"/>
        <v>-689939</v>
      </c>
      <c r="O29" s="10">
        <f>+IFERROR(VLOOKUP(I29,'[1]Resumen pagos 2025'!$1:$1048576,9,0),0)</f>
        <v>0</v>
      </c>
      <c r="P29" t="b">
        <f t="shared" si="3"/>
        <v>1</v>
      </c>
    </row>
    <row r="30" spans="1:16" ht="15.65" customHeight="1">
      <c r="A30" t="s">
        <v>292</v>
      </c>
      <c r="B30" t="s">
        <v>41</v>
      </c>
      <c r="C30" s="9">
        <v>27411</v>
      </c>
      <c r="D30" s="10">
        <v>44215</v>
      </c>
      <c r="E30" s="11">
        <v>40775</v>
      </c>
      <c r="F30" t="s">
        <v>283</v>
      </c>
      <c r="G30" s="10">
        <f t="shared" si="0"/>
        <v>44245</v>
      </c>
      <c r="H30" t="s">
        <v>284</v>
      </c>
      <c r="I30" s="12" t="str">
        <f t="shared" si="1"/>
        <v>2741140775</v>
      </c>
      <c r="L30" s="11">
        <f t="shared" si="2"/>
        <v>-40775</v>
      </c>
      <c r="O30" s="10">
        <f>+IFERROR(VLOOKUP(I30,'[1]Resumen pagos 2025'!$1:$1048576,9,0),0)</f>
        <v>0</v>
      </c>
      <c r="P30" t="b">
        <f t="shared" si="3"/>
        <v>1</v>
      </c>
    </row>
    <row r="31" spans="1:16">
      <c r="A31" t="s">
        <v>282</v>
      </c>
      <c r="B31" t="s">
        <v>41</v>
      </c>
      <c r="C31" s="9">
        <v>1090129</v>
      </c>
      <c r="D31" s="10">
        <v>44215</v>
      </c>
      <c r="E31" s="11">
        <v>134984</v>
      </c>
      <c r="F31" t="s">
        <v>283</v>
      </c>
      <c r="G31" s="10">
        <f t="shared" si="0"/>
        <v>44245</v>
      </c>
      <c r="H31" t="s">
        <v>284</v>
      </c>
      <c r="I31" s="12" t="str">
        <f t="shared" si="1"/>
        <v>1090129134984</v>
      </c>
      <c r="L31" s="11">
        <f t="shared" si="2"/>
        <v>-134984</v>
      </c>
      <c r="O31" s="10">
        <f>+IFERROR(VLOOKUP(I31,'[1]Resumen pagos 2025'!$1:$1048576,9,0),0)</f>
        <v>0</v>
      </c>
      <c r="P31" t="b">
        <f t="shared" si="3"/>
        <v>1</v>
      </c>
    </row>
    <row r="32" spans="1:16">
      <c r="A32" t="s">
        <v>291</v>
      </c>
      <c r="B32" t="s">
        <v>41</v>
      </c>
      <c r="C32" s="9">
        <v>1152</v>
      </c>
      <c r="D32" s="10">
        <v>44216</v>
      </c>
      <c r="E32" s="11">
        <v>71888</v>
      </c>
      <c r="F32" t="s">
        <v>283</v>
      </c>
      <c r="G32" s="10">
        <f t="shared" si="0"/>
        <v>44246</v>
      </c>
      <c r="H32" t="s">
        <v>284</v>
      </c>
      <c r="I32" s="12" t="str">
        <f t="shared" si="1"/>
        <v>115271888</v>
      </c>
      <c r="L32" s="11">
        <f t="shared" si="2"/>
        <v>-71888</v>
      </c>
      <c r="O32" s="10">
        <f>+IFERROR(VLOOKUP(I32,'[1]Resumen pagos 2025'!$1:$1048576,9,0),0)</f>
        <v>0</v>
      </c>
      <c r="P32" t="b">
        <f t="shared" si="3"/>
        <v>1</v>
      </c>
    </row>
    <row r="33" spans="1:16">
      <c r="A33" t="s">
        <v>52</v>
      </c>
      <c r="B33" t="s">
        <v>41</v>
      </c>
      <c r="C33" s="9">
        <v>86946</v>
      </c>
      <c r="D33" s="10">
        <v>44219</v>
      </c>
      <c r="E33" s="11">
        <v>124193</v>
      </c>
      <c r="F33" t="s">
        <v>283</v>
      </c>
      <c r="G33" s="10">
        <f t="shared" si="0"/>
        <v>44249</v>
      </c>
      <c r="H33" t="s">
        <v>284</v>
      </c>
      <c r="I33" s="12" t="str">
        <f t="shared" si="1"/>
        <v>86946124193</v>
      </c>
      <c r="L33" s="11">
        <f t="shared" si="2"/>
        <v>-124193</v>
      </c>
      <c r="O33" s="10">
        <f>+IFERROR(VLOOKUP(I33,'[1]Resumen pagos 2025'!$1:$1048576,9,0),0)</f>
        <v>0</v>
      </c>
      <c r="P33" t="b">
        <f t="shared" si="3"/>
        <v>1</v>
      </c>
    </row>
    <row r="34" spans="1:16">
      <c r="A34" t="s">
        <v>64</v>
      </c>
      <c r="B34" t="s">
        <v>41</v>
      </c>
      <c r="C34" s="9">
        <v>69850</v>
      </c>
      <c r="D34" s="10">
        <v>44222</v>
      </c>
      <c r="E34" s="11">
        <v>102912</v>
      </c>
      <c r="F34" t="s">
        <v>283</v>
      </c>
      <c r="G34" s="10">
        <f t="shared" si="0"/>
        <v>44252</v>
      </c>
      <c r="H34" t="s">
        <v>284</v>
      </c>
      <c r="I34" s="12" t="str">
        <f t="shared" si="1"/>
        <v>69850102912</v>
      </c>
      <c r="L34" s="11">
        <f t="shared" si="2"/>
        <v>-102912</v>
      </c>
      <c r="O34" s="10">
        <f>+IFERROR(VLOOKUP(I34,'[1]Resumen pagos 2025'!$1:$1048576,9,0),0)</f>
        <v>0</v>
      </c>
      <c r="P34" t="b">
        <f t="shared" si="3"/>
        <v>1</v>
      </c>
    </row>
    <row r="35" spans="1:16">
      <c r="A35" t="s">
        <v>282</v>
      </c>
      <c r="B35" t="s">
        <v>41</v>
      </c>
      <c r="C35" s="9">
        <v>1090613</v>
      </c>
      <c r="D35" s="10">
        <v>44222</v>
      </c>
      <c r="E35" s="11">
        <v>187486</v>
      </c>
      <c r="F35" t="s">
        <v>283</v>
      </c>
      <c r="G35" s="10">
        <f t="shared" si="0"/>
        <v>44252</v>
      </c>
      <c r="H35" t="s">
        <v>284</v>
      </c>
      <c r="I35" s="12" t="str">
        <f t="shared" si="1"/>
        <v>1090613187486</v>
      </c>
      <c r="L35" s="11">
        <f t="shared" si="2"/>
        <v>-187486</v>
      </c>
      <c r="O35" s="10">
        <f>+IFERROR(VLOOKUP(I35,'[1]Resumen pagos 2025'!$1:$1048576,9,0),0)</f>
        <v>0</v>
      </c>
      <c r="P35" t="b">
        <f t="shared" si="3"/>
        <v>1</v>
      </c>
    </row>
    <row r="36" spans="1:16">
      <c r="A36" t="s">
        <v>95</v>
      </c>
      <c r="B36" t="s">
        <v>41</v>
      </c>
      <c r="C36" s="9">
        <v>3631</v>
      </c>
      <c r="D36" s="10">
        <v>44227</v>
      </c>
      <c r="E36" s="11">
        <v>1302719</v>
      </c>
      <c r="F36" t="s">
        <v>283</v>
      </c>
      <c r="G36" s="10">
        <f t="shared" si="0"/>
        <v>44257</v>
      </c>
      <c r="H36" t="s">
        <v>284</v>
      </c>
      <c r="I36" s="12" t="str">
        <f t="shared" si="1"/>
        <v>36311302719</v>
      </c>
      <c r="L36" s="11">
        <f t="shared" si="2"/>
        <v>-1302719</v>
      </c>
      <c r="O36" s="10">
        <f>+IFERROR(VLOOKUP(I36,'[1]Resumen pagos 2025'!$1:$1048576,9,0),0)</f>
        <v>0</v>
      </c>
      <c r="P36" t="b">
        <f t="shared" si="3"/>
        <v>1</v>
      </c>
    </row>
    <row r="37" spans="1:16">
      <c r="A37" t="s">
        <v>292</v>
      </c>
      <c r="B37" t="s">
        <v>41</v>
      </c>
      <c r="C37" s="9">
        <v>27629</v>
      </c>
      <c r="D37" s="10">
        <v>44229</v>
      </c>
      <c r="E37" s="11">
        <v>204775</v>
      </c>
      <c r="F37" t="s">
        <v>283</v>
      </c>
      <c r="G37" s="10">
        <f t="shared" si="0"/>
        <v>44259</v>
      </c>
      <c r="H37" t="s">
        <v>284</v>
      </c>
      <c r="I37" s="12" t="str">
        <f t="shared" si="1"/>
        <v>27629204775</v>
      </c>
      <c r="L37" s="11">
        <f t="shared" si="2"/>
        <v>-204775</v>
      </c>
      <c r="O37" s="10">
        <f>+IFERROR(VLOOKUP(I37,'[1]Resumen pagos 2025'!$1:$1048576,9,0),0)</f>
        <v>0</v>
      </c>
      <c r="P37" t="b">
        <f t="shared" si="3"/>
        <v>1</v>
      </c>
    </row>
    <row r="38" spans="1:16">
      <c r="A38" t="s">
        <v>296</v>
      </c>
      <c r="B38" t="s">
        <v>297</v>
      </c>
      <c r="C38" s="9">
        <v>3734</v>
      </c>
      <c r="D38" s="10">
        <v>44230</v>
      </c>
      <c r="E38" s="11">
        <v>183715</v>
      </c>
      <c r="F38" t="s">
        <v>283</v>
      </c>
      <c r="G38" s="10">
        <f t="shared" si="0"/>
        <v>44260</v>
      </c>
      <c r="H38" t="s">
        <v>284</v>
      </c>
      <c r="I38" s="12" t="str">
        <f t="shared" si="1"/>
        <v>3734183715</v>
      </c>
      <c r="L38" s="11">
        <f t="shared" si="2"/>
        <v>-183715</v>
      </c>
      <c r="O38" s="10">
        <f>+IFERROR(VLOOKUP(I38,'[1]Resumen pagos 2025'!$1:$1048576,9,0),0)</f>
        <v>0</v>
      </c>
      <c r="P38" t="b">
        <f t="shared" si="3"/>
        <v>1</v>
      </c>
    </row>
    <row r="39" spans="1:16">
      <c r="A39" t="s">
        <v>295</v>
      </c>
      <c r="B39" t="s">
        <v>41</v>
      </c>
      <c r="C39" s="9">
        <v>8310</v>
      </c>
      <c r="D39" s="10">
        <v>44231</v>
      </c>
      <c r="E39" s="11">
        <v>30000</v>
      </c>
      <c r="F39" t="s">
        <v>283</v>
      </c>
      <c r="G39" s="10">
        <f t="shared" si="0"/>
        <v>44261</v>
      </c>
      <c r="H39" t="s">
        <v>284</v>
      </c>
      <c r="I39" s="12" t="str">
        <f t="shared" si="1"/>
        <v>831030000</v>
      </c>
      <c r="L39" s="11">
        <f t="shared" si="2"/>
        <v>-30000</v>
      </c>
      <c r="O39" s="10">
        <f>+IFERROR(VLOOKUP(I39,'[1]Resumen pagos 2025'!$1:$1048576,9,0),0)</f>
        <v>0</v>
      </c>
      <c r="P39" t="b">
        <f t="shared" si="3"/>
        <v>1</v>
      </c>
    </row>
    <row r="40" spans="1:16">
      <c r="A40" t="s">
        <v>306</v>
      </c>
      <c r="B40" t="s">
        <v>41</v>
      </c>
      <c r="C40" s="9">
        <v>1018271</v>
      </c>
      <c r="D40" s="10">
        <v>44231</v>
      </c>
      <c r="E40" s="11">
        <v>646480</v>
      </c>
      <c r="F40" t="s">
        <v>283</v>
      </c>
      <c r="G40" s="10">
        <f t="shared" si="0"/>
        <v>44261</v>
      </c>
      <c r="H40" t="s">
        <v>284</v>
      </c>
      <c r="I40" s="12" t="str">
        <f t="shared" si="1"/>
        <v>1018271646480</v>
      </c>
      <c r="L40" s="11">
        <f t="shared" si="2"/>
        <v>-646480</v>
      </c>
      <c r="O40" s="10">
        <f>+IFERROR(VLOOKUP(I40,'[1]Resumen pagos 2025'!$1:$1048576,9,0),0)</f>
        <v>0</v>
      </c>
      <c r="P40" t="b">
        <f t="shared" si="3"/>
        <v>1</v>
      </c>
    </row>
    <row r="41" spans="1:16">
      <c r="A41" t="s">
        <v>307</v>
      </c>
      <c r="B41" t="s">
        <v>41</v>
      </c>
      <c r="C41" s="9">
        <v>5556</v>
      </c>
      <c r="D41" s="10">
        <v>44232</v>
      </c>
      <c r="E41" s="11">
        <v>3151531</v>
      </c>
      <c r="F41" t="s">
        <v>283</v>
      </c>
      <c r="G41" s="10">
        <f t="shared" si="0"/>
        <v>44262</v>
      </c>
      <c r="H41" t="s">
        <v>284</v>
      </c>
      <c r="I41" s="12" t="str">
        <f t="shared" si="1"/>
        <v>55563151531</v>
      </c>
      <c r="L41" s="11">
        <f t="shared" si="2"/>
        <v>-3151531</v>
      </c>
      <c r="O41" s="10">
        <f>+IFERROR(VLOOKUP(I41,'[1]Resumen pagos 2025'!$1:$1048576,9,0),0)</f>
        <v>0</v>
      </c>
      <c r="P41" t="b">
        <f t="shared" si="3"/>
        <v>1</v>
      </c>
    </row>
    <row r="42" spans="1:16">
      <c r="A42" t="s">
        <v>291</v>
      </c>
      <c r="B42" t="s">
        <v>41</v>
      </c>
      <c r="C42" s="9">
        <v>1154</v>
      </c>
      <c r="D42" s="10">
        <v>44237</v>
      </c>
      <c r="E42" s="11">
        <v>75268</v>
      </c>
      <c r="F42" t="s">
        <v>283</v>
      </c>
      <c r="G42" s="10">
        <f t="shared" si="0"/>
        <v>44267</v>
      </c>
      <c r="H42" t="s">
        <v>284</v>
      </c>
      <c r="I42" s="12" t="str">
        <f t="shared" si="1"/>
        <v>115475268</v>
      </c>
      <c r="L42" s="11">
        <f t="shared" si="2"/>
        <v>-75268</v>
      </c>
      <c r="O42" s="10">
        <f>+IFERROR(VLOOKUP(I42,'[1]Resumen pagos 2025'!$1:$1048576,9,0),0)</f>
        <v>0</v>
      </c>
      <c r="P42" t="b">
        <f t="shared" si="3"/>
        <v>1</v>
      </c>
    </row>
    <row r="43" spans="1:16">
      <c r="A43" t="s">
        <v>300</v>
      </c>
      <c r="B43" t="s">
        <v>41</v>
      </c>
      <c r="C43" s="9">
        <v>42487205</v>
      </c>
      <c r="D43" s="10">
        <v>44237</v>
      </c>
      <c r="E43" s="11">
        <v>22980</v>
      </c>
      <c r="F43" t="s">
        <v>283</v>
      </c>
      <c r="G43" s="10">
        <f t="shared" si="0"/>
        <v>44267</v>
      </c>
      <c r="H43" t="s">
        <v>284</v>
      </c>
      <c r="I43" s="12" t="str">
        <f t="shared" si="1"/>
        <v>4248720522980</v>
      </c>
      <c r="L43" s="11">
        <f t="shared" si="2"/>
        <v>-22980</v>
      </c>
      <c r="O43" s="10">
        <f>+IFERROR(VLOOKUP(I43,'[1]Resumen pagos 2025'!$1:$1048576,9,0),0)</f>
        <v>0</v>
      </c>
      <c r="P43" t="b">
        <f t="shared" si="3"/>
        <v>1</v>
      </c>
    </row>
    <row r="44" spans="1:16">
      <c r="A44" t="s">
        <v>292</v>
      </c>
      <c r="B44" t="s">
        <v>41</v>
      </c>
      <c r="C44" s="9">
        <v>27713</v>
      </c>
      <c r="D44" s="10">
        <v>44237</v>
      </c>
      <c r="E44" s="11">
        <v>47992</v>
      </c>
      <c r="F44" t="s">
        <v>283</v>
      </c>
      <c r="G44" s="10">
        <f t="shared" si="0"/>
        <v>44267</v>
      </c>
      <c r="H44" t="s">
        <v>284</v>
      </c>
      <c r="I44" s="12" t="str">
        <f t="shared" si="1"/>
        <v>2771347992</v>
      </c>
      <c r="L44" s="11">
        <f t="shared" si="2"/>
        <v>-47992</v>
      </c>
      <c r="O44" s="10">
        <f>+IFERROR(VLOOKUP(I44,'[1]Resumen pagos 2025'!$1:$1048576,9,0),0)</f>
        <v>0</v>
      </c>
      <c r="P44" t="b">
        <f t="shared" si="3"/>
        <v>1</v>
      </c>
    </row>
    <row r="45" spans="1:16">
      <c r="A45" t="s">
        <v>292</v>
      </c>
      <c r="B45" t="s">
        <v>41</v>
      </c>
      <c r="C45" s="9">
        <v>27751</v>
      </c>
      <c r="D45" s="10">
        <v>44239</v>
      </c>
      <c r="E45" s="11">
        <v>22492</v>
      </c>
      <c r="F45" t="s">
        <v>283</v>
      </c>
      <c r="G45" s="10">
        <f t="shared" si="0"/>
        <v>44269</v>
      </c>
      <c r="H45" t="s">
        <v>284</v>
      </c>
      <c r="I45" s="12" t="str">
        <f t="shared" si="1"/>
        <v>2775122492</v>
      </c>
      <c r="L45" s="11">
        <f t="shared" si="2"/>
        <v>-22492</v>
      </c>
      <c r="O45" s="10">
        <f>+IFERROR(VLOOKUP(I45,'[1]Resumen pagos 2025'!$1:$1048576,9,0),0)</f>
        <v>0</v>
      </c>
      <c r="P45" t="b">
        <f t="shared" si="3"/>
        <v>1</v>
      </c>
    </row>
    <row r="46" spans="1:16">
      <c r="A46" t="s">
        <v>292</v>
      </c>
      <c r="B46" t="s">
        <v>41</v>
      </c>
      <c r="C46" s="9">
        <v>27764</v>
      </c>
      <c r="D46" s="10">
        <v>44239</v>
      </c>
      <c r="E46" s="11">
        <v>47992</v>
      </c>
      <c r="F46" t="s">
        <v>283</v>
      </c>
      <c r="G46" s="10">
        <f t="shared" si="0"/>
        <v>44269</v>
      </c>
      <c r="H46" t="s">
        <v>284</v>
      </c>
      <c r="I46" s="12" t="str">
        <f t="shared" si="1"/>
        <v>2776447992</v>
      </c>
      <c r="L46" s="11">
        <f t="shared" si="2"/>
        <v>-47992</v>
      </c>
      <c r="O46" s="10">
        <f>+IFERROR(VLOOKUP(I46,'[1]Resumen pagos 2025'!$1:$1048576,9,0),0)</f>
        <v>0</v>
      </c>
      <c r="P46" t="b">
        <f t="shared" si="3"/>
        <v>1</v>
      </c>
    </row>
    <row r="47" spans="1:16">
      <c r="A47" t="s">
        <v>292</v>
      </c>
      <c r="B47" t="s">
        <v>41</v>
      </c>
      <c r="C47" s="9">
        <v>27766</v>
      </c>
      <c r="D47" s="10">
        <v>44239</v>
      </c>
      <c r="E47" s="11">
        <v>97576</v>
      </c>
      <c r="F47" t="s">
        <v>283</v>
      </c>
      <c r="G47" s="10">
        <f t="shared" si="0"/>
        <v>44269</v>
      </c>
      <c r="H47" t="s">
        <v>284</v>
      </c>
      <c r="I47" s="12" t="str">
        <f t="shared" si="1"/>
        <v>2776697576</v>
      </c>
      <c r="L47" s="11">
        <f t="shared" si="2"/>
        <v>-97576</v>
      </c>
      <c r="O47" s="10">
        <f>+IFERROR(VLOOKUP(I47,'[1]Resumen pagos 2025'!$1:$1048576,9,0),0)</f>
        <v>0</v>
      </c>
      <c r="P47" t="b">
        <f t="shared" si="3"/>
        <v>1</v>
      </c>
    </row>
    <row r="48" spans="1:16">
      <c r="A48" t="s">
        <v>292</v>
      </c>
      <c r="B48" t="s">
        <v>41</v>
      </c>
      <c r="C48" s="9">
        <v>27790</v>
      </c>
      <c r="D48" s="10">
        <v>44243</v>
      </c>
      <c r="E48" s="11">
        <v>111975</v>
      </c>
      <c r="F48" t="s">
        <v>283</v>
      </c>
      <c r="G48" s="10">
        <f t="shared" si="0"/>
        <v>44273</v>
      </c>
      <c r="H48" t="s">
        <v>284</v>
      </c>
      <c r="I48" s="12" t="str">
        <f t="shared" si="1"/>
        <v>27790111975</v>
      </c>
      <c r="L48" s="11">
        <f t="shared" si="2"/>
        <v>-111975</v>
      </c>
      <c r="O48" s="10">
        <f>+IFERROR(VLOOKUP(I48,'[1]Resumen pagos 2025'!$1:$1048576,9,0),0)</f>
        <v>0</v>
      </c>
      <c r="P48" t="b">
        <f t="shared" si="3"/>
        <v>1</v>
      </c>
    </row>
    <row r="49" spans="1:16">
      <c r="A49" t="s">
        <v>292</v>
      </c>
      <c r="B49" t="s">
        <v>41</v>
      </c>
      <c r="C49" s="9">
        <v>27808</v>
      </c>
      <c r="D49" s="10">
        <v>44244</v>
      </c>
      <c r="E49" s="11">
        <v>47992</v>
      </c>
      <c r="F49" t="s">
        <v>283</v>
      </c>
      <c r="G49" s="10">
        <f t="shared" si="0"/>
        <v>44274</v>
      </c>
      <c r="H49" t="s">
        <v>284</v>
      </c>
      <c r="I49" s="12" t="str">
        <f t="shared" si="1"/>
        <v>2780847992</v>
      </c>
      <c r="L49" s="11">
        <f t="shared" si="2"/>
        <v>-47992</v>
      </c>
      <c r="O49" s="10">
        <f>+IFERROR(VLOOKUP(I49,'[1]Resumen pagos 2025'!$1:$1048576,9,0),0)</f>
        <v>0</v>
      </c>
      <c r="P49" t="b">
        <f t="shared" si="3"/>
        <v>1</v>
      </c>
    </row>
    <row r="50" spans="1:16">
      <c r="A50" t="s">
        <v>308</v>
      </c>
      <c r="B50" t="s">
        <v>41</v>
      </c>
      <c r="C50" s="9">
        <v>325516</v>
      </c>
      <c r="D50" s="10">
        <v>44245</v>
      </c>
      <c r="E50" s="11">
        <v>214900</v>
      </c>
      <c r="F50" t="s">
        <v>283</v>
      </c>
      <c r="G50" s="10">
        <f t="shared" si="0"/>
        <v>44275</v>
      </c>
      <c r="H50" t="s">
        <v>284</v>
      </c>
      <c r="I50" s="12" t="str">
        <f t="shared" si="1"/>
        <v>325516214900</v>
      </c>
      <c r="L50" s="11">
        <f t="shared" si="2"/>
        <v>-214900</v>
      </c>
      <c r="O50" s="10">
        <f>+IFERROR(VLOOKUP(I50,'[1]Resumen pagos 2025'!$1:$1048576,9,0),0)</f>
        <v>0</v>
      </c>
      <c r="P50" t="b">
        <f t="shared" si="3"/>
        <v>1</v>
      </c>
    </row>
    <row r="51" spans="1:16">
      <c r="A51" t="s">
        <v>292</v>
      </c>
      <c r="B51" t="s">
        <v>41</v>
      </c>
      <c r="C51" s="9">
        <v>27858</v>
      </c>
      <c r="D51" s="10">
        <v>44246</v>
      </c>
      <c r="E51" s="11">
        <v>37492</v>
      </c>
      <c r="F51" t="s">
        <v>283</v>
      </c>
      <c r="G51" s="10">
        <f t="shared" si="0"/>
        <v>44276</v>
      </c>
      <c r="H51" t="s">
        <v>284</v>
      </c>
      <c r="I51" s="12" t="str">
        <f t="shared" si="1"/>
        <v>2785837492</v>
      </c>
      <c r="L51" s="11">
        <f t="shared" si="2"/>
        <v>-37492</v>
      </c>
      <c r="O51" s="10">
        <f>+IFERROR(VLOOKUP(I51,'[1]Resumen pagos 2025'!$1:$1048576,9,0),0)</f>
        <v>0</v>
      </c>
      <c r="P51" t="b">
        <f t="shared" si="3"/>
        <v>1</v>
      </c>
    </row>
    <row r="52" spans="1:16">
      <c r="A52" t="s">
        <v>309</v>
      </c>
      <c r="B52" t="s">
        <v>41</v>
      </c>
      <c r="C52" s="9">
        <v>613713</v>
      </c>
      <c r="D52" s="10">
        <v>44246</v>
      </c>
      <c r="E52" s="11">
        <v>657980</v>
      </c>
      <c r="F52" t="s">
        <v>283</v>
      </c>
      <c r="G52" s="10">
        <f t="shared" si="0"/>
        <v>44276</v>
      </c>
      <c r="H52" t="s">
        <v>284</v>
      </c>
      <c r="I52" s="12" t="str">
        <f t="shared" si="1"/>
        <v>613713657980</v>
      </c>
      <c r="L52" s="11">
        <f t="shared" si="2"/>
        <v>-657980</v>
      </c>
      <c r="O52" s="10">
        <f>+IFERROR(VLOOKUP(I52,'[1]Resumen pagos 2025'!$1:$1048576,9,0),0)</f>
        <v>0</v>
      </c>
      <c r="P52" t="b">
        <f t="shared" si="3"/>
        <v>1</v>
      </c>
    </row>
    <row r="53" spans="1:16">
      <c r="A53" t="s">
        <v>292</v>
      </c>
      <c r="B53" t="s">
        <v>41</v>
      </c>
      <c r="C53" s="9">
        <v>27884</v>
      </c>
      <c r="D53" s="10">
        <v>44249</v>
      </c>
      <c r="E53" s="11">
        <v>47992</v>
      </c>
      <c r="F53" t="s">
        <v>283</v>
      </c>
      <c r="G53" s="10">
        <f t="shared" si="0"/>
        <v>44279</v>
      </c>
      <c r="H53" t="s">
        <v>284</v>
      </c>
      <c r="I53" s="12" t="str">
        <f t="shared" si="1"/>
        <v>2788447992</v>
      </c>
      <c r="L53" s="11">
        <f t="shared" si="2"/>
        <v>-47992</v>
      </c>
      <c r="O53" s="10">
        <f>+IFERROR(VLOOKUP(I53,'[1]Resumen pagos 2025'!$1:$1048576,9,0),0)</f>
        <v>0</v>
      </c>
      <c r="P53" t="b">
        <f t="shared" si="3"/>
        <v>1</v>
      </c>
    </row>
    <row r="54" spans="1:16">
      <c r="A54" t="s">
        <v>292</v>
      </c>
      <c r="B54" t="s">
        <v>41</v>
      </c>
      <c r="C54" s="9">
        <v>27891</v>
      </c>
      <c r="D54" s="10">
        <v>44249</v>
      </c>
      <c r="E54" s="11">
        <v>110492</v>
      </c>
      <c r="F54" t="s">
        <v>283</v>
      </c>
      <c r="G54" s="10">
        <f t="shared" si="0"/>
        <v>44279</v>
      </c>
      <c r="H54" t="s">
        <v>284</v>
      </c>
      <c r="I54" s="12" t="str">
        <f t="shared" si="1"/>
        <v>27891110492</v>
      </c>
      <c r="L54" s="11">
        <f t="shared" si="2"/>
        <v>-110492</v>
      </c>
      <c r="O54" s="10">
        <f>+IFERROR(VLOOKUP(I54,'[1]Resumen pagos 2025'!$1:$1048576,9,0),0)</f>
        <v>0</v>
      </c>
      <c r="P54" t="b">
        <f t="shared" si="3"/>
        <v>1</v>
      </c>
    </row>
    <row r="55" spans="1:16">
      <c r="A55" t="s">
        <v>305</v>
      </c>
      <c r="B55" t="s">
        <v>41</v>
      </c>
      <c r="C55" s="9">
        <v>3567348</v>
      </c>
      <c r="D55" s="10">
        <v>44250</v>
      </c>
      <c r="E55" s="11">
        <v>2075970</v>
      </c>
      <c r="F55" t="s">
        <v>283</v>
      </c>
      <c r="G55" s="10">
        <f t="shared" si="0"/>
        <v>44280</v>
      </c>
      <c r="H55" t="s">
        <v>284</v>
      </c>
      <c r="I55" s="12" t="str">
        <f t="shared" si="1"/>
        <v>35673482075970</v>
      </c>
      <c r="L55" s="11">
        <f t="shared" si="2"/>
        <v>-2075970</v>
      </c>
      <c r="O55" s="10">
        <f>+IFERROR(VLOOKUP(I55,'[1]Resumen pagos 2025'!$1:$1048576,9,0),0)</f>
        <v>0</v>
      </c>
      <c r="P55" t="b">
        <f t="shared" si="3"/>
        <v>1</v>
      </c>
    </row>
    <row r="56" spans="1:16">
      <c r="A56" t="s">
        <v>64</v>
      </c>
      <c r="B56" t="s">
        <v>41</v>
      </c>
      <c r="C56" s="9">
        <v>71074</v>
      </c>
      <c r="D56" s="10">
        <v>44251</v>
      </c>
      <c r="E56" s="11">
        <v>299062</v>
      </c>
      <c r="F56" t="s">
        <v>283</v>
      </c>
      <c r="G56" s="10">
        <f t="shared" si="0"/>
        <v>44281</v>
      </c>
      <c r="H56" t="s">
        <v>284</v>
      </c>
      <c r="I56" s="12" t="str">
        <f t="shared" si="1"/>
        <v>71074299062</v>
      </c>
      <c r="L56" s="11">
        <f t="shared" si="2"/>
        <v>-299062</v>
      </c>
      <c r="O56" s="10">
        <f>+IFERROR(VLOOKUP(I56,'[1]Resumen pagos 2025'!$1:$1048576,9,0),0)</f>
        <v>0</v>
      </c>
      <c r="P56" t="b">
        <f t="shared" si="3"/>
        <v>1</v>
      </c>
    </row>
    <row r="57" spans="1:16">
      <c r="A57" t="s">
        <v>291</v>
      </c>
      <c r="B57" t="s">
        <v>41</v>
      </c>
      <c r="C57" s="9">
        <v>1155</v>
      </c>
      <c r="D57" s="10">
        <v>44251</v>
      </c>
      <c r="E57" s="11">
        <v>168397</v>
      </c>
      <c r="F57" t="s">
        <v>283</v>
      </c>
      <c r="G57" s="10">
        <f t="shared" si="0"/>
        <v>44281</v>
      </c>
      <c r="H57" t="s">
        <v>284</v>
      </c>
      <c r="I57" s="12" t="str">
        <f t="shared" si="1"/>
        <v>1155168397</v>
      </c>
      <c r="L57" s="11">
        <f t="shared" si="2"/>
        <v>-168397</v>
      </c>
      <c r="O57" s="10">
        <f>+IFERROR(VLOOKUP(I57,'[1]Resumen pagos 2025'!$1:$1048576,9,0),0)</f>
        <v>0</v>
      </c>
      <c r="P57" t="b">
        <f t="shared" si="3"/>
        <v>1</v>
      </c>
    </row>
    <row r="58" spans="1:16">
      <c r="A58" t="s">
        <v>299</v>
      </c>
      <c r="B58" t="s">
        <v>41</v>
      </c>
      <c r="C58" s="9">
        <v>200651</v>
      </c>
      <c r="D58" s="10">
        <v>44252</v>
      </c>
      <c r="E58" s="11">
        <v>502351</v>
      </c>
      <c r="F58" t="s">
        <v>283</v>
      </c>
      <c r="G58" s="10">
        <f t="shared" si="0"/>
        <v>44282</v>
      </c>
      <c r="H58" t="s">
        <v>284</v>
      </c>
      <c r="I58" s="12" t="str">
        <f t="shared" si="1"/>
        <v>200651502351</v>
      </c>
      <c r="L58" s="11">
        <f t="shared" si="2"/>
        <v>-502351</v>
      </c>
      <c r="O58" s="10">
        <f>+IFERROR(VLOOKUP(I58,'[1]Resumen pagos 2025'!$1:$1048576,9,0),0)</f>
        <v>0</v>
      </c>
      <c r="P58" t="b">
        <f t="shared" si="3"/>
        <v>1</v>
      </c>
    </row>
    <row r="59" spans="1:16">
      <c r="A59" t="s">
        <v>307</v>
      </c>
      <c r="B59" t="s">
        <v>41</v>
      </c>
      <c r="C59" s="9">
        <v>5573</v>
      </c>
      <c r="D59" s="10">
        <v>44252</v>
      </c>
      <c r="E59" s="11">
        <v>2424030</v>
      </c>
      <c r="F59" t="s">
        <v>283</v>
      </c>
      <c r="G59" s="10">
        <f t="shared" si="0"/>
        <v>44282</v>
      </c>
      <c r="H59" t="s">
        <v>284</v>
      </c>
      <c r="I59" s="12" t="str">
        <f t="shared" si="1"/>
        <v>55732424030</v>
      </c>
      <c r="L59" s="11">
        <f t="shared" si="2"/>
        <v>-2424030</v>
      </c>
      <c r="O59" s="10">
        <f>+IFERROR(VLOOKUP(I59,'[1]Resumen pagos 2025'!$1:$1048576,9,0),0)</f>
        <v>0</v>
      </c>
      <c r="P59" t="b">
        <f t="shared" si="3"/>
        <v>1</v>
      </c>
    </row>
    <row r="60" spans="1:16">
      <c r="A60" t="s">
        <v>292</v>
      </c>
      <c r="B60" t="s">
        <v>41</v>
      </c>
      <c r="C60" s="9">
        <v>27971</v>
      </c>
      <c r="D60" s="10">
        <v>44252</v>
      </c>
      <c r="E60" s="11">
        <v>43992</v>
      </c>
      <c r="F60" t="s">
        <v>283</v>
      </c>
      <c r="G60" s="10">
        <f t="shared" si="0"/>
        <v>44282</v>
      </c>
      <c r="H60" t="s">
        <v>284</v>
      </c>
      <c r="I60" s="12" t="str">
        <f t="shared" si="1"/>
        <v>2797143992</v>
      </c>
      <c r="L60" s="11">
        <f t="shared" si="2"/>
        <v>-43992</v>
      </c>
      <c r="O60" s="10">
        <f>+IFERROR(VLOOKUP(I60,'[1]Resumen pagos 2025'!$1:$1048576,9,0),0)</f>
        <v>0</v>
      </c>
      <c r="P60" t="b">
        <f t="shared" si="3"/>
        <v>1</v>
      </c>
    </row>
    <row r="61" spans="1:16">
      <c r="A61" t="s">
        <v>292</v>
      </c>
      <c r="B61" t="s">
        <v>41</v>
      </c>
      <c r="C61" s="9">
        <v>27972</v>
      </c>
      <c r="D61" s="10">
        <v>44252</v>
      </c>
      <c r="E61" s="11">
        <v>16792</v>
      </c>
      <c r="F61" t="s">
        <v>283</v>
      </c>
      <c r="G61" s="10">
        <f t="shared" si="0"/>
        <v>44282</v>
      </c>
      <c r="H61" t="s">
        <v>284</v>
      </c>
      <c r="I61" s="12" t="str">
        <f t="shared" si="1"/>
        <v>2797216792</v>
      </c>
      <c r="L61" s="11">
        <f t="shared" si="2"/>
        <v>-16792</v>
      </c>
      <c r="O61" s="10">
        <f>+IFERROR(VLOOKUP(I61,'[1]Resumen pagos 2025'!$1:$1048576,9,0),0)</f>
        <v>0</v>
      </c>
      <c r="P61" t="b">
        <f t="shared" si="3"/>
        <v>1</v>
      </c>
    </row>
    <row r="62" spans="1:16">
      <c r="A62" t="s">
        <v>64</v>
      </c>
      <c r="B62" t="s">
        <v>41</v>
      </c>
      <c r="C62" s="9">
        <v>71132</v>
      </c>
      <c r="D62" s="10">
        <v>44253</v>
      </c>
      <c r="E62" s="11">
        <v>215467</v>
      </c>
      <c r="F62" t="s">
        <v>283</v>
      </c>
      <c r="G62" s="10">
        <f t="shared" si="0"/>
        <v>44283</v>
      </c>
      <c r="H62" t="s">
        <v>284</v>
      </c>
      <c r="I62" s="12" t="str">
        <f t="shared" si="1"/>
        <v>71132215467</v>
      </c>
      <c r="L62" s="11">
        <f t="shared" si="2"/>
        <v>-215467</v>
      </c>
      <c r="O62" s="10">
        <f>+IFERROR(VLOOKUP(I62,'[1]Resumen pagos 2025'!$1:$1048576,9,0),0)</f>
        <v>0</v>
      </c>
      <c r="P62" t="b">
        <f t="shared" si="3"/>
        <v>1</v>
      </c>
    </row>
    <row r="63" spans="1:16">
      <c r="A63" t="s">
        <v>55</v>
      </c>
      <c r="B63" t="s">
        <v>41</v>
      </c>
      <c r="C63" s="9">
        <v>549348</v>
      </c>
      <c r="D63" s="10">
        <v>44253</v>
      </c>
      <c r="E63" s="11">
        <v>3707220</v>
      </c>
      <c r="F63" t="s">
        <v>283</v>
      </c>
      <c r="G63" s="10">
        <f t="shared" si="0"/>
        <v>44283</v>
      </c>
      <c r="H63" t="s">
        <v>284</v>
      </c>
      <c r="I63" s="12" t="str">
        <f t="shared" si="1"/>
        <v>5493483707220</v>
      </c>
      <c r="L63" s="11">
        <f t="shared" si="2"/>
        <v>-3707220</v>
      </c>
      <c r="N63" s="14" t="s">
        <v>304</v>
      </c>
      <c r="O63" s="10">
        <f>+IFERROR(VLOOKUP(I63,'[1]Resumen pagos 2025'!$1:$1048576,9,0),0)</f>
        <v>0</v>
      </c>
      <c r="P63" t="b">
        <f t="shared" si="3"/>
        <v>1</v>
      </c>
    </row>
    <row r="64" spans="1:16">
      <c r="A64" t="s">
        <v>290</v>
      </c>
      <c r="B64" t="s">
        <v>41</v>
      </c>
      <c r="C64" s="9">
        <v>4198</v>
      </c>
      <c r="D64" s="10">
        <v>44255</v>
      </c>
      <c r="E64" s="11">
        <v>1111992</v>
      </c>
      <c r="F64" t="s">
        <v>283</v>
      </c>
      <c r="G64" s="10">
        <f t="shared" si="0"/>
        <v>44285</v>
      </c>
      <c r="H64" t="s">
        <v>284</v>
      </c>
      <c r="I64" s="12" t="str">
        <f t="shared" si="1"/>
        <v>41981111992</v>
      </c>
      <c r="L64" s="11">
        <f t="shared" si="2"/>
        <v>-1111992</v>
      </c>
      <c r="O64" s="10">
        <f>+IFERROR(VLOOKUP(I64,'[1]Resumen pagos 2025'!$1:$1048576,9,0),0)</f>
        <v>0</v>
      </c>
      <c r="P64" t="b">
        <f t="shared" si="3"/>
        <v>1</v>
      </c>
    </row>
    <row r="65" spans="1:16">
      <c r="A65" t="s">
        <v>290</v>
      </c>
      <c r="B65" t="s">
        <v>41</v>
      </c>
      <c r="C65" s="9">
        <v>4199</v>
      </c>
      <c r="D65" s="10">
        <v>44255</v>
      </c>
      <c r="E65" s="11">
        <v>1012727</v>
      </c>
      <c r="F65" t="s">
        <v>283</v>
      </c>
      <c r="G65" s="10">
        <f t="shared" si="0"/>
        <v>44285</v>
      </c>
      <c r="H65" t="s">
        <v>284</v>
      </c>
      <c r="I65" s="12" t="str">
        <f t="shared" si="1"/>
        <v>41991012727</v>
      </c>
      <c r="L65" s="11">
        <f t="shared" si="2"/>
        <v>-1012727</v>
      </c>
      <c r="O65" s="10">
        <f>+IFERROR(VLOOKUP(I65,'[1]Resumen pagos 2025'!$1:$1048576,9,0),0)</f>
        <v>0</v>
      </c>
      <c r="P65" t="b">
        <f t="shared" si="3"/>
        <v>1</v>
      </c>
    </row>
    <row r="66" spans="1:16">
      <c r="A66" t="s">
        <v>95</v>
      </c>
      <c r="B66" t="s">
        <v>41</v>
      </c>
      <c r="C66" s="9">
        <v>3674</v>
      </c>
      <c r="D66" s="10">
        <v>44255</v>
      </c>
      <c r="E66" s="11">
        <v>908348</v>
      </c>
      <c r="F66" t="s">
        <v>283</v>
      </c>
      <c r="G66" s="10">
        <f t="shared" ref="G66:G129" si="4">+D66+30</f>
        <v>44285</v>
      </c>
      <c r="H66" t="s">
        <v>284</v>
      </c>
      <c r="I66" s="12" t="str">
        <f t="shared" ref="I66:I129" si="5">+C66&amp;E66</f>
        <v>3674908348</v>
      </c>
      <c r="L66" s="11">
        <f t="shared" ref="L66:L129" si="6">+K66-E66</f>
        <v>-908348</v>
      </c>
      <c r="O66" s="10">
        <f>+IFERROR(VLOOKUP(I66,'[1]Resumen pagos 2025'!$1:$1048576,9,0),0)</f>
        <v>0</v>
      </c>
      <c r="P66" t="b">
        <f t="shared" si="3"/>
        <v>1</v>
      </c>
    </row>
    <row r="67" spans="1:16">
      <c r="A67" t="s">
        <v>295</v>
      </c>
      <c r="B67" t="s">
        <v>41</v>
      </c>
      <c r="C67" s="9">
        <v>8728</v>
      </c>
      <c r="D67" s="10">
        <v>44256</v>
      </c>
      <c r="E67" s="11">
        <v>30000</v>
      </c>
      <c r="F67" t="s">
        <v>283</v>
      </c>
      <c r="G67" s="10">
        <f t="shared" si="4"/>
        <v>44286</v>
      </c>
      <c r="H67" t="s">
        <v>284</v>
      </c>
      <c r="I67" s="12" t="str">
        <f t="shared" si="5"/>
        <v>872830000</v>
      </c>
      <c r="L67" s="11">
        <f t="shared" si="6"/>
        <v>-30000</v>
      </c>
      <c r="O67" s="10">
        <f>+IFERROR(VLOOKUP(I67,'[1]Resumen pagos 2025'!$1:$1048576,9,0),0)</f>
        <v>0</v>
      </c>
      <c r="P67" t="b">
        <f t="shared" si="3"/>
        <v>1</v>
      </c>
    </row>
    <row r="68" spans="1:16">
      <c r="A68" t="s">
        <v>55</v>
      </c>
      <c r="B68" t="s">
        <v>310</v>
      </c>
      <c r="C68" s="9">
        <v>94737</v>
      </c>
      <c r="D68" s="10">
        <v>44256</v>
      </c>
      <c r="E68" s="11">
        <v>-412791</v>
      </c>
      <c r="F68" t="s">
        <v>283</v>
      </c>
      <c r="G68" s="10">
        <f t="shared" si="4"/>
        <v>44286</v>
      </c>
      <c r="H68" t="s">
        <v>311</v>
      </c>
      <c r="I68" s="12" t="str">
        <f t="shared" si="5"/>
        <v>94737-412791</v>
      </c>
      <c r="L68" s="11">
        <f t="shared" si="6"/>
        <v>412791</v>
      </c>
      <c r="N68" s="14" t="s">
        <v>304</v>
      </c>
      <c r="O68" s="10">
        <f>+IFERROR(VLOOKUP(I68,'[1]Resumen pagos 2025'!$1:$1048576,9,0),0)</f>
        <v>0</v>
      </c>
      <c r="P68" t="b">
        <f t="shared" si="3"/>
        <v>1</v>
      </c>
    </row>
    <row r="69" spans="1:16">
      <c r="A69" t="s">
        <v>285</v>
      </c>
      <c r="B69" t="s">
        <v>41</v>
      </c>
      <c r="C69" s="9">
        <v>416</v>
      </c>
      <c r="D69" s="10">
        <v>44257</v>
      </c>
      <c r="E69" s="11">
        <v>75776</v>
      </c>
      <c r="F69" t="s">
        <v>283</v>
      </c>
      <c r="G69" s="10">
        <f t="shared" si="4"/>
        <v>44287</v>
      </c>
      <c r="H69" t="s">
        <v>284</v>
      </c>
      <c r="I69" s="12" t="str">
        <f t="shared" si="5"/>
        <v>41675776</v>
      </c>
      <c r="J69" s="10">
        <v>44216</v>
      </c>
      <c r="K69" s="11">
        <v>75776</v>
      </c>
      <c r="L69" s="11">
        <f t="shared" si="6"/>
        <v>0</v>
      </c>
      <c r="O69" s="10">
        <f>+IFERROR(VLOOKUP(I69,'[1]Resumen pagos 2025'!$1:$1048576,9,0),0)</f>
        <v>0</v>
      </c>
      <c r="P69" t="b">
        <f t="shared" si="3"/>
        <v>0</v>
      </c>
    </row>
    <row r="70" spans="1:16">
      <c r="A70" t="s">
        <v>285</v>
      </c>
      <c r="B70" t="s">
        <v>41</v>
      </c>
      <c r="C70" s="9">
        <v>417</v>
      </c>
      <c r="D70" s="10">
        <v>44257</v>
      </c>
      <c r="E70" s="11">
        <v>1749786</v>
      </c>
      <c r="F70" t="s">
        <v>283</v>
      </c>
      <c r="G70" s="10">
        <f t="shared" si="4"/>
        <v>44287</v>
      </c>
      <c r="H70" t="s">
        <v>284</v>
      </c>
      <c r="I70" s="12" t="str">
        <f t="shared" si="5"/>
        <v>4171749786</v>
      </c>
      <c r="J70" s="15">
        <v>44286</v>
      </c>
      <c r="K70" s="16">
        <v>1749786</v>
      </c>
      <c r="L70" s="11">
        <f t="shared" si="6"/>
        <v>0</v>
      </c>
      <c r="O70" s="10">
        <f>+IFERROR(VLOOKUP(I70,'[1]Resumen pagos 2025'!$1:$1048576,9,0),0)</f>
        <v>0</v>
      </c>
      <c r="P70" t="b">
        <f t="shared" si="3"/>
        <v>0</v>
      </c>
    </row>
    <row r="71" spans="1:16">
      <c r="A71" t="s">
        <v>312</v>
      </c>
      <c r="B71" t="s">
        <v>41</v>
      </c>
      <c r="C71" s="9">
        <v>54152</v>
      </c>
      <c r="D71" s="10">
        <v>44257</v>
      </c>
      <c r="E71" s="11">
        <v>226100</v>
      </c>
      <c r="F71" t="s">
        <v>283</v>
      </c>
      <c r="G71" s="10">
        <f t="shared" si="4"/>
        <v>44287</v>
      </c>
      <c r="H71" t="s">
        <v>284</v>
      </c>
      <c r="I71" s="12" t="str">
        <f t="shared" si="5"/>
        <v>54152226100</v>
      </c>
      <c r="L71" s="11">
        <f t="shared" si="6"/>
        <v>-226100</v>
      </c>
      <c r="O71" s="10">
        <f>+IFERROR(VLOOKUP(I71,'[1]Resumen pagos 2025'!$1:$1048576,9,0),0)</f>
        <v>0</v>
      </c>
      <c r="P71" t="b">
        <f t="shared" ref="P71:P134" si="7">+O71=J71</f>
        <v>1</v>
      </c>
    </row>
    <row r="72" spans="1:16">
      <c r="A72" t="s">
        <v>296</v>
      </c>
      <c r="B72" t="s">
        <v>297</v>
      </c>
      <c r="C72" s="9">
        <v>3785</v>
      </c>
      <c r="D72" s="10">
        <v>44257</v>
      </c>
      <c r="E72" s="11">
        <v>180300</v>
      </c>
      <c r="F72" t="s">
        <v>283</v>
      </c>
      <c r="G72" s="10">
        <f t="shared" si="4"/>
        <v>44287</v>
      </c>
      <c r="H72" t="s">
        <v>284</v>
      </c>
      <c r="I72" s="12" t="str">
        <f t="shared" si="5"/>
        <v>3785180300</v>
      </c>
      <c r="L72" s="11">
        <f t="shared" si="6"/>
        <v>-180300</v>
      </c>
      <c r="O72" s="10">
        <f>+IFERROR(VLOOKUP(I72,'[1]Resumen pagos 2025'!$1:$1048576,9,0),0)</f>
        <v>0</v>
      </c>
      <c r="P72" t="b">
        <f t="shared" si="7"/>
        <v>1</v>
      </c>
    </row>
    <row r="73" spans="1:16">
      <c r="A73" t="s">
        <v>55</v>
      </c>
      <c r="B73" t="s">
        <v>41</v>
      </c>
      <c r="C73" s="9">
        <v>550743</v>
      </c>
      <c r="D73" s="10">
        <v>44258</v>
      </c>
      <c r="E73" s="11">
        <v>2923085</v>
      </c>
      <c r="F73" t="s">
        <v>283</v>
      </c>
      <c r="G73" s="10">
        <f t="shared" si="4"/>
        <v>44288</v>
      </c>
      <c r="H73" t="s">
        <v>284</v>
      </c>
      <c r="I73" s="12" t="str">
        <f t="shared" si="5"/>
        <v>5507432923085</v>
      </c>
      <c r="L73" s="11">
        <f t="shared" si="6"/>
        <v>-2923085</v>
      </c>
      <c r="N73" s="14" t="s">
        <v>304</v>
      </c>
      <c r="O73" s="10">
        <f>+IFERROR(VLOOKUP(I73,'[1]Resumen pagos 2025'!$1:$1048576,9,0),0)</f>
        <v>0</v>
      </c>
      <c r="P73" t="b">
        <f t="shared" si="7"/>
        <v>1</v>
      </c>
    </row>
    <row r="74" spans="1:16">
      <c r="A74" t="s">
        <v>55</v>
      </c>
      <c r="B74" t="s">
        <v>41</v>
      </c>
      <c r="C74" s="9">
        <v>550753</v>
      </c>
      <c r="D74" s="10">
        <v>44258</v>
      </c>
      <c r="E74" s="11">
        <v>2102369</v>
      </c>
      <c r="F74" t="s">
        <v>283</v>
      </c>
      <c r="G74" s="10">
        <f t="shared" si="4"/>
        <v>44288</v>
      </c>
      <c r="H74" t="s">
        <v>284</v>
      </c>
      <c r="I74" s="12" t="str">
        <f t="shared" si="5"/>
        <v>5507532102369</v>
      </c>
      <c r="L74" s="11">
        <f t="shared" si="6"/>
        <v>-2102369</v>
      </c>
      <c r="N74" s="14" t="s">
        <v>304</v>
      </c>
      <c r="O74" s="10">
        <f>+IFERROR(VLOOKUP(I74,'[1]Resumen pagos 2025'!$1:$1048576,9,0),0)</f>
        <v>0</v>
      </c>
      <c r="P74" t="b">
        <f t="shared" si="7"/>
        <v>1</v>
      </c>
    </row>
    <row r="75" spans="1:16">
      <c r="A75" t="s">
        <v>52</v>
      </c>
      <c r="B75" t="s">
        <v>41</v>
      </c>
      <c r="C75" s="9">
        <v>88424</v>
      </c>
      <c r="D75" s="10">
        <v>44259</v>
      </c>
      <c r="E75" s="11">
        <v>70222</v>
      </c>
      <c r="F75" t="s">
        <v>283</v>
      </c>
      <c r="G75" s="10">
        <f t="shared" si="4"/>
        <v>44289</v>
      </c>
      <c r="H75" t="s">
        <v>284</v>
      </c>
      <c r="I75" s="12" t="str">
        <f t="shared" si="5"/>
        <v>8842470222</v>
      </c>
      <c r="L75" s="11">
        <f t="shared" si="6"/>
        <v>-70222</v>
      </c>
      <c r="O75" s="10">
        <f>+IFERROR(VLOOKUP(I75,'[1]Resumen pagos 2025'!$1:$1048576,9,0),0)</f>
        <v>0</v>
      </c>
      <c r="P75" t="b">
        <f t="shared" si="7"/>
        <v>1</v>
      </c>
    </row>
    <row r="76" spans="1:16">
      <c r="A76" t="s">
        <v>282</v>
      </c>
      <c r="B76" t="s">
        <v>41</v>
      </c>
      <c r="C76" s="9">
        <v>1093713</v>
      </c>
      <c r="D76" s="10">
        <v>44260</v>
      </c>
      <c r="E76" s="11">
        <v>1117425</v>
      </c>
      <c r="F76" t="s">
        <v>283</v>
      </c>
      <c r="G76" s="10">
        <f t="shared" si="4"/>
        <v>44290</v>
      </c>
      <c r="H76" t="s">
        <v>284</v>
      </c>
      <c r="I76" s="12" t="str">
        <f t="shared" si="5"/>
        <v>10937131117425</v>
      </c>
      <c r="L76" s="11">
        <f t="shared" si="6"/>
        <v>-1117425</v>
      </c>
      <c r="O76" s="10">
        <f>+IFERROR(VLOOKUP(I76,'[1]Resumen pagos 2025'!$1:$1048576,9,0),0)</f>
        <v>0</v>
      </c>
      <c r="P76" t="b">
        <f t="shared" si="7"/>
        <v>1</v>
      </c>
    </row>
    <row r="77" spans="1:16">
      <c r="A77" t="s">
        <v>313</v>
      </c>
      <c r="B77" t="s">
        <v>41</v>
      </c>
      <c r="C77" s="9">
        <v>51503</v>
      </c>
      <c r="D77" s="10">
        <v>44264</v>
      </c>
      <c r="E77" s="11">
        <v>804912</v>
      </c>
      <c r="F77" t="s">
        <v>283</v>
      </c>
      <c r="G77" s="10">
        <f t="shared" si="4"/>
        <v>44294</v>
      </c>
      <c r="H77" t="s">
        <v>284</v>
      </c>
      <c r="I77" s="12" t="str">
        <f t="shared" si="5"/>
        <v>51503804912</v>
      </c>
      <c r="L77" s="11">
        <f t="shared" si="6"/>
        <v>-804912</v>
      </c>
      <c r="O77" s="10">
        <f>+IFERROR(VLOOKUP(I77,'[1]Resumen pagos 2025'!$1:$1048576,9,0),0)</f>
        <v>0</v>
      </c>
      <c r="P77" t="b">
        <f t="shared" si="7"/>
        <v>1</v>
      </c>
    </row>
    <row r="78" spans="1:16">
      <c r="A78" t="s">
        <v>314</v>
      </c>
      <c r="B78" t="s">
        <v>41</v>
      </c>
      <c r="C78" s="9">
        <v>2421026</v>
      </c>
      <c r="D78" s="10">
        <v>44264</v>
      </c>
      <c r="E78" s="11">
        <v>340874</v>
      </c>
      <c r="F78" t="s">
        <v>283</v>
      </c>
      <c r="G78" s="10">
        <f t="shared" si="4"/>
        <v>44294</v>
      </c>
      <c r="H78" t="s">
        <v>284</v>
      </c>
      <c r="I78" s="12" t="str">
        <f t="shared" si="5"/>
        <v>2421026340874</v>
      </c>
      <c r="L78" s="11">
        <f t="shared" si="6"/>
        <v>-340874</v>
      </c>
      <c r="O78" s="10">
        <f>+IFERROR(VLOOKUP(I78,'[1]Resumen pagos 2025'!$1:$1048576,9,0),0)</f>
        <v>0</v>
      </c>
      <c r="P78" t="b">
        <f t="shared" si="7"/>
        <v>1</v>
      </c>
    </row>
    <row r="79" spans="1:16">
      <c r="A79" t="s">
        <v>292</v>
      </c>
      <c r="B79" t="s">
        <v>41</v>
      </c>
      <c r="C79" s="9">
        <v>28151</v>
      </c>
      <c r="D79" s="10">
        <v>44264</v>
      </c>
      <c r="E79" s="11">
        <v>365475</v>
      </c>
      <c r="F79" t="s">
        <v>283</v>
      </c>
      <c r="G79" s="10">
        <f t="shared" si="4"/>
        <v>44294</v>
      </c>
      <c r="H79" t="s">
        <v>284</v>
      </c>
      <c r="I79" s="12" t="str">
        <f t="shared" si="5"/>
        <v>28151365475</v>
      </c>
      <c r="L79" s="11">
        <f t="shared" si="6"/>
        <v>-365475</v>
      </c>
      <c r="O79" s="10">
        <f>+IFERROR(VLOOKUP(I79,'[1]Resumen pagos 2025'!$1:$1048576,9,0),0)</f>
        <v>0</v>
      </c>
      <c r="P79" t="b">
        <f t="shared" si="7"/>
        <v>1</v>
      </c>
    </row>
    <row r="80" spans="1:16">
      <c r="A80" t="s">
        <v>314</v>
      </c>
      <c r="B80" t="s">
        <v>41</v>
      </c>
      <c r="C80" s="9">
        <v>2422403</v>
      </c>
      <c r="D80" s="10">
        <v>44265</v>
      </c>
      <c r="E80" s="11">
        <v>1793877</v>
      </c>
      <c r="F80" t="s">
        <v>283</v>
      </c>
      <c r="G80" s="10">
        <f t="shared" si="4"/>
        <v>44295</v>
      </c>
      <c r="H80" t="s">
        <v>284</v>
      </c>
      <c r="I80" s="12" t="str">
        <f t="shared" si="5"/>
        <v>24224031793877</v>
      </c>
      <c r="L80" s="11">
        <f t="shared" si="6"/>
        <v>-1793877</v>
      </c>
      <c r="O80" s="10">
        <f>+IFERROR(VLOOKUP(I80,'[1]Resumen pagos 2025'!$1:$1048576,9,0),0)</f>
        <v>0</v>
      </c>
      <c r="P80" t="b">
        <f t="shared" si="7"/>
        <v>1</v>
      </c>
    </row>
    <row r="81" spans="1:16">
      <c r="A81" t="s">
        <v>300</v>
      </c>
      <c r="B81" t="s">
        <v>41</v>
      </c>
      <c r="C81" s="9">
        <v>42594262</v>
      </c>
      <c r="D81" s="10">
        <v>44265</v>
      </c>
      <c r="E81" s="11">
        <v>22980</v>
      </c>
      <c r="F81" t="s">
        <v>283</v>
      </c>
      <c r="G81" s="10">
        <f t="shared" si="4"/>
        <v>44295</v>
      </c>
      <c r="H81" t="s">
        <v>284</v>
      </c>
      <c r="I81" s="12" t="str">
        <f t="shared" si="5"/>
        <v>4259426222980</v>
      </c>
      <c r="L81" s="11">
        <f t="shared" si="6"/>
        <v>-22980</v>
      </c>
      <c r="O81" s="10">
        <f>+IFERROR(VLOOKUP(I81,'[1]Resumen pagos 2025'!$1:$1048576,9,0),0)</f>
        <v>0</v>
      </c>
      <c r="P81" t="b">
        <f t="shared" si="7"/>
        <v>1</v>
      </c>
    </row>
    <row r="82" spans="1:16">
      <c r="A82" t="s">
        <v>315</v>
      </c>
      <c r="B82" t="s">
        <v>41</v>
      </c>
      <c r="C82" s="9">
        <v>1586980</v>
      </c>
      <c r="D82" s="10">
        <v>44266</v>
      </c>
      <c r="E82" s="11">
        <v>1303980</v>
      </c>
      <c r="F82" t="s">
        <v>283</v>
      </c>
      <c r="G82" s="10">
        <f t="shared" si="4"/>
        <v>44296</v>
      </c>
      <c r="H82" t="s">
        <v>284</v>
      </c>
      <c r="I82" s="12" t="str">
        <f t="shared" si="5"/>
        <v>15869801303980</v>
      </c>
      <c r="L82" s="11">
        <f t="shared" si="6"/>
        <v>-1303980</v>
      </c>
      <c r="O82" s="10">
        <f>+IFERROR(VLOOKUP(I82,'[1]Resumen pagos 2025'!$1:$1048576,9,0),0)</f>
        <v>0</v>
      </c>
      <c r="P82" t="b">
        <f t="shared" si="7"/>
        <v>1</v>
      </c>
    </row>
    <row r="83" spans="1:16">
      <c r="A83" t="s">
        <v>314</v>
      </c>
      <c r="B83" t="s">
        <v>41</v>
      </c>
      <c r="C83" s="9">
        <v>2423632</v>
      </c>
      <c r="D83" s="10">
        <v>44266</v>
      </c>
      <c r="E83" s="11">
        <v>252137</v>
      </c>
      <c r="F83" t="s">
        <v>283</v>
      </c>
      <c r="G83" s="10">
        <f t="shared" si="4"/>
        <v>44296</v>
      </c>
      <c r="H83" t="s">
        <v>284</v>
      </c>
      <c r="I83" s="12" t="str">
        <f t="shared" si="5"/>
        <v>2423632252137</v>
      </c>
      <c r="L83" s="11">
        <f t="shared" si="6"/>
        <v>-252137</v>
      </c>
      <c r="O83" s="10">
        <f>+IFERROR(VLOOKUP(I83,'[1]Resumen pagos 2025'!$1:$1048576,9,0),0)</f>
        <v>0</v>
      </c>
      <c r="P83" t="b">
        <f t="shared" si="7"/>
        <v>1</v>
      </c>
    </row>
    <row r="84" spans="1:16">
      <c r="A84" t="s">
        <v>292</v>
      </c>
      <c r="B84" t="s">
        <v>41</v>
      </c>
      <c r="C84" s="9">
        <v>28186</v>
      </c>
      <c r="D84" s="10">
        <v>44266</v>
      </c>
      <c r="E84" s="11">
        <v>151095</v>
      </c>
      <c r="F84" t="s">
        <v>283</v>
      </c>
      <c r="G84" s="10">
        <f t="shared" si="4"/>
        <v>44296</v>
      </c>
      <c r="H84" t="s">
        <v>284</v>
      </c>
      <c r="I84" s="12" t="str">
        <f t="shared" si="5"/>
        <v>28186151095</v>
      </c>
      <c r="L84" s="11">
        <f t="shared" si="6"/>
        <v>-151095</v>
      </c>
      <c r="O84" s="10">
        <f>+IFERROR(VLOOKUP(I84,'[1]Resumen pagos 2025'!$1:$1048576,9,0),0)</f>
        <v>0</v>
      </c>
      <c r="P84" t="b">
        <f t="shared" si="7"/>
        <v>1</v>
      </c>
    </row>
    <row r="85" spans="1:16">
      <c r="A85" t="s">
        <v>305</v>
      </c>
      <c r="B85" t="s">
        <v>41</v>
      </c>
      <c r="C85" s="9">
        <v>3597694</v>
      </c>
      <c r="D85" s="10">
        <v>44267</v>
      </c>
      <c r="E85" s="11">
        <v>799990</v>
      </c>
      <c r="F85" t="s">
        <v>283</v>
      </c>
      <c r="G85" s="10">
        <f t="shared" si="4"/>
        <v>44297</v>
      </c>
      <c r="H85" t="s">
        <v>284</v>
      </c>
      <c r="I85" s="12" t="str">
        <f t="shared" si="5"/>
        <v>3597694799990</v>
      </c>
      <c r="L85" s="11">
        <f t="shared" si="6"/>
        <v>-799990</v>
      </c>
      <c r="O85" s="10">
        <f>+IFERROR(VLOOKUP(I85,'[1]Resumen pagos 2025'!$1:$1048576,9,0),0)</f>
        <v>0</v>
      </c>
      <c r="P85" t="b">
        <f t="shared" si="7"/>
        <v>1</v>
      </c>
    </row>
    <row r="86" spans="1:16">
      <c r="A86" t="s">
        <v>305</v>
      </c>
      <c r="B86" t="s">
        <v>41</v>
      </c>
      <c r="C86" s="9">
        <v>3597693</v>
      </c>
      <c r="D86" s="10">
        <v>44267</v>
      </c>
      <c r="E86" s="11">
        <v>188970</v>
      </c>
      <c r="F86" t="s">
        <v>283</v>
      </c>
      <c r="G86" s="10">
        <f t="shared" si="4"/>
        <v>44297</v>
      </c>
      <c r="H86" t="s">
        <v>284</v>
      </c>
      <c r="I86" s="12" t="str">
        <f t="shared" si="5"/>
        <v>3597693188970</v>
      </c>
      <c r="L86" s="11">
        <f t="shared" si="6"/>
        <v>-188970</v>
      </c>
      <c r="O86" s="10">
        <f>+IFERROR(VLOOKUP(I86,'[1]Resumen pagos 2025'!$1:$1048576,9,0),0)</f>
        <v>0</v>
      </c>
      <c r="P86" t="b">
        <f t="shared" si="7"/>
        <v>1</v>
      </c>
    </row>
    <row r="87" spans="1:16">
      <c r="A87" t="s">
        <v>316</v>
      </c>
      <c r="B87" t="s">
        <v>41</v>
      </c>
      <c r="C87" s="9">
        <v>23859555</v>
      </c>
      <c r="D87" s="10">
        <v>44267</v>
      </c>
      <c r="E87" s="11">
        <v>243960</v>
      </c>
      <c r="F87" t="s">
        <v>283</v>
      </c>
      <c r="G87" s="10">
        <f t="shared" si="4"/>
        <v>44297</v>
      </c>
      <c r="H87" t="s">
        <v>284</v>
      </c>
      <c r="I87" s="12" t="str">
        <f t="shared" si="5"/>
        <v>23859555243960</v>
      </c>
      <c r="L87" s="11">
        <f t="shared" si="6"/>
        <v>-243960</v>
      </c>
      <c r="O87" s="10">
        <f>+IFERROR(VLOOKUP(I87,'[1]Resumen pagos 2025'!$1:$1048576,9,0),0)</f>
        <v>0</v>
      </c>
      <c r="P87" t="b">
        <f t="shared" si="7"/>
        <v>1</v>
      </c>
    </row>
    <row r="88" spans="1:16">
      <c r="A88" t="s">
        <v>292</v>
      </c>
      <c r="B88" t="s">
        <v>41</v>
      </c>
      <c r="C88" s="9">
        <v>28225</v>
      </c>
      <c r="D88" s="10">
        <v>44267</v>
      </c>
      <c r="E88" s="11">
        <v>101991</v>
      </c>
      <c r="F88" t="s">
        <v>283</v>
      </c>
      <c r="G88" s="10">
        <f t="shared" si="4"/>
        <v>44297</v>
      </c>
      <c r="H88" t="s">
        <v>284</v>
      </c>
      <c r="I88" s="12" t="str">
        <f t="shared" si="5"/>
        <v>28225101991</v>
      </c>
      <c r="L88" s="11">
        <f t="shared" si="6"/>
        <v>-101991</v>
      </c>
      <c r="O88" s="10">
        <f>+IFERROR(VLOOKUP(I88,'[1]Resumen pagos 2025'!$1:$1048576,9,0),0)</f>
        <v>0</v>
      </c>
      <c r="P88" t="b">
        <f t="shared" si="7"/>
        <v>1</v>
      </c>
    </row>
    <row r="89" spans="1:16">
      <c r="A89" t="s">
        <v>292</v>
      </c>
      <c r="B89" t="s">
        <v>41</v>
      </c>
      <c r="C89" s="9">
        <v>28226</v>
      </c>
      <c r="D89" s="10">
        <v>44267</v>
      </c>
      <c r="E89" s="11">
        <v>110492</v>
      </c>
      <c r="F89" t="s">
        <v>283</v>
      </c>
      <c r="G89" s="10">
        <f t="shared" si="4"/>
        <v>44297</v>
      </c>
      <c r="H89" t="s">
        <v>284</v>
      </c>
      <c r="I89" s="12" t="str">
        <f t="shared" si="5"/>
        <v>28226110492</v>
      </c>
      <c r="L89" s="11">
        <f t="shared" si="6"/>
        <v>-110492</v>
      </c>
      <c r="O89" s="10">
        <f>+IFERROR(VLOOKUP(I89,'[1]Resumen pagos 2025'!$1:$1048576,9,0),0)</f>
        <v>0</v>
      </c>
      <c r="P89" t="b">
        <f t="shared" si="7"/>
        <v>1</v>
      </c>
    </row>
    <row r="90" spans="1:16">
      <c r="A90" t="s">
        <v>292</v>
      </c>
      <c r="B90" t="s">
        <v>41</v>
      </c>
      <c r="C90" s="9">
        <v>28224</v>
      </c>
      <c r="D90" s="10">
        <v>44267</v>
      </c>
      <c r="E90" s="11">
        <v>339991</v>
      </c>
      <c r="F90" t="s">
        <v>283</v>
      </c>
      <c r="G90" s="10">
        <f t="shared" si="4"/>
        <v>44297</v>
      </c>
      <c r="H90" t="s">
        <v>284</v>
      </c>
      <c r="I90" s="12" t="str">
        <f t="shared" si="5"/>
        <v>28224339991</v>
      </c>
      <c r="L90" s="11">
        <f t="shared" si="6"/>
        <v>-339991</v>
      </c>
      <c r="O90" s="10">
        <f>+IFERROR(VLOOKUP(I90,'[1]Resumen pagos 2025'!$1:$1048576,9,0),0)</f>
        <v>0</v>
      </c>
      <c r="P90" t="b">
        <f t="shared" si="7"/>
        <v>1</v>
      </c>
    </row>
    <row r="91" spans="1:16">
      <c r="A91" t="s">
        <v>317</v>
      </c>
      <c r="B91" t="s">
        <v>41</v>
      </c>
      <c r="C91" s="9">
        <v>13720460</v>
      </c>
      <c r="D91" s="10">
        <v>44267</v>
      </c>
      <c r="E91" s="11">
        <v>69960</v>
      </c>
      <c r="F91" t="s">
        <v>283</v>
      </c>
      <c r="G91" s="10">
        <f t="shared" si="4"/>
        <v>44297</v>
      </c>
      <c r="H91" t="s">
        <v>284</v>
      </c>
      <c r="I91" s="12" t="str">
        <f t="shared" si="5"/>
        <v>1372046069960</v>
      </c>
      <c r="L91" s="11">
        <f t="shared" si="6"/>
        <v>-69960</v>
      </c>
      <c r="O91" s="10">
        <f>+IFERROR(VLOOKUP(I91,'[1]Resumen pagos 2025'!$1:$1048576,9,0),0)</f>
        <v>0</v>
      </c>
      <c r="P91" t="b">
        <f t="shared" si="7"/>
        <v>1</v>
      </c>
    </row>
    <row r="92" spans="1:16">
      <c r="A92" t="s">
        <v>305</v>
      </c>
      <c r="B92" t="s">
        <v>41</v>
      </c>
      <c r="C92" s="9">
        <v>3600439</v>
      </c>
      <c r="D92" s="10">
        <v>44268</v>
      </c>
      <c r="E92" s="11">
        <v>134000</v>
      </c>
      <c r="F92" t="s">
        <v>283</v>
      </c>
      <c r="G92" s="10">
        <f t="shared" si="4"/>
        <v>44298</v>
      </c>
      <c r="H92" t="s">
        <v>284</v>
      </c>
      <c r="I92" s="12" t="str">
        <f t="shared" si="5"/>
        <v>3600439134000</v>
      </c>
      <c r="L92" s="11">
        <f t="shared" si="6"/>
        <v>-134000</v>
      </c>
      <c r="O92" s="10">
        <f>+IFERROR(VLOOKUP(I92,'[1]Resumen pagos 2025'!$1:$1048576,9,0),0)</f>
        <v>0</v>
      </c>
      <c r="P92" t="b">
        <f t="shared" si="7"/>
        <v>1</v>
      </c>
    </row>
    <row r="93" spans="1:16">
      <c r="A93" t="s">
        <v>55</v>
      </c>
      <c r="B93" t="s">
        <v>41</v>
      </c>
      <c r="C93" s="9">
        <v>556013</v>
      </c>
      <c r="D93" s="10">
        <v>44270</v>
      </c>
      <c r="E93" s="11">
        <v>3715610</v>
      </c>
      <c r="F93" t="s">
        <v>283</v>
      </c>
      <c r="G93" s="10">
        <f t="shared" si="4"/>
        <v>44300</v>
      </c>
      <c r="H93" t="s">
        <v>284</v>
      </c>
      <c r="I93" s="12" t="str">
        <f t="shared" si="5"/>
        <v>5560133715610</v>
      </c>
      <c r="L93" s="11">
        <f t="shared" si="6"/>
        <v>-3715610</v>
      </c>
      <c r="N93" s="14" t="s">
        <v>304</v>
      </c>
      <c r="O93" s="10">
        <f>+IFERROR(VLOOKUP(I93,'[1]Resumen pagos 2025'!$1:$1048576,9,0),0)</f>
        <v>0</v>
      </c>
      <c r="P93" t="b">
        <f t="shared" si="7"/>
        <v>1</v>
      </c>
    </row>
    <row r="94" spans="1:16">
      <c r="A94" t="s">
        <v>294</v>
      </c>
      <c r="B94" t="s">
        <v>41</v>
      </c>
      <c r="C94" s="9">
        <v>13073</v>
      </c>
      <c r="D94" s="10">
        <v>44270</v>
      </c>
      <c r="E94" s="11">
        <v>1259979</v>
      </c>
      <c r="F94" t="s">
        <v>283</v>
      </c>
      <c r="G94" s="10">
        <f t="shared" si="4"/>
        <v>44300</v>
      </c>
      <c r="H94" t="s">
        <v>284</v>
      </c>
      <c r="I94" s="12" t="str">
        <f t="shared" si="5"/>
        <v>130731259979</v>
      </c>
      <c r="L94" s="11">
        <f t="shared" si="6"/>
        <v>-1259979</v>
      </c>
      <c r="O94" s="10">
        <f>+IFERROR(VLOOKUP(I94,'[1]Resumen pagos 2025'!$1:$1048576,9,0),0)</f>
        <v>0</v>
      </c>
      <c r="P94" t="b">
        <f t="shared" si="7"/>
        <v>1</v>
      </c>
    </row>
    <row r="95" spans="1:16">
      <c r="A95" t="s">
        <v>314</v>
      </c>
      <c r="B95" t="s">
        <v>41</v>
      </c>
      <c r="C95" s="9">
        <v>2429210</v>
      </c>
      <c r="D95" s="10">
        <v>44271</v>
      </c>
      <c r="E95" s="11">
        <v>2069587</v>
      </c>
      <c r="F95" t="s">
        <v>283</v>
      </c>
      <c r="G95" s="10">
        <f t="shared" si="4"/>
        <v>44301</v>
      </c>
      <c r="H95" t="s">
        <v>284</v>
      </c>
      <c r="I95" s="12" t="str">
        <f t="shared" si="5"/>
        <v>24292102069587</v>
      </c>
      <c r="L95" s="11">
        <f t="shared" si="6"/>
        <v>-2069587</v>
      </c>
      <c r="O95" s="10">
        <f>+IFERROR(VLOOKUP(I95,'[1]Resumen pagos 2025'!$1:$1048576,9,0),0)</f>
        <v>0</v>
      </c>
      <c r="P95" t="b">
        <f t="shared" si="7"/>
        <v>1</v>
      </c>
    </row>
    <row r="96" spans="1:16">
      <c r="A96" t="s">
        <v>55</v>
      </c>
      <c r="B96" t="s">
        <v>41</v>
      </c>
      <c r="C96" s="9">
        <v>556472</v>
      </c>
      <c r="D96" s="10">
        <v>44271</v>
      </c>
      <c r="E96" s="11">
        <v>1070405</v>
      </c>
      <c r="F96" t="s">
        <v>283</v>
      </c>
      <c r="G96" s="10">
        <f t="shared" si="4"/>
        <v>44301</v>
      </c>
      <c r="H96" t="s">
        <v>284</v>
      </c>
      <c r="I96" s="12" t="str">
        <f t="shared" si="5"/>
        <v>5564721070405</v>
      </c>
      <c r="L96" s="11">
        <f t="shared" si="6"/>
        <v>-1070405</v>
      </c>
      <c r="N96" s="14" t="s">
        <v>304</v>
      </c>
      <c r="O96" s="10">
        <f>+IFERROR(VLOOKUP(I96,'[1]Resumen pagos 2025'!$1:$1048576,9,0),0)</f>
        <v>0</v>
      </c>
      <c r="P96" t="b">
        <f t="shared" si="7"/>
        <v>1</v>
      </c>
    </row>
    <row r="97" spans="1:16">
      <c r="A97" t="s">
        <v>292</v>
      </c>
      <c r="B97" t="s">
        <v>41</v>
      </c>
      <c r="C97" s="9">
        <v>28269</v>
      </c>
      <c r="D97" s="10">
        <v>44271</v>
      </c>
      <c r="E97" s="11">
        <v>39976</v>
      </c>
      <c r="F97" t="s">
        <v>283</v>
      </c>
      <c r="G97" s="10">
        <f t="shared" si="4"/>
        <v>44301</v>
      </c>
      <c r="H97" t="s">
        <v>284</v>
      </c>
      <c r="I97" s="12" t="str">
        <f t="shared" si="5"/>
        <v>2826939976</v>
      </c>
      <c r="L97" s="11">
        <f t="shared" si="6"/>
        <v>-39976</v>
      </c>
      <c r="O97" s="10">
        <f>+IFERROR(VLOOKUP(I97,'[1]Resumen pagos 2025'!$1:$1048576,9,0),0)</f>
        <v>0</v>
      </c>
      <c r="P97" t="b">
        <f t="shared" si="7"/>
        <v>1</v>
      </c>
    </row>
    <row r="98" spans="1:16">
      <c r="A98" t="s">
        <v>292</v>
      </c>
      <c r="B98" t="s">
        <v>41</v>
      </c>
      <c r="C98" s="9">
        <v>28284</v>
      </c>
      <c r="D98" s="10">
        <v>44272</v>
      </c>
      <c r="E98" s="11">
        <v>22492</v>
      </c>
      <c r="F98" t="s">
        <v>283</v>
      </c>
      <c r="G98" s="10">
        <f t="shared" si="4"/>
        <v>44302</v>
      </c>
      <c r="H98" t="s">
        <v>284</v>
      </c>
      <c r="I98" s="12" t="str">
        <f t="shared" si="5"/>
        <v>2828422492</v>
      </c>
      <c r="L98" s="11">
        <f t="shared" si="6"/>
        <v>-22492</v>
      </c>
      <c r="O98" s="10">
        <f>+IFERROR(VLOOKUP(I98,'[1]Resumen pagos 2025'!$1:$1048576,9,0),0)</f>
        <v>0</v>
      </c>
      <c r="P98" t="b">
        <f t="shared" si="7"/>
        <v>1</v>
      </c>
    </row>
    <row r="99" spans="1:16">
      <c r="A99" t="s">
        <v>314</v>
      </c>
      <c r="B99" t="s">
        <v>41</v>
      </c>
      <c r="C99" s="9">
        <v>2431338</v>
      </c>
      <c r="D99" s="10">
        <v>44273</v>
      </c>
      <c r="E99" s="11">
        <v>721718</v>
      </c>
      <c r="F99" t="s">
        <v>283</v>
      </c>
      <c r="G99" s="10">
        <f t="shared" si="4"/>
        <v>44303</v>
      </c>
      <c r="H99" t="s">
        <v>284</v>
      </c>
      <c r="I99" s="12" t="str">
        <f t="shared" si="5"/>
        <v>2431338721718</v>
      </c>
      <c r="L99" s="11">
        <f t="shared" si="6"/>
        <v>-721718</v>
      </c>
      <c r="O99" s="10">
        <f>+IFERROR(VLOOKUP(I99,'[1]Resumen pagos 2025'!$1:$1048576,9,0),0)</f>
        <v>0</v>
      </c>
      <c r="P99" t="b">
        <f t="shared" si="7"/>
        <v>1</v>
      </c>
    </row>
    <row r="100" spans="1:16">
      <c r="A100" t="s">
        <v>282</v>
      </c>
      <c r="B100" t="s">
        <v>41</v>
      </c>
      <c r="C100" s="9">
        <v>1094545</v>
      </c>
      <c r="D100" s="10">
        <v>44273</v>
      </c>
      <c r="E100" s="11">
        <v>119985</v>
      </c>
      <c r="F100" t="s">
        <v>283</v>
      </c>
      <c r="G100" s="10">
        <f t="shared" si="4"/>
        <v>44303</v>
      </c>
      <c r="H100" t="s">
        <v>284</v>
      </c>
      <c r="I100" s="12" t="str">
        <f t="shared" si="5"/>
        <v>1094545119985</v>
      </c>
      <c r="L100" s="11">
        <f t="shared" si="6"/>
        <v>-119985</v>
      </c>
      <c r="O100" s="10">
        <f>+IFERROR(VLOOKUP(I100,'[1]Resumen pagos 2025'!$1:$1048576,9,0),0)</f>
        <v>0</v>
      </c>
      <c r="P100" t="b">
        <f t="shared" si="7"/>
        <v>1</v>
      </c>
    </row>
    <row r="101" spans="1:16">
      <c r="A101" t="s">
        <v>314</v>
      </c>
      <c r="B101" t="s">
        <v>41</v>
      </c>
      <c r="C101" s="9">
        <v>2432175</v>
      </c>
      <c r="D101" s="10">
        <v>44274</v>
      </c>
      <c r="E101" s="11">
        <v>721718</v>
      </c>
      <c r="F101" t="s">
        <v>283</v>
      </c>
      <c r="G101" s="10">
        <f t="shared" si="4"/>
        <v>44304</v>
      </c>
      <c r="H101" t="s">
        <v>284</v>
      </c>
      <c r="I101" s="12" t="str">
        <f t="shared" si="5"/>
        <v>2432175721718</v>
      </c>
      <c r="L101" s="11">
        <f t="shared" si="6"/>
        <v>-721718</v>
      </c>
      <c r="O101" s="10">
        <f>+IFERROR(VLOOKUP(I101,'[1]Resumen pagos 2025'!$1:$1048576,9,0),0)</f>
        <v>0</v>
      </c>
      <c r="P101" t="b">
        <f t="shared" si="7"/>
        <v>1</v>
      </c>
    </row>
    <row r="102" spans="1:16">
      <c r="A102" t="s">
        <v>303</v>
      </c>
      <c r="B102" t="s">
        <v>41</v>
      </c>
      <c r="C102" s="9">
        <v>85006</v>
      </c>
      <c r="D102" s="10">
        <v>44274</v>
      </c>
      <c r="E102" s="11">
        <v>659980</v>
      </c>
      <c r="F102" t="s">
        <v>283</v>
      </c>
      <c r="G102" s="10">
        <f t="shared" si="4"/>
        <v>44304</v>
      </c>
      <c r="H102" t="s">
        <v>284</v>
      </c>
      <c r="I102" s="12" t="str">
        <f t="shared" si="5"/>
        <v>85006659980</v>
      </c>
      <c r="L102" s="11">
        <f t="shared" si="6"/>
        <v>-659980</v>
      </c>
      <c r="O102" s="10">
        <f>+IFERROR(VLOOKUP(I102,'[1]Resumen pagos 2025'!$1:$1048576,9,0),0)</f>
        <v>0</v>
      </c>
      <c r="P102" t="b">
        <f t="shared" si="7"/>
        <v>1</v>
      </c>
    </row>
    <row r="103" spans="1:16">
      <c r="A103" t="s">
        <v>314</v>
      </c>
      <c r="B103" t="s">
        <v>41</v>
      </c>
      <c r="C103" s="9">
        <v>2434292</v>
      </c>
      <c r="D103" s="10">
        <v>44277</v>
      </c>
      <c r="E103" s="11">
        <v>172614</v>
      </c>
      <c r="F103" t="s">
        <v>283</v>
      </c>
      <c r="G103" s="10">
        <f t="shared" si="4"/>
        <v>44307</v>
      </c>
      <c r="H103" t="s">
        <v>284</v>
      </c>
      <c r="I103" s="12" t="str">
        <f t="shared" si="5"/>
        <v>2434292172614</v>
      </c>
      <c r="L103" s="11">
        <f t="shared" si="6"/>
        <v>-172614</v>
      </c>
      <c r="O103" s="10">
        <f>+IFERROR(VLOOKUP(I103,'[1]Resumen pagos 2025'!$1:$1048576,9,0),0)</f>
        <v>0</v>
      </c>
      <c r="P103" t="b">
        <f t="shared" si="7"/>
        <v>1</v>
      </c>
    </row>
    <row r="104" spans="1:16">
      <c r="A104" t="s">
        <v>305</v>
      </c>
      <c r="B104" t="s">
        <v>41</v>
      </c>
      <c r="C104" s="9">
        <v>3576357</v>
      </c>
      <c r="D104" s="10">
        <v>44277</v>
      </c>
      <c r="E104" s="11">
        <v>613980</v>
      </c>
      <c r="F104" t="s">
        <v>283</v>
      </c>
      <c r="G104" s="10">
        <f t="shared" si="4"/>
        <v>44307</v>
      </c>
      <c r="H104" t="s">
        <v>284</v>
      </c>
      <c r="I104" s="12" t="str">
        <f t="shared" si="5"/>
        <v>3576357613980</v>
      </c>
      <c r="L104" s="11">
        <f t="shared" si="6"/>
        <v>-613980</v>
      </c>
      <c r="O104" s="10">
        <f>+IFERROR(VLOOKUP(I104,'[1]Resumen pagos 2025'!$1:$1048576,9,0),0)</f>
        <v>0</v>
      </c>
      <c r="P104" t="b">
        <f t="shared" si="7"/>
        <v>1</v>
      </c>
    </row>
    <row r="105" spans="1:16">
      <c r="A105" t="s">
        <v>317</v>
      </c>
      <c r="B105" t="s">
        <v>41</v>
      </c>
      <c r="C105" s="9">
        <v>13722260</v>
      </c>
      <c r="D105" s="10">
        <v>44277</v>
      </c>
      <c r="E105" s="11">
        <v>58980</v>
      </c>
      <c r="F105" t="s">
        <v>283</v>
      </c>
      <c r="G105" s="10">
        <f t="shared" si="4"/>
        <v>44307</v>
      </c>
      <c r="H105" t="s">
        <v>284</v>
      </c>
      <c r="I105" s="12" t="str">
        <f t="shared" si="5"/>
        <v>1372226058980</v>
      </c>
      <c r="L105" s="11">
        <f t="shared" si="6"/>
        <v>-58980</v>
      </c>
      <c r="O105" s="10">
        <f>+IFERROR(VLOOKUP(I105,'[1]Resumen pagos 2025'!$1:$1048576,9,0),0)</f>
        <v>0</v>
      </c>
      <c r="P105" t="b">
        <f t="shared" si="7"/>
        <v>1</v>
      </c>
    </row>
    <row r="106" spans="1:16">
      <c r="A106" t="s">
        <v>314</v>
      </c>
      <c r="B106" t="s">
        <v>41</v>
      </c>
      <c r="C106" s="9">
        <v>2435341</v>
      </c>
      <c r="D106" s="10">
        <v>44278</v>
      </c>
      <c r="E106" s="11">
        <v>442709</v>
      </c>
      <c r="F106" t="s">
        <v>283</v>
      </c>
      <c r="G106" s="10">
        <f t="shared" si="4"/>
        <v>44308</v>
      </c>
      <c r="H106" t="s">
        <v>284</v>
      </c>
      <c r="I106" s="12" t="str">
        <f t="shared" si="5"/>
        <v>2435341442709</v>
      </c>
      <c r="L106" s="11">
        <f t="shared" si="6"/>
        <v>-442709</v>
      </c>
      <c r="O106" s="10">
        <f>+IFERROR(VLOOKUP(I106,'[1]Resumen pagos 2025'!$1:$1048576,9,0),0)</f>
        <v>0</v>
      </c>
      <c r="P106" t="b">
        <f t="shared" si="7"/>
        <v>1</v>
      </c>
    </row>
    <row r="107" spans="1:16">
      <c r="A107" t="s">
        <v>292</v>
      </c>
      <c r="B107" t="s">
        <v>41</v>
      </c>
      <c r="C107" s="9">
        <v>28346</v>
      </c>
      <c r="D107" s="10">
        <v>44278</v>
      </c>
      <c r="E107" s="11">
        <v>181990</v>
      </c>
      <c r="F107" t="s">
        <v>283</v>
      </c>
      <c r="G107" s="10">
        <f t="shared" si="4"/>
        <v>44308</v>
      </c>
      <c r="H107" t="s">
        <v>284</v>
      </c>
      <c r="I107" s="12" t="str">
        <f t="shared" si="5"/>
        <v>28346181990</v>
      </c>
      <c r="L107" s="11">
        <f t="shared" si="6"/>
        <v>-181990</v>
      </c>
      <c r="O107" s="10">
        <f>+IFERROR(VLOOKUP(I107,'[1]Resumen pagos 2025'!$1:$1048576,9,0),0)</f>
        <v>0</v>
      </c>
      <c r="P107" t="b">
        <f t="shared" si="7"/>
        <v>1</v>
      </c>
    </row>
    <row r="108" spans="1:16">
      <c r="A108" t="s">
        <v>290</v>
      </c>
      <c r="B108" t="s">
        <v>41</v>
      </c>
      <c r="C108" s="9">
        <v>4365</v>
      </c>
      <c r="D108" s="10">
        <v>44279</v>
      </c>
      <c r="E108" s="11">
        <v>831992</v>
      </c>
      <c r="F108" t="s">
        <v>283</v>
      </c>
      <c r="G108" s="10">
        <f t="shared" si="4"/>
        <v>44309</v>
      </c>
      <c r="H108" t="s">
        <v>284</v>
      </c>
      <c r="I108" s="12" t="str">
        <f t="shared" si="5"/>
        <v>4365831992</v>
      </c>
      <c r="L108" s="11">
        <f t="shared" si="6"/>
        <v>-831992</v>
      </c>
      <c r="O108" s="10">
        <f>+IFERROR(VLOOKUP(I108,'[1]Resumen pagos 2025'!$1:$1048576,9,0),0)</f>
        <v>0</v>
      </c>
      <c r="P108" t="b">
        <f t="shared" si="7"/>
        <v>1</v>
      </c>
    </row>
    <row r="109" spans="1:16">
      <c r="A109" t="s">
        <v>299</v>
      </c>
      <c r="B109" t="s">
        <v>41</v>
      </c>
      <c r="C109" s="9">
        <v>201453</v>
      </c>
      <c r="D109" s="10">
        <v>44280</v>
      </c>
      <c r="E109" s="11">
        <v>541450</v>
      </c>
      <c r="F109" t="s">
        <v>283</v>
      </c>
      <c r="G109" s="10">
        <f t="shared" si="4"/>
        <v>44310</v>
      </c>
      <c r="H109" t="s">
        <v>284</v>
      </c>
      <c r="I109" s="12" t="str">
        <f t="shared" si="5"/>
        <v>201453541450</v>
      </c>
      <c r="L109" s="11">
        <f t="shared" si="6"/>
        <v>-541450</v>
      </c>
      <c r="O109" s="10">
        <f>+IFERROR(VLOOKUP(I109,'[1]Resumen pagos 2025'!$1:$1048576,9,0),0)</f>
        <v>0</v>
      </c>
      <c r="P109" t="b">
        <f t="shared" si="7"/>
        <v>1</v>
      </c>
    </row>
    <row r="110" spans="1:16">
      <c r="A110" t="s">
        <v>282</v>
      </c>
      <c r="B110" t="s">
        <v>41</v>
      </c>
      <c r="C110" s="9">
        <v>1094956</v>
      </c>
      <c r="D110" s="10">
        <v>44280</v>
      </c>
      <c r="E110" s="11">
        <v>412461</v>
      </c>
      <c r="F110" t="s">
        <v>283</v>
      </c>
      <c r="G110" s="10">
        <f t="shared" si="4"/>
        <v>44310</v>
      </c>
      <c r="H110" t="s">
        <v>284</v>
      </c>
      <c r="I110" s="12" t="str">
        <f t="shared" si="5"/>
        <v>1094956412461</v>
      </c>
      <c r="L110" s="11">
        <f t="shared" si="6"/>
        <v>-412461</v>
      </c>
      <c r="O110" s="10">
        <f>+IFERROR(VLOOKUP(I110,'[1]Resumen pagos 2025'!$1:$1048576,9,0),0)</f>
        <v>0</v>
      </c>
      <c r="P110" t="b">
        <f t="shared" si="7"/>
        <v>1</v>
      </c>
    </row>
    <row r="111" spans="1:16">
      <c r="A111" t="s">
        <v>314</v>
      </c>
      <c r="B111" t="s">
        <v>41</v>
      </c>
      <c r="C111" s="9">
        <v>2440034</v>
      </c>
      <c r="D111" s="10">
        <v>44281</v>
      </c>
      <c r="E111" s="11">
        <v>481146</v>
      </c>
      <c r="F111" t="s">
        <v>283</v>
      </c>
      <c r="G111" s="10">
        <f t="shared" si="4"/>
        <v>44311</v>
      </c>
      <c r="H111" t="s">
        <v>284</v>
      </c>
      <c r="I111" s="12" t="str">
        <f t="shared" si="5"/>
        <v>2440034481146</v>
      </c>
      <c r="L111" s="11">
        <f t="shared" si="6"/>
        <v>-481146</v>
      </c>
      <c r="O111" s="10">
        <f>+IFERROR(VLOOKUP(I111,'[1]Resumen pagos 2025'!$1:$1048576,9,0),0)</f>
        <v>0</v>
      </c>
      <c r="P111" t="b">
        <f t="shared" si="7"/>
        <v>1</v>
      </c>
    </row>
    <row r="112" spans="1:16">
      <c r="A112" t="s">
        <v>55</v>
      </c>
      <c r="B112" t="s">
        <v>41</v>
      </c>
      <c r="C112" s="9">
        <v>567359</v>
      </c>
      <c r="D112" s="10">
        <v>44281</v>
      </c>
      <c r="E112" s="11">
        <v>1734080</v>
      </c>
      <c r="F112" t="s">
        <v>283</v>
      </c>
      <c r="G112" s="10">
        <f t="shared" si="4"/>
        <v>44311</v>
      </c>
      <c r="H112" t="s">
        <v>284</v>
      </c>
      <c r="I112" s="12" t="str">
        <f t="shared" si="5"/>
        <v>5673591734080</v>
      </c>
      <c r="L112" s="11">
        <f t="shared" si="6"/>
        <v>-1734080</v>
      </c>
      <c r="N112" s="14" t="s">
        <v>304</v>
      </c>
      <c r="O112" s="10">
        <f>+IFERROR(VLOOKUP(I112,'[1]Resumen pagos 2025'!$1:$1048576,9,0),0)</f>
        <v>0</v>
      </c>
      <c r="P112" t="b">
        <f t="shared" si="7"/>
        <v>1</v>
      </c>
    </row>
    <row r="113" spans="1:16">
      <c r="A113" t="s">
        <v>318</v>
      </c>
      <c r="B113" t="s">
        <v>41</v>
      </c>
      <c r="C113" s="9">
        <v>68170</v>
      </c>
      <c r="D113" s="10">
        <v>44281</v>
      </c>
      <c r="E113" s="11">
        <v>59000</v>
      </c>
      <c r="F113" t="s">
        <v>283</v>
      </c>
      <c r="G113" s="10">
        <f t="shared" si="4"/>
        <v>44311</v>
      </c>
      <c r="H113" t="s">
        <v>284</v>
      </c>
      <c r="I113" s="12" t="str">
        <f t="shared" si="5"/>
        <v>6817059000</v>
      </c>
      <c r="L113" s="11">
        <f t="shared" si="6"/>
        <v>-59000</v>
      </c>
      <c r="O113" s="10">
        <f>+IFERROR(VLOOKUP(I113,'[1]Resumen pagos 2025'!$1:$1048576,9,0),0)</f>
        <v>0</v>
      </c>
      <c r="P113" t="b">
        <f t="shared" si="7"/>
        <v>1</v>
      </c>
    </row>
    <row r="114" spans="1:16">
      <c r="A114" t="s">
        <v>292</v>
      </c>
      <c r="B114" t="s">
        <v>41</v>
      </c>
      <c r="C114" s="9">
        <v>28426</v>
      </c>
      <c r="D114" s="10">
        <v>44284</v>
      </c>
      <c r="E114" s="11">
        <v>187477</v>
      </c>
      <c r="F114" t="s">
        <v>283</v>
      </c>
      <c r="G114" s="10">
        <f t="shared" si="4"/>
        <v>44314</v>
      </c>
      <c r="H114" t="s">
        <v>284</v>
      </c>
      <c r="I114" s="12" t="str">
        <f t="shared" si="5"/>
        <v>28426187477</v>
      </c>
      <c r="L114" s="11">
        <f t="shared" si="6"/>
        <v>-187477</v>
      </c>
      <c r="O114" s="10">
        <f>+IFERROR(VLOOKUP(I114,'[1]Resumen pagos 2025'!$1:$1048576,9,0),0)</f>
        <v>0</v>
      </c>
      <c r="P114" t="b">
        <f t="shared" si="7"/>
        <v>1</v>
      </c>
    </row>
    <row r="115" spans="1:16">
      <c r="A115" t="s">
        <v>292</v>
      </c>
      <c r="B115" t="s">
        <v>41</v>
      </c>
      <c r="C115" s="9">
        <v>28431</v>
      </c>
      <c r="D115" s="10">
        <v>44284</v>
      </c>
      <c r="E115" s="11">
        <v>64868</v>
      </c>
      <c r="F115" t="s">
        <v>283</v>
      </c>
      <c r="G115" s="10">
        <f t="shared" si="4"/>
        <v>44314</v>
      </c>
      <c r="H115" t="s">
        <v>284</v>
      </c>
      <c r="I115" s="12" t="str">
        <f t="shared" si="5"/>
        <v>2843164868</v>
      </c>
      <c r="L115" s="11">
        <f t="shared" si="6"/>
        <v>-64868</v>
      </c>
      <c r="O115" s="10">
        <f>+IFERROR(VLOOKUP(I115,'[1]Resumen pagos 2025'!$1:$1048576,9,0),0)</f>
        <v>0</v>
      </c>
      <c r="P115" t="b">
        <f t="shared" si="7"/>
        <v>1</v>
      </c>
    </row>
    <row r="116" spans="1:16">
      <c r="A116" t="s">
        <v>315</v>
      </c>
      <c r="B116" t="s">
        <v>41</v>
      </c>
      <c r="C116" s="9">
        <v>1588467</v>
      </c>
      <c r="D116" s="10">
        <v>44285</v>
      </c>
      <c r="E116" s="11">
        <v>289990</v>
      </c>
      <c r="F116" t="s">
        <v>283</v>
      </c>
      <c r="G116" s="10">
        <f t="shared" si="4"/>
        <v>44315</v>
      </c>
      <c r="H116" t="s">
        <v>284</v>
      </c>
      <c r="I116" s="12" t="str">
        <f t="shared" si="5"/>
        <v>1588467289990</v>
      </c>
      <c r="L116" s="11">
        <f t="shared" si="6"/>
        <v>-289990</v>
      </c>
      <c r="O116" s="10">
        <f>+IFERROR(VLOOKUP(I116,'[1]Resumen pagos 2025'!$1:$1048576,9,0),0)</f>
        <v>0</v>
      </c>
      <c r="P116" t="b">
        <f t="shared" si="7"/>
        <v>1</v>
      </c>
    </row>
    <row r="117" spans="1:16">
      <c r="A117" t="s">
        <v>305</v>
      </c>
      <c r="B117" t="s">
        <v>41</v>
      </c>
      <c r="C117" s="9">
        <v>3600998</v>
      </c>
      <c r="D117" s="10">
        <v>44285</v>
      </c>
      <c r="E117" s="11">
        <v>99990</v>
      </c>
      <c r="F117" t="s">
        <v>283</v>
      </c>
      <c r="G117" s="10">
        <f t="shared" si="4"/>
        <v>44315</v>
      </c>
      <c r="H117" t="s">
        <v>284</v>
      </c>
      <c r="I117" s="12" t="str">
        <f t="shared" si="5"/>
        <v>360099899990</v>
      </c>
      <c r="L117" s="11">
        <f t="shared" si="6"/>
        <v>-99990</v>
      </c>
      <c r="O117" s="10">
        <f>+IFERROR(VLOOKUP(I117,'[1]Resumen pagos 2025'!$1:$1048576,9,0),0)</f>
        <v>0</v>
      </c>
      <c r="P117" t="b">
        <f t="shared" si="7"/>
        <v>1</v>
      </c>
    </row>
    <row r="118" spans="1:16">
      <c r="A118" t="s">
        <v>48</v>
      </c>
      <c r="B118" t="s">
        <v>41</v>
      </c>
      <c r="C118" s="9">
        <v>2635</v>
      </c>
      <c r="D118" s="10">
        <v>44286</v>
      </c>
      <c r="E118" s="11">
        <v>1740886</v>
      </c>
      <c r="F118" t="s">
        <v>283</v>
      </c>
      <c r="G118" s="10">
        <f t="shared" si="4"/>
        <v>44316</v>
      </c>
      <c r="H118" t="s">
        <v>284</v>
      </c>
      <c r="I118" s="12" t="str">
        <f t="shared" si="5"/>
        <v>26351740886</v>
      </c>
      <c r="L118" s="11">
        <f t="shared" si="6"/>
        <v>-1740886</v>
      </c>
      <c r="O118" s="10">
        <f>+IFERROR(VLOOKUP(I118,'[1]Resumen pagos 2025'!$1:$1048576,9,0),0)</f>
        <v>0</v>
      </c>
      <c r="P118" t="b">
        <f t="shared" si="7"/>
        <v>1</v>
      </c>
    </row>
    <row r="119" spans="1:16">
      <c r="A119" t="s">
        <v>55</v>
      </c>
      <c r="B119" t="s">
        <v>41</v>
      </c>
      <c r="C119" s="9">
        <v>570734</v>
      </c>
      <c r="D119" s="10">
        <v>44286</v>
      </c>
      <c r="E119" s="11">
        <v>1660050</v>
      </c>
      <c r="F119" t="s">
        <v>283</v>
      </c>
      <c r="G119" s="10">
        <f t="shared" si="4"/>
        <v>44316</v>
      </c>
      <c r="H119" t="s">
        <v>284</v>
      </c>
      <c r="I119" s="12" t="str">
        <f t="shared" si="5"/>
        <v>5707341660050</v>
      </c>
      <c r="L119" s="11">
        <f t="shared" si="6"/>
        <v>-1660050</v>
      </c>
      <c r="N119" s="14" t="s">
        <v>304</v>
      </c>
      <c r="O119" s="10">
        <f>+IFERROR(VLOOKUP(I119,'[1]Resumen pagos 2025'!$1:$1048576,9,0),0)</f>
        <v>0</v>
      </c>
      <c r="P119" t="b">
        <f t="shared" si="7"/>
        <v>1</v>
      </c>
    </row>
    <row r="120" spans="1:16">
      <c r="A120" t="s">
        <v>319</v>
      </c>
      <c r="B120" t="s">
        <v>41</v>
      </c>
      <c r="C120" s="9">
        <v>3216</v>
      </c>
      <c r="D120" s="10">
        <v>44286</v>
      </c>
      <c r="E120" s="11">
        <v>173403</v>
      </c>
      <c r="F120" t="s">
        <v>283</v>
      </c>
      <c r="G120" s="10">
        <f t="shared" si="4"/>
        <v>44316</v>
      </c>
      <c r="H120" t="s">
        <v>284</v>
      </c>
      <c r="I120" s="12" t="str">
        <f t="shared" si="5"/>
        <v>3216173403</v>
      </c>
      <c r="L120" s="11">
        <f t="shared" si="6"/>
        <v>-173403</v>
      </c>
      <c r="O120" s="10">
        <f>+IFERROR(VLOOKUP(I120,'[1]Resumen pagos 2025'!$1:$1048576,9,0),0)</f>
        <v>0</v>
      </c>
      <c r="P120" t="b">
        <f t="shared" si="7"/>
        <v>1</v>
      </c>
    </row>
    <row r="121" spans="1:16">
      <c r="A121" t="s">
        <v>55</v>
      </c>
      <c r="B121" t="s">
        <v>310</v>
      </c>
      <c r="C121" s="9">
        <v>97756</v>
      </c>
      <c r="D121" s="10">
        <v>44287</v>
      </c>
      <c r="E121" s="11">
        <v>-1070405</v>
      </c>
      <c r="F121" t="s">
        <v>283</v>
      </c>
      <c r="G121" s="10">
        <f t="shared" si="4"/>
        <v>44317</v>
      </c>
      <c r="H121" t="s">
        <v>311</v>
      </c>
      <c r="I121" s="12" t="str">
        <f t="shared" si="5"/>
        <v>97756-1070405</v>
      </c>
      <c r="L121" s="11">
        <f t="shared" si="6"/>
        <v>1070405</v>
      </c>
      <c r="N121" s="14" t="s">
        <v>304</v>
      </c>
      <c r="O121" s="10">
        <f>+IFERROR(VLOOKUP(I121,'[1]Resumen pagos 2025'!$1:$1048576,9,0),0)</f>
        <v>0</v>
      </c>
      <c r="P121" t="b">
        <f t="shared" si="7"/>
        <v>1</v>
      </c>
    </row>
    <row r="122" spans="1:16">
      <c r="A122" t="s">
        <v>52</v>
      </c>
      <c r="B122" t="s">
        <v>41</v>
      </c>
      <c r="C122" s="9">
        <v>89481</v>
      </c>
      <c r="D122" s="10">
        <v>44291</v>
      </c>
      <c r="E122" s="11">
        <v>202686</v>
      </c>
      <c r="F122" t="s">
        <v>283</v>
      </c>
      <c r="G122" s="10">
        <f t="shared" si="4"/>
        <v>44321</v>
      </c>
      <c r="H122" t="s">
        <v>284</v>
      </c>
      <c r="I122" s="12" t="str">
        <f t="shared" si="5"/>
        <v>89481202686</v>
      </c>
      <c r="L122" s="11">
        <f t="shared" si="6"/>
        <v>-202686</v>
      </c>
      <c r="O122" s="10">
        <f>+IFERROR(VLOOKUP(I122,'[1]Resumen pagos 2025'!$1:$1048576,9,0),0)</f>
        <v>0</v>
      </c>
      <c r="P122" t="b">
        <f t="shared" si="7"/>
        <v>1</v>
      </c>
    </row>
    <row r="123" spans="1:16">
      <c r="A123" t="s">
        <v>295</v>
      </c>
      <c r="B123" t="s">
        <v>41</v>
      </c>
      <c r="C123" s="9">
        <v>9355</v>
      </c>
      <c r="D123" s="10">
        <v>44291</v>
      </c>
      <c r="E123" s="11">
        <v>30000</v>
      </c>
      <c r="F123" t="s">
        <v>283</v>
      </c>
      <c r="G123" s="10">
        <f t="shared" si="4"/>
        <v>44321</v>
      </c>
      <c r="H123" t="s">
        <v>284</v>
      </c>
      <c r="I123" s="12" t="str">
        <f t="shared" si="5"/>
        <v>935530000</v>
      </c>
      <c r="L123" s="11">
        <f t="shared" si="6"/>
        <v>-30000</v>
      </c>
      <c r="O123" s="10">
        <f>+IFERROR(VLOOKUP(I123,'[1]Resumen pagos 2025'!$1:$1048576,9,0),0)</f>
        <v>0</v>
      </c>
      <c r="P123" t="b">
        <f t="shared" si="7"/>
        <v>1</v>
      </c>
    </row>
    <row r="124" spans="1:16">
      <c r="A124" t="s">
        <v>314</v>
      </c>
      <c r="B124" t="s">
        <v>41</v>
      </c>
      <c r="C124" s="9">
        <v>2449228</v>
      </c>
      <c r="D124" s="10">
        <v>44292</v>
      </c>
      <c r="E124" s="11">
        <v>470139</v>
      </c>
      <c r="F124" t="s">
        <v>283</v>
      </c>
      <c r="G124" s="10">
        <f t="shared" si="4"/>
        <v>44322</v>
      </c>
      <c r="H124" t="s">
        <v>284</v>
      </c>
      <c r="I124" s="12" t="str">
        <f t="shared" si="5"/>
        <v>2449228470139</v>
      </c>
      <c r="L124" s="11">
        <f t="shared" si="6"/>
        <v>-470139</v>
      </c>
      <c r="O124" s="10">
        <f>+IFERROR(VLOOKUP(I124,'[1]Resumen pagos 2025'!$1:$1048576,9,0),0)</f>
        <v>0</v>
      </c>
      <c r="P124" t="b">
        <f t="shared" si="7"/>
        <v>1</v>
      </c>
    </row>
    <row r="125" spans="1:16">
      <c r="A125" t="s">
        <v>282</v>
      </c>
      <c r="B125" t="s">
        <v>41</v>
      </c>
      <c r="C125" s="9">
        <v>1095592</v>
      </c>
      <c r="D125" s="10">
        <v>44292</v>
      </c>
      <c r="E125" s="11">
        <v>67492</v>
      </c>
      <c r="F125" t="s">
        <v>283</v>
      </c>
      <c r="G125" s="10">
        <f t="shared" si="4"/>
        <v>44322</v>
      </c>
      <c r="H125" t="s">
        <v>284</v>
      </c>
      <c r="I125" s="12" t="str">
        <f t="shared" si="5"/>
        <v>109559267492</v>
      </c>
      <c r="L125" s="11">
        <f t="shared" si="6"/>
        <v>-67492</v>
      </c>
      <c r="O125" s="10">
        <f>+IFERROR(VLOOKUP(I125,'[1]Resumen pagos 2025'!$1:$1048576,9,0),0)</f>
        <v>0</v>
      </c>
      <c r="P125" t="b">
        <f t="shared" si="7"/>
        <v>1</v>
      </c>
    </row>
    <row r="126" spans="1:16">
      <c r="A126" t="s">
        <v>296</v>
      </c>
      <c r="B126" t="s">
        <v>297</v>
      </c>
      <c r="C126" s="9">
        <v>3852</v>
      </c>
      <c r="D126" s="10">
        <v>44292</v>
      </c>
      <c r="E126" s="11">
        <v>179475</v>
      </c>
      <c r="F126" t="s">
        <v>283</v>
      </c>
      <c r="G126" s="10">
        <f t="shared" si="4"/>
        <v>44322</v>
      </c>
      <c r="H126" t="s">
        <v>284</v>
      </c>
      <c r="I126" s="12" t="str">
        <f t="shared" si="5"/>
        <v>3852179475</v>
      </c>
      <c r="L126" s="11">
        <f t="shared" si="6"/>
        <v>-179475</v>
      </c>
      <c r="O126" s="10">
        <f>+IFERROR(VLOOKUP(I126,'[1]Resumen pagos 2025'!$1:$1048576,9,0),0)</f>
        <v>0</v>
      </c>
      <c r="P126" t="b">
        <f t="shared" si="7"/>
        <v>1</v>
      </c>
    </row>
    <row r="127" spans="1:16">
      <c r="A127" t="s">
        <v>292</v>
      </c>
      <c r="B127" t="s">
        <v>41</v>
      </c>
      <c r="C127" s="9">
        <v>28590</v>
      </c>
      <c r="D127" s="10">
        <v>44293</v>
      </c>
      <c r="E127" s="11">
        <v>149984</v>
      </c>
      <c r="F127" t="s">
        <v>283</v>
      </c>
      <c r="G127" s="10">
        <f t="shared" si="4"/>
        <v>44323</v>
      </c>
      <c r="H127" t="s">
        <v>284</v>
      </c>
      <c r="I127" s="12" t="str">
        <f t="shared" si="5"/>
        <v>28590149984</v>
      </c>
      <c r="L127" s="11">
        <f t="shared" si="6"/>
        <v>-149984</v>
      </c>
      <c r="O127" s="10">
        <f>+IFERROR(VLOOKUP(I127,'[1]Resumen pagos 2025'!$1:$1048576,9,0),0)</f>
        <v>0</v>
      </c>
      <c r="P127" t="b">
        <f t="shared" si="7"/>
        <v>1</v>
      </c>
    </row>
    <row r="128" spans="1:16">
      <c r="A128" t="s">
        <v>291</v>
      </c>
      <c r="B128" t="s">
        <v>41</v>
      </c>
      <c r="C128" s="9">
        <v>1156</v>
      </c>
      <c r="D128" s="10">
        <v>44294</v>
      </c>
      <c r="E128" s="11">
        <v>63754</v>
      </c>
      <c r="F128" t="s">
        <v>283</v>
      </c>
      <c r="G128" s="10">
        <f t="shared" si="4"/>
        <v>44324</v>
      </c>
      <c r="H128" t="s">
        <v>284</v>
      </c>
      <c r="I128" s="12" t="str">
        <f t="shared" si="5"/>
        <v>115663754</v>
      </c>
      <c r="L128" s="11">
        <f t="shared" si="6"/>
        <v>-63754</v>
      </c>
      <c r="O128" s="10">
        <f>+IFERROR(VLOOKUP(I128,'[1]Resumen pagos 2025'!$1:$1048576,9,0),0)</f>
        <v>0</v>
      </c>
      <c r="P128" t="b">
        <f t="shared" si="7"/>
        <v>1</v>
      </c>
    </row>
    <row r="129" spans="1:16">
      <c r="A129" t="s">
        <v>314</v>
      </c>
      <c r="B129" t="s">
        <v>41</v>
      </c>
      <c r="C129" s="9">
        <v>2453415</v>
      </c>
      <c r="D129" s="10">
        <v>44295</v>
      </c>
      <c r="E129" s="11">
        <v>95815</v>
      </c>
      <c r="F129" t="s">
        <v>283</v>
      </c>
      <c r="G129" s="10">
        <f t="shared" si="4"/>
        <v>44325</v>
      </c>
      <c r="H129" t="s">
        <v>284</v>
      </c>
      <c r="I129" s="12" t="str">
        <f t="shared" si="5"/>
        <v>245341595815</v>
      </c>
      <c r="L129" s="11">
        <f t="shared" si="6"/>
        <v>-95815</v>
      </c>
      <c r="O129" s="10">
        <f>+IFERROR(VLOOKUP(I129,'[1]Resumen pagos 2025'!$1:$1048576,9,0),0)</f>
        <v>0</v>
      </c>
      <c r="P129" t="b">
        <f t="shared" si="7"/>
        <v>1</v>
      </c>
    </row>
    <row r="130" spans="1:16">
      <c r="A130" t="s">
        <v>282</v>
      </c>
      <c r="B130" t="s">
        <v>41</v>
      </c>
      <c r="C130" s="9">
        <v>1095748</v>
      </c>
      <c r="D130" s="10">
        <v>44295</v>
      </c>
      <c r="E130" s="11">
        <v>149985</v>
      </c>
      <c r="F130" t="s">
        <v>283</v>
      </c>
      <c r="G130" s="10">
        <f t="shared" ref="G130:G193" si="8">+D130+30</f>
        <v>44325</v>
      </c>
      <c r="H130" t="s">
        <v>284</v>
      </c>
      <c r="I130" s="12" t="str">
        <f t="shared" ref="I130:I193" si="9">+C130&amp;E130</f>
        <v>1095748149985</v>
      </c>
      <c r="L130" s="11">
        <f t="shared" ref="L130:L193" si="10">+K130-E130</f>
        <v>-149985</v>
      </c>
      <c r="O130" s="10">
        <f>+IFERROR(VLOOKUP(I130,'[1]Resumen pagos 2025'!$1:$1048576,9,0),0)</f>
        <v>0</v>
      </c>
      <c r="P130" t="b">
        <f t="shared" si="7"/>
        <v>1</v>
      </c>
    </row>
    <row r="131" spans="1:16">
      <c r="A131" t="s">
        <v>300</v>
      </c>
      <c r="B131" t="s">
        <v>41</v>
      </c>
      <c r="C131" s="9">
        <v>42815709</v>
      </c>
      <c r="D131" s="10">
        <v>44296</v>
      </c>
      <c r="E131" s="11">
        <v>30105</v>
      </c>
      <c r="F131" t="s">
        <v>283</v>
      </c>
      <c r="G131" s="10">
        <f t="shared" si="8"/>
        <v>44326</v>
      </c>
      <c r="H131" t="s">
        <v>284</v>
      </c>
      <c r="I131" s="12" t="str">
        <f t="shared" si="9"/>
        <v>4281570930105</v>
      </c>
      <c r="L131" s="11">
        <f t="shared" si="10"/>
        <v>-30105</v>
      </c>
      <c r="O131" s="10">
        <f>+IFERROR(VLOOKUP(I131,'[1]Resumen pagos 2025'!$1:$1048576,9,0),0)</f>
        <v>0</v>
      </c>
      <c r="P131" t="b">
        <f t="shared" si="7"/>
        <v>1</v>
      </c>
    </row>
    <row r="132" spans="1:16">
      <c r="A132" t="s">
        <v>52</v>
      </c>
      <c r="B132" t="s">
        <v>41</v>
      </c>
      <c r="C132" s="9">
        <v>89798</v>
      </c>
      <c r="D132" s="10">
        <v>44298</v>
      </c>
      <c r="E132" s="11">
        <v>29111</v>
      </c>
      <c r="F132" t="s">
        <v>283</v>
      </c>
      <c r="G132" s="10">
        <f t="shared" si="8"/>
        <v>44328</v>
      </c>
      <c r="H132" t="s">
        <v>284</v>
      </c>
      <c r="I132" s="12" t="str">
        <f t="shared" si="9"/>
        <v>8979829111</v>
      </c>
      <c r="L132" s="11">
        <f t="shared" si="10"/>
        <v>-29111</v>
      </c>
      <c r="O132" s="10">
        <f>+IFERROR(VLOOKUP(I132,'[1]Resumen pagos 2025'!$1:$1048576,9,0),0)</f>
        <v>0</v>
      </c>
      <c r="P132" t="b">
        <f t="shared" si="7"/>
        <v>1</v>
      </c>
    </row>
    <row r="133" spans="1:16">
      <c r="A133" t="s">
        <v>296</v>
      </c>
      <c r="B133" t="s">
        <v>297</v>
      </c>
      <c r="C133" s="9">
        <v>3904</v>
      </c>
      <c r="D133" s="10">
        <v>44298</v>
      </c>
      <c r="E133" s="11">
        <v>675669</v>
      </c>
      <c r="F133" t="s">
        <v>283</v>
      </c>
      <c r="G133" s="10">
        <f t="shared" si="8"/>
        <v>44328</v>
      </c>
      <c r="H133" t="s">
        <v>284</v>
      </c>
      <c r="I133" s="12" t="str">
        <f t="shared" si="9"/>
        <v>3904675669</v>
      </c>
      <c r="L133" s="11">
        <f t="shared" si="10"/>
        <v>-675669</v>
      </c>
      <c r="O133" s="10">
        <f>+IFERROR(VLOOKUP(I133,'[1]Resumen pagos 2025'!$1:$1048576,9,0),0)</f>
        <v>0</v>
      </c>
      <c r="P133" t="b">
        <f t="shared" si="7"/>
        <v>1</v>
      </c>
    </row>
    <row r="134" spans="1:16">
      <c r="A134" t="s">
        <v>291</v>
      </c>
      <c r="B134" t="s">
        <v>41</v>
      </c>
      <c r="C134" s="9">
        <v>1157</v>
      </c>
      <c r="D134" s="10">
        <v>44299</v>
      </c>
      <c r="E134" s="11">
        <v>19219</v>
      </c>
      <c r="F134" t="s">
        <v>283</v>
      </c>
      <c r="G134" s="10">
        <f t="shared" si="8"/>
        <v>44329</v>
      </c>
      <c r="H134" t="s">
        <v>284</v>
      </c>
      <c r="I134" s="12" t="str">
        <f t="shared" si="9"/>
        <v>115719219</v>
      </c>
      <c r="L134" s="11">
        <f t="shared" si="10"/>
        <v>-19219</v>
      </c>
      <c r="O134" s="10">
        <f>+IFERROR(VLOOKUP(I134,'[1]Resumen pagos 2025'!$1:$1048576,9,0),0)</f>
        <v>0</v>
      </c>
      <c r="P134" t="b">
        <f t="shared" si="7"/>
        <v>1</v>
      </c>
    </row>
    <row r="135" spans="1:16">
      <c r="A135" t="s">
        <v>55</v>
      </c>
      <c r="B135" t="s">
        <v>41</v>
      </c>
      <c r="C135" s="9">
        <v>577525</v>
      </c>
      <c r="D135" s="10">
        <v>44299</v>
      </c>
      <c r="E135" s="11">
        <v>3773303</v>
      </c>
      <c r="F135" t="s">
        <v>283</v>
      </c>
      <c r="G135" s="10">
        <f t="shared" si="8"/>
        <v>44329</v>
      </c>
      <c r="H135" t="s">
        <v>284</v>
      </c>
      <c r="I135" s="12" t="str">
        <f t="shared" si="9"/>
        <v>5775253773303</v>
      </c>
      <c r="L135" s="11">
        <f t="shared" si="10"/>
        <v>-3773303</v>
      </c>
      <c r="N135" s="14" t="s">
        <v>304</v>
      </c>
      <c r="O135" s="10">
        <f>+IFERROR(VLOOKUP(I135,'[1]Resumen pagos 2025'!$1:$1048576,9,0),0)</f>
        <v>0</v>
      </c>
      <c r="P135" t="b">
        <f t="shared" ref="P135:P198" si="11">+O135=J135</f>
        <v>1</v>
      </c>
    </row>
    <row r="136" spans="1:16">
      <c r="A136" t="s">
        <v>292</v>
      </c>
      <c r="B136" t="s">
        <v>41</v>
      </c>
      <c r="C136" s="9">
        <v>28717</v>
      </c>
      <c r="D136" s="10">
        <v>44299</v>
      </c>
      <c r="E136" s="11">
        <v>135982</v>
      </c>
      <c r="F136" t="s">
        <v>283</v>
      </c>
      <c r="G136" s="10">
        <f t="shared" si="8"/>
        <v>44329</v>
      </c>
      <c r="H136" t="s">
        <v>284</v>
      </c>
      <c r="I136" s="12" t="str">
        <f t="shared" si="9"/>
        <v>28717135982</v>
      </c>
      <c r="L136" s="11">
        <f t="shared" si="10"/>
        <v>-135982</v>
      </c>
      <c r="O136" s="10">
        <f>+IFERROR(VLOOKUP(I136,'[1]Resumen pagos 2025'!$1:$1048576,9,0),0)</f>
        <v>0</v>
      </c>
      <c r="P136" t="b">
        <f t="shared" si="11"/>
        <v>1</v>
      </c>
    </row>
    <row r="137" spans="1:16">
      <c r="A137" t="s">
        <v>292</v>
      </c>
      <c r="B137" t="s">
        <v>41</v>
      </c>
      <c r="C137" s="9">
        <v>28702</v>
      </c>
      <c r="D137" s="10">
        <v>44299</v>
      </c>
      <c r="E137" s="11">
        <v>23992</v>
      </c>
      <c r="F137" t="s">
        <v>283</v>
      </c>
      <c r="G137" s="10">
        <f t="shared" si="8"/>
        <v>44329</v>
      </c>
      <c r="H137" t="s">
        <v>284</v>
      </c>
      <c r="I137" s="12" t="str">
        <f t="shared" si="9"/>
        <v>2870223992</v>
      </c>
      <c r="L137" s="11">
        <f t="shared" si="10"/>
        <v>-23992</v>
      </c>
      <c r="O137" s="10">
        <f>+IFERROR(VLOOKUP(I137,'[1]Resumen pagos 2025'!$1:$1048576,9,0),0)</f>
        <v>0</v>
      </c>
      <c r="P137" t="b">
        <f t="shared" si="11"/>
        <v>1</v>
      </c>
    </row>
    <row r="138" spans="1:16">
      <c r="A138" t="s">
        <v>316</v>
      </c>
      <c r="B138" t="s">
        <v>41</v>
      </c>
      <c r="C138" s="9">
        <v>24067696</v>
      </c>
      <c r="D138" s="10">
        <v>44300</v>
      </c>
      <c r="E138" s="11">
        <v>485980</v>
      </c>
      <c r="F138" t="s">
        <v>283</v>
      </c>
      <c r="G138" s="10">
        <f t="shared" si="8"/>
        <v>44330</v>
      </c>
      <c r="H138" t="s">
        <v>284</v>
      </c>
      <c r="I138" s="12" t="str">
        <f t="shared" si="9"/>
        <v>24067696485980</v>
      </c>
      <c r="L138" s="11">
        <f t="shared" si="10"/>
        <v>-485980</v>
      </c>
      <c r="O138" s="10">
        <f>+IFERROR(VLOOKUP(I138,'[1]Resumen pagos 2025'!$1:$1048576,9,0),0)</f>
        <v>0</v>
      </c>
      <c r="P138" t="b">
        <f t="shared" si="11"/>
        <v>1</v>
      </c>
    </row>
    <row r="139" spans="1:16">
      <c r="A139" t="s">
        <v>95</v>
      </c>
      <c r="B139" t="s">
        <v>41</v>
      </c>
      <c r="C139" s="9">
        <v>3738</v>
      </c>
      <c r="D139" s="10">
        <v>44301</v>
      </c>
      <c r="E139" s="11">
        <v>1818510</v>
      </c>
      <c r="F139" t="s">
        <v>283</v>
      </c>
      <c r="G139" s="10">
        <f t="shared" si="8"/>
        <v>44331</v>
      </c>
      <c r="H139" t="s">
        <v>284</v>
      </c>
      <c r="I139" s="12" t="str">
        <f t="shared" si="9"/>
        <v>37381818510</v>
      </c>
      <c r="L139" s="11">
        <f t="shared" si="10"/>
        <v>-1818510</v>
      </c>
      <c r="O139" s="10">
        <f>+IFERROR(VLOOKUP(I139,'[1]Resumen pagos 2025'!$1:$1048576,9,0),0)</f>
        <v>0</v>
      </c>
      <c r="P139" t="b">
        <f t="shared" si="11"/>
        <v>1</v>
      </c>
    </row>
    <row r="140" spans="1:16">
      <c r="A140" t="s">
        <v>315</v>
      </c>
      <c r="B140" t="s">
        <v>41</v>
      </c>
      <c r="C140" s="9">
        <v>1590502</v>
      </c>
      <c r="D140" s="10">
        <v>44301</v>
      </c>
      <c r="E140" s="11">
        <v>349990</v>
      </c>
      <c r="F140" t="s">
        <v>283</v>
      </c>
      <c r="G140" s="10">
        <f t="shared" si="8"/>
        <v>44331</v>
      </c>
      <c r="H140" t="s">
        <v>284</v>
      </c>
      <c r="I140" s="12" t="str">
        <f t="shared" si="9"/>
        <v>1590502349990</v>
      </c>
      <c r="L140" s="11">
        <f t="shared" si="10"/>
        <v>-349990</v>
      </c>
      <c r="O140" s="10">
        <f>+IFERROR(VLOOKUP(I140,'[1]Resumen pagos 2025'!$1:$1048576,9,0),0)</f>
        <v>0</v>
      </c>
      <c r="P140" t="b">
        <f t="shared" si="11"/>
        <v>1</v>
      </c>
    </row>
    <row r="141" spans="1:16">
      <c r="A141" t="s">
        <v>315</v>
      </c>
      <c r="B141" t="s">
        <v>41</v>
      </c>
      <c r="C141" s="9">
        <v>1590585</v>
      </c>
      <c r="D141" s="10">
        <v>44301</v>
      </c>
      <c r="E141" s="11">
        <v>759990</v>
      </c>
      <c r="F141" t="s">
        <v>283</v>
      </c>
      <c r="G141" s="10">
        <f t="shared" si="8"/>
        <v>44331</v>
      </c>
      <c r="H141" t="s">
        <v>284</v>
      </c>
      <c r="I141" s="12" t="str">
        <f t="shared" si="9"/>
        <v>1590585759990</v>
      </c>
      <c r="L141" s="11">
        <f t="shared" si="10"/>
        <v>-759990</v>
      </c>
      <c r="O141" s="10">
        <f>+IFERROR(VLOOKUP(I141,'[1]Resumen pagos 2025'!$1:$1048576,9,0),0)</f>
        <v>0</v>
      </c>
      <c r="P141" t="b">
        <f t="shared" si="11"/>
        <v>1</v>
      </c>
    </row>
    <row r="142" spans="1:16">
      <c r="A142" t="s">
        <v>320</v>
      </c>
      <c r="B142" t="s">
        <v>41</v>
      </c>
      <c r="C142" s="9">
        <v>473</v>
      </c>
      <c r="D142" s="10">
        <v>44301</v>
      </c>
      <c r="E142" s="11">
        <v>129900</v>
      </c>
      <c r="F142" t="s">
        <v>283</v>
      </c>
      <c r="G142" s="10">
        <f t="shared" si="8"/>
        <v>44331</v>
      </c>
      <c r="H142" t="s">
        <v>284</v>
      </c>
      <c r="I142" s="12" t="str">
        <f t="shared" si="9"/>
        <v>473129900</v>
      </c>
      <c r="L142" s="11">
        <f t="shared" si="10"/>
        <v>-129900</v>
      </c>
      <c r="O142" s="10">
        <f>+IFERROR(VLOOKUP(I142,'[1]Resumen pagos 2025'!$1:$1048576,9,0),0)</f>
        <v>0</v>
      </c>
      <c r="P142" t="b">
        <f t="shared" si="11"/>
        <v>1</v>
      </c>
    </row>
    <row r="143" spans="1:16">
      <c r="A143" t="s">
        <v>305</v>
      </c>
      <c r="B143" t="s">
        <v>41</v>
      </c>
      <c r="C143" s="9">
        <v>3614179</v>
      </c>
      <c r="D143" s="10">
        <v>44301</v>
      </c>
      <c r="E143" s="11">
        <v>518990</v>
      </c>
      <c r="F143" t="s">
        <v>283</v>
      </c>
      <c r="G143" s="10">
        <f t="shared" si="8"/>
        <v>44331</v>
      </c>
      <c r="H143" t="s">
        <v>284</v>
      </c>
      <c r="I143" s="12" t="str">
        <f t="shared" si="9"/>
        <v>3614179518990</v>
      </c>
      <c r="L143" s="11">
        <f t="shared" si="10"/>
        <v>-518990</v>
      </c>
      <c r="O143" s="10">
        <f>+IFERROR(VLOOKUP(I143,'[1]Resumen pagos 2025'!$1:$1048576,9,0),0)</f>
        <v>0</v>
      </c>
      <c r="P143" t="b">
        <f t="shared" si="11"/>
        <v>1</v>
      </c>
    </row>
    <row r="144" spans="1:16">
      <c r="A144" t="s">
        <v>292</v>
      </c>
      <c r="B144" t="s">
        <v>41</v>
      </c>
      <c r="C144" s="9">
        <v>28781</v>
      </c>
      <c r="D144" s="10">
        <v>44301</v>
      </c>
      <c r="E144" s="11">
        <v>127492</v>
      </c>
      <c r="F144" t="s">
        <v>283</v>
      </c>
      <c r="G144" s="10">
        <f t="shared" si="8"/>
        <v>44331</v>
      </c>
      <c r="H144" t="s">
        <v>284</v>
      </c>
      <c r="I144" s="12" t="str">
        <f t="shared" si="9"/>
        <v>28781127492</v>
      </c>
      <c r="L144" s="11">
        <f t="shared" si="10"/>
        <v>-127492</v>
      </c>
      <c r="O144" s="10">
        <f>+IFERROR(VLOOKUP(I144,'[1]Resumen pagos 2025'!$1:$1048576,9,0),0)</f>
        <v>0</v>
      </c>
      <c r="P144" t="b">
        <f t="shared" si="11"/>
        <v>1</v>
      </c>
    </row>
    <row r="145" spans="1:16">
      <c r="A145" t="s">
        <v>292</v>
      </c>
      <c r="B145" t="s">
        <v>41</v>
      </c>
      <c r="C145" s="9">
        <v>28782</v>
      </c>
      <c r="D145" s="10">
        <v>44301</v>
      </c>
      <c r="E145" s="11">
        <v>63992</v>
      </c>
      <c r="F145" t="s">
        <v>283</v>
      </c>
      <c r="G145" s="10">
        <f t="shared" si="8"/>
        <v>44331</v>
      </c>
      <c r="H145" t="s">
        <v>284</v>
      </c>
      <c r="I145" s="12" t="str">
        <f t="shared" si="9"/>
        <v>2878263992</v>
      </c>
      <c r="L145" s="11">
        <f t="shared" si="10"/>
        <v>-63992</v>
      </c>
      <c r="O145" s="10">
        <f>+IFERROR(VLOOKUP(I145,'[1]Resumen pagos 2025'!$1:$1048576,9,0),0)</f>
        <v>0</v>
      </c>
      <c r="P145" t="b">
        <f t="shared" si="11"/>
        <v>1</v>
      </c>
    </row>
    <row r="146" spans="1:16">
      <c r="A146" t="s">
        <v>286</v>
      </c>
      <c r="B146" t="s">
        <v>41</v>
      </c>
      <c r="C146" s="9">
        <v>2908439</v>
      </c>
      <c r="D146" s="10">
        <v>44301</v>
      </c>
      <c r="E146" s="11">
        <v>278589</v>
      </c>
      <c r="F146" t="s">
        <v>283</v>
      </c>
      <c r="G146" s="10">
        <f t="shared" si="8"/>
        <v>44331</v>
      </c>
      <c r="H146" t="s">
        <v>284</v>
      </c>
      <c r="I146" s="12" t="str">
        <f t="shared" si="9"/>
        <v>2908439278589</v>
      </c>
      <c r="L146" s="11">
        <f t="shared" si="10"/>
        <v>-278589</v>
      </c>
      <c r="O146" s="10">
        <f>+IFERROR(VLOOKUP(I146,'[1]Resumen pagos 2025'!$1:$1048576,9,0),0)</f>
        <v>0</v>
      </c>
      <c r="P146" t="b">
        <f t="shared" si="11"/>
        <v>1</v>
      </c>
    </row>
    <row r="147" spans="1:16">
      <c r="A147" t="s">
        <v>292</v>
      </c>
      <c r="B147" t="s">
        <v>41</v>
      </c>
      <c r="C147" s="9">
        <v>28843</v>
      </c>
      <c r="D147" s="10">
        <v>44306</v>
      </c>
      <c r="E147" s="11">
        <v>151957</v>
      </c>
      <c r="F147" t="s">
        <v>283</v>
      </c>
      <c r="G147" s="10">
        <f t="shared" si="8"/>
        <v>44336</v>
      </c>
      <c r="H147" t="s">
        <v>284</v>
      </c>
      <c r="I147" s="12" t="str">
        <f t="shared" si="9"/>
        <v>28843151957</v>
      </c>
      <c r="L147" s="11">
        <f t="shared" si="10"/>
        <v>-151957</v>
      </c>
      <c r="O147" s="10">
        <f>+IFERROR(VLOOKUP(I147,'[1]Resumen pagos 2025'!$1:$1048576,9,0),0)</f>
        <v>0</v>
      </c>
      <c r="P147" t="b">
        <f t="shared" si="11"/>
        <v>1</v>
      </c>
    </row>
    <row r="148" spans="1:16">
      <c r="A148" t="s">
        <v>315</v>
      </c>
      <c r="B148" t="s">
        <v>41</v>
      </c>
      <c r="C148" s="9">
        <v>1591324</v>
      </c>
      <c r="D148" s="10">
        <v>44307</v>
      </c>
      <c r="E148" s="11">
        <v>279980</v>
      </c>
      <c r="F148" t="s">
        <v>283</v>
      </c>
      <c r="G148" s="10">
        <f t="shared" si="8"/>
        <v>44337</v>
      </c>
      <c r="H148" t="s">
        <v>284</v>
      </c>
      <c r="I148" s="12" t="str">
        <f t="shared" si="9"/>
        <v>1591324279980</v>
      </c>
      <c r="L148" s="11">
        <f t="shared" si="10"/>
        <v>-279980</v>
      </c>
      <c r="O148" s="10">
        <f>+IFERROR(VLOOKUP(I148,'[1]Resumen pagos 2025'!$1:$1048576,9,0),0)</f>
        <v>0</v>
      </c>
      <c r="P148" t="b">
        <f t="shared" si="11"/>
        <v>1</v>
      </c>
    </row>
    <row r="149" spans="1:16">
      <c r="A149" t="s">
        <v>315</v>
      </c>
      <c r="B149" t="s">
        <v>41</v>
      </c>
      <c r="C149" s="9">
        <v>1591309</v>
      </c>
      <c r="D149" s="10">
        <v>44307</v>
      </c>
      <c r="E149" s="11">
        <v>699990</v>
      </c>
      <c r="F149" t="s">
        <v>283</v>
      </c>
      <c r="G149" s="10">
        <f t="shared" si="8"/>
        <v>44337</v>
      </c>
      <c r="H149" t="s">
        <v>284</v>
      </c>
      <c r="I149" s="12" t="str">
        <f t="shared" si="9"/>
        <v>1591309699990</v>
      </c>
      <c r="L149" s="11">
        <f t="shared" si="10"/>
        <v>-699990</v>
      </c>
      <c r="O149" s="10">
        <f>+IFERROR(VLOOKUP(I149,'[1]Resumen pagos 2025'!$1:$1048576,9,0),0)</f>
        <v>0</v>
      </c>
      <c r="P149" t="b">
        <f t="shared" si="11"/>
        <v>1</v>
      </c>
    </row>
    <row r="150" spans="1:16">
      <c r="A150" t="s">
        <v>305</v>
      </c>
      <c r="B150" t="s">
        <v>41</v>
      </c>
      <c r="C150" s="9">
        <v>3605637</v>
      </c>
      <c r="D150" s="10">
        <v>44307</v>
      </c>
      <c r="E150" s="11">
        <v>54990</v>
      </c>
      <c r="F150" t="s">
        <v>283</v>
      </c>
      <c r="G150" s="10">
        <f t="shared" si="8"/>
        <v>44337</v>
      </c>
      <c r="H150" t="s">
        <v>284</v>
      </c>
      <c r="I150" s="12" t="str">
        <f t="shared" si="9"/>
        <v>360563754990</v>
      </c>
      <c r="L150" s="11">
        <f t="shared" si="10"/>
        <v>-54990</v>
      </c>
      <c r="O150" s="10">
        <f>+IFERROR(VLOOKUP(I150,'[1]Resumen pagos 2025'!$1:$1048576,9,0),0)</f>
        <v>0</v>
      </c>
      <c r="P150" t="b">
        <f t="shared" si="11"/>
        <v>1</v>
      </c>
    </row>
    <row r="151" spans="1:16">
      <c r="A151" t="s">
        <v>315</v>
      </c>
      <c r="B151" t="s">
        <v>41</v>
      </c>
      <c r="C151" s="9">
        <v>1591523</v>
      </c>
      <c r="D151" s="10">
        <v>44308</v>
      </c>
      <c r="E151" s="11">
        <v>699990</v>
      </c>
      <c r="F151" t="s">
        <v>283</v>
      </c>
      <c r="G151" s="10">
        <f t="shared" si="8"/>
        <v>44338</v>
      </c>
      <c r="H151" t="s">
        <v>284</v>
      </c>
      <c r="I151" s="12" t="str">
        <f t="shared" si="9"/>
        <v>1591523699990</v>
      </c>
      <c r="L151" s="11">
        <f t="shared" si="10"/>
        <v>-699990</v>
      </c>
      <c r="O151" s="10">
        <f>+IFERROR(VLOOKUP(I151,'[1]Resumen pagos 2025'!$1:$1048576,9,0),0)</f>
        <v>0</v>
      </c>
      <c r="P151" t="b">
        <f t="shared" si="11"/>
        <v>1</v>
      </c>
    </row>
    <row r="152" spans="1:16">
      <c r="A152" t="s">
        <v>55</v>
      </c>
      <c r="B152" t="s">
        <v>41</v>
      </c>
      <c r="C152" s="9">
        <v>584224</v>
      </c>
      <c r="D152" s="10">
        <v>44308</v>
      </c>
      <c r="E152" s="11">
        <v>1070405</v>
      </c>
      <c r="F152" t="s">
        <v>283</v>
      </c>
      <c r="G152" s="10">
        <f t="shared" si="8"/>
        <v>44338</v>
      </c>
      <c r="H152" t="s">
        <v>284</v>
      </c>
      <c r="I152" s="12" t="str">
        <f t="shared" si="9"/>
        <v>5842241070405</v>
      </c>
      <c r="L152" s="11">
        <f t="shared" si="10"/>
        <v>-1070405</v>
      </c>
      <c r="N152" s="14" t="s">
        <v>304</v>
      </c>
      <c r="O152" s="10">
        <f>+IFERROR(VLOOKUP(I152,'[1]Resumen pagos 2025'!$1:$1048576,9,0),0)</f>
        <v>0</v>
      </c>
      <c r="P152" t="b">
        <f t="shared" si="11"/>
        <v>1</v>
      </c>
    </row>
    <row r="153" spans="1:16">
      <c r="A153" t="s">
        <v>55</v>
      </c>
      <c r="B153" t="s">
        <v>41</v>
      </c>
      <c r="C153" s="9">
        <v>584214</v>
      </c>
      <c r="D153" s="10">
        <v>44308</v>
      </c>
      <c r="E153" s="11">
        <v>3048630</v>
      </c>
      <c r="F153" t="s">
        <v>283</v>
      </c>
      <c r="G153" s="10">
        <f t="shared" si="8"/>
        <v>44338</v>
      </c>
      <c r="H153" t="s">
        <v>284</v>
      </c>
      <c r="I153" s="12" t="str">
        <f t="shared" si="9"/>
        <v>5842143048630</v>
      </c>
      <c r="L153" s="11">
        <f t="shared" si="10"/>
        <v>-3048630</v>
      </c>
      <c r="N153" s="14" t="s">
        <v>304</v>
      </c>
      <c r="O153" s="10">
        <f>+IFERROR(VLOOKUP(I153,'[1]Resumen pagos 2025'!$1:$1048576,9,0),0)</f>
        <v>0</v>
      </c>
      <c r="P153" t="b">
        <f t="shared" si="11"/>
        <v>1</v>
      </c>
    </row>
    <row r="154" spans="1:16">
      <c r="A154" t="s">
        <v>55</v>
      </c>
      <c r="B154" t="s">
        <v>41</v>
      </c>
      <c r="C154" s="9">
        <v>584751</v>
      </c>
      <c r="D154" s="10">
        <v>44309</v>
      </c>
      <c r="E154" s="11">
        <v>219209</v>
      </c>
      <c r="F154" t="s">
        <v>283</v>
      </c>
      <c r="G154" s="10">
        <f t="shared" si="8"/>
        <v>44339</v>
      </c>
      <c r="H154" t="s">
        <v>284</v>
      </c>
      <c r="I154" s="12" t="str">
        <f t="shared" si="9"/>
        <v>584751219209</v>
      </c>
      <c r="L154" s="11">
        <f t="shared" si="10"/>
        <v>-219209</v>
      </c>
      <c r="N154" s="14" t="s">
        <v>304</v>
      </c>
      <c r="O154" s="10">
        <f>+IFERROR(VLOOKUP(I154,'[1]Resumen pagos 2025'!$1:$1048576,9,0),0)</f>
        <v>0</v>
      </c>
      <c r="P154" t="b">
        <f t="shared" si="11"/>
        <v>1</v>
      </c>
    </row>
    <row r="155" spans="1:16">
      <c r="A155" t="s">
        <v>307</v>
      </c>
      <c r="B155" t="s">
        <v>41</v>
      </c>
      <c r="C155" s="9">
        <v>5628</v>
      </c>
      <c r="D155" s="10">
        <v>44309</v>
      </c>
      <c r="E155" s="11">
        <v>409243</v>
      </c>
      <c r="F155" t="s">
        <v>283</v>
      </c>
      <c r="G155" s="10">
        <f t="shared" si="8"/>
        <v>44339</v>
      </c>
      <c r="H155" t="s">
        <v>284</v>
      </c>
      <c r="I155" s="12" t="str">
        <f t="shared" si="9"/>
        <v>5628409243</v>
      </c>
      <c r="L155" s="11">
        <f t="shared" si="10"/>
        <v>-409243</v>
      </c>
      <c r="O155" s="10">
        <f>+IFERROR(VLOOKUP(I155,'[1]Resumen pagos 2025'!$1:$1048576,9,0),0)</f>
        <v>0</v>
      </c>
      <c r="P155" t="b">
        <f t="shared" si="11"/>
        <v>1</v>
      </c>
    </row>
    <row r="156" spans="1:16">
      <c r="A156" t="s">
        <v>305</v>
      </c>
      <c r="B156" t="s">
        <v>41</v>
      </c>
      <c r="C156" s="9">
        <v>3606885</v>
      </c>
      <c r="D156" s="10">
        <v>44310</v>
      </c>
      <c r="E156" s="11">
        <v>74990</v>
      </c>
      <c r="F156" t="s">
        <v>283</v>
      </c>
      <c r="G156" s="10">
        <f t="shared" si="8"/>
        <v>44340</v>
      </c>
      <c r="H156" t="s">
        <v>284</v>
      </c>
      <c r="I156" s="12" t="str">
        <f t="shared" si="9"/>
        <v>360688574990</v>
      </c>
      <c r="L156" s="11">
        <f t="shared" si="10"/>
        <v>-74990</v>
      </c>
      <c r="O156" s="10">
        <f>+IFERROR(VLOOKUP(I156,'[1]Resumen pagos 2025'!$1:$1048576,9,0),0)</f>
        <v>0</v>
      </c>
      <c r="P156" t="b">
        <f t="shared" si="11"/>
        <v>1</v>
      </c>
    </row>
    <row r="157" spans="1:16">
      <c r="A157" t="s">
        <v>321</v>
      </c>
      <c r="B157" t="s">
        <v>41</v>
      </c>
      <c r="C157" s="9">
        <v>18</v>
      </c>
      <c r="D157" s="10">
        <v>44311</v>
      </c>
      <c r="E157" s="11">
        <v>329990</v>
      </c>
      <c r="F157" t="s">
        <v>283</v>
      </c>
      <c r="G157" s="10">
        <f t="shared" si="8"/>
        <v>44341</v>
      </c>
      <c r="H157" t="s">
        <v>284</v>
      </c>
      <c r="I157" s="12" t="str">
        <f t="shared" si="9"/>
        <v>18329990</v>
      </c>
      <c r="L157" s="11">
        <f t="shared" si="10"/>
        <v>-329990</v>
      </c>
      <c r="O157" s="10">
        <f>+IFERROR(VLOOKUP(I157,'[1]Resumen pagos 2025'!$1:$1048576,9,0),0)</f>
        <v>0</v>
      </c>
      <c r="P157" t="b">
        <f t="shared" si="11"/>
        <v>1</v>
      </c>
    </row>
    <row r="158" spans="1:16">
      <c r="A158" t="s">
        <v>322</v>
      </c>
      <c r="B158" t="s">
        <v>41</v>
      </c>
      <c r="C158" s="9">
        <v>61467375</v>
      </c>
      <c r="D158" s="10">
        <v>44311</v>
      </c>
      <c r="E158" s="11">
        <v>523970</v>
      </c>
      <c r="F158" t="s">
        <v>283</v>
      </c>
      <c r="G158" s="10">
        <f t="shared" si="8"/>
        <v>44341</v>
      </c>
      <c r="H158" t="s">
        <v>284</v>
      </c>
      <c r="I158" s="12" t="str">
        <f t="shared" si="9"/>
        <v>61467375523970</v>
      </c>
      <c r="L158" s="11">
        <f t="shared" si="10"/>
        <v>-523970</v>
      </c>
      <c r="O158" s="10">
        <f>+IFERROR(VLOOKUP(I158,'[1]Resumen pagos 2025'!$1:$1048576,9,0),0)</f>
        <v>0</v>
      </c>
      <c r="P158" t="b">
        <f t="shared" si="11"/>
        <v>1</v>
      </c>
    </row>
    <row r="159" spans="1:16">
      <c r="A159" t="s">
        <v>322</v>
      </c>
      <c r="B159" t="s">
        <v>41</v>
      </c>
      <c r="C159" s="9">
        <v>61467373</v>
      </c>
      <c r="D159" s="10">
        <v>44311</v>
      </c>
      <c r="E159" s="11">
        <v>263980</v>
      </c>
      <c r="F159" t="s">
        <v>283</v>
      </c>
      <c r="G159" s="10">
        <f t="shared" si="8"/>
        <v>44341</v>
      </c>
      <c r="H159" t="s">
        <v>284</v>
      </c>
      <c r="I159" s="12" t="str">
        <f t="shared" si="9"/>
        <v>61467373263980</v>
      </c>
      <c r="L159" s="11">
        <f t="shared" si="10"/>
        <v>-263980</v>
      </c>
      <c r="O159" s="10">
        <f>+IFERROR(VLOOKUP(I159,'[1]Resumen pagos 2025'!$1:$1048576,9,0),0)</f>
        <v>0</v>
      </c>
      <c r="P159" t="b">
        <f t="shared" si="11"/>
        <v>1</v>
      </c>
    </row>
    <row r="160" spans="1:16">
      <c r="A160" t="s">
        <v>64</v>
      </c>
      <c r="B160" t="s">
        <v>41</v>
      </c>
      <c r="C160" s="9">
        <v>72429</v>
      </c>
      <c r="D160" s="10">
        <v>44312</v>
      </c>
      <c r="E160" s="11">
        <v>102864</v>
      </c>
      <c r="F160" t="s">
        <v>283</v>
      </c>
      <c r="G160" s="10">
        <f t="shared" si="8"/>
        <v>44342</v>
      </c>
      <c r="H160" t="s">
        <v>284</v>
      </c>
      <c r="I160" s="12" t="str">
        <f t="shared" si="9"/>
        <v>72429102864</v>
      </c>
      <c r="L160" s="11">
        <f t="shared" si="10"/>
        <v>-102864</v>
      </c>
      <c r="O160" s="10">
        <f>+IFERROR(VLOOKUP(I160,'[1]Resumen pagos 2025'!$1:$1048576,9,0),0)</f>
        <v>0</v>
      </c>
      <c r="P160" t="b">
        <f t="shared" si="11"/>
        <v>1</v>
      </c>
    </row>
    <row r="161" spans="1:16">
      <c r="A161" t="s">
        <v>305</v>
      </c>
      <c r="B161" t="s">
        <v>41</v>
      </c>
      <c r="C161" s="9">
        <v>3607490</v>
      </c>
      <c r="D161" s="10">
        <v>44312</v>
      </c>
      <c r="E161" s="11">
        <v>341970</v>
      </c>
      <c r="F161" t="s">
        <v>283</v>
      </c>
      <c r="G161" s="10">
        <f t="shared" si="8"/>
        <v>44342</v>
      </c>
      <c r="H161" t="s">
        <v>284</v>
      </c>
      <c r="I161" s="12" t="str">
        <f t="shared" si="9"/>
        <v>3607490341970</v>
      </c>
      <c r="L161" s="11">
        <f t="shared" si="10"/>
        <v>-341970</v>
      </c>
      <c r="O161" s="10">
        <f>+IFERROR(VLOOKUP(I161,'[1]Resumen pagos 2025'!$1:$1048576,9,0),0)</f>
        <v>0</v>
      </c>
      <c r="P161" t="b">
        <f t="shared" si="11"/>
        <v>1</v>
      </c>
    </row>
    <row r="162" spans="1:16">
      <c r="A162" t="s">
        <v>316</v>
      </c>
      <c r="B162" t="s">
        <v>41</v>
      </c>
      <c r="C162" s="9">
        <v>24170741</v>
      </c>
      <c r="D162" s="10">
        <v>44312</v>
      </c>
      <c r="E162" s="11">
        <v>819981</v>
      </c>
      <c r="F162" t="s">
        <v>283</v>
      </c>
      <c r="G162" s="10">
        <f t="shared" si="8"/>
        <v>44342</v>
      </c>
      <c r="H162" t="s">
        <v>284</v>
      </c>
      <c r="I162" s="12" t="str">
        <f t="shared" si="9"/>
        <v>24170741819981</v>
      </c>
      <c r="L162" s="11">
        <f t="shared" si="10"/>
        <v>-819981</v>
      </c>
      <c r="O162" s="10">
        <f>+IFERROR(VLOOKUP(I162,'[1]Resumen pagos 2025'!$1:$1048576,9,0),0)</f>
        <v>0</v>
      </c>
      <c r="P162" t="b">
        <f t="shared" si="11"/>
        <v>1</v>
      </c>
    </row>
    <row r="163" spans="1:16">
      <c r="A163" t="s">
        <v>292</v>
      </c>
      <c r="B163" t="s">
        <v>41</v>
      </c>
      <c r="C163" s="9">
        <v>28963</v>
      </c>
      <c r="D163" s="10">
        <v>44312</v>
      </c>
      <c r="E163" s="11">
        <v>179978</v>
      </c>
      <c r="F163" t="s">
        <v>283</v>
      </c>
      <c r="G163" s="10">
        <f t="shared" si="8"/>
        <v>44342</v>
      </c>
      <c r="H163" t="s">
        <v>284</v>
      </c>
      <c r="I163" s="12" t="str">
        <f t="shared" si="9"/>
        <v>28963179978</v>
      </c>
      <c r="L163" s="11">
        <f t="shared" si="10"/>
        <v>-179978</v>
      </c>
      <c r="O163" s="10">
        <f>+IFERROR(VLOOKUP(I163,'[1]Resumen pagos 2025'!$1:$1048576,9,0),0)</f>
        <v>0</v>
      </c>
      <c r="P163" t="b">
        <f t="shared" si="11"/>
        <v>1</v>
      </c>
    </row>
    <row r="164" spans="1:16">
      <c r="A164" t="s">
        <v>292</v>
      </c>
      <c r="B164" t="s">
        <v>41</v>
      </c>
      <c r="C164" s="9">
        <v>28977</v>
      </c>
      <c r="D164" s="10">
        <v>44312</v>
      </c>
      <c r="E164" s="11">
        <v>247466</v>
      </c>
      <c r="F164" t="s">
        <v>283</v>
      </c>
      <c r="G164" s="10">
        <f t="shared" si="8"/>
        <v>44342</v>
      </c>
      <c r="H164" t="s">
        <v>284</v>
      </c>
      <c r="I164" s="12" t="str">
        <f t="shared" si="9"/>
        <v>28977247466</v>
      </c>
      <c r="L164" s="11">
        <f t="shared" si="10"/>
        <v>-247466</v>
      </c>
      <c r="O164" s="10">
        <f>+IFERROR(VLOOKUP(I164,'[1]Resumen pagos 2025'!$1:$1048576,9,0),0)</f>
        <v>0</v>
      </c>
      <c r="P164" t="b">
        <f t="shared" si="11"/>
        <v>1</v>
      </c>
    </row>
    <row r="165" spans="1:16">
      <c r="A165" t="s">
        <v>52</v>
      </c>
      <c r="B165" t="s">
        <v>41</v>
      </c>
      <c r="C165" s="9">
        <v>90234</v>
      </c>
      <c r="D165" s="10">
        <v>44313</v>
      </c>
      <c r="E165" s="11">
        <v>79511</v>
      </c>
      <c r="F165" t="s">
        <v>283</v>
      </c>
      <c r="G165" s="10">
        <f t="shared" si="8"/>
        <v>44343</v>
      </c>
      <c r="H165" t="s">
        <v>284</v>
      </c>
      <c r="I165" s="12" t="str">
        <f t="shared" si="9"/>
        <v>9023479511</v>
      </c>
      <c r="L165" s="11">
        <f t="shared" si="10"/>
        <v>-79511</v>
      </c>
      <c r="O165" s="10">
        <f>+IFERROR(VLOOKUP(I165,'[1]Resumen pagos 2025'!$1:$1048576,9,0),0)</f>
        <v>0</v>
      </c>
      <c r="P165" t="b">
        <f t="shared" si="11"/>
        <v>1</v>
      </c>
    </row>
    <row r="166" spans="1:16">
      <c r="A166" t="s">
        <v>299</v>
      </c>
      <c r="B166" t="s">
        <v>41</v>
      </c>
      <c r="C166" s="9">
        <v>202397</v>
      </c>
      <c r="D166" s="10">
        <v>44315</v>
      </c>
      <c r="E166" s="11">
        <v>92233</v>
      </c>
      <c r="F166" t="s">
        <v>283</v>
      </c>
      <c r="G166" s="10">
        <f t="shared" si="8"/>
        <v>44345</v>
      </c>
      <c r="H166" t="s">
        <v>284</v>
      </c>
      <c r="I166" s="12" t="str">
        <f t="shared" si="9"/>
        <v>20239792233</v>
      </c>
      <c r="L166" s="11">
        <f t="shared" si="10"/>
        <v>-92233</v>
      </c>
      <c r="O166" s="10">
        <f>+IFERROR(VLOOKUP(I166,'[1]Resumen pagos 2025'!$1:$1048576,9,0),0)</f>
        <v>0</v>
      </c>
      <c r="P166" t="b">
        <f t="shared" si="11"/>
        <v>1</v>
      </c>
    </row>
    <row r="167" spans="1:16">
      <c r="A167" t="s">
        <v>314</v>
      </c>
      <c r="B167" t="s">
        <v>41</v>
      </c>
      <c r="C167" s="9">
        <v>2474604</v>
      </c>
      <c r="D167" s="10">
        <v>44315</v>
      </c>
      <c r="E167" s="11">
        <v>586747</v>
      </c>
      <c r="F167" t="s">
        <v>283</v>
      </c>
      <c r="G167" s="10">
        <f t="shared" si="8"/>
        <v>44345</v>
      </c>
      <c r="H167" t="s">
        <v>284</v>
      </c>
      <c r="I167" s="12" t="str">
        <f t="shared" si="9"/>
        <v>2474604586747</v>
      </c>
      <c r="L167" s="11">
        <f t="shared" si="10"/>
        <v>-586747</v>
      </c>
      <c r="O167" s="10">
        <f>+IFERROR(VLOOKUP(I167,'[1]Resumen pagos 2025'!$1:$1048576,9,0),0)</f>
        <v>0</v>
      </c>
      <c r="P167" t="b">
        <f t="shared" si="11"/>
        <v>1</v>
      </c>
    </row>
    <row r="168" spans="1:16">
      <c r="A168" t="s">
        <v>292</v>
      </c>
      <c r="B168" t="s">
        <v>41</v>
      </c>
      <c r="C168" s="9">
        <v>29053</v>
      </c>
      <c r="D168" s="10">
        <v>44315</v>
      </c>
      <c r="E168" s="11">
        <v>127492</v>
      </c>
      <c r="F168" t="s">
        <v>283</v>
      </c>
      <c r="G168" s="10">
        <f t="shared" si="8"/>
        <v>44345</v>
      </c>
      <c r="H168" t="s">
        <v>284</v>
      </c>
      <c r="I168" s="12" t="str">
        <f t="shared" si="9"/>
        <v>29053127492</v>
      </c>
      <c r="L168" s="11">
        <f t="shared" si="10"/>
        <v>-127492</v>
      </c>
      <c r="O168" s="10">
        <f>+IFERROR(VLOOKUP(I168,'[1]Resumen pagos 2025'!$1:$1048576,9,0),0)</f>
        <v>0</v>
      </c>
      <c r="P168" t="b">
        <f t="shared" si="11"/>
        <v>1</v>
      </c>
    </row>
    <row r="169" spans="1:16">
      <c r="A169" t="s">
        <v>282</v>
      </c>
      <c r="B169" t="s">
        <v>41</v>
      </c>
      <c r="C169" s="9">
        <v>1097142</v>
      </c>
      <c r="D169" s="10">
        <v>44315</v>
      </c>
      <c r="E169" s="11">
        <v>982446</v>
      </c>
      <c r="F169" t="s">
        <v>283</v>
      </c>
      <c r="G169" s="10">
        <f t="shared" si="8"/>
        <v>44345</v>
      </c>
      <c r="H169" t="s">
        <v>284</v>
      </c>
      <c r="I169" s="12" t="str">
        <f t="shared" si="9"/>
        <v>1097142982446</v>
      </c>
      <c r="L169" s="11">
        <f t="shared" si="10"/>
        <v>-982446</v>
      </c>
      <c r="O169" s="10">
        <f>+IFERROR(VLOOKUP(I169,'[1]Resumen pagos 2025'!$1:$1048576,9,0),0)</f>
        <v>0</v>
      </c>
      <c r="P169" t="b">
        <f t="shared" si="11"/>
        <v>1</v>
      </c>
    </row>
    <row r="170" spans="1:16">
      <c r="A170" t="s">
        <v>95</v>
      </c>
      <c r="B170" t="s">
        <v>41</v>
      </c>
      <c r="C170" s="9">
        <v>3792</v>
      </c>
      <c r="D170" s="10">
        <v>44316</v>
      </c>
      <c r="E170" s="11">
        <v>1498319</v>
      </c>
      <c r="F170" t="s">
        <v>283</v>
      </c>
      <c r="G170" s="10">
        <f t="shared" si="8"/>
        <v>44346</v>
      </c>
      <c r="H170" t="s">
        <v>284</v>
      </c>
      <c r="I170" s="12" t="str">
        <f t="shared" si="9"/>
        <v>37921498319</v>
      </c>
      <c r="L170" s="11">
        <f t="shared" si="10"/>
        <v>-1498319</v>
      </c>
      <c r="O170" s="10">
        <f>+IFERROR(VLOOKUP(I170,'[1]Resumen pagos 2025'!$1:$1048576,9,0),0)</f>
        <v>0</v>
      </c>
      <c r="P170" t="b">
        <f t="shared" si="11"/>
        <v>1</v>
      </c>
    </row>
    <row r="171" spans="1:16">
      <c r="A171" t="s">
        <v>67</v>
      </c>
      <c r="B171" t="s">
        <v>41</v>
      </c>
      <c r="C171" s="9">
        <v>23732</v>
      </c>
      <c r="D171" s="10">
        <v>44319</v>
      </c>
      <c r="E171" s="11">
        <v>391971</v>
      </c>
      <c r="F171" t="s">
        <v>283</v>
      </c>
      <c r="G171" s="10">
        <f t="shared" si="8"/>
        <v>44349</v>
      </c>
      <c r="H171" t="s">
        <v>284</v>
      </c>
      <c r="I171" s="12" t="str">
        <f t="shared" si="9"/>
        <v>23732391971</v>
      </c>
      <c r="L171" s="11">
        <f t="shared" si="10"/>
        <v>-391971</v>
      </c>
      <c r="N171" s="14" t="s">
        <v>298</v>
      </c>
      <c r="O171" s="10">
        <f>+IFERROR(VLOOKUP(I171,'[1]Resumen pagos 2025'!$1:$1048576,9,0),0)</f>
        <v>0</v>
      </c>
      <c r="P171" t="b">
        <f t="shared" si="11"/>
        <v>1</v>
      </c>
    </row>
    <row r="172" spans="1:16">
      <c r="A172" t="s">
        <v>67</v>
      </c>
      <c r="B172" t="s">
        <v>41</v>
      </c>
      <c r="C172" s="9">
        <v>23733</v>
      </c>
      <c r="D172" s="10">
        <v>44319</v>
      </c>
      <c r="E172" s="11">
        <v>641510</v>
      </c>
      <c r="F172" t="s">
        <v>283</v>
      </c>
      <c r="G172" s="10">
        <f t="shared" si="8"/>
        <v>44349</v>
      </c>
      <c r="H172" t="s">
        <v>284</v>
      </c>
      <c r="I172" s="12" t="str">
        <f t="shared" si="9"/>
        <v>23733641510</v>
      </c>
      <c r="L172" s="11">
        <f t="shared" si="10"/>
        <v>-641510</v>
      </c>
      <c r="N172" s="14" t="s">
        <v>298</v>
      </c>
      <c r="O172" s="10">
        <f>+IFERROR(VLOOKUP(I172,'[1]Resumen pagos 2025'!$1:$1048576,9,0),0)</f>
        <v>0</v>
      </c>
      <c r="P172" t="b">
        <f t="shared" si="11"/>
        <v>1</v>
      </c>
    </row>
    <row r="173" spans="1:16">
      <c r="A173" t="s">
        <v>295</v>
      </c>
      <c r="B173" t="s">
        <v>41</v>
      </c>
      <c r="C173" s="9">
        <v>9823</v>
      </c>
      <c r="D173" s="10">
        <v>44319</v>
      </c>
      <c r="E173" s="11">
        <v>30000</v>
      </c>
      <c r="F173" t="s">
        <v>283</v>
      </c>
      <c r="G173" s="10">
        <f t="shared" si="8"/>
        <v>44349</v>
      </c>
      <c r="H173" t="s">
        <v>284</v>
      </c>
      <c r="I173" s="12" t="str">
        <f t="shared" si="9"/>
        <v>982330000</v>
      </c>
      <c r="L173" s="11">
        <f t="shared" si="10"/>
        <v>-30000</v>
      </c>
      <c r="O173" s="10">
        <f>+IFERROR(VLOOKUP(I173,'[1]Resumen pagos 2025'!$1:$1048576,9,0),0)</f>
        <v>0</v>
      </c>
      <c r="P173" t="b">
        <f t="shared" si="11"/>
        <v>1</v>
      </c>
    </row>
    <row r="174" spans="1:16">
      <c r="A174" t="s">
        <v>55</v>
      </c>
      <c r="B174" t="s">
        <v>41</v>
      </c>
      <c r="C174" s="9">
        <v>592651</v>
      </c>
      <c r="D174" s="10">
        <v>44320</v>
      </c>
      <c r="E174" s="11">
        <v>2952466</v>
      </c>
      <c r="F174" t="s">
        <v>283</v>
      </c>
      <c r="G174" s="10">
        <f t="shared" si="8"/>
        <v>44350</v>
      </c>
      <c r="H174" t="s">
        <v>284</v>
      </c>
      <c r="I174" s="12" t="str">
        <f t="shared" si="9"/>
        <v>5926512952466</v>
      </c>
      <c r="L174" s="11">
        <f t="shared" si="10"/>
        <v>-2952466</v>
      </c>
      <c r="N174" s="14" t="s">
        <v>304</v>
      </c>
      <c r="O174" s="10">
        <f>+IFERROR(VLOOKUP(I174,'[1]Resumen pagos 2025'!$1:$1048576,9,0),0)</f>
        <v>0</v>
      </c>
      <c r="P174" t="b">
        <f t="shared" si="11"/>
        <v>1</v>
      </c>
    </row>
    <row r="175" spans="1:16">
      <c r="A175" t="s">
        <v>323</v>
      </c>
      <c r="B175" t="s">
        <v>41</v>
      </c>
      <c r="C175" s="9">
        <v>185</v>
      </c>
      <c r="D175" s="10">
        <v>44321</v>
      </c>
      <c r="E175" s="11">
        <v>8174767</v>
      </c>
      <c r="F175" t="s">
        <v>283</v>
      </c>
      <c r="G175" s="10">
        <f t="shared" si="8"/>
        <v>44351</v>
      </c>
      <c r="H175" t="s">
        <v>284</v>
      </c>
      <c r="I175" s="12" t="str">
        <f t="shared" si="9"/>
        <v>1858174767</v>
      </c>
      <c r="L175" s="11">
        <f t="shared" si="10"/>
        <v>-8174767</v>
      </c>
      <c r="O175" s="10">
        <f>+IFERROR(VLOOKUP(I175,'[1]Resumen pagos 2025'!$1:$1048576,9,0),0)</f>
        <v>0</v>
      </c>
      <c r="P175" t="b">
        <f t="shared" si="11"/>
        <v>1</v>
      </c>
    </row>
    <row r="176" spans="1:16">
      <c r="A176" t="s">
        <v>323</v>
      </c>
      <c r="B176" t="s">
        <v>41</v>
      </c>
      <c r="C176" s="9">
        <v>184</v>
      </c>
      <c r="D176" s="10">
        <v>44321</v>
      </c>
      <c r="E176" s="11">
        <v>2856000</v>
      </c>
      <c r="F176" t="s">
        <v>283</v>
      </c>
      <c r="G176" s="10">
        <f t="shared" si="8"/>
        <v>44351</v>
      </c>
      <c r="H176" t="s">
        <v>284</v>
      </c>
      <c r="I176" s="12" t="str">
        <f t="shared" si="9"/>
        <v>1842856000</v>
      </c>
      <c r="L176" s="11">
        <f t="shared" si="10"/>
        <v>-2856000</v>
      </c>
      <c r="O176" s="10">
        <f>+IFERROR(VLOOKUP(I176,'[1]Resumen pagos 2025'!$1:$1048576,9,0),0)</f>
        <v>0</v>
      </c>
      <c r="P176" t="b">
        <f t="shared" si="11"/>
        <v>1</v>
      </c>
    </row>
    <row r="177" spans="1:16">
      <c r="A177" t="s">
        <v>282</v>
      </c>
      <c r="B177" t="s">
        <v>41</v>
      </c>
      <c r="C177" s="9">
        <v>1097783</v>
      </c>
      <c r="D177" s="10">
        <v>44321</v>
      </c>
      <c r="E177" s="11">
        <v>149985</v>
      </c>
      <c r="F177" t="s">
        <v>283</v>
      </c>
      <c r="G177" s="10">
        <f t="shared" si="8"/>
        <v>44351</v>
      </c>
      <c r="H177" t="s">
        <v>284</v>
      </c>
      <c r="I177" s="12" t="str">
        <f t="shared" si="9"/>
        <v>1097783149985</v>
      </c>
      <c r="L177" s="11">
        <f t="shared" si="10"/>
        <v>-149985</v>
      </c>
      <c r="O177" s="10">
        <f>+IFERROR(VLOOKUP(I177,'[1]Resumen pagos 2025'!$1:$1048576,9,0),0)</f>
        <v>0</v>
      </c>
      <c r="P177" t="b">
        <f t="shared" si="11"/>
        <v>1</v>
      </c>
    </row>
    <row r="178" spans="1:16">
      <c r="A178" t="s">
        <v>296</v>
      </c>
      <c r="B178" t="s">
        <v>297</v>
      </c>
      <c r="C178" s="9">
        <v>3950</v>
      </c>
      <c r="D178" s="10">
        <v>44321</v>
      </c>
      <c r="E178" s="11">
        <v>176313</v>
      </c>
      <c r="F178" t="s">
        <v>283</v>
      </c>
      <c r="G178" s="10">
        <f t="shared" si="8"/>
        <v>44351</v>
      </c>
      <c r="H178" t="s">
        <v>284</v>
      </c>
      <c r="I178" s="12" t="str">
        <f t="shared" si="9"/>
        <v>3950176313</v>
      </c>
      <c r="L178" s="11">
        <f t="shared" si="10"/>
        <v>-176313</v>
      </c>
      <c r="O178" s="10">
        <f>+IFERROR(VLOOKUP(I178,'[1]Resumen pagos 2025'!$1:$1048576,9,0),0)</f>
        <v>0</v>
      </c>
      <c r="P178" t="b">
        <f t="shared" si="11"/>
        <v>1</v>
      </c>
    </row>
    <row r="179" spans="1:16">
      <c r="A179" t="s">
        <v>285</v>
      </c>
      <c r="B179" t="s">
        <v>41</v>
      </c>
      <c r="C179" s="9">
        <v>447</v>
      </c>
      <c r="D179" s="10">
        <v>44322</v>
      </c>
      <c r="E179" s="11">
        <v>75776</v>
      </c>
      <c r="F179" t="s">
        <v>283</v>
      </c>
      <c r="G179" s="10">
        <f t="shared" si="8"/>
        <v>44352</v>
      </c>
      <c r="H179" t="s">
        <v>284</v>
      </c>
      <c r="I179" s="12" t="str">
        <f t="shared" si="9"/>
        <v>44775776</v>
      </c>
      <c r="J179" s="15">
        <v>44286</v>
      </c>
      <c r="K179" s="16">
        <v>75776</v>
      </c>
      <c r="L179" s="11">
        <f t="shared" si="10"/>
        <v>0</v>
      </c>
      <c r="O179" s="10">
        <f>+IFERROR(VLOOKUP(I179,'[1]Resumen pagos 2025'!$1:$1048576,9,0),0)</f>
        <v>0</v>
      </c>
      <c r="P179" t="b">
        <f t="shared" si="11"/>
        <v>0</v>
      </c>
    </row>
    <row r="180" spans="1:16">
      <c r="A180" t="s">
        <v>314</v>
      </c>
      <c r="B180" t="s">
        <v>41</v>
      </c>
      <c r="C180" s="9">
        <v>2485021</v>
      </c>
      <c r="D180" s="10">
        <v>44322</v>
      </c>
      <c r="E180" s="11">
        <v>790115</v>
      </c>
      <c r="F180" t="s">
        <v>283</v>
      </c>
      <c r="G180" s="10">
        <f t="shared" si="8"/>
        <v>44352</v>
      </c>
      <c r="H180" t="s">
        <v>284</v>
      </c>
      <c r="I180" s="12" t="str">
        <f t="shared" si="9"/>
        <v>2485021790115</v>
      </c>
      <c r="L180" s="11">
        <f t="shared" si="10"/>
        <v>-790115</v>
      </c>
      <c r="O180" s="10">
        <f>+IFERROR(VLOOKUP(I180,'[1]Resumen pagos 2025'!$1:$1048576,9,0),0)</f>
        <v>0</v>
      </c>
      <c r="P180" t="b">
        <f t="shared" si="11"/>
        <v>1</v>
      </c>
    </row>
    <row r="181" spans="1:16">
      <c r="A181" t="s">
        <v>307</v>
      </c>
      <c r="B181" t="s">
        <v>41</v>
      </c>
      <c r="C181" s="9">
        <v>5647</v>
      </c>
      <c r="D181" s="10">
        <v>44323</v>
      </c>
      <c r="E181" s="11">
        <v>1648903</v>
      </c>
      <c r="F181" t="s">
        <v>283</v>
      </c>
      <c r="G181" s="10">
        <f t="shared" si="8"/>
        <v>44353</v>
      </c>
      <c r="H181" t="s">
        <v>284</v>
      </c>
      <c r="I181" s="12" t="str">
        <f t="shared" si="9"/>
        <v>56471648903</v>
      </c>
      <c r="L181" s="11">
        <f t="shared" si="10"/>
        <v>-1648903</v>
      </c>
      <c r="O181" s="10">
        <f>+IFERROR(VLOOKUP(I181,'[1]Resumen pagos 2025'!$1:$1048576,9,0),0)</f>
        <v>0</v>
      </c>
      <c r="P181" t="b">
        <f t="shared" si="11"/>
        <v>1</v>
      </c>
    </row>
    <row r="182" spans="1:16">
      <c r="A182" t="s">
        <v>305</v>
      </c>
      <c r="B182" t="s">
        <v>310</v>
      </c>
      <c r="C182" s="9">
        <v>16439138</v>
      </c>
      <c r="D182" s="10">
        <v>44326</v>
      </c>
      <c r="E182" s="11">
        <v>-74990</v>
      </c>
      <c r="F182" t="s">
        <v>283</v>
      </c>
      <c r="G182" s="10">
        <f t="shared" si="8"/>
        <v>44356</v>
      </c>
      <c r="H182" t="s">
        <v>311</v>
      </c>
      <c r="I182" s="12" t="str">
        <f t="shared" si="9"/>
        <v>16439138-74990</v>
      </c>
      <c r="L182" s="11">
        <f t="shared" si="10"/>
        <v>74990</v>
      </c>
      <c r="O182" s="10">
        <f>+IFERROR(VLOOKUP(I182,'[1]Resumen pagos 2025'!$1:$1048576,9,0),0)</f>
        <v>0</v>
      </c>
      <c r="P182" t="b">
        <f t="shared" si="11"/>
        <v>1</v>
      </c>
    </row>
    <row r="183" spans="1:16">
      <c r="A183" t="s">
        <v>289</v>
      </c>
      <c r="B183" t="s">
        <v>41</v>
      </c>
      <c r="C183" s="9">
        <v>3007</v>
      </c>
      <c r="D183" s="10">
        <v>44326</v>
      </c>
      <c r="E183" s="11">
        <v>388511</v>
      </c>
      <c r="F183" t="s">
        <v>283</v>
      </c>
      <c r="G183" s="10">
        <f t="shared" si="8"/>
        <v>44356</v>
      </c>
      <c r="H183" t="s">
        <v>284</v>
      </c>
      <c r="I183" s="12" t="str">
        <f t="shared" si="9"/>
        <v>3007388511</v>
      </c>
      <c r="L183" s="11">
        <f t="shared" si="10"/>
        <v>-388511</v>
      </c>
      <c r="O183" s="10">
        <f>+IFERROR(VLOOKUP(I183,'[1]Resumen pagos 2025'!$1:$1048576,9,0),0)</f>
        <v>0</v>
      </c>
      <c r="P183" t="b">
        <f t="shared" si="11"/>
        <v>1</v>
      </c>
    </row>
    <row r="184" spans="1:16">
      <c r="A184" t="s">
        <v>300</v>
      </c>
      <c r="B184" t="s">
        <v>41</v>
      </c>
      <c r="C184" s="9">
        <v>43000901</v>
      </c>
      <c r="D184" s="10">
        <v>44326</v>
      </c>
      <c r="E184" s="11">
        <v>35970</v>
      </c>
      <c r="F184" t="s">
        <v>283</v>
      </c>
      <c r="G184" s="10">
        <f t="shared" si="8"/>
        <v>44356</v>
      </c>
      <c r="H184" t="s">
        <v>284</v>
      </c>
      <c r="I184" s="12" t="str">
        <f t="shared" si="9"/>
        <v>4300090135970</v>
      </c>
      <c r="L184" s="11">
        <f t="shared" si="10"/>
        <v>-35970</v>
      </c>
      <c r="O184" s="10">
        <f>+IFERROR(VLOOKUP(I184,'[1]Resumen pagos 2025'!$1:$1048576,9,0),0)</f>
        <v>0</v>
      </c>
      <c r="P184" t="b">
        <f t="shared" si="11"/>
        <v>1</v>
      </c>
    </row>
    <row r="185" spans="1:16">
      <c r="A185" t="s">
        <v>55</v>
      </c>
      <c r="B185" t="s">
        <v>41</v>
      </c>
      <c r="C185" s="9">
        <v>596463</v>
      </c>
      <c r="D185" s="10">
        <v>44327</v>
      </c>
      <c r="E185" s="11">
        <v>1765939</v>
      </c>
      <c r="F185" t="s">
        <v>283</v>
      </c>
      <c r="G185" s="10">
        <f t="shared" si="8"/>
        <v>44357</v>
      </c>
      <c r="H185" t="s">
        <v>284</v>
      </c>
      <c r="I185" s="12" t="str">
        <f t="shared" si="9"/>
        <v>5964631765939</v>
      </c>
      <c r="L185" s="11">
        <f t="shared" si="10"/>
        <v>-1765939</v>
      </c>
      <c r="N185" s="14" t="s">
        <v>304</v>
      </c>
      <c r="O185" s="10">
        <f>+IFERROR(VLOOKUP(I185,'[1]Resumen pagos 2025'!$1:$1048576,9,0),0)</f>
        <v>0</v>
      </c>
      <c r="P185" t="b">
        <f t="shared" si="11"/>
        <v>1</v>
      </c>
    </row>
    <row r="186" spans="1:16">
      <c r="A186" t="s">
        <v>55</v>
      </c>
      <c r="B186" t="s">
        <v>41</v>
      </c>
      <c r="C186" s="9">
        <v>596462</v>
      </c>
      <c r="D186" s="10">
        <v>44327</v>
      </c>
      <c r="E186" s="11">
        <v>2391900</v>
      </c>
      <c r="F186" t="s">
        <v>283</v>
      </c>
      <c r="G186" s="10">
        <f t="shared" si="8"/>
        <v>44357</v>
      </c>
      <c r="H186" t="s">
        <v>284</v>
      </c>
      <c r="I186" s="12" t="str">
        <f t="shared" si="9"/>
        <v>5964622391900</v>
      </c>
      <c r="L186" s="11">
        <f t="shared" si="10"/>
        <v>-2391900</v>
      </c>
      <c r="N186" s="14" t="s">
        <v>304</v>
      </c>
      <c r="O186" s="10">
        <f>+IFERROR(VLOOKUP(I186,'[1]Resumen pagos 2025'!$1:$1048576,9,0),0)</f>
        <v>0</v>
      </c>
      <c r="P186" t="b">
        <f t="shared" si="11"/>
        <v>1</v>
      </c>
    </row>
    <row r="187" spans="1:16">
      <c r="A187" t="s">
        <v>305</v>
      </c>
      <c r="B187" t="s">
        <v>41</v>
      </c>
      <c r="C187" s="9">
        <v>3632124</v>
      </c>
      <c r="D187" s="10">
        <v>44327</v>
      </c>
      <c r="E187" s="11">
        <v>79990</v>
      </c>
      <c r="F187" t="s">
        <v>283</v>
      </c>
      <c r="G187" s="10">
        <f t="shared" si="8"/>
        <v>44357</v>
      </c>
      <c r="H187" t="s">
        <v>284</v>
      </c>
      <c r="I187" s="12" t="str">
        <f t="shared" si="9"/>
        <v>363212479990</v>
      </c>
      <c r="L187" s="11">
        <f t="shared" si="10"/>
        <v>-79990</v>
      </c>
      <c r="O187" s="10">
        <f>+IFERROR(VLOOKUP(I187,'[1]Resumen pagos 2025'!$1:$1048576,9,0),0)</f>
        <v>0</v>
      </c>
      <c r="P187" t="b">
        <f t="shared" si="11"/>
        <v>1</v>
      </c>
    </row>
    <row r="188" spans="1:16">
      <c r="A188" t="s">
        <v>291</v>
      </c>
      <c r="B188" t="s">
        <v>41</v>
      </c>
      <c r="C188" s="9">
        <v>1159</v>
      </c>
      <c r="D188" s="10">
        <v>44328</v>
      </c>
      <c r="E188" s="11">
        <v>180951</v>
      </c>
      <c r="F188" t="s">
        <v>283</v>
      </c>
      <c r="G188" s="10">
        <f t="shared" si="8"/>
        <v>44358</v>
      </c>
      <c r="H188" t="s">
        <v>284</v>
      </c>
      <c r="I188" s="12" t="str">
        <f t="shared" si="9"/>
        <v>1159180951</v>
      </c>
      <c r="L188" s="11">
        <f t="shared" si="10"/>
        <v>-180951</v>
      </c>
      <c r="O188" s="10">
        <f>+IFERROR(VLOOKUP(I188,'[1]Resumen pagos 2025'!$1:$1048576,9,0),0)</f>
        <v>0</v>
      </c>
      <c r="P188" t="b">
        <f t="shared" si="11"/>
        <v>1</v>
      </c>
    </row>
    <row r="189" spans="1:16">
      <c r="A189" t="s">
        <v>64</v>
      </c>
      <c r="B189" t="s">
        <v>41</v>
      </c>
      <c r="C189" s="9">
        <v>72828</v>
      </c>
      <c r="D189" s="10">
        <v>44333</v>
      </c>
      <c r="E189" s="11">
        <v>330602</v>
      </c>
      <c r="F189" t="s">
        <v>283</v>
      </c>
      <c r="G189" s="10">
        <f t="shared" si="8"/>
        <v>44363</v>
      </c>
      <c r="H189" t="s">
        <v>284</v>
      </c>
      <c r="I189" s="12" t="str">
        <f t="shared" si="9"/>
        <v>72828330602</v>
      </c>
      <c r="L189" s="11">
        <f t="shared" si="10"/>
        <v>-330602</v>
      </c>
      <c r="O189" s="10">
        <f>+IFERROR(VLOOKUP(I189,'[1]Resumen pagos 2025'!$1:$1048576,9,0),0)</f>
        <v>0</v>
      </c>
      <c r="P189" t="b">
        <f t="shared" si="11"/>
        <v>1</v>
      </c>
    </row>
    <row r="190" spans="1:16">
      <c r="A190" t="s">
        <v>305</v>
      </c>
      <c r="B190" t="s">
        <v>41</v>
      </c>
      <c r="C190" s="9">
        <v>3635207</v>
      </c>
      <c r="D190" s="10">
        <v>44334</v>
      </c>
      <c r="E190" s="11">
        <v>169990</v>
      </c>
      <c r="F190" t="s">
        <v>283</v>
      </c>
      <c r="G190" s="10">
        <f t="shared" si="8"/>
        <v>44364</v>
      </c>
      <c r="H190" t="s">
        <v>284</v>
      </c>
      <c r="I190" s="12" t="str">
        <f t="shared" si="9"/>
        <v>3635207169990</v>
      </c>
      <c r="L190" s="11">
        <f t="shared" si="10"/>
        <v>-169990</v>
      </c>
      <c r="O190" s="10">
        <f>+IFERROR(VLOOKUP(I190,'[1]Resumen pagos 2025'!$1:$1048576,9,0),0)</f>
        <v>0</v>
      </c>
      <c r="P190" t="b">
        <f t="shared" si="11"/>
        <v>1</v>
      </c>
    </row>
    <row r="191" spans="1:16">
      <c r="A191" t="s">
        <v>48</v>
      </c>
      <c r="B191" t="s">
        <v>41</v>
      </c>
      <c r="C191" s="9">
        <v>2699</v>
      </c>
      <c r="D191" s="10">
        <v>44335</v>
      </c>
      <c r="E191" s="11">
        <v>1747646</v>
      </c>
      <c r="F191" t="s">
        <v>283</v>
      </c>
      <c r="G191" s="10">
        <f t="shared" si="8"/>
        <v>44365</v>
      </c>
      <c r="H191" t="s">
        <v>284</v>
      </c>
      <c r="I191" s="12" t="str">
        <f t="shared" si="9"/>
        <v>26991747646</v>
      </c>
      <c r="L191" s="11">
        <f t="shared" si="10"/>
        <v>-1747646</v>
      </c>
      <c r="O191" s="10">
        <f>+IFERROR(VLOOKUP(I191,'[1]Resumen pagos 2025'!$1:$1048576,9,0),0)</f>
        <v>0</v>
      </c>
      <c r="P191" t="b">
        <f t="shared" si="11"/>
        <v>1</v>
      </c>
    </row>
    <row r="192" spans="1:16">
      <c r="A192" t="s">
        <v>315</v>
      </c>
      <c r="B192" t="s">
        <v>41</v>
      </c>
      <c r="C192" s="9">
        <v>1598548</v>
      </c>
      <c r="D192" s="10">
        <v>44336</v>
      </c>
      <c r="E192" s="11">
        <v>639991</v>
      </c>
      <c r="F192" t="s">
        <v>283</v>
      </c>
      <c r="G192" s="10">
        <f t="shared" si="8"/>
        <v>44366</v>
      </c>
      <c r="H192" t="s">
        <v>284</v>
      </c>
      <c r="I192" s="12" t="str">
        <f t="shared" si="9"/>
        <v>1598548639991</v>
      </c>
      <c r="L192" s="11">
        <f t="shared" si="10"/>
        <v>-639991</v>
      </c>
      <c r="O192" s="10">
        <f>+IFERROR(VLOOKUP(I192,'[1]Resumen pagos 2025'!$1:$1048576,9,0),0)</f>
        <v>0</v>
      </c>
      <c r="P192" t="b">
        <f t="shared" si="11"/>
        <v>1</v>
      </c>
    </row>
    <row r="193" spans="1:16">
      <c r="A193" t="s">
        <v>292</v>
      </c>
      <c r="B193" t="s">
        <v>41</v>
      </c>
      <c r="C193" s="9">
        <v>29460</v>
      </c>
      <c r="D193" s="10">
        <v>44336</v>
      </c>
      <c r="E193" s="11">
        <v>11992</v>
      </c>
      <c r="F193" t="s">
        <v>283</v>
      </c>
      <c r="G193" s="10">
        <f t="shared" si="8"/>
        <v>44366</v>
      </c>
      <c r="H193" t="s">
        <v>284</v>
      </c>
      <c r="I193" s="12" t="str">
        <f t="shared" si="9"/>
        <v>2946011992</v>
      </c>
      <c r="L193" s="11">
        <f t="shared" si="10"/>
        <v>-11992</v>
      </c>
      <c r="O193" s="10">
        <f>+IFERROR(VLOOKUP(I193,'[1]Resumen pagos 2025'!$1:$1048576,9,0),0)</f>
        <v>0</v>
      </c>
      <c r="P193" t="b">
        <f t="shared" si="11"/>
        <v>1</v>
      </c>
    </row>
    <row r="194" spans="1:16">
      <c r="A194" t="s">
        <v>324</v>
      </c>
      <c r="B194" t="s">
        <v>41</v>
      </c>
      <c r="C194" s="9">
        <v>11046</v>
      </c>
      <c r="D194" s="10">
        <v>44340</v>
      </c>
      <c r="E194" s="11">
        <v>439991</v>
      </c>
      <c r="F194" t="s">
        <v>283</v>
      </c>
      <c r="G194" s="10">
        <f t="shared" ref="G194:G257" si="12">+D194+30</f>
        <v>44370</v>
      </c>
      <c r="H194" t="s">
        <v>284</v>
      </c>
      <c r="I194" s="12" t="str">
        <f t="shared" ref="I194:I257" si="13">+C194&amp;E194</f>
        <v>11046439991</v>
      </c>
      <c r="L194" s="11">
        <f t="shared" ref="L194:L257" si="14">+K194-E194</f>
        <v>-439991</v>
      </c>
      <c r="O194" s="10">
        <f>+IFERROR(VLOOKUP(I194,'[1]Resumen pagos 2025'!$1:$1048576,9,0),0)</f>
        <v>0</v>
      </c>
      <c r="P194" t="b">
        <f t="shared" si="11"/>
        <v>1</v>
      </c>
    </row>
    <row r="195" spans="1:16">
      <c r="A195" t="s">
        <v>55</v>
      </c>
      <c r="B195" t="s">
        <v>41</v>
      </c>
      <c r="C195" s="9">
        <v>602640</v>
      </c>
      <c r="D195" s="10">
        <v>44341</v>
      </c>
      <c r="E195" s="11">
        <v>2779020</v>
      </c>
      <c r="F195" t="s">
        <v>283</v>
      </c>
      <c r="G195" s="10">
        <f t="shared" si="12"/>
        <v>44371</v>
      </c>
      <c r="H195" t="s">
        <v>284</v>
      </c>
      <c r="I195" s="12" t="str">
        <f t="shared" si="13"/>
        <v>6026402779020</v>
      </c>
      <c r="L195" s="11">
        <f t="shared" si="14"/>
        <v>-2779020</v>
      </c>
      <c r="N195" s="14" t="s">
        <v>304</v>
      </c>
      <c r="O195" s="10">
        <f>+IFERROR(VLOOKUP(I195,'[1]Resumen pagos 2025'!$1:$1048576,9,0),0)</f>
        <v>0</v>
      </c>
      <c r="P195" t="b">
        <f t="shared" si="11"/>
        <v>1</v>
      </c>
    </row>
    <row r="196" spans="1:16">
      <c r="A196" t="s">
        <v>52</v>
      </c>
      <c r="B196" t="s">
        <v>41</v>
      </c>
      <c r="C196" s="9">
        <v>92132</v>
      </c>
      <c r="D196" s="10">
        <v>44342</v>
      </c>
      <c r="E196" s="11">
        <v>190786</v>
      </c>
      <c r="F196" t="s">
        <v>283</v>
      </c>
      <c r="G196" s="10">
        <f t="shared" si="12"/>
        <v>44372</v>
      </c>
      <c r="H196" t="s">
        <v>284</v>
      </c>
      <c r="I196" s="12" t="str">
        <f t="shared" si="13"/>
        <v>92132190786</v>
      </c>
      <c r="L196" s="11">
        <f t="shared" si="14"/>
        <v>-190786</v>
      </c>
      <c r="O196" s="10">
        <f>+IFERROR(VLOOKUP(I196,'[1]Resumen pagos 2025'!$1:$1048576,9,0),0)</f>
        <v>0</v>
      </c>
      <c r="P196" t="b">
        <f t="shared" si="11"/>
        <v>1</v>
      </c>
    </row>
    <row r="197" spans="1:16">
      <c r="A197" t="s">
        <v>292</v>
      </c>
      <c r="B197" t="s">
        <v>41</v>
      </c>
      <c r="C197" s="9">
        <v>29597</v>
      </c>
      <c r="D197" s="10">
        <v>44344</v>
      </c>
      <c r="E197" s="11">
        <v>31992</v>
      </c>
      <c r="F197" t="s">
        <v>283</v>
      </c>
      <c r="G197" s="10">
        <f t="shared" si="12"/>
        <v>44374</v>
      </c>
      <c r="H197" t="s">
        <v>284</v>
      </c>
      <c r="I197" s="12" t="str">
        <f t="shared" si="13"/>
        <v>2959731992</v>
      </c>
      <c r="L197" s="11">
        <f t="shared" si="14"/>
        <v>-31992</v>
      </c>
      <c r="O197" s="10">
        <f>+IFERROR(VLOOKUP(I197,'[1]Resumen pagos 2025'!$1:$1048576,9,0),0)</f>
        <v>0</v>
      </c>
      <c r="P197" t="b">
        <f t="shared" si="11"/>
        <v>1</v>
      </c>
    </row>
    <row r="198" spans="1:16">
      <c r="A198" t="s">
        <v>291</v>
      </c>
      <c r="B198" t="s">
        <v>41</v>
      </c>
      <c r="C198" s="9">
        <v>1162</v>
      </c>
      <c r="D198" s="10">
        <v>44347</v>
      </c>
      <c r="E198" s="11">
        <v>245211</v>
      </c>
      <c r="F198" t="s">
        <v>283</v>
      </c>
      <c r="G198" s="10">
        <f t="shared" si="12"/>
        <v>44377</v>
      </c>
      <c r="H198" t="s">
        <v>284</v>
      </c>
      <c r="I198" s="12" t="str">
        <f t="shared" si="13"/>
        <v>1162245211</v>
      </c>
      <c r="L198" s="11">
        <f t="shared" si="14"/>
        <v>-245211</v>
      </c>
      <c r="O198" s="10">
        <f>+IFERROR(VLOOKUP(I198,'[1]Resumen pagos 2025'!$1:$1048576,9,0),0)</f>
        <v>0</v>
      </c>
      <c r="P198" t="b">
        <f t="shared" si="11"/>
        <v>1</v>
      </c>
    </row>
    <row r="199" spans="1:16">
      <c r="A199" t="s">
        <v>95</v>
      </c>
      <c r="B199" t="s">
        <v>41</v>
      </c>
      <c r="C199" s="9">
        <v>3842</v>
      </c>
      <c r="D199" s="10">
        <v>44347</v>
      </c>
      <c r="E199" s="11">
        <v>1349117</v>
      </c>
      <c r="F199" t="s">
        <v>283</v>
      </c>
      <c r="G199" s="10">
        <f t="shared" si="12"/>
        <v>44377</v>
      </c>
      <c r="H199" t="s">
        <v>284</v>
      </c>
      <c r="I199" s="12" t="str">
        <f t="shared" si="13"/>
        <v>38421349117</v>
      </c>
      <c r="L199" s="11">
        <f t="shared" si="14"/>
        <v>-1349117</v>
      </c>
      <c r="O199" s="10">
        <f>+IFERROR(VLOOKUP(I199,'[1]Resumen pagos 2025'!$1:$1048576,9,0),0)</f>
        <v>0</v>
      </c>
      <c r="P199" t="b">
        <f t="shared" ref="P199:P262" si="15">+O199=J199</f>
        <v>1</v>
      </c>
    </row>
    <row r="200" spans="1:16">
      <c r="A200" t="s">
        <v>314</v>
      </c>
      <c r="B200" t="s">
        <v>41</v>
      </c>
      <c r="C200" s="9">
        <v>2516245</v>
      </c>
      <c r="D200" s="10">
        <v>44347</v>
      </c>
      <c r="E200" s="11">
        <v>679410</v>
      </c>
      <c r="F200" t="s">
        <v>283</v>
      </c>
      <c r="G200" s="10">
        <f t="shared" si="12"/>
        <v>44377</v>
      </c>
      <c r="H200" t="s">
        <v>284</v>
      </c>
      <c r="I200" s="12" t="str">
        <f t="shared" si="13"/>
        <v>2516245679410</v>
      </c>
      <c r="L200" s="11">
        <f t="shared" si="14"/>
        <v>-679410</v>
      </c>
      <c r="O200" s="10">
        <f>+IFERROR(VLOOKUP(I200,'[1]Resumen pagos 2025'!$1:$1048576,9,0),0)</f>
        <v>0</v>
      </c>
      <c r="P200" t="b">
        <f t="shared" si="15"/>
        <v>1</v>
      </c>
    </row>
    <row r="201" spans="1:16">
      <c r="A201" t="s">
        <v>325</v>
      </c>
      <c r="B201" t="s">
        <v>41</v>
      </c>
      <c r="C201" s="9">
        <v>13992</v>
      </c>
      <c r="D201" s="10">
        <v>44347</v>
      </c>
      <c r="E201" s="11">
        <v>36650000</v>
      </c>
      <c r="F201" t="s">
        <v>283</v>
      </c>
      <c r="G201" s="10">
        <f t="shared" si="12"/>
        <v>44377</v>
      </c>
      <c r="H201" t="s">
        <v>284</v>
      </c>
      <c r="I201" s="12" t="str">
        <f t="shared" si="13"/>
        <v>1399236650000</v>
      </c>
      <c r="L201" s="11">
        <f t="shared" si="14"/>
        <v>-36650000</v>
      </c>
      <c r="O201" s="10">
        <f>+IFERROR(VLOOKUP(I201,'[1]Resumen pagos 2025'!$1:$1048576,9,0),0)</f>
        <v>0</v>
      </c>
      <c r="P201" t="b">
        <f t="shared" si="15"/>
        <v>1</v>
      </c>
    </row>
    <row r="202" spans="1:16">
      <c r="A202" t="s">
        <v>55</v>
      </c>
      <c r="B202" t="s">
        <v>41</v>
      </c>
      <c r="C202" s="9">
        <v>616800</v>
      </c>
      <c r="D202" s="10">
        <v>44349</v>
      </c>
      <c r="E202" s="11">
        <v>1660050</v>
      </c>
      <c r="F202" t="s">
        <v>283</v>
      </c>
      <c r="G202" s="10">
        <f t="shared" si="12"/>
        <v>44379</v>
      </c>
      <c r="H202" t="s">
        <v>284</v>
      </c>
      <c r="I202" s="12" t="str">
        <f t="shared" si="13"/>
        <v>6168001660050</v>
      </c>
      <c r="L202" s="11">
        <f t="shared" si="14"/>
        <v>-1660050</v>
      </c>
      <c r="N202" s="14" t="s">
        <v>304</v>
      </c>
      <c r="O202" s="10">
        <f>+IFERROR(VLOOKUP(I202,'[1]Resumen pagos 2025'!$1:$1048576,9,0),0)</f>
        <v>0</v>
      </c>
      <c r="P202" t="b">
        <f t="shared" si="15"/>
        <v>1</v>
      </c>
    </row>
    <row r="203" spans="1:16">
      <c r="A203" t="s">
        <v>326</v>
      </c>
      <c r="B203" t="s">
        <v>41</v>
      </c>
      <c r="C203" s="9">
        <v>55697</v>
      </c>
      <c r="D203" s="10">
        <v>44349</v>
      </c>
      <c r="E203" s="11">
        <v>473800</v>
      </c>
      <c r="F203" t="s">
        <v>283</v>
      </c>
      <c r="G203" s="10">
        <f t="shared" si="12"/>
        <v>44379</v>
      </c>
      <c r="H203" t="s">
        <v>327</v>
      </c>
      <c r="I203" s="12" t="str">
        <f t="shared" si="13"/>
        <v>55697473800</v>
      </c>
      <c r="L203" s="11">
        <f t="shared" si="14"/>
        <v>-473800</v>
      </c>
      <c r="O203" s="10">
        <f>+IFERROR(VLOOKUP(I203,'[1]Resumen pagos 2025'!$1:$1048576,9,0),0)</f>
        <v>0</v>
      </c>
      <c r="P203" t="b">
        <f t="shared" si="15"/>
        <v>1</v>
      </c>
    </row>
    <row r="204" spans="1:16">
      <c r="A204" t="s">
        <v>326</v>
      </c>
      <c r="B204" t="s">
        <v>310</v>
      </c>
      <c r="C204" s="9">
        <v>3764</v>
      </c>
      <c r="D204" s="10">
        <v>44349</v>
      </c>
      <c r="E204" s="11">
        <v>-473800</v>
      </c>
      <c r="F204" t="s">
        <v>283</v>
      </c>
      <c r="G204" s="10">
        <f t="shared" si="12"/>
        <v>44379</v>
      </c>
      <c r="H204" t="s">
        <v>311</v>
      </c>
      <c r="I204" s="12" t="str">
        <f t="shared" si="13"/>
        <v>3764-473800</v>
      </c>
      <c r="L204" s="11">
        <f t="shared" si="14"/>
        <v>473800</v>
      </c>
      <c r="O204" s="10">
        <f>+IFERROR(VLOOKUP(I204,'[1]Resumen pagos 2025'!$1:$1048576,9,0),0)</f>
        <v>0</v>
      </c>
      <c r="P204" t="b">
        <f t="shared" si="15"/>
        <v>1</v>
      </c>
    </row>
    <row r="205" spans="1:16">
      <c r="A205" t="s">
        <v>317</v>
      </c>
      <c r="B205" t="s">
        <v>41</v>
      </c>
      <c r="C205" s="9">
        <v>14528688</v>
      </c>
      <c r="D205" s="10">
        <v>44349</v>
      </c>
      <c r="E205" s="11">
        <v>802950</v>
      </c>
      <c r="F205" t="s">
        <v>283</v>
      </c>
      <c r="G205" s="10">
        <f t="shared" si="12"/>
        <v>44379</v>
      </c>
      <c r="H205" t="s">
        <v>284</v>
      </c>
      <c r="I205" s="12" t="str">
        <f t="shared" si="13"/>
        <v>14528688802950</v>
      </c>
      <c r="L205" s="11">
        <f t="shared" si="14"/>
        <v>-802950</v>
      </c>
      <c r="O205" s="10">
        <f>+IFERROR(VLOOKUP(I205,'[1]Resumen pagos 2025'!$1:$1048576,9,0),0)</f>
        <v>0</v>
      </c>
      <c r="P205" t="b">
        <f t="shared" si="15"/>
        <v>1</v>
      </c>
    </row>
    <row r="206" spans="1:16">
      <c r="A206" t="s">
        <v>295</v>
      </c>
      <c r="B206" t="s">
        <v>41</v>
      </c>
      <c r="C206" s="9">
        <v>10475</v>
      </c>
      <c r="D206" s="10">
        <v>44350</v>
      </c>
      <c r="E206" s="11">
        <v>30000</v>
      </c>
      <c r="F206" t="s">
        <v>283</v>
      </c>
      <c r="G206" s="10">
        <f t="shared" si="12"/>
        <v>44380</v>
      </c>
      <c r="H206" t="s">
        <v>284</v>
      </c>
      <c r="I206" s="12" t="str">
        <f t="shared" si="13"/>
        <v>1047530000</v>
      </c>
      <c r="L206" s="11">
        <f t="shared" si="14"/>
        <v>-30000</v>
      </c>
      <c r="O206" s="10">
        <f>+IFERROR(VLOOKUP(I206,'[1]Resumen pagos 2025'!$1:$1048576,9,0),0)</f>
        <v>0</v>
      </c>
      <c r="P206" t="b">
        <f t="shared" si="15"/>
        <v>1</v>
      </c>
    </row>
    <row r="207" spans="1:16">
      <c r="A207" t="s">
        <v>55</v>
      </c>
      <c r="B207" t="s">
        <v>41</v>
      </c>
      <c r="C207" s="9">
        <v>617526</v>
      </c>
      <c r="D207" s="10">
        <v>44350</v>
      </c>
      <c r="E207" s="11">
        <v>1139980</v>
      </c>
      <c r="F207" t="s">
        <v>283</v>
      </c>
      <c r="G207" s="10">
        <f t="shared" si="12"/>
        <v>44380</v>
      </c>
      <c r="H207" t="s">
        <v>284</v>
      </c>
      <c r="I207" s="12" t="str">
        <f t="shared" si="13"/>
        <v>6175261139980</v>
      </c>
      <c r="L207" s="11">
        <f t="shared" si="14"/>
        <v>-1139980</v>
      </c>
      <c r="N207" s="14" t="s">
        <v>304</v>
      </c>
      <c r="O207" s="10">
        <f>+IFERROR(VLOOKUP(I207,'[1]Resumen pagos 2025'!$1:$1048576,9,0),0)</f>
        <v>0</v>
      </c>
      <c r="P207" t="b">
        <f t="shared" si="15"/>
        <v>1</v>
      </c>
    </row>
    <row r="208" spans="1:16">
      <c r="A208" t="s">
        <v>328</v>
      </c>
      <c r="B208" t="s">
        <v>41</v>
      </c>
      <c r="C208" s="9">
        <v>1553</v>
      </c>
      <c r="D208" s="10">
        <v>44351</v>
      </c>
      <c r="E208" s="11">
        <v>37880</v>
      </c>
      <c r="F208" t="s">
        <v>283</v>
      </c>
      <c r="G208" s="10">
        <f t="shared" si="12"/>
        <v>44381</v>
      </c>
      <c r="H208" t="s">
        <v>284</v>
      </c>
      <c r="I208" s="12" t="str">
        <f t="shared" si="13"/>
        <v>155337880</v>
      </c>
      <c r="L208" s="11">
        <f t="shared" si="14"/>
        <v>-37880</v>
      </c>
      <c r="O208" s="10">
        <f>+IFERROR(VLOOKUP(I208,'[1]Resumen pagos 2025'!$1:$1048576,9,0),0)</f>
        <v>0</v>
      </c>
      <c r="P208" t="b">
        <f t="shared" si="15"/>
        <v>1</v>
      </c>
    </row>
    <row r="209" spans="1:16">
      <c r="A209" t="s">
        <v>323</v>
      </c>
      <c r="B209" t="s">
        <v>41</v>
      </c>
      <c r="C209" s="9">
        <v>192</v>
      </c>
      <c r="D209" s="10">
        <v>44351</v>
      </c>
      <c r="E209" s="11">
        <v>4248700</v>
      </c>
      <c r="F209" t="s">
        <v>283</v>
      </c>
      <c r="G209" s="10">
        <f t="shared" si="12"/>
        <v>44381</v>
      </c>
      <c r="H209" t="s">
        <v>284</v>
      </c>
      <c r="I209" s="12" t="str">
        <f t="shared" si="13"/>
        <v>1924248700</v>
      </c>
      <c r="L209" s="11">
        <f t="shared" si="14"/>
        <v>-4248700</v>
      </c>
      <c r="O209" s="10">
        <f>+IFERROR(VLOOKUP(I209,'[1]Resumen pagos 2025'!$1:$1048576,9,0),0)</f>
        <v>0</v>
      </c>
      <c r="P209" t="b">
        <f t="shared" si="15"/>
        <v>1</v>
      </c>
    </row>
    <row r="210" spans="1:16">
      <c r="A210" t="s">
        <v>296</v>
      </c>
      <c r="B210" t="s">
        <v>297</v>
      </c>
      <c r="C210" s="9">
        <v>4023</v>
      </c>
      <c r="D210" s="10">
        <v>44351</v>
      </c>
      <c r="E210" s="11">
        <v>179983</v>
      </c>
      <c r="F210" t="s">
        <v>283</v>
      </c>
      <c r="G210" s="10">
        <f t="shared" si="12"/>
        <v>44381</v>
      </c>
      <c r="H210" t="s">
        <v>284</v>
      </c>
      <c r="I210" s="12" t="str">
        <f t="shared" si="13"/>
        <v>4023179983</v>
      </c>
      <c r="L210" s="11">
        <f t="shared" si="14"/>
        <v>-179983</v>
      </c>
      <c r="O210" s="10">
        <f>+IFERROR(VLOOKUP(I210,'[1]Resumen pagos 2025'!$1:$1048576,9,0),0)</f>
        <v>0</v>
      </c>
      <c r="P210" t="b">
        <f t="shared" si="15"/>
        <v>1</v>
      </c>
    </row>
    <row r="211" spans="1:16">
      <c r="A211" t="s">
        <v>290</v>
      </c>
      <c r="B211" t="s">
        <v>41</v>
      </c>
      <c r="C211" s="9">
        <v>4801</v>
      </c>
      <c r="D211" s="10">
        <v>44355</v>
      </c>
      <c r="E211" s="11">
        <v>479984</v>
      </c>
      <c r="F211" t="s">
        <v>283</v>
      </c>
      <c r="G211" s="10">
        <f t="shared" si="12"/>
        <v>44385</v>
      </c>
      <c r="H211" t="s">
        <v>284</v>
      </c>
      <c r="I211" s="12" t="str">
        <f t="shared" si="13"/>
        <v>4801479984</v>
      </c>
      <c r="L211" s="11">
        <f t="shared" si="14"/>
        <v>-479984</v>
      </c>
      <c r="O211" s="10">
        <f>+IFERROR(VLOOKUP(I211,'[1]Resumen pagos 2025'!$1:$1048576,9,0),0)</f>
        <v>0</v>
      </c>
      <c r="P211" t="b">
        <f t="shared" si="15"/>
        <v>1</v>
      </c>
    </row>
    <row r="212" spans="1:16">
      <c r="A212" t="s">
        <v>55</v>
      </c>
      <c r="B212" t="s">
        <v>41</v>
      </c>
      <c r="C212" s="9">
        <v>620143</v>
      </c>
      <c r="D212" s="10">
        <v>44355</v>
      </c>
      <c r="E212" s="11">
        <v>1174090</v>
      </c>
      <c r="F212" t="s">
        <v>283</v>
      </c>
      <c r="G212" s="10">
        <f t="shared" si="12"/>
        <v>44385</v>
      </c>
      <c r="H212" t="s">
        <v>284</v>
      </c>
      <c r="I212" s="12" t="str">
        <f t="shared" si="13"/>
        <v>6201431174090</v>
      </c>
      <c r="L212" s="11">
        <f t="shared" si="14"/>
        <v>-1174090</v>
      </c>
      <c r="N212" s="14" t="s">
        <v>304</v>
      </c>
      <c r="O212" s="10">
        <f>+IFERROR(VLOOKUP(I212,'[1]Resumen pagos 2025'!$1:$1048576,9,0),0)</f>
        <v>0</v>
      </c>
      <c r="P212" t="b">
        <f t="shared" si="15"/>
        <v>1</v>
      </c>
    </row>
    <row r="213" spans="1:16">
      <c r="A213" t="s">
        <v>305</v>
      </c>
      <c r="B213" t="s">
        <v>41</v>
      </c>
      <c r="C213" s="9">
        <v>3692407</v>
      </c>
      <c r="D213" s="10">
        <v>44356</v>
      </c>
      <c r="E213" s="11">
        <v>76900</v>
      </c>
      <c r="F213" t="s">
        <v>283</v>
      </c>
      <c r="G213" s="10">
        <f t="shared" si="12"/>
        <v>44386</v>
      </c>
      <c r="H213" t="s">
        <v>284</v>
      </c>
      <c r="I213" s="12" t="str">
        <f t="shared" si="13"/>
        <v>369240776900</v>
      </c>
      <c r="L213" s="11">
        <f t="shared" si="14"/>
        <v>-76900</v>
      </c>
      <c r="O213" s="10">
        <f>+IFERROR(VLOOKUP(I213,'[1]Resumen pagos 2025'!$1:$1048576,9,0),0)</f>
        <v>0</v>
      </c>
      <c r="P213" t="b">
        <f t="shared" si="15"/>
        <v>1</v>
      </c>
    </row>
    <row r="214" spans="1:16">
      <c r="A214" t="s">
        <v>326</v>
      </c>
      <c r="B214" t="s">
        <v>41</v>
      </c>
      <c r="C214" s="9">
        <v>56229</v>
      </c>
      <c r="D214" s="10">
        <v>44356</v>
      </c>
      <c r="E214" s="11">
        <v>473799</v>
      </c>
      <c r="F214" t="s">
        <v>283</v>
      </c>
      <c r="G214" s="10">
        <f t="shared" si="12"/>
        <v>44386</v>
      </c>
      <c r="H214" t="s">
        <v>284</v>
      </c>
      <c r="I214" s="12" t="str">
        <f t="shared" si="13"/>
        <v>56229473799</v>
      </c>
      <c r="L214" s="11">
        <f t="shared" si="14"/>
        <v>-473799</v>
      </c>
      <c r="O214" s="10">
        <f>+IFERROR(VLOOKUP(I214,'[1]Resumen pagos 2025'!$1:$1048576,9,0),0)</f>
        <v>0</v>
      </c>
      <c r="P214" t="b">
        <f t="shared" si="15"/>
        <v>1</v>
      </c>
    </row>
    <row r="215" spans="1:16">
      <c r="A215" t="s">
        <v>292</v>
      </c>
      <c r="B215" t="s">
        <v>41</v>
      </c>
      <c r="C215" s="9">
        <v>29936</v>
      </c>
      <c r="D215" s="10">
        <v>44356</v>
      </c>
      <c r="E215" s="11">
        <v>382474</v>
      </c>
      <c r="F215" t="s">
        <v>283</v>
      </c>
      <c r="G215" s="10">
        <f t="shared" si="12"/>
        <v>44386</v>
      </c>
      <c r="H215" t="s">
        <v>284</v>
      </c>
      <c r="I215" s="12" t="str">
        <f t="shared" si="13"/>
        <v>29936382474</v>
      </c>
      <c r="L215" s="11">
        <f t="shared" si="14"/>
        <v>-382474</v>
      </c>
      <c r="O215" s="10">
        <f>+IFERROR(VLOOKUP(I215,'[1]Resumen pagos 2025'!$1:$1048576,9,0),0)</f>
        <v>0</v>
      </c>
      <c r="P215" t="b">
        <f t="shared" si="15"/>
        <v>1</v>
      </c>
    </row>
    <row r="216" spans="1:16">
      <c r="A216" t="s">
        <v>292</v>
      </c>
      <c r="B216" t="s">
        <v>41</v>
      </c>
      <c r="C216" s="9">
        <v>29917</v>
      </c>
      <c r="D216" s="10">
        <v>44356</v>
      </c>
      <c r="E216" s="11">
        <v>71991</v>
      </c>
      <c r="F216" t="s">
        <v>283</v>
      </c>
      <c r="G216" s="10">
        <f t="shared" si="12"/>
        <v>44386</v>
      </c>
      <c r="H216" t="s">
        <v>284</v>
      </c>
      <c r="I216" s="12" t="str">
        <f t="shared" si="13"/>
        <v>2991771991</v>
      </c>
      <c r="L216" s="11">
        <f t="shared" si="14"/>
        <v>-71991</v>
      </c>
      <c r="O216" s="10">
        <f>+IFERROR(VLOOKUP(I216,'[1]Resumen pagos 2025'!$1:$1048576,9,0),0)</f>
        <v>0</v>
      </c>
      <c r="P216" t="b">
        <f t="shared" si="15"/>
        <v>1</v>
      </c>
    </row>
    <row r="217" spans="1:16">
      <c r="A217" t="s">
        <v>292</v>
      </c>
      <c r="B217" t="s">
        <v>41</v>
      </c>
      <c r="C217" s="9">
        <v>29935</v>
      </c>
      <c r="D217" s="10">
        <v>44356</v>
      </c>
      <c r="E217" s="11">
        <v>722492</v>
      </c>
      <c r="F217" t="s">
        <v>283</v>
      </c>
      <c r="G217" s="10">
        <f t="shared" si="12"/>
        <v>44386</v>
      </c>
      <c r="H217" t="s">
        <v>284</v>
      </c>
      <c r="I217" s="12" t="str">
        <f t="shared" si="13"/>
        <v>29935722492</v>
      </c>
      <c r="L217" s="11">
        <f t="shared" si="14"/>
        <v>-722492</v>
      </c>
      <c r="O217" s="10">
        <f>+IFERROR(VLOOKUP(I217,'[1]Resumen pagos 2025'!$1:$1048576,9,0),0)</f>
        <v>0</v>
      </c>
      <c r="P217" t="b">
        <f t="shared" si="15"/>
        <v>1</v>
      </c>
    </row>
    <row r="218" spans="1:16">
      <c r="A218" t="s">
        <v>285</v>
      </c>
      <c r="B218" t="s">
        <v>41</v>
      </c>
      <c r="C218" s="9">
        <v>468</v>
      </c>
      <c r="D218" s="10">
        <v>44357</v>
      </c>
      <c r="E218" s="11">
        <v>504007</v>
      </c>
      <c r="F218" t="s">
        <v>283</v>
      </c>
      <c r="G218" s="10">
        <f t="shared" si="12"/>
        <v>44387</v>
      </c>
      <c r="H218" t="s">
        <v>284</v>
      </c>
      <c r="I218" s="12" t="str">
        <f t="shared" si="13"/>
        <v>468504007</v>
      </c>
      <c r="J218" s="15">
        <v>44386</v>
      </c>
      <c r="K218" s="16">
        <v>504007</v>
      </c>
      <c r="L218" s="11">
        <f t="shared" si="14"/>
        <v>0</v>
      </c>
      <c r="O218" s="10">
        <f>+IFERROR(VLOOKUP(I218,'[1]Resumen pagos 2025'!$1:$1048576,9,0),0)</f>
        <v>0</v>
      </c>
      <c r="P218" t="b">
        <f t="shared" si="15"/>
        <v>0</v>
      </c>
    </row>
    <row r="219" spans="1:16">
      <c r="A219" t="s">
        <v>289</v>
      </c>
      <c r="B219" t="s">
        <v>41</v>
      </c>
      <c r="C219" s="9">
        <v>3202</v>
      </c>
      <c r="D219" s="10">
        <v>44357</v>
      </c>
      <c r="E219" s="11">
        <v>786481</v>
      </c>
      <c r="F219" t="s">
        <v>283</v>
      </c>
      <c r="G219" s="10">
        <f t="shared" si="12"/>
        <v>44387</v>
      </c>
      <c r="H219" t="s">
        <v>284</v>
      </c>
      <c r="I219" s="12" t="str">
        <f t="shared" si="13"/>
        <v>3202786481</v>
      </c>
      <c r="L219" s="11">
        <f t="shared" si="14"/>
        <v>-786481</v>
      </c>
      <c r="O219" s="10">
        <f>+IFERROR(VLOOKUP(I219,'[1]Resumen pagos 2025'!$1:$1048576,9,0),0)</f>
        <v>0</v>
      </c>
      <c r="P219" t="b">
        <f t="shared" si="15"/>
        <v>1</v>
      </c>
    </row>
    <row r="220" spans="1:16">
      <c r="A220" t="s">
        <v>300</v>
      </c>
      <c r="B220" t="s">
        <v>41</v>
      </c>
      <c r="C220" s="9">
        <v>43185209</v>
      </c>
      <c r="D220" s="10">
        <v>44357</v>
      </c>
      <c r="E220" s="11">
        <v>35970</v>
      </c>
      <c r="F220" t="s">
        <v>283</v>
      </c>
      <c r="G220" s="10">
        <f t="shared" si="12"/>
        <v>44387</v>
      </c>
      <c r="H220" t="s">
        <v>284</v>
      </c>
      <c r="I220" s="12" t="str">
        <f t="shared" si="13"/>
        <v>4318520935970</v>
      </c>
      <c r="L220" s="11">
        <f t="shared" si="14"/>
        <v>-35970</v>
      </c>
      <c r="O220" s="10">
        <f>+IFERROR(VLOOKUP(I220,'[1]Resumen pagos 2025'!$1:$1048576,9,0),0)</f>
        <v>0</v>
      </c>
      <c r="P220" t="b">
        <f t="shared" si="15"/>
        <v>1</v>
      </c>
    </row>
    <row r="221" spans="1:16">
      <c r="A221" t="s">
        <v>48</v>
      </c>
      <c r="B221" t="s">
        <v>41</v>
      </c>
      <c r="C221" s="9">
        <v>2741</v>
      </c>
      <c r="D221" s="10">
        <v>44358</v>
      </c>
      <c r="E221" s="11">
        <v>2109124</v>
      </c>
      <c r="F221" t="s">
        <v>283</v>
      </c>
      <c r="G221" s="10">
        <f t="shared" si="12"/>
        <v>44388</v>
      </c>
      <c r="H221" t="s">
        <v>284</v>
      </c>
      <c r="I221" s="12" t="str">
        <f t="shared" si="13"/>
        <v>27412109124</v>
      </c>
      <c r="L221" s="11">
        <f t="shared" si="14"/>
        <v>-2109124</v>
      </c>
      <c r="O221" s="10">
        <f>+IFERROR(VLOOKUP(I221,'[1]Resumen pagos 2025'!$1:$1048576,9,0),0)</f>
        <v>0</v>
      </c>
      <c r="P221" t="b">
        <f t="shared" si="15"/>
        <v>1</v>
      </c>
    </row>
    <row r="222" spans="1:16">
      <c r="A222" t="s">
        <v>285</v>
      </c>
      <c r="B222" t="s">
        <v>41</v>
      </c>
      <c r="C222" s="9">
        <v>475</v>
      </c>
      <c r="D222" s="10">
        <v>44358</v>
      </c>
      <c r="E222" s="11">
        <v>914235</v>
      </c>
      <c r="F222" t="s">
        <v>283</v>
      </c>
      <c r="G222" s="10">
        <f t="shared" si="12"/>
        <v>44388</v>
      </c>
      <c r="H222" t="s">
        <v>284</v>
      </c>
      <c r="I222" s="12" t="str">
        <f t="shared" si="13"/>
        <v>475914235</v>
      </c>
      <c r="J222" s="15">
        <v>44390</v>
      </c>
      <c r="K222" s="16">
        <v>914235</v>
      </c>
      <c r="L222" s="11">
        <f t="shared" si="14"/>
        <v>0</v>
      </c>
      <c r="O222" s="10">
        <f>+IFERROR(VLOOKUP(I222,'[1]Resumen pagos 2025'!$1:$1048576,9,0),0)</f>
        <v>0</v>
      </c>
      <c r="P222" t="b">
        <f t="shared" si="15"/>
        <v>0</v>
      </c>
    </row>
    <row r="223" spans="1:16">
      <c r="A223" t="s">
        <v>285</v>
      </c>
      <c r="B223" t="s">
        <v>41</v>
      </c>
      <c r="C223" s="9">
        <v>479</v>
      </c>
      <c r="D223" s="10">
        <v>44361</v>
      </c>
      <c r="E223" s="11">
        <v>144052</v>
      </c>
      <c r="F223" t="s">
        <v>283</v>
      </c>
      <c r="G223" s="10">
        <f t="shared" si="12"/>
        <v>44391</v>
      </c>
      <c r="H223" t="s">
        <v>284</v>
      </c>
      <c r="I223" s="12" t="str">
        <f t="shared" si="13"/>
        <v>479144052</v>
      </c>
      <c r="J223" s="15">
        <v>44390</v>
      </c>
      <c r="K223" s="16">
        <v>144052</v>
      </c>
      <c r="L223" s="11">
        <f t="shared" si="14"/>
        <v>0</v>
      </c>
      <c r="O223" s="10">
        <f>+IFERROR(VLOOKUP(I223,'[1]Resumen pagos 2025'!$1:$1048576,9,0),0)</f>
        <v>0</v>
      </c>
      <c r="P223" t="b">
        <f t="shared" si="15"/>
        <v>0</v>
      </c>
    </row>
    <row r="224" spans="1:16">
      <c r="A224" t="s">
        <v>314</v>
      </c>
      <c r="B224" t="s">
        <v>41</v>
      </c>
      <c r="C224" s="9">
        <v>2540475</v>
      </c>
      <c r="D224" s="10">
        <v>44362</v>
      </c>
      <c r="E224" s="11">
        <v>152171</v>
      </c>
      <c r="F224" t="s">
        <v>283</v>
      </c>
      <c r="G224" s="10">
        <f t="shared" si="12"/>
        <v>44392</v>
      </c>
      <c r="H224" t="s">
        <v>284</v>
      </c>
      <c r="I224" s="12" t="str">
        <f t="shared" si="13"/>
        <v>2540475152171</v>
      </c>
      <c r="L224" s="11">
        <f t="shared" si="14"/>
        <v>-152171</v>
      </c>
      <c r="O224" s="10">
        <f>+IFERROR(VLOOKUP(I224,'[1]Resumen pagos 2025'!$1:$1048576,9,0),0)</f>
        <v>0</v>
      </c>
      <c r="P224" t="b">
        <f t="shared" si="15"/>
        <v>1</v>
      </c>
    </row>
    <row r="225" spans="1:16">
      <c r="A225" t="s">
        <v>55</v>
      </c>
      <c r="B225" t="s">
        <v>41</v>
      </c>
      <c r="C225" s="9">
        <v>625200</v>
      </c>
      <c r="D225" s="10">
        <v>44363</v>
      </c>
      <c r="E225" s="11">
        <v>949981</v>
      </c>
      <c r="F225" t="s">
        <v>283</v>
      </c>
      <c r="G225" s="10">
        <f t="shared" si="12"/>
        <v>44393</v>
      </c>
      <c r="H225" t="s">
        <v>284</v>
      </c>
      <c r="I225" s="12" t="str">
        <f t="shared" si="13"/>
        <v>625200949981</v>
      </c>
      <c r="L225" s="11">
        <f t="shared" si="14"/>
        <v>-949981</v>
      </c>
      <c r="N225" s="14" t="s">
        <v>304</v>
      </c>
      <c r="O225" s="10">
        <f>+IFERROR(VLOOKUP(I225,'[1]Resumen pagos 2025'!$1:$1048576,9,0),0)</f>
        <v>0</v>
      </c>
      <c r="P225" t="b">
        <f t="shared" si="15"/>
        <v>1</v>
      </c>
    </row>
    <row r="226" spans="1:16">
      <c r="A226" t="s">
        <v>286</v>
      </c>
      <c r="B226" t="s">
        <v>41</v>
      </c>
      <c r="C226" s="9">
        <v>2929552</v>
      </c>
      <c r="D226" s="10">
        <v>44363</v>
      </c>
      <c r="E226" s="11">
        <v>52976</v>
      </c>
      <c r="F226" t="s">
        <v>283</v>
      </c>
      <c r="G226" s="10">
        <f t="shared" si="12"/>
        <v>44393</v>
      </c>
      <c r="H226" t="s">
        <v>284</v>
      </c>
      <c r="I226" s="12" t="str">
        <f t="shared" si="13"/>
        <v>292955252976</v>
      </c>
      <c r="L226" s="11">
        <f t="shared" si="14"/>
        <v>-52976</v>
      </c>
      <c r="O226" s="10">
        <f>+IFERROR(VLOOKUP(I226,'[1]Resumen pagos 2025'!$1:$1048576,9,0),0)</f>
        <v>0</v>
      </c>
      <c r="P226" t="b">
        <f t="shared" si="15"/>
        <v>1</v>
      </c>
    </row>
    <row r="227" spans="1:16">
      <c r="A227" t="s">
        <v>55</v>
      </c>
      <c r="B227" t="s">
        <v>41</v>
      </c>
      <c r="C227" s="9">
        <v>626040</v>
      </c>
      <c r="D227" s="10">
        <v>44364</v>
      </c>
      <c r="E227" s="11">
        <v>799991</v>
      </c>
      <c r="F227" t="s">
        <v>283</v>
      </c>
      <c r="G227" s="10">
        <f t="shared" si="12"/>
        <v>44394</v>
      </c>
      <c r="H227" t="s">
        <v>284</v>
      </c>
      <c r="I227" s="12" t="str">
        <f t="shared" si="13"/>
        <v>626040799991</v>
      </c>
      <c r="L227" s="11">
        <f t="shared" si="14"/>
        <v>-799991</v>
      </c>
      <c r="N227" s="14" t="s">
        <v>304</v>
      </c>
      <c r="O227" s="10">
        <f>+IFERROR(VLOOKUP(I227,'[1]Resumen pagos 2025'!$1:$1048576,9,0),0)</f>
        <v>0</v>
      </c>
      <c r="P227" t="b">
        <f t="shared" si="15"/>
        <v>1</v>
      </c>
    </row>
    <row r="228" spans="1:16">
      <c r="A228" t="s">
        <v>52</v>
      </c>
      <c r="B228" t="s">
        <v>41</v>
      </c>
      <c r="C228" s="9">
        <v>92837</v>
      </c>
      <c r="D228" s="10">
        <v>44365</v>
      </c>
      <c r="E228" s="11">
        <v>43218</v>
      </c>
      <c r="F228" t="s">
        <v>283</v>
      </c>
      <c r="G228" s="10">
        <f t="shared" si="12"/>
        <v>44395</v>
      </c>
      <c r="H228" t="s">
        <v>284</v>
      </c>
      <c r="I228" s="12" t="str">
        <f t="shared" si="13"/>
        <v>9283743218</v>
      </c>
      <c r="L228" s="11">
        <f t="shared" si="14"/>
        <v>-43218</v>
      </c>
      <c r="O228" s="10">
        <f>+IFERROR(VLOOKUP(I228,'[1]Resumen pagos 2025'!$1:$1048576,9,0),0)</f>
        <v>0</v>
      </c>
      <c r="P228" t="b">
        <f t="shared" si="15"/>
        <v>1</v>
      </c>
    </row>
    <row r="229" spans="1:16">
      <c r="A229" t="s">
        <v>52</v>
      </c>
      <c r="B229" t="s">
        <v>41</v>
      </c>
      <c r="C229" s="9">
        <v>92838</v>
      </c>
      <c r="D229" s="10">
        <v>44365</v>
      </c>
      <c r="E229" s="11">
        <v>41495</v>
      </c>
      <c r="F229" t="s">
        <v>283</v>
      </c>
      <c r="G229" s="10">
        <f t="shared" si="12"/>
        <v>44395</v>
      </c>
      <c r="H229" t="s">
        <v>284</v>
      </c>
      <c r="I229" s="12" t="str">
        <f t="shared" si="13"/>
        <v>9283841495</v>
      </c>
      <c r="L229" s="11">
        <f t="shared" si="14"/>
        <v>-41495</v>
      </c>
      <c r="O229" s="10">
        <f>+IFERROR(VLOOKUP(I229,'[1]Resumen pagos 2025'!$1:$1048576,9,0),0)</f>
        <v>0</v>
      </c>
      <c r="P229" t="b">
        <f t="shared" si="15"/>
        <v>1</v>
      </c>
    </row>
    <row r="230" spans="1:16">
      <c r="A230" t="s">
        <v>290</v>
      </c>
      <c r="B230" t="s">
        <v>41</v>
      </c>
      <c r="C230" s="9">
        <v>4901</v>
      </c>
      <c r="D230" s="10">
        <v>44370</v>
      </c>
      <c r="E230" s="11">
        <v>399992</v>
      </c>
      <c r="F230" t="s">
        <v>283</v>
      </c>
      <c r="G230" s="10">
        <f t="shared" si="12"/>
        <v>44400</v>
      </c>
      <c r="H230" t="s">
        <v>284</v>
      </c>
      <c r="I230" s="12" t="str">
        <f t="shared" si="13"/>
        <v>4901399992</v>
      </c>
      <c r="L230" s="11">
        <f t="shared" si="14"/>
        <v>-399992</v>
      </c>
      <c r="O230" s="10">
        <f>+IFERROR(VLOOKUP(I230,'[1]Resumen pagos 2025'!$1:$1048576,9,0),0)</f>
        <v>0</v>
      </c>
      <c r="P230" t="b">
        <f t="shared" si="15"/>
        <v>1</v>
      </c>
    </row>
    <row r="231" spans="1:16">
      <c r="A231" t="s">
        <v>292</v>
      </c>
      <c r="B231" t="s">
        <v>41</v>
      </c>
      <c r="C231" s="9">
        <v>30405</v>
      </c>
      <c r="D231" s="10">
        <v>44372</v>
      </c>
      <c r="E231" s="11">
        <v>172484</v>
      </c>
      <c r="F231" t="s">
        <v>283</v>
      </c>
      <c r="G231" s="10">
        <f t="shared" si="12"/>
        <v>44402</v>
      </c>
      <c r="H231" t="s">
        <v>284</v>
      </c>
      <c r="I231" s="12" t="str">
        <f t="shared" si="13"/>
        <v>30405172484</v>
      </c>
      <c r="L231" s="11">
        <f t="shared" si="14"/>
        <v>-172484</v>
      </c>
      <c r="O231" s="10">
        <f>+IFERROR(VLOOKUP(I231,'[1]Resumen pagos 2025'!$1:$1048576,9,0),0)</f>
        <v>0</v>
      </c>
      <c r="P231" t="b">
        <f t="shared" si="15"/>
        <v>1</v>
      </c>
    </row>
    <row r="232" spans="1:16">
      <c r="A232" t="s">
        <v>329</v>
      </c>
      <c r="B232" t="s">
        <v>41</v>
      </c>
      <c r="C232" s="9">
        <v>158852</v>
      </c>
      <c r="D232" s="10">
        <v>44372</v>
      </c>
      <c r="E232" s="11">
        <v>764473</v>
      </c>
      <c r="F232" t="s">
        <v>283</v>
      </c>
      <c r="G232" s="10">
        <f t="shared" si="12"/>
        <v>44402</v>
      </c>
      <c r="H232" t="s">
        <v>284</v>
      </c>
      <c r="I232" s="12" t="str">
        <f t="shared" si="13"/>
        <v>158852764473</v>
      </c>
      <c r="L232" s="11">
        <f t="shared" si="14"/>
        <v>-764473</v>
      </c>
      <c r="O232" s="10">
        <f>+IFERROR(VLOOKUP(I232,'[1]Resumen pagos 2025'!$1:$1048576,9,0),0)</f>
        <v>0</v>
      </c>
      <c r="P232" t="b">
        <f t="shared" si="15"/>
        <v>1</v>
      </c>
    </row>
    <row r="233" spans="1:16">
      <c r="A233" t="s">
        <v>292</v>
      </c>
      <c r="B233" t="s">
        <v>41</v>
      </c>
      <c r="C233" s="9">
        <v>30473</v>
      </c>
      <c r="D233" s="10">
        <v>44376</v>
      </c>
      <c r="E233" s="11">
        <v>116984</v>
      </c>
      <c r="F233" t="s">
        <v>283</v>
      </c>
      <c r="G233" s="10">
        <f t="shared" si="12"/>
        <v>44406</v>
      </c>
      <c r="H233" t="s">
        <v>284</v>
      </c>
      <c r="I233" s="12" t="str">
        <f t="shared" si="13"/>
        <v>30473116984</v>
      </c>
      <c r="L233" s="11">
        <f t="shared" si="14"/>
        <v>-116984</v>
      </c>
      <c r="O233" s="10">
        <f>+IFERROR(VLOOKUP(I233,'[1]Resumen pagos 2025'!$1:$1048576,9,0),0)</f>
        <v>0</v>
      </c>
      <c r="P233" t="b">
        <f t="shared" si="15"/>
        <v>1</v>
      </c>
    </row>
    <row r="234" spans="1:16">
      <c r="A234" t="s">
        <v>282</v>
      </c>
      <c r="B234" t="s">
        <v>41</v>
      </c>
      <c r="C234" s="9">
        <v>1105385</v>
      </c>
      <c r="D234" s="10">
        <v>44376</v>
      </c>
      <c r="E234" s="11">
        <v>239985</v>
      </c>
      <c r="F234" t="s">
        <v>283</v>
      </c>
      <c r="G234" s="10">
        <f t="shared" si="12"/>
        <v>44406</v>
      </c>
      <c r="H234" t="s">
        <v>284</v>
      </c>
      <c r="I234" s="12" t="str">
        <f t="shared" si="13"/>
        <v>1105385239985</v>
      </c>
      <c r="L234" s="11">
        <f t="shared" si="14"/>
        <v>-239985</v>
      </c>
      <c r="O234" s="10">
        <f>+IFERROR(VLOOKUP(I234,'[1]Resumen pagos 2025'!$1:$1048576,9,0),0)</f>
        <v>0</v>
      </c>
      <c r="P234" t="b">
        <f t="shared" si="15"/>
        <v>1</v>
      </c>
    </row>
    <row r="235" spans="1:16">
      <c r="A235" t="s">
        <v>95</v>
      </c>
      <c r="B235" t="s">
        <v>41</v>
      </c>
      <c r="C235" s="9">
        <v>3898</v>
      </c>
      <c r="D235" s="10">
        <v>44377</v>
      </c>
      <c r="E235" s="11">
        <v>1419577</v>
      </c>
      <c r="F235" t="s">
        <v>288</v>
      </c>
      <c r="G235" s="10">
        <f t="shared" si="12"/>
        <v>44407</v>
      </c>
      <c r="H235" t="s">
        <v>284</v>
      </c>
      <c r="I235" s="12" t="str">
        <f t="shared" si="13"/>
        <v>38981419577</v>
      </c>
      <c r="L235" s="11">
        <f t="shared" si="14"/>
        <v>-1419577</v>
      </c>
      <c r="O235" s="10">
        <f>+IFERROR(VLOOKUP(I235,'[1]Resumen pagos 2025'!$1:$1048576,9,0),0)</f>
        <v>0</v>
      </c>
      <c r="P235" t="b">
        <f t="shared" si="15"/>
        <v>1</v>
      </c>
    </row>
    <row r="236" spans="1:16">
      <c r="A236" t="s">
        <v>55</v>
      </c>
      <c r="B236" t="s">
        <v>41</v>
      </c>
      <c r="C236" s="9">
        <v>632302</v>
      </c>
      <c r="D236" s="10">
        <v>44377</v>
      </c>
      <c r="E236" s="11">
        <v>709990</v>
      </c>
      <c r="F236" t="s">
        <v>283</v>
      </c>
      <c r="G236" s="10">
        <f t="shared" si="12"/>
        <v>44407</v>
      </c>
      <c r="H236" t="s">
        <v>284</v>
      </c>
      <c r="I236" s="12" t="str">
        <f t="shared" si="13"/>
        <v>632302709990</v>
      </c>
      <c r="L236" s="11">
        <f t="shared" si="14"/>
        <v>-709990</v>
      </c>
      <c r="N236" s="14" t="s">
        <v>304</v>
      </c>
      <c r="O236" s="10">
        <f>+IFERROR(VLOOKUP(I236,'[1]Resumen pagos 2025'!$1:$1048576,9,0),0)</f>
        <v>0</v>
      </c>
      <c r="P236" t="b">
        <f t="shared" si="15"/>
        <v>1</v>
      </c>
    </row>
    <row r="237" spans="1:16">
      <c r="A237" t="s">
        <v>307</v>
      </c>
      <c r="B237" t="s">
        <v>41</v>
      </c>
      <c r="C237" s="9">
        <v>5699</v>
      </c>
      <c r="D237" s="10">
        <v>44377</v>
      </c>
      <c r="E237" s="11">
        <v>1648903</v>
      </c>
      <c r="F237" t="s">
        <v>283</v>
      </c>
      <c r="G237" s="10">
        <f t="shared" si="12"/>
        <v>44407</v>
      </c>
      <c r="H237" t="s">
        <v>284</v>
      </c>
      <c r="I237" s="12" t="str">
        <f t="shared" si="13"/>
        <v>56991648903</v>
      </c>
      <c r="L237" s="11">
        <f t="shared" si="14"/>
        <v>-1648903</v>
      </c>
      <c r="O237" s="10">
        <f>+IFERROR(VLOOKUP(I237,'[1]Resumen pagos 2025'!$1:$1048576,9,0),0)</f>
        <v>0</v>
      </c>
      <c r="P237" t="b">
        <f t="shared" si="15"/>
        <v>1</v>
      </c>
    </row>
    <row r="238" spans="1:16">
      <c r="A238" t="s">
        <v>285</v>
      </c>
      <c r="B238" t="s">
        <v>41</v>
      </c>
      <c r="C238" s="9">
        <v>485</v>
      </c>
      <c r="D238" s="10">
        <v>44378</v>
      </c>
      <c r="E238" s="11">
        <v>350048</v>
      </c>
      <c r="F238" t="s">
        <v>283</v>
      </c>
      <c r="G238" s="10">
        <f t="shared" si="12"/>
        <v>44408</v>
      </c>
      <c r="H238" t="s">
        <v>284</v>
      </c>
      <c r="I238" s="12" t="str">
        <f t="shared" si="13"/>
        <v>485350048</v>
      </c>
      <c r="J238" s="15">
        <v>44406</v>
      </c>
      <c r="K238" s="16">
        <v>350048</v>
      </c>
      <c r="L238" s="11">
        <f t="shared" si="14"/>
        <v>0</v>
      </c>
      <c r="O238" s="10">
        <f>+IFERROR(VLOOKUP(I238,'[1]Resumen pagos 2025'!$1:$1048576,9,0),0)</f>
        <v>0</v>
      </c>
      <c r="P238" t="b">
        <f t="shared" si="15"/>
        <v>0</v>
      </c>
    </row>
    <row r="239" spans="1:16">
      <c r="A239" t="s">
        <v>330</v>
      </c>
      <c r="B239" t="s">
        <v>41</v>
      </c>
      <c r="C239" s="9">
        <v>426753</v>
      </c>
      <c r="D239" s="10">
        <v>44382</v>
      </c>
      <c r="E239" s="11">
        <v>54059</v>
      </c>
      <c r="F239" t="s">
        <v>288</v>
      </c>
      <c r="G239" s="10">
        <f t="shared" si="12"/>
        <v>44412</v>
      </c>
      <c r="H239" t="s">
        <v>284</v>
      </c>
      <c r="I239" s="12" t="str">
        <f t="shared" si="13"/>
        <v>42675354059</v>
      </c>
      <c r="L239" s="11">
        <f t="shared" si="14"/>
        <v>-54059</v>
      </c>
      <c r="O239" s="10">
        <f>+IFERROR(VLOOKUP(I239,'[1]Resumen pagos 2025'!$1:$1048576,9,0),0)</f>
        <v>0</v>
      </c>
      <c r="P239" t="b">
        <f t="shared" si="15"/>
        <v>1</v>
      </c>
    </row>
    <row r="240" spans="1:16">
      <c r="A240" t="s">
        <v>55</v>
      </c>
      <c r="B240" t="s">
        <v>41</v>
      </c>
      <c r="C240" s="9">
        <v>634319</v>
      </c>
      <c r="D240" s="10">
        <v>44382</v>
      </c>
      <c r="E240" s="11">
        <v>1195950</v>
      </c>
      <c r="F240" t="s">
        <v>283</v>
      </c>
      <c r="G240" s="10">
        <f t="shared" si="12"/>
        <v>44412</v>
      </c>
      <c r="H240" t="s">
        <v>284</v>
      </c>
      <c r="I240" s="12" t="str">
        <f t="shared" si="13"/>
        <v>6343191195950</v>
      </c>
      <c r="L240" s="11">
        <f t="shared" si="14"/>
        <v>-1195950</v>
      </c>
      <c r="N240" s="14" t="s">
        <v>304</v>
      </c>
      <c r="O240" s="10">
        <f>+IFERROR(VLOOKUP(I240,'[1]Resumen pagos 2025'!$1:$1048576,9,0),0)</f>
        <v>0</v>
      </c>
      <c r="P240" t="b">
        <f t="shared" si="15"/>
        <v>1</v>
      </c>
    </row>
    <row r="241" spans="1:16">
      <c r="A241" t="s">
        <v>296</v>
      </c>
      <c r="B241" t="s">
        <v>297</v>
      </c>
      <c r="C241" s="9">
        <v>4114</v>
      </c>
      <c r="D241" s="10">
        <v>44382</v>
      </c>
      <c r="E241" s="11">
        <v>183765</v>
      </c>
      <c r="F241" t="s">
        <v>288</v>
      </c>
      <c r="G241" s="10">
        <f t="shared" si="12"/>
        <v>44412</v>
      </c>
      <c r="H241" t="s">
        <v>284</v>
      </c>
      <c r="I241" s="12" t="str">
        <f t="shared" si="13"/>
        <v>4114183765</v>
      </c>
      <c r="L241" s="11">
        <f t="shared" si="14"/>
        <v>-183765</v>
      </c>
      <c r="O241" s="10">
        <f>+IFERROR(VLOOKUP(I241,'[1]Resumen pagos 2025'!$1:$1048576,9,0),0)</f>
        <v>0</v>
      </c>
      <c r="P241" t="b">
        <f t="shared" si="15"/>
        <v>1</v>
      </c>
    </row>
    <row r="242" spans="1:16">
      <c r="A242" t="s">
        <v>323</v>
      </c>
      <c r="B242" t="s">
        <v>41</v>
      </c>
      <c r="C242" s="9">
        <v>195</v>
      </c>
      <c r="D242" s="10">
        <v>44383</v>
      </c>
      <c r="E242" s="11">
        <v>12540448</v>
      </c>
      <c r="F242" t="s">
        <v>288</v>
      </c>
      <c r="G242" s="10">
        <f t="shared" si="12"/>
        <v>44413</v>
      </c>
      <c r="H242" t="s">
        <v>284</v>
      </c>
      <c r="I242" s="12" t="str">
        <f t="shared" si="13"/>
        <v>19512540448</v>
      </c>
      <c r="L242" s="11">
        <f t="shared" si="14"/>
        <v>-12540448</v>
      </c>
      <c r="O242" s="10">
        <f>+IFERROR(VLOOKUP(I242,'[1]Resumen pagos 2025'!$1:$1048576,9,0),0)</f>
        <v>0</v>
      </c>
      <c r="P242" t="b">
        <f t="shared" si="15"/>
        <v>1</v>
      </c>
    </row>
    <row r="243" spans="1:16">
      <c r="A243" t="s">
        <v>314</v>
      </c>
      <c r="B243" t="s">
        <v>41</v>
      </c>
      <c r="C243" s="9">
        <v>2559369</v>
      </c>
      <c r="D243" s="10">
        <v>44383</v>
      </c>
      <c r="E243" s="11">
        <v>361795</v>
      </c>
      <c r="F243" t="s">
        <v>288</v>
      </c>
      <c r="G243" s="10">
        <f t="shared" si="12"/>
        <v>44413</v>
      </c>
      <c r="H243" t="s">
        <v>284</v>
      </c>
      <c r="I243" s="12" t="str">
        <f t="shared" si="13"/>
        <v>2559369361795</v>
      </c>
      <c r="L243" s="11">
        <f t="shared" si="14"/>
        <v>-361795</v>
      </c>
      <c r="O243" s="10">
        <f>+IFERROR(VLOOKUP(I243,'[1]Resumen pagos 2025'!$1:$1048576,9,0),0)</f>
        <v>0</v>
      </c>
      <c r="P243" t="b">
        <f t="shared" si="15"/>
        <v>1</v>
      </c>
    </row>
    <row r="244" spans="1:16">
      <c r="A244" t="s">
        <v>55</v>
      </c>
      <c r="B244" t="s">
        <v>41</v>
      </c>
      <c r="C244" s="9">
        <v>634824</v>
      </c>
      <c r="D244" s="10">
        <v>44383</v>
      </c>
      <c r="E244" s="11">
        <v>799989</v>
      </c>
      <c r="F244" t="s">
        <v>283</v>
      </c>
      <c r="G244" s="10">
        <f t="shared" si="12"/>
        <v>44413</v>
      </c>
      <c r="H244" t="s">
        <v>284</v>
      </c>
      <c r="I244" s="12" t="str">
        <f t="shared" si="13"/>
        <v>634824799989</v>
      </c>
      <c r="L244" s="11">
        <f t="shared" si="14"/>
        <v>-799989</v>
      </c>
      <c r="N244" s="14" t="s">
        <v>304</v>
      </c>
      <c r="O244" s="10">
        <f>+IFERROR(VLOOKUP(I244,'[1]Resumen pagos 2025'!$1:$1048576,9,0),0)</f>
        <v>0</v>
      </c>
      <c r="P244" t="b">
        <f t="shared" si="15"/>
        <v>1</v>
      </c>
    </row>
    <row r="245" spans="1:16">
      <c r="A245" t="s">
        <v>55</v>
      </c>
      <c r="B245" t="s">
        <v>41</v>
      </c>
      <c r="C245" s="9">
        <v>634818</v>
      </c>
      <c r="D245" s="10">
        <v>44383</v>
      </c>
      <c r="E245" s="11">
        <v>1604080</v>
      </c>
      <c r="F245" t="s">
        <v>283</v>
      </c>
      <c r="G245" s="10">
        <f t="shared" si="12"/>
        <v>44413</v>
      </c>
      <c r="H245" t="s">
        <v>284</v>
      </c>
      <c r="I245" s="12" t="str">
        <f t="shared" si="13"/>
        <v>6348181604080</v>
      </c>
      <c r="L245" s="11">
        <f t="shared" si="14"/>
        <v>-1604080</v>
      </c>
      <c r="N245" s="14" t="s">
        <v>304</v>
      </c>
      <c r="O245" s="10">
        <f>+IFERROR(VLOOKUP(I245,'[1]Resumen pagos 2025'!$1:$1048576,9,0),0)</f>
        <v>0</v>
      </c>
      <c r="P245" t="b">
        <f t="shared" si="15"/>
        <v>1</v>
      </c>
    </row>
    <row r="246" spans="1:16">
      <c r="A246" t="s">
        <v>295</v>
      </c>
      <c r="B246" t="s">
        <v>41</v>
      </c>
      <c r="C246" s="9">
        <v>11147</v>
      </c>
      <c r="D246" s="10">
        <v>44384</v>
      </c>
      <c r="E246" s="11">
        <v>30000</v>
      </c>
      <c r="F246" t="s">
        <v>288</v>
      </c>
      <c r="G246" s="10">
        <f t="shared" si="12"/>
        <v>44414</v>
      </c>
      <c r="H246" t="s">
        <v>284</v>
      </c>
      <c r="I246" s="12" t="str">
        <f t="shared" si="13"/>
        <v>1114730000</v>
      </c>
      <c r="L246" s="11">
        <f t="shared" si="14"/>
        <v>-30000</v>
      </c>
      <c r="O246" s="10">
        <f>+IFERROR(VLOOKUP(I246,'[1]Resumen pagos 2025'!$1:$1048576,9,0),0)</f>
        <v>0</v>
      </c>
      <c r="P246" t="b">
        <f t="shared" si="15"/>
        <v>1</v>
      </c>
    </row>
    <row r="247" spans="1:16">
      <c r="A247" t="s">
        <v>292</v>
      </c>
      <c r="B247" t="s">
        <v>41</v>
      </c>
      <c r="C247" s="9">
        <v>30767</v>
      </c>
      <c r="D247" s="10">
        <v>44384</v>
      </c>
      <c r="E247" s="11">
        <v>211445</v>
      </c>
      <c r="F247" t="s">
        <v>288</v>
      </c>
      <c r="G247" s="10">
        <f t="shared" si="12"/>
        <v>44414</v>
      </c>
      <c r="H247" t="s">
        <v>284</v>
      </c>
      <c r="I247" s="12" t="str">
        <f t="shared" si="13"/>
        <v>30767211445</v>
      </c>
      <c r="L247" s="11">
        <f t="shared" si="14"/>
        <v>-211445</v>
      </c>
      <c r="O247" s="10">
        <f>+IFERROR(VLOOKUP(I247,'[1]Resumen pagos 2025'!$1:$1048576,9,0),0)</f>
        <v>0</v>
      </c>
      <c r="P247" t="b">
        <f t="shared" si="15"/>
        <v>1</v>
      </c>
    </row>
    <row r="248" spans="1:16">
      <c r="A248" t="s">
        <v>330</v>
      </c>
      <c r="B248" t="s">
        <v>41</v>
      </c>
      <c r="C248" s="9">
        <v>427336</v>
      </c>
      <c r="D248" s="10">
        <v>44385</v>
      </c>
      <c r="E248" s="11">
        <v>134772</v>
      </c>
      <c r="F248" t="s">
        <v>288</v>
      </c>
      <c r="G248" s="10">
        <f t="shared" si="12"/>
        <v>44415</v>
      </c>
      <c r="H248" t="s">
        <v>284</v>
      </c>
      <c r="I248" s="12" t="str">
        <f t="shared" si="13"/>
        <v>427336134772</v>
      </c>
      <c r="L248" s="11">
        <f t="shared" si="14"/>
        <v>-134772</v>
      </c>
      <c r="O248" s="10">
        <f>+IFERROR(VLOOKUP(I248,'[1]Resumen pagos 2025'!$1:$1048576,9,0),0)</f>
        <v>0</v>
      </c>
      <c r="P248" t="b">
        <f t="shared" si="15"/>
        <v>1</v>
      </c>
    </row>
    <row r="249" spans="1:16">
      <c r="A249" t="s">
        <v>331</v>
      </c>
      <c r="B249" t="s">
        <v>41</v>
      </c>
      <c r="C249" s="9">
        <v>18555</v>
      </c>
      <c r="D249" s="10">
        <v>44386</v>
      </c>
      <c r="E249" s="11">
        <v>563999</v>
      </c>
      <c r="F249" t="s">
        <v>283</v>
      </c>
      <c r="G249" s="10">
        <f t="shared" si="12"/>
        <v>44416</v>
      </c>
      <c r="H249" t="s">
        <v>284</v>
      </c>
      <c r="I249" s="12" t="str">
        <f t="shared" si="13"/>
        <v>18555563999</v>
      </c>
      <c r="L249" s="11">
        <f t="shared" si="14"/>
        <v>-563999</v>
      </c>
      <c r="O249" s="10">
        <f>+IFERROR(VLOOKUP(I249,'[1]Resumen pagos 2025'!$1:$1048576,9,0),0)</f>
        <v>0</v>
      </c>
      <c r="P249" t="b">
        <f t="shared" si="15"/>
        <v>1</v>
      </c>
    </row>
    <row r="250" spans="1:16">
      <c r="A250" t="s">
        <v>55</v>
      </c>
      <c r="B250" t="s">
        <v>41</v>
      </c>
      <c r="C250" s="9">
        <v>636400</v>
      </c>
      <c r="D250" s="10">
        <v>44386</v>
      </c>
      <c r="E250" s="11">
        <v>1195950</v>
      </c>
      <c r="F250" t="s">
        <v>283</v>
      </c>
      <c r="G250" s="10">
        <f t="shared" si="12"/>
        <v>44416</v>
      </c>
      <c r="H250" t="s">
        <v>284</v>
      </c>
      <c r="I250" s="12" t="str">
        <f t="shared" si="13"/>
        <v>6364001195950</v>
      </c>
      <c r="L250" s="11">
        <f t="shared" si="14"/>
        <v>-1195950</v>
      </c>
      <c r="N250" s="14" t="s">
        <v>304</v>
      </c>
      <c r="O250" s="10">
        <f>+IFERROR(VLOOKUP(I250,'[1]Resumen pagos 2025'!$1:$1048576,9,0),0)</f>
        <v>0</v>
      </c>
      <c r="P250" t="b">
        <f t="shared" si="15"/>
        <v>1</v>
      </c>
    </row>
    <row r="251" spans="1:16">
      <c r="A251" t="s">
        <v>300</v>
      </c>
      <c r="B251" t="s">
        <v>41</v>
      </c>
      <c r="C251" s="9">
        <v>43318614</v>
      </c>
      <c r="D251" s="10">
        <v>44387</v>
      </c>
      <c r="E251" s="11">
        <v>35970</v>
      </c>
      <c r="F251" t="s">
        <v>288</v>
      </c>
      <c r="G251" s="10">
        <f t="shared" si="12"/>
        <v>44417</v>
      </c>
      <c r="H251" t="s">
        <v>284</v>
      </c>
      <c r="I251" s="12" t="str">
        <f t="shared" si="13"/>
        <v>4331861435970</v>
      </c>
      <c r="L251" s="11">
        <f t="shared" si="14"/>
        <v>-35970</v>
      </c>
      <c r="O251" s="10">
        <f>+IFERROR(VLOOKUP(I251,'[1]Resumen pagos 2025'!$1:$1048576,9,0),0)</f>
        <v>0</v>
      </c>
      <c r="P251" t="b">
        <f t="shared" si="15"/>
        <v>1</v>
      </c>
    </row>
    <row r="252" spans="1:16">
      <c r="A252" t="s">
        <v>285</v>
      </c>
      <c r="B252" t="s">
        <v>41</v>
      </c>
      <c r="C252" s="9">
        <v>505</v>
      </c>
      <c r="D252" s="10">
        <v>44391</v>
      </c>
      <c r="E252" s="11">
        <v>1825207</v>
      </c>
      <c r="F252" t="s">
        <v>288</v>
      </c>
      <c r="G252" s="10">
        <f t="shared" si="12"/>
        <v>44421</v>
      </c>
      <c r="H252" t="s">
        <v>284</v>
      </c>
      <c r="I252" s="12" t="str">
        <f t="shared" si="13"/>
        <v>5051825207</v>
      </c>
      <c r="J252" s="15">
        <v>44421</v>
      </c>
      <c r="K252" s="16">
        <v>1825207</v>
      </c>
      <c r="L252" s="11">
        <f t="shared" si="14"/>
        <v>0</v>
      </c>
      <c r="O252" s="10">
        <f>+IFERROR(VLOOKUP(I252,'[1]Resumen pagos 2025'!$1:$1048576,9,0),0)</f>
        <v>0</v>
      </c>
      <c r="P252" t="b">
        <f t="shared" si="15"/>
        <v>0</v>
      </c>
    </row>
    <row r="253" spans="1:16">
      <c r="A253" t="s">
        <v>55</v>
      </c>
      <c r="B253" t="s">
        <v>41</v>
      </c>
      <c r="C253" s="9">
        <v>640210</v>
      </c>
      <c r="D253" s="10">
        <v>44391</v>
      </c>
      <c r="E253" s="11">
        <v>936688</v>
      </c>
      <c r="F253" t="s">
        <v>288</v>
      </c>
      <c r="G253" s="10">
        <f t="shared" si="12"/>
        <v>44421</v>
      </c>
      <c r="H253" t="s">
        <v>284</v>
      </c>
      <c r="I253" s="12" t="str">
        <f t="shared" si="13"/>
        <v>640210936688</v>
      </c>
      <c r="L253" s="11">
        <f t="shared" si="14"/>
        <v>-936688</v>
      </c>
      <c r="N253" s="14" t="s">
        <v>304</v>
      </c>
      <c r="O253" s="10">
        <f>+IFERROR(VLOOKUP(I253,'[1]Resumen pagos 2025'!$1:$1048576,9,0),0)</f>
        <v>0</v>
      </c>
      <c r="P253" t="b">
        <f t="shared" si="15"/>
        <v>1</v>
      </c>
    </row>
    <row r="254" spans="1:16">
      <c r="A254" t="s">
        <v>332</v>
      </c>
      <c r="B254" t="s">
        <v>41</v>
      </c>
      <c r="C254" s="9">
        <v>1448438</v>
      </c>
      <c r="D254" s="10">
        <v>44391</v>
      </c>
      <c r="E254" s="11">
        <v>17150</v>
      </c>
      <c r="F254" t="s">
        <v>288</v>
      </c>
      <c r="G254" s="10">
        <f t="shared" si="12"/>
        <v>44421</v>
      </c>
      <c r="H254" t="s">
        <v>284</v>
      </c>
      <c r="I254" s="12" t="str">
        <f t="shared" si="13"/>
        <v>144843817150</v>
      </c>
      <c r="L254" s="11">
        <f t="shared" si="14"/>
        <v>-17150</v>
      </c>
      <c r="O254" s="10">
        <f>+IFERROR(VLOOKUP(I254,'[1]Resumen pagos 2025'!$1:$1048576,9,0),0)</f>
        <v>0</v>
      </c>
      <c r="P254" t="b">
        <f t="shared" si="15"/>
        <v>1</v>
      </c>
    </row>
    <row r="255" spans="1:16">
      <c r="A255" t="s">
        <v>332</v>
      </c>
      <c r="B255" t="s">
        <v>41</v>
      </c>
      <c r="C255" s="9">
        <v>1448439</v>
      </c>
      <c r="D255" s="10">
        <v>44391</v>
      </c>
      <c r="E255" s="11">
        <v>14160</v>
      </c>
      <c r="F255" t="s">
        <v>288</v>
      </c>
      <c r="G255" s="10">
        <f t="shared" si="12"/>
        <v>44421</v>
      </c>
      <c r="H255" t="s">
        <v>284</v>
      </c>
      <c r="I255" s="12" t="str">
        <f t="shared" si="13"/>
        <v>144843914160</v>
      </c>
      <c r="L255" s="11">
        <f t="shared" si="14"/>
        <v>-14160</v>
      </c>
      <c r="O255" s="10">
        <f>+IFERROR(VLOOKUP(I255,'[1]Resumen pagos 2025'!$1:$1048576,9,0),0)</f>
        <v>0</v>
      </c>
      <c r="P255" t="b">
        <f t="shared" si="15"/>
        <v>1</v>
      </c>
    </row>
    <row r="256" spans="1:16">
      <c r="A256" t="s">
        <v>305</v>
      </c>
      <c r="B256" t="s">
        <v>41</v>
      </c>
      <c r="C256" s="9">
        <v>3734071</v>
      </c>
      <c r="D256" s="10">
        <v>44392</v>
      </c>
      <c r="E256" s="11">
        <v>39900</v>
      </c>
      <c r="F256" t="s">
        <v>288</v>
      </c>
      <c r="G256" s="10">
        <f t="shared" si="12"/>
        <v>44422</v>
      </c>
      <c r="H256" t="s">
        <v>284</v>
      </c>
      <c r="I256" s="12" t="str">
        <f t="shared" si="13"/>
        <v>373407139900</v>
      </c>
      <c r="L256" s="11">
        <f t="shared" si="14"/>
        <v>-39900</v>
      </c>
      <c r="O256" s="10">
        <f>+IFERROR(VLOOKUP(I256,'[1]Resumen pagos 2025'!$1:$1048576,9,0),0)</f>
        <v>0</v>
      </c>
      <c r="P256" t="b">
        <f t="shared" si="15"/>
        <v>1</v>
      </c>
    </row>
    <row r="257" spans="1:16">
      <c r="A257" t="s">
        <v>292</v>
      </c>
      <c r="B257" t="s">
        <v>41</v>
      </c>
      <c r="C257" s="9">
        <v>31780</v>
      </c>
      <c r="D257" s="10">
        <v>44392</v>
      </c>
      <c r="E257" s="11">
        <v>62468</v>
      </c>
      <c r="F257" t="s">
        <v>288</v>
      </c>
      <c r="G257" s="10">
        <f t="shared" si="12"/>
        <v>44422</v>
      </c>
      <c r="H257" t="s">
        <v>284</v>
      </c>
      <c r="I257" s="12" t="str">
        <f t="shared" si="13"/>
        <v>3178062468</v>
      </c>
      <c r="L257" s="11">
        <f t="shared" si="14"/>
        <v>-62468</v>
      </c>
      <c r="O257" s="10">
        <f>+IFERROR(VLOOKUP(I257,'[1]Resumen pagos 2025'!$1:$1048576,9,0),0)</f>
        <v>0</v>
      </c>
      <c r="P257" t="b">
        <f t="shared" si="15"/>
        <v>1</v>
      </c>
    </row>
    <row r="258" spans="1:16">
      <c r="A258" t="s">
        <v>52</v>
      </c>
      <c r="B258" t="s">
        <v>41</v>
      </c>
      <c r="C258" s="9">
        <v>94096</v>
      </c>
      <c r="D258" s="10">
        <v>44396</v>
      </c>
      <c r="E258" s="11">
        <v>53457</v>
      </c>
      <c r="F258" t="s">
        <v>288</v>
      </c>
      <c r="G258" s="10">
        <f t="shared" ref="G258:G321" si="16">+D258+30</f>
        <v>44426</v>
      </c>
      <c r="H258" t="s">
        <v>284</v>
      </c>
      <c r="I258" s="12" t="str">
        <f t="shared" ref="I258:I321" si="17">+C258&amp;E258</f>
        <v>9409653457</v>
      </c>
      <c r="L258" s="11">
        <f t="shared" ref="L258:L321" si="18">+K258-E258</f>
        <v>-53457</v>
      </c>
      <c r="O258" s="10">
        <f>+IFERROR(VLOOKUP(I258,'[1]Resumen pagos 2025'!$1:$1048576,9,0),0)</f>
        <v>0</v>
      </c>
      <c r="P258" t="b">
        <f t="shared" si="15"/>
        <v>1</v>
      </c>
    </row>
    <row r="259" spans="1:16">
      <c r="A259" t="s">
        <v>55</v>
      </c>
      <c r="B259" t="s">
        <v>41</v>
      </c>
      <c r="C259" s="9">
        <v>641593</v>
      </c>
      <c r="D259" s="10">
        <v>44396</v>
      </c>
      <c r="E259" s="11">
        <v>2140810</v>
      </c>
      <c r="F259" t="s">
        <v>288</v>
      </c>
      <c r="G259" s="10">
        <f t="shared" si="16"/>
        <v>44426</v>
      </c>
      <c r="H259" t="s">
        <v>284</v>
      </c>
      <c r="I259" s="12" t="str">
        <f t="shared" si="17"/>
        <v>6415932140810</v>
      </c>
      <c r="L259" s="11">
        <f t="shared" si="18"/>
        <v>-2140810</v>
      </c>
      <c r="N259" s="14" t="s">
        <v>304</v>
      </c>
      <c r="O259" s="10">
        <f>+IFERROR(VLOOKUP(I259,'[1]Resumen pagos 2025'!$1:$1048576,9,0),0)</f>
        <v>0</v>
      </c>
      <c r="P259" t="b">
        <f t="shared" si="15"/>
        <v>1</v>
      </c>
    </row>
    <row r="260" spans="1:16">
      <c r="A260" t="s">
        <v>315</v>
      </c>
      <c r="B260" t="s">
        <v>41</v>
      </c>
      <c r="C260" s="9">
        <v>1606975</v>
      </c>
      <c r="D260" s="10">
        <v>44397</v>
      </c>
      <c r="E260" s="11">
        <v>659990</v>
      </c>
      <c r="F260" t="s">
        <v>288</v>
      </c>
      <c r="G260" s="10">
        <f t="shared" si="16"/>
        <v>44427</v>
      </c>
      <c r="H260" t="s">
        <v>284</v>
      </c>
      <c r="I260" s="12" t="str">
        <f t="shared" si="17"/>
        <v>1606975659990</v>
      </c>
      <c r="L260" s="11">
        <f t="shared" si="18"/>
        <v>-659990</v>
      </c>
      <c r="O260" s="10">
        <f>+IFERROR(VLOOKUP(I260,'[1]Resumen pagos 2025'!$1:$1048576,9,0),0)</f>
        <v>0</v>
      </c>
      <c r="P260" t="b">
        <f t="shared" si="15"/>
        <v>1</v>
      </c>
    </row>
    <row r="261" spans="1:16">
      <c r="A261" t="s">
        <v>292</v>
      </c>
      <c r="B261" t="s">
        <v>41</v>
      </c>
      <c r="C261" s="9">
        <v>31826</v>
      </c>
      <c r="D261" s="10">
        <v>44397</v>
      </c>
      <c r="E261" s="11">
        <v>22492</v>
      </c>
      <c r="F261" t="s">
        <v>288</v>
      </c>
      <c r="G261" s="10">
        <f t="shared" si="16"/>
        <v>44427</v>
      </c>
      <c r="H261" t="s">
        <v>284</v>
      </c>
      <c r="I261" s="12" t="str">
        <f t="shared" si="17"/>
        <v>3182622492</v>
      </c>
      <c r="L261" s="11">
        <f t="shared" si="18"/>
        <v>-22492</v>
      </c>
      <c r="O261" s="10">
        <f>+IFERROR(VLOOKUP(I261,'[1]Resumen pagos 2025'!$1:$1048576,9,0),0)</f>
        <v>0</v>
      </c>
      <c r="P261" t="b">
        <f t="shared" si="15"/>
        <v>1</v>
      </c>
    </row>
    <row r="262" spans="1:16">
      <c r="A262" t="s">
        <v>292</v>
      </c>
      <c r="B262" t="s">
        <v>41</v>
      </c>
      <c r="C262" s="9">
        <v>31827</v>
      </c>
      <c r="D262" s="10">
        <v>44397</v>
      </c>
      <c r="E262" s="11">
        <v>235595</v>
      </c>
      <c r="F262" t="s">
        <v>288</v>
      </c>
      <c r="G262" s="10">
        <f t="shared" si="16"/>
        <v>44427</v>
      </c>
      <c r="H262" t="s">
        <v>284</v>
      </c>
      <c r="I262" s="12" t="str">
        <f t="shared" si="17"/>
        <v>31827235595</v>
      </c>
      <c r="L262" s="11">
        <f t="shared" si="18"/>
        <v>-235595</v>
      </c>
      <c r="O262" s="10">
        <f>+IFERROR(VLOOKUP(I262,'[1]Resumen pagos 2025'!$1:$1048576,9,0),0)</f>
        <v>0</v>
      </c>
      <c r="P262" t="b">
        <f t="shared" si="15"/>
        <v>1</v>
      </c>
    </row>
    <row r="263" spans="1:16">
      <c r="A263" t="s">
        <v>291</v>
      </c>
      <c r="B263" t="s">
        <v>41</v>
      </c>
      <c r="C263" s="9">
        <v>1170</v>
      </c>
      <c r="D263" s="10">
        <v>44398</v>
      </c>
      <c r="E263" s="11">
        <v>460685</v>
      </c>
      <c r="F263" t="s">
        <v>288</v>
      </c>
      <c r="G263" s="10">
        <f t="shared" si="16"/>
        <v>44428</v>
      </c>
      <c r="H263" t="s">
        <v>284</v>
      </c>
      <c r="I263" s="12" t="str">
        <f t="shared" si="17"/>
        <v>1170460685</v>
      </c>
      <c r="L263" s="11">
        <f t="shared" si="18"/>
        <v>-460685</v>
      </c>
      <c r="O263" s="10">
        <f>+IFERROR(VLOOKUP(I263,'[1]Resumen pagos 2025'!$1:$1048576,9,0),0)</f>
        <v>0</v>
      </c>
      <c r="P263" t="b">
        <f t="shared" ref="P263:P326" si="19">+O263=J263</f>
        <v>1</v>
      </c>
    </row>
    <row r="264" spans="1:16">
      <c r="A264" t="s">
        <v>333</v>
      </c>
      <c r="B264" t="s">
        <v>41</v>
      </c>
      <c r="C264" s="9">
        <v>112890</v>
      </c>
      <c r="D264" s="10">
        <v>44398</v>
      </c>
      <c r="E264" s="11">
        <v>17980</v>
      </c>
      <c r="F264" t="s">
        <v>288</v>
      </c>
      <c r="G264" s="10">
        <f t="shared" si="16"/>
        <v>44428</v>
      </c>
      <c r="H264" t="s">
        <v>284</v>
      </c>
      <c r="I264" s="12" t="str">
        <f t="shared" si="17"/>
        <v>11289017980</v>
      </c>
      <c r="L264" s="11">
        <f t="shared" si="18"/>
        <v>-17980</v>
      </c>
      <c r="O264" s="10">
        <f>+IFERROR(VLOOKUP(I264,'[1]Resumen pagos 2025'!$1:$1048576,9,0),0)</f>
        <v>0</v>
      </c>
      <c r="P264" t="b">
        <f t="shared" si="19"/>
        <v>1</v>
      </c>
    </row>
    <row r="265" spans="1:16">
      <c r="A265" t="s">
        <v>314</v>
      </c>
      <c r="B265" t="s">
        <v>41</v>
      </c>
      <c r="C265" s="9">
        <v>2572507</v>
      </c>
      <c r="D265" s="10">
        <v>44399</v>
      </c>
      <c r="E265" s="11">
        <v>602817</v>
      </c>
      <c r="F265" t="s">
        <v>288</v>
      </c>
      <c r="G265" s="10">
        <f t="shared" si="16"/>
        <v>44429</v>
      </c>
      <c r="H265" t="s">
        <v>284</v>
      </c>
      <c r="I265" s="12" t="str">
        <f t="shared" si="17"/>
        <v>2572507602817</v>
      </c>
      <c r="L265" s="11">
        <f t="shared" si="18"/>
        <v>-602817</v>
      </c>
      <c r="O265" s="10">
        <f>+IFERROR(VLOOKUP(I265,'[1]Resumen pagos 2025'!$1:$1048576,9,0),0)</f>
        <v>0</v>
      </c>
      <c r="P265" t="b">
        <f t="shared" si="19"/>
        <v>1</v>
      </c>
    </row>
    <row r="266" spans="1:16">
      <c r="A266" t="s">
        <v>291</v>
      </c>
      <c r="B266" t="s">
        <v>41</v>
      </c>
      <c r="C266" s="9">
        <v>1171</v>
      </c>
      <c r="D266" s="10">
        <v>44400</v>
      </c>
      <c r="E266" s="11">
        <v>88001</v>
      </c>
      <c r="F266" t="s">
        <v>288</v>
      </c>
      <c r="G266" s="10">
        <f t="shared" si="16"/>
        <v>44430</v>
      </c>
      <c r="H266" t="s">
        <v>284</v>
      </c>
      <c r="I266" s="12" t="str">
        <f t="shared" si="17"/>
        <v>117188001</v>
      </c>
      <c r="L266" s="11">
        <f t="shared" si="18"/>
        <v>-88001</v>
      </c>
      <c r="O266" s="10">
        <f>+IFERROR(VLOOKUP(I266,'[1]Resumen pagos 2025'!$1:$1048576,9,0),0)</f>
        <v>0</v>
      </c>
      <c r="P266" t="b">
        <f t="shared" si="19"/>
        <v>1</v>
      </c>
    </row>
    <row r="267" spans="1:16">
      <c r="A267" t="s">
        <v>299</v>
      </c>
      <c r="B267" t="s">
        <v>41</v>
      </c>
      <c r="C267" s="9">
        <v>204649</v>
      </c>
      <c r="D267" s="10">
        <v>44404</v>
      </c>
      <c r="E267" s="11">
        <v>969000</v>
      </c>
      <c r="F267" t="s">
        <v>288</v>
      </c>
      <c r="G267" s="10">
        <f t="shared" si="16"/>
        <v>44434</v>
      </c>
      <c r="H267" t="s">
        <v>284</v>
      </c>
      <c r="I267" s="12" t="str">
        <f t="shared" si="17"/>
        <v>204649969000</v>
      </c>
      <c r="L267" s="11">
        <f t="shared" si="18"/>
        <v>-969000</v>
      </c>
      <c r="O267" s="10">
        <f>+IFERROR(VLOOKUP(I267,'[1]Resumen pagos 2025'!$1:$1048576,9,0),0)</f>
        <v>0</v>
      </c>
      <c r="P267" t="b">
        <f t="shared" si="19"/>
        <v>1</v>
      </c>
    </row>
    <row r="268" spans="1:16">
      <c r="A268" t="s">
        <v>55</v>
      </c>
      <c r="B268" t="s">
        <v>41</v>
      </c>
      <c r="C268" s="9">
        <v>644114</v>
      </c>
      <c r="D268" s="10">
        <v>44404</v>
      </c>
      <c r="E268" s="11">
        <v>1787990</v>
      </c>
      <c r="F268" t="s">
        <v>288</v>
      </c>
      <c r="G268" s="10">
        <f t="shared" si="16"/>
        <v>44434</v>
      </c>
      <c r="H268" t="s">
        <v>284</v>
      </c>
      <c r="I268" s="12" t="str">
        <f t="shared" si="17"/>
        <v>6441141787990</v>
      </c>
      <c r="L268" s="11">
        <f t="shared" si="18"/>
        <v>-1787990</v>
      </c>
      <c r="N268" s="14" t="s">
        <v>304</v>
      </c>
      <c r="O268" s="10">
        <f>+IFERROR(VLOOKUP(I268,'[1]Resumen pagos 2025'!$1:$1048576,9,0),0)</f>
        <v>0</v>
      </c>
      <c r="P268" t="b">
        <f t="shared" si="19"/>
        <v>1</v>
      </c>
    </row>
    <row r="269" spans="1:16">
      <c r="A269" t="s">
        <v>292</v>
      </c>
      <c r="B269" t="s">
        <v>41</v>
      </c>
      <c r="C269" s="9">
        <v>31945</v>
      </c>
      <c r="D269" s="10">
        <v>44404</v>
      </c>
      <c r="E269" s="11">
        <v>404968</v>
      </c>
      <c r="F269" t="s">
        <v>288</v>
      </c>
      <c r="G269" s="10">
        <f t="shared" si="16"/>
        <v>44434</v>
      </c>
      <c r="H269" t="s">
        <v>284</v>
      </c>
      <c r="I269" s="12" t="str">
        <f t="shared" si="17"/>
        <v>31945404968</v>
      </c>
      <c r="L269" s="11">
        <f t="shared" si="18"/>
        <v>-404968</v>
      </c>
      <c r="O269" s="10">
        <f>+IFERROR(VLOOKUP(I269,'[1]Resumen pagos 2025'!$1:$1048576,9,0),0)</f>
        <v>0</v>
      </c>
      <c r="P269" t="b">
        <f t="shared" si="19"/>
        <v>1</v>
      </c>
    </row>
    <row r="270" spans="1:16">
      <c r="A270" t="s">
        <v>64</v>
      </c>
      <c r="B270" t="s">
        <v>41</v>
      </c>
      <c r="C270" s="9">
        <v>76689</v>
      </c>
      <c r="D270" s="10">
        <v>44405</v>
      </c>
      <c r="E270" s="11">
        <v>454071</v>
      </c>
      <c r="F270" t="s">
        <v>288</v>
      </c>
      <c r="G270" s="10">
        <f t="shared" si="16"/>
        <v>44435</v>
      </c>
      <c r="H270" t="s">
        <v>284</v>
      </c>
      <c r="I270" s="12" t="str">
        <f t="shared" si="17"/>
        <v>76689454071</v>
      </c>
      <c r="L270" s="11">
        <f t="shared" si="18"/>
        <v>-454071</v>
      </c>
      <c r="O270" s="10">
        <f>+IFERROR(VLOOKUP(I270,'[1]Resumen pagos 2025'!$1:$1048576,9,0),0)</f>
        <v>0</v>
      </c>
      <c r="P270" t="b">
        <f t="shared" si="19"/>
        <v>1</v>
      </c>
    </row>
    <row r="271" spans="1:16">
      <c r="A271" t="s">
        <v>96</v>
      </c>
      <c r="B271" t="s">
        <v>41</v>
      </c>
      <c r="C271" s="9">
        <v>8017</v>
      </c>
      <c r="D271" s="10">
        <v>44407</v>
      </c>
      <c r="E271" s="11">
        <v>2331624</v>
      </c>
      <c r="F271" t="s">
        <v>288</v>
      </c>
      <c r="G271" s="10">
        <f t="shared" si="16"/>
        <v>44437</v>
      </c>
      <c r="H271" t="s">
        <v>284</v>
      </c>
      <c r="I271" s="12" t="str">
        <f t="shared" si="17"/>
        <v>80172331624</v>
      </c>
      <c r="L271" s="11">
        <f t="shared" si="18"/>
        <v>-2331624</v>
      </c>
      <c r="O271" s="10">
        <f>+IFERROR(VLOOKUP(I271,'[1]Resumen pagos 2025'!$1:$1048576,9,0),0)</f>
        <v>0</v>
      </c>
      <c r="P271" t="b">
        <f t="shared" si="19"/>
        <v>1</v>
      </c>
    </row>
    <row r="272" spans="1:16">
      <c r="A272" t="s">
        <v>95</v>
      </c>
      <c r="B272" t="s">
        <v>41</v>
      </c>
      <c r="C272" s="9">
        <v>3951</v>
      </c>
      <c r="D272" s="10">
        <v>44408</v>
      </c>
      <c r="E272" s="11">
        <v>1376381</v>
      </c>
      <c r="F272" t="s">
        <v>288</v>
      </c>
      <c r="G272" s="10">
        <f t="shared" si="16"/>
        <v>44438</v>
      </c>
      <c r="H272" t="s">
        <v>284</v>
      </c>
      <c r="I272" s="12" t="str">
        <f t="shared" si="17"/>
        <v>39511376381</v>
      </c>
      <c r="L272" s="11">
        <f t="shared" si="18"/>
        <v>-1376381</v>
      </c>
      <c r="O272" s="10">
        <f>+IFERROR(VLOOKUP(I272,'[1]Resumen pagos 2025'!$1:$1048576,9,0),0)</f>
        <v>0</v>
      </c>
      <c r="P272" t="b">
        <f t="shared" si="19"/>
        <v>1</v>
      </c>
    </row>
    <row r="273" spans="1:16">
      <c r="A273" t="s">
        <v>289</v>
      </c>
      <c r="B273" t="s">
        <v>41</v>
      </c>
      <c r="C273" s="9">
        <v>3591</v>
      </c>
      <c r="D273" s="10">
        <v>44410</v>
      </c>
      <c r="E273" s="11">
        <v>896421</v>
      </c>
      <c r="F273" t="s">
        <v>288</v>
      </c>
      <c r="G273" s="10">
        <f t="shared" si="16"/>
        <v>44440</v>
      </c>
      <c r="H273" t="s">
        <v>284</v>
      </c>
      <c r="I273" s="12" t="str">
        <f t="shared" si="17"/>
        <v>3591896421</v>
      </c>
      <c r="L273" s="11">
        <f t="shared" si="18"/>
        <v>-896421</v>
      </c>
      <c r="O273" s="10">
        <f>+IFERROR(VLOOKUP(I273,'[1]Resumen pagos 2025'!$1:$1048576,9,0),0)</f>
        <v>0</v>
      </c>
      <c r="P273" t="b">
        <f t="shared" si="19"/>
        <v>1</v>
      </c>
    </row>
    <row r="274" spans="1:16">
      <c r="A274" t="s">
        <v>292</v>
      </c>
      <c r="B274" t="s">
        <v>41</v>
      </c>
      <c r="C274" s="9">
        <v>32028</v>
      </c>
      <c r="D274" s="10">
        <v>44410</v>
      </c>
      <c r="E274" s="11">
        <v>207712</v>
      </c>
      <c r="F274" t="s">
        <v>288</v>
      </c>
      <c r="G274" s="10">
        <f t="shared" si="16"/>
        <v>44440</v>
      </c>
      <c r="H274" t="s">
        <v>284</v>
      </c>
      <c r="I274" s="12" t="str">
        <f t="shared" si="17"/>
        <v>32028207712</v>
      </c>
      <c r="L274" s="11">
        <f t="shared" si="18"/>
        <v>-207712</v>
      </c>
      <c r="O274" s="10">
        <f>+IFERROR(VLOOKUP(I274,'[1]Resumen pagos 2025'!$1:$1048576,9,0),0)</f>
        <v>0</v>
      </c>
      <c r="P274" t="b">
        <f t="shared" si="19"/>
        <v>1</v>
      </c>
    </row>
    <row r="275" spans="1:16">
      <c r="A275" t="s">
        <v>334</v>
      </c>
      <c r="B275" t="s">
        <v>41</v>
      </c>
      <c r="C275" s="9">
        <v>1254</v>
      </c>
      <c r="D275" s="10">
        <v>44411</v>
      </c>
      <c r="E275" s="11">
        <v>300971</v>
      </c>
      <c r="F275" t="s">
        <v>288</v>
      </c>
      <c r="G275" s="10">
        <f t="shared" si="16"/>
        <v>44441</v>
      </c>
      <c r="H275" t="s">
        <v>284</v>
      </c>
      <c r="I275" s="12" t="str">
        <f t="shared" si="17"/>
        <v>1254300971</v>
      </c>
      <c r="L275" s="11">
        <f t="shared" si="18"/>
        <v>-300971</v>
      </c>
      <c r="O275" s="10">
        <f>+IFERROR(VLOOKUP(I275,'[1]Resumen pagos 2025'!$1:$1048576,9,0),0)</f>
        <v>0</v>
      </c>
      <c r="P275" t="b">
        <f t="shared" si="19"/>
        <v>1</v>
      </c>
    </row>
    <row r="276" spans="1:16">
      <c r="A276" t="s">
        <v>296</v>
      </c>
      <c r="B276" t="s">
        <v>297</v>
      </c>
      <c r="C276" s="9">
        <v>4181</v>
      </c>
      <c r="D276" s="10">
        <v>44411</v>
      </c>
      <c r="E276" s="11">
        <v>190050</v>
      </c>
      <c r="F276" t="s">
        <v>288</v>
      </c>
      <c r="G276" s="10">
        <f t="shared" si="16"/>
        <v>44441</v>
      </c>
      <c r="H276" t="s">
        <v>284</v>
      </c>
      <c r="I276" s="12" t="str">
        <f t="shared" si="17"/>
        <v>4181190050</v>
      </c>
      <c r="L276" s="11">
        <f t="shared" si="18"/>
        <v>-190050</v>
      </c>
      <c r="O276" s="10">
        <f>+IFERROR(VLOOKUP(I276,'[1]Resumen pagos 2025'!$1:$1048576,9,0),0)</f>
        <v>0</v>
      </c>
      <c r="P276" t="b">
        <f t="shared" si="19"/>
        <v>1</v>
      </c>
    </row>
    <row r="277" spans="1:16">
      <c r="A277" t="s">
        <v>282</v>
      </c>
      <c r="B277" t="s">
        <v>41</v>
      </c>
      <c r="C277" s="9">
        <v>1109201</v>
      </c>
      <c r="D277" s="10">
        <v>44412</v>
      </c>
      <c r="E277" s="11">
        <v>127479</v>
      </c>
      <c r="F277" t="s">
        <v>288</v>
      </c>
      <c r="G277" s="10">
        <f t="shared" si="16"/>
        <v>44442</v>
      </c>
      <c r="H277" t="s">
        <v>284</v>
      </c>
      <c r="I277" s="12" t="str">
        <f t="shared" si="17"/>
        <v>1109201127479</v>
      </c>
      <c r="L277" s="11">
        <f t="shared" si="18"/>
        <v>-127479</v>
      </c>
      <c r="O277" s="10">
        <f>+IFERROR(VLOOKUP(I277,'[1]Resumen pagos 2025'!$1:$1048576,9,0),0)</f>
        <v>0</v>
      </c>
      <c r="P277" t="b">
        <f t="shared" si="19"/>
        <v>1</v>
      </c>
    </row>
    <row r="278" spans="1:16">
      <c r="A278" t="s">
        <v>67</v>
      </c>
      <c r="B278" t="s">
        <v>41</v>
      </c>
      <c r="C278" s="9">
        <v>25352</v>
      </c>
      <c r="D278" s="10">
        <v>44413</v>
      </c>
      <c r="E278" s="11">
        <v>848351</v>
      </c>
      <c r="F278" t="s">
        <v>288</v>
      </c>
      <c r="G278" s="10">
        <f t="shared" si="16"/>
        <v>44443</v>
      </c>
      <c r="H278" t="s">
        <v>284</v>
      </c>
      <c r="I278" s="12" t="str">
        <f t="shared" si="17"/>
        <v>25352848351</v>
      </c>
      <c r="L278" s="11">
        <f t="shared" si="18"/>
        <v>-848351</v>
      </c>
      <c r="N278" s="14" t="s">
        <v>298</v>
      </c>
      <c r="O278" s="10">
        <f>+IFERROR(VLOOKUP(I278,'[1]Resumen pagos 2025'!$1:$1048576,9,0),0)</f>
        <v>0</v>
      </c>
      <c r="P278" t="b">
        <f t="shared" si="19"/>
        <v>1</v>
      </c>
    </row>
    <row r="279" spans="1:16">
      <c r="A279" t="s">
        <v>295</v>
      </c>
      <c r="B279" t="s">
        <v>41</v>
      </c>
      <c r="C279" s="9">
        <v>11749</v>
      </c>
      <c r="D279" s="10">
        <v>44414</v>
      </c>
      <c r="E279" s="11">
        <v>30000</v>
      </c>
      <c r="F279" t="s">
        <v>288</v>
      </c>
      <c r="G279" s="10">
        <f t="shared" si="16"/>
        <v>44444</v>
      </c>
      <c r="H279" t="s">
        <v>284</v>
      </c>
      <c r="I279" s="12" t="str">
        <f t="shared" si="17"/>
        <v>1174930000</v>
      </c>
      <c r="L279" s="11">
        <f t="shared" si="18"/>
        <v>-30000</v>
      </c>
      <c r="O279" s="10">
        <f>+IFERROR(VLOOKUP(I279,'[1]Resumen pagos 2025'!$1:$1048576,9,0),0)</f>
        <v>0</v>
      </c>
      <c r="P279" t="b">
        <f t="shared" si="19"/>
        <v>1</v>
      </c>
    </row>
    <row r="280" spans="1:16">
      <c r="A280" t="s">
        <v>314</v>
      </c>
      <c r="B280" t="s">
        <v>41</v>
      </c>
      <c r="C280" s="9">
        <v>2588201</v>
      </c>
      <c r="D280" s="10">
        <v>44414</v>
      </c>
      <c r="E280" s="11">
        <v>1094474</v>
      </c>
      <c r="F280" t="s">
        <v>288</v>
      </c>
      <c r="G280" s="10">
        <f t="shared" si="16"/>
        <v>44444</v>
      </c>
      <c r="H280" t="s">
        <v>284</v>
      </c>
      <c r="I280" s="12" t="str">
        <f t="shared" si="17"/>
        <v>25882011094474</v>
      </c>
      <c r="L280" s="11">
        <f t="shared" si="18"/>
        <v>-1094474</v>
      </c>
      <c r="O280" s="10">
        <f>+IFERROR(VLOOKUP(I280,'[1]Resumen pagos 2025'!$1:$1048576,9,0),0)</f>
        <v>0</v>
      </c>
      <c r="P280" t="b">
        <f t="shared" si="19"/>
        <v>1</v>
      </c>
    </row>
    <row r="281" spans="1:16">
      <c r="A281" t="s">
        <v>55</v>
      </c>
      <c r="B281" t="s">
        <v>41</v>
      </c>
      <c r="C281" s="9">
        <v>648802</v>
      </c>
      <c r="D281" s="10">
        <v>44418</v>
      </c>
      <c r="E281" s="11">
        <v>1195950</v>
      </c>
      <c r="F281" t="s">
        <v>288</v>
      </c>
      <c r="G281" s="10">
        <f t="shared" si="16"/>
        <v>44448</v>
      </c>
      <c r="H281" t="s">
        <v>284</v>
      </c>
      <c r="I281" s="12" t="str">
        <f t="shared" si="17"/>
        <v>6488021195950</v>
      </c>
      <c r="L281" s="11">
        <f t="shared" si="18"/>
        <v>-1195950</v>
      </c>
      <c r="N281" s="14" t="s">
        <v>304</v>
      </c>
      <c r="O281" s="10">
        <f>+IFERROR(VLOOKUP(I281,'[1]Resumen pagos 2025'!$1:$1048576,9,0),0)</f>
        <v>0</v>
      </c>
      <c r="P281" t="b">
        <f t="shared" si="19"/>
        <v>1</v>
      </c>
    </row>
    <row r="282" spans="1:16">
      <c r="A282" t="s">
        <v>305</v>
      </c>
      <c r="B282" t="s">
        <v>41</v>
      </c>
      <c r="C282" s="9">
        <v>3751250</v>
      </c>
      <c r="D282" s="10">
        <v>44418</v>
      </c>
      <c r="E282" s="11">
        <v>85990</v>
      </c>
      <c r="F282" t="s">
        <v>288</v>
      </c>
      <c r="G282" s="10">
        <f t="shared" si="16"/>
        <v>44448</v>
      </c>
      <c r="H282" t="s">
        <v>284</v>
      </c>
      <c r="I282" s="12" t="str">
        <f t="shared" si="17"/>
        <v>375125085990</v>
      </c>
      <c r="L282" s="11">
        <f t="shared" si="18"/>
        <v>-85990</v>
      </c>
      <c r="O282" s="10">
        <f>+IFERROR(VLOOKUP(I282,'[1]Resumen pagos 2025'!$1:$1048576,9,0),0)</f>
        <v>0</v>
      </c>
      <c r="P282" t="b">
        <f t="shared" si="19"/>
        <v>1</v>
      </c>
    </row>
    <row r="283" spans="1:16">
      <c r="A283" t="s">
        <v>300</v>
      </c>
      <c r="B283" t="s">
        <v>41</v>
      </c>
      <c r="C283" s="9">
        <v>43503299</v>
      </c>
      <c r="D283" s="10">
        <v>44418</v>
      </c>
      <c r="E283" s="11">
        <v>36020</v>
      </c>
      <c r="F283" t="s">
        <v>288</v>
      </c>
      <c r="G283" s="10">
        <f t="shared" si="16"/>
        <v>44448</v>
      </c>
      <c r="H283" t="s">
        <v>284</v>
      </c>
      <c r="I283" s="12" t="str">
        <f t="shared" si="17"/>
        <v>4350329936020</v>
      </c>
      <c r="L283" s="11">
        <f t="shared" si="18"/>
        <v>-36020</v>
      </c>
      <c r="O283" s="10">
        <f>+IFERROR(VLOOKUP(I283,'[1]Resumen pagos 2025'!$1:$1048576,9,0),0)</f>
        <v>0</v>
      </c>
      <c r="P283" t="b">
        <f t="shared" si="19"/>
        <v>1</v>
      </c>
    </row>
    <row r="284" spans="1:16">
      <c r="A284" t="s">
        <v>315</v>
      </c>
      <c r="B284" t="s">
        <v>41</v>
      </c>
      <c r="C284" s="9">
        <v>1614289</v>
      </c>
      <c r="D284" s="10">
        <v>44419</v>
      </c>
      <c r="E284" s="11">
        <v>399990</v>
      </c>
      <c r="F284" t="s">
        <v>288</v>
      </c>
      <c r="G284" s="10">
        <f t="shared" si="16"/>
        <v>44449</v>
      </c>
      <c r="H284" t="s">
        <v>284</v>
      </c>
      <c r="I284" s="12" t="str">
        <f t="shared" si="17"/>
        <v>1614289399990</v>
      </c>
      <c r="L284" s="11">
        <f t="shared" si="18"/>
        <v>-399990</v>
      </c>
      <c r="O284" s="10">
        <f>+IFERROR(VLOOKUP(I284,'[1]Resumen pagos 2025'!$1:$1048576,9,0),0)</f>
        <v>0</v>
      </c>
      <c r="P284" t="b">
        <f t="shared" si="19"/>
        <v>1</v>
      </c>
    </row>
    <row r="285" spans="1:16">
      <c r="A285" t="s">
        <v>292</v>
      </c>
      <c r="B285" t="s">
        <v>41</v>
      </c>
      <c r="C285" s="9">
        <v>32207</v>
      </c>
      <c r="D285" s="10">
        <v>44419</v>
      </c>
      <c r="E285" s="11">
        <v>404023</v>
      </c>
      <c r="F285" t="s">
        <v>288</v>
      </c>
      <c r="G285" s="10">
        <f t="shared" si="16"/>
        <v>44449</v>
      </c>
      <c r="H285" t="s">
        <v>284</v>
      </c>
      <c r="I285" s="12" t="str">
        <f t="shared" si="17"/>
        <v>32207404023</v>
      </c>
      <c r="L285" s="11">
        <f t="shared" si="18"/>
        <v>-404023</v>
      </c>
      <c r="O285" s="10">
        <f>+IFERROR(VLOOKUP(I285,'[1]Resumen pagos 2025'!$1:$1048576,9,0),0)</f>
        <v>0</v>
      </c>
      <c r="P285" t="b">
        <f t="shared" si="19"/>
        <v>1</v>
      </c>
    </row>
    <row r="286" spans="1:16">
      <c r="A286" t="s">
        <v>67</v>
      </c>
      <c r="B286" t="s">
        <v>41</v>
      </c>
      <c r="C286" s="9">
        <v>25476</v>
      </c>
      <c r="D286" s="10">
        <v>44420</v>
      </c>
      <c r="E286" s="11">
        <v>245023</v>
      </c>
      <c r="F286" t="s">
        <v>288</v>
      </c>
      <c r="G286" s="10">
        <f t="shared" si="16"/>
        <v>44450</v>
      </c>
      <c r="H286" t="s">
        <v>284</v>
      </c>
      <c r="I286" s="12" t="str">
        <f t="shared" si="17"/>
        <v>25476245023</v>
      </c>
      <c r="L286" s="11">
        <f t="shared" si="18"/>
        <v>-245023</v>
      </c>
      <c r="N286" s="14" t="s">
        <v>298</v>
      </c>
      <c r="O286" s="10">
        <f>+IFERROR(VLOOKUP(I286,'[1]Resumen pagos 2025'!$1:$1048576,9,0),0)</f>
        <v>0</v>
      </c>
      <c r="P286" t="b">
        <f t="shared" si="19"/>
        <v>1</v>
      </c>
    </row>
    <row r="287" spans="1:16">
      <c r="A287" t="s">
        <v>289</v>
      </c>
      <c r="B287" t="s">
        <v>41</v>
      </c>
      <c r="C287" s="9">
        <v>3718</v>
      </c>
      <c r="D287" s="10">
        <v>44420</v>
      </c>
      <c r="E287" s="11">
        <v>567278</v>
      </c>
      <c r="F287" t="s">
        <v>288</v>
      </c>
      <c r="G287" s="10">
        <f t="shared" si="16"/>
        <v>44450</v>
      </c>
      <c r="H287" t="s">
        <v>284</v>
      </c>
      <c r="I287" s="12" t="str">
        <f t="shared" si="17"/>
        <v>3718567278</v>
      </c>
      <c r="L287" s="11">
        <f t="shared" si="18"/>
        <v>-567278</v>
      </c>
      <c r="O287" s="10">
        <f>+IFERROR(VLOOKUP(I287,'[1]Resumen pagos 2025'!$1:$1048576,9,0),0)</f>
        <v>0</v>
      </c>
      <c r="P287" t="b">
        <f t="shared" si="19"/>
        <v>1</v>
      </c>
    </row>
    <row r="288" spans="1:16">
      <c r="A288" t="s">
        <v>128</v>
      </c>
      <c r="B288" t="s">
        <v>41</v>
      </c>
      <c r="C288" s="9">
        <v>812445</v>
      </c>
      <c r="D288" s="10">
        <v>44421</v>
      </c>
      <c r="E288" s="11">
        <v>1138372</v>
      </c>
      <c r="F288" t="s">
        <v>288</v>
      </c>
      <c r="G288" s="10">
        <f t="shared" si="16"/>
        <v>44451</v>
      </c>
      <c r="H288" t="s">
        <v>284</v>
      </c>
      <c r="I288" s="12" t="str">
        <f t="shared" si="17"/>
        <v>8124451138372</v>
      </c>
      <c r="L288" s="11">
        <f t="shared" si="18"/>
        <v>-1138372</v>
      </c>
      <c r="O288" s="10">
        <f>+IFERROR(VLOOKUP(I288,'[1]Resumen pagos 2025'!$1:$1048576,9,0),0)</f>
        <v>0</v>
      </c>
      <c r="P288" t="b">
        <f t="shared" si="19"/>
        <v>1</v>
      </c>
    </row>
    <row r="289" spans="1:16">
      <c r="A289" t="s">
        <v>128</v>
      </c>
      <c r="B289" t="s">
        <v>41</v>
      </c>
      <c r="C289" s="9">
        <v>812446</v>
      </c>
      <c r="D289" s="10">
        <v>44421</v>
      </c>
      <c r="E289" s="11">
        <v>185391</v>
      </c>
      <c r="F289" t="s">
        <v>288</v>
      </c>
      <c r="G289" s="10">
        <f t="shared" si="16"/>
        <v>44451</v>
      </c>
      <c r="H289" t="s">
        <v>284</v>
      </c>
      <c r="I289" s="12" t="str">
        <f t="shared" si="17"/>
        <v>812446185391</v>
      </c>
      <c r="L289" s="11">
        <f t="shared" si="18"/>
        <v>-185391</v>
      </c>
      <c r="O289" s="10">
        <f>+IFERROR(VLOOKUP(I289,'[1]Resumen pagos 2025'!$1:$1048576,9,0),0)</f>
        <v>0</v>
      </c>
      <c r="P289" t="b">
        <f t="shared" si="19"/>
        <v>1</v>
      </c>
    </row>
    <row r="290" spans="1:16">
      <c r="A290" t="s">
        <v>292</v>
      </c>
      <c r="B290" t="s">
        <v>41</v>
      </c>
      <c r="C290" s="9">
        <v>32265</v>
      </c>
      <c r="D290" s="10">
        <v>44421</v>
      </c>
      <c r="E290" s="11">
        <v>67982</v>
      </c>
      <c r="F290" t="s">
        <v>288</v>
      </c>
      <c r="G290" s="10">
        <f t="shared" si="16"/>
        <v>44451</v>
      </c>
      <c r="H290" t="s">
        <v>284</v>
      </c>
      <c r="I290" s="12" t="str">
        <f t="shared" si="17"/>
        <v>3226567982</v>
      </c>
      <c r="L290" s="11">
        <f t="shared" si="18"/>
        <v>-67982</v>
      </c>
      <c r="O290" s="10">
        <f>+IFERROR(VLOOKUP(I290,'[1]Resumen pagos 2025'!$1:$1048576,9,0),0)</f>
        <v>0</v>
      </c>
      <c r="P290" t="b">
        <f t="shared" si="19"/>
        <v>1</v>
      </c>
    </row>
    <row r="291" spans="1:16">
      <c r="A291" t="s">
        <v>67</v>
      </c>
      <c r="B291" t="s">
        <v>41</v>
      </c>
      <c r="C291" s="9">
        <v>25545</v>
      </c>
      <c r="D291" s="10">
        <v>44425</v>
      </c>
      <c r="E291" s="11">
        <v>310007</v>
      </c>
      <c r="F291" t="s">
        <v>288</v>
      </c>
      <c r="G291" s="10">
        <f t="shared" si="16"/>
        <v>44455</v>
      </c>
      <c r="H291" t="s">
        <v>284</v>
      </c>
      <c r="I291" s="12" t="str">
        <f t="shared" si="17"/>
        <v>25545310007</v>
      </c>
      <c r="L291" s="11">
        <f t="shared" si="18"/>
        <v>-310007</v>
      </c>
      <c r="N291" s="14" t="s">
        <v>298</v>
      </c>
      <c r="O291" s="10">
        <f>+IFERROR(VLOOKUP(I291,'[1]Resumen pagos 2025'!$1:$1048576,9,0),0)</f>
        <v>0</v>
      </c>
      <c r="P291" t="b">
        <f t="shared" si="19"/>
        <v>1</v>
      </c>
    </row>
    <row r="292" spans="1:16">
      <c r="A292" t="s">
        <v>314</v>
      </c>
      <c r="B292" t="s">
        <v>41</v>
      </c>
      <c r="C292" s="9">
        <v>2597260</v>
      </c>
      <c r="D292" s="10">
        <v>44425</v>
      </c>
      <c r="E292" s="11">
        <v>721718</v>
      </c>
      <c r="F292" t="s">
        <v>288</v>
      </c>
      <c r="G292" s="10">
        <f t="shared" si="16"/>
        <v>44455</v>
      </c>
      <c r="H292" t="s">
        <v>284</v>
      </c>
      <c r="I292" s="12" t="str">
        <f t="shared" si="17"/>
        <v>2597260721718</v>
      </c>
      <c r="L292" s="11">
        <f t="shared" si="18"/>
        <v>-721718</v>
      </c>
      <c r="O292" s="10">
        <f>+IFERROR(VLOOKUP(I292,'[1]Resumen pagos 2025'!$1:$1048576,9,0),0)</f>
        <v>0</v>
      </c>
      <c r="P292" t="b">
        <f t="shared" si="19"/>
        <v>1</v>
      </c>
    </row>
    <row r="293" spans="1:16">
      <c r="A293" t="s">
        <v>314</v>
      </c>
      <c r="B293" t="s">
        <v>41</v>
      </c>
      <c r="C293" s="9">
        <v>2597258</v>
      </c>
      <c r="D293" s="10">
        <v>44425</v>
      </c>
      <c r="E293" s="11">
        <v>296390</v>
      </c>
      <c r="F293" t="s">
        <v>288</v>
      </c>
      <c r="G293" s="10">
        <f t="shared" si="16"/>
        <v>44455</v>
      </c>
      <c r="H293" t="s">
        <v>284</v>
      </c>
      <c r="I293" s="12" t="str">
        <f t="shared" si="17"/>
        <v>2597258296390</v>
      </c>
      <c r="L293" s="11">
        <f t="shared" si="18"/>
        <v>-296390</v>
      </c>
      <c r="O293" s="10">
        <f>+IFERROR(VLOOKUP(I293,'[1]Resumen pagos 2025'!$1:$1048576,9,0),0)</f>
        <v>0</v>
      </c>
      <c r="P293" t="b">
        <f t="shared" si="19"/>
        <v>1</v>
      </c>
    </row>
    <row r="294" spans="1:16">
      <c r="A294" t="s">
        <v>55</v>
      </c>
      <c r="B294" t="s">
        <v>41</v>
      </c>
      <c r="C294" s="9">
        <v>656737</v>
      </c>
      <c r="D294" s="10">
        <v>44425</v>
      </c>
      <c r="E294" s="11">
        <v>2664080</v>
      </c>
      <c r="F294" t="s">
        <v>288</v>
      </c>
      <c r="G294" s="10">
        <f t="shared" si="16"/>
        <v>44455</v>
      </c>
      <c r="H294" t="s">
        <v>284</v>
      </c>
      <c r="I294" s="12" t="str">
        <f t="shared" si="17"/>
        <v>6567372664080</v>
      </c>
      <c r="L294" s="11">
        <f t="shared" si="18"/>
        <v>-2664080</v>
      </c>
      <c r="N294" s="14" t="s">
        <v>304</v>
      </c>
      <c r="O294" s="10">
        <f>+IFERROR(VLOOKUP(I294,'[1]Resumen pagos 2025'!$1:$1048576,9,0),0)</f>
        <v>0</v>
      </c>
      <c r="P294" t="b">
        <f t="shared" si="19"/>
        <v>1</v>
      </c>
    </row>
    <row r="295" spans="1:16">
      <c r="A295" t="s">
        <v>335</v>
      </c>
      <c r="B295" t="s">
        <v>41</v>
      </c>
      <c r="C295" s="9">
        <v>3678</v>
      </c>
      <c r="D295" s="10">
        <v>44425</v>
      </c>
      <c r="E295" s="11">
        <v>185189</v>
      </c>
      <c r="F295" t="s">
        <v>288</v>
      </c>
      <c r="G295" s="10">
        <f t="shared" si="16"/>
        <v>44455</v>
      </c>
      <c r="H295" t="s">
        <v>284</v>
      </c>
      <c r="I295" s="12" t="str">
        <f t="shared" si="17"/>
        <v>3678185189</v>
      </c>
      <c r="L295" s="11">
        <f t="shared" si="18"/>
        <v>-185189</v>
      </c>
      <c r="O295" s="10">
        <f>+IFERROR(VLOOKUP(I295,'[1]Resumen pagos 2025'!$1:$1048576,9,0),0)</f>
        <v>0</v>
      </c>
      <c r="P295" t="b">
        <f t="shared" si="19"/>
        <v>1</v>
      </c>
    </row>
    <row r="296" spans="1:16">
      <c r="A296" t="s">
        <v>292</v>
      </c>
      <c r="B296" t="s">
        <v>41</v>
      </c>
      <c r="C296" s="9">
        <v>32351</v>
      </c>
      <c r="D296" s="10">
        <v>44425</v>
      </c>
      <c r="E296" s="11">
        <v>407965</v>
      </c>
      <c r="F296" t="s">
        <v>288</v>
      </c>
      <c r="G296" s="10">
        <f t="shared" si="16"/>
        <v>44455</v>
      </c>
      <c r="H296" t="s">
        <v>284</v>
      </c>
      <c r="I296" s="12" t="str">
        <f t="shared" si="17"/>
        <v>32351407965</v>
      </c>
      <c r="L296" s="11">
        <f t="shared" si="18"/>
        <v>-407965</v>
      </c>
      <c r="O296" s="10">
        <f>+IFERROR(VLOOKUP(I296,'[1]Resumen pagos 2025'!$1:$1048576,9,0),0)</f>
        <v>0</v>
      </c>
      <c r="P296" t="b">
        <f t="shared" si="19"/>
        <v>1</v>
      </c>
    </row>
    <row r="297" spans="1:16">
      <c r="A297" t="s">
        <v>292</v>
      </c>
      <c r="B297" t="s">
        <v>41</v>
      </c>
      <c r="C297" s="9">
        <v>32350</v>
      </c>
      <c r="D297" s="10">
        <v>44425</v>
      </c>
      <c r="E297" s="11">
        <v>31992</v>
      </c>
      <c r="F297" t="s">
        <v>288</v>
      </c>
      <c r="G297" s="10">
        <f t="shared" si="16"/>
        <v>44455</v>
      </c>
      <c r="H297" t="s">
        <v>284</v>
      </c>
      <c r="I297" s="12" t="str">
        <f t="shared" si="17"/>
        <v>3235031992</v>
      </c>
      <c r="L297" s="11">
        <f t="shared" si="18"/>
        <v>-31992</v>
      </c>
      <c r="O297" s="10">
        <f>+IFERROR(VLOOKUP(I297,'[1]Resumen pagos 2025'!$1:$1048576,9,0),0)</f>
        <v>0</v>
      </c>
      <c r="P297" t="b">
        <f t="shared" si="19"/>
        <v>1</v>
      </c>
    </row>
    <row r="298" spans="1:16">
      <c r="A298" t="s">
        <v>336</v>
      </c>
      <c r="B298" t="s">
        <v>41</v>
      </c>
      <c r="C298" s="9">
        <v>6653</v>
      </c>
      <c r="D298" s="10">
        <v>44426</v>
      </c>
      <c r="E298" s="11">
        <v>138930</v>
      </c>
      <c r="F298" t="s">
        <v>288</v>
      </c>
      <c r="G298" s="10">
        <f t="shared" si="16"/>
        <v>44456</v>
      </c>
      <c r="H298" t="s">
        <v>284</v>
      </c>
      <c r="I298" s="12" t="str">
        <f t="shared" si="17"/>
        <v>6653138930</v>
      </c>
      <c r="L298" s="11">
        <f t="shared" si="18"/>
        <v>-138930</v>
      </c>
      <c r="O298" s="10">
        <f>+IFERROR(VLOOKUP(I298,'[1]Resumen pagos 2025'!$1:$1048576,9,0),0)</f>
        <v>0</v>
      </c>
      <c r="P298" t="b">
        <f t="shared" si="19"/>
        <v>1</v>
      </c>
    </row>
    <row r="299" spans="1:16">
      <c r="A299" t="s">
        <v>306</v>
      </c>
      <c r="B299" t="s">
        <v>41</v>
      </c>
      <c r="C299" s="9">
        <v>1149774</v>
      </c>
      <c r="D299" s="10">
        <v>44426</v>
      </c>
      <c r="E299" s="11">
        <v>719980</v>
      </c>
      <c r="F299" t="s">
        <v>288</v>
      </c>
      <c r="G299" s="10">
        <f t="shared" si="16"/>
        <v>44456</v>
      </c>
      <c r="H299" t="s">
        <v>284</v>
      </c>
      <c r="I299" s="12" t="str">
        <f t="shared" si="17"/>
        <v>1149774719980</v>
      </c>
      <c r="L299" s="11">
        <f t="shared" si="18"/>
        <v>-719980</v>
      </c>
      <c r="O299" s="10">
        <f>+IFERROR(VLOOKUP(I299,'[1]Resumen pagos 2025'!$1:$1048576,9,0),0)</f>
        <v>0</v>
      </c>
      <c r="P299" t="b">
        <f t="shared" si="19"/>
        <v>1</v>
      </c>
    </row>
    <row r="300" spans="1:16">
      <c r="A300" t="s">
        <v>337</v>
      </c>
      <c r="B300" t="s">
        <v>41</v>
      </c>
      <c r="C300" s="9">
        <v>111626011</v>
      </c>
      <c r="D300" s="10">
        <v>44427</v>
      </c>
      <c r="E300" s="11">
        <v>28960</v>
      </c>
      <c r="F300" t="s">
        <v>288</v>
      </c>
      <c r="G300" s="10">
        <f t="shared" si="16"/>
        <v>44457</v>
      </c>
      <c r="H300" t="s">
        <v>284</v>
      </c>
      <c r="I300" s="12" t="str">
        <f t="shared" si="17"/>
        <v>11162601128960</v>
      </c>
      <c r="L300" s="11">
        <f t="shared" si="18"/>
        <v>-28960</v>
      </c>
      <c r="O300" s="10">
        <f>+IFERROR(VLOOKUP(I300,'[1]Resumen pagos 2025'!$1:$1048576,9,0),0)</f>
        <v>0</v>
      </c>
      <c r="P300" t="b">
        <f t="shared" si="19"/>
        <v>1</v>
      </c>
    </row>
    <row r="301" spans="1:16">
      <c r="A301" t="s">
        <v>96</v>
      </c>
      <c r="B301" t="s">
        <v>41</v>
      </c>
      <c r="C301" s="9">
        <v>8182</v>
      </c>
      <c r="D301" s="10">
        <v>44427</v>
      </c>
      <c r="E301" s="11">
        <v>2420976</v>
      </c>
      <c r="F301" t="s">
        <v>288</v>
      </c>
      <c r="G301" s="10">
        <f t="shared" si="16"/>
        <v>44457</v>
      </c>
      <c r="H301" t="s">
        <v>284</v>
      </c>
      <c r="I301" s="12" t="str">
        <f t="shared" si="17"/>
        <v>81822420976</v>
      </c>
      <c r="L301" s="11">
        <f t="shared" si="18"/>
        <v>-2420976</v>
      </c>
      <c r="O301" s="10">
        <f>+IFERROR(VLOOKUP(I301,'[1]Resumen pagos 2025'!$1:$1048576,9,0),0)</f>
        <v>0</v>
      </c>
      <c r="P301" t="b">
        <f t="shared" si="19"/>
        <v>1</v>
      </c>
    </row>
    <row r="302" spans="1:16">
      <c r="A302" t="s">
        <v>291</v>
      </c>
      <c r="B302" t="s">
        <v>41</v>
      </c>
      <c r="C302" s="9">
        <v>1180</v>
      </c>
      <c r="D302" s="10">
        <v>44427</v>
      </c>
      <c r="E302" s="11">
        <v>173609</v>
      </c>
      <c r="F302" t="s">
        <v>288</v>
      </c>
      <c r="G302" s="10">
        <f t="shared" si="16"/>
        <v>44457</v>
      </c>
      <c r="H302" t="s">
        <v>284</v>
      </c>
      <c r="I302" s="12" t="str">
        <f t="shared" si="17"/>
        <v>1180173609</v>
      </c>
      <c r="L302" s="11">
        <f t="shared" si="18"/>
        <v>-173609</v>
      </c>
      <c r="O302" s="10">
        <f>+IFERROR(VLOOKUP(I302,'[1]Resumen pagos 2025'!$1:$1048576,9,0),0)</f>
        <v>0</v>
      </c>
      <c r="P302" t="b">
        <f t="shared" si="19"/>
        <v>1</v>
      </c>
    </row>
    <row r="303" spans="1:16">
      <c r="A303" t="s">
        <v>315</v>
      </c>
      <c r="B303" t="s">
        <v>41</v>
      </c>
      <c r="C303" s="9">
        <v>1614573</v>
      </c>
      <c r="D303" s="10">
        <v>44427</v>
      </c>
      <c r="E303" s="11">
        <v>1839960</v>
      </c>
      <c r="F303" t="s">
        <v>288</v>
      </c>
      <c r="G303" s="10">
        <f t="shared" si="16"/>
        <v>44457</v>
      </c>
      <c r="H303" t="s">
        <v>284</v>
      </c>
      <c r="I303" s="12" t="str">
        <f t="shared" si="17"/>
        <v>16145731839960</v>
      </c>
      <c r="L303" s="11">
        <f t="shared" si="18"/>
        <v>-1839960</v>
      </c>
      <c r="O303" s="10">
        <f>+IFERROR(VLOOKUP(I303,'[1]Resumen pagos 2025'!$1:$1048576,9,0),0)</f>
        <v>0</v>
      </c>
      <c r="P303" t="b">
        <f t="shared" si="19"/>
        <v>1</v>
      </c>
    </row>
    <row r="304" spans="1:16">
      <c r="A304" t="s">
        <v>302</v>
      </c>
      <c r="B304" t="s">
        <v>41</v>
      </c>
      <c r="C304" s="9">
        <v>7911</v>
      </c>
      <c r="D304" s="10">
        <v>44428</v>
      </c>
      <c r="E304" s="11">
        <v>454999</v>
      </c>
      <c r="F304" t="s">
        <v>288</v>
      </c>
      <c r="G304" s="10">
        <f t="shared" si="16"/>
        <v>44458</v>
      </c>
      <c r="H304" t="s">
        <v>284</v>
      </c>
      <c r="I304" s="12" t="str">
        <f t="shared" si="17"/>
        <v>7911454999</v>
      </c>
      <c r="L304" s="11">
        <f t="shared" si="18"/>
        <v>-454999</v>
      </c>
      <c r="O304" s="10">
        <f>+IFERROR(VLOOKUP(I304,'[1]Resumen pagos 2025'!$1:$1048576,9,0),0)</f>
        <v>0</v>
      </c>
      <c r="P304" t="b">
        <f t="shared" si="19"/>
        <v>1</v>
      </c>
    </row>
    <row r="305" spans="1:16">
      <c r="A305" t="s">
        <v>302</v>
      </c>
      <c r="B305" t="s">
        <v>41</v>
      </c>
      <c r="C305" s="9">
        <v>7910</v>
      </c>
      <c r="D305" s="10">
        <v>44428</v>
      </c>
      <c r="E305" s="11">
        <v>454999</v>
      </c>
      <c r="F305" t="s">
        <v>288</v>
      </c>
      <c r="G305" s="10">
        <f t="shared" si="16"/>
        <v>44458</v>
      </c>
      <c r="H305" t="s">
        <v>327</v>
      </c>
      <c r="I305" s="12" t="str">
        <f t="shared" si="17"/>
        <v>7910454999</v>
      </c>
      <c r="L305" s="11">
        <f t="shared" si="18"/>
        <v>-454999</v>
      </c>
      <c r="O305" s="10">
        <f>+IFERROR(VLOOKUP(I305,'[1]Resumen pagos 2025'!$1:$1048576,9,0),0)</f>
        <v>0</v>
      </c>
      <c r="P305" t="b">
        <f t="shared" si="19"/>
        <v>1</v>
      </c>
    </row>
    <row r="306" spans="1:16">
      <c r="A306" t="s">
        <v>302</v>
      </c>
      <c r="B306" t="s">
        <v>310</v>
      </c>
      <c r="C306" s="9">
        <v>1507</v>
      </c>
      <c r="D306" s="10">
        <v>44428</v>
      </c>
      <c r="E306" s="11">
        <v>-454999</v>
      </c>
      <c r="F306" t="s">
        <v>288</v>
      </c>
      <c r="G306" s="10">
        <f t="shared" si="16"/>
        <v>44458</v>
      </c>
      <c r="H306" t="s">
        <v>311</v>
      </c>
      <c r="I306" s="12" t="str">
        <f t="shared" si="17"/>
        <v>1507-454999</v>
      </c>
      <c r="L306" s="11">
        <f t="shared" si="18"/>
        <v>454999</v>
      </c>
      <c r="O306" s="10">
        <f>+IFERROR(VLOOKUP(I306,'[1]Resumen pagos 2025'!$1:$1048576,9,0),0)</f>
        <v>0</v>
      </c>
      <c r="P306" t="b">
        <f t="shared" si="19"/>
        <v>1</v>
      </c>
    </row>
    <row r="307" spans="1:16">
      <c r="A307" t="s">
        <v>67</v>
      </c>
      <c r="B307" t="s">
        <v>41</v>
      </c>
      <c r="C307" s="9">
        <v>25638</v>
      </c>
      <c r="D307" s="10">
        <v>44428</v>
      </c>
      <c r="E307" s="11">
        <v>501267</v>
      </c>
      <c r="F307" t="s">
        <v>288</v>
      </c>
      <c r="G307" s="10">
        <f t="shared" si="16"/>
        <v>44458</v>
      </c>
      <c r="H307" t="s">
        <v>284</v>
      </c>
      <c r="I307" s="12" t="str">
        <f t="shared" si="17"/>
        <v>25638501267</v>
      </c>
      <c r="L307" s="11">
        <f t="shared" si="18"/>
        <v>-501267</v>
      </c>
      <c r="N307" s="14" t="s">
        <v>298</v>
      </c>
      <c r="O307" s="10">
        <f>+IFERROR(VLOOKUP(I307,'[1]Resumen pagos 2025'!$1:$1048576,9,0),0)</f>
        <v>0</v>
      </c>
      <c r="P307" t="b">
        <f t="shared" si="19"/>
        <v>1</v>
      </c>
    </row>
    <row r="308" spans="1:16">
      <c r="A308" t="s">
        <v>338</v>
      </c>
      <c r="B308" t="s">
        <v>41</v>
      </c>
      <c r="C308" s="9">
        <v>758</v>
      </c>
      <c r="D308" s="10">
        <v>44428</v>
      </c>
      <c r="E308" s="11">
        <v>344491</v>
      </c>
      <c r="F308" t="s">
        <v>288</v>
      </c>
      <c r="G308" s="10">
        <f t="shared" si="16"/>
        <v>44458</v>
      </c>
      <c r="H308" t="s">
        <v>284</v>
      </c>
      <c r="I308" s="12" t="str">
        <f t="shared" si="17"/>
        <v>758344491</v>
      </c>
      <c r="L308" s="11">
        <f t="shared" si="18"/>
        <v>-344491</v>
      </c>
      <c r="O308" s="10">
        <f>+IFERROR(VLOOKUP(I308,'[1]Resumen pagos 2025'!$1:$1048576,9,0),0)</f>
        <v>0</v>
      </c>
      <c r="P308" t="b">
        <f t="shared" si="19"/>
        <v>1</v>
      </c>
    </row>
    <row r="309" spans="1:16">
      <c r="A309" t="s">
        <v>314</v>
      </c>
      <c r="B309" t="s">
        <v>41</v>
      </c>
      <c r="C309" s="9">
        <v>2601751</v>
      </c>
      <c r="D309" s="10">
        <v>44428</v>
      </c>
      <c r="E309" s="11">
        <v>88887</v>
      </c>
      <c r="F309" t="s">
        <v>288</v>
      </c>
      <c r="G309" s="10">
        <f t="shared" si="16"/>
        <v>44458</v>
      </c>
      <c r="H309" t="s">
        <v>284</v>
      </c>
      <c r="I309" s="12" t="str">
        <f t="shared" si="17"/>
        <v>260175188887</v>
      </c>
      <c r="L309" s="11">
        <f t="shared" si="18"/>
        <v>-88887</v>
      </c>
      <c r="O309" s="10">
        <f>+IFERROR(VLOOKUP(I309,'[1]Resumen pagos 2025'!$1:$1048576,9,0),0)</f>
        <v>0</v>
      </c>
      <c r="P309" t="b">
        <f t="shared" si="19"/>
        <v>1</v>
      </c>
    </row>
    <row r="310" spans="1:16">
      <c r="A310" t="s">
        <v>317</v>
      </c>
      <c r="B310" t="s">
        <v>41</v>
      </c>
      <c r="C310" s="9">
        <v>14854739</v>
      </c>
      <c r="D310" s="10">
        <v>44428</v>
      </c>
      <c r="E310" s="11">
        <v>599970</v>
      </c>
      <c r="F310" t="s">
        <v>288</v>
      </c>
      <c r="G310" s="10">
        <f t="shared" si="16"/>
        <v>44458</v>
      </c>
      <c r="H310" t="s">
        <v>284</v>
      </c>
      <c r="I310" s="12" t="str">
        <f t="shared" si="17"/>
        <v>14854739599970</v>
      </c>
      <c r="L310" s="11">
        <f t="shared" si="18"/>
        <v>-599970</v>
      </c>
      <c r="O310" s="10">
        <f>+IFERROR(VLOOKUP(I310,'[1]Resumen pagos 2025'!$1:$1048576,9,0),0)</f>
        <v>0</v>
      </c>
      <c r="P310" t="b">
        <f t="shared" si="19"/>
        <v>1</v>
      </c>
    </row>
    <row r="311" spans="1:16">
      <c r="A311" t="s">
        <v>315</v>
      </c>
      <c r="B311" t="s">
        <v>41</v>
      </c>
      <c r="C311" s="9">
        <v>1616001</v>
      </c>
      <c r="D311" s="10">
        <v>44429</v>
      </c>
      <c r="E311" s="11">
        <v>754980</v>
      </c>
      <c r="F311" t="s">
        <v>288</v>
      </c>
      <c r="G311" s="10">
        <f t="shared" si="16"/>
        <v>44459</v>
      </c>
      <c r="H311" t="s">
        <v>284</v>
      </c>
      <c r="I311" s="12" t="str">
        <f t="shared" si="17"/>
        <v>1616001754980</v>
      </c>
      <c r="L311" s="11">
        <f t="shared" si="18"/>
        <v>-754980</v>
      </c>
      <c r="O311" s="10">
        <f>+IFERROR(VLOOKUP(I311,'[1]Resumen pagos 2025'!$1:$1048576,9,0),0)</f>
        <v>0</v>
      </c>
      <c r="P311" t="b">
        <f t="shared" si="19"/>
        <v>1</v>
      </c>
    </row>
    <row r="312" spans="1:16">
      <c r="A312" t="s">
        <v>339</v>
      </c>
      <c r="B312" t="s">
        <v>41</v>
      </c>
      <c r="C312" s="9">
        <v>101</v>
      </c>
      <c r="D312" s="10">
        <v>44429</v>
      </c>
      <c r="E312" s="11">
        <v>414999</v>
      </c>
      <c r="F312" t="s">
        <v>288</v>
      </c>
      <c r="G312" s="10">
        <f t="shared" si="16"/>
        <v>44459</v>
      </c>
      <c r="H312" t="s">
        <v>284</v>
      </c>
      <c r="I312" s="12" t="str">
        <f t="shared" si="17"/>
        <v>101414999</v>
      </c>
      <c r="L312" s="11">
        <f t="shared" si="18"/>
        <v>-414999</v>
      </c>
      <c r="O312" s="10">
        <f>+IFERROR(VLOOKUP(I312,'[1]Resumen pagos 2025'!$1:$1048576,9,0),0)</f>
        <v>0</v>
      </c>
      <c r="P312" t="b">
        <f t="shared" si="19"/>
        <v>1</v>
      </c>
    </row>
    <row r="313" spans="1:16">
      <c r="A313" t="s">
        <v>336</v>
      </c>
      <c r="B313" t="s">
        <v>41</v>
      </c>
      <c r="C313" s="9">
        <v>6724</v>
      </c>
      <c r="D313" s="10">
        <v>44431</v>
      </c>
      <c r="E313" s="11">
        <v>76960</v>
      </c>
      <c r="F313" t="s">
        <v>288</v>
      </c>
      <c r="G313" s="10">
        <f t="shared" si="16"/>
        <v>44461</v>
      </c>
      <c r="H313" t="s">
        <v>284</v>
      </c>
      <c r="I313" s="12" t="str">
        <f t="shared" si="17"/>
        <v>672476960</v>
      </c>
      <c r="L313" s="11">
        <f t="shared" si="18"/>
        <v>-76960</v>
      </c>
      <c r="O313" s="10">
        <f>+IFERROR(VLOOKUP(I313,'[1]Resumen pagos 2025'!$1:$1048576,9,0),0)</f>
        <v>0</v>
      </c>
      <c r="P313" t="b">
        <f t="shared" si="19"/>
        <v>1</v>
      </c>
    </row>
    <row r="314" spans="1:16">
      <c r="A314" t="s">
        <v>52</v>
      </c>
      <c r="B314" t="s">
        <v>41</v>
      </c>
      <c r="C314" s="9">
        <v>95470</v>
      </c>
      <c r="D314" s="10">
        <v>44431</v>
      </c>
      <c r="E314" s="11">
        <v>224574</v>
      </c>
      <c r="F314" t="s">
        <v>288</v>
      </c>
      <c r="G314" s="10">
        <f t="shared" si="16"/>
        <v>44461</v>
      </c>
      <c r="H314" t="s">
        <v>284</v>
      </c>
      <c r="I314" s="12" t="str">
        <f t="shared" si="17"/>
        <v>95470224574</v>
      </c>
      <c r="L314" s="11">
        <f t="shared" si="18"/>
        <v>-224574</v>
      </c>
      <c r="O314" s="10">
        <f>+IFERROR(VLOOKUP(I314,'[1]Resumen pagos 2025'!$1:$1048576,9,0),0)</f>
        <v>0</v>
      </c>
      <c r="P314" t="b">
        <f t="shared" si="19"/>
        <v>1</v>
      </c>
    </row>
    <row r="315" spans="1:16">
      <c r="A315" t="s">
        <v>340</v>
      </c>
      <c r="B315" t="s">
        <v>41</v>
      </c>
      <c r="C315" s="9">
        <v>755</v>
      </c>
      <c r="D315" s="10">
        <v>44431</v>
      </c>
      <c r="E315" s="11">
        <v>201572</v>
      </c>
      <c r="F315" t="s">
        <v>288</v>
      </c>
      <c r="G315" s="10">
        <f t="shared" si="16"/>
        <v>44461</v>
      </c>
      <c r="H315" t="s">
        <v>284</v>
      </c>
      <c r="I315" s="12" t="str">
        <f t="shared" si="17"/>
        <v>755201572</v>
      </c>
      <c r="L315" s="11">
        <f t="shared" si="18"/>
        <v>-201572</v>
      </c>
      <c r="O315" s="10">
        <f>+IFERROR(VLOOKUP(I315,'[1]Resumen pagos 2025'!$1:$1048576,9,0),0)</f>
        <v>0</v>
      </c>
      <c r="P315" t="b">
        <f t="shared" si="19"/>
        <v>1</v>
      </c>
    </row>
    <row r="316" spans="1:16">
      <c r="A316" t="s">
        <v>291</v>
      </c>
      <c r="B316" t="s">
        <v>41</v>
      </c>
      <c r="C316" s="9">
        <v>1183</v>
      </c>
      <c r="D316" s="10">
        <v>44431</v>
      </c>
      <c r="E316" s="11">
        <v>100567</v>
      </c>
      <c r="F316" t="s">
        <v>288</v>
      </c>
      <c r="G316" s="10">
        <f t="shared" si="16"/>
        <v>44461</v>
      </c>
      <c r="H316" t="s">
        <v>284</v>
      </c>
      <c r="I316" s="12" t="str">
        <f t="shared" si="17"/>
        <v>1183100567</v>
      </c>
      <c r="L316" s="11">
        <f t="shared" si="18"/>
        <v>-100567</v>
      </c>
      <c r="O316" s="10">
        <f>+IFERROR(VLOOKUP(I316,'[1]Resumen pagos 2025'!$1:$1048576,9,0),0)</f>
        <v>0</v>
      </c>
      <c r="P316" t="b">
        <f t="shared" si="19"/>
        <v>1</v>
      </c>
    </row>
    <row r="317" spans="1:16">
      <c r="A317" t="s">
        <v>55</v>
      </c>
      <c r="B317" t="s">
        <v>41</v>
      </c>
      <c r="C317" s="9">
        <v>658444</v>
      </c>
      <c r="D317" s="10">
        <v>44431</v>
      </c>
      <c r="E317" s="11">
        <v>1366688</v>
      </c>
      <c r="F317" t="s">
        <v>288</v>
      </c>
      <c r="G317" s="10">
        <f t="shared" si="16"/>
        <v>44461</v>
      </c>
      <c r="H317" t="s">
        <v>284</v>
      </c>
      <c r="I317" s="12" t="str">
        <f t="shared" si="17"/>
        <v>6584441366688</v>
      </c>
      <c r="L317" s="11">
        <f t="shared" si="18"/>
        <v>-1366688</v>
      </c>
      <c r="N317" s="14" t="s">
        <v>304</v>
      </c>
      <c r="O317" s="10">
        <f>+IFERROR(VLOOKUP(I317,'[1]Resumen pagos 2025'!$1:$1048576,9,0),0)</f>
        <v>0</v>
      </c>
      <c r="P317" t="b">
        <f t="shared" si="19"/>
        <v>1</v>
      </c>
    </row>
    <row r="318" spans="1:16">
      <c r="A318" t="s">
        <v>55</v>
      </c>
      <c r="B318" t="s">
        <v>41</v>
      </c>
      <c r="C318" s="9">
        <v>658440</v>
      </c>
      <c r="D318" s="10">
        <v>44431</v>
      </c>
      <c r="E318" s="11">
        <v>1439970</v>
      </c>
      <c r="F318" t="s">
        <v>288</v>
      </c>
      <c r="G318" s="10">
        <f t="shared" si="16"/>
        <v>44461</v>
      </c>
      <c r="H318" t="s">
        <v>284</v>
      </c>
      <c r="I318" s="12" t="str">
        <f t="shared" si="17"/>
        <v>6584401439970</v>
      </c>
      <c r="L318" s="11">
        <f t="shared" si="18"/>
        <v>-1439970</v>
      </c>
      <c r="N318" s="14" t="s">
        <v>304</v>
      </c>
      <c r="O318" s="10">
        <f>+IFERROR(VLOOKUP(I318,'[1]Resumen pagos 2025'!$1:$1048576,9,0),0)</f>
        <v>0</v>
      </c>
      <c r="P318" t="b">
        <f t="shared" si="19"/>
        <v>1</v>
      </c>
    </row>
    <row r="319" spans="1:16">
      <c r="A319" t="s">
        <v>292</v>
      </c>
      <c r="B319" t="s">
        <v>41</v>
      </c>
      <c r="C319" s="9">
        <v>32530</v>
      </c>
      <c r="D319" s="10">
        <v>44431</v>
      </c>
      <c r="E319" s="11">
        <v>110568</v>
      </c>
      <c r="F319" t="s">
        <v>288</v>
      </c>
      <c r="G319" s="10">
        <f t="shared" si="16"/>
        <v>44461</v>
      </c>
      <c r="H319" t="s">
        <v>284</v>
      </c>
      <c r="I319" s="12" t="str">
        <f t="shared" si="17"/>
        <v>32530110568</v>
      </c>
      <c r="L319" s="11">
        <f t="shared" si="18"/>
        <v>-110568</v>
      </c>
      <c r="O319" s="10">
        <f>+IFERROR(VLOOKUP(I319,'[1]Resumen pagos 2025'!$1:$1048576,9,0),0)</f>
        <v>0</v>
      </c>
      <c r="P319" t="b">
        <f t="shared" si="19"/>
        <v>1</v>
      </c>
    </row>
    <row r="320" spans="1:16">
      <c r="A320" t="s">
        <v>292</v>
      </c>
      <c r="B320" t="s">
        <v>41</v>
      </c>
      <c r="C320" s="9">
        <v>32531</v>
      </c>
      <c r="D320" s="10">
        <v>44431</v>
      </c>
      <c r="E320" s="11">
        <v>52784</v>
      </c>
      <c r="F320" t="s">
        <v>288</v>
      </c>
      <c r="G320" s="10">
        <f t="shared" si="16"/>
        <v>44461</v>
      </c>
      <c r="H320" t="s">
        <v>284</v>
      </c>
      <c r="I320" s="12" t="str">
        <f t="shared" si="17"/>
        <v>3253152784</v>
      </c>
      <c r="L320" s="11">
        <f t="shared" si="18"/>
        <v>-52784</v>
      </c>
      <c r="O320" s="10">
        <f>+IFERROR(VLOOKUP(I320,'[1]Resumen pagos 2025'!$1:$1048576,9,0),0)</f>
        <v>0</v>
      </c>
      <c r="P320" t="b">
        <f t="shared" si="19"/>
        <v>1</v>
      </c>
    </row>
    <row r="321" spans="1:16">
      <c r="A321" t="s">
        <v>285</v>
      </c>
      <c r="B321" t="s">
        <v>41</v>
      </c>
      <c r="C321" s="9">
        <v>545</v>
      </c>
      <c r="D321" s="10">
        <v>44432</v>
      </c>
      <c r="E321" s="11">
        <v>100353</v>
      </c>
      <c r="F321" t="s">
        <v>288</v>
      </c>
      <c r="G321" s="10">
        <f t="shared" si="16"/>
        <v>44462</v>
      </c>
      <c r="H321" t="s">
        <v>284</v>
      </c>
      <c r="I321" s="12" t="str">
        <f t="shared" si="17"/>
        <v>545100353</v>
      </c>
      <c r="J321" s="15">
        <v>44461</v>
      </c>
      <c r="K321" s="16">
        <v>100353</v>
      </c>
      <c r="L321" s="11">
        <f t="shared" si="18"/>
        <v>0</v>
      </c>
      <c r="O321" s="10">
        <f>+IFERROR(VLOOKUP(I321,'[1]Resumen pagos 2025'!$1:$1048576,9,0),0)</f>
        <v>0</v>
      </c>
      <c r="P321" t="b">
        <f t="shared" si="19"/>
        <v>0</v>
      </c>
    </row>
    <row r="322" spans="1:16">
      <c r="A322" t="s">
        <v>285</v>
      </c>
      <c r="B322" t="s">
        <v>41</v>
      </c>
      <c r="C322" s="9">
        <v>546</v>
      </c>
      <c r="D322" s="10">
        <v>44432</v>
      </c>
      <c r="E322" s="11">
        <v>721240</v>
      </c>
      <c r="F322" t="s">
        <v>288</v>
      </c>
      <c r="G322" s="10">
        <f t="shared" ref="G322:G385" si="20">+D322+30</f>
        <v>44462</v>
      </c>
      <c r="H322" t="s">
        <v>284</v>
      </c>
      <c r="I322" s="12" t="str">
        <f t="shared" ref="I322:I385" si="21">+C322&amp;E322</f>
        <v>546721240</v>
      </c>
      <c r="J322" s="15">
        <v>44461</v>
      </c>
      <c r="K322" s="16">
        <v>721240</v>
      </c>
      <c r="L322" s="11">
        <f t="shared" ref="L322:L385" si="22">+K322-E322</f>
        <v>0</v>
      </c>
      <c r="O322" s="10">
        <f>+IFERROR(VLOOKUP(I322,'[1]Resumen pagos 2025'!$1:$1048576,9,0),0)</f>
        <v>0</v>
      </c>
      <c r="P322" t="b">
        <f t="shared" si="19"/>
        <v>0</v>
      </c>
    </row>
    <row r="323" spans="1:16">
      <c r="A323" t="s">
        <v>341</v>
      </c>
      <c r="B323" t="s">
        <v>41</v>
      </c>
      <c r="C323" s="9">
        <v>24224</v>
      </c>
      <c r="D323" s="10">
        <v>44432</v>
      </c>
      <c r="E323" s="11">
        <v>550800</v>
      </c>
      <c r="F323" t="s">
        <v>288</v>
      </c>
      <c r="G323" s="10">
        <f t="shared" si="20"/>
        <v>44462</v>
      </c>
      <c r="H323" t="s">
        <v>284</v>
      </c>
      <c r="I323" s="12" t="str">
        <f t="shared" si="21"/>
        <v>24224550800</v>
      </c>
      <c r="L323" s="11">
        <f t="shared" si="22"/>
        <v>-550800</v>
      </c>
      <c r="O323" s="10">
        <f>+IFERROR(VLOOKUP(I323,'[1]Resumen pagos 2025'!$1:$1048576,9,0),0)</f>
        <v>0</v>
      </c>
      <c r="P323" t="b">
        <f t="shared" si="19"/>
        <v>1</v>
      </c>
    </row>
    <row r="324" spans="1:16">
      <c r="A324" t="s">
        <v>336</v>
      </c>
      <c r="B324" t="s">
        <v>41</v>
      </c>
      <c r="C324" s="9">
        <v>6811</v>
      </c>
      <c r="D324" s="10">
        <v>44433</v>
      </c>
      <c r="E324" s="11">
        <v>201970</v>
      </c>
      <c r="F324" t="s">
        <v>288</v>
      </c>
      <c r="G324" s="10">
        <f t="shared" si="20"/>
        <v>44463</v>
      </c>
      <c r="H324" t="s">
        <v>284</v>
      </c>
      <c r="I324" s="12" t="str">
        <f t="shared" si="21"/>
        <v>6811201970</v>
      </c>
      <c r="L324" s="11">
        <f t="shared" si="22"/>
        <v>-201970</v>
      </c>
      <c r="O324" s="10">
        <f>+IFERROR(VLOOKUP(I324,'[1]Resumen pagos 2025'!$1:$1048576,9,0),0)</f>
        <v>0</v>
      </c>
      <c r="P324" t="b">
        <f t="shared" si="19"/>
        <v>1</v>
      </c>
    </row>
    <row r="325" spans="1:16">
      <c r="A325" t="s">
        <v>314</v>
      </c>
      <c r="B325" t="s">
        <v>41</v>
      </c>
      <c r="C325" s="9">
        <v>2606070</v>
      </c>
      <c r="D325" s="10">
        <v>44433</v>
      </c>
      <c r="E325" s="11">
        <v>302174</v>
      </c>
      <c r="F325" t="s">
        <v>288</v>
      </c>
      <c r="G325" s="10">
        <f t="shared" si="20"/>
        <v>44463</v>
      </c>
      <c r="H325" t="s">
        <v>284</v>
      </c>
      <c r="I325" s="12" t="str">
        <f t="shared" si="21"/>
        <v>2606070302174</v>
      </c>
      <c r="L325" s="11">
        <f t="shared" si="22"/>
        <v>-302174</v>
      </c>
      <c r="O325" s="10">
        <f>+IFERROR(VLOOKUP(I325,'[1]Resumen pagos 2025'!$1:$1048576,9,0),0)</f>
        <v>0</v>
      </c>
      <c r="P325" t="b">
        <f t="shared" si="19"/>
        <v>1</v>
      </c>
    </row>
    <row r="326" spans="1:16">
      <c r="A326" t="s">
        <v>289</v>
      </c>
      <c r="B326" t="s">
        <v>41</v>
      </c>
      <c r="C326" s="9">
        <v>3806</v>
      </c>
      <c r="D326" s="10">
        <v>44433</v>
      </c>
      <c r="E326" s="11">
        <v>101124</v>
      </c>
      <c r="F326" t="s">
        <v>288</v>
      </c>
      <c r="G326" s="10">
        <f t="shared" si="20"/>
        <v>44463</v>
      </c>
      <c r="H326" t="s">
        <v>284</v>
      </c>
      <c r="I326" s="12" t="str">
        <f t="shared" si="21"/>
        <v>3806101124</v>
      </c>
      <c r="L326" s="11">
        <f t="shared" si="22"/>
        <v>-101124</v>
      </c>
      <c r="O326" s="10">
        <f>+IFERROR(VLOOKUP(I326,'[1]Resumen pagos 2025'!$1:$1048576,9,0),0)</f>
        <v>0</v>
      </c>
      <c r="P326" t="b">
        <f t="shared" si="19"/>
        <v>1</v>
      </c>
    </row>
    <row r="327" spans="1:16">
      <c r="A327" t="s">
        <v>289</v>
      </c>
      <c r="B327" t="s">
        <v>41</v>
      </c>
      <c r="C327" s="9">
        <v>3807</v>
      </c>
      <c r="D327" s="10">
        <v>44433</v>
      </c>
      <c r="E327" s="11">
        <v>313159</v>
      </c>
      <c r="F327" t="s">
        <v>288</v>
      </c>
      <c r="G327" s="10">
        <f t="shared" si="20"/>
        <v>44463</v>
      </c>
      <c r="H327" t="s">
        <v>284</v>
      </c>
      <c r="I327" s="12" t="str">
        <f t="shared" si="21"/>
        <v>3807313159</v>
      </c>
      <c r="L327" s="11">
        <f t="shared" si="22"/>
        <v>-313159</v>
      </c>
      <c r="O327" s="10">
        <f>+IFERROR(VLOOKUP(I327,'[1]Resumen pagos 2025'!$1:$1048576,9,0),0)</f>
        <v>0</v>
      </c>
      <c r="P327" t="b">
        <f t="shared" ref="P327:P390" si="23">+O327=J327</f>
        <v>1</v>
      </c>
    </row>
    <row r="328" spans="1:16">
      <c r="A328" t="s">
        <v>342</v>
      </c>
      <c r="B328" t="s">
        <v>41</v>
      </c>
      <c r="C328" s="9">
        <v>2851</v>
      </c>
      <c r="D328" s="10">
        <v>44434</v>
      </c>
      <c r="E328" s="11">
        <v>223868</v>
      </c>
      <c r="F328" t="s">
        <v>288</v>
      </c>
      <c r="G328" s="10">
        <f t="shared" si="20"/>
        <v>44464</v>
      </c>
      <c r="H328" t="s">
        <v>284</v>
      </c>
      <c r="I328" s="12" t="str">
        <f t="shared" si="21"/>
        <v>2851223868</v>
      </c>
      <c r="L328" s="11">
        <f t="shared" si="22"/>
        <v>-223868</v>
      </c>
      <c r="O328" s="10">
        <f>+IFERROR(VLOOKUP(I328,'[1]Resumen pagos 2025'!$1:$1048576,9,0),0)</f>
        <v>0</v>
      </c>
      <c r="P328" t="b">
        <f t="shared" si="23"/>
        <v>1</v>
      </c>
    </row>
    <row r="329" spans="1:16">
      <c r="A329" t="s">
        <v>342</v>
      </c>
      <c r="B329" t="s">
        <v>41</v>
      </c>
      <c r="C329" s="9">
        <v>2852</v>
      </c>
      <c r="D329" s="10">
        <v>44434</v>
      </c>
      <c r="E329" s="11">
        <v>101438</v>
      </c>
      <c r="F329" t="s">
        <v>288</v>
      </c>
      <c r="G329" s="10">
        <f t="shared" si="20"/>
        <v>44464</v>
      </c>
      <c r="H329" t="s">
        <v>284</v>
      </c>
      <c r="I329" s="12" t="str">
        <f t="shared" si="21"/>
        <v>2852101438</v>
      </c>
      <c r="L329" s="11">
        <f t="shared" si="22"/>
        <v>-101438</v>
      </c>
      <c r="O329" s="10">
        <f>+IFERROR(VLOOKUP(I329,'[1]Resumen pagos 2025'!$1:$1048576,9,0),0)</f>
        <v>0</v>
      </c>
      <c r="P329" t="b">
        <f t="shared" si="23"/>
        <v>1</v>
      </c>
    </row>
    <row r="330" spans="1:16">
      <c r="A330" t="s">
        <v>292</v>
      </c>
      <c r="B330" t="s">
        <v>41</v>
      </c>
      <c r="C330" s="9">
        <v>32610</v>
      </c>
      <c r="D330" s="10">
        <v>44434</v>
      </c>
      <c r="E330" s="11">
        <v>506528</v>
      </c>
      <c r="F330" t="s">
        <v>288</v>
      </c>
      <c r="G330" s="10">
        <f t="shared" si="20"/>
        <v>44464</v>
      </c>
      <c r="H330" t="s">
        <v>284</v>
      </c>
      <c r="I330" s="12" t="str">
        <f t="shared" si="21"/>
        <v>32610506528</v>
      </c>
      <c r="L330" s="11">
        <f t="shared" si="22"/>
        <v>-506528</v>
      </c>
      <c r="O330" s="10">
        <f>+IFERROR(VLOOKUP(I330,'[1]Resumen pagos 2025'!$1:$1048576,9,0),0)</f>
        <v>0</v>
      </c>
      <c r="P330" t="b">
        <f t="shared" si="23"/>
        <v>1</v>
      </c>
    </row>
    <row r="331" spans="1:16">
      <c r="A331" t="s">
        <v>312</v>
      </c>
      <c r="B331" t="s">
        <v>41</v>
      </c>
      <c r="C331" s="9">
        <v>55947</v>
      </c>
      <c r="D331" s="10">
        <v>44434</v>
      </c>
      <c r="E331" s="11">
        <v>178500</v>
      </c>
      <c r="F331" t="s">
        <v>288</v>
      </c>
      <c r="G331" s="10">
        <f t="shared" si="20"/>
        <v>44464</v>
      </c>
      <c r="H331" t="s">
        <v>284</v>
      </c>
      <c r="I331" s="12" t="str">
        <f t="shared" si="21"/>
        <v>55947178500</v>
      </c>
      <c r="L331" s="11">
        <f t="shared" si="22"/>
        <v>-178500</v>
      </c>
      <c r="O331" s="10">
        <f>+IFERROR(VLOOKUP(I331,'[1]Resumen pagos 2025'!$1:$1048576,9,0),0)</f>
        <v>0</v>
      </c>
      <c r="P331" t="b">
        <f t="shared" si="23"/>
        <v>1</v>
      </c>
    </row>
    <row r="332" spans="1:16">
      <c r="A332" t="s">
        <v>290</v>
      </c>
      <c r="B332" t="s">
        <v>41</v>
      </c>
      <c r="C332" s="9">
        <v>5023</v>
      </c>
      <c r="D332" s="10">
        <v>44435</v>
      </c>
      <c r="E332" s="11">
        <v>1111992</v>
      </c>
      <c r="F332" t="s">
        <v>288</v>
      </c>
      <c r="G332" s="10">
        <f t="shared" si="20"/>
        <v>44465</v>
      </c>
      <c r="H332" t="s">
        <v>284</v>
      </c>
      <c r="I332" s="12" t="str">
        <f t="shared" si="21"/>
        <v>50231111992</v>
      </c>
      <c r="L332" s="11">
        <f t="shared" si="22"/>
        <v>-1111992</v>
      </c>
      <c r="O332" s="10">
        <f>+IFERROR(VLOOKUP(I332,'[1]Resumen pagos 2025'!$1:$1048576,9,0),0)</f>
        <v>0</v>
      </c>
      <c r="P332" t="b">
        <f t="shared" si="23"/>
        <v>1</v>
      </c>
    </row>
    <row r="333" spans="1:16">
      <c r="A333" t="s">
        <v>290</v>
      </c>
      <c r="B333" t="s">
        <v>41</v>
      </c>
      <c r="C333" s="9">
        <v>5022</v>
      </c>
      <c r="D333" s="10">
        <v>44435</v>
      </c>
      <c r="E333" s="11">
        <v>367986</v>
      </c>
      <c r="F333" t="s">
        <v>288</v>
      </c>
      <c r="G333" s="10">
        <f t="shared" si="20"/>
        <v>44465</v>
      </c>
      <c r="H333" t="s">
        <v>284</v>
      </c>
      <c r="I333" s="12" t="str">
        <f t="shared" si="21"/>
        <v>5022367986</v>
      </c>
      <c r="L333" s="11">
        <f t="shared" si="22"/>
        <v>-367986</v>
      </c>
      <c r="O333" s="10">
        <f>+IFERROR(VLOOKUP(I333,'[1]Resumen pagos 2025'!$1:$1048576,9,0),0)</f>
        <v>0</v>
      </c>
      <c r="P333" t="b">
        <f t="shared" si="23"/>
        <v>1</v>
      </c>
    </row>
    <row r="334" spans="1:16">
      <c r="A334" t="s">
        <v>340</v>
      </c>
      <c r="B334" t="s">
        <v>41</v>
      </c>
      <c r="C334" s="9">
        <v>757</v>
      </c>
      <c r="D334" s="10">
        <v>44437</v>
      </c>
      <c r="E334" s="11">
        <v>500954</v>
      </c>
      <c r="F334" t="s">
        <v>288</v>
      </c>
      <c r="G334" s="10">
        <f t="shared" si="20"/>
        <v>44467</v>
      </c>
      <c r="H334" t="s">
        <v>284</v>
      </c>
      <c r="I334" s="12" t="str">
        <f t="shared" si="21"/>
        <v>757500954</v>
      </c>
      <c r="L334" s="11">
        <f t="shared" si="22"/>
        <v>-500954</v>
      </c>
      <c r="O334" s="10">
        <f>+IFERROR(VLOOKUP(I334,'[1]Resumen pagos 2025'!$1:$1048576,9,0),0)</f>
        <v>0</v>
      </c>
      <c r="P334" t="b">
        <f t="shared" si="23"/>
        <v>1</v>
      </c>
    </row>
    <row r="335" spans="1:16">
      <c r="A335" t="s">
        <v>343</v>
      </c>
      <c r="B335" t="s">
        <v>41</v>
      </c>
      <c r="C335" s="9">
        <v>2187</v>
      </c>
      <c r="D335" s="10">
        <v>44438</v>
      </c>
      <c r="E335" s="11">
        <v>68243</v>
      </c>
      <c r="F335" t="s">
        <v>288</v>
      </c>
      <c r="G335" s="10">
        <f t="shared" si="20"/>
        <v>44468</v>
      </c>
      <c r="H335" t="s">
        <v>327</v>
      </c>
      <c r="I335" s="12" t="str">
        <f t="shared" si="21"/>
        <v>218768243</v>
      </c>
      <c r="L335" s="11">
        <f t="shared" si="22"/>
        <v>-68243</v>
      </c>
      <c r="O335" s="10">
        <f>+IFERROR(VLOOKUP(I335,'[1]Resumen pagos 2025'!$1:$1048576,9,0),0)</f>
        <v>0</v>
      </c>
      <c r="P335" t="b">
        <f t="shared" si="23"/>
        <v>1</v>
      </c>
    </row>
    <row r="336" spans="1:16">
      <c r="A336" t="s">
        <v>343</v>
      </c>
      <c r="B336" t="s">
        <v>310</v>
      </c>
      <c r="C336" s="9">
        <v>871</v>
      </c>
      <c r="D336" s="10">
        <v>44438</v>
      </c>
      <c r="E336" s="11">
        <v>-68243</v>
      </c>
      <c r="F336" t="s">
        <v>288</v>
      </c>
      <c r="G336" s="10">
        <f t="shared" si="20"/>
        <v>44468</v>
      </c>
      <c r="H336" t="s">
        <v>311</v>
      </c>
      <c r="I336" s="12" t="str">
        <f t="shared" si="21"/>
        <v>871-68243</v>
      </c>
      <c r="L336" s="11">
        <f t="shared" si="22"/>
        <v>68243</v>
      </c>
      <c r="O336" s="10">
        <f>+IFERROR(VLOOKUP(I336,'[1]Resumen pagos 2025'!$1:$1048576,9,0),0)</f>
        <v>0</v>
      </c>
      <c r="P336" t="b">
        <f t="shared" si="23"/>
        <v>1</v>
      </c>
    </row>
    <row r="337" spans="1:16">
      <c r="A337" t="s">
        <v>337</v>
      </c>
      <c r="B337" t="s">
        <v>41</v>
      </c>
      <c r="C337" s="9">
        <v>111575235</v>
      </c>
      <c r="D337" s="10">
        <v>44439</v>
      </c>
      <c r="E337" s="11">
        <v>35960</v>
      </c>
      <c r="F337" t="s">
        <v>288</v>
      </c>
      <c r="G337" s="10">
        <f t="shared" si="20"/>
        <v>44469</v>
      </c>
      <c r="H337" t="s">
        <v>284</v>
      </c>
      <c r="I337" s="12" t="str">
        <f t="shared" si="21"/>
        <v>11157523535960</v>
      </c>
      <c r="L337" s="11">
        <f t="shared" si="22"/>
        <v>-35960</v>
      </c>
      <c r="O337" s="10">
        <f>+IFERROR(VLOOKUP(I337,'[1]Resumen pagos 2025'!$1:$1048576,9,0),0)</f>
        <v>0</v>
      </c>
      <c r="P337" t="b">
        <f t="shared" si="23"/>
        <v>1</v>
      </c>
    </row>
    <row r="338" spans="1:16">
      <c r="A338" t="s">
        <v>323</v>
      </c>
      <c r="B338" t="s">
        <v>41</v>
      </c>
      <c r="C338" s="9">
        <v>210</v>
      </c>
      <c r="D338" s="10">
        <v>44439</v>
      </c>
      <c r="E338" s="11">
        <v>1298528</v>
      </c>
      <c r="F338" t="s">
        <v>288</v>
      </c>
      <c r="G338" s="10">
        <f t="shared" si="20"/>
        <v>44469</v>
      </c>
      <c r="H338" t="s">
        <v>284</v>
      </c>
      <c r="I338" s="12" t="str">
        <f t="shared" si="21"/>
        <v>2101298528</v>
      </c>
      <c r="L338" s="11">
        <f t="shared" si="22"/>
        <v>-1298528</v>
      </c>
      <c r="O338" s="10">
        <f>+IFERROR(VLOOKUP(I338,'[1]Resumen pagos 2025'!$1:$1048576,9,0),0)</f>
        <v>0</v>
      </c>
      <c r="P338" t="b">
        <f t="shared" si="23"/>
        <v>1</v>
      </c>
    </row>
    <row r="339" spans="1:16">
      <c r="A339" t="s">
        <v>323</v>
      </c>
      <c r="B339" t="s">
        <v>41</v>
      </c>
      <c r="C339" s="9">
        <v>209</v>
      </c>
      <c r="D339" s="10">
        <v>44439</v>
      </c>
      <c r="E339" s="11">
        <v>3893242</v>
      </c>
      <c r="F339" t="s">
        <v>288</v>
      </c>
      <c r="G339" s="10">
        <f t="shared" si="20"/>
        <v>44469</v>
      </c>
      <c r="H339" t="s">
        <v>284</v>
      </c>
      <c r="I339" s="12" t="str">
        <f t="shared" si="21"/>
        <v>2093893242</v>
      </c>
      <c r="L339" s="11">
        <f t="shared" si="22"/>
        <v>-3893242</v>
      </c>
      <c r="O339" s="10">
        <f>+IFERROR(VLOOKUP(I339,'[1]Resumen pagos 2025'!$1:$1048576,9,0),0)</f>
        <v>0</v>
      </c>
      <c r="P339" t="b">
        <f t="shared" si="23"/>
        <v>1</v>
      </c>
    </row>
    <row r="340" spans="1:16">
      <c r="A340" t="s">
        <v>95</v>
      </c>
      <c r="B340" t="s">
        <v>41</v>
      </c>
      <c r="C340" s="9">
        <v>3997</v>
      </c>
      <c r="D340" s="10">
        <v>44439</v>
      </c>
      <c r="E340" s="11">
        <v>1889263</v>
      </c>
      <c r="F340" t="s">
        <v>288</v>
      </c>
      <c r="G340" s="10">
        <f t="shared" si="20"/>
        <v>44469</v>
      </c>
      <c r="H340" t="s">
        <v>284</v>
      </c>
      <c r="I340" s="12" t="str">
        <f t="shared" si="21"/>
        <v>39971889263</v>
      </c>
      <c r="L340" s="11">
        <f t="shared" si="22"/>
        <v>-1889263</v>
      </c>
      <c r="O340" s="10">
        <f>+IFERROR(VLOOKUP(I340,'[1]Resumen pagos 2025'!$1:$1048576,9,0),0)</f>
        <v>0</v>
      </c>
      <c r="P340" t="b">
        <f t="shared" si="23"/>
        <v>1</v>
      </c>
    </row>
    <row r="341" spans="1:16">
      <c r="A341" t="s">
        <v>314</v>
      </c>
      <c r="B341" t="s">
        <v>41</v>
      </c>
      <c r="C341" s="9">
        <v>2611571</v>
      </c>
      <c r="D341" s="10">
        <v>44439</v>
      </c>
      <c r="E341" s="11">
        <v>658771</v>
      </c>
      <c r="F341" t="s">
        <v>288</v>
      </c>
      <c r="G341" s="10">
        <f t="shared" si="20"/>
        <v>44469</v>
      </c>
      <c r="H341" t="s">
        <v>284</v>
      </c>
      <c r="I341" s="12" t="str">
        <f t="shared" si="21"/>
        <v>2611571658771</v>
      </c>
      <c r="L341" s="11">
        <f t="shared" si="22"/>
        <v>-658771</v>
      </c>
      <c r="O341" s="10">
        <f>+IFERROR(VLOOKUP(I341,'[1]Resumen pagos 2025'!$1:$1048576,9,0),0)</f>
        <v>0</v>
      </c>
      <c r="P341" t="b">
        <f t="shared" si="23"/>
        <v>1</v>
      </c>
    </row>
    <row r="342" spans="1:16">
      <c r="A342" t="s">
        <v>342</v>
      </c>
      <c r="B342" t="s">
        <v>41</v>
      </c>
      <c r="C342" s="9">
        <v>2870</v>
      </c>
      <c r="D342" s="10">
        <v>44439</v>
      </c>
      <c r="E342" s="11">
        <v>311321</v>
      </c>
      <c r="F342" t="s">
        <v>288</v>
      </c>
      <c r="G342" s="10">
        <f t="shared" si="20"/>
        <v>44469</v>
      </c>
      <c r="H342" t="s">
        <v>284</v>
      </c>
      <c r="I342" s="12" t="str">
        <f t="shared" si="21"/>
        <v>2870311321</v>
      </c>
      <c r="L342" s="11">
        <f t="shared" si="22"/>
        <v>-311321</v>
      </c>
      <c r="O342" s="10">
        <f>+IFERROR(VLOOKUP(I342,'[1]Resumen pagos 2025'!$1:$1048576,9,0),0)</f>
        <v>0</v>
      </c>
      <c r="P342" t="b">
        <f t="shared" si="23"/>
        <v>1</v>
      </c>
    </row>
    <row r="343" spans="1:16">
      <c r="A343" t="s">
        <v>343</v>
      </c>
      <c r="B343" t="s">
        <v>41</v>
      </c>
      <c r="C343" s="9">
        <v>2191</v>
      </c>
      <c r="D343" s="10">
        <v>44439</v>
      </c>
      <c r="E343" s="11">
        <v>71715</v>
      </c>
      <c r="F343" t="s">
        <v>288</v>
      </c>
      <c r="G343" s="10">
        <f t="shared" si="20"/>
        <v>44469</v>
      </c>
      <c r="H343" t="s">
        <v>284</v>
      </c>
      <c r="I343" s="12" t="str">
        <f t="shared" si="21"/>
        <v>219171715</v>
      </c>
      <c r="L343" s="11">
        <f t="shared" si="22"/>
        <v>-71715</v>
      </c>
      <c r="O343" s="10">
        <f>+IFERROR(VLOOKUP(I343,'[1]Resumen pagos 2025'!$1:$1048576,9,0),0)</f>
        <v>0</v>
      </c>
      <c r="P343" t="b">
        <f t="shared" si="23"/>
        <v>1</v>
      </c>
    </row>
    <row r="344" spans="1:16">
      <c r="A344" t="s">
        <v>64</v>
      </c>
      <c r="B344" t="s">
        <v>41</v>
      </c>
      <c r="C344" s="9">
        <v>77584</v>
      </c>
      <c r="D344" s="10">
        <v>44440</v>
      </c>
      <c r="E344" s="11">
        <v>70750</v>
      </c>
      <c r="F344" t="s">
        <v>288</v>
      </c>
      <c r="G344" s="10">
        <f t="shared" si="20"/>
        <v>44470</v>
      </c>
      <c r="H344" t="s">
        <v>284</v>
      </c>
      <c r="I344" s="12" t="str">
        <f t="shared" si="21"/>
        <v>7758470750</v>
      </c>
      <c r="L344" s="11">
        <f t="shared" si="22"/>
        <v>-70750</v>
      </c>
      <c r="O344" s="10">
        <f>+IFERROR(VLOOKUP(I344,'[1]Resumen pagos 2025'!$1:$1048576,9,0),0)</f>
        <v>0</v>
      </c>
      <c r="P344" t="b">
        <f t="shared" si="23"/>
        <v>1</v>
      </c>
    </row>
    <row r="345" spans="1:16">
      <c r="A345" t="s">
        <v>64</v>
      </c>
      <c r="B345" t="s">
        <v>41</v>
      </c>
      <c r="C345" s="9">
        <v>77582</v>
      </c>
      <c r="D345" s="10">
        <v>44440</v>
      </c>
      <c r="E345" s="11">
        <v>316409</v>
      </c>
      <c r="F345" t="s">
        <v>288</v>
      </c>
      <c r="G345" s="10">
        <f t="shared" si="20"/>
        <v>44470</v>
      </c>
      <c r="H345" t="s">
        <v>284</v>
      </c>
      <c r="I345" s="12" t="str">
        <f t="shared" si="21"/>
        <v>77582316409</v>
      </c>
      <c r="L345" s="11">
        <f t="shared" si="22"/>
        <v>-316409</v>
      </c>
      <c r="O345" s="10">
        <f>+IFERROR(VLOOKUP(I345,'[1]Resumen pagos 2025'!$1:$1048576,9,0),0)</f>
        <v>0</v>
      </c>
      <c r="P345" t="b">
        <f t="shared" si="23"/>
        <v>1</v>
      </c>
    </row>
    <row r="346" spans="1:16">
      <c r="A346" t="s">
        <v>295</v>
      </c>
      <c r="B346" t="s">
        <v>41</v>
      </c>
      <c r="C346" s="9">
        <v>12176</v>
      </c>
      <c r="D346" s="10">
        <v>44440</v>
      </c>
      <c r="E346" s="11">
        <v>30000</v>
      </c>
      <c r="F346" t="s">
        <v>288</v>
      </c>
      <c r="G346" s="10">
        <f t="shared" si="20"/>
        <v>44470</v>
      </c>
      <c r="H346" t="s">
        <v>284</v>
      </c>
      <c r="I346" s="12" t="str">
        <f t="shared" si="21"/>
        <v>1217630000</v>
      </c>
      <c r="L346" s="11">
        <f t="shared" si="22"/>
        <v>-30000</v>
      </c>
      <c r="O346" s="10">
        <f>+IFERROR(VLOOKUP(I346,'[1]Resumen pagos 2025'!$1:$1048576,9,0),0)</f>
        <v>0</v>
      </c>
      <c r="P346" t="b">
        <f t="shared" si="23"/>
        <v>1</v>
      </c>
    </row>
    <row r="347" spans="1:16">
      <c r="A347" t="s">
        <v>336</v>
      </c>
      <c r="B347" t="s">
        <v>41</v>
      </c>
      <c r="C347" s="9">
        <v>7009</v>
      </c>
      <c r="D347" s="10">
        <v>44441</v>
      </c>
      <c r="E347" s="11">
        <v>181929</v>
      </c>
      <c r="F347" t="s">
        <v>288</v>
      </c>
      <c r="G347" s="10">
        <f t="shared" si="20"/>
        <v>44471</v>
      </c>
      <c r="H347" t="s">
        <v>284</v>
      </c>
      <c r="I347" s="12" t="str">
        <f t="shared" si="21"/>
        <v>7009181929</v>
      </c>
      <c r="L347" s="11">
        <f t="shared" si="22"/>
        <v>-181929</v>
      </c>
      <c r="O347" s="10">
        <f>+IFERROR(VLOOKUP(I347,'[1]Resumen pagos 2025'!$1:$1048576,9,0),0)</f>
        <v>0</v>
      </c>
      <c r="P347" t="b">
        <f t="shared" si="23"/>
        <v>1</v>
      </c>
    </row>
    <row r="348" spans="1:16">
      <c r="A348" t="s">
        <v>339</v>
      </c>
      <c r="B348" t="s">
        <v>41</v>
      </c>
      <c r="C348" s="9">
        <v>103</v>
      </c>
      <c r="D348" s="10">
        <v>44441</v>
      </c>
      <c r="E348" s="11">
        <v>430839</v>
      </c>
      <c r="F348" t="s">
        <v>288</v>
      </c>
      <c r="G348" s="10">
        <f t="shared" si="20"/>
        <v>44471</v>
      </c>
      <c r="H348" t="s">
        <v>284</v>
      </c>
      <c r="I348" s="12" t="str">
        <f t="shared" si="21"/>
        <v>103430839</v>
      </c>
      <c r="L348" s="11">
        <f t="shared" si="22"/>
        <v>-430839</v>
      </c>
      <c r="O348" s="10">
        <f>+IFERROR(VLOOKUP(I348,'[1]Resumen pagos 2025'!$1:$1048576,9,0),0)</f>
        <v>0</v>
      </c>
      <c r="P348" t="b">
        <f t="shared" si="23"/>
        <v>1</v>
      </c>
    </row>
    <row r="349" spans="1:16">
      <c r="A349" t="s">
        <v>292</v>
      </c>
      <c r="B349" t="s">
        <v>41</v>
      </c>
      <c r="C349" s="9">
        <v>32748</v>
      </c>
      <c r="D349" s="10">
        <v>44441</v>
      </c>
      <c r="E349" s="11">
        <v>353178</v>
      </c>
      <c r="F349" t="s">
        <v>288</v>
      </c>
      <c r="G349" s="10">
        <f t="shared" si="20"/>
        <v>44471</v>
      </c>
      <c r="H349" t="s">
        <v>284</v>
      </c>
      <c r="I349" s="12" t="str">
        <f t="shared" si="21"/>
        <v>32748353178</v>
      </c>
      <c r="L349" s="11">
        <f t="shared" si="22"/>
        <v>-353178</v>
      </c>
      <c r="O349" s="10">
        <f>+IFERROR(VLOOKUP(I349,'[1]Resumen pagos 2025'!$1:$1048576,9,0),0)</f>
        <v>0</v>
      </c>
      <c r="P349" t="b">
        <f t="shared" si="23"/>
        <v>1</v>
      </c>
    </row>
    <row r="350" spans="1:16">
      <c r="A350" t="s">
        <v>286</v>
      </c>
      <c r="B350" t="s">
        <v>41</v>
      </c>
      <c r="C350" s="9">
        <v>2957761</v>
      </c>
      <c r="D350" s="10">
        <v>44441</v>
      </c>
      <c r="E350" s="11">
        <v>166560</v>
      </c>
      <c r="F350" t="s">
        <v>288</v>
      </c>
      <c r="G350" s="10">
        <f t="shared" si="20"/>
        <v>44471</v>
      </c>
      <c r="H350" t="s">
        <v>284</v>
      </c>
      <c r="I350" s="12" t="str">
        <f t="shared" si="21"/>
        <v>2957761166560</v>
      </c>
      <c r="L350" s="11">
        <f t="shared" si="22"/>
        <v>-166560</v>
      </c>
      <c r="O350" s="10">
        <f>+IFERROR(VLOOKUP(I350,'[1]Resumen pagos 2025'!$1:$1048576,9,0),0)</f>
        <v>0</v>
      </c>
      <c r="P350" t="b">
        <f t="shared" si="23"/>
        <v>1</v>
      </c>
    </row>
    <row r="351" spans="1:16">
      <c r="A351" t="s">
        <v>290</v>
      </c>
      <c r="B351" t="s">
        <v>41</v>
      </c>
      <c r="C351" s="9">
        <v>5394</v>
      </c>
      <c r="D351" s="10">
        <v>44442</v>
      </c>
      <c r="E351" s="11">
        <v>1111992</v>
      </c>
      <c r="F351" t="s">
        <v>288</v>
      </c>
      <c r="G351" s="10">
        <f t="shared" si="20"/>
        <v>44472</v>
      </c>
      <c r="H351" t="s">
        <v>284</v>
      </c>
      <c r="I351" s="12" t="str">
        <f t="shared" si="21"/>
        <v>53941111992</v>
      </c>
      <c r="L351" s="11">
        <f t="shared" si="22"/>
        <v>-1111992</v>
      </c>
      <c r="O351" s="10">
        <f>+IFERROR(VLOOKUP(I351,'[1]Resumen pagos 2025'!$1:$1048576,9,0),0)</f>
        <v>0</v>
      </c>
      <c r="P351" t="b">
        <f t="shared" si="23"/>
        <v>1</v>
      </c>
    </row>
    <row r="352" spans="1:16">
      <c r="A352" t="s">
        <v>52</v>
      </c>
      <c r="B352" t="s">
        <v>41</v>
      </c>
      <c r="C352" s="9">
        <v>95702</v>
      </c>
      <c r="D352" s="10">
        <v>44442</v>
      </c>
      <c r="E352" s="11">
        <v>906516</v>
      </c>
      <c r="F352" t="s">
        <v>288</v>
      </c>
      <c r="G352" s="10">
        <f t="shared" si="20"/>
        <v>44472</v>
      </c>
      <c r="H352" t="s">
        <v>284</v>
      </c>
      <c r="I352" s="12" t="str">
        <f t="shared" si="21"/>
        <v>95702906516</v>
      </c>
      <c r="L352" s="11">
        <f t="shared" si="22"/>
        <v>-906516</v>
      </c>
      <c r="O352" s="10">
        <f>+IFERROR(VLOOKUP(I352,'[1]Resumen pagos 2025'!$1:$1048576,9,0),0)</f>
        <v>0</v>
      </c>
      <c r="P352" t="b">
        <f t="shared" si="23"/>
        <v>1</v>
      </c>
    </row>
    <row r="353" spans="1:16">
      <c r="A353" t="s">
        <v>285</v>
      </c>
      <c r="B353" t="s">
        <v>41</v>
      </c>
      <c r="C353" s="9">
        <v>565</v>
      </c>
      <c r="D353" s="10">
        <v>44442</v>
      </c>
      <c r="E353" s="11">
        <v>916235</v>
      </c>
      <c r="F353" t="s">
        <v>288</v>
      </c>
      <c r="G353" s="10">
        <f t="shared" si="20"/>
        <v>44472</v>
      </c>
      <c r="H353" t="s">
        <v>284</v>
      </c>
      <c r="I353" s="12" t="str">
        <f t="shared" si="21"/>
        <v>565916235</v>
      </c>
      <c r="J353" s="15">
        <v>44470</v>
      </c>
      <c r="K353" s="16">
        <v>916235</v>
      </c>
      <c r="L353" s="11">
        <f t="shared" si="22"/>
        <v>0</v>
      </c>
      <c r="O353" s="10">
        <f>+IFERROR(VLOOKUP(I353,'[1]Resumen pagos 2025'!$1:$1048576,9,0),0)</f>
        <v>0</v>
      </c>
      <c r="P353" t="b">
        <f t="shared" si="23"/>
        <v>0</v>
      </c>
    </row>
    <row r="354" spans="1:16">
      <c r="A354" t="s">
        <v>285</v>
      </c>
      <c r="B354" t="s">
        <v>41</v>
      </c>
      <c r="C354" s="9">
        <v>566</v>
      </c>
      <c r="D354" s="10">
        <v>44442</v>
      </c>
      <c r="E354" s="11">
        <v>89032</v>
      </c>
      <c r="F354" t="s">
        <v>288</v>
      </c>
      <c r="G354" s="10">
        <f t="shared" si="20"/>
        <v>44472</v>
      </c>
      <c r="H354" t="s">
        <v>284</v>
      </c>
      <c r="I354" s="12" t="str">
        <f t="shared" si="21"/>
        <v>56689032</v>
      </c>
      <c r="J354" s="15">
        <v>44470</v>
      </c>
      <c r="K354" s="16">
        <v>89032</v>
      </c>
      <c r="L354" s="11">
        <f t="shared" si="22"/>
        <v>0</v>
      </c>
      <c r="O354" s="10">
        <f>+IFERROR(VLOOKUP(I354,'[1]Resumen pagos 2025'!$1:$1048576,9,0),0)</f>
        <v>0</v>
      </c>
      <c r="P354" t="b">
        <f t="shared" si="23"/>
        <v>0</v>
      </c>
    </row>
    <row r="355" spans="1:16">
      <c r="A355" t="s">
        <v>296</v>
      </c>
      <c r="B355" t="s">
        <v>297</v>
      </c>
      <c r="C355" s="9">
        <v>4234</v>
      </c>
      <c r="D355" s="10">
        <v>44442</v>
      </c>
      <c r="E355" s="11">
        <v>192090</v>
      </c>
      <c r="F355" t="s">
        <v>288</v>
      </c>
      <c r="G355" s="10">
        <f t="shared" si="20"/>
        <v>44472</v>
      </c>
      <c r="H355" t="s">
        <v>284</v>
      </c>
      <c r="I355" s="12" t="str">
        <f t="shared" si="21"/>
        <v>4234192090</v>
      </c>
      <c r="L355" s="11">
        <f t="shared" si="22"/>
        <v>-192090</v>
      </c>
      <c r="O355" s="10">
        <f>+IFERROR(VLOOKUP(I355,'[1]Resumen pagos 2025'!$1:$1048576,9,0),0)</f>
        <v>0</v>
      </c>
      <c r="P355" t="b">
        <f t="shared" si="23"/>
        <v>1</v>
      </c>
    </row>
    <row r="356" spans="1:16">
      <c r="A356" t="s">
        <v>292</v>
      </c>
      <c r="B356" t="s">
        <v>41</v>
      </c>
      <c r="C356" s="9">
        <v>32885</v>
      </c>
      <c r="D356" s="10">
        <v>44446</v>
      </c>
      <c r="E356" s="11">
        <v>149955</v>
      </c>
      <c r="F356" t="s">
        <v>288</v>
      </c>
      <c r="G356" s="10">
        <f t="shared" si="20"/>
        <v>44476</v>
      </c>
      <c r="H356" t="s">
        <v>284</v>
      </c>
      <c r="I356" s="12" t="str">
        <f t="shared" si="21"/>
        <v>32885149955</v>
      </c>
      <c r="L356" s="11">
        <f t="shared" si="22"/>
        <v>-149955</v>
      </c>
      <c r="O356" s="10">
        <f>+IFERROR(VLOOKUP(I356,'[1]Resumen pagos 2025'!$1:$1048576,9,0),0)</f>
        <v>0</v>
      </c>
      <c r="P356" t="b">
        <f t="shared" si="23"/>
        <v>1</v>
      </c>
    </row>
    <row r="357" spans="1:16">
      <c r="A357" t="s">
        <v>336</v>
      </c>
      <c r="B357" t="s">
        <v>41</v>
      </c>
      <c r="C357" s="9">
        <v>7258</v>
      </c>
      <c r="D357" s="10">
        <v>44448</v>
      </c>
      <c r="E357" s="11">
        <v>251949</v>
      </c>
      <c r="F357" t="s">
        <v>288</v>
      </c>
      <c r="G357" s="10">
        <f t="shared" si="20"/>
        <v>44478</v>
      </c>
      <c r="H357" t="s">
        <v>284</v>
      </c>
      <c r="I357" s="12" t="str">
        <f t="shared" si="21"/>
        <v>7258251949</v>
      </c>
      <c r="L357" s="11">
        <f t="shared" si="22"/>
        <v>-251949</v>
      </c>
      <c r="O357" s="10">
        <f>+IFERROR(VLOOKUP(I357,'[1]Resumen pagos 2025'!$1:$1048576,9,0),0)</f>
        <v>0</v>
      </c>
      <c r="P357" t="b">
        <f t="shared" si="23"/>
        <v>1</v>
      </c>
    </row>
    <row r="358" spans="1:16">
      <c r="A358" t="s">
        <v>67</v>
      </c>
      <c r="B358" t="s">
        <v>41</v>
      </c>
      <c r="C358" s="9">
        <v>26136</v>
      </c>
      <c r="D358" s="10">
        <v>44448</v>
      </c>
      <c r="E358" s="11">
        <v>1040851</v>
      </c>
      <c r="F358" t="s">
        <v>288</v>
      </c>
      <c r="G358" s="10">
        <f t="shared" si="20"/>
        <v>44478</v>
      </c>
      <c r="H358" t="s">
        <v>284</v>
      </c>
      <c r="I358" s="12" t="str">
        <f t="shared" si="21"/>
        <v>261361040851</v>
      </c>
      <c r="L358" s="11">
        <f t="shared" si="22"/>
        <v>-1040851</v>
      </c>
      <c r="N358" s="14" t="s">
        <v>298</v>
      </c>
      <c r="O358" s="10">
        <f>+IFERROR(VLOOKUP(I358,'[1]Resumen pagos 2025'!$1:$1048576,9,0),0)</f>
        <v>0</v>
      </c>
      <c r="P358" t="b">
        <f t="shared" si="23"/>
        <v>1</v>
      </c>
    </row>
    <row r="359" spans="1:16">
      <c r="A359" t="s">
        <v>52</v>
      </c>
      <c r="B359" t="s">
        <v>41</v>
      </c>
      <c r="C359" s="9">
        <v>95884</v>
      </c>
      <c r="D359" s="10">
        <v>44448</v>
      </c>
      <c r="E359" s="11">
        <v>294934</v>
      </c>
      <c r="F359" t="s">
        <v>288</v>
      </c>
      <c r="G359" s="10">
        <f t="shared" si="20"/>
        <v>44478</v>
      </c>
      <c r="H359" t="s">
        <v>284</v>
      </c>
      <c r="I359" s="12" t="str">
        <f t="shared" si="21"/>
        <v>95884294934</v>
      </c>
      <c r="L359" s="11">
        <f t="shared" si="22"/>
        <v>-294934</v>
      </c>
      <c r="O359" s="10">
        <f>+IFERROR(VLOOKUP(I359,'[1]Resumen pagos 2025'!$1:$1048576,9,0),0)</f>
        <v>0</v>
      </c>
      <c r="P359" t="b">
        <f t="shared" si="23"/>
        <v>1</v>
      </c>
    </row>
    <row r="360" spans="1:16">
      <c r="A360" t="s">
        <v>344</v>
      </c>
      <c r="B360" t="s">
        <v>41</v>
      </c>
      <c r="C360" s="9">
        <v>21592</v>
      </c>
      <c r="D360" s="10">
        <v>44448</v>
      </c>
      <c r="E360" s="11">
        <v>1019906</v>
      </c>
      <c r="F360" t="s">
        <v>288</v>
      </c>
      <c r="G360" s="10">
        <f t="shared" si="20"/>
        <v>44478</v>
      </c>
      <c r="H360" t="s">
        <v>284</v>
      </c>
      <c r="I360" s="12" t="str">
        <f t="shared" si="21"/>
        <v>215921019906</v>
      </c>
      <c r="L360" s="11">
        <f t="shared" si="22"/>
        <v>-1019906</v>
      </c>
      <c r="O360" s="10">
        <f>+IFERROR(VLOOKUP(I360,'[1]Resumen pagos 2025'!$1:$1048576,9,0),0)</f>
        <v>0</v>
      </c>
      <c r="P360" t="b">
        <f t="shared" si="23"/>
        <v>1</v>
      </c>
    </row>
    <row r="361" spans="1:16">
      <c r="A361" t="s">
        <v>291</v>
      </c>
      <c r="B361" t="s">
        <v>41</v>
      </c>
      <c r="C361" s="9">
        <v>1189</v>
      </c>
      <c r="D361" s="10">
        <v>44449</v>
      </c>
      <c r="E361" s="11">
        <v>983952</v>
      </c>
      <c r="F361" t="s">
        <v>288</v>
      </c>
      <c r="G361" s="10">
        <f t="shared" si="20"/>
        <v>44479</v>
      </c>
      <c r="H361" t="s">
        <v>284</v>
      </c>
      <c r="I361" s="12" t="str">
        <f t="shared" si="21"/>
        <v>1189983952</v>
      </c>
      <c r="L361" s="11">
        <f t="shared" si="22"/>
        <v>-983952</v>
      </c>
      <c r="O361" s="10">
        <f>+IFERROR(VLOOKUP(I361,'[1]Resumen pagos 2025'!$1:$1048576,9,0),0)</f>
        <v>0</v>
      </c>
      <c r="P361" t="b">
        <f t="shared" si="23"/>
        <v>1</v>
      </c>
    </row>
    <row r="362" spans="1:16">
      <c r="A362" t="s">
        <v>314</v>
      </c>
      <c r="B362" t="s">
        <v>41</v>
      </c>
      <c r="C362" s="9">
        <v>2622591</v>
      </c>
      <c r="D362" s="10">
        <v>44449</v>
      </c>
      <c r="E362" s="11">
        <v>61147</v>
      </c>
      <c r="F362" t="s">
        <v>288</v>
      </c>
      <c r="G362" s="10">
        <f t="shared" si="20"/>
        <v>44479</v>
      </c>
      <c r="H362" t="s">
        <v>284</v>
      </c>
      <c r="I362" s="12" t="str">
        <f t="shared" si="21"/>
        <v>262259161147</v>
      </c>
      <c r="L362" s="11">
        <f t="shared" si="22"/>
        <v>-61147</v>
      </c>
      <c r="O362" s="10">
        <f>+IFERROR(VLOOKUP(I362,'[1]Resumen pagos 2025'!$1:$1048576,9,0),0)</f>
        <v>0</v>
      </c>
      <c r="P362" t="b">
        <f t="shared" si="23"/>
        <v>1</v>
      </c>
    </row>
    <row r="363" spans="1:16">
      <c r="A363" t="s">
        <v>300</v>
      </c>
      <c r="B363" t="s">
        <v>41</v>
      </c>
      <c r="C363" s="9">
        <v>43616812</v>
      </c>
      <c r="D363" s="10">
        <v>44449</v>
      </c>
      <c r="E363" s="11">
        <v>35970</v>
      </c>
      <c r="F363" t="s">
        <v>288</v>
      </c>
      <c r="G363" s="10">
        <f t="shared" si="20"/>
        <v>44479</v>
      </c>
      <c r="H363" t="s">
        <v>284</v>
      </c>
      <c r="I363" s="12" t="str">
        <f t="shared" si="21"/>
        <v>4361681235970</v>
      </c>
      <c r="L363" s="11">
        <f t="shared" si="22"/>
        <v>-35970</v>
      </c>
      <c r="O363" s="10">
        <f>+IFERROR(VLOOKUP(I363,'[1]Resumen pagos 2025'!$1:$1048576,9,0),0)</f>
        <v>0</v>
      </c>
      <c r="P363" t="b">
        <f t="shared" si="23"/>
        <v>1</v>
      </c>
    </row>
    <row r="364" spans="1:16">
      <c r="A364" t="s">
        <v>292</v>
      </c>
      <c r="B364" t="s">
        <v>41</v>
      </c>
      <c r="C364" s="9">
        <v>33000</v>
      </c>
      <c r="D364" s="10">
        <v>44449</v>
      </c>
      <c r="E364" s="11">
        <v>17583</v>
      </c>
      <c r="F364" t="s">
        <v>288</v>
      </c>
      <c r="G364" s="10">
        <f t="shared" si="20"/>
        <v>44479</v>
      </c>
      <c r="H364" t="s">
        <v>284</v>
      </c>
      <c r="I364" s="12" t="str">
        <f t="shared" si="21"/>
        <v>3300017583</v>
      </c>
      <c r="L364" s="11">
        <f t="shared" si="22"/>
        <v>-17583</v>
      </c>
      <c r="O364" s="10">
        <f>+IFERROR(VLOOKUP(I364,'[1]Resumen pagos 2025'!$1:$1048576,9,0),0)</f>
        <v>0</v>
      </c>
      <c r="P364" t="b">
        <f t="shared" si="23"/>
        <v>1</v>
      </c>
    </row>
    <row r="365" spans="1:16">
      <c r="A365" t="s">
        <v>285</v>
      </c>
      <c r="B365" t="s">
        <v>41</v>
      </c>
      <c r="C365" s="9">
        <v>568</v>
      </c>
      <c r="D365" s="10">
        <v>44451</v>
      </c>
      <c r="E365" s="11">
        <v>1824407</v>
      </c>
      <c r="F365" t="s">
        <v>288</v>
      </c>
      <c r="G365" s="10">
        <f t="shared" si="20"/>
        <v>44481</v>
      </c>
      <c r="H365" t="s">
        <v>284</v>
      </c>
      <c r="I365" s="12" t="str">
        <f t="shared" si="21"/>
        <v>5681824407</v>
      </c>
      <c r="J365" s="15">
        <v>44470</v>
      </c>
      <c r="K365" s="16">
        <v>1824407</v>
      </c>
      <c r="L365" s="11">
        <f t="shared" si="22"/>
        <v>0</v>
      </c>
      <c r="O365" s="10">
        <f>+IFERROR(VLOOKUP(I365,'[1]Resumen pagos 2025'!$1:$1048576,9,0),0)</f>
        <v>0</v>
      </c>
      <c r="P365" t="b">
        <f t="shared" si="23"/>
        <v>0</v>
      </c>
    </row>
    <row r="366" spans="1:16">
      <c r="A366" t="s">
        <v>289</v>
      </c>
      <c r="B366" t="s">
        <v>41</v>
      </c>
      <c r="C366" s="9">
        <v>3915</v>
      </c>
      <c r="D366" s="10">
        <v>44452</v>
      </c>
      <c r="E366" s="11">
        <v>307989</v>
      </c>
      <c r="F366" t="s">
        <v>288</v>
      </c>
      <c r="G366" s="10">
        <f t="shared" si="20"/>
        <v>44482</v>
      </c>
      <c r="H366" t="s">
        <v>284</v>
      </c>
      <c r="I366" s="12" t="str">
        <f t="shared" si="21"/>
        <v>3915307989</v>
      </c>
      <c r="L366" s="11">
        <f t="shared" si="22"/>
        <v>-307989</v>
      </c>
      <c r="O366" s="10">
        <f>+IFERROR(VLOOKUP(I366,'[1]Resumen pagos 2025'!$1:$1048576,9,0),0)</f>
        <v>0</v>
      </c>
      <c r="P366" t="b">
        <f t="shared" si="23"/>
        <v>1</v>
      </c>
    </row>
    <row r="367" spans="1:16">
      <c r="A367" t="s">
        <v>292</v>
      </c>
      <c r="B367" t="s">
        <v>41</v>
      </c>
      <c r="C367" s="9">
        <v>33051</v>
      </c>
      <c r="D367" s="10">
        <v>44452</v>
      </c>
      <c r="E367" s="11">
        <v>202956</v>
      </c>
      <c r="F367" t="s">
        <v>288</v>
      </c>
      <c r="G367" s="10">
        <f t="shared" si="20"/>
        <v>44482</v>
      </c>
      <c r="H367" t="s">
        <v>284</v>
      </c>
      <c r="I367" s="12" t="str">
        <f t="shared" si="21"/>
        <v>33051202956</v>
      </c>
      <c r="L367" s="11">
        <f t="shared" si="22"/>
        <v>-202956</v>
      </c>
      <c r="O367" s="10">
        <f>+IFERROR(VLOOKUP(I367,'[1]Resumen pagos 2025'!$1:$1048576,9,0),0)</f>
        <v>0</v>
      </c>
      <c r="P367" t="b">
        <f t="shared" si="23"/>
        <v>1</v>
      </c>
    </row>
    <row r="368" spans="1:16">
      <c r="A368" t="s">
        <v>292</v>
      </c>
      <c r="B368" t="s">
        <v>41</v>
      </c>
      <c r="C368" s="9">
        <v>33052</v>
      </c>
      <c r="D368" s="10">
        <v>44452</v>
      </c>
      <c r="E368" s="11">
        <v>254983</v>
      </c>
      <c r="F368" t="s">
        <v>288</v>
      </c>
      <c r="G368" s="10">
        <f t="shared" si="20"/>
        <v>44482</v>
      </c>
      <c r="H368" t="s">
        <v>284</v>
      </c>
      <c r="I368" s="12" t="str">
        <f t="shared" si="21"/>
        <v>33052254983</v>
      </c>
      <c r="L368" s="11">
        <f t="shared" si="22"/>
        <v>-254983</v>
      </c>
      <c r="O368" s="10">
        <f>+IFERROR(VLOOKUP(I368,'[1]Resumen pagos 2025'!$1:$1048576,9,0),0)</f>
        <v>0</v>
      </c>
      <c r="P368" t="b">
        <f t="shared" si="23"/>
        <v>1</v>
      </c>
    </row>
    <row r="369" spans="1:16">
      <c r="A369" t="s">
        <v>128</v>
      </c>
      <c r="B369" t="s">
        <v>41</v>
      </c>
      <c r="C369" s="9">
        <v>814132</v>
      </c>
      <c r="D369" s="10">
        <v>44453</v>
      </c>
      <c r="E369" s="11">
        <v>159774</v>
      </c>
      <c r="F369" t="s">
        <v>288</v>
      </c>
      <c r="G369" s="10">
        <f t="shared" si="20"/>
        <v>44483</v>
      </c>
      <c r="H369" t="s">
        <v>284</v>
      </c>
      <c r="I369" s="12" t="str">
        <f t="shared" si="21"/>
        <v>814132159774</v>
      </c>
      <c r="L369" s="11">
        <f t="shared" si="22"/>
        <v>-159774</v>
      </c>
      <c r="O369" s="10">
        <f>+IFERROR(VLOOKUP(I369,'[1]Resumen pagos 2025'!$1:$1048576,9,0),0)</f>
        <v>0</v>
      </c>
      <c r="P369" t="b">
        <f t="shared" si="23"/>
        <v>1</v>
      </c>
    </row>
    <row r="370" spans="1:16">
      <c r="A370" t="s">
        <v>64</v>
      </c>
      <c r="B370" t="s">
        <v>41</v>
      </c>
      <c r="C370" s="9">
        <v>77808</v>
      </c>
      <c r="D370" s="10">
        <v>44453</v>
      </c>
      <c r="E370" s="11">
        <v>64310</v>
      </c>
      <c r="F370" t="s">
        <v>288</v>
      </c>
      <c r="G370" s="10">
        <f t="shared" si="20"/>
        <v>44483</v>
      </c>
      <c r="H370" t="s">
        <v>284</v>
      </c>
      <c r="I370" s="12" t="str">
        <f t="shared" si="21"/>
        <v>7780864310</v>
      </c>
      <c r="L370" s="11">
        <f t="shared" si="22"/>
        <v>-64310</v>
      </c>
      <c r="O370" s="10">
        <f>+IFERROR(VLOOKUP(I370,'[1]Resumen pagos 2025'!$1:$1048576,9,0),0)</f>
        <v>0</v>
      </c>
      <c r="P370" t="b">
        <f t="shared" si="23"/>
        <v>1</v>
      </c>
    </row>
    <row r="371" spans="1:16">
      <c r="A371" t="s">
        <v>314</v>
      </c>
      <c r="B371" t="s">
        <v>41</v>
      </c>
      <c r="C371" s="9">
        <v>2624930</v>
      </c>
      <c r="D371" s="10">
        <v>44453</v>
      </c>
      <c r="E371" s="11">
        <v>303024</v>
      </c>
      <c r="F371" t="s">
        <v>288</v>
      </c>
      <c r="G371" s="10">
        <f t="shared" si="20"/>
        <v>44483</v>
      </c>
      <c r="H371" t="s">
        <v>284</v>
      </c>
      <c r="I371" s="12" t="str">
        <f t="shared" si="21"/>
        <v>2624930303024</v>
      </c>
      <c r="L371" s="11">
        <f t="shared" si="22"/>
        <v>-303024</v>
      </c>
      <c r="O371" s="10">
        <f>+IFERROR(VLOOKUP(I371,'[1]Resumen pagos 2025'!$1:$1048576,9,0),0)</f>
        <v>0</v>
      </c>
      <c r="P371" t="b">
        <f t="shared" si="23"/>
        <v>1</v>
      </c>
    </row>
    <row r="372" spans="1:16">
      <c r="A372" t="s">
        <v>55</v>
      </c>
      <c r="B372" t="s">
        <v>41</v>
      </c>
      <c r="C372" s="9">
        <v>668293</v>
      </c>
      <c r="D372" s="10">
        <v>44453</v>
      </c>
      <c r="E372" s="11">
        <v>1749979</v>
      </c>
      <c r="F372" t="s">
        <v>288</v>
      </c>
      <c r="G372" s="10">
        <f t="shared" si="20"/>
        <v>44483</v>
      </c>
      <c r="H372" t="s">
        <v>284</v>
      </c>
      <c r="I372" s="12" t="str">
        <f t="shared" si="21"/>
        <v>6682931749979</v>
      </c>
      <c r="L372" s="11">
        <f t="shared" si="22"/>
        <v>-1749979</v>
      </c>
      <c r="N372" s="14" t="s">
        <v>304</v>
      </c>
      <c r="O372" s="10">
        <f>+IFERROR(VLOOKUP(I372,'[1]Resumen pagos 2025'!$1:$1048576,9,0),0)</f>
        <v>0</v>
      </c>
      <c r="P372" t="b">
        <f t="shared" si="23"/>
        <v>1</v>
      </c>
    </row>
    <row r="373" spans="1:16">
      <c r="A373" t="s">
        <v>55</v>
      </c>
      <c r="B373" t="s">
        <v>41</v>
      </c>
      <c r="C373" s="9">
        <v>668591</v>
      </c>
      <c r="D373" s="10">
        <v>44454</v>
      </c>
      <c r="E373" s="11">
        <v>2569970</v>
      </c>
      <c r="F373" t="s">
        <v>288</v>
      </c>
      <c r="G373" s="10">
        <f t="shared" si="20"/>
        <v>44484</v>
      </c>
      <c r="H373" t="s">
        <v>284</v>
      </c>
      <c r="I373" s="12" t="str">
        <f t="shared" si="21"/>
        <v>6685912569970</v>
      </c>
      <c r="L373" s="11">
        <f t="shared" si="22"/>
        <v>-2569970</v>
      </c>
      <c r="N373" s="14" t="s">
        <v>304</v>
      </c>
      <c r="O373" s="10">
        <f>+IFERROR(VLOOKUP(I373,'[1]Resumen pagos 2025'!$1:$1048576,9,0),0)</f>
        <v>0</v>
      </c>
      <c r="P373" t="b">
        <f t="shared" si="23"/>
        <v>1</v>
      </c>
    </row>
    <row r="374" spans="1:16">
      <c r="A374" t="s">
        <v>55</v>
      </c>
      <c r="B374" t="s">
        <v>41</v>
      </c>
      <c r="C374" s="9">
        <v>668590</v>
      </c>
      <c r="D374" s="10">
        <v>44454</v>
      </c>
      <c r="E374" s="11">
        <v>2279960</v>
      </c>
      <c r="F374" t="s">
        <v>288</v>
      </c>
      <c r="G374" s="10">
        <f t="shared" si="20"/>
        <v>44484</v>
      </c>
      <c r="H374" t="s">
        <v>284</v>
      </c>
      <c r="I374" s="12" t="str">
        <f t="shared" si="21"/>
        <v>6685902279960</v>
      </c>
      <c r="L374" s="11">
        <f t="shared" si="22"/>
        <v>-2279960</v>
      </c>
      <c r="N374" s="14" t="s">
        <v>304</v>
      </c>
      <c r="O374" s="10">
        <f>+IFERROR(VLOOKUP(I374,'[1]Resumen pagos 2025'!$1:$1048576,9,0),0)</f>
        <v>0</v>
      </c>
      <c r="P374" t="b">
        <f t="shared" si="23"/>
        <v>1</v>
      </c>
    </row>
    <row r="375" spans="1:16">
      <c r="A375" t="s">
        <v>305</v>
      </c>
      <c r="B375" t="s">
        <v>41</v>
      </c>
      <c r="C375" s="9">
        <v>3830411</v>
      </c>
      <c r="D375" s="10">
        <v>44454</v>
      </c>
      <c r="E375" s="11">
        <v>2509980</v>
      </c>
      <c r="F375" t="s">
        <v>288</v>
      </c>
      <c r="G375" s="10">
        <f t="shared" si="20"/>
        <v>44484</v>
      </c>
      <c r="H375" t="s">
        <v>284</v>
      </c>
      <c r="I375" s="12" t="str">
        <f t="shared" si="21"/>
        <v>38304112509980</v>
      </c>
      <c r="L375" s="11">
        <f t="shared" si="22"/>
        <v>-2509980</v>
      </c>
      <c r="O375" s="10">
        <f>+IFERROR(VLOOKUP(I375,'[1]Resumen pagos 2025'!$1:$1048576,9,0),0)</f>
        <v>0</v>
      </c>
      <c r="P375" t="b">
        <f t="shared" si="23"/>
        <v>1</v>
      </c>
    </row>
    <row r="376" spans="1:16">
      <c r="A376" t="s">
        <v>292</v>
      </c>
      <c r="B376" t="s">
        <v>41</v>
      </c>
      <c r="C376" s="9">
        <v>33105</v>
      </c>
      <c r="D376" s="10">
        <v>44454</v>
      </c>
      <c r="E376" s="11">
        <v>31992</v>
      </c>
      <c r="F376" t="s">
        <v>288</v>
      </c>
      <c r="G376" s="10">
        <f t="shared" si="20"/>
        <v>44484</v>
      </c>
      <c r="H376" t="s">
        <v>284</v>
      </c>
      <c r="I376" s="12" t="str">
        <f t="shared" si="21"/>
        <v>3310531992</v>
      </c>
      <c r="L376" s="11">
        <f t="shared" si="22"/>
        <v>-31992</v>
      </c>
      <c r="O376" s="10">
        <f>+IFERROR(VLOOKUP(I376,'[1]Resumen pagos 2025'!$1:$1048576,9,0),0)</f>
        <v>0</v>
      </c>
      <c r="P376" t="b">
        <f t="shared" si="23"/>
        <v>1</v>
      </c>
    </row>
    <row r="377" spans="1:16">
      <c r="A377" t="s">
        <v>345</v>
      </c>
      <c r="B377" t="s">
        <v>41</v>
      </c>
      <c r="C377" s="9">
        <v>8670</v>
      </c>
      <c r="D377" s="10">
        <v>44455</v>
      </c>
      <c r="E377" s="11">
        <v>1295057</v>
      </c>
      <c r="F377" t="s">
        <v>288</v>
      </c>
      <c r="G377" s="10">
        <f t="shared" si="20"/>
        <v>44485</v>
      </c>
      <c r="H377" t="s">
        <v>284</v>
      </c>
      <c r="I377" s="12" t="str">
        <f t="shared" si="21"/>
        <v>86701295057</v>
      </c>
      <c r="L377" s="11">
        <f t="shared" si="22"/>
        <v>-1295057</v>
      </c>
      <c r="O377" s="10">
        <f>+IFERROR(VLOOKUP(I377,'[1]Resumen pagos 2025'!$1:$1048576,9,0),0)</f>
        <v>0</v>
      </c>
      <c r="P377" t="b">
        <f t="shared" si="23"/>
        <v>1</v>
      </c>
    </row>
    <row r="378" spans="1:16">
      <c r="A378" t="s">
        <v>343</v>
      </c>
      <c r="B378" t="s">
        <v>41</v>
      </c>
      <c r="C378" s="9">
        <v>2217</v>
      </c>
      <c r="D378" s="10">
        <v>44456</v>
      </c>
      <c r="E378" s="11">
        <v>188239</v>
      </c>
      <c r="F378" t="s">
        <v>288</v>
      </c>
      <c r="G378" s="10">
        <f t="shared" si="20"/>
        <v>44486</v>
      </c>
      <c r="H378" t="s">
        <v>284</v>
      </c>
      <c r="I378" s="12" t="str">
        <f t="shared" si="21"/>
        <v>2217188239</v>
      </c>
      <c r="L378" s="11">
        <f t="shared" si="22"/>
        <v>-188239</v>
      </c>
      <c r="O378" s="10">
        <f>+IFERROR(VLOOKUP(I378,'[1]Resumen pagos 2025'!$1:$1048576,9,0),0)</f>
        <v>0</v>
      </c>
      <c r="P378" t="b">
        <f t="shared" si="23"/>
        <v>1</v>
      </c>
    </row>
    <row r="379" spans="1:16">
      <c r="A379" t="s">
        <v>55</v>
      </c>
      <c r="B379" t="s">
        <v>41</v>
      </c>
      <c r="C379" s="9">
        <v>668707</v>
      </c>
      <c r="D379" s="10">
        <v>44459</v>
      </c>
      <c r="E379" s="11">
        <v>799989</v>
      </c>
      <c r="F379" t="s">
        <v>288</v>
      </c>
      <c r="G379" s="10">
        <f t="shared" si="20"/>
        <v>44489</v>
      </c>
      <c r="H379" t="s">
        <v>284</v>
      </c>
      <c r="I379" s="12" t="str">
        <f t="shared" si="21"/>
        <v>668707799989</v>
      </c>
      <c r="L379" s="11">
        <f t="shared" si="22"/>
        <v>-799989</v>
      </c>
      <c r="N379" s="14" t="s">
        <v>304</v>
      </c>
      <c r="O379" s="10">
        <f>+IFERROR(VLOOKUP(I379,'[1]Resumen pagos 2025'!$1:$1048576,9,0),0)</f>
        <v>0</v>
      </c>
      <c r="P379" t="b">
        <f t="shared" si="23"/>
        <v>1</v>
      </c>
    </row>
    <row r="380" spans="1:16">
      <c r="A380" t="s">
        <v>342</v>
      </c>
      <c r="B380" t="s">
        <v>41</v>
      </c>
      <c r="C380" s="9">
        <v>2926</v>
      </c>
      <c r="D380" s="10">
        <v>44459</v>
      </c>
      <c r="E380" s="11">
        <v>2881133</v>
      </c>
      <c r="F380" t="s">
        <v>288</v>
      </c>
      <c r="G380" s="10">
        <f t="shared" si="20"/>
        <v>44489</v>
      </c>
      <c r="H380" t="s">
        <v>284</v>
      </c>
      <c r="I380" s="12" t="str">
        <f t="shared" si="21"/>
        <v>29262881133</v>
      </c>
      <c r="L380" s="11">
        <f t="shared" si="22"/>
        <v>-2881133</v>
      </c>
      <c r="O380" s="10">
        <f>+IFERROR(VLOOKUP(I380,'[1]Resumen pagos 2025'!$1:$1048576,9,0),0)</f>
        <v>0</v>
      </c>
      <c r="P380" t="b">
        <f t="shared" si="23"/>
        <v>1</v>
      </c>
    </row>
    <row r="381" spans="1:16">
      <c r="A381" t="s">
        <v>292</v>
      </c>
      <c r="B381" t="s">
        <v>41</v>
      </c>
      <c r="C381" s="9">
        <v>33202</v>
      </c>
      <c r="D381" s="10">
        <v>44460</v>
      </c>
      <c r="E381" s="11">
        <v>223952</v>
      </c>
      <c r="F381" t="s">
        <v>288</v>
      </c>
      <c r="G381" s="10">
        <f t="shared" si="20"/>
        <v>44490</v>
      </c>
      <c r="H381" t="s">
        <v>284</v>
      </c>
      <c r="I381" s="12" t="str">
        <f t="shared" si="21"/>
        <v>33202223952</v>
      </c>
      <c r="L381" s="11">
        <f t="shared" si="22"/>
        <v>-223952</v>
      </c>
      <c r="O381" s="10">
        <f>+IFERROR(VLOOKUP(I381,'[1]Resumen pagos 2025'!$1:$1048576,9,0),0)</f>
        <v>0</v>
      </c>
      <c r="P381" t="b">
        <f t="shared" si="23"/>
        <v>1</v>
      </c>
    </row>
    <row r="382" spans="1:16">
      <c r="A382" t="s">
        <v>52</v>
      </c>
      <c r="B382" t="s">
        <v>41</v>
      </c>
      <c r="C382" s="9">
        <v>96123</v>
      </c>
      <c r="D382" s="10">
        <v>44461</v>
      </c>
      <c r="E382" s="11">
        <v>336290</v>
      </c>
      <c r="F382" t="s">
        <v>288</v>
      </c>
      <c r="G382" s="10">
        <f t="shared" si="20"/>
        <v>44491</v>
      </c>
      <c r="H382" t="s">
        <v>284</v>
      </c>
      <c r="I382" s="12" t="str">
        <f t="shared" si="21"/>
        <v>96123336290</v>
      </c>
      <c r="L382" s="11">
        <f t="shared" si="22"/>
        <v>-336290</v>
      </c>
      <c r="O382" s="10">
        <f>+IFERROR(VLOOKUP(I382,'[1]Resumen pagos 2025'!$1:$1048576,9,0),0)</f>
        <v>0</v>
      </c>
      <c r="P382" t="b">
        <f t="shared" si="23"/>
        <v>1</v>
      </c>
    </row>
    <row r="383" spans="1:16">
      <c r="A383" t="s">
        <v>346</v>
      </c>
      <c r="B383" t="s">
        <v>41</v>
      </c>
      <c r="C383" s="9">
        <v>984</v>
      </c>
      <c r="D383" s="10">
        <v>44461</v>
      </c>
      <c r="E383" s="11">
        <v>299900</v>
      </c>
      <c r="F383" t="s">
        <v>288</v>
      </c>
      <c r="G383" s="10">
        <f t="shared" si="20"/>
        <v>44491</v>
      </c>
      <c r="H383" t="s">
        <v>284</v>
      </c>
      <c r="I383" s="12" t="str">
        <f t="shared" si="21"/>
        <v>984299900</v>
      </c>
      <c r="L383" s="11">
        <f t="shared" si="22"/>
        <v>-299900</v>
      </c>
      <c r="O383" s="10">
        <f>+IFERROR(VLOOKUP(I383,'[1]Resumen pagos 2025'!$1:$1048576,9,0),0)</f>
        <v>0</v>
      </c>
      <c r="P383" t="b">
        <f t="shared" si="23"/>
        <v>1</v>
      </c>
    </row>
    <row r="384" spans="1:16">
      <c r="A384" t="s">
        <v>55</v>
      </c>
      <c r="B384" t="s">
        <v>41</v>
      </c>
      <c r="C384" s="9">
        <v>668847</v>
      </c>
      <c r="D384" s="10">
        <v>44461</v>
      </c>
      <c r="E384" s="11">
        <v>1699980</v>
      </c>
      <c r="F384" t="s">
        <v>288</v>
      </c>
      <c r="G384" s="10">
        <f t="shared" si="20"/>
        <v>44491</v>
      </c>
      <c r="H384" t="s">
        <v>284</v>
      </c>
      <c r="I384" s="12" t="str">
        <f t="shared" si="21"/>
        <v>6688471699980</v>
      </c>
      <c r="L384" s="11">
        <f t="shared" si="22"/>
        <v>-1699980</v>
      </c>
      <c r="N384" s="14" t="s">
        <v>304</v>
      </c>
      <c r="O384" s="10">
        <f>+IFERROR(VLOOKUP(I384,'[1]Resumen pagos 2025'!$1:$1048576,9,0),0)</f>
        <v>0</v>
      </c>
      <c r="P384" t="b">
        <f t="shared" si="23"/>
        <v>1</v>
      </c>
    </row>
    <row r="385" spans="1:16">
      <c r="A385" t="s">
        <v>64</v>
      </c>
      <c r="B385" t="s">
        <v>41</v>
      </c>
      <c r="C385" s="9">
        <v>78003</v>
      </c>
      <c r="D385" s="10">
        <v>44462</v>
      </c>
      <c r="E385" s="11">
        <v>475960</v>
      </c>
      <c r="F385" t="s">
        <v>288</v>
      </c>
      <c r="G385" s="10">
        <f t="shared" si="20"/>
        <v>44492</v>
      </c>
      <c r="H385" t="s">
        <v>284</v>
      </c>
      <c r="I385" s="12" t="str">
        <f t="shared" si="21"/>
        <v>78003475960</v>
      </c>
      <c r="L385" s="11">
        <f t="shared" si="22"/>
        <v>-475960</v>
      </c>
      <c r="O385" s="10">
        <f>+IFERROR(VLOOKUP(I385,'[1]Resumen pagos 2025'!$1:$1048576,9,0),0)</f>
        <v>0</v>
      </c>
      <c r="P385" t="b">
        <f t="shared" si="23"/>
        <v>1</v>
      </c>
    </row>
    <row r="386" spans="1:16">
      <c r="A386" t="s">
        <v>292</v>
      </c>
      <c r="B386" t="s">
        <v>41</v>
      </c>
      <c r="C386" s="9">
        <v>33250</v>
      </c>
      <c r="D386" s="10">
        <v>44462</v>
      </c>
      <c r="E386" s="11">
        <v>151483</v>
      </c>
      <c r="F386" t="s">
        <v>288</v>
      </c>
      <c r="G386" s="10">
        <f t="shared" ref="G386:G449" si="24">+D386+30</f>
        <v>44492</v>
      </c>
      <c r="H386" t="s">
        <v>284</v>
      </c>
      <c r="I386" s="12" t="str">
        <f t="shared" ref="I386:I449" si="25">+C386&amp;E386</f>
        <v>33250151483</v>
      </c>
      <c r="L386" s="11">
        <f t="shared" ref="L386:L449" si="26">+K386-E386</f>
        <v>-151483</v>
      </c>
      <c r="O386" s="10">
        <f>+IFERROR(VLOOKUP(I386,'[1]Resumen pagos 2025'!$1:$1048576,9,0),0)</f>
        <v>0</v>
      </c>
      <c r="P386" t="b">
        <f t="shared" si="23"/>
        <v>1</v>
      </c>
    </row>
    <row r="387" spans="1:16">
      <c r="A387" t="s">
        <v>96</v>
      </c>
      <c r="B387" t="s">
        <v>41</v>
      </c>
      <c r="C387" s="9">
        <v>8466</v>
      </c>
      <c r="D387" s="10">
        <v>44463</v>
      </c>
      <c r="E387" s="11">
        <v>2526835</v>
      </c>
      <c r="F387" t="s">
        <v>288</v>
      </c>
      <c r="G387" s="10">
        <f t="shared" si="24"/>
        <v>44493</v>
      </c>
      <c r="H387" t="s">
        <v>284</v>
      </c>
      <c r="I387" s="12" t="str">
        <f t="shared" si="25"/>
        <v>84662526835</v>
      </c>
      <c r="L387" s="11">
        <f t="shared" si="26"/>
        <v>-2526835</v>
      </c>
      <c r="O387" s="10">
        <f>+IFERROR(VLOOKUP(I387,'[1]Resumen pagos 2025'!$1:$1048576,9,0),0)</f>
        <v>0</v>
      </c>
      <c r="P387" t="b">
        <f t="shared" si="23"/>
        <v>1</v>
      </c>
    </row>
    <row r="388" spans="1:16">
      <c r="A388" t="s">
        <v>315</v>
      </c>
      <c r="B388" t="s">
        <v>41</v>
      </c>
      <c r="C388" s="9">
        <v>1621559</v>
      </c>
      <c r="D388" s="10">
        <v>44463</v>
      </c>
      <c r="E388" s="11">
        <v>1319980</v>
      </c>
      <c r="F388" t="s">
        <v>288</v>
      </c>
      <c r="G388" s="10">
        <f t="shared" si="24"/>
        <v>44493</v>
      </c>
      <c r="H388" t="s">
        <v>284</v>
      </c>
      <c r="I388" s="12" t="str">
        <f t="shared" si="25"/>
        <v>16215591319980</v>
      </c>
      <c r="L388" s="11">
        <f t="shared" si="26"/>
        <v>-1319980</v>
      </c>
      <c r="O388" s="10">
        <f>+IFERROR(VLOOKUP(I388,'[1]Resumen pagos 2025'!$1:$1048576,9,0),0)</f>
        <v>0</v>
      </c>
      <c r="P388" t="b">
        <f t="shared" si="23"/>
        <v>1</v>
      </c>
    </row>
    <row r="389" spans="1:16">
      <c r="A389" t="s">
        <v>314</v>
      </c>
      <c r="B389" t="s">
        <v>41</v>
      </c>
      <c r="C389" s="9">
        <v>2633188</v>
      </c>
      <c r="D389" s="10">
        <v>44463</v>
      </c>
      <c r="E389" s="11">
        <v>505756</v>
      </c>
      <c r="F389" t="s">
        <v>288</v>
      </c>
      <c r="G389" s="10">
        <f t="shared" si="24"/>
        <v>44493</v>
      </c>
      <c r="H389" t="s">
        <v>284</v>
      </c>
      <c r="I389" s="12" t="str">
        <f t="shared" si="25"/>
        <v>2633188505756</v>
      </c>
      <c r="L389" s="11">
        <f t="shared" si="26"/>
        <v>-505756</v>
      </c>
      <c r="O389" s="10">
        <f>+IFERROR(VLOOKUP(I389,'[1]Resumen pagos 2025'!$1:$1048576,9,0),0)</f>
        <v>0</v>
      </c>
      <c r="P389" t="b">
        <f t="shared" si="23"/>
        <v>1</v>
      </c>
    </row>
    <row r="390" spans="1:16">
      <c r="A390" t="s">
        <v>305</v>
      </c>
      <c r="B390" t="s">
        <v>41</v>
      </c>
      <c r="C390" s="9">
        <v>3799055</v>
      </c>
      <c r="D390" s="10">
        <v>44463</v>
      </c>
      <c r="E390" s="11">
        <v>89990</v>
      </c>
      <c r="F390" t="s">
        <v>288</v>
      </c>
      <c r="G390" s="10">
        <f t="shared" si="24"/>
        <v>44493</v>
      </c>
      <c r="H390" t="s">
        <v>284</v>
      </c>
      <c r="I390" s="12" t="str">
        <f t="shared" si="25"/>
        <v>379905589990</v>
      </c>
      <c r="L390" s="11">
        <f t="shared" si="26"/>
        <v>-89990</v>
      </c>
      <c r="O390" s="10">
        <f>+IFERROR(VLOOKUP(I390,'[1]Resumen pagos 2025'!$1:$1048576,9,0),0)</f>
        <v>0</v>
      </c>
      <c r="P390" t="b">
        <f t="shared" si="23"/>
        <v>1</v>
      </c>
    </row>
    <row r="391" spans="1:16">
      <c r="A391" t="s">
        <v>55</v>
      </c>
      <c r="B391" t="s">
        <v>41</v>
      </c>
      <c r="C391" s="9">
        <v>672614</v>
      </c>
      <c r="D391" s="10">
        <v>44466</v>
      </c>
      <c r="E391" s="11">
        <v>179980</v>
      </c>
      <c r="F391" t="s">
        <v>288</v>
      </c>
      <c r="G391" s="10">
        <f t="shared" si="24"/>
        <v>44496</v>
      </c>
      <c r="H391" t="s">
        <v>284</v>
      </c>
      <c r="I391" s="12" t="str">
        <f t="shared" si="25"/>
        <v>672614179980</v>
      </c>
      <c r="L391" s="11">
        <f t="shared" si="26"/>
        <v>-179980</v>
      </c>
      <c r="N391" s="14" t="s">
        <v>304</v>
      </c>
      <c r="O391" s="10">
        <f>+IFERROR(VLOOKUP(I391,'[1]Resumen pagos 2025'!$1:$1048576,9,0),0)</f>
        <v>0</v>
      </c>
      <c r="P391" t="b">
        <f t="shared" ref="P391:P454" si="27">+O391=J391</f>
        <v>1</v>
      </c>
    </row>
    <row r="392" spans="1:16">
      <c r="A392" t="s">
        <v>55</v>
      </c>
      <c r="B392" t="s">
        <v>41</v>
      </c>
      <c r="C392" s="9">
        <v>672618</v>
      </c>
      <c r="D392" s="10">
        <v>44466</v>
      </c>
      <c r="E392" s="11">
        <v>1299991</v>
      </c>
      <c r="F392" t="s">
        <v>288</v>
      </c>
      <c r="G392" s="10">
        <f t="shared" si="24"/>
        <v>44496</v>
      </c>
      <c r="H392" t="s">
        <v>284</v>
      </c>
      <c r="I392" s="12" t="str">
        <f t="shared" si="25"/>
        <v>6726181299991</v>
      </c>
      <c r="L392" s="11">
        <f t="shared" si="26"/>
        <v>-1299991</v>
      </c>
      <c r="N392" s="14" t="s">
        <v>304</v>
      </c>
      <c r="O392" s="10">
        <f>+IFERROR(VLOOKUP(I392,'[1]Resumen pagos 2025'!$1:$1048576,9,0),0)</f>
        <v>0</v>
      </c>
      <c r="P392" t="b">
        <f t="shared" si="27"/>
        <v>1</v>
      </c>
    </row>
    <row r="393" spans="1:16">
      <c r="A393" t="s">
        <v>343</v>
      </c>
      <c r="B393" t="s">
        <v>41</v>
      </c>
      <c r="C393" s="9">
        <v>2221</v>
      </c>
      <c r="D393" s="10">
        <v>44467</v>
      </c>
      <c r="E393" s="11">
        <v>5800</v>
      </c>
      <c r="F393" t="s">
        <v>288</v>
      </c>
      <c r="G393" s="10">
        <f t="shared" si="24"/>
        <v>44497</v>
      </c>
      <c r="H393" t="s">
        <v>284</v>
      </c>
      <c r="I393" s="12" t="str">
        <f t="shared" si="25"/>
        <v>22215800</v>
      </c>
      <c r="L393" s="11">
        <f t="shared" si="26"/>
        <v>-5800</v>
      </c>
      <c r="O393" s="10">
        <f>+IFERROR(VLOOKUP(I393,'[1]Resumen pagos 2025'!$1:$1048576,9,0),0)</f>
        <v>0</v>
      </c>
      <c r="P393" t="b">
        <f t="shared" si="27"/>
        <v>1</v>
      </c>
    </row>
    <row r="394" spans="1:16">
      <c r="A394" t="s">
        <v>292</v>
      </c>
      <c r="B394" t="s">
        <v>41</v>
      </c>
      <c r="C394" s="9">
        <v>33304</v>
      </c>
      <c r="D394" s="10">
        <v>44467</v>
      </c>
      <c r="E394" s="11">
        <v>146975</v>
      </c>
      <c r="F394" t="s">
        <v>288</v>
      </c>
      <c r="G394" s="10">
        <f t="shared" si="24"/>
        <v>44497</v>
      </c>
      <c r="H394" t="s">
        <v>284</v>
      </c>
      <c r="I394" s="12" t="str">
        <f t="shared" si="25"/>
        <v>33304146975</v>
      </c>
      <c r="L394" s="11">
        <f t="shared" si="26"/>
        <v>-146975</v>
      </c>
      <c r="O394" s="10">
        <f>+IFERROR(VLOOKUP(I394,'[1]Resumen pagos 2025'!$1:$1048576,9,0),0)</f>
        <v>0</v>
      </c>
      <c r="P394" t="b">
        <f t="shared" si="27"/>
        <v>1</v>
      </c>
    </row>
    <row r="395" spans="1:16">
      <c r="A395" t="s">
        <v>290</v>
      </c>
      <c r="B395" t="s">
        <v>41</v>
      </c>
      <c r="C395" s="9">
        <v>5588</v>
      </c>
      <c r="D395" s="10">
        <v>44468</v>
      </c>
      <c r="E395" s="11">
        <v>831992</v>
      </c>
      <c r="F395" t="s">
        <v>288</v>
      </c>
      <c r="G395" s="10">
        <f t="shared" si="24"/>
        <v>44498</v>
      </c>
      <c r="H395" t="s">
        <v>284</v>
      </c>
      <c r="I395" s="12" t="str">
        <f t="shared" si="25"/>
        <v>5588831992</v>
      </c>
      <c r="L395" s="11">
        <f t="shared" si="26"/>
        <v>-831992</v>
      </c>
      <c r="O395" s="10">
        <f>+IFERROR(VLOOKUP(I395,'[1]Resumen pagos 2025'!$1:$1048576,9,0),0)</f>
        <v>0</v>
      </c>
      <c r="P395" t="b">
        <f t="shared" si="27"/>
        <v>1</v>
      </c>
    </row>
    <row r="396" spans="1:16">
      <c r="A396" t="s">
        <v>347</v>
      </c>
      <c r="B396" t="s">
        <v>41</v>
      </c>
      <c r="C396" s="9">
        <v>40917</v>
      </c>
      <c r="D396" s="10">
        <v>44468</v>
      </c>
      <c r="E396" s="11">
        <v>15300</v>
      </c>
      <c r="F396" t="s">
        <v>288</v>
      </c>
      <c r="G396" s="10">
        <f t="shared" si="24"/>
        <v>44498</v>
      </c>
      <c r="H396" t="s">
        <v>284</v>
      </c>
      <c r="I396" s="12" t="str">
        <f t="shared" si="25"/>
        <v>4091715300</v>
      </c>
      <c r="L396" s="11">
        <f t="shared" si="26"/>
        <v>-15300</v>
      </c>
      <c r="O396" s="10">
        <f>+IFERROR(VLOOKUP(I396,'[1]Resumen pagos 2025'!$1:$1048576,9,0),0)</f>
        <v>0</v>
      </c>
      <c r="P396" t="b">
        <f t="shared" si="27"/>
        <v>1</v>
      </c>
    </row>
    <row r="397" spans="1:16">
      <c r="A397" t="s">
        <v>289</v>
      </c>
      <c r="B397" t="s">
        <v>41</v>
      </c>
      <c r="C397" s="9">
        <v>3946</v>
      </c>
      <c r="D397" s="10">
        <v>44468</v>
      </c>
      <c r="E397" s="11">
        <v>139954</v>
      </c>
      <c r="F397" t="s">
        <v>288</v>
      </c>
      <c r="G397" s="10">
        <f t="shared" si="24"/>
        <v>44498</v>
      </c>
      <c r="H397" t="s">
        <v>284</v>
      </c>
      <c r="I397" s="12" t="str">
        <f t="shared" si="25"/>
        <v>3946139954</v>
      </c>
      <c r="L397" s="11">
        <f t="shared" si="26"/>
        <v>-139954</v>
      </c>
      <c r="O397" s="10">
        <f>+IFERROR(VLOOKUP(I397,'[1]Resumen pagos 2025'!$1:$1048576,9,0),0)</f>
        <v>0</v>
      </c>
      <c r="P397" t="b">
        <f t="shared" si="27"/>
        <v>1</v>
      </c>
    </row>
    <row r="398" spans="1:16">
      <c r="A398" t="s">
        <v>316</v>
      </c>
      <c r="B398" t="s">
        <v>41</v>
      </c>
      <c r="C398" s="9">
        <v>24512435</v>
      </c>
      <c r="D398" s="10">
        <v>44468</v>
      </c>
      <c r="E398" s="11">
        <v>140980</v>
      </c>
      <c r="F398" t="s">
        <v>288</v>
      </c>
      <c r="G398" s="10">
        <f t="shared" si="24"/>
        <v>44498</v>
      </c>
      <c r="H398" t="s">
        <v>284</v>
      </c>
      <c r="I398" s="12" t="str">
        <f t="shared" si="25"/>
        <v>24512435140980</v>
      </c>
      <c r="L398" s="11">
        <f t="shared" si="26"/>
        <v>-140980</v>
      </c>
      <c r="O398" s="10">
        <f>+IFERROR(VLOOKUP(I398,'[1]Resumen pagos 2025'!$1:$1048576,9,0),0)</f>
        <v>0</v>
      </c>
      <c r="P398" t="b">
        <f t="shared" si="27"/>
        <v>1</v>
      </c>
    </row>
    <row r="399" spans="1:16">
      <c r="A399" t="s">
        <v>343</v>
      </c>
      <c r="B399" t="s">
        <v>41</v>
      </c>
      <c r="C399" s="9">
        <v>2224</v>
      </c>
      <c r="D399" s="10">
        <v>44468</v>
      </c>
      <c r="E399" s="11">
        <v>141520</v>
      </c>
      <c r="F399" t="s">
        <v>288</v>
      </c>
      <c r="G399" s="10">
        <f t="shared" si="24"/>
        <v>44498</v>
      </c>
      <c r="H399" t="s">
        <v>327</v>
      </c>
      <c r="I399" s="12" t="str">
        <f t="shared" si="25"/>
        <v>2224141520</v>
      </c>
      <c r="L399" s="11">
        <f t="shared" si="26"/>
        <v>-141520</v>
      </c>
      <c r="O399" s="10">
        <f>+IFERROR(VLOOKUP(I399,'[1]Resumen pagos 2025'!$1:$1048576,9,0),0)</f>
        <v>0</v>
      </c>
      <c r="P399" t="b">
        <f t="shared" si="27"/>
        <v>1</v>
      </c>
    </row>
    <row r="400" spans="1:16">
      <c r="A400" t="s">
        <v>343</v>
      </c>
      <c r="B400" t="s">
        <v>41</v>
      </c>
      <c r="C400" s="9">
        <v>2225</v>
      </c>
      <c r="D400" s="10">
        <v>44468</v>
      </c>
      <c r="E400" s="11">
        <v>154203</v>
      </c>
      <c r="F400" t="s">
        <v>288</v>
      </c>
      <c r="G400" s="10">
        <f t="shared" si="24"/>
        <v>44498</v>
      </c>
      <c r="H400" t="s">
        <v>284</v>
      </c>
      <c r="I400" s="12" t="str">
        <f t="shared" si="25"/>
        <v>2225154203</v>
      </c>
      <c r="L400" s="11">
        <f t="shared" si="26"/>
        <v>-154203</v>
      </c>
      <c r="O400" s="10">
        <f>+IFERROR(VLOOKUP(I400,'[1]Resumen pagos 2025'!$1:$1048576,9,0),0)</f>
        <v>0</v>
      </c>
      <c r="P400" t="b">
        <f t="shared" si="27"/>
        <v>1</v>
      </c>
    </row>
    <row r="401" spans="1:16">
      <c r="A401" t="s">
        <v>343</v>
      </c>
      <c r="B401" t="s">
        <v>310</v>
      </c>
      <c r="C401" s="9">
        <v>895</v>
      </c>
      <c r="D401" s="10">
        <v>44468</v>
      </c>
      <c r="E401" s="11">
        <v>-141520</v>
      </c>
      <c r="F401" t="s">
        <v>288</v>
      </c>
      <c r="G401" s="10">
        <f t="shared" si="24"/>
        <v>44498</v>
      </c>
      <c r="H401" t="s">
        <v>311</v>
      </c>
      <c r="I401" s="12" t="str">
        <f t="shared" si="25"/>
        <v>895-141520</v>
      </c>
      <c r="L401" s="11">
        <f t="shared" si="26"/>
        <v>141520</v>
      </c>
      <c r="O401" s="10">
        <f>+IFERROR(VLOOKUP(I401,'[1]Resumen pagos 2025'!$1:$1048576,9,0),0)</f>
        <v>0</v>
      </c>
      <c r="P401" t="b">
        <f t="shared" si="27"/>
        <v>1</v>
      </c>
    </row>
    <row r="402" spans="1:16">
      <c r="A402" t="s">
        <v>343</v>
      </c>
      <c r="B402" t="s">
        <v>310</v>
      </c>
      <c r="C402" s="9">
        <v>894</v>
      </c>
      <c r="D402" s="10">
        <v>44468</v>
      </c>
      <c r="E402" s="11">
        <v>-188239</v>
      </c>
      <c r="F402" t="s">
        <v>288</v>
      </c>
      <c r="G402" s="10">
        <f t="shared" si="24"/>
        <v>44498</v>
      </c>
      <c r="H402" t="s">
        <v>311</v>
      </c>
      <c r="I402" s="12" t="str">
        <f t="shared" si="25"/>
        <v>894-188239</v>
      </c>
      <c r="L402" s="11">
        <f t="shared" si="26"/>
        <v>188239</v>
      </c>
      <c r="O402" s="10">
        <f>+IFERROR(VLOOKUP(I402,'[1]Resumen pagos 2025'!$1:$1048576,9,0),0)</f>
        <v>0</v>
      </c>
      <c r="P402" t="b">
        <f t="shared" si="27"/>
        <v>1</v>
      </c>
    </row>
    <row r="403" spans="1:16">
      <c r="A403" t="s">
        <v>292</v>
      </c>
      <c r="B403" t="s">
        <v>41</v>
      </c>
      <c r="C403" s="9">
        <v>33327</v>
      </c>
      <c r="D403" s="10">
        <v>44468</v>
      </c>
      <c r="E403" s="11">
        <v>290166</v>
      </c>
      <c r="F403" t="s">
        <v>288</v>
      </c>
      <c r="G403" s="10">
        <f t="shared" si="24"/>
        <v>44498</v>
      </c>
      <c r="H403" t="s">
        <v>284</v>
      </c>
      <c r="I403" s="12" t="str">
        <f t="shared" si="25"/>
        <v>33327290166</v>
      </c>
      <c r="L403" s="11">
        <f t="shared" si="26"/>
        <v>-290166</v>
      </c>
      <c r="O403" s="10">
        <f>+IFERROR(VLOOKUP(I403,'[1]Resumen pagos 2025'!$1:$1048576,9,0),0)</f>
        <v>0</v>
      </c>
      <c r="P403" t="b">
        <f t="shared" si="27"/>
        <v>1</v>
      </c>
    </row>
    <row r="404" spans="1:16">
      <c r="A404" t="s">
        <v>128</v>
      </c>
      <c r="B404" t="s">
        <v>41</v>
      </c>
      <c r="C404" s="9">
        <v>815020</v>
      </c>
      <c r="D404" s="10">
        <v>44469</v>
      </c>
      <c r="E404" s="11">
        <v>784327</v>
      </c>
      <c r="F404" t="s">
        <v>288</v>
      </c>
      <c r="G404" s="10">
        <f t="shared" si="24"/>
        <v>44499</v>
      </c>
      <c r="H404" t="s">
        <v>284</v>
      </c>
      <c r="I404" s="12" t="str">
        <f t="shared" si="25"/>
        <v>815020784327</v>
      </c>
      <c r="L404" s="11">
        <f t="shared" si="26"/>
        <v>-784327</v>
      </c>
      <c r="O404" s="10">
        <f>+IFERROR(VLOOKUP(I404,'[1]Resumen pagos 2025'!$1:$1048576,9,0),0)</f>
        <v>0</v>
      </c>
      <c r="P404" t="b">
        <f t="shared" si="27"/>
        <v>1</v>
      </c>
    </row>
    <row r="405" spans="1:16">
      <c r="A405" t="s">
        <v>184</v>
      </c>
      <c r="B405" t="s">
        <v>41</v>
      </c>
      <c r="C405" s="9">
        <v>9393</v>
      </c>
      <c r="D405" s="10">
        <v>44469</v>
      </c>
      <c r="E405" s="11">
        <v>1314950</v>
      </c>
      <c r="F405" t="s">
        <v>288</v>
      </c>
      <c r="G405" s="10">
        <f t="shared" si="24"/>
        <v>44499</v>
      </c>
      <c r="H405" t="s">
        <v>284</v>
      </c>
      <c r="I405" s="12" t="str">
        <f t="shared" si="25"/>
        <v>93931314950</v>
      </c>
      <c r="L405" s="11">
        <f t="shared" si="26"/>
        <v>-1314950</v>
      </c>
      <c r="O405" s="10">
        <f>+IFERROR(VLOOKUP(I405,'[1]Resumen pagos 2025'!$1:$1048576,9,0),0)</f>
        <v>0</v>
      </c>
      <c r="P405" t="b">
        <f t="shared" si="27"/>
        <v>1</v>
      </c>
    </row>
    <row r="406" spans="1:16">
      <c r="A406" t="s">
        <v>285</v>
      </c>
      <c r="B406" t="s">
        <v>41</v>
      </c>
      <c r="C406" s="9">
        <v>586</v>
      </c>
      <c r="D406" s="10">
        <v>44470</v>
      </c>
      <c r="E406" s="11">
        <v>719200</v>
      </c>
      <c r="F406" t="s">
        <v>288</v>
      </c>
      <c r="G406" s="10">
        <f t="shared" si="24"/>
        <v>44500</v>
      </c>
      <c r="H406" t="s">
        <v>284</v>
      </c>
      <c r="I406" s="12" t="str">
        <f t="shared" si="25"/>
        <v>586719200</v>
      </c>
      <c r="J406" s="15">
        <v>44498</v>
      </c>
      <c r="K406" s="16">
        <v>719201</v>
      </c>
      <c r="L406" s="11">
        <f t="shared" si="26"/>
        <v>1</v>
      </c>
      <c r="O406" s="10">
        <f>+IFERROR(VLOOKUP(I406,'[1]Resumen pagos 2025'!$1:$1048576,9,0),0)</f>
        <v>0</v>
      </c>
      <c r="P406" t="b">
        <f t="shared" si="27"/>
        <v>0</v>
      </c>
    </row>
    <row r="407" spans="1:16">
      <c r="A407" t="s">
        <v>291</v>
      </c>
      <c r="B407" t="s">
        <v>41</v>
      </c>
      <c r="C407" s="9">
        <v>1195</v>
      </c>
      <c r="D407" s="10">
        <v>44470</v>
      </c>
      <c r="E407" s="11">
        <v>545948</v>
      </c>
      <c r="F407" t="s">
        <v>288</v>
      </c>
      <c r="G407" s="10">
        <f t="shared" si="24"/>
        <v>44500</v>
      </c>
      <c r="H407" t="s">
        <v>284</v>
      </c>
      <c r="I407" s="12" t="str">
        <f t="shared" si="25"/>
        <v>1195545948</v>
      </c>
      <c r="L407" s="11">
        <f t="shared" si="26"/>
        <v>-545948</v>
      </c>
      <c r="O407" s="10">
        <f>+IFERROR(VLOOKUP(I407,'[1]Resumen pagos 2025'!$1:$1048576,9,0),0)</f>
        <v>0</v>
      </c>
      <c r="P407" t="b">
        <f t="shared" si="27"/>
        <v>1</v>
      </c>
    </row>
    <row r="408" spans="1:16">
      <c r="A408" t="s">
        <v>291</v>
      </c>
      <c r="B408" t="s">
        <v>41</v>
      </c>
      <c r="C408" s="9">
        <v>1194</v>
      </c>
      <c r="D408" s="10">
        <v>44470</v>
      </c>
      <c r="E408" s="11">
        <v>589467</v>
      </c>
      <c r="F408" t="s">
        <v>288</v>
      </c>
      <c r="G408" s="10">
        <f t="shared" si="24"/>
        <v>44500</v>
      </c>
      <c r="H408" t="s">
        <v>327</v>
      </c>
      <c r="I408" s="12" t="str">
        <f t="shared" si="25"/>
        <v>1194589467</v>
      </c>
      <c r="L408" s="11">
        <f t="shared" si="26"/>
        <v>-589467</v>
      </c>
      <c r="O408" s="10">
        <f>+IFERROR(VLOOKUP(I408,'[1]Resumen pagos 2025'!$1:$1048576,9,0),0)</f>
        <v>0</v>
      </c>
      <c r="P408" t="b">
        <f t="shared" si="27"/>
        <v>1</v>
      </c>
    </row>
    <row r="409" spans="1:16">
      <c r="A409" t="s">
        <v>291</v>
      </c>
      <c r="B409" t="s">
        <v>310</v>
      </c>
      <c r="C409" s="9">
        <v>62</v>
      </c>
      <c r="D409" s="10">
        <v>44470</v>
      </c>
      <c r="E409" s="11">
        <v>-589467</v>
      </c>
      <c r="F409" t="s">
        <v>288</v>
      </c>
      <c r="G409" s="10">
        <f t="shared" si="24"/>
        <v>44500</v>
      </c>
      <c r="H409" t="s">
        <v>311</v>
      </c>
      <c r="I409" s="12" t="str">
        <f t="shared" si="25"/>
        <v>62-589467</v>
      </c>
      <c r="L409" s="11">
        <f t="shared" si="26"/>
        <v>589467</v>
      </c>
      <c r="O409" s="10">
        <f>+IFERROR(VLOOKUP(I409,'[1]Resumen pagos 2025'!$1:$1048576,9,0),0)</f>
        <v>0</v>
      </c>
      <c r="P409" t="b">
        <f t="shared" si="27"/>
        <v>1</v>
      </c>
    </row>
    <row r="410" spans="1:16">
      <c r="A410" t="s">
        <v>55</v>
      </c>
      <c r="B410" t="s">
        <v>41</v>
      </c>
      <c r="C410" s="9">
        <v>672913</v>
      </c>
      <c r="D410" s="10">
        <v>44470</v>
      </c>
      <c r="E410" s="11">
        <v>179980</v>
      </c>
      <c r="F410" t="s">
        <v>288</v>
      </c>
      <c r="G410" s="10">
        <f t="shared" si="24"/>
        <v>44500</v>
      </c>
      <c r="H410" t="s">
        <v>284</v>
      </c>
      <c r="I410" s="12" t="str">
        <f t="shared" si="25"/>
        <v>672913179980</v>
      </c>
      <c r="L410" s="11">
        <f t="shared" si="26"/>
        <v>-179980</v>
      </c>
      <c r="N410" s="14" t="s">
        <v>304</v>
      </c>
      <c r="O410" s="10">
        <f>+IFERROR(VLOOKUP(I410,'[1]Resumen pagos 2025'!$1:$1048576,9,0),0)</f>
        <v>0</v>
      </c>
      <c r="P410" t="b">
        <f t="shared" si="27"/>
        <v>1</v>
      </c>
    </row>
    <row r="411" spans="1:16">
      <c r="A411" t="s">
        <v>295</v>
      </c>
      <c r="B411" t="s">
        <v>41</v>
      </c>
      <c r="C411" s="9">
        <v>12818</v>
      </c>
      <c r="D411" s="10">
        <v>44473</v>
      </c>
      <c r="E411" s="11">
        <v>30000</v>
      </c>
      <c r="F411" t="s">
        <v>288</v>
      </c>
      <c r="G411" s="10">
        <f t="shared" si="24"/>
        <v>44503</v>
      </c>
      <c r="H411" t="s">
        <v>284</v>
      </c>
      <c r="I411" s="12" t="str">
        <f t="shared" si="25"/>
        <v>1281830000</v>
      </c>
      <c r="L411" s="11">
        <f t="shared" si="26"/>
        <v>-30000</v>
      </c>
      <c r="O411" s="10">
        <f>+IFERROR(VLOOKUP(I411,'[1]Resumen pagos 2025'!$1:$1048576,9,0),0)</f>
        <v>0</v>
      </c>
      <c r="P411" t="b">
        <f t="shared" si="27"/>
        <v>1</v>
      </c>
    </row>
    <row r="412" spans="1:16">
      <c r="A412" t="s">
        <v>314</v>
      </c>
      <c r="B412" t="s">
        <v>41</v>
      </c>
      <c r="C412" s="9">
        <v>2641044</v>
      </c>
      <c r="D412" s="10">
        <v>44473</v>
      </c>
      <c r="E412" s="11">
        <v>420615</v>
      </c>
      <c r="F412" t="s">
        <v>288</v>
      </c>
      <c r="G412" s="10">
        <f t="shared" si="24"/>
        <v>44503</v>
      </c>
      <c r="H412" t="s">
        <v>284</v>
      </c>
      <c r="I412" s="12" t="str">
        <f t="shared" si="25"/>
        <v>2641044420615</v>
      </c>
      <c r="L412" s="11">
        <f t="shared" si="26"/>
        <v>-420615</v>
      </c>
      <c r="O412" s="10">
        <f>+IFERROR(VLOOKUP(I412,'[1]Resumen pagos 2025'!$1:$1048576,9,0),0)</f>
        <v>0</v>
      </c>
      <c r="P412" t="b">
        <f t="shared" si="27"/>
        <v>1</v>
      </c>
    </row>
    <row r="413" spans="1:16">
      <c r="A413" t="s">
        <v>305</v>
      </c>
      <c r="B413" t="s">
        <v>41</v>
      </c>
      <c r="C413" s="9">
        <v>3804252</v>
      </c>
      <c r="D413" s="10">
        <v>44473</v>
      </c>
      <c r="E413" s="11">
        <v>759980</v>
      </c>
      <c r="F413" t="s">
        <v>288</v>
      </c>
      <c r="G413" s="10">
        <f t="shared" si="24"/>
        <v>44503</v>
      </c>
      <c r="H413" t="s">
        <v>284</v>
      </c>
      <c r="I413" s="12" t="str">
        <f t="shared" si="25"/>
        <v>3804252759980</v>
      </c>
      <c r="L413" s="11">
        <f t="shared" si="26"/>
        <v>-759980</v>
      </c>
      <c r="O413" s="10">
        <f>+IFERROR(VLOOKUP(I413,'[1]Resumen pagos 2025'!$1:$1048576,9,0),0)</f>
        <v>0</v>
      </c>
      <c r="P413" t="b">
        <f t="shared" si="27"/>
        <v>1</v>
      </c>
    </row>
    <row r="414" spans="1:16">
      <c r="A414" t="s">
        <v>296</v>
      </c>
      <c r="B414" t="s">
        <v>297</v>
      </c>
      <c r="C414" s="9">
        <v>4288</v>
      </c>
      <c r="D414" s="10">
        <v>44473</v>
      </c>
      <c r="E414" s="11">
        <v>202975</v>
      </c>
      <c r="F414" t="s">
        <v>288</v>
      </c>
      <c r="G414" s="10">
        <f t="shared" si="24"/>
        <v>44503</v>
      </c>
      <c r="H414" t="s">
        <v>284</v>
      </c>
      <c r="I414" s="12" t="str">
        <f t="shared" si="25"/>
        <v>4288202975</v>
      </c>
      <c r="L414" s="11">
        <f t="shared" si="26"/>
        <v>-202975</v>
      </c>
      <c r="O414" s="10">
        <f>+IFERROR(VLOOKUP(I414,'[1]Resumen pagos 2025'!$1:$1048576,9,0),0)</f>
        <v>0</v>
      </c>
      <c r="P414" t="b">
        <f t="shared" si="27"/>
        <v>1</v>
      </c>
    </row>
    <row r="415" spans="1:16">
      <c r="A415" t="s">
        <v>128</v>
      </c>
      <c r="B415" t="s">
        <v>41</v>
      </c>
      <c r="C415" s="9">
        <v>815234</v>
      </c>
      <c r="D415" s="10">
        <v>44474</v>
      </c>
      <c r="E415" s="11">
        <v>420824</v>
      </c>
      <c r="F415" t="s">
        <v>288</v>
      </c>
      <c r="G415" s="10">
        <f t="shared" si="24"/>
        <v>44504</v>
      </c>
      <c r="H415" t="s">
        <v>284</v>
      </c>
      <c r="I415" s="12" t="str">
        <f t="shared" si="25"/>
        <v>815234420824</v>
      </c>
      <c r="L415" s="11">
        <f t="shared" si="26"/>
        <v>-420824</v>
      </c>
      <c r="O415" s="10">
        <f>+IFERROR(VLOOKUP(I415,'[1]Resumen pagos 2025'!$1:$1048576,9,0),0)</f>
        <v>0</v>
      </c>
      <c r="P415" t="b">
        <f t="shared" si="27"/>
        <v>1</v>
      </c>
    </row>
    <row r="416" spans="1:16">
      <c r="A416" t="s">
        <v>305</v>
      </c>
      <c r="B416" t="s">
        <v>41</v>
      </c>
      <c r="C416" s="9">
        <v>3808597</v>
      </c>
      <c r="D416" s="10">
        <v>44474</v>
      </c>
      <c r="E416" s="11">
        <v>399980</v>
      </c>
      <c r="F416" t="s">
        <v>288</v>
      </c>
      <c r="G416" s="10">
        <f t="shared" si="24"/>
        <v>44504</v>
      </c>
      <c r="H416" t="s">
        <v>284</v>
      </c>
      <c r="I416" s="12" t="str">
        <f t="shared" si="25"/>
        <v>3808597399980</v>
      </c>
      <c r="L416" s="11">
        <f t="shared" si="26"/>
        <v>-399980</v>
      </c>
      <c r="O416" s="10">
        <f>+IFERROR(VLOOKUP(I416,'[1]Resumen pagos 2025'!$1:$1048576,9,0),0)</f>
        <v>0</v>
      </c>
      <c r="P416" t="b">
        <f t="shared" si="27"/>
        <v>1</v>
      </c>
    </row>
    <row r="417" spans="1:16">
      <c r="A417" t="s">
        <v>299</v>
      </c>
      <c r="B417" t="s">
        <v>41</v>
      </c>
      <c r="C417" s="9">
        <v>207315</v>
      </c>
      <c r="D417" s="10">
        <v>44475</v>
      </c>
      <c r="E417" s="11">
        <v>484500</v>
      </c>
      <c r="F417" t="s">
        <v>288</v>
      </c>
      <c r="G417" s="10">
        <f t="shared" si="24"/>
        <v>44505</v>
      </c>
      <c r="H417" t="s">
        <v>284</v>
      </c>
      <c r="I417" s="12" t="str">
        <f t="shared" si="25"/>
        <v>207315484500</v>
      </c>
      <c r="L417" s="11">
        <f t="shared" si="26"/>
        <v>-484500</v>
      </c>
      <c r="O417" s="10">
        <f>+IFERROR(VLOOKUP(I417,'[1]Resumen pagos 2025'!$1:$1048576,9,0),0)</f>
        <v>0</v>
      </c>
      <c r="P417" t="b">
        <f t="shared" si="27"/>
        <v>1</v>
      </c>
    </row>
    <row r="418" spans="1:16">
      <c r="A418" t="s">
        <v>317</v>
      </c>
      <c r="B418" t="s">
        <v>41</v>
      </c>
      <c r="C418" s="9">
        <v>15011508</v>
      </c>
      <c r="D418" s="10">
        <v>44475</v>
      </c>
      <c r="E418" s="11">
        <v>224970</v>
      </c>
      <c r="F418" t="s">
        <v>288</v>
      </c>
      <c r="G418" s="10">
        <f t="shared" si="24"/>
        <v>44505</v>
      </c>
      <c r="H418" t="s">
        <v>284</v>
      </c>
      <c r="I418" s="12" t="str">
        <f t="shared" si="25"/>
        <v>15011508224970</v>
      </c>
      <c r="L418" s="11">
        <f t="shared" si="26"/>
        <v>-224970</v>
      </c>
      <c r="O418" s="10">
        <f>+IFERROR(VLOOKUP(I418,'[1]Resumen pagos 2025'!$1:$1048576,9,0),0)</f>
        <v>0</v>
      </c>
      <c r="P418" t="b">
        <f t="shared" si="27"/>
        <v>1</v>
      </c>
    </row>
    <row r="419" spans="1:16">
      <c r="A419" t="s">
        <v>292</v>
      </c>
      <c r="B419" t="s">
        <v>41</v>
      </c>
      <c r="C419" s="9">
        <v>33549</v>
      </c>
      <c r="D419" s="10">
        <v>44476</v>
      </c>
      <c r="E419" s="11">
        <v>17592</v>
      </c>
      <c r="F419" t="s">
        <v>288</v>
      </c>
      <c r="G419" s="10">
        <f t="shared" si="24"/>
        <v>44506</v>
      </c>
      <c r="H419" t="s">
        <v>284</v>
      </c>
      <c r="I419" s="12" t="str">
        <f t="shared" si="25"/>
        <v>3354917592</v>
      </c>
      <c r="L419" s="11">
        <f t="shared" si="26"/>
        <v>-17592</v>
      </c>
      <c r="O419" s="10">
        <f>+IFERROR(VLOOKUP(I419,'[1]Resumen pagos 2025'!$1:$1048576,9,0),0)</f>
        <v>0</v>
      </c>
      <c r="P419" t="b">
        <f t="shared" si="27"/>
        <v>1</v>
      </c>
    </row>
    <row r="420" spans="1:16">
      <c r="A420" t="s">
        <v>305</v>
      </c>
      <c r="B420" t="s">
        <v>41</v>
      </c>
      <c r="C420" s="9">
        <v>3793766</v>
      </c>
      <c r="D420" s="10">
        <v>44478</v>
      </c>
      <c r="E420" s="11">
        <v>399980</v>
      </c>
      <c r="F420" t="s">
        <v>288</v>
      </c>
      <c r="G420" s="10">
        <f t="shared" si="24"/>
        <v>44508</v>
      </c>
      <c r="H420" t="s">
        <v>327</v>
      </c>
      <c r="I420" s="12" t="str">
        <f t="shared" si="25"/>
        <v>3793766399980</v>
      </c>
      <c r="L420" s="11">
        <f t="shared" si="26"/>
        <v>-399980</v>
      </c>
      <c r="O420" s="10">
        <f>+IFERROR(VLOOKUP(I420,'[1]Resumen pagos 2025'!$1:$1048576,9,0),0)</f>
        <v>0</v>
      </c>
      <c r="P420" t="b">
        <f t="shared" si="27"/>
        <v>1</v>
      </c>
    </row>
    <row r="421" spans="1:16">
      <c r="A421" t="s">
        <v>305</v>
      </c>
      <c r="B421" t="s">
        <v>310</v>
      </c>
      <c r="C421" s="9">
        <v>17647257</v>
      </c>
      <c r="D421" s="10">
        <v>44478</v>
      </c>
      <c r="E421" s="11">
        <v>-399980</v>
      </c>
      <c r="F421" t="s">
        <v>288</v>
      </c>
      <c r="G421" s="10">
        <f t="shared" si="24"/>
        <v>44508</v>
      </c>
      <c r="H421" t="s">
        <v>311</v>
      </c>
      <c r="I421" s="12" t="str">
        <f t="shared" si="25"/>
        <v>17647257-399980</v>
      </c>
      <c r="L421" s="11">
        <f t="shared" si="26"/>
        <v>399980</v>
      </c>
      <c r="O421" s="10">
        <f>+IFERROR(VLOOKUP(I421,'[1]Resumen pagos 2025'!$1:$1048576,9,0),0)</f>
        <v>0</v>
      </c>
      <c r="P421" t="b">
        <f t="shared" si="27"/>
        <v>1</v>
      </c>
    </row>
    <row r="422" spans="1:16">
      <c r="A422" t="s">
        <v>315</v>
      </c>
      <c r="B422" t="s">
        <v>41</v>
      </c>
      <c r="C422" s="9">
        <v>1628489</v>
      </c>
      <c r="D422" s="10">
        <v>44479</v>
      </c>
      <c r="E422" s="11">
        <v>799980</v>
      </c>
      <c r="F422" t="s">
        <v>288</v>
      </c>
      <c r="G422" s="10">
        <f t="shared" si="24"/>
        <v>44509</v>
      </c>
      <c r="H422" t="s">
        <v>284</v>
      </c>
      <c r="I422" s="12" t="str">
        <f t="shared" si="25"/>
        <v>1628489799980</v>
      </c>
      <c r="L422" s="11">
        <f t="shared" si="26"/>
        <v>-799980</v>
      </c>
      <c r="O422" s="10">
        <f>+IFERROR(VLOOKUP(I422,'[1]Resumen pagos 2025'!$1:$1048576,9,0),0)</f>
        <v>0</v>
      </c>
      <c r="P422" t="b">
        <f t="shared" si="27"/>
        <v>1</v>
      </c>
    </row>
    <row r="423" spans="1:16">
      <c r="A423" t="s">
        <v>300</v>
      </c>
      <c r="B423" t="s">
        <v>41</v>
      </c>
      <c r="C423" s="9">
        <v>43907135</v>
      </c>
      <c r="D423" s="10">
        <v>44479</v>
      </c>
      <c r="E423" s="11">
        <v>35970</v>
      </c>
      <c r="F423" t="s">
        <v>288</v>
      </c>
      <c r="G423" s="10">
        <f t="shared" si="24"/>
        <v>44509</v>
      </c>
      <c r="H423" t="s">
        <v>284</v>
      </c>
      <c r="I423" s="12" t="str">
        <f t="shared" si="25"/>
        <v>4390713535970</v>
      </c>
      <c r="L423" s="11">
        <f t="shared" si="26"/>
        <v>-35970</v>
      </c>
      <c r="O423" s="10">
        <f>+IFERROR(VLOOKUP(I423,'[1]Resumen pagos 2025'!$1:$1048576,9,0),0)</f>
        <v>0</v>
      </c>
      <c r="P423" t="b">
        <f t="shared" si="27"/>
        <v>1</v>
      </c>
    </row>
    <row r="424" spans="1:16">
      <c r="A424" t="s">
        <v>348</v>
      </c>
      <c r="B424" t="s">
        <v>41</v>
      </c>
      <c r="C424" s="9">
        <v>564</v>
      </c>
      <c r="D424" s="10">
        <v>44481</v>
      </c>
      <c r="E424" s="11">
        <v>170181</v>
      </c>
      <c r="F424" t="s">
        <v>288</v>
      </c>
      <c r="G424" s="10">
        <f t="shared" si="24"/>
        <v>44511</v>
      </c>
      <c r="H424" t="s">
        <v>284</v>
      </c>
      <c r="I424" s="12" t="str">
        <f t="shared" si="25"/>
        <v>564170181</v>
      </c>
      <c r="L424" s="11">
        <f t="shared" si="26"/>
        <v>-170181</v>
      </c>
      <c r="O424" s="10">
        <f>+IFERROR(VLOOKUP(I424,'[1]Resumen pagos 2025'!$1:$1048576,9,0),0)</f>
        <v>0</v>
      </c>
      <c r="P424" t="b">
        <f t="shared" si="27"/>
        <v>1</v>
      </c>
    </row>
    <row r="425" spans="1:16">
      <c r="A425" t="s">
        <v>291</v>
      </c>
      <c r="B425" t="s">
        <v>41</v>
      </c>
      <c r="C425" s="9">
        <v>1200</v>
      </c>
      <c r="D425" s="10">
        <v>44481</v>
      </c>
      <c r="E425" s="11">
        <v>213081</v>
      </c>
      <c r="F425" t="s">
        <v>288</v>
      </c>
      <c r="G425" s="10">
        <f t="shared" si="24"/>
        <v>44511</v>
      </c>
      <c r="H425" t="s">
        <v>284</v>
      </c>
      <c r="I425" s="12" t="str">
        <f t="shared" si="25"/>
        <v>1200213081</v>
      </c>
      <c r="L425" s="11">
        <f t="shared" si="26"/>
        <v>-213081</v>
      </c>
      <c r="O425" s="10">
        <f>+IFERROR(VLOOKUP(I425,'[1]Resumen pagos 2025'!$1:$1048576,9,0),0)</f>
        <v>0</v>
      </c>
      <c r="P425" t="b">
        <f t="shared" si="27"/>
        <v>1</v>
      </c>
    </row>
    <row r="426" spans="1:16">
      <c r="A426" t="s">
        <v>317</v>
      </c>
      <c r="B426" t="s">
        <v>41</v>
      </c>
      <c r="C426" s="9">
        <v>15013447</v>
      </c>
      <c r="D426" s="10">
        <v>44481</v>
      </c>
      <c r="E426" s="11">
        <v>1099950</v>
      </c>
      <c r="F426" t="s">
        <v>288</v>
      </c>
      <c r="G426" s="10">
        <f t="shared" si="24"/>
        <v>44511</v>
      </c>
      <c r="H426" t="s">
        <v>284</v>
      </c>
      <c r="I426" s="12" t="str">
        <f t="shared" si="25"/>
        <v>150134471099950</v>
      </c>
      <c r="L426" s="11">
        <f t="shared" si="26"/>
        <v>-1099950</v>
      </c>
      <c r="O426" s="10">
        <f>+IFERROR(VLOOKUP(I426,'[1]Resumen pagos 2025'!$1:$1048576,9,0),0)</f>
        <v>0</v>
      </c>
      <c r="P426" t="b">
        <f t="shared" si="27"/>
        <v>1</v>
      </c>
    </row>
    <row r="427" spans="1:16">
      <c r="A427" t="s">
        <v>95</v>
      </c>
      <c r="B427" t="s">
        <v>41</v>
      </c>
      <c r="C427" s="9">
        <v>4058</v>
      </c>
      <c r="D427" s="10">
        <v>44482</v>
      </c>
      <c r="E427" s="11">
        <v>2391526</v>
      </c>
      <c r="F427" t="s">
        <v>288</v>
      </c>
      <c r="G427" s="10">
        <f t="shared" si="24"/>
        <v>44512</v>
      </c>
      <c r="H427" t="s">
        <v>284</v>
      </c>
      <c r="I427" s="12" t="str">
        <f t="shared" si="25"/>
        <v>40582391526</v>
      </c>
      <c r="L427" s="11">
        <f t="shared" si="26"/>
        <v>-2391526</v>
      </c>
      <c r="O427" s="10">
        <f>+IFERROR(VLOOKUP(I427,'[1]Resumen pagos 2025'!$1:$1048576,9,0),0)</f>
        <v>0</v>
      </c>
      <c r="P427" t="b">
        <f t="shared" si="27"/>
        <v>1</v>
      </c>
    </row>
    <row r="428" spans="1:16">
      <c r="A428" t="s">
        <v>291</v>
      </c>
      <c r="B428" t="s">
        <v>41</v>
      </c>
      <c r="C428" s="9">
        <v>1202</v>
      </c>
      <c r="D428" s="10">
        <v>44484</v>
      </c>
      <c r="E428" s="11">
        <v>99960</v>
      </c>
      <c r="F428" t="s">
        <v>288</v>
      </c>
      <c r="G428" s="10">
        <f t="shared" si="24"/>
        <v>44514</v>
      </c>
      <c r="H428" t="s">
        <v>284</v>
      </c>
      <c r="I428" s="12" t="str">
        <f t="shared" si="25"/>
        <v>120299960</v>
      </c>
      <c r="L428" s="11">
        <f t="shared" si="26"/>
        <v>-99960</v>
      </c>
      <c r="O428" s="10">
        <f>+IFERROR(VLOOKUP(I428,'[1]Resumen pagos 2025'!$1:$1048576,9,0),0)</f>
        <v>0</v>
      </c>
      <c r="P428" t="b">
        <f t="shared" si="27"/>
        <v>1</v>
      </c>
    </row>
    <row r="429" spans="1:16">
      <c r="A429" t="s">
        <v>314</v>
      </c>
      <c r="B429" t="s">
        <v>41</v>
      </c>
      <c r="C429" s="9">
        <v>2654966</v>
      </c>
      <c r="D429" s="10">
        <v>44484</v>
      </c>
      <c r="E429" s="11">
        <v>156811</v>
      </c>
      <c r="F429" t="s">
        <v>288</v>
      </c>
      <c r="G429" s="10">
        <f t="shared" si="24"/>
        <v>44514</v>
      </c>
      <c r="H429" t="s">
        <v>284</v>
      </c>
      <c r="I429" s="12" t="str">
        <f t="shared" si="25"/>
        <v>2654966156811</v>
      </c>
      <c r="L429" s="11">
        <f t="shared" si="26"/>
        <v>-156811</v>
      </c>
      <c r="O429" s="10">
        <f>+IFERROR(VLOOKUP(I429,'[1]Resumen pagos 2025'!$1:$1048576,9,0),0)</f>
        <v>0</v>
      </c>
      <c r="P429" t="b">
        <f t="shared" si="27"/>
        <v>1</v>
      </c>
    </row>
    <row r="430" spans="1:16">
      <c r="A430" t="s">
        <v>349</v>
      </c>
      <c r="B430" t="s">
        <v>41</v>
      </c>
      <c r="C430" s="9">
        <v>843</v>
      </c>
      <c r="D430" s="10">
        <v>44484</v>
      </c>
      <c r="E430" s="11">
        <v>77350</v>
      </c>
      <c r="F430" t="s">
        <v>288</v>
      </c>
      <c r="G430" s="10">
        <f t="shared" si="24"/>
        <v>44514</v>
      </c>
      <c r="H430" t="s">
        <v>284</v>
      </c>
      <c r="I430" s="12" t="str">
        <f t="shared" si="25"/>
        <v>84377350</v>
      </c>
      <c r="L430" s="11">
        <f t="shared" si="26"/>
        <v>-77350</v>
      </c>
      <c r="O430" s="10">
        <f>+IFERROR(VLOOKUP(I430,'[1]Resumen pagos 2025'!$1:$1048576,9,0),0)</f>
        <v>0</v>
      </c>
      <c r="P430" t="b">
        <f t="shared" si="27"/>
        <v>1</v>
      </c>
    </row>
    <row r="431" spans="1:16">
      <c r="A431" t="s">
        <v>290</v>
      </c>
      <c r="B431" t="s">
        <v>41</v>
      </c>
      <c r="C431" s="9">
        <v>5678</v>
      </c>
      <c r="D431" s="10">
        <v>44487</v>
      </c>
      <c r="E431" s="11">
        <v>831992</v>
      </c>
      <c r="F431" t="s">
        <v>288</v>
      </c>
      <c r="G431" s="10">
        <f t="shared" si="24"/>
        <v>44517</v>
      </c>
      <c r="H431" t="s">
        <v>284</v>
      </c>
      <c r="I431" s="12" t="str">
        <f t="shared" si="25"/>
        <v>5678831992</v>
      </c>
      <c r="L431" s="11">
        <f t="shared" si="26"/>
        <v>-831992</v>
      </c>
      <c r="O431" s="10">
        <f>+IFERROR(VLOOKUP(I431,'[1]Resumen pagos 2025'!$1:$1048576,9,0),0)</f>
        <v>0</v>
      </c>
      <c r="P431" t="b">
        <f t="shared" si="27"/>
        <v>1</v>
      </c>
    </row>
    <row r="432" spans="1:16">
      <c r="A432" t="s">
        <v>285</v>
      </c>
      <c r="B432" t="s">
        <v>41</v>
      </c>
      <c r="C432" s="9">
        <v>595</v>
      </c>
      <c r="D432" s="10">
        <v>44487</v>
      </c>
      <c r="E432" s="11">
        <v>281377</v>
      </c>
      <c r="F432" t="s">
        <v>288</v>
      </c>
      <c r="G432" s="10">
        <f t="shared" si="24"/>
        <v>44517</v>
      </c>
      <c r="H432" t="s">
        <v>284</v>
      </c>
      <c r="I432" s="12" t="str">
        <f t="shared" si="25"/>
        <v>595281377</v>
      </c>
      <c r="J432" s="15">
        <v>44517</v>
      </c>
      <c r="K432" s="16">
        <v>281377</v>
      </c>
      <c r="L432" s="11">
        <f t="shared" si="26"/>
        <v>0</v>
      </c>
      <c r="O432" s="10">
        <f>+IFERROR(VLOOKUP(I432,'[1]Resumen pagos 2025'!$1:$1048576,9,0),0)</f>
        <v>0</v>
      </c>
      <c r="P432" t="b">
        <f t="shared" si="27"/>
        <v>0</v>
      </c>
    </row>
    <row r="433" spans="1:16">
      <c r="A433" t="s">
        <v>341</v>
      </c>
      <c r="B433" t="s">
        <v>41</v>
      </c>
      <c r="C433" s="9">
        <v>24943</v>
      </c>
      <c r="D433" s="10">
        <v>44487</v>
      </c>
      <c r="E433" s="11">
        <v>800012</v>
      </c>
      <c r="F433" t="s">
        <v>288</v>
      </c>
      <c r="G433" s="10">
        <f t="shared" si="24"/>
        <v>44517</v>
      </c>
      <c r="H433" t="s">
        <v>284</v>
      </c>
      <c r="I433" s="12" t="str">
        <f t="shared" si="25"/>
        <v>24943800012</v>
      </c>
      <c r="L433" s="11">
        <f t="shared" si="26"/>
        <v>-800012</v>
      </c>
      <c r="O433" s="10">
        <f>+IFERROR(VLOOKUP(I433,'[1]Resumen pagos 2025'!$1:$1048576,9,0),0)</f>
        <v>0</v>
      </c>
      <c r="P433" t="b">
        <f t="shared" si="27"/>
        <v>1</v>
      </c>
    </row>
    <row r="434" spans="1:16">
      <c r="A434" t="s">
        <v>292</v>
      </c>
      <c r="B434" t="s">
        <v>41</v>
      </c>
      <c r="C434" s="9">
        <v>33939</v>
      </c>
      <c r="D434" s="10">
        <v>44487</v>
      </c>
      <c r="E434" s="11">
        <v>310967</v>
      </c>
      <c r="F434" t="s">
        <v>288</v>
      </c>
      <c r="G434" s="10">
        <f t="shared" si="24"/>
        <v>44517</v>
      </c>
      <c r="H434" t="s">
        <v>284</v>
      </c>
      <c r="I434" s="12" t="str">
        <f t="shared" si="25"/>
        <v>33939310967</v>
      </c>
      <c r="L434" s="11">
        <f t="shared" si="26"/>
        <v>-310967</v>
      </c>
      <c r="O434" s="10">
        <f>+IFERROR(VLOOKUP(I434,'[1]Resumen pagos 2025'!$1:$1048576,9,0),0)</f>
        <v>0</v>
      </c>
      <c r="P434" t="b">
        <f t="shared" si="27"/>
        <v>1</v>
      </c>
    </row>
    <row r="435" spans="1:16">
      <c r="A435" t="s">
        <v>350</v>
      </c>
      <c r="B435" t="s">
        <v>41</v>
      </c>
      <c r="C435" s="9">
        <v>5134928</v>
      </c>
      <c r="D435" s="10">
        <v>44487</v>
      </c>
      <c r="E435" s="11">
        <v>10864</v>
      </c>
      <c r="F435" t="s">
        <v>288</v>
      </c>
      <c r="G435" s="10">
        <f t="shared" si="24"/>
        <v>44517</v>
      </c>
      <c r="H435" t="s">
        <v>284</v>
      </c>
      <c r="I435" s="12" t="str">
        <f t="shared" si="25"/>
        <v>513492810864</v>
      </c>
      <c r="J435" s="10">
        <f>+G435</f>
        <v>44517</v>
      </c>
      <c r="K435" s="11">
        <f>+E435</f>
        <v>10864</v>
      </c>
      <c r="L435" s="11">
        <f t="shared" si="26"/>
        <v>0</v>
      </c>
      <c r="O435" s="10">
        <f>+IFERROR(VLOOKUP(I435,'[1]Resumen pagos 2025'!$1:$1048576,9,0),0)</f>
        <v>0</v>
      </c>
      <c r="P435" t="b">
        <f t="shared" si="27"/>
        <v>0</v>
      </c>
    </row>
    <row r="436" spans="1:16">
      <c r="A436" t="s">
        <v>48</v>
      </c>
      <c r="B436" t="s">
        <v>41</v>
      </c>
      <c r="C436" s="9">
        <v>2938</v>
      </c>
      <c r="D436" s="10">
        <v>44488</v>
      </c>
      <c r="E436" s="11">
        <v>1885555</v>
      </c>
      <c r="F436" t="s">
        <v>288</v>
      </c>
      <c r="G436" s="10">
        <f t="shared" si="24"/>
        <v>44518</v>
      </c>
      <c r="H436" t="s">
        <v>284</v>
      </c>
      <c r="I436" s="12" t="str">
        <f t="shared" si="25"/>
        <v>29381885555</v>
      </c>
      <c r="L436" s="11">
        <f t="shared" si="26"/>
        <v>-1885555</v>
      </c>
      <c r="O436" s="10">
        <f>+IFERROR(VLOOKUP(I436,'[1]Resumen pagos 2025'!$1:$1048576,9,0),0)</f>
        <v>0</v>
      </c>
      <c r="P436" t="b">
        <f t="shared" si="27"/>
        <v>1</v>
      </c>
    </row>
    <row r="437" spans="1:16">
      <c r="A437" t="s">
        <v>314</v>
      </c>
      <c r="B437" t="s">
        <v>41</v>
      </c>
      <c r="C437" s="9">
        <v>2657072</v>
      </c>
      <c r="D437" s="10">
        <v>44488</v>
      </c>
      <c r="E437" s="11">
        <v>1398715</v>
      </c>
      <c r="F437" t="s">
        <v>288</v>
      </c>
      <c r="G437" s="10">
        <f t="shared" si="24"/>
        <v>44518</v>
      </c>
      <c r="H437" t="s">
        <v>284</v>
      </c>
      <c r="I437" s="12" t="str">
        <f t="shared" si="25"/>
        <v>26570721398715</v>
      </c>
      <c r="L437" s="11">
        <f t="shared" si="26"/>
        <v>-1398715</v>
      </c>
      <c r="O437" s="10">
        <f>+IFERROR(VLOOKUP(I437,'[1]Resumen pagos 2025'!$1:$1048576,9,0),0)</f>
        <v>0</v>
      </c>
      <c r="P437" t="b">
        <f t="shared" si="27"/>
        <v>1</v>
      </c>
    </row>
    <row r="438" spans="1:16">
      <c r="A438" t="s">
        <v>289</v>
      </c>
      <c r="B438" t="s">
        <v>41</v>
      </c>
      <c r="C438" s="9">
        <v>4003</v>
      </c>
      <c r="D438" s="10">
        <v>44488</v>
      </c>
      <c r="E438" s="11">
        <v>97482</v>
      </c>
      <c r="F438" t="s">
        <v>288</v>
      </c>
      <c r="G438" s="10">
        <f t="shared" si="24"/>
        <v>44518</v>
      </c>
      <c r="H438" t="s">
        <v>284</v>
      </c>
      <c r="I438" s="12" t="str">
        <f t="shared" si="25"/>
        <v>400397482</v>
      </c>
      <c r="L438" s="11">
        <f t="shared" si="26"/>
        <v>-97482</v>
      </c>
      <c r="O438" s="10">
        <f>+IFERROR(VLOOKUP(I438,'[1]Resumen pagos 2025'!$1:$1048576,9,0),0)</f>
        <v>0</v>
      </c>
      <c r="P438" t="b">
        <f t="shared" si="27"/>
        <v>1</v>
      </c>
    </row>
    <row r="439" spans="1:16">
      <c r="A439" t="s">
        <v>309</v>
      </c>
      <c r="B439" t="s">
        <v>41</v>
      </c>
      <c r="C439" s="9">
        <v>632575</v>
      </c>
      <c r="D439" s="10">
        <v>44488</v>
      </c>
      <c r="E439" s="11">
        <v>1539980</v>
      </c>
      <c r="F439" t="s">
        <v>288</v>
      </c>
      <c r="G439" s="10">
        <f t="shared" si="24"/>
        <v>44518</v>
      </c>
      <c r="H439" t="s">
        <v>284</v>
      </c>
      <c r="I439" s="12" t="str">
        <f t="shared" si="25"/>
        <v>6325751539980</v>
      </c>
      <c r="L439" s="11">
        <f t="shared" si="26"/>
        <v>-1539980</v>
      </c>
      <c r="O439" s="10">
        <f>+IFERROR(VLOOKUP(I439,'[1]Resumen pagos 2025'!$1:$1048576,9,0),0)</f>
        <v>0</v>
      </c>
      <c r="P439" t="b">
        <f t="shared" si="27"/>
        <v>1</v>
      </c>
    </row>
    <row r="440" spans="1:16">
      <c r="A440" t="s">
        <v>128</v>
      </c>
      <c r="B440" t="s">
        <v>41</v>
      </c>
      <c r="C440" s="9">
        <v>816081</v>
      </c>
      <c r="D440" s="10">
        <v>44489</v>
      </c>
      <c r="E440" s="11">
        <v>397392</v>
      </c>
      <c r="F440" t="s">
        <v>288</v>
      </c>
      <c r="G440" s="10">
        <f t="shared" si="24"/>
        <v>44519</v>
      </c>
      <c r="H440" t="s">
        <v>284</v>
      </c>
      <c r="I440" s="12" t="str">
        <f t="shared" si="25"/>
        <v>816081397392</v>
      </c>
      <c r="L440" s="11">
        <f t="shared" si="26"/>
        <v>-397392</v>
      </c>
      <c r="O440" s="10">
        <f>+IFERROR(VLOOKUP(I440,'[1]Resumen pagos 2025'!$1:$1048576,9,0),0)</f>
        <v>0</v>
      </c>
      <c r="P440" t="b">
        <f t="shared" si="27"/>
        <v>1</v>
      </c>
    </row>
    <row r="441" spans="1:16">
      <c r="A441" t="s">
        <v>128</v>
      </c>
      <c r="B441" t="s">
        <v>41</v>
      </c>
      <c r="C441" s="9">
        <v>816095</v>
      </c>
      <c r="D441" s="10">
        <v>44489</v>
      </c>
      <c r="E441" s="11">
        <v>397392</v>
      </c>
      <c r="F441" t="s">
        <v>288</v>
      </c>
      <c r="G441" s="10">
        <f t="shared" si="24"/>
        <v>44519</v>
      </c>
      <c r="H441" t="s">
        <v>284</v>
      </c>
      <c r="I441" s="12" t="str">
        <f t="shared" si="25"/>
        <v>816095397392</v>
      </c>
      <c r="L441" s="11">
        <f t="shared" si="26"/>
        <v>-397392</v>
      </c>
      <c r="O441" s="10">
        <f>+IFERROR(VLOOKUP(I441,'[1]Resumen pagos 2025'!$1:$1048576,9,0),0)</f>
        <v>0</v>
      </c>
      <c r="P441" t="b">
        <f t="shared" si="27"/>
        <v>1</v>
      </c>
    </row>
    <row r="442" spans="1:16">
      <c r="A442" t="s">
        <v>128</v>
      </c>
      <c r="B442" t="s">
        <v>310</v>
      </c>
      <c r="C442" s="9">
        <v>31526</v>
      </c>
      <c r="D442" s="10">
        <v>44489</v>
      </c>
      <c r="E442" s="11">
        <v>-397392</v>
      </c>
      <c r="F442" t="s">
        <v>288</v>
      </c>
      <c r="G442" s="10">
        <f t="shared" si="24"/>
        <v>44519</v>
      </c>
      <c r="H442" t="s">
        <v>311</v>
      </c>
      <c r="I442" s="12" t="str">
        <f t="shared" si="25"/>
        <v>31526-397392</v>
      </c>
      <c r="L442" s="11">
        <f t="shared" si="26"/>
        <v>397392</v>
      </c>
      <c r="O442" s="10">
        <f>+IFERROR(VLOOKUP(I442,'[1]Resumen pagos 2025'!$1:$1048576,9,0),0)</f>
        <v>0</v>
      </c>
      <c r="P442" t="b">
        <f t="shared" si="27"/>
        <v>1</v>
      </c>
    </row>
    <row r="443" spans="1:16">
      <c r="A443" t="s">
        <v>351</v>
      </c>
      <c r="B443" t="s">
        <v>41</v>
      </c>
      <c r="C443" s="9">
        <v>4382131</v>
      </c>
      <c r="D443" s="10">
        <v>44489</v>
      </c>
      <c r="E443" s="11">
        <v>779850</v>
      </c>
      <c r="F443" t="s">
        <v>288</v>
      </c>
      <c r="G443" s="10">
        <f t="shared" si="24"/>
        <v>44519</v>
      </c>
      <c r="H443" t="s">
        <v>284</v>
      </c>
      <c r="I443" s="12" t="str">
        <f t="shared" si="25"/>
        <v>4382131779850</v>
      </c>
      <c r="L443" s="11">
        <f t="shared" si="26"/>
        <v>-779850</v>
      </c>
      <c r="O443" s="10">
        <f>+IFERROR(VLOOKUP(I443,'[1]Resumen pagos 2025'!$1:$1048576,9,0),0)</f>
        <v>0</v>
      </c>
      <c r="P443" t="b">
        <f t="shared" si="27"/>
        <v>1</v>
      </c>
    </row>
    <row r="444" spans="1:16">
      <c r="A444" t="s">
        <v>351</v>
      </c>
      <c r="B444" t="s">
        <v>41</v>
      </c>
      <c r="C444" s="9">
        <v>4277391</v>
      </c>
      <c r="D444" s="10">
        <v>44489</v>
      </c>
      <c r="E444" s="11">
        <v>353870</v>
      </c>
      <c r="F444" t="s">
        <v>288</v>
      </c>
      <c r="G444" s="10">
        <f t="shared" si="24"/>
        <v>44519</v>
      </c>
      <c r="H444" t="s">
        <v>284</v>
      </c>
      <c r="I444" s="12" t="str">
        <f t="shared" si="25"/>
        <v>4277391353870</v>
      </c>
      <c r="L444" s="11">
        <f t="shared" si="26"/>
        <v>-353870</v>
      </c>
      <c r="O444" s="10">
        <f>+IFERROR(VLOOKUP(I444,'[1]Resumen pagos 2025'!$1:$1048576,9,0),0)</f>
        <v>0</v>
      </c>
      <c r="P444" t="b">
        <f t="shared" si="27"/>
        <v>1</v>
      </c>
    </row>
    <row r="445" spans="1:16">
      <c r="A445" t="s">
        <v>64</v>
      </c>
      <c r="B445" t="s">
        <v>41</v>
      </c>
      <c r="C445" s="9">
        <v>83470</v>
      </c>
      <c r="D445" s="10">
        <v>44490</v>
      </c>
      <c r="E445" s="11">
        <v>362743</v>
      </c>
      <c r="F445" t="s">
        <v>288</v>
      </c>
      <c r="G445" s="10">
        <f t="shared" si="24"/>
        <v>44520</v>
      </c>
      <c r="H445" t="s">
        <v>284</v>
      </c>
      <c r="I445" s="12" t="str">
        <f t="shared" si="25"/>
        <v>83470362743</v>
      </c>
      <c r="L445" s="11">
        <f t="shared" si="26"/>
        <v>-362743</v>
      </c>
      <c r="O445" s="10">
        <f>+IFERROR(VLOOKUP(I445,'[1]Resumen pagos 2025'!$1:$1048576,9,0),0)</f>
        <v>0</v>
      </c>
      <c r="P445" t="b">
        <f t="shared" si="27"/>
        <v>1</v>
      </c>
    </row>
    <row r="446" spans="1:16">
      <c r="A446" t="s">
        <v>55</v>
      </c>
      <c r="B446" t="s">
        <v>41</v>
      </c>
      <c r="C446" s="9">
        <v>674465</v>
      </c>
      <c r="D446" s="10">
        <v>44490</v>
      </c>
      <c r="E446" s="11">
        <v>3152565</v>
      </c>
      <c r="F446" t="s">
        <v>288</v>
      </c>
      <c r="G446" s="10">
        <f t="shared" si="24"/>
        <v>44520</v>
      </c>
      <c r="H446" t="s">
        <v>284</v>
      </c>
      <c r="I446" s="12" t="str">
        <f t="shared" si="25"/>
        <v>6744653152565</v>
      </c>
      <c r="L446" s="11">
        <f t="shared" si="26"/>
        <v>-3152565</v>
      </c>
      <c r="N446" s="14" t="s">
        <v>304</v>
      </c>
      <c r="O446" s="10">
        <f>+IFERROR(VLOOKUP(I446,'[1]Resumen pagos 2025'!$1:$1048576,9,0),0)</f>
        <v>0</v>
      </c>
      <c r="P446" t="b">
        <f t="shared" si="27"/>
        <v>1</v>
      </c>
    </row>
    <row r="447" spans="1:16">
      <c r="A447" t="s">
        <v>339</v>
      </c>
      <c r="B447" t="s">
        <v>41</v>
      </c>
      <c r="C447" s="9">
        <v>106</v>
      </c>
      <c r="D447" s="10">
        <v>44490</v>
      </c>
      <c r="E447" s="11">
        <v>431775</v>
      </c>
      <c r="F447" t="s">
        <v>288</v>
      </c>
      <c r="G447" s="10">
        <f t="shared" si="24"/>
        <v>44520</v>
      </c>
      <c r="H447" t="s">
        <v>284</v>
      </c>
      <c r="I447" s="12" t="str">
        <f t="shared" si="25"/>
        <v>106431775</v>
      </c>
      <c r="L447" s="11">
        <f t="shared" si="26"/>
        <v>-431775</v>
      </c>
      <c r="O447" s="10">
        <f>+IFERROR(VLOOKUP(I447,'[1]Resumen pagos 2025'!$1:$1048576,9,0),0)</f>
        <v>0</v>
      </c>
      <c r="P447" t="b">
        <f t="shared" si="27"/>
        <v>1</v>
      </c>
    </row>
    <row r="448" spans="1:16">
      <c r="A448" t="s">
        <v>292</v>
      </c>
      <c r="B448" t="s">
        <v>41</v>
      </c>
      <c r="C448" s="9">
        <v>34167</v>
      </c>
      <c r="D448" s="10">
        <v>44490</v>
      </c>
      <c r="E448" s="11">
        <v>119985</v>
      </c>
      <c r="F448" t="s">
        <v>288</v>
      </c>
      <c r="G448" s="10">
        <f t="shared" si="24"/>
        <v>44520</v>
      </c>
      <c r="H448" t="s">
        <v>284</v>
      </c>
      <c r="I448" s="12" t="str">
        <f t="shared" si="25"/>
        <v>34167119985</v>
      </c>
      <c r="L448" s="11">
        <f t="shared" si="26"/>
        <v>-119985</v>
      </c>
      <c r="O448" s="10">
        <f>+IFERROR(VLOOKUP(I448,'[1]Resumen pagos 2025'!$1:$1048576,9,0),0)</f>
        <v>0</v>
      </c>
      <c r="P448" t="b">
        <f t="shared" si="27"/>
        <v>1</v>
      </c>
    </row>
    <row r="449" spans="1:16">
      <c r="A449" t="s">
        <v>315</v>
      </c>
      <c r="B449" t="s">
        <v>41</v>
      </c>
      <c r="C449" s="9">
        <v>1630458</v>
      </c>
      <c r="D449" s="10">
        <v>44491</v>
      </c>
      <c r="E449" s="11">
        <v>1139990</v>
      </c>
      <c r="F449" t="s">
        <v>288</v>
      </c>
      <c r="G449" s="10">
        <f t="shared" si="24"/>
        <v>44521</v>
      </c>
      <c r="H449" t="s">
        <v>284</v>
      </c>
      <c r="I449" s="12" t="str">
        <f t="shared" si="25"/>
        <v>16304581139990</v>
      </c>
      <c r="L449" s="11">
        <f t="shared" si="26"/>
        <v>-1139990</v>
      </c>
      <c r="O449" s="10">
        <f>+IFERROR(VLOOKUP(I449,'[1]Resumen pagos 2025'!$1:$1048576,9,0),0)</f>
        <v>0</v>
      </c>
      <c r="P449" t="b">
        <f t="shared" si="27"/>
        <v>1</v>
      </c>
    </row>
    <row r="450" spans="1:16">
      <c r="A450" t="s">
        <v>314</v>
      </c>
      <c r="B450" t="s">
        <v>41</v>
      </c>
      <c r="C450" s="9">
        <v>2659877</v>
      </c>
      <c r="D450" s="10">
        <v>44491</v>
      </c>
      <c r="E450" s="11">
        <v>741726</v>
      </c>
      <c r="F450" t="s">
        <v>288</v>
      </c>
      <c r="G450" s="10">
        <f t="shared" ref="G450:G513" si="28">+D450+30</f>
        <v>44521</v>
      </c>
      <c r="H450" t="s">
        <v>284</v>
      </c>
      <c r="I450" s="12" t="str">
        <f t="shared" ref="I450:I513" si="29">+C450&amp;E450</f>
        <v>2659877741726</v>
      </c>
      <c r="L450" s="11">
        <f t="shared" ref="L450:L513" si="30">+K450-E450</f>
        <v>-741726</v>
      </c>
      <c r="O450" s="10">
        <f>+IFERROR(VLOOKUP(I450,'[1]Resumen pagos 2025'!$1:$1048576,9,0),0)</f>
        <v>0</v>
      </c>
      <c r="P450" t="b">
        <f t="shared" si="27"/>
        <v>1</v>
      </c>
    </row>
    <row r="451" spans="1:16">
      <c r="A451" t="s">
        <v>55</v>
      </c>
      <c r="B451" t="s">
        <v>41</v>
      </c>
      <c r="C451" s="9">
        <v>674702</v>
      </c>
      <c r="D451" s="10">
        <v>44491</v>
      </c>
      <c r="E451" s="11">
        <v>949981</v>
      </c>
      <c r="F451" t="s">
        <v>288</v>
      </c>
      <c r="G451" s="10">
        <f t="shared" si="28"/>
        <v>44521</v>
      </c>
      <c r="H451" t="s">
        <v>284</v>
      </c>
      <c r="I451" s="12" t="str">
        <f t="shared" si="29"/>
        <v>674702949981</v>
      </c>
      <c r="L451" s="11">
        <f t="shared" si="30"/>
        <v>-949981</v>
      </c>
      <c r="N451" s="14" t="s">
        <v>304</v>
      </c>
      <c r="O451" s="10">
        <f>+IFERROR(VLOOKUP(I451,'[1]Resumen pagos 2025'!$1:$1048576,9,0),0)</f>
        <v>0</v>
      </c>
      <c r="P451" t="b">
        <f t="shared" si="27"/>
        <v>1</v>
      </c>
    </row>
    <row r="452" spans="1:16">
      <c r="A452" t="s">
        <v>352</v>
      </c>
      <c r="B452" t="s">
        <v>41</v>
      </c>
      <c r="C452" s="9">
        <v>290696</v>
      </c>
      <c r="D452" s="10">
        <v>44491</v>
      </c>
      <c r="E452" s="11">
        <v>124913</v>
      </c>
      <c r="F452" t="s">
        <v>288</v>
      </c>
      <c r="G452" s="10">
        <f t="shared" si="28"/>
        <v>44521</v>
      </c>
      <c r="H452" t="s">
        <v>284</v>
      </c>
      <c r="I452" s="12" t="str">
        <f t="shared" si="29"/>
        <v>290696124913</v>
      </c>
      <c r="L452" s="11">
        <f t="shared" si="30"/>
        <v>-124913</v>
      </c>
      <c r="O452" s="10">
        <f>+IFERROR(VLOOKUP(I452,'[1]Resumen pagos 2025'!$1:$1048576,9,0),0)</f>
        <v>0</v>
      </c>
      <c r="P452" t="b">
        <f t="shared" si="27"/>
        <v>1</v>
      </c>
    </row>
    <row r="453" spans="1:16">
      <c r="A453" t="s">
        <v>315</v>
      </c>
      <c r="B453" t="s">
        <v>41</v>
      </c>
      <c r="C453" s="9">
        <v>1630705</v>
      </c>
      <c r="D453" s="10">
        <v>44492</v>
      </c>
      <c r="E453" s="11">
        <v>657980</v>
      </c>
      <c r="F453" t="s">
        <v>288</v>
      </c>
      <c r="G453" s="10">
        <f t="shared" si="28"/>
        <v>44522</v>
      </c>
      <c r="H453" t="s">
        <v>284</v>
      </c>
      <c r="I453" s="12" t="str">
        <f t="shared" si="29"/>
        <v>1630705657980</v>
      </c>
      <c r="L453" s="11">
        <f t="shared" si="30"/>
        <v>-657980</v>
      </c>
      <c r="O453" s="10">
        <f>+IFERROR(VLOOKUP(I453,'[1]Resumen pagos 2025'!$1:$1048576,9,0),0)</f>
        <v>0</v>
      </c>
      <c r="P453" t="b">
        <f t="shared" si="27"/>
        <v>1</v>
      </c>
    </row>
    <row r="454" spans="1:16">
      <c r="A454" t="s">
        <v>315</v>
      </c>
      <c r="B454" t="s">
        <v>41</v>
      </c>
      <c r="C454" s="9">
        <v>1630560</v>
      </c>
      <c r="D454" s="10">
        <v>44492</v>
      </c>
      <c r="E454" s="11">
        <v>1099990</v>
      </c>
      <c r="F454" t="s">
        <v>288</v>
      </c>
      <c r="G454" s="10">
        <f t="shared" si="28"/>
        <v>44522</v>
      </c>
      <c r="H454" t="s">
        <v>284</v>
      </c>
      <c r="I454" s="12" t="str">
        <f t="shared" si="29"/>
        <v>16305601099990</v>
      </c>
      <c r="L454" s="11">
        <f t="shared" si="30"/>
        <v>-1099990</v>
      </c>
      <c r="O454" s="10">
        <f>+IFERROR(VLOOKUP(I454,'[1]Resumen pagos 2025'!$1:$1048576,9,0),0)</f>
        <v>0</v>
      </c>
      <c r="P454" t="b">
        <f t="shared" si="27"/>
        <v>1</v>
      </c>
    </row>
    <row r="455" spans="1:16">
      <c r="A455" t="s">
        <v>353</v>
      </c>
      <c r="B455" t="s">
        <v>41</v>
      </c>
      <c r="C455" s="9">
        <v>2106</v>
      </c>
      <c r="D455" s="10">
        <v>44494</v>
      </c>
      <c r="E455" s="11">
        <v>2296117</v>
      </c>
      <c r="F455" t="s">
        <v>288</v>
      </c>
      <c r="G455" s="10">
        <f t="shared" si="28"/>
        <v>44524</v>
      </c>
      <c r="H455" t="s">
        <v>284</v>
      </c>
      <c r="I455" s="12" t="str">
        <f t="shared" si="29"/>
        <v>21062296117</v>
      </c>
      <c r="L455" s="11">
        <f t="shared" si="30"/>
        <v>-2296117</v>
      </c>
      <c r="O455" s="10">
        <f>+IFERROR(VLOOKUP(I455,'[1]Resumen pagos 2025'!$1:$1048576,9,0),0)</f>
        <v>0</v>
      </c>
      <c r="P455" t="b">
        <f t="shared" ref="P455:P518" si="31">+O455=J455</f>
        <v>1</v>
      </c>
    </row>
    <row r="456" spans="1:16">
      <c r="A456" t="s">
        <v>285</v>
      </c>
      <c r="B456" t="s">
        <v>41</v>
      </c>
      <c r="C456" s="9">
        <v>598</v>
      </c>
      <c r="D456" s="10">
        <v>44495</v>
      </c>
      <c r="E456" s="11">
        <v>2853733</v>
      </c>
      <c r="F456" t="s">
        <v>288</v>
      </c>
      <c r="G456" s="10">
        <f t="shared" si="28"/>
        <v>44525</v>
      </c>
      <c r="H456" t="s">
        <v>284</v>
      </c>
      <c r="I456" s="12" t="str">
        <f t="shared" si="29"/>
        <v>5982853733</v>
      </c>
      <c r="J456" s="15">
        <v>44519</v>
      </c>
      <c r="K456" s="16">
        <v>2853733</v>
      </c>
      <c r="L456" s="11">
        <f t="shared" si="30"/>
        <v>0</v>
      </c>
      <c r="O456" s="10">
        <f>+IFERROR(VLOOKUP(I456,'[1]Resumen pagos 2025'!$1:$1048576,9,0),0)</f>
        <v>0</v>
      </c>
      <c r="P456" t="b">
        <f t="shared" si="31"/>
        <v>0</v>
      </c>
    </row>
    <row r="457" spans="1:16">
      <c r="A457" t="s">
        <v>305</v>
      </c>
      <c r="B457" t="s">
        <v>41</v>
      </c>
      <c r="C457" s="9">
        <v>3857079</v>
      </c>
      <c r="D457" s="10">
        <v>44495</v>
      </c>
      <c r="E457" s="11">
        <v>349990</v>
      </c>
      <c r="F457" t="s">
        <v>288</v>
      </c>
      <c r="G457" s="10">
        <f t="shared" si="28"/>
        <v>44525</v>
      </c>
      <c r="H457" t="s">
        <v>284</v>
      </c>
      <c r="I457" s="12" t="str">
        <f t="shared" si="29"/>
        <v>3857079349990</v>
      </c>
      <c r="L457" s="11">
        <f t="shared" si="30"/>
        <v>-349990</v>
      </c>
      <c r="O457" s="10">
        <f>+IFERROR(VLOOKUP(I457,'[1]Resumen pagos 2025'!$1:$1048576,9,0),0)</f>
        <v>0</v>
      </c>
      <c r="P457" t="b">
        <f t="shared" si="31"/>
        <v>1</v>
      </c>
    </row>
    <row r="458" spans="1:16">
      <c r="A458" t="s">
        <v>52</v>
      </c>
      <c r="B458" t="s">
        <v>41</v>
      </c>
      <c r="C458" s="9">
        <v>97269</v>
      </c>
      <c r="D458" s="10">
        <v>44496</v>
      </c>
      <c r="E458" s="11">
        <v>43911</v>
      </c>
      <c r="F458" t="s">
        <v>288</v>
      </c>
      <c r="G458" s="10">
        <f t="shared" si="28"/>
        <v>44526</v>
      </c>
      <c r="H458" t="s">
        <v>284</v>
      </c>
      <c r="I458" s="12" t="str">
        <f t="shared" si="29"/>
        <v>9726943911</v>
      </c>
      <c r="L458" s="11">
        <f t="shared" si="30"/>
        <v>-43911</v>
      </c>
      <c r="O458" s="10">
        <f>+IFERROR(VLOOKUP(I458,'[1]Resumen pagos 2025'!$1:$1048576,9,0),0)</f>
        <v>0</v>
      </c>
      <c r="P458" t="b">
        <f t="shared" si="31"/>
        <v>1</v>
      </c>
    </row>
    <row r="459" spans="1:16">
      <c r="A459" t="s">
        <v>52</v>
      </c>
      <c r="B459" t="s">
        <v>41</v>
      </c>
      <c r="C459" s="9">
        <v>97268</v>
      </c>
      <c r="D459" s="10">
        <v>44496</v>
      </c>
      <c r="E459" s="11">
        <v>129296</v>
      </c>
      <c r="F459" t="s">
        <v>288</v>
      </c>
      <c r="G459" s="10">
        <f t="shared" si="28"/>
        <v>44526</v>
      </c>
      <c r="H459" t="s">
        <v>284</v>
      </c>
      <c r="I459" s="12" t="str">
        <f t="shared" si="29"/>
        <v>97268129296</v>
      </c>
      <c r="L459" s="11">
        <f t="shared" si="30"/>
        <v>-129296</v>
      </c>
      <c r="O459" s="10">
        <f>+IFERROR(VLOOKUP(I459,'[1]Resumen pagos 2025'!$1:$1048576,9,0),0)</f>
        <v>0</v>
      </c>
      <c r="P459" t="b">
        <f t="shared" si="31"/>
        <v>1</v>
      </c>
    </row>
    <row r="460" spans="1:16">
      <c r="A460" t="s">
        <v>64</v>
      </c>
      <c r="B460" t="s">
        <v>41</v>
      </c>
      <c r="C460" s="9">
        <v>83738</v>
      </c>
      <c r="D460" s="10">
        <v>44496</v>
      </c>
      <c r="E460" s="11">
        <v>115755</v>
      </c>
      <c r="F460" t="s">
        <v>288</v>
      </c>
      <c r="G460" s="10">
        <f t="shared" si="28"/>
        <v>44526</v>
      </c>
      <c r="H460" t="s">
        <v>284</v>
      </c>
      <c r="I460" s="12" t="str">
        <f t="shared" si="29"/>
        <v>83738115755</v>
      </c>
      <c r="L460" s="11">
        <f t="shared" si="30"/>
        <v>-115755</v>
      </c>
      <c r="O460" s="10">
        <f>+IFERROR(VLOOKUP(I460,'[1]Resumen pagos 2025'!$1:$1048576,9,0),0)</f>
        <v>0</v>
      </c>
      <c r="P460" t="b">
        <f t="shared" si="31"/>
        <v>1</v>
      </c>
    </row>
    <row r="461" spans="1:16">
      <c r="A461" t="s">
        <v>314</v>
      </c>
      <c r="B461" t="s">
        <v>41</v>
      </c>
      <c r="C461" s="9">
        <v>2663072</v>
      </c>
      <c r="D461" s="10">
        <v>44496</v>
      </c>
      <c r="E461" s="11">
        <v>706267</v>
      </c>
      <c r="F461" t="s">
        <v>288</v>
      </c>
      <c r="G461" s="10">
        <f t="shared" si="28"/>
        <v>44526</v>
      </c>
      <c r="H461" t="s">
        <v>284</v>
      </c>
      <c r="I461" s="12" t="str">
        <f t="shared" si="29"/>
        <v>2663072706267</v>
      </c>
      <c r="L461" s="11">
        <f t="shared" si="30"/>
        <v>-706267</v>
      </c>
      <c r="O461" s="10">
        <f>+IFERROR(VLOOKUP(I461,'[1]Resumen pagos 2025'!$1:$1048576,9,0),0)</f>
        <v>0</v>
      </c>
      <c r="P461" t="b">
        <f t="shared" si="31"/>
        <v>1</v>
      </c>
    </row>
    <row r="462" spans="1:16">
      <c r="A462" t="s">
        <v>305</v>
      </c>
      <c r="B462" t="s">
        <v>41</v>
      </c>
      <c r="C462" s="9">
        <v>3858273</v>
      </c>
      <c r="D462" s="10">
        <v>44498</v>
      </c>
      <c r="E462" s="11">
        <v>729990</v>
      </c>
      <c r="F462" t="s">
        <v>288</v>
      </c>
      <c r="G462" s="10">
        <f t="shared" si="28"/>
        <v>44528</v>
      </c>
      <c r="H462" t="s">
        <v>284</v>
      </c>
      <c r="I462" s="12" t="str">
        <f t="shared" si="29"/>
        <v>3858273729990</v>
      </c>
      <c r="L462" s="11">
        <f t="shared" si="30"/>
        <v>-729990</v>
      </c>
      <c r="O462" s="10">
        <f>+IFERROR(VLOOKUP(I462,'[1]Resumen pagos 2025'!$1:$1048576,9,0),0)</f>
        <v>0</v>
      </c>
      <c r="P462" t="b">
        <f t="shared" si="31"/>
        <v>1</v>
      </c>
    </row>
    <row r="463" spans="1:16">
      <c r="A463" t="s">
        <v>95</v>
      </c>
      <c r="B463" t="s">
        <v>41</v>
      </c>
      <c r="C463" s="9">
        <v>4119</v>
      </c>
      <c r="D463" s="10">
        <v>44499</v>
      </c>
      <c r="E463" s="11">
        <v>3889447</v>
      </c>
      <c r="F463" t="s">
        <v>288</v>
      </c>
      <c r="G463" s="10">
        <f t="shared" si="28"/>
        <v>44529</v>
      </c>
      <c r="H463" t="s">
        <v>284</v>
      </c>
      <c r="I463" s="12" t="str">
        <f t="shared" si="29"/>
        <v>41193889447</v>
      </c>
      <c r="L463" s="11">
        <f t="shared" si="30"/>
        <v>-3889447</v>
      </c>
      <c r="O463" s="10">
        <f>+IFERROR(VLOOKUP(I463,'[1]Resumen pagos 2025'!$1:$1048576,9,0),0)</f>
        <v>0</v>
      </c>
      <c r="P463" t="b">
        <f t="shared" si="31"/>
        <v>1</v>
      </c>
    </row>
    <row r="464" spans="1:16">
      <c r="A464" t="s">
        <v>315</v>
      </c>
      <c r="B464" t="s">
        <v>41</v>
      </c>
      <c r="C464" s="9">
        <v>1631207</v>
      </c>
      <c r="D464" s="10">
        <v>44499</v>
      </c>
      <c r="E464" s="11">
        <v>499990</v>
      </c>
      <c r="F464" t="s">
        <v>288</v>
      </c>
      <c r="G464" s="10">
        <f t="shared" si="28"/>
        <v>44529</v>
      </c>
      <c r="H464" t="s">
        <v>284</v>
      </c>
      <c r="I464" s="12" t="str">
        <f t="shared" si="29"/>
        <v>1631207499990</v>
      </c>
      <c r="L464" s="11">
        <f t="shared" si="30"/>
        <v>-499990</v>
      </c>
      <c r="O464" s="10">
        <f>+IFERROR(VLOOKUP(I464,'[1]Resumen pagos 2025'!$1:$1048576,9,0),0)</f>
        <v>0</v>
      </c>
      <c r="P464" t="b">
        <f t="shared" si="31"/>
        <v>1</v>
      </c>
    </row>
    <row r="465" spans="1:16">
      <c r="A465" t="s">
        <v>314</v>
      </c>
      <c r="B465" t="s">
        <v>41</v>
      </c>
      <c r="C465" s="9">
        <v>2666602</v>
      </c>
      <c r="D465" s="10">
        <v>44502</v>
      </c>
      <c r="E465" s="11">
        <v>154035</v>
      </c>
      <c r="F465" t="s">
        <v>288</v>
      </c>
      <c r="G465" s="10">
        <f t="shared" si="28"/>
        <v>44532</v>
      </c>
      <c r="H465" t="s">
        <v>284</v>
      </c>
      <c r="I465" s="12" t="str">
        <f t="shared" si="29"/>
        <v>2666602154035</v>
      </c>
      <c r="L465" s="11">
        <f t="shared" si="30"/>
        <v>-154035</v>
      </c>
      <c r="O465" s="10">
        <f>+IFERROR(VLOOKUP(I465,'[1]Resumen pagos 2025'!$1:$1048576,9,0),0)</f>
        <v>0</v>
      </c>
      <c r="P465" t="b">
        <f t="shared" si="31"/>
        <v>1</v>
      </c>
    </row>
    <row r="466" spans="1:16">
      <c r="A466" t="s">
        <v>292</v>
      </c>
      <c r="B466" t="s">
        <v>41</v>
      </c>
      <c r="C466" s="9">
        <v>34332</v>
      </c>
      <c r="D466" s="10">
        <v>44502</v>
      </c>
      <c r="E466" s="11">
        <v>173445</v>
      </c>
      <c r="F466" t="s">
        <v>288</v>
      </c>
      <c r="G466" s="10">
        <f t="shared" si="28"/>
        <v>44532</v>
      </c>
      <c r="H466" t="s">
        <v>284</v>
      </c>
      <c r="I466" s="12" t="str">
        <f t="shared" si="29"/>
        <v>34332173445</v>
      </c>
      <c r="L466" s="11">
        <f t="shared" si="30"/>
        <v>-173445</v>
      </c>
      <c r="O466" s="10">
        <f>+IFERROR(VLOOKUP(I466,'[1]Resumen pagos 2025'!$1:$1048576,9,0),0)</f>
        <v>0</v>
      </c>
      <c r="P466" t="b">
        <f t="shared" si="31"/>
        <v>1</v>
      </c>
    </row>
    <row r="467" spans="1:16">
      <c r="A467" t="s">
        <v>286</v>
      </c>
      <c r="B467" t="s">
        <v>41</v>
      </c>
      <c r="C467" s="9">
        <v>2978233</v>
      </c>
      <c r="D467" s="10">
        <v>44502</v>
      </c>
      <c r="E467" s="11">
        <v>220683</v>
      </c>
      <c r="F467" t="s">
        <v>288</v>
      </c>
      <c r="G467" s="10">
        <f t="shared" si="28"/>
        <v>44532</v>
      </c>
      <c r="H467" t="s">
        <v>284</v>
      </c>
      <c r="I467" s="12" t="str">
        <f t="shared" si="29"/>
        <v>2978233220683</v>
      </c>
      <c r="L467" s="11">
        <f t="shared" si="30"/>
        <v>-220683</v>
      </c>
      <c r="O467" s="10">
        <f>+IFERROR(VLOOKUP(I467,'[1]Resumen pagos 2025'!$1:$1048576,9,0),0)</f>
        <v>0</v>
      </c>
      <c r="P467" t="b">
        <f t="shared" si="31"/>
        <v>1</v>
      </c>
    </row>
    <row r="468" spans="1:16">
      <c r="A468" t="s">
        <v>128</v>
      </c>
      <c r="B468" t="s">
        <v>41</v>
      </c>
      <c r="C468" s="9">
        <v>816774</v>
      </c>
      <c r="D468" s="10">
        <v>44503</v>
      </c>
      <c r="E468" s="11">
        <v>1359573</v>
      </c>
      <c r="F468" t="s">
        <v>288</v>
      </c>
      <c r="G468" s="10">
        <f t="shared" si="28"/>
        <v>44533</v>
      </c>
      <c r="H468" t="s">
        <v>284</v>
      </c>
      <c r="I468" s="12" t="str">
        <f t="shared" si="29"/>
        <v>8167741359573</v>
      </c>
      <c r="L468" s="11">
        <f t="shared" si="30"/>
        <v>-1359573</v>
      </c>
      <c r="O468" s="10">
        <f>+IFERROR(VLOOKUP(I468,'[1]Resumen pagos 2025'!$1:$1048576,9,0),0)</f>
        <v>0</v>
      </c>
      <c r="P468" t="b">
        <f t="shared" si="31"/>
        <v>1</v>
      </c>
    </row>
    <row r="469" spans="1:16">
      <c r="A469" t="s">
        <v>346</v>
      </c>
      <c r="B469" t="s">
        <v>41</v>
      </c>
      <c r="C469" s="9">
        <v>994</v>
      </c>
      <c r="D469" s="10">
        <v>44503</v>
      </c>
      <c r="E469" s="11">
        <v>359900</v>
      </c>
      <c r="F469" t="s">
        <v>288</v>
      </c>
      <c r="G469" s="10">
        <f t="shared" si="28"/>
        <v>44533</v>
      </c>
      <c r="H469" t="s">
        <v>284</v>
      </c>
      <c r="I469" s="12" t="str">
        <f t="shared" si="29"/>
        <v>994359900</v>
      </c>
      <c r="L469" s="11">
        <f t="shared" si="30"/>
        <v>-359900</v>
      </c>
      <c r="O469" s="10">
        <f>+IFERROR(VLOOKUP(I469,'[1]Resumen pagos 2025'!$1:$1048576,9,0),0)</f>
        <v>0</v>
      </c>
      <c r="P469" t="b">
        <f t="shared" si="31"/>
        <v>1</v>
      </c>
    </row>
    <row r="470" spans="1:16">
      <c r="A470" t="s">
        <v>55</v>
      </c>
      <c r="B470" t="s">
        <v>41</v>
      </c>
      <c r="C470" s="9">
        <v>675524</v>
      </c>
      <c r="D470" s="10">
        <v>44503</v>
      </c>
      <c r="E470" s="11">
        <v>699990</v>
      </c>
      <c r="F470" t="s">
        <v>288</v>
      </c>
      <c r="G470" s="10">
        <f t="shared" si="28"/>
        <v>44533</v>
      </c>
      <c r="H470" t="s">
        <v>327</v>
      </c>
      <c r="I470" s="12" t="str">
        <f t="shared" si="29"/>
        <v>675524699990</v>
      </c>
      <c r="L470" s="11">
        <f t="shared" si="30"/>
        <v>-699990</v>
      </c>
      <c r="N470" s="14" t="s">
        <v>304</v>
      </c>
      <c r="O470" s="10">
        <f>+IFERROR(VLOOKUP(I470,'[1]Resumen pagos 2025'!$1:$1048576,9,0),0)</f>
        <v>0</v>
      </c>
      <c r="P470" t="b">
        <f t="shared" si="31"/>
        <v>1</v>
      </c>
    </row>
    <row r="471" spans="1:16">
      <c r="A471" t="s">
        <v>55</v>
      </c>
      <c r="B471" t="s">
        <v>41</v>
      </c>
      <c r="C471" s="9">
        <v>675558</v>
      </c>
      <c r="D471" s="10">
        <v>44503</v>
      </c>
      <c r="E471" s="11">
        <v>699990</v>
      </c>
      <c r="F471" t="s">
        <v>288</v>
      </c>
      <c r="G471" s="10">
        <f t="shared" si="28"/>
        <v>44533</v>
      </c>
      <c r="H471" t="s">
        <v>284</v>
      </c>
      <c r="I471" s="12" t="str">
        <f t="shared" si="29"/>
        <v>675558699990</v>
      </c>
      <c r="L471" s="11">
        <f t="shared" si="30"/>
        <v>-699990</v>
      </c>
      <c r="N471" s="14" t="s">
        <v>304</v>
      </c>
      <c r="O471" s="10">
        <f>+IFERROR(VLOOKUP(I471,'[1]Resumen pagos 2025'!$1:$1048576,9,0),0)</f>
        <v>0</v>
      </c>
      <c r="P471" t="b">
        <f t="shared" si="31"/>
        <v>1</v>
      </c>
    </row>
    <row r="472" spans="1:16">
      <c r="A472" t="s">
        <v>55</v>
      </c>
      <c r="B472" t="s">
        <v>310</v>
      </c>
      <c r="C472" s="9">
        <v>110554</v>
      </c>
      <c r="D472" s="10">
        <v>44503</v>
      </c>
      <c r="E472" s="11">
        <v>-699990</v>
      </c>
      <c r="F472" t="s">
        <v>288</v>
      </c>
      <c r="G472" s="10">
        <f t="shared" si="28"/>
        <v>44533</v>
      </c>
      <c r="H472" t="s">
        <v>311</v>
      </c>
      <c r="I472" s="12" t="str">
        <f t="shared" si="29"/>
        <v>110554-699990</v>
      </c>
      <c r="L472" s="11">
        <f t="shared" si="30"/>
        <v>699990</v>
      </c>
      <c r="N472" s="14" t="s">
        <v>304</v>
      </c>
      <c r="O472" s="10">
        <f>+IFERROR(VLOOKUP(I472,'[1]Resumen pagos 2025'!$1:$1048576,9,0),0)</f>
        <v>0</v>
      </c>
      <c r="P472" t="b">
        <f t="shared" si="31"/>
        <v>1</v>
      </c>
    </row>
    <row r="473" spans="1:16">
      <c r="A473" t="s">
        <v>289</v>
      </c>
      <c r="B473" t="s">
        <v>41</v>
      </c>
      <c r="C473" s="9">
        <v>4030</v>
      </c>
      <c r="D473" s="10">
        <v>44503</v>
      </c>
      <c r="E473" s="11">
        <v>411373</v>
      </c>
      <c r="F473" t="s">
        <v>288</v>
      </c>
      <c r="G473" s="10">
        <f t="shared" si="28"/>
        <v>44533</v>
      </c>
      <c r="H473" t="s">
        <v>284</v>
      </c>
      <c r="I473" s="12" t="str">
        <f t="shared" si="29"/>
        <v>4030411373</v>
      </c>
      <c r="L473" s="11">
        <f t="shared" si="30"/>
        <v>-411373</v>
      </c>
      <c r="O473" s="10">
        <f>+IFERROR(VLOOKUP(I473,'[1]Resumen pagos 2025'!$1:$1048576,9,0),0)</f>
        <v>0</v>
      </c>
      <c r="P473" t="b">
        <f t="shared" si="31"/>
        <v>1</v>
      </c>
    </row>
    <row r="474" spans="1:16">
      <c r="A474" t="s">
        <v>296</v>
      </c>
      <c r="B474" t="s">
        <v>297</v>
      </c>
      <c r="C474" s="9">
        <v>4339</v>
      </c>
      <c r="D474" s="10">
        <v>44503</v>
      </c>
      <c r="E474" s="11">
        <v>203605</v>
      </c>
      <c r="F474" t="s">
        <v>288</v>
      </c>
      <c r="G474" s="10">
        <f t="shared" si="28"/>
        <v>44533</v>
      </c>
      <c r="H474" t="s">
        <v>284</v>
      </c>
      <c r="I474" s="12" t="str">
        <f t="shared" si="29"/>
        <v>4339203605</v>
      </c>
      <c r="L474" s="11">
        <f t="shared" si="30"/>
        <v>-203605</v>
      </c>
      <c r="O474" s="10">
        <f>+IFERROR(VLOOKUP(I474,'[1]Resumen pagos 2025'!$1:$1048576,9,0),0)</f>
        <v>0</v>
      </c>
      <c r="P474" t="b">
        <f t="shared" si="31"/>
        <v>1</v>
      </c>
    </row>
    <row r="475" spans="1:16">
      <c r="A475" t="s">
        <v>292</v>
      </c>
      <c r="B475" t="s">
        <v>310</v>
      </c>
      <c r="C475" s="9">
        <v>9009</v>
      </c>
      <c r="D475" s="10">
        <v>44504</v>
      </c>
      <c r="E475" s="11">
        <v>-15192</v>
      </c>
      <c r="F475" t="s">
        <v>288</v>
      </c>
      <c r="G475" s="10">
        <f t="shared" si="28"/>
        <v>44534</v>
      </c>
      <c r="H475" t="s">
        <v>311</v>
      </c>
      <c r="I475" s="12" t="str">
        <f t="shared" si="29"/>
        <v>9009-15192</v>
      </c>
      <c r="L475" s="11">
        <f t="shared" si="30"/>
        <v>15192</v>
      </c>
      <c r="O475" s="10">
        <f>+IFERROR(VLOOKUP(I475,'[1]Resumen pagos 2025'!$1:$1048576,9,0),0)</f>
        <v>0</v>
      </c>
      <c r="P475" t="b">
        <f t="shared" si="31"/>
        <v>1</v>
      </c>
    </row>
    <row r="476" spans="1:16">
      <c r="A476" t="s">
        <v>290</v>
      </c>
      <c r="B476" t="s">
        <v>41</v>
      </c>
      <c r="C476" s="9">
        <v>5747</v>
      </c>
      <c r="D476" s="10">
        <v>44505</v>
      </c>
      <c r="E476" s="11">
        <v>479984</v>
      </c>
      <c r="F476" t="s">
        <v>288</v>
      </c>
      <c r="G476" s="10">
        <f t="shared" si="28"/>
        <v>44535</v>
      </c>
      <c r="H476" t="s">
        <v>284</v>
      </c>
      <c r="I476" s="12" t="str">
        <f t="shared" si="29"/>
        <v>5747479984</v>
      </c>
      <c r="L476" s="11">
        <f t="shared" si="30"/>
        <v>-479984</v>
      </c>
      <c r="O476" s="10">
        <f>+IFERROR(VLOOKUP(I476,'[1]Resumen pagos 2025'!$1:$1048576,9,0),0)</f>
        <v>0</v>
      </c>
      <c r="P476" t="b">
        <f t="shared" si="31"/>
        <v>1</v>
      </c>
    </row>
    <row r="477" spans="1:16">
      <c r="A477" t="s">
        <v>290</v>
      </c>
      <c r="B477" t="s">
        <v>41</v>
      </c>
      <c r="C477" s="9">
        <v>5748</v>
      </c>
      <c r="D477" s="10">
        <v>44505</v>
      </c>
      <c r="E477" s="11">
        <v>831992</v>
      </c>
      <c r="F477" t="s">
        <v>288</v>
      </c>
      <c r="G477" s="10">
        <f t="shared" si="28"/>
        <v>44535</v>
      </c>
      <c r="H477" t="s">
        <v>284</v>
      </c>
      <c r="I477" s="12" t="str">
        <f t="shared" si="29"/>
        <v>5748831992</v>
      </c>
      <c r="L477" s="11">
        <f t="shared" si="30"/>
        <v>-831992</v>
      </c>
      <c r="O477" s="10">
        <f>+IFERROR(VLOOKUP(I477,'[1]Resumen pagos 2025'!$1:$1048576,9,0),0)</f>
        <v>0</v>
      </c>
      <c r="P477" t="b">
        <f t="shared" si="31"/>
        <v>1</v>
      </c>
    </row>
    <row r="478" spans="1:16">
      <c r="A478" t="s">
        <v>348</v>
      </c>
      <c r="B478" t="s">
        <v>41</v>
      </c>
      <c r="C478" s="9">
        <v>629</v>
      </c>
      <c r="D478" s="10">
        <v>44505</v>
      </c>
      <c r="E478" s="11">
        <v>114835</v>
      </c>
      <c r="F478" t="s">
        <v>288</v>
      </c>
      <c r="G478" s="10">
        <f t="shared" si="28"/>
        <v>44535</v>
      </c>
      <c r="H478" t="s">
        <v>284</v>
      </c>
      <c r="I478" s="12" t="str">
        <f t="shared" si="29"/>
        <v>629114835</v>
      </c>
      <c r="L478" s="11">
        <f t="shared" si="30"/>
        <v>-114835</v>
      </c>
      <c r="O478" s="10">
        <f>+IFERROR(VLOOKUP(I478,'[1]Resumen pagos 2025'!$1:$1048576,9,0),0)</f>
        <v>0</v>
      </c>
      <c r="P478" t="b">
        <f t="shared" si="31"/>
        <v>1</v>
      </c>
    </row>
    <row r="479" spans="1:16">
      <c r="A479" t="s">
        <v>354</v>
      </c>
      <c r="B479" t="s">
        <v>41</v>
      </c>
      <c r="C479" s="9">
        <v>4056</v>
      </c>
      <c r="D479" s="10">
        <v>44505</v>
      </c>
      <c r="E479" s="11">
        <v>419952</v>
      </c>
      <c r="F479" t="s">
        <v>288</v>
      </c>
      <c r="G479" s="10">
        <f t="shared" si="28"/>
        <v>44535</v>
      </c>
      <c r="H479" t="s">
        <v>284</v>
      </c>
      <c r="I479" s="12" t="str">
        <f t="shared" si="29"/>
        <v>4056419952</v>
      </c>
      <c r="L479" s="11">
        <f t="shared" si="30"/>
        <v>-419952</v>
      </c>
      <c r="O479" s="10">
        <f>+IFERROR(VLOOKUP(I479,'[1]Resumen pagos 2025'!$1:$1048576,9,0),0)</f>
        <v>0</v>
      </c>
      <c r="P479" t="b">
        <f t="shared" si="31"/>
        <v>1</v>
      </c>
    </row>
    <row r="480" spans="1:16">
      <c r="A480" t="s">
        <v>314</v>
      </c>
      <c r="B480" t="s">
        <v>41</v>
      </c>
      <c r="C480" s="9">
        <v>2670160</v>
      </c>
      <c r="D480" s="10">
        <v>44505</v>
      </c>
      <c r="E480" s="11">
        <v>1313596</v>
      </c>
      <c r="F480" t="s">
        <v>288</v>
      </c>
      <c r="G480" s="10">
        <f t="shared" si="28"/>
        <v>44535</v>
      </c>
      <c r="H480" t="s">
        <v>284</v>
      </c>
      <c r="I480" s="12" t="str">
        <f t="shared" si="29"/>
        <v>26701601313596</v>
      </c>
      <c r="L480" s="11">
        <f t="shared" si="30"/>
        <v>-1313596</v>
      </c>
      <c r="O480" s="10">
        <f>+IFERROR(VLOOKUP(I480,'[1]Resumen pagos 2025'!$1:$1048576,9,0),0)</f>
        <v>0</v>
      </c>
      <c r="P480" t="b">
        <f t="shared" si="31"/>
        <v>1</v>
      </c>
    </row>
    <row r="481" spans="1:16">
      <c r="A481" t="s">
        <v>344</v>
      </c>
      <c r="B481" t="s">
        <v>41</v>
      </c>
      <c r="C481" s="9">
        <v>22207</v>
      </c>
      <c r="D481" s="10">
        <v>44505</v>
      </c>
      <c r="E481" s="11">
        <v>312092</v>
      </c>
      <c r="F481" t="s">
        <v>288</v>
      </c>
      <c r="G481" s="10">
        <f t="shared" si="28"/>
        <v>44535</v>
      </c>
      <c r="H481" t="s">
        <v>284</v>
      </c>
      <c r="I481" s="12" t="str">
        <f t="shared" si="29"/>
        <v>22207312092</v>
      </c>
      <c r="L481" s="11">
        <f t="shared" si="30"/>
        <v>-312092</v>
      </c>
      <c r="O481" s="10">
        <f>+IFERROR(VLOOKUP(I481,'[1]Resumen pagos 2025'!$1:$1048576,9,0),0)</f>
        <v>0</v>
      </c>
      <c r="P481" t="b">
        <f t="shared" si="31"/>
        <v>1</v>
      </c>
    </row>
    <row r="482" spans="1:16">
      <c r="A482" t="s">
        <v>286</v>
      </c>
      <c r="B482" t="s">
        <v>41</v>
      </c>
      <c r="C482" s="9">
        <v>2979507</v>
      </c>
      <c r="D482" s="10">
        <v>44505</v>
      </c>
      <c r="E482" s="11">
        <v>220683</v>
      </c>
      <c r="F482" t="s">
        <v>288</v>
      </c>
      <c r="G482" s="10">
        <f t="shared" si="28"/>
        <v>44535</v>
      </c>
      <c r="H482" t="s">
        <v>284</v>
      </c>
      <c r="I482" s="12" t="str">
        <f t="shared" si="29"/>
        <v>2979507220683</v>
      </c>
      <c r="L482" s="11">
        <f t="shared" si="30"/>
        <v>-220683</v>
      </c>
      <c r="O482" s="10">
        <f>+IFERROR(VLOOKUP(I482,'[1]Resumen pagos 2025'!$1:$1048576,9,0),0)</f>
        <v>0</v>
      </c>
      <c r="P482" t="b">
        <f t="shared" si="31"/>
        <v>1</v>
      </c>
    </row>
    <row r="483" spans="1:16">
      <c r="A483" t="s">
        <v>67</v>
      </c>
      <c r="B483" t="s">
        <v>41</v>
      </c>
      <c r="C483" s="9">
        <v>27020</v>
      </c>
      <c r="D483" s="10">
        <v>44508</v>
      </c>
      <c r="E483" s="11">
        <v>1000811</v>
      </c>
      <c r="F483" t="s">
        <v>288</v>
      </c>
      <c r="G483" s="10">
        <f t="shared" si="28"/>
        <v>44538</v>
      </c>
      <c r="H483" t="s">
        <v>284</v>
      </c>
      <c r="I483" s="12" t="str">
        <f t="shared" si="29"/>
        <v>270201000811</v>
      </c>
      <c r="L483" s="11">
        <f t="shared" si="30"/>
        <v>-1000811</v>
      </c>
      <c r="N483" s="14" t="s">
        <v>298</v>
      </c>
      <c r="O483" s="10">
        <f>+IFERROR(VLOOKUP(I483,'[1]Resumen pagos 2025'!$1:$1048576,9,0),0)</f>
        <v>0</v>
      </c>
      <c r="P483" t="b">
        <f t="shared" si="31"/>
        <v>1</v>
      </c>
    </row>
    <row r="484" spans="1:16">
      <c r="A484" t="s">
        <v>295</v>
      </c>
      <c r="B484" t="s">
        <v>41</v>
      </c>
      <c r="C484" s="9">
        <v>13542</v>
      </c>
      <c r="D484" s="10">
        <v>44508</v>
      </c>
      <c r="E484" s="11">
        <v>30000</v>
      </c>
      <c r="F484" t="s">
        <v>288</v>
      </c>
      <c r="G484" s="10">
        <f t="shared" si="28"/>
        <v>44538</v>
      </c>
      <c r="H484" t="s">
        <v>284</v>
      </c>
      <c r="I484" s="12" t="str">
        <f t="shared" si="29"/>
        <v>1354230000</v>
      </c>
      <c r="L484" s="11">
        <f t="shared" si="30"/>
        <v>-30000</v>
      </c>
      <c r="O484" s="10">
        <f>+IFERROR(VLOOKUP(I484,'[1]Resumen pagos 2025'!$1:$1048576,9,0),0)</f>
        <v>0</v>
      </c>
      <c r="P484" t="b">
        <f t="shared" si="31"/>
        <v>1</v>
      </c>
    </row>
    <row r="485" spans="1:16">
      <c r="A485" t="s">
        <v>291</v>
      </c>
      <c r="B485" t="s">
        <v>41</v>
      </c>
      <c r="C485" s="9">
        <v>1208</v>
      </c>
      <c r="D485" s="10">
        <v>44508</v>
      </c>
      <c r="E485" s="11">
        <v>17255</v>
      </c>
      <c r="F485" t="s">
        <v>288</v>
      </c>
      <c r="G485" s="10">
        <f t="shared" si="28"/>
        <v>44538</v>
      </c>
      <c r="H485" t="s">
        <v>284</v>
      </c>
      <c r="I485" s="12" t="str">
        <f t="shared" si="29"/>
        <v>120817255</v>
      </c>
      <c r="L485" s="11">
        <f t="shared" si="30"/>
        <v>-17255</v>
      </c>
      <c r="O485" s="10">
        <f>+IFERROR(VLOOKUP(I485,'[1]Resumen pagos 2025'!$1:$1048576,9,0),0)</f>
        <v>0</v>
      </c>
      <c r="P485" t="b">
        <f t="shared" si="31"/>
        <v>1</v>
      </c>
    </row>
    <row r="486" spans="1:16">
      <c r="A486" t="s">
        <v>305</v>
      </c>
      <c r="B486" t="s">
        <v>41</v>
      </c>
      <c r="C486" s="9">
        <v>3862659</v>
      </c>
      <c r="D486" s="10">
        <v>44508</v>
      </c>
      <c r="E486" s="11">
        <v>659970</v>
      </c>
      <c r="F486" t="s">
        <v>288</v>
      </c>
      <c r="G486" s="10">
        <f t="shared" si="28"/>
        <v>44538</v>
      </c>
      <c r="H486" t="s">
        <v>284</v>
      </c>
      <c r="I486" s="12" t="str">
        <f t="shared" si="29"/>
        <v>3862659659970</v>
      </c>
      <c r="L486" s="11">
        <f t="shared" si="30"/>
        <v>-659970</v>
      </c>
      <c r="O486" s="10">
        <f>+IFERROR(VLOOKUP(I486,'[1]Resumen pagos 2025'!$1:$1048576,9,0),0)</f>
        <v>0</v>
      </c>
      <c r="P486" t="b">
        <f t="shared" si="31"/>
        <v>1</v>
      </c>
    </row>
    <row r="487" spans="1:16">
      <c r="A487" t="s">
        <v>292</v>
      </c>
      <c r="B487" t="s">
        <v>41</v>
      </c>
      <c r="C487" s="9">
        <v>34414</v>
      </c>
      <c r="D487" s="10">
        <v>44508</v>
      </c>
      <c r="E487" s="11">
        <v>722492</v>
      </c>
      <c r="F487" t="s">
        <v>288</v>
      </c>
      <c r="G487" s="10">
        <f t="shared" si="28"/>
        <v>44538</v>
      </c>
      <c r="H487" t="s">
        <v>284</v>
      </c>
      <c r="I487" s="12" t="str">
        <f t="shared" si="29"/>
        <v>34414722492</v>
      </c>
      <c r="L487" s="11">
        <f t="shared" si="30"/>
        <v>-722492</v>
      </c>
      <c r="O487" s="10">
        <f>+IFERROR(VLOOKUP(I487,'[1]Resumen pagos 2025'!$1:$1048576,9,0),0)</f>
        <v>0</v>
      </c>
      <c r="P487" t="b">
        <f t="shared" si="31"/>
        <v>1</v>
      </c>
    </row>
    <row r="488" spans="1:16">
      <c r="A488" t="s">
        <v>336</v>
      </c>
      <c r="B488" t="s">
        <v>41</v>
      </c>
      <c r="C488" s="9">
        <v>8614</v>
      </c>
      <c r="D488" s="10">
        <v>44509</v>
      </c>
      <c r="E488" s="11">
        <v>77980</v>
      </c>
      <c r="F488" t="s">
        <v>288</v>
      </c>
      <c r="G488" s="10">
        <f t="shared" si="28"/>
        <v>44539</v>
      </c>
      <c r="H488" t="s">
        <v>284</v>
      </c>
      <c r="I488" s="12" t="str">
        <f t="shared" si="29"/>
        <v>861477980</v>
      </c>
      <c r="L488" s="11">
        <f t="shared" si="30"/>
        <v>-77980</v>
      </c>
      <c r="O488" s="10">
        <f>+IFERROR(VLOOKUP(I488,'[1]Resumen pagos 2025'!$1:$1048576,9,0),0)</f>
        <v>0</v>
      </c>
      <c r="P488" t="b">
        <f t="shared" si="31"/>
        <v>1</v>
      </c>
    </row>
    <row r="489" spans="1:16">
      <c r="A489" t="s">
        <v>55</v>
      </c>
      <c r="B489" t="s">
        <v>41</v>
      </c>
      <c r="C489" s="9">
        <v>676087</v>
      </c>
      <c r="D489" s="10">
        <v>44509</v>
      </c>
      <c r="E489" s="11">
        <v>2639970</v>
      </c>
      <c r="F489" t="s">
        <v>288</v>
      </c>
      <c r="G489" s="10">
        <f t="shared" si="28"/>
        <v>44539</v>
      </c>
      <c r="H489" t="s">
        <v>284</v>
      </c>
      <c r="I489" s="12" t="str">
        <f t="shared" si="29"/>
        <v>6760872639970</v>
      </c>
      <c r="L489" s="11">
        <f t="shared" si="30"/>
        <v>-2639970</v>
      </c>
      <c r="N489" s="14" t="s">
        <v>304</v>
      </c>
      <c r="O489" s="10">
        <f>+IFERROR(VLOOKUP(I489,'[1]Resumen pagos 2025'!$1:$1048576,9,0),0)</f>
        <v>0</v>
      </c>
      <c r="P489" t="b">
        <f t="shared" si="31"/>
        <v>1</v>
      </c>
    </row>
    <row r="490" spans="1:16">
      <c r="A490" t="s">
        <v>55</v>
      </c>
      <c r="B490" t="s">
        <v>41</v>
      </c>
      <c r="C490" s="9">
        <v>676089</v>
      </c>
      <c r="D490" s="10">
        <v>44509</v>
      </c>
      <c r="E490" s="11">
        <v>1569980</v>
      </c>
      <c r="F490" t="s">
        <v>288</v>
      </c>
      <c r="G490" s="10">
        <f t="shared" si="28"/>
        <v>44539</v>
      </c>
      <c r="H490" t="s">
        <v>284</v>
      </c>
      <c r="I490" s="12" t="str">
        <f t="shared" si="29"/>
        <v>6760891569980</v>
      </c>
      <c r="L490" s="11">
        <f t="shared" si="30"/>
        <v>-1569980</v>
      </c>
      <c r="N490" s="14" t="s">
        <v>304</v>
      </c>
      <c r="O490" s="10">
        <f>+IFERROR(VLOOKUP(I490,'[1]Resumen pagos 2025'!$1:$1048576,9,0),0)</f>
        <v>0</v>
      </c>
      <c r="P490" t="b">
        <f t="shared" si="31"/>
        <v>1</v>
      </c>
    </row>
    <row r="491" spans="1:16">
      <c r="A491" t="s">
        <v>330</v>
      </c>
      <c r="B491" t="s">
        <v>41</v>
      </c>
      <c r="C491" s="9">
        <v>442172</v>
      </c>
      <c r="D491" s="10">
        <v>44510</v>
      </c>
      <c r="E491" s="11">
        <v>54059</v>
      </c>
      <c r="F491" t="s">
        <v>288</v>
      </c>
      <c r="G491" s="10">
        <f t="shared" si="28"/>
        <v>44540</v>
      </c>
      <c r="H491" t="s">
        <v>284</v>
      </c>
      <c r="I491" s="12" t="str">
        <f t="shared" si="29"/>
        <v>44217254059</v>
      </c>
      <c r="L491" s="11">
        <f t="shared" si="30"/>
        <v>-54059</v>
      </c>
      <c r="O491" s="10">
        <f>+IFERROR(VLOOKUP(I491,'[1]Resumen pagos 2025'!$1:$1048576,9,0),0)</f>
        <v>0</v>
      </c>
      <c r="P491" t="b">
        <f t="shared" si="31"/>
        <v>1</v>
      </c>
    </row>
    <row r="492" spans="1:16">
      <c r="A492" t="s">
        <v>330</v>
      </c>
      <c r="B492" t="s">
        <v>41</v>
      </c>
      <c r="C492" s="9">
        <v>442142</v>
      </c>
      <c r="D492" s="10">
        <v>44510</v>
      </c>
      <c r="E492" s="11">
        <v>225875</v>
      </c>
      <c r="F492" t="s">
        <v>288</v>
      </c>
      <c r="G492" s="10">
        <f t="shared" si="28"/>
        <v>44540</v>
      </c>
      <c r="H492" t="s">
        <v>284</v>
      </c>
      <c r="I492" s="12" t="str">
        <f t="shared" si="29"/>
        <v>442142225875</v>
      </c>
      <c r="L492" s="11">
        <f t="shared" si="30"/>
        <v>-225875</v>
      </c>
      <c r="O492" s="10">
        <f>+IFERROR(VLOOKUP(I492,'[1]Resumen pagos 2025'!$1:$1048576,9,0),0)</f>
        <v>0</v>
      </c>
      <c r="P492" t="b">
        <f t="shared" si="31"/>
        <v>1</v>
      </c>
    </row>
    <row r="493" spans="1:16">
      <c r="A493" t="s">
        <v>315</v>
      </c>
      <c r="B493" t="s">
        <v>41</v>
      </c>
      <c r="C493" s="9">
        <v>1633174</v>
      </c>
      <c r="D493" s="10">
        <v>44510</v>
      </c>
      <c r="E493" s="11">
        <v>959980</v>
      </c>
      <c r="F493" t="s">
        <v>288</v>
      </c>
      <c r="G493" s="10">
        <f t="shared" si="28"/>
        <v>44540</v>
      </c>
      <c r="H493" t="s">
        <v>284</v>
      </c>
      <c r="I493" s="12" t="str">
        <f t="shared" si="29"/>
        <v>1633174959980</v>
      </c>
      <c r="L493" s="11">
        <f t="shared" si="30"/>
        <v>-959980</v>
      </c>
      <c r="O493" s="10">
        <f>+IFERROR(VLOOKUP(I493,'[1]Resumen pagos 2025'!$1:$1048576,9,0),0)</f>
        <v>0</v>
      </c>
      <c r="P493" t="b">
        <f t="shared" si="31"/>
        <v>1</v>
      </c>
    </row>
    <row r="494" spans="1:16">
      <c r="A494" t="s">
        <v>55</v>
      </c>
      <c r="B494" t="s">
        <v>41</v>
      </c>
      <c r="C494" s="9">
        <v>676244</v>
      </c>
      <c r="D494" s="10">
        <v>44510</v>
      </c>
      <c r="E494" s="11">
        <v>1759980</v>
      </c>
      <c r="F494" t="s">
        <v>288</v>
      </c>
      <c r="G494" s="10">
        <f t="shared" si="28"/>
        <v>44540</v>
      </c>
      <c r="H494" t="s">
        <v>284</v>
      </c>
      <c r="I494" s="12" t="str">
        <f t="shared" si="29"/>
        <v>6762441759980</v>
      </c>
      <c r="L494" s="11">
        <f t="shared" si="30"/>
        <v>-1759980</v>
      </c>
      <c r="N494" s="14" t="s">
        <v>304</v>
      </c>
      <c r="O494" s="10">
        <f>+IFERROR(VLOOKUP(I494,'[1]Resumen pagos 2025'!$1:$1048576,9,0),0)</f>
        <v>0</v>
      </c>
      <c r="P494" t="b">
        <f t="shared" si="31"/>
        <v>1</v>
      </c>
    </row>
    <row r="495" spans="1:16">
      <c r="A495" t="s">
        <v>300</v>
      </c>
      <c r="B495" t="s">
        <v>41</v>
      </c>
      <c r="C495" s="9">
        <v>44031753</v>
      </c>
      <c r="D495" s="10">
        <v>44510</v>
      </c>
      <c r="E495" s="11">
        <v>35970</v>
      </c>
      <c r="F495" t="s">
        <v>288</v>
      </c>
      <c r="G495" s="10">
        <f t="shared" si="28"/>
        <v>44540</v>
      </c>
      <c r="H495" t="s">
        <v>284</v>
      </c>
      <c r="I495" s="12" t="str">
        <f t="shared" si="29"/>
        <v>4403175335970</v>
      </c>
      <c r="L495" s="11">
        <f t="shared" si="30"/>
        <v>-35970</v>
      </c>
      <c r="O495" s="10">
        <f>+IFERROR(VLOOKUP(I495,'[1]Resumen pagos 2025'!$1:$1048576,9,0),0)</f>
        <v>0</v>
      </c>
      <c r="P495" t="b">
        <f t="shared" si="31"/>
        <v>1</v>
      </c>
    </row>
    <row r="496" spans="1:16">
      <c r="A496" t="s">
        <v>292</v>
      </c>
      <c r="B496" t="s">
        <v>41</v>
      </c>
      <c r="C496" s="9">
        <v>34448</v>
      </c>
      <c r="D496" s="10">
        <v>44510</v>
      </c>
      <c r="E496" s="11">
        <v>15192</v>
      </c>
      <c r="F496" t="s">
        <v>288</v>
      </c>
      <c r="G496" s="10">
        <f t="shared" si="28"/>
        <v>44540</v>
      </c>
      <c r="H496" t="s">
        <v>284</v>
      </c>
      <c r="I496" s="12" t="str">
        <f t="shared" si="29"/>
        <v>3444815192</v>
      </c>
      <c r="L496" s="11">
        <f t="shared" si="30"/>
        <v>-15192</v>
      </c>
      <c r="O496" s="10">
        <f>+IFERROR(VLOOKUP(I496,'[1]Resumen pagos 2025'!$1:$1048576,9,0),0)</f>
        <v>0</v>
      </c>
      <c r="P496" t="b">
        <f t="shared" si="31"/>
        <v>1</v>
      </c>
    </row>
    <row r="497" spans="1:16">
      <c r="A497" t="s">
        <v>292</v>
      </c>
      <c r="B497" t="s">
        <v>41</v>
      </c>
      <c r="C497" s="9">
        <v>34449</v>
      </c>
      <c r="D497" s="10">
        <v>44510</v>
      </c>
      <c r="E497" s="11">
        <v>220983</v>
      </c>
      <c r="F497" t="s">
        <v>288</v>
      </c>
      <c r="G497" s="10">
        <f t="shared" si="28"/>
        <v>44540</v>
      </c>
      <c r="H497" t="s">
        <v>284</v>
      </c>
      <c r="I497" s="12" t="str">
        <f t="shared" si="29"/>
        <v>34449220983</v>
      </c>
      <c r="L497" s="11">
        <f t="shared" si="30"/>
        <v>-220983</v>
      </c>
      <c r="O497" s="10">
        <f>+IFERROR(VLOOKUP(I497,'[1]Resumen pagos 2025'!$1:$1048576,9,0),0)</f>
        <v>0</v>
      </c>
      <c r="P497" t="b">
        <f t="shared" si="31"/>
        <v>1</v>
      </c>
    </row>
    <row r="498" spans="1:16">
      <c r="A498" t="s">
        <v>55</v>
      </c>
      <c r="B498" t="s">
        <v>41</v>
      </c>
      <c r="C498" s="9">
        <v>676337</v>
      </c>
      <c r="D498" s="10">
        <v>44511</v>
      </c>
      <c r="E498" s="11">
        <v>179980</v>
      </c>
      <c r="F498" t="s">
        <v>288</v>
      </c>
      <c r="G498" s="10">
        <f t="shared" si="28"/>
        <v>44541</v>
      </c>
      <c r="H498" t="s">
        <v>284</v>
      </c>
      <c r="I498" s="12" t="str">
        <f t="shared" si="29"/>
        <v>676337179980</v>
      </c>
      <c r="L498" s="11">
        <f t="shared" si="30"/>
        <v>-179980</v>
      </c>
      <c r="N498" s="14" t="s">
        <v>304</v>
      </c>
      <c r="O498" s="10">
        <f>+IFERROR(VLOOKUP(I498,'[1]Resumen pagos 2025'!$1:$1048576,9,0),0)</f>
        <v>0</v>
      </c>
      <c r="P498" t="b">
        <f t="shared" si="31"/>
        <v>1</v>
      </c>
    </row>
    <row r="499" spans="1:16">
      <c r="A499" t="s">
        <v>55</v>
      </c>
      <c r="B499" t="s">
        <v>41</v>
      </c>
      <c r="C499" s="9">
        <v>676375</v>
      </c>
      <c r="D499" s="10">
        <v>44511</v>
      </c>
      <c r="E499" s="11">
        <v>1799970</v>
      </c>
      <c r="F499" t="s">
        <v>288</v>
      </c>
      <c r="G499" s="10">
        <f t="shared" si="28"/>
        <v>44541</v>
      </c>
      <c r="H499" t="s">
        <v>284</v>
      </c>
      <c r="I499" s="12" t="str">
        <f t="shared" si="29"/>
        <v>6763751799970</v>
      </c>
      <c r="L499" s="11">
        <f t="shared" si="30"/>
        <v>-1799970</v>
      </c>
      <c r="N499" s="14" t="s">
        <v>304</v>
      </c>
      <c r="O499" s="10">
        <f>+IFERROR(VLOOKUP(I499,'[1]Resumen pagos 2025'!$1:$1048576,9,0),0)</f>
        <v>0</v>
      </c>
      <c r="P499" t="b">
        <f t="shared" si="31"/>
        <v>1</v>
      </c>
    </row>
    <row r="500" spans="1:16">
      <c r="A500" t="s">
        <v>355</v>
      </c>
      <c r="B500" t="s">
        <v>310</v>
      </c>
      <c r="C500" s="9">
        <v>2895815</v>
      </c>
      <c r="D500" s="10">
        <v>44511</v>
      </c>
      <c r="E500" s="11">
        <v>-434980</v>
      </c>
      <c r="F500" t="s">
        <v>288</v>
      </c>
      <c r="G500" s="10">
        <f t="shared" si="28"/>
        <v>44541</v>
      </c>
      <c r="H500" t="s">
        <v>311</v>
      </c>
      <c r="I500" s="12" t="str">
        <f t="shared" si="29"/>
        <v>2895815-434980</v>
      </c>
      <c r="L500" s="11">
        <f t="shared" si="30"/>
        <v>434980</v>
      </c>
      <c r="O500" s="10">
        <f>+IFERROR(VLOOKUP(I500,'[1]Resumen pagos 2025'!$1:$1048576,9,0),0)</f>
        <v>0</v>
      </c>
      <c r="P500" t="b">
        <f t="shared" si="31"/>
        <v>1</v>
      </c>
    </row>
    <row r="501" spans="1:16">
      <c r="A501" t="s">
        <v>292</v>
      </c>
      <c r="B501" t="s">
        <v>41</v>
      </c>
      <c r="C501" s="9">
        <v>34513</v>
      </c>
      <c r="D501" s="10">
        <v>44511</v>
      </c>
      <c r="E501" s="11">
        <v>251962</v>
      </c>
      <c r="F501" t="s">
        <v>288</v>
      </c>
      <c r="G501" s="10">
        <f t="shared" si="28"/>
        <v>44541</v>
      </c>
      <c r="H501" t="s">
        <v>284</v>
      </c>
      <c r="I501" s="12" t="str">
        <f t="shared" si="29"/>
        <v>34513251962</v>
      </c>
      <c r="L501" s="11">
        <f t="shared" si="30"/>
        <v>-251962</v>
      </c>
      <c r="O501" s="10">
        <f>+IFERROR(VLOOKUP(I501,'[1]Resumen pagos 2025'!$1:$1048576,9,0),0)</f>
        <v>0</v>
      </c>
      <c r="P501" t="b">
        <f t="shared" si="31"/>
        <v>1</v>
      </c>
    </row>
    <row r="502" spans="1:16">
      <c r="A502" t="s">
        <v>292</v>
      </c>
      <c r="B502" t="s">
        <v>41</v>
      </c>
      <c r="C502" s="9">
        <v>34515</v>
      </c>
      <c r="D502" s="10">
        <v>44511</v>
      </c>
      <c r="E502" s="11">
        <v>1104966</v>
      </c>
      <c r="F502" t="s">
        <v>288</v>
      </c>
      <c r="G502" s="10">
        <f t="shared" si="28"/>
        <v>44541</v>
      </c>
      <c r="H502" t="s">
        <v>284</v>
      </c>
      <c r="I502" s="12" t="str">
        <f t="shared" si="29"/>
        <v>345151104966</v>
      </c>
      <c r="L502" s="11">
        <f t="shared" si="30"/>
        <v>-1104966</v>
      </c>
      <c r="O502" s="10">
        <f>+IFERROR(VLOOKUP(I502,'[1]Resumen pagos 2025'!$1:$1048576,9,0),0)</f>
        <v>0</v>
      </c>
      <c r="P502" t="b">
        <f t="shared" si="31"/>
        <v>1</v>
      </c>
    </row>
    <row r="503" spans="1:16">
      <c r="A503" t="s">
        <v>52</v>
      </c>
      <c r="B503" t="s">
        <v>41</v>
      </c>
      <c r="C503" s="9">
        <v>97754</v>
      </c>
      <c r="D503" s="10">
        <v>44512</v>
      </c>
      <c r="E503" s="11">
        <v>113650</v>
      </c>
      <c r="F503" t="s">
        <v>288</v>
      </c>
      <c r="G503" s="10">
        <f t="shared" si="28"/>
        <v>44542</v>
      </c>
      <c r="H503" t="s">
        <v>284</v>
      </c>
      <c r="I503" s="12" t="str">
        <f t="shared" si="29"/>
        <v>97754113650</v>
      </c>
      <c r="L503" s="11">
        <f t="shared" si="30"/>
        <v>-113650</v>
      </c>
      <c r="O503" s="10">
        <f>+IFERROR(VLOOKUP(I503,'[1]Resumen pagos 2025'!$1:$1048576,9,0),0)</f>
        <v>0</v>
      </c>
      <c r="P503" t="b">
        <f t="shared" si="31"/>
        <v>1</v>
      </c>
    </row>
    <row r="504" spans="1:16">
      <c r="A504" t="s">
        <v>305</v>
      </c>
      <c r="B504" t="s">
        <v>310</v>
      </c>
      <c r="C504" s="9">
        <v>18347551</v>
      </c>
      <c r="D504" s="10">
        <v>44512</v>
      </c>
      <c r="E504" s="11">
        <v>-729990</v>
      </c>
      <c r="F504" t="s">
        <v>288</v>
      </c>
      <c r="G504" s="10">
        <f t="shared" si="28"/>
        <v>44542</v>
      </c>
      <c r="H504" t="s">
        <v>311</v>
      </c>
      <c r="I504" s="12" t="str">
        <f t="shared" si="29"/>
        <v>18347551-729990</v>
      </c>
      <c r="L504" s="11">
        <f t="shared" si="30"/>
        <v>729990</v>
      </c>
      <c r="O504" s="10">
        <f>+IFERROR(VLOOKUP(I504,'[1]Resumen pagos 2025'!$1:$1048576,9,0),0)</f>
        <v>0</v>
      </c>
      <c r="P504" t="b">
        <f t="shared" si="31"/>
        <v>1</v>
      </c>
    </row>
    <row r="505" spans="1:16">
      <c r="A505" t="s">
        <v>344</v>
      </c>
      <c r="B505" t="s">
        <v>41</v>
      </c>
      <c r="C505" s="9">
        <v>22279</v>
      </c>
      <c r="D505" s="10">
        <v>44512</v>
      </c>
      <c r="E505" s="11">
        <v>311985</v>
      </c>
      <c r="F505" t="s">
        <v>288</v>
      </c>
      <c r="G505" s="10">
        <f t="shared" si="28"/>
        <v>44542</v>
      </c>
      <c r="H505" t="s">
        <v>284</v>
      </c>
      <c r="I505" s="12" t="str">
        <f t="shared" si="29"/>
        <v>22279311985</v>
      </c>
      <c r="L505" s="11">
        <f t="shared" si="30"/>
        <v>-311985</v>
      </c>
      <c r="O505" s="10">
        <f>+IFERROR(VLOOKUP(I505,'[1]Resumen pagos 2025'!$1:$1048576,9,0),0)</f>
        <v>0</v>
      </c>
      <c r="P505" t="b">
        <f t="shared" si="31"/>
        <v>1</v>
      </c>
    </row>
    <row r="506" spans="1:16">
      <c r="A506" t="s">
        <v>55</v>
      </c>
      <c r="B506" t="s">
        <v>41</v>
      </c>
      <c r="C506" s="9">
        <v>676557</v>
      </c>
      <c r="D506" s="10">
        <v>44515</v>
      </c>
      <c r="E506" s="11">
        <v>409680</v>
      </c>
      <c r="F506" t="s">
        <v>288</v>
      </c>
      <c r="G506" s="10">
        <f t="shared" si="28"/>
        <v>44545</v>
      </c>
      <c r="H506" t="s">
        <v>284</v>
      </c>
      <c r="I506" s="12" t="str">
        <f t="shared" si="29"/>
        <v>676557409680</v>
      </c>
      <c r="L506" s="11">
        <f t="shared" si="30"/>
        <v>-409680</v>
      </c>
      <c r="N506" s="14" t="s">
        <v>304</v>
      </c>
      <c r="O506" s="10">
        <f>+IFERROR(VLOOKUP(I506,'[1]Resumen pagos 2025'!$1:$1048576,9,0),0)</f>
        <v>0</v>
      </c>
      <c r="P506" t="b">
        <f t="shared" si="31"/>
        <v>1</v>
      </c>
    </row>
    <row r="507" spans="1:16">
      <c r="A507" t="s">
        <v>55</v>
      </c>
      <c r="B507" t="s">
        <v>41</v>
      </c>
      <c r="C507" s="9">
        <v>676569</v>
      </c>
      <c r="D507" s="10">
        <v>44515</v>
      </c>
      <c r="E507" s="11">
        <v>799991</v>
      </c>
      <c r="F507" t="s">
        <v>288</v>
      </c>
      <c r="G507" s="10">
        <f t="shared" si="28"/>
        <v>44545</v>
      </c>
      <c r="H507" t="s">
        <v>284</v>
      </c>
      <c r="I507" s="12" t="str">
        <f t="shared" si="29"/>
        <v>676569799991</v>
      </c>
      <c r="L507" s="11">
        <f t="shared" si="30"/>
        <v>-799991</v>
      </c>
      <c r="N507" s="14" t="s">
        <v>304</v>
      </c>
      <c r="O507" s="10">
        <f>+IFERROR(VLOOKUP(I507,'[1]Resumen pagos 2025'!$1:$1048576,9,0),0)</f>
        <v>0</v>
      </c>
      <c r="P507" t="b">
        <f t="shared" si="31"/>
        <v>1</v>
      </c>
    </row>
    <row r="508" spans="1:16">
      <c r="A508" t="s">
        <v>289</v>
      </c>
      <c r="B508" t="s">
        <v>41</v>
      </c>
      <c r="C508" s="9">
        <v>4058</v>
      </c>
      <c r="D508" s="10">
        <v>44515</v>
      </c>
      <c r="E508" s="11">
        <v>359896</v>
      </c>
      <c r="F508" t="s">
        <v>288</v>
      </c>
      <c r="G508" s="10">
        <f t="shared" si="28"/>
        <v>44545</v>
      </c>
      <c r="H508" t="s">
        <v>284</v>
      </c>
      <c r="I508" s="12" t="str">
        <f t="shared" si="29"/>
        <v>4058359896</v>
      </c>
      <c r="L508" s="11">
        <f t="shared" si="30"/>
        <v>-359896</v>
      </c>
      <c r="O508" s="10">
        <f>+IFERROR(VLOOKUP(I508,'[1]Resumen pagos 2025'!$1:$1048576,9,0),0)</f>
        <v>0</v>
      </c>
      <c r="P508" t="b">
        <f t="shared" si="31"/>
        <v>1</v>
      </c>
    </row>
    <row r="509" spans="1:16">
      <c r="A509" t="s">
        <v>317</v>
      </c>
      <c r="B509" t="s">
        <v>41</v>
      </c>
      <c r="C509" s="9">
        <v>15380446</v>
      </c>
      <c r="D509" s="10">
        <v>44515</v>
      </c>
      <c r="E509" s="11">
        <v>419990</v>
      </c>
      <c r="F509" t="s">
        <v>288</v>
      </c>
      <c r="G509" s="10">
        <f t="shared" si="28"/>
        <v>44545</v>
      </c>
      <c r="H509" t="s">
        <v>284</v>
      </c>
      <c r="I509" s="12" t="str">
        <f t="shared" si="29"/>
        <v>15380446419990</v>
      </c>
      <c r="L509" s="11">
        <f t="shared" si="30"/>
        <v>-419990</v>
      </c>
      <c r="O509" s="10">
        <f>+IFERROR(VLOOKUP(I509,'[1]Resumen pagos 2025'!$1:$1048576,9,0),0)</f>
        <v>0</v>
      </c>
      <c r="P509" t="b">
        <f t="shared" si="31"/>
        <v>1</v>
      </c>
    </row>
    <row r="510" spans="1:16">
      <c r="A510" t="s">
        <v>292</v>
      </c>
      <c r="B510" t="s">
        <v>41</v>
      </c>
      <c r="C510" s="9">
        <v>34593</v>
      </c>
      <c r="D510" s="10">
        <v>44516</v>
      </c>
      <c r="E510" s="11">
        <v>111365</v>
      </c>
      <c r="F510" t="s">
        <v>288</v>
      </c>
      <c r="G510" s="10">
        <f t="shared" si="28"/>
        <v>44546</v>
      </c>
      <c r="H510" t="s">
        <v>284</v>
      </c>
      <c r="I510" s="12" t="str">
        <f t="shared" si="29"/>
        <v>34593111365</v>
      </c>
      <c r="L510" s="11">
        <f t="shared" si="30"/>
        <v>-111365</v>
      </c>
      <c r="O510" s="10">
        <f>+IFERROR(VLOOKUP(I510,'[1]Resumen pagos 2025'!$1:$1048576,9,0),0)</f>
        <v>0</v>
      </c>
      <c r="P510" t="b">
        <f t="shared" si="31"/>
        <v>1</v>
      </c>
    </row>
    <row r="511" spans="1:16">
      <c r="A511" t="s">
        <v>350</v>
      </c>
      <c r="B511" t="s">
        <v>41</v>
      </c>
      <c r="C511" s="9">
        <v>5173705</v>
      </c>
      <c r="D511" s="10">
        <v>44516</v>
      </c>
      <c r="E511" s="11">
        <v>53934</v>
      </c>
      <c r="F511" t="s">
        <v>288</v>
      </c>
      <c r="G511" s="10">
        <f t="shared" si="28"/>
        <v>44546</v>
      </c>
      <c r="H511" t="s">
        <v>284</v>
      </c>
      <c r="I511" s="12" t="str">
        <f t="shared" si="29"/>
        <v>517370553934</v>
      </c>
      <c r="J511" s="10">
        <f>+G511</f>
        <v>44546</v>
      </c>
      <c r="K511" s="11">
        <f>+E511</f>
        <v>53934</v>
      </c>
      <c r="L511" s="11">
        <f t="shared" si="30"/>
        <v>0</v>
      </c>
      <c r="O511" s="10">
        <f>+IFERROR(VLOOKUP(I511,'[1]Resumen pagos 2025'!$1:$1048576,9,0),0)</f>
        <v>0</v>
      </c>
      <c r="P511" t="b">
        <f t="shared" si="31"/>
        <v>0</v>
      </c>
    </row>
    <row r="512" spans="1:16">
      <c r="A512" t="s">
        <v>55</v>
      </c>
      <c r="B512" t="s">
        <v>41</v>
      </c>
      <c r="C512" s="9">
        <v>676737</v>
      </c>
      <c r="D512" s="10">
        <v>44517</v>
      </c>
      <c r="E512" s="11">
        <v>179690</v>
      </c>
      <c r="F512" t="s">
        <v>288</v>
      </c>
      <c r="G512" s="10">
        <f t="shared" si="28"/>
        <v>44547</v>
      </c>
      <c r="H512" t="s">
        <v>284</v>
      </c>
      <c r="I512" s="12" t="str">
        <f t="shared" si="29"/>
        <v>676737179690</v>
      </c>
      <c r="L512" s="11">
        <f t="shared" si="30"/>
        <v>-179690</v>
      </c>
      <c r="N512" s="14" t="s">
        <v>304</v>
      </c>
      <c r="O512" s="10">
        <f>+IFERROR(VLOOKUP(I512,'[1]Resumen pagos 2025'!$1:$1048576,9,0),0)</f>
        <v>0</v>
      </c>
      <c r="P512" t="b">
        <f t="shared" si="31"/>
        <v>1</v>
      </c>
    </row>
    <row r="513" spans="1:16">
      <c r="A513" t="s">
        <v>292</v>
      </c>
      <c r="B513" t="s">
        <v>41</v>
      </c>
      <c r="C513" s="9">
        <v>34632</v>
      </c>
      <c r="D513" s="10">
        <v>44517</v>
      </c>
      <c r="E513" s="11">
        <v>110720</v>
      </c>
      <c r="F513" t="s">
        <v>288</v>
      </c>
      <c r="G513" s="10">
        <f t="shared" si="28"/>
        <v>44547</v>
      </c>
      <c r="H513" t="s">
        <v>284</v>
      </c>
      <c r="I513" s="12" t="str">
        <f t="shared" si="29"/>
        <v>34632110720</v>
      </c>
      <c r="L513" s="11">
        <f t="shared" si="30"/>
        <v>-110720</v>
      </c>
      <c r="O513" s="10">
        <f>+IFERROR(VLOOKUP(I513,'[1]Resumen pagos 2025'!$1:$1048576,9,0),0)</f>
        <v>0</v>
      </c>
      <c r="P513" t="b">
        <f t="shared" si="31"/>
        <v>1</v>
      </c>
    </row>
    <row r="514" spans="1:16">
      <c r="A514" t="s">
        <v>52</v>
      </c>
      <c r="B514" t="s">
        <v>41</v>
      </c>
      <c r="C514" s="9">
        <v>97890</v>
      </c>
      <c r="D514" s="10">
        <v>44518</v>
      </c>
      <c r="E514" s="11">
        <v>175644</v>
      </c>
      <c r="F514" t="s">
        <v>288</v>
      </c>
      <c r="G514" s="10">
        <f t="shared" ref="G514:G577" si="32">+D514+30</f>
        <v>44548</v>
      </c>
      <c r="H514" t="s">
        <v>284</v>
      </c>
      <c r="I514" s="12" t="str">
        <f t="shared" ref="I514:I577" si="33">+C514&amp;E514</f>
        <v>97890175644</v>
      </c>
      <c r="L514" s="11">
        <f t="shared" ref="L514:L577" si="34">+K514-E514</f>
        <v>-175644</v>
      </c>
      <c r="O514" s="10">
        <f>+IFERROR(VLOOKUP(I514,'[1]Resumen pagos 2025'!$1:$1048576,9,0),0)</f>
        <v>0</v>
      </c>
      <c r="P514" t="b">
        <f t="shared" si="31"/>
        <v>1</v>
      </c>
    </row>
    <row r="515" spans="1:16">
      <c r="A515" t="s">
        <v>335</v>
      </c>
      <c r="B515" t="s">
        <v>41</v>
      </c>
      <c r="C515" s="9">
        <v>4935</v>
      </c>
      <c r="D515" s="10">
        <v>44518</v>
      </c>
      <c r="E515" s="11">
        <v>399980</v>
      </c>
      <c r="F515" t="s">
        <v>288</v>
      </c>
      <c r="G515" s="10">
        <f t="shared" si="32"/>
        <v>44548</v>
      </c>
      <c r="H515" t="s">
        <v>284</v>
      </c>
      <c r="I515" s="12" t="str">
        <f t="shared" si="33"/>
        <v>4935399980</v>
      </c>
      <c r="L515" s="11">
        <f t="shared" si="34"/>
        <v>-399980</v>
      </c>
      <c r="O515" s="10">
        <f>+IFERROR(VLOOKUP(I515,'[1]Resumen pagos 2025'!$1:$1048576,9,0),0)</f>
        <v>0</v>
      </c>
      <c r="P515" t="b">
        <f t="shared" si="31"/>
        <v>1</v>
      </c>
    </row>
    <row r="516" spans="1:16">
      <c r="A516" t="s">
        <v>314</v>
      </c>
      <c r="B516" t="s">
        <v>41</v>
      </c>
      <c r="C516" s="9">
        <v>2680798</v>
      </c>
      <c r="D516" s="10">
        <v>44519</v>
      </c>
      <c r="E516" s="11">
        <v>589804</v>
      </c>
      <c r="F516" t="s">
        <v>288</v>
      </c>
      <c r="G516" s="10">
        <f t="shared" si="32"/>
        <v>44549</v>
      </c>
      <c r="H516" t="s">
        <v>284</v>
      </c>
      <c r="I516" s="12" t="str">
        <f t="shared" si="33"/>
        <v>2680798589804</v>
      </c>
      <c r="L516" s="11">
        <f t="shared" si="34"/>
        <v>-589804</v>
      </c>
      <c r="O516" s="10">
        <f>+IFERROR(VLOOKUP(I516,'[1]Resumen pagos 2025'!$1:$1048576,9,0),0)</f>
        <v>0</v>
      </c>
      <c r="P516" t="b">
        <f t="shared" si="31"/>
        <v>1</v>
      </c>
    </row>
    <row r="517" spans="1:16">
      <c r="A517" t="s">
        <v>312</v>
      </c>
      <c r="B517" t="s">
        <v>41</v>
      </c>
      <c r="C517" s="9">
        <v>56974</v>
      </c>
      <c r="D517" s="10">
        <v>44521</v>
      </c>
      <c r="E517" s="11">
        <v>239990</v>
      </c>
      <c r="F517" t="s">
        <v>288</v>
      </c>
      <c r="G517" s="10">
        <f t="shared" si="32"/>
        <v>44551</v>
      </c>
      <c r="H517" t="s">
        <v>284</v>
      </c>
      <c r="I517" s="12" t="str">
        <f t="shared" si="33"/>
        <v>56974239990</v>
      </c>
      <c r="L517" s="11">
        <f t="shared" si="34"/>
        <v>-239990</v>
      </c>
      <c r="O517" s="10">
        <f>+IFERROR(VLOOKUP(I517,'[1]Resumen pagos 2025'!$1:$1048576,9,0),0)</f>
        <v>0</v>
      </c>
      <c r="P517" t="b">
        <f t="shared" si="31"/>
        <v>1</v>
      </c>
    </row>
    <row r="518" spans="1:16">
      <c r="A518" t="s">
        <v>291</v>
      </c>
      <c r="B518" t="s">
        <v>41</v>
      </c>
      <c r="C518" s="9">
        <v>1213</v>
      </c>
      <c r="D518" s="10">
        <v>44522</v>
      </c>
      <c r="E518" s="11">
        <v>34510</v>
      </c>
      <c r="F518" t="s">
        <v>288</v>
      </c>
      <c r="G518" s="10">
        <f t="shared" si="32"/>
        <v>44552</v>
      </c>
      <c r="H518" t="s">
        <v>284</v>
      </c>
      <c r="I518" s="12" t="str">
        <f t="shared" si="33"/>
        <v>121334510</v>
      </c>
      <c r="L518" s="11">
        <f t="shared" si="34"/>
        <v>-34510</v>
      </c>
      <c r="O518" s="10">
        <f>+IFERROR(VLOOKUP(I518,'[1]Resumen pagos 2025'!$1:$1048576,9,0),0)</f>
        <v>0</v>
      </c>
      <c r="P518" t="b">
        <f t="shared" si="31"/>
        <v>1</v>
      </c>
    </row>
    <row r="519" spans="1:16">
      <c r="A519" t="s">
        <v>55</v>
      </c>
      <c r="B519" t="s">
        <v>41</v>
      </c>
      <c r="C519" s="9">
        <v>677151</v>
      </c>
      <c r="D519" s="10">
        <v>44522</v>
      </c>
      <c r="E519" s="11">
        <v>2959961</v>
      </c>
      <c r="F519" t="s">
        <v>288</v>
      </c>
      <c r="G519" s="10">
        <f t="shared" si="32"/>
        <v>44552</v>
      </c>
      <c r="H519" t="s">
        <v>284</v>
      </c>
      <c r="I519" s="12" t="str">
        <f t="shared" si="33"/>
        <v>6771512959961</v>
      </c>
      <c r="L519" s="11">
        <f t="shared" si="34"/>
        <v>-2959961</v>
      </c>
      <c r="N519" s="14" t="s">
        <v>304</v>
      </c>
      <c r="O519" s="10">
        <f>+IFERROR(VLOOKUP(I519,'[1]Resumen pagos 2025'!$1:$1048576,9,0),0)</f>
        <v>0</v>
      </c>
      <c r="P519" t="b">
        <f t="shared" ref="P519:P582" si="35">+O519=J519</f>
        <v>1</v>
      </c>
    </row>
    <row r="520" spans="1:16">
      <c r="A520" t="s">
        <v>128</v>
      </c>
      <c r="B520" t="s">
        <v>41</v>
      </c>
      <c r="C520" s="9">
        <v>817822</v>
      </c>
      <c r="D520" s="10">
        <v>44523</v>
      </c>
      <c r="E520" s="11">
        <v>645524</v>
      </c>
      <c r="F520" t="s">
        <v>288</v>
      </c>
      <c r="G520" s="10">
        <f t="shared" si="32"/>
        <v>44553</v>
      </c>
      <c r="H520" t="s">
        <v>284</v>
      </c>
      <c r="I520" s="12" t="str">
        <f t="shared" si="33"/>
        <v>817822645524</v>
      </c>
      <c r="L520" s="11">
        <f t="shared" si="34"/>
        <v>-645524</v>
      </c>
      <c r="O520" s="10">
        <f>+IFERROR(VLOOKUP(I520,'[1]Resumen pagos 2025'!$1:$1048576,9,0),0)</f>
        <v>0</v>
      </c>
      <c r="P520" t="b">
        <f t="shared" si="35"/>
        <v>1</v>
      </c>
    </row>
    <row r="521" spans="1:16">
      <c r="A521" t="s">
        <v>64</v>
      </c>
      <c r="B521" t="s">
        <v>41</v>
      </c>
      <c r="C521" s="9">
        <v>84267</v>
      </c>
      <c r="D521" s="10">
        <v>44523</v>
      </c>
      <c r="E521" s="11">
        <v>135691</v>
      </c>
      <c r="F521" t="s">
        <v>288</v>
      </c>
      <c r="G521" s="10">
        <f t="shared" si="32"/>
        <v>44553</v>
      </c>
      <c r="H521" t="s">
        <v>284</v>
      </c>
      <c r="I521" s="12" t="str">
        <f t="shared" si="33"/>
        <v>84267135691</v>
      </c>
      <c r="L521" s="11">
        <f t="shared" si="34"/>
        <v>-135691</v>
      </c>
      <c r="O521" s="10">
        <f>+IFERROR(VLOOKUP(I521,'[1]Resumen pagos 2025'!$1:$1048576,9,0),0)</f>
        <v>0</v>
      </c>
      <c r="P521" t="b">
        <f t="shared" si="35"/>
        <v>1</v>
      </c>
    </row>
    <row r="522" spans="1:16">
      <c r="A522" t="s">
        <v>354</v>
      </c>
      <c r="B522" t="s">
        <v>41</v>
      </c>
      <c r="C522" s="9">
        <v>4132</v>
      </c>
      <c r="D522" s="10">
        <v>44523</v>
      </c>
      <c r="E522" s="11">
        <v>275961</v>
      </c>
      <c r="F522" t="s">
        <v>288</v>
      </c>
      <c r="G522" s="10">
        <f t="shared" si="32"/>
        <v>44553</v>
      </c>
      <c r="H522" t="s">
        <v>284</v>
      </c>
      <c r="I522" s="12" t="str">
        <f t="shared" si="33"/>
        <v>4132275961</v>
      </c>
      <c r="L522" s="11">
        <f t="shared" si="34"/>
        <v>-275961</v>
      </c>
      <c r="O522" s="10">
        <f>+IFERROR(VLOOKUP(I522,'[1]Resumen pagos 2025'!$1:$1048576,9,0),0)</f>
        <v>0</v>
      </c>
      <c r="P522" t="b">
        <f t="shared" si="35"/>
        <v>1</v>
      </c>
    </row>
    <row r="523" spans="1:16">
      <c r="A523" t="s">
        <v>330</v>
      </c>
      <c r="B523" t="s">
        <v>41</v>
      </c>
      <c r="C523" s="9">
        <v>443675</v>
      </c>
      <c r="D523" s="10">
        <v>44523</v>
      </c>
      <c r="E523" s="11">
        <v>346101</v>
      </c>
      <c r="F523" t="s">
        <v>288</v>
      </c>
      <c r="G523" s="10">
        <f t="shared" si="32"/>
        <v>44553</v>
      </c>
      <c r="H523" t="s">
        <v>284</v>
      </c>
      <c r="I523" s="12" t="str">
        <f t="shared" si="33"/>
        <v>443675346101</v>
      </c>
      <c r="L523" s="11">
        <f t="shared" si="34"/>
        <v>-346101</v>
      </c>
      <c r="O523" s="10">
        <f>+IFERROR(VLOOKUP(I523,'[1]Resumen pagos 2025'!$1:$1048576,9,0),0)</f>
        <v>0</v>
      </c>
      <c r="P523" t="b">
        <f t="shared" si="35"/>
        <v>1</v>
      </c>
    </row>
    <row r="524" spans="1:16">
      <c r="A524" t="s">
        <v>341</v>
      </c>
      <c r="B524" t="s">
        <v>41</v>
      </c>
      <c r="C524" s="9">
        <v>25356</v>
      </c>
      <c r="D524" s="10">
        <v>44523</v>
      </c>
      <c r="E524" s="11">
        <v>611282</v>
      </c>
      <c r="F524" t="s">
        <v>288</v>
      </c>
      <c r="G524" s="10">
        <f t="shared" si="32"/>
        <v>44553</v>
      </c>
      <c r="H524" t="s">
        <v>284</v>
      </c>
      <c r="I524" s="12" t="str">
        <f t="shared" si="33"/>
        <v>25356611282</v>
      </c>
      <c r="L524" s="11">
        <f t="shared" si="34"/>
        <v>-611282</v>
      </c>
      <c r="O524" s="10">
        <f>+IFERROR(VLOOKUP(I524,'[1]Resumen pagos 2025'!$1:$1048576,9,0),0)</f>
        <v>0</v>
      </c>
      <c r="P524" t="b">
        <f t="shared" si="35"/>
        <v>1</v>
      </c>
    </row>
    <row r="525" spans="1:16">
      <c r="A525" t="s">
        <v>341</v>
      </c>
      <c r="B525" t="s">
        <v>41</v>
      </c>
      <c r="C525" s="9">
        <v>25353</v>
      </c>
      <c r="D525" s="10">
        <v>44523</v>
      </c>
      <c r="E525" s="11">
        <v>800000</v>
      </c>
      <c r="F525" t="s">
        <v>288</v>
      </c>
      <c r="G525" s="10">
        <f t="shared" si="32"/>
        <v>44553</v>
      </c>
      <c r="H525" t="s">
        <v>327</v>
      </c>
      <c r="I525" s="12" t="str">
        <f t="shared" si="33"/>
        <v>25353800000</v>
      </c>
      <c r="L525" s="11">
        <f t="shared" si="34"/>
        <v>-800000</v>
      </c>
      <c r="O525" s="10">
        <f>+IFERROR(VLOOKUP(I525,'[1]Resumen pagos 2025'!$1:$1048576,9,0),0)</f>
        <v>0</v>
      </c>
      <c r="P525" t="b">
        <f t="shared" si="35"/>
        <v>1</v>
      </c>
    </row>
    <row r="526" spans="1:16">
      <c r="A526" t="s">
        <v>341</v>
      </c>
      <c r="B526" t="s">
        <v>310</v>
      </c>
      <c r="C526" s="9">
        <v>592</v>
      </c>
      <c r="D526" s="10">
        <v>44523</v>
      </c>
      <c r="E526" s="11">
        <v>-800000</v>
      </c>
      <c r="F526" t="s">
        <v>288</v>
      </c>
      <c r="G526" s="10">
        <f t="shared" si="32"/>
        <v>44553</v>
      </c>
      <c r="H526" t="s">
        <v>311</v>
      </c>
      <c r="I526" s="12" t="str">
        <f t="shared" si="33"/>
        <v>592-800000</v>
      </c>
      <c r="L526" s="11">
        <f t="shared" si="34"/>
        <v>800000</v>
      </c>
      <c r="O526" s="10">
        <f>+IFERROR(VLOOKUP(I526,'[1]Resumen pagos 2025'!$1:$1048576,9,0),0)</f>
        <v>0</v>
      </c>
      <c r="P526" t="b">
        <f t="shared" si="35"/>
        <v>1</v>
      </c>
    </row>
    <row r="527" spans="1:16">
      <c r="A527" t="s">
        <v>286</v>
      </c>
      <c r="B527" t="s">
        <v>41</v>
      </c>
      <c r="C527" s="9">
        <v>2985497</v>
      </c>
      <c r="D527" s="10">
        <v>44523</v>
      </c>
      <c r="E527" s="11">
        <v>131681</v>
      </c>
      <c r="F527" t="s">
        <v>288</v>
      </c>
      <c r="G527" s="10">
        <f t="shared" si="32"/>
        <v>44553</v>
      </c>
      <c r="H527" t="s">
        <v>284</v>
      </c>
      <c r="I527" s="12" t="str">
        <f t="shared" si="33"/>
        <v>2985497131681</v>
      </c>
      <c r="L527" s="11">
        <f t="shared" si="34"/>
        <v>-131681</v>
      </c>
      <c r="O527" s="10">
        <f>+IFERROR(VLOOKUP(I527,'[1]Resumen pagos 2025'!$1:$1048576,9,0),0)</f>
        <v>0</v>
      </c>
      <c r="P527" t="b">
        <f t="shared" si="35"/>
        <v>1</v>
      </c>
    </row>
    <row r="528" spans="1:16">
      <c r="A528" t="s">
        <v>336</v>
      </c>
      <c r="B528" t="s">
        <v>41</v>
      </c>
      <c r="C528" s="9">
        <v>8937</v>
      </c>
      <c r="D528" s="10">
        <v>44524</v>
      </c>
      <c r="E528" s="11">
        <v>77980</v>
      </c>
      <c r="F528" t="s">
        <v>288</v>
      </c>
      <c r="G528" s="10">
        <f t="shared" si="32"/>
        <v>44554</v>
      </c>
      <c r="H528" t="s">
        <v>284</v>
      </c>
      <c r="I528" s="12" t="str">
        <f t="shared" si="33"/>
        <v>893777980</v>
      </c>
      <c r="L528" s="11">
        <f t="shared" si="34"/>
        <v>-77980</v>
      </c>
      <c r="O528" s="10">
        <f>+IFERROR(VLOOKUP(I528,'[1]Resumen pagos 2025'!$1:$1048576,9,0),0)</f>
        <v>0</v>
      </c>
      <c r="P528" t="b">
        <f t="shared" si="35"/>
        <v>1</v>
      </c>
    </row>
    <row r="529" spans="1:16">
      <c r="A529" t="s">
        <v>356</v>
      </c>
      <c r="B529" t="s">
        <v>41</v>
      </c>
      <c r="C529" s="9">
        <v>730</v>
      </c>
      <c r="D529" s="10">
        <v>44524</v>
      </c>
      <c r="E529" s="11">
        <v>283074</v>
      </c>
      <c r="F529" t="s">
        <v>288</v>
      </c>
      <c r="G529" s="10">
        <f t="shared" si="32"/>
        <v>44554</v>
      </c>
      <c r="H529" t="s">
        <v>284</v>
      </c>
      <c r="I529" s="12" t="str">
        <f t="shared" si="33"/>
        <v>730283074</v>
      </c>
      <c r="L529" s="11">
        <f t="shared" si="34"/>
        <v>-283074</v>
      </c>
      <c r="O529" s="10">
        <f>+IFERROR(VLOOKUP(I529,'[1]Resumen pagos 2025'!$1:$1048576,9,0),0)</f>
        <v>0</v>
      </c>
      <c r="P529" t="b">
        <f t="shared" si="35"/>
        <v>1</v>
      </c>
    </row>
    <row r="530" spans="1:16">
      <c r="A530" t="s">
        <v>354</v>
      </c>
      <c r="B530" t="s">
        <v>41</v>
      </c>
      <c r="C530" s="9">
        <v>4136</v>
      </c>
      <c r="D530" s="10">
        <v>44524</v>
      </c>
      <c r="E530" s="11">
        <v>272980</v>
      </c>
      <c r="F530" t="s">
        <v>288</v>
      </c>
      <c r="G530" s="10">
        <f t="shared" si="32"/>
        <v>44554</v>
      </c>
      <c r="H530" t="s">
        <v>284</v>
      </c>
      <c r="I530" s="12" t="str">
        <f t="shared" si="33"/>
        <v>4136272980</v>
      </c>
      <c r="L530" s="11">
        <f t="shared" si="34"/>
        <v>-272980</v>
      </c>
      <c r="O530" s="10">
        <f>+IFERROR(VLOOKUP(I530,'[1]Resumen pagos 2025'!$1:$1048576,9,0),0)</f>
        <v>0</v>
      </c>
      <c r="P530" t="b">
        <f t="shared" si="35"/>
        <v>1</v>
      </c>
    </row>
    <row r="531" spans="1:16">
      <c r="A531" t="s">
        <v>55</v>
      </c>
      <c r="B531" t="s">
        <v>41</v>
      </c>
      <c r="C531" s="9">
        <v>677322</v>
      </c>
      <c r="D531" s="10">
        <v>44524</v>
      </c>
      <c r="E531" s="11">
        <v>799989</v>
      </c>
      <c r="F531" t="s">
        <v>288</v>
      </c>
      <c r="G531" s="10">
        <f t="shared" si="32"/>
        <v>44554</v>
      </c>
      <c r="H531" t="s">
        <v>284</v>
      </c>
      <c r="I531" s="12" t="str">
        <f t="shared" si="33"/>
        <v>677322799989</v>
      </c>
      <c r="L531" s="11">
        <f t="shared" si="34"/>
        <v>-799989</v>
      </c>
      <c r="N531" s="14" t="s">
        <v>304</v>
      </c>
      <c r="O531" s="10">
        <f>+IFERROR(VLOOKUP(I531,'[1]Resumen pagos 2025'!$1:$1048576,9,0),0)</f>
        <v>0</v>
      </c>
      <c r="P531" t="b">
        <f t="shared" si="35"/>
        <v>1</v>
      </c>
    </row>
    <row r="532" spans="1:16">
      <c r="A532" t="s">
        <v>305</v>
      </c>
      <c r="B532" t="s">
        <v>41</v>
      </c>
      <c r="C532" s="9">
        <v>3900417</v>
      </c>
      <c r="D532" s="10">
        <v>44524</v>
      </c>
      <c r="E532" s="11">
        <v>79990</v>
      </c>
      <c r="F532" t="s">
        <v>288</v>
      </c>
      <c r="G532" s="10">
        <f t="shared" si="32"/>
        <v>44554</v>
      </c>
      <c r="H532" t="s">
        <v>284</v>
      </c>
      <c r="I532" s="12" t="str">
        <f t="shared" si="33"/>
        <v>390041779990</v>
      </c>
      <c r="L532" s="11">
        <f t="shared" si="34"/>
        <v>-79990</v>
      </c>
      <c r="O532" s="10">
        <f>+IFERROR(VLOOKUP(I532,'[1]Resumen pagos 2025'!$1:$1048576,9,0),0)</f>
        <v>0</v>
      </c>
      <c r="P532" t="b">
        <f t="shared" si="35"/>
        <v>1</v>
      </c>
    </row>
    <row r="533" spans="1:16">
      <c r="A533" t="s">
        <v>305</v>
      </c>
      <c r="B533" t="s">
        <v>41</v>
      </c>
      <c r="C533" s="9">
        <v>3900407</v>
      </c>
      <c r="D533" s="10">
        <v>44524</v>
      </c>
      <c r="E533" s="11">
        <v>99990</v>
      </c>
      <c r="F533" t="s">
        <v>288</v>
      </c>
      <c r="G533" s="10">
        <f t="shared" si="32"/>
        <v>44554</v>
      </c>
      <c r="H533" t="s">
        <v>284</v>
      </c>
      <c r="I533" s="12" t="str">
        <f t="shared" si="33"/>
        <v>390040799990</v>
      </c>
      <c r="L533" s="11">
        <f t="shared" si="34"/>
        <v>-99990</v>
      </c>
      <c r="O533" s="10">
        <f>+IFERROR(VLOOKUP(I533,'[1]Resumen pagos 2025'!$1:$1048576,9,0),0)</f>
        <v>0</v>
      </c>
      <c r="P533" t="b">
        <f t="shared" si="35"/>
        <v>1</v>
      </c>
    </row>
    <row r="534" spans="1:16">
      <c r="A534" t="s">
        <v>53</v>
      </c>
      <c r="B534" t="s">
        <v>41</v>
      </c>
      <c r="C534" s="9">
        <v>7218</v>
      </c>
      <c r="D534" s="10">
        <v>44524</v>
      </c>
      <c r="E534" s="11">
        <v>119981</v>
      </c>
      <c r="F534" t="s">
        <v>288</v>
      </c>
      <c r="G534" s="10">
        <f t="shared" si="32"/>
        <v>44554</v>
      </c>
      <c r="H534" t="s">
        <v>284</v>
      </c>
      <c r="I534" s="12" t="str">
        <f t="shared" si="33"/>
        <v>7218119981</v>
      </c>
      <c r="L534" s="11">
        <f t="shared" si="34"/>
        <v>-119981</v>
      </c>
      <c r="O534" s="10">
        <f>+IFERROR(VLOOKUP(I534,'[1]Resumen pagos 2025'!$1:$1048576,9,0),0)</f>
        <v>0</v>
      </c>
      <c r="P534" t="b">
        <f t="shared" si="35"/>
        <v>1</v>
      </c>
    </row>
    <row r="535" spans="1:16">
      <c r="A535" t="s">
        <v>292</v>
      </c>
      <c r="B535" t="s">
        <v>41</v>
      </c>
      <c r="C535" s="9">
        <v>34740</v>
      </c>
      <c r="D535" s="10">
        <v>44524</v>
      </c>
      <c r="E535" s="11">
        <v>199645</v>
      </c>
      <c r="F535" t="s">
        <v>288</v>
      </c>
      <c r="G535" s="10">
        <f t="shared" si="32"/>
        <v>44554</v>
      </c>
      <c r="H535" t="s">
        <v>284</v>
      </c>
      <c r="I535" s="12" t="str">
        <f t="shared" si="33"/>
        <v>34740199645</v>
      </c>
      <c r="L535" s="11">
        <f t="shared" si="34"/>
        <v>-199645</v>
      </c>
      <c r="O535" s="10">
        <f>+IFERROR(VLOOKUP(I535,'[1]Resumen pagos 2025'!$1:$1048576,9,0),0)</f>
        <v>0</v>
      </c>
      <c r="P535" t="b">
        <f t="shared" si="35"/>
        <v>1</v>
      </c>
    </row>
    <row r="536" spans="1:16">
      <c r="A536" t="s">
        <v>357</v>
      </c>
      <c r="B536" t="s">
        <v>41</v>
      </c>
      <c r="C536" s="9">
        <v>2151</v>
      </c>
      <c r="D536" s="10">
        <v>44524</v>
      </c>
      <c r="E536" s="11">
        <v>6615719</v>
      </c>
      <c r="F536" t="s">
        <v>288</v>
      </c>
      <c r="G536" s="10">
        <f t="shared" si="32"/>
        <v>44554</v>
      </c>
      <c r="H536" t="s">
        <v>284</v>
      </c>
      <c r="I536" s="12" t="str">
        <f t="shared" si="33"/>
        <v>21516615719</v>
      </c>
      <c r="L536" s="11">
        <f t="shared" si="34"/>
        <v>-6615719</v>
      </c>
      <c r="O536" s="10">
        <f>+IFERROR(VLOOKUP(I536,'[1]Resumen pagos 2025'!$1:$1048576,9,0),0)</f>
        <v>0</v>
      </c>
      <c r="P536" t="b">
        <f t="shared" si="35"/>
        <v>1</v>
      </c>
    </row>
    <row r="537" spans="1:16">
      <c r="A537" t="s">
        <v>51</v>
      </c>
      <c r="B537" t="s">
        <v>41</v>
      </c>
      <c r="C537" s="9">
        <v>5731</v>
      </c>
      <c r="D537" s="10">
        <v>44525</v>
      </c>
      <c r="E537" s="11">
        <v>182673</v>
      </c>
      <c r="F537" t="s">
        <v>288</v>
      </c>
      <c r="G537" s="10">
        <f t="shared" si="32"/>
        <v>44555</v>
      </c>
      <c r="H537" t="s">
        <v>284</v>
      </c>
      <c r="I537" s="12" t="str">
        <f t="shared" si="33"/>
        <v>5731182673</v>
      </c>
      <c r="L537" s="11">
        <f t="shared" si="34"/>
        <v>-182673</v>
      </c>
      <c r="O537" s="10">
        <f>+IFERROR(VLOOKUP(I537,'[1]Resumen pagos 2025'!$1:$1048576,9,0),0)</f>
        <v>0</v>
      </c>
      <c r="P537" t="b">
        <f t="shared" si="35"/>
        <v>1</v>
      </c>
    </row>
    <row r="538" spans="1:16">
      <c r="A538" t="s">
        <v>358</v>
      </c>
      <c r="B538" t="s">
        <v>41</v>
      </c>
      <c r="C538" s="9">
        <v>304064</v>
      </c>
      <c r="D538" s="10">
        <v>44525</v>
      </c>
      <c r="E538" s="11">
        <v>179628</v>
      </c>
      <c r="F538" t="s">
        <v>288</v>
      </c>
      <c r="G538" s="10">
        <f t="shared" si="32"/>
        <v>44555</v>
      </c>
      <c r="H538" t="s">
        <v>284</v>
      </c>
      <c r="I538" s="12" t="str">
        <f t="shared" si="33"/>
        <v>304064179628</v>
      </c>
      <c r="L538" s="11">
        <f t="shared" si="34"/>
        <v>-179628</v>
      </c>
      <c r="O538" s="10">
        <f>+IFERROR(VLOOKUP(I538,'[1]Resumen pagos 2025'!$1:$1048576,9,0),0)</f>
        <v>0</v>
      </c>
      <c r="P538" t="b">
        <f t="shared" si="35"/>
        <v>1</v>
      </c>
    </row>
    <row r="539" spans="1:16">
      <c r="A539" t="s">
        <v>305</v>
      </c>
      <c r="B539" t="s">
        <v>41</v>
      </c>
      <c r="C539" s="9">
        <v>3900592</v>
      </c>
      <c r="D539" s="10">
        <v>44525</v>
      </c>
      <c r="E539" s="11">
        <v>39900</v>
      </c>
      <c r="F539" t="s">
        <v>288</v>
      </c>
      <c r="G539" s="10">
        <f t="shared" si="32"/>
        <v>44555</v>
      </c>
      <c r="H539" t="s">
        <v>284</v>
      </c>
      <c r="I539" s="12" t="str">
        <f t="shared" si="33"/>
        <v>390059239900</v>
      </c>
      <c r="L539" s="11">
        <f t="shared" si="34"/>
        <v>-39900</v>
      </c>
      <c r="O539" s="10">
        <f>+IFERROR(VLOOKUP(I539,'[1]Resumen pagos 2025'!$1:$1048576,9,0),0)</f>
        <v>0</v>
      </c>
      <c r="P539" t="b">
        <f t="shared" si="35"/>
        <v>1</v>
      </c>
    </row>
    <row r="540" spans="1:16">
      <c r="A540" t="s">
        <v>290</v>
      </c>
      <c r="B540" t="s">
        <v>41</v>
      </c>
      <c r="C540" s="9">
        <v>5844</v>
      </c>
      <c r="D540" s="10">
        <v>44526</v>
      </c>
      <c r="E540" s="11">
        <v>1111992</v>
      </c>
      <c r="F540" t="s">
        <v>288</v>
      </c>
      <c r="G540" s="10">
        <f t="shared" si="32"/>
        <v>44556</v>
      </c>
      <c r="H540" t="s">
        <v>284</v>
      </c>
      <c r="I540" s="12" t="str">
        <f t="shared" si="33"/>
        <v>58441111992</v>
      </c>
      <c r="L540" s="11">
        <f t="shared" si="34"/>
        <v>-1111992</v>
      </c>
      <c r="O540" s="10">
        <f>+IFERROR(VLOOKUP(I540,'[1]Resumen pagos 2025'!$1:$1048576,9,0),0)</f>
        <v>0</v>
      </c>
      <c r="P540" t="b">
        <f t="shared" si="35"/>
        <v>1</v>
      </c>
    </row>
    <row r="541" spans="1:16">
      <c r="A541" t="s">
        <v>359</v>
      </c>
      <c r="B541" t="s">
        <v>41</v>
      </c>
      <c r="C541" s="9">
        <v>39867673</v>
      </c>
      <c r="D541" s="10">
        <v>44526</v>
      </c>
      <c r="E541" s="11">
        <v>11806</v>
      </c>
      <c r="F541" t="s">
        <v>288</v>
      </c>
      <c r="G541" s="10">
        <f t="shared" si="32"/>
        <v>44556</v>
      </c>
      <c r="H541" t="s">
        <v>284</v>
      </c>
      <c r="I541" s="12" t="str">
        <f t="shared" si="33"/>
        <v>3986767311806</v>
      </c>
      <c r="L541" s="11">
        <f t="shared" si="34"/>
        <v>-11806</v>
      </c>
      <c r="O541" s="10">
        <f>+IFERROR(VLOOKUP(I541,'[1]Resumen pagos 2025'!$1:$1048576,9,0),0)</f>
        <v>0</v>
      </c>
      <c r="P541" t="b">
        <f t="shared" si="35"/>
        <v>1</v>
      </c>
    </row>
    <row r="542" spans="1:16">
      <c r="A542" t="s">
        <v>330</v>
      </c>
      <c r="B542" t="s">
        <v>41</v>
      </c>
      <c r="C542" s="9">
        <v>444326</v>
      </c>
      <c r="D542" s="10">
        <v>44526</v>
      </c>
      <c r="E542" s="11">
        <v>61512</v>
      </c>
      <c r="F542" t="s">
        <v>288</v>
      </c>
      <c r="G542" s="10">
        <f t="shared" si="32"/>
        <v>44556</v>
      </c>
      <c r="H542" t="s">
        <v>284</v>
      </c>
      <c r="I542" s="12" t="str">
        <f t="shared" si="33"/>
        <v>44432661512</v>
      </c>
      <c r="L542" s="11">
        <f t="shared" si="34"/>
        <v>-61512</v>
      </c>
      <c r="O542" s="10">
        <f>+IFERROR(VLOOKUP(I542,'[1]Resumen pagos 2025'!$1:$1048576,9,0),0)</f>
        <v>0</v>
      </c>
      <c r="P542" t="b">
        <f t="shared" si="35"/>
        <v>1</v>
      </c>
    </row>
    <row r="543" spans="1:16">
      <c r="A543" t="s">
        <v>314</v>
      </c>
      <c r="B543" t="s">
        <v>41</v>
      </c>
      <c r="C543" s="9">
        <v>2686992</v>
      </c>
      <c r="D543" s="10">
        <v>44526</v>
      </c>
      <c r="E543" s="11">
        <v>398789</v>
      </c>
      <c r="F543" t="s">
        <v>288</v>
      </c>
      <c r="G543" s="10">
        <f t="shared" si="32"/>
        <v>44556</v>
      </c>
      <c r="H543" t="s">
        <v>284</v>
      </c>
      <c r="I543" s="12" t="str">
        <f t="shared" si="33"/>
        <v>2686992398789</v>
      </c>
      <c r="L543" s="11">
        <f t="shared" si="34"/>
        <v>-398789</v>
      </c>
      <c r="O543" s="10">
        <f>+IFERROR(VLOOKUP(I543,'[1]Resumen pagos 2025'!$1:$1048576,9,0),0)</f>
        <v>0</v>
      </c>
      <c r="P543" t="b">
        <f t="shared" si="35"/>
        <v>1</v>
      </c>
    </row>
    <row r="544" spans="1:16">
      <c r="A544" t="s">
        <v>354</v>
      </c>
      <c r="B544" t="s">
        <v>41</v>
      </c>
      <c r="C544" s="9">
        <v>4165</v>
      </c>
      <c r="D544" s="10">
        <v>44530</v>
      </c>
      <c r="E544" s="11">
        <v>265948</v>
      </c>
      <c r="F544" t="s">
        <v>288</v>
      </c>
      <c r="G544" s="10">
        <f t="shared" si="32"/>
        <v>44560</v>
      </c>
      <c r="H544" t="s">
        <v>284</v>
      </c>
      <c r="I544" s="12" t="str">
        <f t="shared" si="33"/>
        <v>4165265948</v>
      </c>
      <c r="L544" s="11">
        <f t="shared" si="34"/>
        <v>-265948</v>
      </c>
      <c r="O544" s="10">
        <f>+IFERROR(VLOOKUP(I544,'[1]Resumen pagos 2025'!$1:$1048576,9,0),0)</f>
        <v>0</v>
      </c>
      <c r="P544" t="b">
        <f t="shared" si="35"/>
        <v>1</v>
      </c>
    </row>
    <row r="545" spans="1:16">
      <c r="A545" t="s">
        <v>95</v>
      </c>
      <c r="B545" t="s">
        <v>41</v>
      </c>
      <c r="C545" s="9">
        <v>4178</v>
      </c>
      <c r="D545" s="10">
        <v>44530</v>
      </c>
      <c r="E545" s="11">
        <v>3486898</v>
      </c>
      <c r="F545" t="s">
        <v>288</v>
      </c>
      <c r="G545" s="10">
        <f t="shared" si="32"/>
        <v>44560</v>
      </c>
      <c r="H545" t="s">
        <v>284</v>
      </c>
      <c r="I545" s="12" t="str">
        <f t="shared" si="33"/>
        <v>41783486898</v>
      </c>
      <c r="L545" s="11">
        <f t="shared" si="34"/>
        <v>-3486898</v>
      </c>
      <c r="O545" s="10">
        <f>+IFERROR(VLOOKUP(I545,'[1]Resumen pagos 2025'!$1:$1048576,9,0),0)</f>
        <v>0</v>
      </c>
      <c r="P545" t="b">
        <f t="shared" si="35"/>
        <v>1</v>
      </c>
    </row>
    <row r="546" spans="1:16">
      <c r="A546" t="s">
        <v>292</v>
      </c>
      <c r="B546" t="s">
        <v>41</v>
      </c>
      <c r="C546" s="9">
        <v>34904</v>
      </c>
      <c r="D546" s="10">
        <v>44530</v>
      </c>
      <c r="E546" s="11">
        <v>313119</v>
      </c>
      <c r="F546" t="s">
        <v>288</v>
      </c>
      <c r="G546" s="10">
        <f t="shared" si="32"/>
        <v>44560</v>
      </c>
      <c r="H546" t="s">
        <v>284</v>
      </c>
      <c r="I546" s="12" t="str">
        <f t="shared" si="33"/>
        <v>34904313119</v>
      </c>
      <c r="L546" s="11">
        <f t="shared" si="34"/>
        <v>-313119</v>
      </c>
      <c r="O546" s="10">
        <f>+IFERROR(VLOOKUP(I546,'[1]Resumen pagos 2025'!$1:$1048576,9,0),0)</f>
        <v>0</v>
      </c>
      <c r="P546" t="b">
        <f t="shared" si="35"/>
        <v>1</v>
      </c>
    </row>
    <row r="547" spans="1:16">
      <c r="A547" t="s">
        <v>51</v>
      </c>
      <c r="B547" t="s">
        <v>41</v>
      </c>
      <c r="C547" s="9">
        <v>5903</v>
      </c>
      <c r="D547" s="10">
        <v>44531</v>
      </c>
      <c r="E547" s="11">
        <v>153186</v>
      </c>
      <c r="F547" t="s">
        <v>288</v>
      </c>
      <c r="G547" s="10">
        <f t="shared" si="32"/>
        <v>44561</v>
      </c>
      <c r="H547" t="s">
        <v>284</v>
      </c>
      <c r="I547" s="12" t="str">
        <f t="shared" si="33"/>
        <v>5903153186</v>
      </c>
      <c r="L547" s="11">
        <f t="shared" si="34"/>
        <v>-153186</v>
      </c>
      <c r="O547" s="10">
        <f>+IFERROR(VLOOKUP(I547,'[1]Resumen pagos 2025'!$1:$1048576,9,0),0)</f>
        <v>0</v>
      </c>
      <c r="P547" t="b">
        <f t="shared" si="35"/>
        <v>1</v>
      </c>
    </row>
    <row r="548" spans="1:16">
      <c r="A548" t="s">
        <v>360</v>
      </c>
      <c r="B548" t="s">
        <v>297</v>
      </c>
      <c r="C548" s="9">
        <v>1568</v>
      </c>
      <c r="D548" s="10">
        <v>44531</v>
      </c>
      <c r="E548" s="11">
        <v>646296</v>
      </c>
      <c r="F548" t="s">
        <v>288</v>
      </c>
      <c r="G548" s="10">
        <f t="shared" si="32"/>
        <v>44561</v>
      </c>
      <c r="H548" t="s">
        <v>327</v>
      </c>
      <c r="I548" s="12" t="str">
        <f t="shared" si="33"/>
        <v>1568646296</v>
      </c>
      <c r="L548" s="11">
        <f t="shared" si="34"/>
        <v>-646296</v>
      </c>
      <c r="O548" s="10">
        <f>+IFERROR(VLOOKUP(I548,'[1]Resumen pagos 2025'!$1:$1048576,9,0),0)</f>
        <v>0</v>
      </c>
      <c r="P548" t="b">
        <f t="shared" si="35"/>
        <v>1</v>
      </c>
    </row>
    <row r="549" spans="1:16">
      <c r="A549" t="s">
        <v>360</v>
      </c>
      <c r="B549" t="s">
        <v>297</v>
      </c>
      <c r="C549" s="9">
        <v>1570</v>
      </c>
      <c r="D549" s="10">
        <v>44531</v>
      </c>
      <c r="E549" s="11">
        <v>627000</v>
      </c>
      <c r="F549" t="s">
        <v>288</v>
      </c>
      <c r="G549" s="10">
        <f t="shared" si="32"/>
        <v>44561</v>
      </c>
      <c r="H549" t="s">
        <v>284</v>
      </c>
      <c r="I549" s="12" t="str">
        <f t="shared" si="33"/>
        <v>1570627000</v>
      </c>
      <c r="L549" s="11">
        <f t="shared" si="34"/>
        <v>-627000</v>
      </c>
      <c r="O549" s="10">
        <f>+IFERROR(VLOOKUP(I549,'[1]Resumen pagos 2025'!$1:$1048576,9,0),0)</f>
        <v>0</v>
      </c>
      <c r="P549" t="b">
        <f t="shared" si="35"/>
        <v>1</v>
      </c>
    </row>
    <row r="550" spans="1:16">
      <c r="A550" t="s">
        <v>360</v>
      </c>
      <c r="B550" t="s">
        <v>310</v>
      </c>
      <c r="C550" s="9">
        <v>62</v>
      </c>
      <c r="D550" s="10">
        <v>44531</v>
      </c>
      <c r="E550" s="11">
        <v>-646296</v>
      </c>
      <c r="F550" t="s">
        <v>288</v>
      </c>
      <c r="G550" s="10">
        <f t="shared" si="32"/>
        <v>44561</v>
      </c>
      <c r="H550" t="s">
        <v>311</v>
      </c>
      <c r="I550" s="12" t="str">
        <f t="shared" si="33"/>
        <v>62-646296</v>
      </c>
      <c r="L550" s="11">
        <f t="shared" si="34"/>
        <v>646296</v>
      </c>
      <c r="O550" s="10">
        <f>+IFERROR(VLOOKUP(I550,'[1]Resumen pagos 2025'!$1:$1048576,9,0),0)</f>
        <v>0</v>
      </c>
      <c r="P550" t="b">
        <f t="shared" si="35"/>
        <v>1</v>
      </c>
    </row>
    <row r="551" spans="1:16">
      <c r="A551" t="s">
        <v>305</v>
      </c>
      <c r="B551" t="s">
        <v>41</v>
      </c>
      <c r="C551" s="9">
        <v>3921670</v>
      </c>
      <c r="D551" s="10">
        <v>44532</v>
      </c>
      <c r="E551" s="11">
        <v>799980</v>
      </c>
      <c r="F551" t="s">
        <v>288</v>
      </c>
      <c r="G551" s="10">
        <f t="shared" si="32"/>
        <v>44562</v>
      </c>
      <c r="H551" t="s">
        <v>284</v>
      </c>
      <c r="I551" s="12" t="str">
        <f t="shared" si="33"/>
        <v>3921670799980</v>
      </c>
      <c r="L551" s="11">
        <f t="shared" si="34"/>
        <v>-799980</v>
      </c>
      <c r="O551" s="10">
        <f>+IFERROR(VLOOKUP(I551,'[1]Resumen pagos 2025'!$1:$1048576,9,0),0)</f>
        <v>0</v>
      </c>
      <c r="P551" t="b">
        <f t="shared" si="35"/>
        <v>1</v>
      </c>
    </row>
    <row r="552" spans="1:16">
      <c r="A552" t="s">
        <v>305</v>
      </c>
      <c r="B552" t="s">
        <v>41</v>
      </c>
      <c r="C552" s="9">
        <v>3921671</v>
      </c>
      <c r="D552" s="10">
        <v>44532</v>
      </c>
      <c r="E552" s="11">
        <v>329990</v>
      </c>
      <c r="F552" t="s">
        <v>288</v>
      </c>
      <c r="G552" s="10">
        <f t="shared" si="32"/>
        <v>44562</v>
      </c>
      <c r="H552" t="s">
        <v>284</v>
      </c>
      <c r="I552" s="12" t="str">
        <f t="shared" si="33"/>
        <v>3921671329990</v>
      </c>
      <c r="L552" s="11">
        <f t="shared" si="34"/>
        <v>-329990</v>
      </c>
      <c r="O552" s="10">
        <f>+IFERROR(VLOOKUP(I552,'[1]Resumen pagos 2025'!$1:$1048576,9,0),0)</f>
        <v>0</v>
      </c>
      <c r="P552" t="b">
        <f t="shared" si="35"/>
        <v>1</v>
      </c>
    </row>
    <row r="553" spans="1:16">
      <c r="A553" t="s">
        <v>305</v>
      </c>
      <c r="B553" t="s">
        <v>41</v>
      </c>
      <c r="C553" s="9">
        <v>3921672</v>
      </c>
      <c r="D553" s="10">
        <v>44532</v>
      </c>
      <c r="E553" s="11">
        <v>359990</v>
      </c>
      <c r="F553" t="s">
        <v>288</v>
      </c>
      <c r="G553" s="10">
        <f t="shared" si="32"/>
        <v>44562</v>
      </c>
      <c r="H553" t="s">
        <v>284</v>
      </c>
      <c r="I553" s="12" t="str">
        <f t="shared" si="33"/>
        <v>3921672359990</v>
      </c>
      <c r="L553" s="11">
        <f t="shared" si="34"/>
        <v>-359990</v>
      </c>
      <c r="O553" s="10">
        <f>+IFERROR(VLOOKUP(I553,'[1]Resumen pagos 2025'!$1:$1048576,9,0),0)</f>
        <v>0</v>
      </c>
      <c r="P553" t="b">
        <f t="shared" si="35"/>
        <v>1</v>
      </c>
    </row>
    <row r="554" spans="1:16">
      <c r="A554" t="s">
        <v>305</v>
      </c>
      <c r="B554" t="s">
        <v>41</v>
      </c>
      <c r="C554" s="9">
        <v>3921716</v>
      </c>
      <c r="D554" s="10">
        <v>44532</v>
      </c>
      <c r="E554" s="11">
        <v>77890</v>
      </c>
      <c r="F554" t="s">
        <v>288</v>
      </c>
      <c r="G554" s="10">
        <f t="shared" si="32"/>
        <v>44562</v>
      </c>
      <c r="H554" t="s">
        <v>284</v>
      </c>
      <c r="I554" s="12" t="str">
        <f t="shared" si="33"/>
        <v>392171677890</v>
      </c>
      <c r="L554" s="11">
        <f t="shared" si="34"/>
        <v>-77890</v>
      </c>
      <c r="O554" s="10">
        <f>+IFERROR(VLOOKUP(I554,'[1]Resumen pagos 2025'!$1:$1048576,9,0),0)</f>
        <v>0</v>
      </c>
      <c r="P554" t="b">
        <f t="shared" si="35"/>
        <v>1</v>
      </c>
    </row>
    <row r="555" spans="1:16">
      <c r="A555" t="s">
        <v>296</v>
      </c>
      <c r="B555" t="s">
        <v>297</v>
      </c>
      <c r="C555" s="9">
        <v>4404</v>
      </c>
      <c r="D555" s="10">
        <v>44532</v>
      </c>
      <c r="E555" s="11">
        <v>207043</v>
      </c>
      <c r="F555" t="s">
        <v>288</v>
      </c>
      <c r="G555" s="10">
        <f t="shared" si="32"/>
        <v>44562</v>
      </c>
      <c r="H555" t="s">
        <v>284</v>
      </c>
      <c r="I555" s="12" t="str">
        <f t="shared" si="33"/>
        <v>4404207043</v>
      </c>
      <c r="L555" s="11">
        <f t="shared" si="34"/>
        <v>-207043</v>
      </c>
      <c r="O555" s="10">
        <f>+IFERROR(VLOOKUP(I555,'[1]Resumen pagos 2025'!$1:$1048576,9,0),0)</f>
        <v>0</v>
      </c>
      <c r="P555" t="b">
        <f t="shared" si="35"/>
        <v>1</v>
      </c>
    </row>
    <row r="556" spans="1:16">
      <c r="A556" t="s">
        <v>361</v>
      </c>
      <c r="B556" t="s">
        <v>41</v>
      </c>
      <c r="C556" s="9">
        <v>21641</v>
      </c>
      <c r="D556" s="10">
        <v>44533</v>
      </c>
      <c r="E556" s="11">
        <v>424001</v>
      </c>
      <c r="F556" t="s">
        <v>288</v>
      </c>
      <c r="G556" s="10">
        <f t="shared" si="32"/>
        <v>44563</v>
      </c>
      <c r="H556" t="s">
        <v>284</v>
      </c>
      <c r="I556" s="12" t="str">
        <f t="shared" si="33"/>
        <v>21641424001</v>
      </c>
      <c r="L556" s="11">
        <f t="shared" si="34"/>
        <v>-424001</v>
      </c>
      <c r="O556" s="10">
        <f>+IFERROR(VLOOKUP(I556,'[1]Resumen pagos 2025'!$1:$1048576,9,0),0)</f>
        <v>0</v>
      </c>
      <c r="P556" t="b">
        <f t="shared" si="35"/>
        <v>1</v>
      </c>
    </row>
    <row r="557" spans="1:16">
      <c r="A557" t="s">
        <v>341</v>
      </c>
      <c r="B557" t="s">
        <v>41</v>
      </c>
      <c r="C557" s="9">
        <v>25550</v>
      </c>
      <c r="D557" s="10">
        <v>44533</v>
      </c>
      <c r="E557" s="11">
        <v>696872</v>
      </c>
      <c r="F557" t="s">
        <v>288</v>
      </c>
      <c r="G557" s="10">
        <f t="shared" si="32"/>
        <v>44563</v>
      </c>
      <c r="H557" t="s">
        <v>284</v>
      </c>
      <c r="I557" s="12" t="str">
        <f t="shared" si="33"/>
        <v>25550696872</v>
      </c>
      <c r="L557" s="11">
        <f t="shared" si="34"/>
        <v>-696872</v>
      </c>
      <c r="O557" s="10">
        <f>+IFERROR(VLOOKUP(I557,'[1]Resumen pagos 2025'!$1:$1048576,9,0),0)</f>
        <v>0</v>
      </c>
      <c r="P557" t="b">
        <f t="shared" si="35"/>
        <v>1</v>
      </c>
    </row>
    <row r="558" spans="1:16">
      <c r="A558" t="s">
        <v>314</v>
      </c>
      <c r="B558" t="s">
        <v>41</v>
      </c>
      <c r="C558" s="9">
        <v>2695164</v>
      </c>
      <c r="D558" s="10">
        <v>44533</v>
      </c>
      <c r="E558" s="11">
        <v>183644</v>
      </c>
      <c r="F558" t="s">
        <v>288</v>
      </c>
      <c r="G558" s="10">
        <f t="shared" si="32"/>
        <v>44563</v>
      </c>
      <c r="H558" t="s">
        <v>284</v>
      </c>
      <c r="I558" s="12" t="str">
        <f t="shared" si="33"/>
        <v>2695164183644</v>
      </c>
      <c r="L558" s="11">
        <f t="shared" si="34"/>
        <v>-183644</v>
      </c>
      <c r="O558" s="10">
        <f>+IFERROR(VLOOKUP(I558,'[1]Resumen pagos 2025'!$1:$1048576,9,0),0)</f>
        <v>0</v>
      </c>
      <c r="P558" t="b">
        <f t="shared" si="35"/>
        <v>1</v>
      </c>
    </row>
    <row r="559" spans="1:16">
      <c r="A559" t="s">
        <v>305</v>
      </c>
      <c r="B559" t="s">
        <v>310</v>
      </c>
      <c r="C559" s="9">
        <v>18547229</v>
      </c>
      <c r="D559" s="10">
        <v>44533</v>
      </c>
      <c r="E559" s="11">
        <v>-80889</v>
      </c>
      <c r="F559" t="s">
        <v>288</v>
      </c>
      <c r="G559" s="10">
        <f t="shared" si="32"/>
        <v>44563</v>
      </c>
      <c r="H559" t="s">
        <v>311</v>
      </c>
      <c r="I559" s="12" t="str">
        <f t="shared" si="33"/>
        <v>18547229-80889</v>
      </c>
      <c r="L559" s="11">
        <f t="shared" si="34"/>
        <v>80889</v>
      </c>
      <c r="O559" s="10">
        <f>+IFERROR(VLOOKUP(I559,'[1]Resumen pagos 2025'!$1:$1048576,9,0),0)</f>
        <v>0</v>
      </c>
      <c r="P559" t="b">
        <f t="shared" si="35"/>
        <v>1</v>
      </c>
    </row>
    <row r="560" spans="1:16">
      <c r="A560" t="s">
        <v>299</v>
      </c>
      <c r="B560" t="s">
        <v>41</v>
      </c>
      <c r="C560" s="9">
        <v>209034</v>
      </c>
      <c r="D560" s="10">
        <v>44536</v>
      </c>
      <c r="E560" s="11">
        <v>969000</v>
      </c>
      <c r="F560" t="s">
        <v>288</v>
      </c>
      <c r="G560" s="10">
        <f t="shared" si="32"/>
        <v>44566</v>
      </c>
      <c r="H560" t="s">
        <v>284</v>
      </c>
      <c r="I560" s="12" t="str">
        <f t="shared" si="33"/>
        <v>209034969000</v>
      </c>
      <c r="L560" s="11">
        <f t="shared" si="34"/>
        <v>-969000</v>
      </c>
      <c r="O560" s="10">
        <f>+IFERROR(VLOOKUP(I560,'[1]Resumen pagos 2025'!$1:$1048576,9,0),0)</f>
        <v>0</v>
      </c>
      <c r="P560" t="b">
        <f t="shared" si="35"/>
        <v>1</v>
      </c>
    </row>
    <row r="561" spans="1:16">
      <c r="A561" t="s">
        <v>315</v>
      </c>
      <c r="B561" t="s">
        <v>41</v>
      </c>
      <c r="C561" s="9">
        <v>1638348</v>
      </c>
      <c r="D561" s="10">
        <v>44536</v>
      </c>
      <c r="E561" s="11">
        <v>629970</v>
      </c>
      <c r="F561" t="s">
        <v>288</v>
      </c>
      <c r="G561" s="10">
        <f t="shared" si="32"/>
        <v>44566</v>
      </c>
      <c r="H561" t="s">
        <v>284</v>
      </c>
      <c r="I561" s="12" t="str">
        <f t="shared" si="33"/>
        <v>1638348629970</v>
      </c>
      <c r="L561" s="11">
        <f t="shared" si="34"/>
        <v>-629970</v>
      </c>
      <c r="O561" s="10">
        <f>+IFERROR(VLOOKUP(I561,'[1]Resumen pagos 2025'!$1:$1048576,9,0),0)</f>
        <v>0</v>
      </c>
      <c r="P561" t="b">
        <f t="shared" si="35"/>
        <v>1</v>
      </c>
    </row>
    <row r="562" spans="1:16">
      <c r="A562" t="s">
        <v>67</v>
      </c>
      <c r="B562" t="s">
        <v>41</v>
      </c>
      <c r="C562" s="9">
        <v>27800</v>
      </c>
      <c r="D562" s="10">
        <v>44537</v>
      </c>
      <c r="E562" s="11">
        <v>781884</v>
      </c>
      <c r="F562" t="s">
        <v>288</v>
      </c>
      <c r="G562" s="10">
        <f t="shared" si="32"/>
        <v>44567</v>
      </c>
      <c r="H562" t="s">
        <v>284</v>
      </c>
      <c r="I562" s="12" t="str">
        <f t="shared" si="33"/>
        <v>27800781884</v>
      </c>
      <c r="L562" s="11">
        <f t="shared" si="34"/>
        <v>-781884</v>
      </c>
      <c r="N562" s="14" t="s">
        <v>298</v>
      </c>
      <c r="O562" s="10">
        <f>+IFERROR(VLOOKUP(I562,'[1]Resumen pagos 2025'!$1:$1048576,9,0),0)</f>
        <v>0</v>
      </c>
      <c r="P562" t="b">
        <f t="shared" si="35"/>
        <v>1</v>
      </c>
    </row>
    <row r="563" spans="1:16">
      <c r="A563" t="s">
        <v>314</v>
      </c>
      <c r="B563" t="s">
        <v>41</v>
      </c>
      <c r="C563" s="9">
        <v>2698973</v>
      </c>
      <c r="D563" s="10">
        <v>44537</v>
      </c>
      <c r="E563" s="11">
        <v>1536014</v>
      </c>
      <c r="F563" t="s">
        <v>288</v>
      </c>
      <c r="G563" s="10">
        <f t="shared" si="32"/>
        <v>44567</v>
      </c>
      <c r="H563" t="s">
        <v>284</v>
      </c>
      <c r="I563" s="12" t="str">
        <f t="shared" si="33"/>
        <v>26989731536014</v>
      </c>
      <c r="L563" s="11">
        <f t="shared" si="34"/>
        <v>-1536014</v>
      </c>
      <c r="O563" s="10">
        <f>+IFERROR(VLOOKUP(I563,'[1]Resumen pagos 2025'!$1:$1048576,9,0),0)</f>
        <v>0</v>
      </c>
      <c r="P563" t="b">
        <f t="shared" si="35"/>
        <v>1</v>
      </c>
    </row>
    <row r="564" spans="1:16">
      <c r="A564" t="s">
        <v>292</v>
      </c>
      <c r="B564" t="s">
        <v>41</v>
      </c>
      <c r="C564" s="9">
        <v>35074</v>
      </c>
      <c r="D564" s="10">
        <v>44537</v>
      </c>
      <c r="E564" s="11">
        <v>277448</v>
      </c>
      <c r="F564" t="s">
        <v>288</v>
      </c>
      <c r="G564" s="10">
        <f t="shared" si="32"/>
        <v>44567</v>
      </c>
      <c r="H564" t="s">
        <v>284</v>
      </c>
      <c r="I564" s="12" t="str">
        <f t="shared" si="33"/>
        <v>35074277448</v>
      </c>
      <c r="L564" s="11">
        <f t="shared" si="34"/>
        <v>-277448</v>
      </c>
      <c r="O564" s="10">
        <f>+IFERROR(VLOOKUP(I564,'[1]Resumen pagos 2025'!$1:$1048576,9,0),0)</f>
        <v>0</v>
      </c>
      <c r="P564" t="b">
        <f t="shared" si="35"/>
        <v>1</v>
      </c>
    </row>
    <row r="565" spans="1:16">
      <c r="A565" t="s">
        <v>336</v>
      </c>
      <c r="B565" t="s">
        <v>41</v>
      </c>
      <c r="C565" s="9">
        <v>9492</v>
      </c>
      <c r="D565" s="10">
        <v>44539</v>
      </c>
      <c r="E565" s="11">
        <v>427879</v>
      </c>
      <c r="F565" t="s">
        <v>288</v>
      </c>
      <c r="G565" s="10">
        <f t="shared" si="32"/>
        <v>44569</v>
      </c>
      <c r="H565" t="s">
        <v>284</v>
      </c>
      <c r="I565" s="12" t="str">
        <f t="shared" si="33"/>
        <v>9492427879</v>
      </c>
      <c r="L565" s="11">
        <f t="shared" si="34"/>
        <v>-427879</v>
      </c>
      <c r="O565" s="10">
        <f>+IFERROR(VLOOKUP(I565,'[1]Resumen pagos 2025'!$1:$1048576,9,0),0)</f>
        <v>0</v>
      </c>
      <c r="P565" t="b">
        <f t="shared" si="35"/>
        <v>1</v>
      </c>
    </row>
    <row r="566" spans="1:16">
      <c r="A566" t="s">
        <v>55</v>
      </c>
      <c r="B566" t="s">
        <v>41</v>
      </c>
      <c r="C566" s="9">
        <v>678383</v>
      </c>
      <c r="D566" s="10">
        <v>44539</v>
      </c>
      <c r="E566" s="11">
        <v>9189851</v>
      </c>
      <c r="F566" t="s">
        <v>288</v>
      </c>
      <c r="G566" s="10">
        <f t="shared" si="32"/>
        <v>44569</v>
      </c>
      <c r="H566" t="s">
        <v>284</v>
      </c>
      <c r="I566" s="12" t="str">
        <f t="shared" si="33"/>
        <v>6783839189851</v>
      </c>
      <c r="L566" s="11">
        <f t="shared" si="34"/>
        <v>-9189851</v>
      </c>
      <c r="N566" s="14" t="s">
        <v>304</v>
      </c>
      <c r="O566" s="10">
        <f>+IFERROR(VLOOKUP(I566,'[1]Resumen pagos 2025'!$1:$1048576,9,0),0)</f>
        <v>0</v>
      </c>
      <c r="P566" t="b">
        <f t="shared" si="35"/>
        <v>1</v>
      </c>
    </row>
    <row r="567" spans="1:16">
      <c r="A567" t="s">
        <v>305</v>
      </c>
      <c r="B567" t="s">
        <v>41</v>
      </c>
      <c r="C567" s="9">
        <v>3937831</v>
      </c>
      <c r="D567" s="10">
        <v>44539</v>
      </c>
      <c r="E567" s="11">
        <v>399980</v>
      </c>
      <c r="F567" t="s">
        <v>288</v>
      </c>
      <c r="G567" s="10">
        <f t="shared" si="32"/>
        <v>44569</v>
      </c>
      <c r="H567" t="s">
        <v>284</v>
      </c>
      <c r="I567" s="12" t="str">
        <f t="shared" si="33"/>
        <v>3937831399980</v>
      </c>
      <c r="L567" s="11">
        <f t="shared" si="34"/>
        <v>-399980</v>
      </c>
      <c r="O567" s="10">
        <f>+IFERROR(VLOOKUP(I567,'[1]Resumen pagos 2025'!$1:$1048576,9,0),0)</f>
        <v>0</v>
      </c>
      <c r="P567" t="b">
        <f t="shared" si="35"/>
        <v>1</v>
      </c>
    </row>
    <row r="568" spans="1:16">
      <c r="A568" t="s">
        <v>292</v>
      </c>
      <c r="B568" t="s">
        <v>41</v>
      </c>
      <c r="C568" s="9">
        <v>35199</v>
      </c>
      <c r="D568" s="10">
        <v>44539</v>
      </c>
      <c r="E568" s="11">
        <v>199475</v>
      </c>
      <c r="F568" t="s">
        <v>288</v>
      </c>
      <c r="G568" s="10">
        <f t="shared" si="32"/>
        <v>44569</v>
      </c>
      <c r="H568" t="s">
        <v>284</v>
      </c>
      <c r="I568" s="12" t="str">
        <f t="shared" si="33"/>
        <v>35199199475</v>
      </c>
      <c r="L568" s="11">
        <f t="shared" si="34"/>
        <v>-199475</v>
      </c>
      <c r="O568" s="10">
        <f>+IFERROR(VLOOKUP(I568,'[1]Resumen pagos 2025'!$1:$1048576,9,0),0)</f>
        <v>0</v>
      </c>
      <c r="P568" t="b">
        <f t="shared" si="35"/>
        <v>1</v>
      </c>
    </row>
    <row r="569" spans="1:16">
      <c r="A569" t="s">
        <v>306</v>
      </c>
      <c r="B569" t="s">
        <v>41</v>
      </c>
      <c r="C569" s="9">
        <v>1230256</v>
      </c>
      <c r="D569" s="10">
        <v>44539</v>
      </c>
      <c r="E569" s="11">
        <v>149990</v>
      </c>
      <c r="F569" t="s">
        <v>288</v>
      </c>
      <c r="G569" s="10">
        <f t="shared" si="32"/>
        <v>44569</v>
      </c>
      <c r="H569" t="s">
        <v>284</v>
      </c>
      <c r="I569" s="12" t="str">
        <f t="shared" si="33"/>
        <v>1230256149990</v>
      </c>
      <c r="L569" s="11">
        <f t="shared" si="34"/>
        <v>-149990</v>
      </c>
      <c r="O569" s="10">
        <f>+IFERROR(VLOOKUP(I569,'[1]Resumen pagos 2025'!$1:$1048576,9,0),0)</f>
        <v>0</v>
      </c>
      <c r="P569" t="b">
        <f t="shared" si="35"/>
        <v>1</v>
      </c>
    </row>
    <row r="570" spans="1:16">
      <c r="A570" t="s">
        <v>128</v>
      </c>
      <c r="B570" t="s">
        <v>41</v>
      </c>
      <c r="C570" s="9">
        <v>818762</v>
      </c>
      <c r="D570" s="10">
        <v>44540</v>
      </c>
      <c r="E570" s="11">
        <v>856473</v>
      </c>
      <c r="F570" t="s">
        <v>288</v>
      </c>
      <c r="G570" s="10">
        <f t="shared" si="32"/>
        <v>44570</v>
      </c>
      <c r="H570" t="s">
        <v>284</v>
      </c>
      <c r="I570" s="12" t="str">
        <f t="shared" si="33"/>
        <v>818762856473</v>
      </c>
      <c r="L570" s="11">
        <f t="shared" si="34"/>
        <v>-856473</v>
      </c>
      <c r="O570" s="10">
        <f>+IFERROR(VLOOKUP(I570,'[1]Resumen pagos 2025'!$1:$1048576,9,0),0)</f>
        <v>0</v>
      </c>
      <c r="P570" t="b">
        <f t="shared" si="35"/>
        <v>1</v>
      </c>
    </row>
    <row r="571" spans="1:16">
      <c r="A571" t="s">
        <v>362</v>
      </c>
      <c r="B571" t="s">
        <v>41</v>
      </c>
      <c r="C571" s="9">
        <v>128827</v>
      </c>
      <c r="D571" s="10">
        <v>44540</v>
      </c>
      <c r="E571" s="11">
        <v>60986</v>
      </c>
      <c r="F571" t="s">
        <v>288</v>
      </c>
      <c r="G571" s="10">
        <f t="shared" si="32"/>
        <v>44570</v>
      </c>
      <c r="H571" t="s">
        <v>284</v>
      </c>
      <c r="I571" s="12" t="str">
        <f t="shared" si="33"/>
        <v>12882760986</v>
      </c>
      <c r="L571" s="11">
        <f t="shared" si="34"/>
        <v>-60986</v>
      </c>
      <c r="O571" s="10">
        <f>+IFERROR(VLOOKUP(I571,'[1]Resumen pagos 2025'!$1:$1048576,9,0),0)</f>
        <v>0</v>
      </c>
      <c r="P571" t="b">
        <f t="shared" si="35"/>
        <v>1</v>
      </c>
    </row>
    <row r="572" spans="1:16">
      <c r="A572" t="s">
        <v>295</v>
      </c>
      <c r="B572" t="s">
        <v>41</v>
      </c>
      <c r="C572" s="9">
        <v>14247</v>
      </c>
      <c r="D572" s="10">
        <v>44540</v>
      </c>
      <c r="E572" s="11">
        <v>30000</v>
      </c>
      <c r="F572" t="s">
        <v>288</v>
      </c>
      <c r="G572" s="10">
        <f t="shared" si="32"/>
        <v>44570</v>
      </c>
      <c r="H572" t="s">
        <v>284</v>
      </c>
      <c r="I572" s="12" t="str">
        <f t="shared" si="33"/>
        <v>1424730000</v>
      </c>
      <c r="L572" s="11">
        <f t="shared" si="34"/>
        <v>-30000</v>
      </c>
      <c r="O572" s="10">
        <f>+IFERROR(VLOOKUP(I572,'[1]Resumen pagos 2025'!$1:$1048576,9,0),0)</f>
        <v>0</v>
      </c>
      <c r="P572" t="b">
        <f t="shared" si="35"/>
        <v>1</v>
      </c>
    </row>
    <row r="573" spans="1:16">
      <c r="A573" t="s">
        <v>305</v>
      </c>
      <c r="B573" t="s">
        <v>310</v>
      </c>
      <c r="C573" s="9">
        <v>18625523</v>
      </c>
      <c r="D573" s="10">
        <v>44540</v>
      </c>
      <c r="E573" s="11">
        <v>-333980</v>
      </c>
      <c r="F573" t="s">
        <v>288</v>
      </c>
      <c r="G573" s="10">
        <f t="shared" si="32"/>
        <v>44570</v>
      </c>
      <c r="H573" t="s">
        <v>311</v>
      </c>
      <c r="I573" s="12" t="str">
        <f t="shared" si="33"/>
        <v>18625523-333980</v>
      </c>
      <c r="L573" s="11">
        <f t="shared" si="34"/>
        <v>333980</v>
      </c>
      <c r="O573" s="10">
        <f>+IFERROR(VLOOKUP(I573,'[1]Resumen pagos 2025'!$1:$1048576,9,0),0)</f>
        <v>0</v>
      </c>
      <c r="P573" t="b">
        <f t="shared" si="35"/>
        <v>1</v>
      </c>
    </row>
    <row r="574" spans="1:16">
      <c r="A574" t="s">
        <v>300</v>
      </c>
      <c r="B574" t="s">
        <v>41</v>
      </c>
      <c r="C574" s="9">
        <v>44190464</v>
      </c>
      <c r="D574" s="10">
        <v>44540</v>
      </c>
      <c r="E574" s="11">
        <v>35970</v>
      </c>
      <c r="F574" t="s">
        <v>288</v>
      </c>
      <c r="G574" s="10">
        <f t="shared" si="32"/>
        <v>44570</v>
      </c>
      <c r="H574" t="s">
        <v>284</v>
      </c>
      <c r="I574" s="12" t="str">
        <f t="shared" si="33"/>
        <v>4419046435970</v>
      </c>
      <c r="L574" s="11">
        <f t="shared" si="34"/>
        <v>-35970</v>
      </c>
      <c r="O574" s="10">
        <f>+IFERROR(VLOOKUP(I574,'[1]Resumen pagos 2025'!$1:$1048576,9,0),0)</f>
        <v>0</v>
      </c>
      <c r="P574" t="b">
        <f t="shared" si="35"/>
        <v>1</v>
      </c>
    </row>
    <row r="575" spans="1:16">
      <c r="A575" t="s">
        <v>52</v>
      </c>
      <c r="B575" t="s">
        <v>41</v>
      </c>
      <c r="C575" s="9">
        <v>98563</v>
      </c>
      <c r="D575" s="10">
        <v>44543</v>
      </c>
      <c r="E575" s="11">
        <v>598265</v>
      </c>
      <c r="F575" t="s">
        <v>288</v>
      </c>
      <c r="G575" s="10">
        <f t="shared" si="32"/>
        <v>44573</v>
      </c>
      <c r="H575" t="s">
        <v>284</v>
      </c>
      <c r="I575" s="12" t="str">
        <f t="shared" si="33"/>
        <v>98563598265</v>
      </c>
      <c r="L575" s="11">
        <f t="shared" si="34"/>
        <v>-598265</v>
      </c>
      <c r="O575" s="10">
        <f>+IFERROR(VLOOKUP(I575,'[1]Resumen pagos 2025'!$1:$1048576,9,0),0)</f>
        <v>0</v>
      </c>
      <c r="P575" t="b">
        <f t="shared" si="35"/>
        <v>1</v>
      </c>
    </row>
    <row r="576" spans="1:16">
      <c r="A576" t="s">
        <v>52</v>
      </c>
      <c r="B576" t="s">
        <v>41</v>
      </c>
      <c r="C576" s="9">
        <v>98570</v>
      </c>
      <c r="D576" s="10">
        <v>44543</v>
      </c>
      <c r="E576" s="11">
        <v>43316</v>
      </c>
      <c r="F576" t="s">
        <v>288</v>
      </c>
      <c r="G576" s="10">
        <f t="shared" si="32"/>
        <v>44573</v>
      </c>
      <c r="H576" t="s">
        <v>284</v>
      </c>
      <c r="I576" s="12" t="str">
        <f t="shared" si="33"/>
        <v>9857043316</v>
      </c>
      <c r="L576" s="11">
        <f t="shared" si="34"/>
        <v>-43316</v>
      </c>
      <c r="O576" s="10">
        <f>+IFERROR(VLOOKUP(I576,'[1]Resumen pagos 2025'!$1:$1048576,9,0),0)</f>
        <v>0</v>
      </c>
      <c r="P576" t="b">
        <f t="shared" si="35"/>
        <v>1</v>
      </c>
    </row>
    <row r="577" spans="1:16">
      <c r="A577" t="s">
        <v>363</v>
      </c>
      <c r="B577" t="s">
        <v>41</v>
      </c>
      <c r="C577" s="9">
        <v>1255</v>
      </c>
      <c r="D577" s="10">
        <v>44543</v>
      </c>
      <c r="E577" s="11">
        <v>2347811</v>
      </c>
      <c r="F577" t="s">
        <v>288</v>
      </c>
      <c r="G577" s="10">
        <f t="shared" si="32"/>
        <v>44573</v>
      </c>
      <c r="H577" t="s">
        <v>284</v>
      </c>
      <c r="I577" s="12" t="str">
        <f t="shared" si="33"/>
        <v>12552347811</v>
      </c>
      <c r="L577" s="11">
        <f t="shared" si="34"/>
        <v>-2347811</v>
      </c>
      <c r="O577" s="10">
        <f>+IFERROR(VLOOKUP(I577,'[1]Resumen pagos 2025'!$1:$1048576,9,0),0)</f>
        <v>0</v>
      </c>
      <c r="P577" t="b">
        <f t="shared" si="35"/>
        <v>1</v>
      </c>
    </row>
    <row r="578" spans="1:16">
      <c r="A578" t="s">
        <v>290</v>
      </c>
      <c r="B578" t="s">
        <v>41</v>
      </c>
      <c r="C578" s="9">
        <v>6577</v>
      </c>
      <c r="D578" s="10">
        <v>44544</v>
      </c>
      <c r="E578" s="11">
        <v>399992</v>
      </c>
      <c r="F578" t="s">
        <v>288</v>
      </c>
      <c r="G578" s="10">
        <f t="shared" ref="G578:G641" si="36">+D578+30</f>
        <v>44574</v>
      </c>
      <c r="H578" t="s">
        <v>284</v>
      </c>
      <c r="I578" s="12" t="str">
        <f t="shared" ref="I578:I641" si="37">+C578&amp;E578</f>
        <v>6577399992</v>
      </c>
      <c r="L578" s="11">
        <f t="shared" ref="L578:L641" si="38">+K578-E578</f>
        <v>-399992</v>
      </c>
      <c r="O578" s="10">
        <f>+IFERROR(VLOOKUP(I578,'[1]Resumen pagos 2025'!$1:$1048576,9,0),0)</f>
        <v>0</v>
      </c>
      <c r="P578" t="b">
        <f t="shared" si="35"/>
        <v>1</v>
      </c>
    </row>
    <row r="579" spans="1:16">
      <c r="A579" t="s">
        <v>314</v>
      </c>
      <c r="B579" t="s">
        <v>41</v>
      </c>
      <c r="C579" s="9">
        <v>2705378</v>
      </c>
      <c r="D579" s="10">
        <v>44544</v>
      </c>
      <c r="E579" s="11">
        <v>551840</v>
      </c>
      <c r="F579" t="s">
        <v>288</v>
      </c>
      <c r="G579" s="10">
        <f t="shared" si="36"/>
        <v>44574</v>
      </c>
      <c r="H579" t="s">
        <v>284</v>
      </c>
      <c r="I579" s="12" t="str">
        <f t="shared" si="37"/>
        <v>2705378551840</v>
      </c>
      <c r="L579" s="11">
        <f t="shared" si="38"/>
        <v>-551840</v>
      </c>
      <c r="O579" s="10">
        <f>+IFERROR(VLOOKUP(I579,'[1]Resumen pagos 2025'!$1:$1048576,9,0),0)</f>
        <v>0</v>
      </c>
      <c r="P579" t="b">
        <f t="shared" si="35"/>
        <v>1</v>
      </c>
    </row>
    <row r="580" spans="1:16">
      <c r="A580" t="s">
        <v>305</v>
      </c>
      <c r="B580" t="s">
        <v>41</v>
      </c>
      <c r="C580" s="9">
        <v>3940328</v>
      </c>
      <c r="D580" s="10">
        <v>44544</v>
      </c>
      <c r="E580" s="11">
        <v>809990</v>
      </c>
      <c r="F580" t="s">
        <v>288</v>
      </c>
      <c r="G580" s="10">
        <f t="shared" si="36"/>
        <v>44574</v>
      </c>
      <c r="H580" t="s">
        <v>284</v>
      </c>
      <c r="I580" s="12" t="str">
        <f t="shared" si="37"/>
        <v>3940328809990</v>
      </c>
      <c r="L580" s="11">
        <f t="shared" si="38"/>
        <v>-809990</v>
      </c>
      <c r="O580" s="10">
        <f>+IFERROR(VLOOKUP(I580,'[1]Resumen pagos 2025'!$1:$1048576,9,0),0)</f>
        <v>0</v>
      </c>
      <c r="P580" t="b">
        <f t="shared" si="35"/>
        <v>1</v>
      </c>
    </row>
    <row r="581" spans="1:16">
      <c r="A581" t="s">
        <v>305</v>
      </c>
      <c r="B581" t="s">
        <v>41</v>
      </c>
      <c r="C581" s="9">
        <v>3940365</v>
      </c>
      <c r="D581" s="10">
        <v>44544</v>
      </c>
      <c r="E581" s="11">
        <v>77890</v>
      </c>
      <c r="F581" t="s">
        <v>288</v>
      </c>
      <c r="G581" s="10">
        <f t="shared" si="36"/>
        <v>44574</v>
      </c>
      <c r="H581" t="s">
        <v>284</v>
      </c>
      <c r="I581" s="12" t="str">
        <f t="shared" si="37"/>
        <v>394036577890</v>
      </c>
      <c r="L581" s="11">
        <f t="shared" si="38"/>
        <v>-77890</v>
      </c>
      <c r="O581" s="10">
        <f>+IFERROR(VLOOKUP(I581,'[1]Resumen pagos 2025'!$1:$1048576,9,0),0)</f>
        <v>0</v>
      </c>
      <c r="P581" t="b">
        <f t="shared" si="35"/>
        <v>1</v>
      </c>
    </row>
    <row r="582" spans="1:16">
      <c r="A582" t="s">
        <v>292</v>
      </c>
      <c r="B582" t="s">
        <v>41</v>
      </c>
      <c r="C582" s="9">
        <v>35389</v>
      </c>
      <c r="D582" s="10">
        <v>44544</v>
      </c>
      <c r="E582" s="11">
        <v>606881</v>
      </c>
      <c r="F582" t="s">
        <v>288</v>
      </c>
      <c r="G582" s="10">
        <f t="shared" si="36"/>
        <v>44574</v>
      </c>
      <c r="H582" t="s">
        <v>284</v>
      </c>
      <c r="I582" s="12" t="str">
        <f t="shared" si="37"/>
        <v>35389606881</v>
      </c>
      <c r="L582" s="11">
        <f t="shared" si="38"/>
        <v>-606881</v>
      </c>
      <c r="O582" s="10">
        <f>+IFERROR(VLOOKUP(I582,'[1]Resumen pagos 2025'!$1:$1048576,9,0),0)</f>
        <v>0</v>
      </c>
      <c r="P582" t="b">
        <f t="shared" si="35"/>
        <v>1</v>
      </c>
    </row>
    <row r="583" spans="1:16">
      <c r="A583" t="s">
        <v>292</v>
      </c>
      <c r="B583" t="s">
        <v>41</v>
      </c>
      <c r="C583" s="9">
        <v>35445</v>
      </c>
      <c r="D583" s="10">
        <v>44544</v>
      </c>
      <c r="E583" s="11">
        <v>407468</v>
      </c>
      <c r="F583" t="s">
        <v>288</v>
      </c>
      <c r="G583" s="10">
        <f t="shared" si="36"/>
        <v>44574</v>
      </c>
      <c r="H583" t="s">
        <v>284</v>
      </c>
      <c r="I583" s="12" t="str">
        <f t="shared" si="37"/>
        <v>35445407468</v>
      </c>
      <c r="L583" s="11">
        <f t="shared" si="38"/>
        <v>-407468</v>
      </c>
      <c r="O583" s="10">
        <f>+IFERROR(VLOOKUP(I583,'[1]Resumen pagos 2025'!$1:$1048576,9,0),0)</f>
        <v>0</v>
      </c>
      <c r="P583" t="b">
        <f t="shared" ref="P583:P646" si="39">+O583=J583</f>
        <v>1</v>
      </c>
    </row>
    <row r="584" spans="1:16">
      <c r="A584" t="s">
        <v>67</v>
      </c>
      <c r="B584" t="s">
        <v>41</v>
      </c>
      <c r="C584" s="9">
        <v>28059</v>
      </c>
      <c r="D584" s="10">
        <v>44546</v>
      </c>
      <c r="E584" s="11">
        <v>490047</v>
      </c>
      <c r="F584" t="s">
        <v>288</v>
      </c>
      <c r="G584" s="10">
        <f t="shared" si="36"/>
        <v>44576</v>
      </c>
      <c r="H584" t="s">
        <v>284</v>
      </c>
      <c r="I584" s="12" t="str">
        <f t="shared" si="37"/>
        <v>28059490047</v>
      </c>
      <c r="L584" s="11">
        <f t="shared" si="38"/>
        <v>-490047</v>
      </c>
      <c r="N584" s="14" t="s">
        <v>298</v>
      </c>
      <c r="O584" s="10">
        <f>+IFERROR(VLOOKUP(I584,'[1]Resumen pagos 2025'!$1:$1048576,9,0),0)</f>
        <v>0</v>
      </c>
      <c r="P584" t="b">
        <f t="shared" si="39"/>
        <v>1</v>
      </c>
    </row>
    <row r="585" spans="1:16">
      <c r="A585" t="s">
        <v>64</v>
      </c>
      <c r="B585" t="s">
        <v>41</v>
      </c>
      <c r="C585" s="9">
        <v>86148</v>
      </c>
      <c r="D585" s="10">
        <v>44546</v>
      </c>
      <c r="E585" s="11">
        <v>275209</v>
      </c>
      <c r="F585" t="s">
        <v>288</v>
      </c>
      <c r="G585" s="10">
        <f t="shared" si="36"/>
        <v>44576</v>
      </c>
      <c r="H585" t="s">
        <v>284</v>
      </c>
      <c r="I585" s="12" t="str">
        <f t="shared" si="37"/>
        <v>86148275209</v>
      </c>
      <c r="L585" s="11">
        <f t="shared" si="38"/>
        <v>-275209</v>
      </c>
      <c r="O585" s="10">
        <f>+IFERROR(VLOOKUP(I585,'[1]Resumen pagos 2025'!$1:$1048576,9,0),0)</f>
        <v>0</v>
      </c>
      <c r="P585" t="b">
        <f t="shared" si="39"/>
        <v>1</v>
      </c>
    </row>
    <row r="586" spans="1:16">
      <c r="A586" t="s">
        <v>289</v>
      </c>
      <c r="B586" t="s">
        <v>41</v>
      </c>
      <c r="C586" s="9">
        <v>4128</v>
      </c>
      <c r="D586" s="10">
        <v>44546</v>
      </c>
      <c r="E586" s="11">
        <v>399730</v>
      </c>
      <c r="F586" t="s">
        <v>288</v>
      </c>
      <c r="G586" s="10">
        <f t="shared" si="36"/>
        <v>44576</v>
      </c>
      <c r="H586" t="s">
        <v>284</v>
      </c>
      <c r="I586" s="12" t="str">
        <f t="shared" si="37"/>
        <v>4128399730</v>
      </c>
      <c r="L586" s="11">
        <f t="shared" si="38"/>
        <v>-399730</v>
      </c>
      <c r="O586" s="10">
        <f>+IFERROR(VLOOKUP(I586,'[1]Resumen pagos 2025'!$1:$1048576,9,0),0)</f>
        <v>0</v>
      </c>
      <c r="P586" t="b">
        <f t="shared" si="39"/>
        <v>1</v>
      </c>
    </row>
    <row r="587" spans="1:16">
      <c r="A587" t="s">
        <v>292</v>
      </c>
      <c r="B587" t="s">
        <v>41</v>
      </c>
      <c r="C587" s="9">
        <v>35569</v>
      </c>
      <c r="D587" s="10">
        <v>44546</v>
      </c>
      <c r="E587" s="11">
        <v>152410</v>
      </c>
      <c r="F587" t="s">
        <v>288</v>
      </c>
      <c r="G587" s="10">
        <f t="shared" si="36"/>
        <v>44576</v>
      </c>
      <c r="H587" t="s">
        <v>284</v>
      </c>
      <c r="I587" s="12" t="str">
        <f t="shared" si="37"/>
        <v>35569152410</v>
      </c>
      <c r="L587" s="11">
        <f t="shared" si="38"/>
        <v>-152410</v>
      </c>
      <c r="O587" s="10">
        <f>+IFERROR(VLOOKUP(I587,'[1]Resumen pagos 2025'!$1:$1048576,9,0),0)</f>
        <v>0</v>
      </c>
      <c r="P587" t="b">
        <f t="shared" si="39"/>
        <v>1</v>
      </c>
    </row>
    <row r="588" spans="1:16">
      <c r="A588" t="s">
        <v>350</v>
      </c>
      <c r="B588" t="s">
        <v>41</v>
      </c>
      <c r="C588" s="9">
        <v>5212821</v>
      </c>
      <c r="D588" s="10">
        <v>44546</v>
      </c>
      <c r="E588" s="11">
        <v>11111</v>
      </c>
      <c r="F588" t="s">
        <v>288</v>
      </c>
      <c r="G588" s="10">
        <f t="shared" si="36"/>
        <v>44576</v>
      </c>
      <c r="H588" t="s">
        <v>284</v>
      </c>
      <c r="I588" s="12" t="str">
        <f t="shared" si="37"/>
        <v>521282111111</v>
      </c>
      <c r="J588" s="10">
        <f>+G588</f>
        <v>44576</v>
      </c>
      <c r="K588" s="11">
        <f>+E588</f>
        <v>11111</v>
      </c>
      <c r="L588" s="11">
        <f t="shared" si="38"/>
        <v>0</v>
      </c>
      <c r="O588" s="10">
        <f>+IFERROR(VLOOKUP(I588,'[1]Resumen pagos 2025'!$1:$1048576,9,0),0)</f>
        <v>0</v>
      </c>
      <c r="P588" t="b">
        <f t="shared" si="39"/>
        <v>0</v>
      </c>
    </row>
    <row r="589" spans="1:16">
      <c r="A589" t="s">
        <v>286</v>
      </c>
      <c r="B589" t="s">
        <v>41</v>
      </c>
      <c r="C589" s="9">
        <v>2993888</v>
      </c>
      <c r="D589" s="10">
        <v>44546</v>
      </c>
      <c r="E589" s="11">
        <v>647049</v>
      </c>
      <c r="F589" t="s">
        <v>288</v>
      </c>
      <c r="G589" s="10">
        <f t="shared" si="36"/>
        <v>44576</v>
      </c>
      <c r="H589" t="s">
        <v>284</v>
      </c>
      <c r="I589" s="12" t="str">
        <f t="shared" si="37"/>
        <v>2993888647049</v>
      </c>
      <c r="L589" s="11">
        <f t="shared" si="38"/>
        <v>-647049</v>
      </c>
      <c r="O589" s="10">
        <f>+IFERROR(VLOOKUP(I589,'[1]Resumen pagos 2025'!$1:$1048576,9,0),0)</f>
        <v>0</v>
      </c>
      <c r="P589" t="b">
        <f t="shared" si="39"/>
        <v>1</v>
      </c>
    </row>
    <row r="590" spans="1:16">
      <c r="A590" t="s">
        <v>128</v>
      </c>
      <c r="B590" t="s">
        <v>41</v>
      </c>
      <c r="C590" s="9">
        <v>819179</v>
      </c>
      <c r="D590" s="10">
        <v>44547</v>
      </c>
      <c r="E590" s="11">
        <v>568888</v>
      </c>
      <c r="F590" t="s">
        <v>288</v>
      </c>
      <c r="G590" s="10">
        <f t="shared" si="36"/>
        <v>44577</v>
      </c>
      <c r="H590" t="s">
        <v>284</v>
      </c>
      <c r="I590" s="12" t="str">
        <f t="shared" si="37"/>
        <v>819179568888</v>
      </c>
      <c r="L590" s="11">
        <f t="shared" si="38"/>
        <v>-568888</v>
      </c>
      <c r="O590" s="10">
        <f>+IFERROR(VLOOKUP(I590,'[1]Resumen pagos 2025'!$1:$1048576,9,0),0)</f>
        <v>0</v>
      </c>
      <c r="P590" t="b">
        <f t="shared" si="39"/>
        <v>1</v>
      </c>
    </row>
    <row r="591" spans="1:16">
      <c r="A591" t="s">
        <v>285</v>
      </c>
      <c r="B591" t="s">
        <v>41</v>
      </c>
      <c r="C591" s="9">
        <v>627</v>
      </c>
      <c r="D591" s="10">
        <v>44547</v>
      </c>
      <c r="E591" s="11">
        <v>501090</v>
      </c>
      <c r="F591" t="s">
        <v>288</v>
      </c>
      <c r="G591" s="10">
        <f t="shared" si="36"/>
        <v>44577</v>
      </c>
      <c r="H591" t="s">
        <v>284</v>
      </c>
      <c r="I591" s="12" t="str">
        <f t="shared" si="37"/>
        <v>627501090</v>
      </c>
      <c r="L591" s="11">
        <f t="shared" si="38"/>
        <v>-501090</v>
      </c>
      <c r="O591" s="10">
        <f>+IFERROR(VLOOKUP(I591,'[1]Resumen pagos 2025'!$1:$1048576,9,0),0)</f>
        <v>0</v>
      </c>
      <c r="P591" t="b">
        <f t="shared" si="39"/>
        <v>1</v>
      </c>
    </row>
    <row r="592" spans="1:16">
      <c r="A592" t="s">
        <v>285</v>
      </c>
      <c r="B592" t="s">
        <v>41</v>
      </c>
      <c r="C592" s="9">
        <v>626</v>
      </c>
      <c r="D592" s="10">
        <v>44547</v>
      </c>
      <c r="E592" s="11">
        <v>1824259</v>
      </c>
      <c r="F592" t="s">
        <v>288</v>
      </c>
      <c r="G592" s="10">
        <f t="shared" si="36"/>
        <v>44577</v>
      </c>
      <c r="H592" t="s">
        <v>284</v>
      </c>
      <c r="I592" s="12" t="str">
        <f t="shared" si="37"/>
        <v>6261824259</v>
      </c>
      <c r="J592" s="15">
        <v>44573</v>
      </c>
      <c r="K592" s="16">
        <v>1824259</v>
      </c>
      <c r="L592" s="11">
        <f t="shared" si="38"/>
        <v>0</v>
      </c>
      <c r="O592" s="10">
        <f>+IFERROR(VLOOKUP(I592,'[1]Resumen pagos 2025'!$1:$1048576,9,0),0)</f>
        <v>0</v>
      </c>
      <c r="P592" t="b">
        <f t="shared" si="39"/>
        <v>0</v>
      </c>
    </row>
    <row r="593" spans="1:16">
      <c r="A593" t="s">
        <v>55</v>
      </c>
      <c r="B593" t="s">
        <v>41</v>
      </c>
      <c r="C593" s="9">
        <v>679197</v>
      </c>
      <c r="D593" s="10">
        <v>44547</v>
      </c>
      <c r="E593" s="11">
        <v>3239959</v>
      </c>
      <c r="F593" t="s">
        <v>288</v>
      </c>
      <c r="G593" s="10">
        <f t="shared" si="36"/>
        <v>44577</v>
      </c>
      <c r="H593" t="s">
        <v>284</v>
      </c>
      <c r="I593" s="12" t="str">
        <f t="shared" si="37"/>
        <v>6791973239959</v>
      </c>
      <c r="L593" s="11">
        <f t="shared" si="38"/>
        <v>-3239959</v>
      </c>
      <c r="N593" s="14" t="s">
        <v>304</v>
      </c>
      <c r="O593" s="10">
        <f>+IFERROR(VLOOKUP(I593,'[1]Resumen pagos 2025'!$1:$1048576,9,0),0)</f>
        <v>0</v>
      </c>
      <c r="P593" t="b">
        <f t="shared" si="39"/>
        <v>1</v>
      </c>
    </row>
    <row r="594" spans="1:16">
      <c r="A594" t="s">
        <v>305</v>
      </c>
      <c r="B594" t="s">
        <v>41</v>
      </c>
      <c r="C594" s="9">
        <v>3942712</v>
      </c>
      <c r="D594" s="10">
        <v>44547</v>
      </c>
      <c r="E594" s="11">
        <v>219980</v>
      </c>
      <c r="F594" t="s">
        <v>288</v>
      </c>
      <c r="G594" s="10">
        <f t="shared" si="36"/>
        <v>44577</v>
      </c>
      <c r="H594" t="s">
        <v>284</v>
      </c>
      <c r="I594" s="12" t="str">
        <f t="shared" si="37"/>
        <v>3942712219980</v>
      </c>
      <c r="L594" s="11">
        <f t="shared" si="38"/>
        <v>-219980</v>
      </c>
      <c r="O594" s="10">
        <f>+IFERROR(VLOOKUP(I594,'[1]Resumen pagos 2025'!$1:$1048576,9,0),0)</f>
        <v>0</v>
      </c>
      <c r="P594" t="b">
        <f t="shared" si="39"/>
        <v>1</v>
      </c>
    </row>
    <row r="595" spans="1:16">
      <c r="A595" t="s">
        <v>305</v>
      </c>
      <c r="B595" t="s">
        <v>41</v>
      </c>
      <c r="C595" s="9">
        <v>3942811</v>
      </c>
      <c r="D595" s="10">
        <v>44547</v>
      </c>
      <c r="E595" s="11">
        <v>289980</v>
      </c>
      <c r="F595" t="s">
        <v>288</v>
      </c>
      <c r="G595" s="10">
        <f t="shared" si="36"/>
        <v>44577</v>
      </c>
      <c r="H595" t="s">
        <v>284</v>
      </c>
      <c r="I595" s="12" t="str">
        <f t="shared" si="37"/>
        <v>3942811289980</v>
      </c>
      <c r="L595" s="11">
        <f t="shared" si="38"/>
        <v>-289980</v>
      </c>
      <c r="O595" s="10">
        <f>+IFERROR(VLOOKUP(I595,'[1]Resumen pagos 2025'!$1:$1048576,9,0),0)</f>
        <v>0</v>
      </c>
      <c r="P595" t="b">
        <f t="shared" si="39"/>
        <v>1</v>
      </c>
    </row>
    <row r="596" spans="1:16">
      <c r="A596" t="s">
        <v>305</v>
      </c>
      <c r="B596" t="s">
        <v>41</v>
      </c>
      <c r="C596" s="9">
        <v>3942812</v>
      </c>
      <c r="D596" s="10">
        <v>44547</v>
      </c>
      <c r="E596" s="11">
        <v>353980</v>
      </c>
      <c r="F596" t="s">
        <v>288</v>
      </c>
      <c r="G596" s="10">
        <f t="shared" si="36"/>
        <v>44577</v>
      </c>
      <c r="H596" t="s">
        <v>284</v>
      </c>
      <c r="I596" s="12" t="str">
        <f t="shared" si="37"/>
        <v>3942812353980</v>
      </c>
      <c r="L596" s="11">
        <f t="shared" si="38"/>
        <v>-353980</v>
      </c>
      <c r="O596" s="10">
        <f>+IFERROR(VLOOKUP(I596,'[1]Resumen pagos 2025'!$1:$1048576,9,0),0)</f>
        <v>0</v>
      </c>
      <c r="P596" t="b">
        <f t="shared" si="39"/>
        <v>1</v>
      </c>
    </row>
    <row r="597" spans="1:16">
      <c r="A597" t="s">
        <v>292</v>
      </c>
      <c r="B597" t="s">
        <v>41</v>
      </c>
      <c r="C597" s="9">
        <v>35615</v>
      </c>
      <c r="D597" s="10">
        <v>44547</v>
      </c>
      <c r="E597" s="11">
        <v>239964</v>
      </c>
      <c r="F597" t="s">
        <v>288</v>
      </c>
      <c r="G597" s="10">
        <f t="shared" si="36"/>
        <v>44577</v>
      </c>
      <c r="H597" t="s">
        <v>284</v>
      </c>
      <c r="I597" s="12" t="str">
        <f t="shared" si="37"/>
        <v>35615239964</v>
      </c>
      <c r="L597" s="11">
        <f t="shared" si="38"/>
        <v>-239964</v>
      </c>
      <c r="O597" s="10">
        <f>+IFERROR(VLOOKUP(I597,'[1]Resumen pagos 2025'!$1:$1048576,9,0),0)</f>
        <v>0</v>
      </c>
      <c r="P597" t="b">
        <f t="shared" si="39"/>
        <v>1</v>
      </c>
    </row>
    <row r="598" spans="1:16">
      <c r="A598" t="s">
        <v>317</v>
      </c>
      <c r="B598" t="s">
        <v>41</v>
      </c>
      <c r="C598" s="9">
        <v>15559249</v>
      </c>
      <c r="D598" s="10">
        <v>44547</v>
      </c>
      <c r="E598" s="11">
        <v>799980</v>
      </c>
      <c r="F598" t="s">
        <v>288</v>
      </c>
      <c r="G598" s="10">
        <f t="shared" si="36"/>
        <v>44577</v>
      </c>
      <c r="H598" t="s">
        <v>284</v>
      </c>
      <c r="I598" s="12" t="str">
        <f t="shared" si="37"/>
        <v>15559249799980</v>
      </c>
      <c r="L598" s="11">
        <f t="shared" si="38"/>
        <v>-799980</v>
      </c>
      <c r="O598" s="10">
        <f>+IFERROR(VLOOKUP(I598,'[1]Resumen pagos 2025'!$1:$1048576,9,0),0)</f>
        <v>0</v>
      </c>
      <c r="P598" t="b">
        <f t="shared" si="39"/>
        <v>1</v>
      </c>
    </row>
    <row r="599" spans="1:16">
      <c r="A599" t="s">
        <v>302</v>
      </c>
      <c r="B599" t="s">
        <v>41</v>
      </c>
      <c r="C599" s="9">
        <v>8237</v>
      </c>
      <c r="D599" s="10">
        <v>44550</v>
      </c>
      <c r="E599" s="11">
        <v>528000</v>
      </c>
      <c r="F599" t="s">
        <v>288</v>
      </c>
      <c r="G599" s="10">
        <f t="shared" si="36"/>
        <v>44580</v>
      </c>
      <c r="H599" t="s">
        <v>284</v>
      </c>
      <c r="I599" s="12" t="str">
        <f t="shared" si="37"/>
        <v>8237528000</v>
      </c>
      <c r="L599" s="11">
        <f t="shared" si="38"/>
        <v>-528000</v>
      </c>
      <c r="O599" s="10">
        <f>+IFERROR(VLOOKUP(I599,'[1]Resumen pagos 2025'!$1:$1048576,9,0),0)</f>
        <v>0</v>
      </c>
      <c r="P599" t="b">
        <f t="shared" si="39"/>
        <v>1</v>
      </c>
    </row>
    <row r="600" spans="1:16">
      <c r="A600" t="s">
        <v>64</v>
      </c>
      <c r="B600" t="s">
        <v>41</v>
      </c>
      <c r="C600" s="9">
        <v>86238</v>
      </c>
      <c r="D600" s="10">
        <v>44550</v>
      </c>
      <c r="E600" s="11">
        <v>128620</v>
      </c>
      <c r="F600" t="s">
        <v>288</v>
      </c>
      <c r="G600" s="10">
        <f t="shared" si="36"/>
        <v>44580</v>
      </c>
      <c r="H600" t="s">
        <v>284</v>
      </c>
      <c r="I600" s="12" t="str">
        <f t="shared" si="37"/>
        <v>86238128620</v>
      </c>
      <c r="L600" s="11">
        <f t="shared" si="38"/>
        <v>-128620</v>
      </c>
      <c r="O600" s="10">
        <f>+IFERROR(VLOOKUP(I600,'[1]Resumen pagos 2025'!$1:$1048576,9,0),0)</f>
        <v>0</v>
      </c>
      <c r="P600" t="b">
        <f t="shared" si="39"/>
        <v>1</v>
      </c>
    </row>
    <row r="601" spans="1:16">
      <c r="A601" t="s">
        <v>364</v>
      </c>
      <c r="B601" t="s">
        <v>297</v>
      </c>
      <c r="C601" s="9">
        <v>5</v>
      </c>
      <c r="D601" s="10">
        <v>44550</v>
      </c>
      <c r="E601" s="11">
        <v>139216</v>
      </c>
      <c r="F601" t="s">
        <v>288</v>
      </c>
      <c r="G601" s="10">
        <f t="shared" si="36"/>
        <v>44580</v>
      </c>
      <c r="H601" t="s">
        <v>284</v>
      </c>
      <c r="I601" s="12" t="str">
        <f t="shared" si="37"/>
        <v>5139216</v>
      </c>
      <c r="L601" s="11">
        <f t="shared" si="38"/>
        <v>-139216</v>
      </c>
      <c r="O601" s="10">
        <f>+IFERROR(VLOOKUP(I601,'[1]Resumen pagos 2025'!$1:$1048576,9,0),0)</f>
        <v>0</v>
      </c>
      <c r="P601" t="b">
        <f t="shared" si="39"/>
        <v>1</v>
      </c>
    </row>
    <row r="602" spans="1:16">
      <c r="A602" t="s">
        <v>55</v>
      </c>
      <c r="B602" t="s">
        <v>41</v>
      </c>
      <c r="C602" s="9">
        <v>679536</v>
      </c>
      <c r="D602" s="10">
        <v>44551</v>
      </c>
      <c r="E602" s="11">
        <v>3239959</v>
      </c>
      <c r="F602" t="s">
        <v>288</v>
      </c>
      <c r="G602" s="10">
        <f t="shared" si="36"/>
        <v>44581</v>
      </c>
      <c r="H602" t="s">
        <v>284</v>
      </c>
      <c r="I602" s="12" t="str">
        <f t="shared" si="37"/>
        <v>6795363239959</v>
      </c>
      <c r="L602" s="11">
        <f t="shared" si="38"/>
        <v>-3239959</v>
      </c>
      <c r="N602" s="14" t="s">
        <v>304</v>
      </c>
      <c r="O602" s="10">
        <f>+IFERROR(VLOOKUP(I602,'[1]Resumen pagos 2025'!$1:$1048576,9,0),0)</f>
        <v>0</v>
      </c>
      <c r="P602" t="b">
        <f t="shared" si="39"/>
        <v>1</v>
      </c>
    </row>
    <row r="603" spans="1:16">
      <c r="A603" t="s">
        <v>305</v>
      </c>
      <c r="B603" t="s">
        <v>41</v>
      </c>
      <c r="C603" s="9">
        <v>3944654</v>
      </c>
      <c r="D603" s="10">
        <v>44551</v>
      </c>
      <c r="E603" s="11">
        <v>353980</v>
      </c>
      <c r="F603" t="s">
        <v>288</v>
      </c>
      <c r="G603" s="10">
        <f t="shared" si="36"/>
        <v>44581</v>
      </c>
      <c r="H603" t="s">
        <v>284</v>
      </c>
      <c r="I603" s="12" t="str">
        <f t="shared" si="37"/>
        <v>3944654353980</v>
      </c>
      <c r="L603" s="11">
        <f t="shared" si="38"/>
        <v>-353980</v>
      </c>
      <c r="O603" s="10">
        <f>+IFERROR(VLOOKUP(I603,'[1]Resumen pagos 2025'!$1:$1048576,9,0),0)</f>
        <v>0</v>
      </c>
      <c r="P603" t="b">
        <f t="shared" si="39"/>
        <v>1</v>
      </c>
    </row>
    <row r="604" spans="1:16">
      <c r="A604" t="s">
        <v>292</v>
      </c>
      <c r="B604" t="s">
        <v>41</v>
      </c>
      <c r="C604" s="9">
        <v>35826</v>
      </c>
      <c r="D604" s="10">
        <v>44551</v>
      </c>
      <c r="E604" s="11">
        <v>87101</v>
      </c>
      <c r="F604" t="s">
        <v>288</v>
      </c>
      <c r="G604" s="10">
        <f t="shared" si="36"/>
        <v>44581</v>
      </c>
      <c r="H604" t="s">
        <v>284</v>
      </c>
      <c r="I604" s="12" t="str">
        <f t="shared" si="37"/>
        <v>3582687101</v>
      </c>
      <c r="L604" s="11">
        <f t="shared" si="38"/>
        <v>-87101</v>
      </c>
      <c r="O604" s="10">
        <f>+IFERROR(VLOOKUP(I604,'[1]Resumen pagos 2025'!$1:$1048576,9,0),0)</f>
        <v>0</v>
      </c>
      <c r="P604" t="b">
        <f t="shared" si="39"/>
        <v>1</v>
      </c>
    </row>
    <row r="605" spans="1:16">
      <c r="A605" t="s">
        <v>292</v>
      </c>
      <c r="B605" t="s">
        <v>41</v>
      </c>
      <c r="C605" s="9">
        <v>35824</v>
      </c>
      <c r="D605" s="10">
        <v>44551</v>
      </c>
      <c r="E605" s="11">
        <v>89985</v>
      </c>
      <c r="F605" t="s">
        <v>288</v>
      </c>
      <c r="G605" s="10">
        <f t="shared" si="36"/>
        <v>44581</v>
      </c>
      <c r="H605" t="s">
        <v>284</v>
      </c>
      <c r="I605" s="12" t="str">
        <f t="shared" si="37"/>
        <v>3582489985</v>
      </c>
      <c r="L605" s="11">
        <f t="shared" si="38"/>
        <v>-89985</v>
      </c>
      <c r="O605" s="10">
        <f>+IFERROR(VLOOKUP(I605,'[1]Resumen pagos 2025'!$1:$1048576,9,0),0)</f>
        <v>0</v>
      </c>
      <c r="P605" t="b">
        <f t="shared" si="39"/>
        <v>1</v>
      </c>
    </row>
    <row r="606" spans="1:16">
      <c r="A606" t="s">
        <v>292</v>
      </c>
      <c r="B606" t="s">
        <v>41</v>
      </c>
      <c r="C606" s="9">
        <v>35828</v>
      </c>
      <c r="D606" s="10">
        <v>44551</v>
      </c>
      <c r="E606" s="11">
        <v>132765</v>
      </c>
      <c r="F606" t="s">
        <v>288</v>
      </c>
      <c r="G606" s="10">
        <f t="shared" si="36"/>
        <v>44581</v>
      </c>
      <c r="H606" t="s">
        <v>284</v>
      </c>
      <c r="I606" s="12" t="str">
        <f t="shared" si="37"/>
        <v>35828132765</v>
      </c>
      <c r="L606" s="11">
        <f t="shared" si="38"/>
        <v>-132765</v>
      </c>
      <c r="O606" s="10">
        <f>+IFERROR(VLOOKUP(I606,'[1]Resumen pagos 2025'!$1:$1048576,9,0),0)</f>
        <v>0</v>
      </c>
      <c r="P606" t="b">
        <f t="shared" si="39"/>
        <v>1</v>
      </c>
    </row>
    <row r="607" spans="1:16">
      <c r="A607" t="s">
        <v>51</v>
      </c>
      <c r="B607" t="s">
        <v>41</v>
      </c>
      <c r="C607" s="9">
        <v>6172</v>
      </c>
      <c r="D607" s="10">
        <v>44552</v>
      </c>
      <c r="E607" s="11">
        <v>163117</v>
      </c>
      <c r="F607" t="s">
        <v>288</v>
      </c>
      <c r="G607" s="10">
        <f t="shared" si="36"/>
        <v>44582</v>
      </c>
      <c r="H607" t="s">
        <v>284</v>
      </c>
      <c r="I607" s="12" t="str">
        <f t="shared" si="37"/>
        <v>6172163117</v>
      </c>
      <c r="L607" s="11">
        <f t="shared" si="38"/>
        <v>-163117</v>
      </c>
      <c r="O607" s="10">
        <f>+IFERROR(VLOOKUP(I607,'[1]Resumen pagos 2025'!$1:$1048576,9,0),0)</f>
        <v>0</v>
      </c>
      <c r="P607" t="b">
        <f t="shared" si="39"/>
        <v>1</v>
      </c>
    </row>
    <row r="608" spans="1:16">
      <c r="A608" t="s">
        <v>305</v>
      </c>
      <c r="B608" t="s">
        <v>41</v>
      </c>
      <c r="C608" s="9">
        <v>3945103</v>
      </c>
      <c r="D608" s="10">
        <v>44552</v>
      </c>
      <c r="E608" s="11">
        <v>151790</v>
      </c>
      <c r="F608" t="s">
        <v>288</v>
      </c>
      <c r="G608" s="10">
        <f t="shared" si="36"/>
        <v>44582</v>
      </c>
      <c r="H608" t="s">
        <v>284</v>
      </c>
      <c r="I608" s="12" t="str">
        <f t="shared" si="37"/>
        <v>3945103151790</v>
      </c>
      <c r="L608" s="11">
        <f t="shared" si="38"/>
        <v>-151790</v>
      </c>
      <c r="O608" s="10">
        <f>+IFERROR(VLOOKUP(I608,'[1]Resumen pagos 2025'!$1:$1048576,9,0),0)</f>
        <v>0</v>
      </c>
      <c r="P608" t="b">
        <f t="shared" si="39"/>
        <v>1</v>
      </c>
    </row>
    <row r="609" spans="1:16">
      <c r="A609" t="s">
        <v>286</v>
      </c>
      <c r="B609" t="s">
        <v>41</v>
      </c>
      <c r="C609" s="9">
        <v>2996003</v>
      </c>
      <c r="D609" s="10">
        <v>44552</v>
      </c>
      <c r="E609" s="11">
        <v>118829</v>
      </c>
      <c r="F609" t="s">
        <v>288</v>
      </c>
      <c r="G609" s="10">
        <f t="shared" si="36"/>
        <v>44582</v>
      </c>
      <c r="H609" t="s">
        <v>284</v>
      </c>
      <c r="I609" s="12" t="str">
        <f t="shared" si="37"/>
        <v>2996003118829</v>
      </c>
      <c r="L609" s="11">
        <f t="shared" si="38"/>
        <v>-118829</v>
      </c>
      <c r="O609" s="10">
        <f>+IFERROR(VLOOKUP(I609,'[1]Resumen pagos 2025'!$1:$1048576,9,0),0)</f>
        <v>0</v>
      </c>
      <c r="P609" t="b">
        <f t="shared" si="39"/>
        <v>1</v>
      </c>
    </row>
    <row r="610" spans="1:16">
      <c r="A610" t="s">
        <v>52</v>
      </c>
      <c r="B610" t="s">
        <v>41</v>
      </c>
      <c r="C610" s="9">
        <v>98877</v>
      </c>
      <c r="D610" s="10">
        <v>44553</v>
      </c>
      <c r="E610" s="11">
        <v>174771</v>
      </c>
      <c r="F610" t="s">
        <v>288</v>
      </c>
      <c r="G610" s="10">
        <f t="shared" si="36"/>
        <v>44583</v>
      </c>
      <c r="H610" t="s">
        <v>284</v>
      </c>
      <c r="I610" s="12" t="str">
        <f t="shared" si="37"/>
        <v>98877174771</v>
      </c>
      <c r="L610" s="11">
        <f t="shared" si="38"/>
        <v>-174771</v>
      </c>
      <c r="O610" s="10">
        <f>+IFERROR(VLOOKUP(I610,'[1]Resumen pagos 2025'!$1:$1048576,9,0),0)</f>
        <v>0</v>
      </c>
      <c r="P610" t="b">
        <f t="shared" si="39"/>
        <v>1</v>
      </c>
    </row>
    <row r="611" spans="1:16">
      <c r="A611" t="s">
        <v>330</v>
      </c>
      <c r="B611" t="s">
        <v>41</v>
      </c>
      <c r="C611" s="9">
        <v>446873</v>
      </c>
      <c r="D611" s="10">
        <v>44553</v>
      </c>
      <c r="E611" s="11">
        <v>206471</v>
      </c>
      <c r="F611" t="s">
        <v>288</v>
      </c>
      <c r="G611" s="10">
        <f t="shared" si="36"/>
        <v>44583</v>
      </c>
      <c r="H611" t="s">
        <v>284</v>
      </c>
      <c r="I611" s="12" t="str">
        <f t="shared" si="37"/>
        <v>446873206471</v>
      </c>
      <c r="L611" s="11">
        <f t="shared" si="38"/>
        <v>-206471</v>
      </c>
      <c r="O611" s="10">
        <f>+IFERROR(VLOOKUP(I611,'[1]Resumen pagos 2025'!$1:$1048576,9,0),0)</f>
        <v>0</v>
      </c>
      <c r="P611" t="b">
        <f t="shared" si="39"/>
        <v>1</v>
      </c>
    </row>
    <row r="612" spans="1:16">
      <c r="A612" t="s">
        <v>365</v>
      </c>
      <c r="B612" t="s">
        <v>41</v>
      </c>
      <c r="C612" s="9">
        <v>514</v>
      </c>
      <c r="D612" s="10">
        <v>44553</v>
      </c>
      <c r="E612" s="11">
        <v>22783</v>
      </c>
      <c r="F612" t="s">
        <v>288</v>
      </c>
      <c r="G612" s="10">
        <f t="shared" si="36"/>
        <v>44583</v>
      </c>
      <c r="H612" t="s">
        <v>284</v>
      </c>
      <c r="I612" s="12" t="str">
        <f t="shared" si="37"/>
        <v>51422783</v>
      </c>
      <c r="L612" s="11">
        <f t="shared" si="38"/>
        <v>-22783</v>
      </c>
      <c r="O612" s="10">
        <f>+IFERROR(VLOOKUP(I612,'[1]Resumen pagos 2025'!$1:$1048576,9,0),0)</f>
        <v>0</v>
      </c>
      <c r="P612" t="b">
        <f t="shared" si="39"/>
        <v>1</v>
      </c>
    </row>
    <row r="613" spans="1:16">
      <c r="A613" t="s">
        <v>289</v>
      </c>
      <c r="B613" t="s">
        <v>41</v>
      </c>
      <c r="C613" s="9">
        <v>4171</v>
      </c>
      <c r="D613" s="10">
        <v>44553</v>
      </c>
      <c r="E613" s="11">
        <v>578045</v>
      </c>
      <c r="F613" t="s">
        <v>288</v>
      </c>
      <c r="G613" s="10">
        <f t="shared" si="36"/>
        <v>44583</v>
      </c>
      <c r="H613" t="s">
        <v>284</v>
      </c>
      <c r="I613" s="12" t="str">
        <f t="shared" si="37"/>
        <v>4171578045</v>
      </c>
      <c r="L613" s="11">
        <f t="shared" si="38"/>
        <v>-578045</v>
      </c>
      <c r="O613" s="10">
        <f>+IFERROR(VLOOKUP(I613,'[1]Resumen pagos 2025'!$1:$1048576,9,0),0)</f>
        <v>0</v>
      </c>
      <c r="P613" t="b">
        <f t="shared" si="39"/>
        <v>1</v>
      </c>
    </row>
    <row r="614" spans="1:16">
      <c r="A614" t="s">
        <v>292</v>
      </c>
      <c r="B614" t="s">
        <v>310</v>
      </c>
      <c r="C614" s="9">
        <v>10393</v>
      </c>
      <c r="D614" s="10">
        <v>44553</v>
      </c>
      <c r="E614" s="11">
        <v>-87101</v>
      </c>
      <c r="F614" t="s">
        <v>288</v>
      </c>
      <c r="G614" s="10">
        <f t="shared" si="36"/>
        <v>44583</v>
      </c>
      <c r="H614" t="s">
        <v>311</v>
      </c>
      <c r="I614" s="12" t="str">
        <f t="shared" si="37"/>
        <v>10393-87101</v>
      </c>
      <c r="L614" s="11">
        <f t="shared" si="38"/>
        <v>87101</v>
      </c>
      <c r="O614" s="10">
        <f>+IFERROR(VLOOKUP(I614,'[1]Resumen pagos 2025'!$1:$1048576,9,0),0)</f>
        <v>0</v>
      </c>
      <c r="P614" t="b">
        <f t="shared" si="39"/>
        <v>1</v>
      </c>
    </row>
    <row r="615" spans="1:16">
      <c r="A615" t="s">
        <v>55</v>
      </c>
      <c r="B615" t="s">
        <v>41</v>
      </c>
      <c r="C615" s="9">
        <v>680083</v>
      </c>
      <c r="D615" s="10">
        <v>44557</v>
      </c>
      <c r="E615" s="11">
        <v>599990</v>
      </c>
      <c r="F615" t="s">
        <v>288</v>
      </c>
      <c r="G615" s="10">
        <f t="shared" si="36"/>
        <v>44587</v>
      </c>
      <c r="H615" t="s">
        <v>284</v>
      </c>
      <c r="I615" s="12" t="str">
        <f t="shared" si="37"/>
        <v>680083599990</v>
      </c>
      <c r="L615" s="11">
        <f t="shared" si="38"/>
        <v>-599990</v>
      </c>
      <c r="N615" s="14" t="s">
        <v>304</v>
      </c>
      <c r="O615" s="10">
        <f>+IFERROR(VLOOKUP(I615,'[1]Resumen pagos 2025'!$1:$1048576,9,0),0)</f>
        <v>0</v>
      </c>
      <c r="P615" t="b">
        <f t="shared" si="39"/>
        <v>1</v>
      </c>
    </row>
    <row r="616" spans="1:16">
      <c r="A616" t="s">
        <v>128</v>
      </c>
      <c r="B616" t="s">
        <v>41</v>
      </c>
      <c r="C616" s="9">
        <v>819622</v>
      </c>
      <c r="D616" s="10">
        <v>44558</v>
      </c>
      <c r="E616" s="11">
        <v>420824</v>
      </c>
      <c r="F616" t="s">
        <v>288</v>
      </c>
      <c r="G616" s="10">
        <f t="shared" si="36"/>
        <v>44588</v>
      </c>
      <c r="H616" t="s">
        <v>284</v>
      </c>
      <c r="I616" s="12" t="str">
        <f t="shared" si="37"/>
        <v>819622420824</v>
      </c>
      <c r="L616" s="11">
        <f t="shared" si="38"/>
        <v>-420824</v>
      </c>
      <c r="O616" s="10">
        <f>+IFERROR(VLOOKUP(I616,'[1]Resumen pagos 2025'!$1:$1048576,9,0),0)</f>
        <v>0</v>
      </c>
      <c r="P616" t="b">
        <f t="shared" si="39"/>
        <v>1</v>
      </c>
    </row>
    <row r="617" spans="1:16">
      <c r="A617" t="s">
        <v>359</v>
      </c>
      <c r="B617" t="s">
        <v>41</v>
      </c>
      <c r="C617" s="9">
        <v>40187094</v>
      </c>
      <c r="D617" s="10">
        <v>44558</v>
      </c>
      <c r="E617" s="11">
        <v>3413</v>
      </c>
      <c r="F617" t="s">
        <v>288</v>
      </c>
      <c r="G617" s="10">
        <f t="shared" si="36"/>
        <v>44588</v>
      </c>
      <c r="H617" t="s">
        <v>284</v>
      </c>
      <c r="I617" s="12" t="str">
        <f t="shared" si="37"/>
        <v>401870943413</v>
      </c>
      <c r="L617" s="11">
        <f t="shared" si="38"/>
        <v>-3413</v>
      </c>
      <c r="O617" s="10">
        <f>+IFERROR(VLOOKUP(I617,'[1]Resumen pagos 2025'!$1:$1048576,9,0),0)</f>
        <v>0</v>
      </c>
      <c r="P617" t="b">
        <f t="shared" si="39"/>
        <v>1</v>
      </c>
    </row>
    <row r="618" spans="1:16">
      <c r="A618" t="s">
        <v>64</v>
      </c>
      <c r="B618" t="s">
        <v>41</v>
      </c>
      <c r="C618" s="9">
        <v>86409</v>
      </c>
      <c r="D618" s="10">
        <v>44558</v>
      </c>
      <c r="E618" s="11">
        <v>38582</v>
      </c>
      <c r="F618" t="s">
        <v>288</v>
      </c>
      <c r="G618" s="10">
        <f t="shared" si="36"/>
        <v>44588</v>
      </c>
      <c r="H618" t="s">
        <v>284</v>
      </c>
      <c r="I618" s="12" t="str">
        <f t="shared" si="37"/>
        <v>8640938582</v>
      </c>
      <c r="L618" s="11">
        <f t="shared" si="38"/>
        <v>-38582</v>
      </c>
      <c r="O618" s="10">
        <f>+IFERROR(VLOOKUP(I618,'[1]Resumen pagos 2025'!$1:$1048576,9,0),0)</f>
        <v>0</v>
      </c>
      <c r="P618" t="b">
        <f t="shared" si="39"/>
        <v>1</v>
      </c>
    </row>
    <row r="619" spans="1:16">
      <c r="A619" t="s">
        <v>346</v>
      </c>
      <c r="B619" t="s">
        <v>41</v>
      </c>
      <c r="C619" s="9">
        <v>995</v>
      </c>
      <c r="D619" s="10">
        <v>44559</v>
      </c>
      <c r="E619" s="11">
        <v>341900</v>
      </c>
      <c r="F619" t="s">
        <v>288</v>
      </c>
      <c r="G619" s="10">
        <f t="shared" si="36"/>
        <v>44589</v>
      </c>
      <c r="H619" t="s">
        <v>284</v>
      </c>
      <c r="I619" s="12" t="str">
        <f t="shared" si="37"/>
        <v>995341900</v>
      </c>
      <c r="L619" s="11">
        <f t="shared" si="38"/>
        <v>-341900</v>
      </c>
      <c r="O619" s="10">
        <f>+IFERROR(VLOOKUP(I619,'[1]Resumen pagos 2025'!$1:$1048576,9,0),0)</f>
        <v>0</v>
      </c>
      <c r="P619" t="b">
        <f t="shared" si="39"/>
        <v>1</v>
      </c>
    </row>
    <row r="620" spans="1:16">
      <c r="A620" t="s">
        <v>291</v>
      </c>
      <c r="B620" t="s">
        <v>41</v>
      </c>
      <c r="C620" s="9">
        <v>1226</v>
      </c>
      <c r="D620" s="10">
        <v>44559</v>
      </c>
      <c r="E620" s="11">
        <v>319491</v>
      </c>
      <c r="F620" t="s">
        <v>288</v>
      </c>
      <c r="G620" s="10">
        <f t="shared" si="36"/>
        <v>44589</v>
      </c>
      <c r="H620" t="s">
        <v>284</v>
      </c>
      <c r="I620" s="12" t="str">
        <f t="shared" si="37"/>
        <v>1226319491</v>
      </c>
      <c r="L620" s="11">
        <f t="shared" si="38"/>
        <v>-319491</v>
      </c>
      <c r="O620" s="10">
        <f>+IFERROR(VLOOKUP(I620,'[1]Resumen pagos 2025'!$1:$1048576,9,0),0)</f>
        <v>0</v>
      </c>
      <c r="P620" t="b">
        <f t="shared" si="39"/>
        <v>1</v>
      </c>
    </row>
    <row r="621" spans="1:16">
      <c r="A621" t="s">
        <v>366</v>
      </c>
      <c r="B621" t="s">
        <v>41</v>
      </c>
      <c r="C621" s="9">
        <v>13941</v>
      </c>
      <c r="D621" s="10">
        <v>44559</v>
      </c>
      <c r="E621" s="11">
        <v>1260030</v>
      </c>
      <c r="F621" t="s">
        <v>288</v>
      </c>
      <c r="G621" s="10">
        <f t="shared" si="36"/>
        <v>44589</v>
      </c>
      <c r="H621" t="s">
        <v>284</v>
      </c>
      <c r="I621" s="12" t="str">
        <f t="shared" si="37"/>
        <v>139411260030</v>
      </c>
      <c r="L621" s="11">
        <f t="shared" si="38"/>
        <v>-1260030</v>
      </c>
      <c r="O621" s="10">
        <f>+IFERROR(VLOOKUP(I621,'[1]Resumen pagos 2025'!$1:$1048576,9,0),0)</f>
        <v>0</v>
      </c>
      <c r="P621" t="b">
        <f t="shared" si="39"/>
        <v>1</v>
      </c>
    </row>
    <row r="622" spans="1:16">
      <c r="A622" t="s">
        <v>292</v>
      </c>
      <c r="B622" t="s">
        <v>41</v>
      </c>
      <c r="C622" s="9">
        <v>36009</v>
      </c>
      <c r="D622" s="10">
        <v>44559</v>
      </c>
      <c r="E622" s="11">
        <v>188953</v>
      </c>
      <c r="F622" t="s">
        <v>288</v>
      </c>
      <c r="G622" s="10">
        <f t="shared" si="36"/>
        <v>44589</v>
      </c>
      <c r="H622" t="s">
        <v>284</v>
      </c>
      <c r="I622" s="12" t="str">
        <f t="shared" si="37"/>
        <v>36009188953</v>
      </c>
      <c r="L622" s="11">
        <f t="shared" si="38"/>
        <v>-188953</v>
      </c>
      <c r="O622" s="10">
        <f>+IFERROR(VLOOKUP(I622,'[1]Resumen pagos 2025'!$1:$1048576,9,0),0)</f>
        <v>0</v>
      </c>
      <c r="P622" t="b">
        <f t="shared" si="39"/>
        <v>1</v>
      </c>
    </row>
    <row r="623" spans="1:16">
      <c r="A623" t="s">
        <v>314</v>
      </c>
      <c r="B623" t="s">
        <v>41</v>
      </c>
      <c r="C623" s="9">
        <v>2722152</v>
      </c>
      <c r="D623" s="10">
        <v>44560</v>
      </c>
      <c r="E623" s="11">
        <v>92563</v>
      </c>
      <c r="F623" t="s">
        <v>288</v>
      </c>
      <c r="G623" s="10">
        <f t="shared" si="36"/>
        <v>44590</v>
      </c>
      <c r="H623" t="s">
        <v>284</v>
      </c>
      <c r="I623" s="12" t="str">
        <f t="shared" si="37"/>
        <v>272215292563</v>
      </c>
      <c r="L623" s="11">
        <f t="shared" si="38"/>
        <v>-92563</v>
      </c>
      <c r="O623" s="10">
        <f>+IFERROR(VLOOKUP(I623,'[1]Resumen pagos 2025'!$1:$1048576,9,0),0)</f>
        <v>0</v>
      </c>
      <c r="P623" t="b">
        <f t="shared" si="39"/>
        <v>1</v>
      </c>
    </row>
    <row r="624" spans="1:16">
      <c r="A624" t="s">
        <v>292</v>
      </c>
      <c r="B624" t="s">
        <v>41</v>
      </c>
      <c r="C624" s="9">
        <v>36046</v>
      </c>
      <c r="D624" s="10">
        <v>44560</v>
      </c>
      <c r="E624" s="11">
        <v>199993</v>
      </c>
      <c r="F624" t="s">
        <v>288</v>
      </c>
      <c r="G624" s="10">
        <f t="shared" si="36"/>
        <v>44590</v>
      </c>
      <c r="H624" t="s">
        <v>284</v>
      </c>
      <c r="I624" s="12" t="str">
        <f t="shared" si="37"/>
        <v>36046199993</v>
      </c>
      <c r="L624" s="11">
        <f t="shared" si="38"/>
        <v>-199993</v>
      </c>
      <c r="O624" s="10">
        <f>+IFERROR(VLOOKUP(I624,'[1]Resumen pagos 2025'!$1:$1048576,9,0),0)</f>
        <v>0</v>
      </c>
      <c r="P624" t="b">
        <f t="shared" si="39"/>
        <v>1</v>
      </c>
    </row>
    <row r="625" spans="1:16">
      <c r="A625" t="s">
        <v>359</v>
      </c>
      <c r="B625" t="s">
        <v>310</v>
      </c>
      <c r="C625" s="9">
        <v>3970486</v>
      </c>
      <c r="D625" s="10">
        <v>44561</v>
      </c>
      <c r="E625" s="11">
        <v>-1244</v>
      </c>
      <c r="F625" t="s">
        <v>288</v>
      </c>
      <c r="G625" s="10">
        <f t="shared" si="36"/>
        <v>44591</v>
      </c>
      <c r="H625" t="s">
        <v>311</v>
      </c>
      <c r="I625" s="12" t="str">
        <f t="shared" si="37"/>
        <v>3970486-1244</v>
      </c>
      <c r="L625" s="11">
        <f t="shared" si="38"/>
        <v>1244</v>
      </c>
      <c r="O625" s="10">
        <f>+IFERROR(VLOOKUP(I625,'[1]Resumen pagos 2025'!$1:$1048576,9,0),0)</f>
        <v>0</v>
      </c>
      <c r="P625" t="b">
        <f t="shared" si="39"/>
        <v>1</v>
      </c>
    </row>
    <row r="626" spans="1:16">
      <c r="A626" t="s">
        <v>95</v>
      </c>
      <c r="B626" t="s">
        <v>41</v>
      </c>
      <c r="C626" s="9">
        <v>4228</v>
      </c>
      <c r="D626" s="10">
        <v>44561</v>
      </c>
      <c r="E626" s="11">
        <v>4497033</v>
      </c>
      <c r="F626" t="s">
        <v>288</v>
      </c>
      <c r="G626" s="10">
        <f t="shared" si="36"/>
        <v>44591</v>
      </c>
      <c r="H626" t="s">
        <v>284</v>
      </c>
      <c r="I626" s="12" t="str">
        <f t="shared" si="37"/>
        <v>42284497033</v>
      </c>
      <c r="L626" s="11">
        <f t="shared" si="38"/>
        <v>-4497033</v>
      </c>
      <c r="O626" s="10">
        <f>+IFERROR(VLOOKUP(I626,'[1]Resumen pagos 2025'!$1:$1048576,9,0),0)</f>
        <v>0</v>
      </c>
      <c r="P626" t="b">
        <f t="shared" si="39"/>
        <v>1</v>
      </c>
    </row>
    <row r="627" spans="1:16">
      <c r="A627" t="s">
        <v>67</v>
      </c>
      <c r="B627" t="s">
        <v>41</v>
      </c>
      <c r="C627" s="9">
        <v>28393</v>
      </c>
      <c r="D627" s="10">
        <v>44564</v>
      </c>
      <c r="E627" s="11">
        <v>232075</v>
      </c>
      <c r="F627" t="s">
        <v>288</v>
      </c>
      <c r="G627" s="10">
        <f t="shared" si="36"/>
        <v>44594</v>
      </c>
      <c r="H627" t="s">
        <v>284</v>
      </c>
      <c r="I627" s="12" t="str">
        <f t="shared" si="37"/>
        <v>28393232075</v>
      </c>
      <c r="L627" s="11">
        <f t="shared" si="38"/>
        <v>-232075</v>
      </c>
      <c r="N627" s="14" t="s">
        <v>298</v>
      </c>
      <c r="O627" s="10">
        <f>+IFERROR(VLOOKUP(I627,'[1]Resumen pagos 2025'!$1:$1048576,9,0),0)</f>
        <v>0</v>
      </c>
      <c r="P627" t="b">
        <f t="shared" si="39"/>
        <v>1</v>
      </c>
    </row>
    <row r="628" spans="1:16">
      <c r="A628" t="s">
        <v>354</v>
      </c>
      <c r="B628" t="s">
        <v>41</v>
      </c>
      <c r="C628" s="9">
        <v>4276</v>
      </c>
      <c r="D628" s="10">
        <v>44565</v>
      </c>
      <c r="E628" s="11">
        <v>370960</v>
      </c>
      <c r="F628" t="s">
        <v>288</v>
      </c>
      <c r="G628" s="10">
        <f t="shared" si="36"/>
        <v>44595</v>
      </c>
      <c r="H628" t="s">
        <v>284</v>
      </c>
      <c r="I628" s="12" t="str">
        <f t="shared" si="37"/>
        <v>4276370960</v>
      </c>
      <c r="L628" s="11">
        <f t="shared" si="38"/>
        <v>-370960</v>
      </c>
      <c r="O628" s="10">
        <f>+IFERROR(VLOOKUP(I628,'[1]Resumen pagos 2025'!$1:$1048576,9,0),0)</f>
        <v>0</v>
      </c>
      <c r="P628" t="b">
        <f t="shared" si="39"/>
        <v>1</v>
      </c>
    </row>
    <row r="629" spans="1:16">
      <c r="A629" t="s">
        <v>55</v>
      </c>
      <c r="B629" t="s">
        <v>41</v>
      </c>
      <c r="C629" s="9">
        <v>691602</v>
      </c>
      <c r="D629" s="10">
        <v>44565</v>
      </c>
      <c r="E629" s="11">
        <v>223060</v>
      </c>
      <c r="F629" t="s">
        <v>288</v>
      </c>
      <c r="G629" s="10">
        <f t="shared" si="36"/>
        <v>44595</v>
      </c>
      <c r="H629" t="s">
        <v>284</v>
      </c>
      <c r="I629" s="12" t="str">
        <f t="shared" si="37"/>
        <v>691602223060</v>
      </c>
      <c r="L629" s="11">
        <f t="shared" si="38"/>
        <v>-223060</v>
      </c>
      <c r="N629" s="14" t="s">
        <v>304</v>
      </c>
      <c r="O629" s="10">
        <f>+IFERROR(VLOOKUP(I629,'[1]Resumen pagos 2025'!$1:$1048576,9,0),0)</f>
        <v>0</v>
      </c>
      <c r="P629" t="b">
        <f t="shared" si="39"/>
        <v>1</v>
      </c>
    </row>
    <row r="630" spans="1:16">
      <c r="A630" t="s">
        <v>128</v>
      </c>
      <c r="B630" t="s">
        <v>41</v>
      </c>
      <c r="C630" s="9">
        <v>819911</v>
      </c>
      <c r="D630" s="10">
        <v>44566</v>
      </c>
      <c r="E630" s="11">
        <v>1243264</v>
      </c>
      <c r="F630" t="s">
        <v>288</v>
      </c>
      <c r="G630" s="10">
        <f t="shared" si="36"/>
        <v>44596</v>
      </c>
      <c r="H630" t="s">
        <v>284</v>
      </c>
      <c r="I630" s="12" t="str">
        <f t="shared" si="37"/>
        <v>8199111243264</v>
      </c>
      <c r="L630" s="11">
        <f t="shared" si="38"/>
        <v>-1243264</v>
      </c>
      <c r="O630" s="10">
        <f>+IFERROR(VLOOKUP(I630,'[1]Resumen pagos 2025'!$1:$1048576,9,0),0)</f>
        <v>0</v>
      </c>
      <c r="P630" t="b">
        <f t="shared" si="39"/>
        <v>1</v>
      </c>
    </row>
    <row r="631" spans="1:16">
      <c r="A631" t="s">
        <v>55</v>
      </c>
      <c r="B631" t="s">
        <v>41</v>
      </c>
      <c r="C631" s="9">
        <v>691687</v>
      </c>
      <c r="D631" s="10">
        <v>44566</v>
      </c>
      <c r="E631" s="11">
        <v>73070</v>
      </c>
      <c r="F631" t="s">
        <v>288</v>
      </c>
      <c r="G631" s="10">
        <f t="shared" si="36"/>
        <v>44596</v>
      </c>
      <c r="H631" t="s">
        <v>284</v>
      </c>
      <c r="I631" s="12" t="str">
        <f t="shared" si="37"/>
        <v>69168773070</v>
      </c>
      <c r="L631" s="11">
        <f t="shared" si="38"/>
        <v>-73070</v>
      </c>
      <c r="N631" s="14" t="s">
        <v>304</v>
      </c>
      <c r="O631" s="10">
        <f>+IFERROR(VLOOKUP(I631,'[1]Resumen pagos 2025'!$1:$1048576,9,0),0)</f>
        <v>0</v>
      </c>
      <c r="P631" t="b">
        <f t="shared" si="39"/>
        <v>1</v>
      </c>
    </row>
    <row r="632" spans="1:16">
      <c r="A632" t="s">
        <v>299</v>
      </c>
      <c r="B632" t="s">
        <v>41</v>
      </c>
      <c r="C632" s="9">
        <v>209433</v>
      </c>
      <c r="D632" s="10">
        <v>44567</v>
      </c>
      <c r="E632" s="11">
        <v>484500</v>
      </c>
      <c r="F632" t="s">
        <v>288</v>
      </c>
      <c r="G632" s="10">
        <f t="shared" si="36"/>
        <v>44597</v>
      </c>
      <c r="H632" t="s">
        <v>284</v>
      </c>
      <c r="I632" s="12" t="str">
        <f t="shared" si="37"/>
        <v>209433484500</v>
      </c>
      <c r="L632" s="11">
        <f t="shared" si="38"/>
        <v>-484500</v>
      </c>
      <c r="O632" s="10">
        <f>+IFERROR(VLOOKUP(I632,'[1]Resumen pagos 2025'!$1:$1048576,9,0),0)</f>
        <v>0</v>
      </c>
      <c r="P632" t="b">
        <f t="shared" si="39"/>
        <v>1</v>
      </c>
    </row>
    <row r="633" spans="1:16">
      <c r="A633" t="s">
        <v>295</v>
      </c>
      <c r="B633" t="s">
        <v>41</v>
      </c>
      <c r="C633" s="9">
        <v>14717</v>
      </c>
      <c r="D633" s="10">
        <v>44567</v>
      </c>
      <c r="E633" s="11">
        <v>30000</v>
      </c>
      <c r="F633" t="s">
        <v>288</v>
      </c>
      <c r="G633" s="10">
        <f t="shared" si="36"/>
        <v>44597</v>
      </c>
      <c r="H633" t="s">
        <v>284</v>
      </c>
      <c r="I633" s="12" t="str">
        <f t="shared" si="37"/>
        <v>1471730000</v>
      </c>
      <c r="L633" s="11">
        <f t="shared" si="38"/>
        <v>-30000</v>
      </c>
      <c r="O633" s="10">
        <f>+IFERROR(VLOOKUP(I633,'[1]Resumen pagos 2025'!$1:$1048576,9,0),0)</f>
        <v>0</v>
      </c>
      <c r="P633" t="b">
        <f t="shared" si="39"/>
        <v>1</v>
      </c>
    </row>
    <row r="634" spans="1:16">
      <c r="A634" t="s">
        <v>286</v>
      </c>
      <c r="B634" t="s">
        <v>41</v>
      </c>
      <c r="C634" s="9">
        <v>3000312</v>
      </c>
      <c r="D634" s="10">
        <v>44567</v>
      </c>
      <c r="E634" s="11">
        <v>118829</v>
      </c>
      <c r="F634" t="s">
        <v>288</v>
      </c>
      <c r="G634" s="10">
        <f t="shared" si="36"/>
        <v>44597</v>
      </c>
      <c r="H634" t="s">
        <v>284</v>
      </c>
      <c r="I634" s="12" t="str">
        <f t="shared" si="37"/>
        <v>3000312118829</v>
      </c>
      <c r="L634" s="11">
        <f t="shared" si="38"/>
        <v>-118829</v>
      </c>
      <c r="O634" s="10">
        <f>+IFERROR(VLOOKUP(I634,'[1]Resumen pagos 2025'!$1:$1048576,9,0),0)</f>
        <v>0</v>
      </c>
      <c r="P634" t="b">
        <f t="shared" si="39"/>
        <v>1</v>
      </c>
    </row>
    <row r="635" spans="1:16">
      <c r="A635" t="s">
        <v>367</v>
      </c>
      <c r="B635" t="s">
        <v>297</v>
      </c>
      <c r="C635" s="9">
        <v>7377959</v>
      </c>
      <c r="D635" s="10">
        <v>44571</v>
      </c>
      <c r="E635" s="11">
        <v>3315</v>
      </c>
      <c r="F635" t="s">
        <v>288</v>
      </c>
      <c r="G635" s="10">
        <f t="shared" si="36"/>
        <v>44601</v>
      </c>
      <c r="H635" t="s">
        <v>284</v>
      </c>
      <c r="I635" s="12" t="str">
        <f t="shared" si="37"/>
        <v>73779593315</v>
      </c>
      <c r="L635" s="11">
        <f t="shared" si="38"/>
        <v>-3315</v>
      </c>
      <c r="O635" s="10">
        <f>+IFERROR(VLOOKUP(I635,'[1]Resumen pagos 2025'!$1:$1048576,9,0),0)</f>
        <v>0</v>
      </c>
      <c r="P635" t="b">
        <f t="shared" si="39"/>
        <v>1</v>
      </c>
    </row>
    <row r="636" spans="1:16">
      <c r="A636" t="s">
        <v>300</v>
      </c>
      <c r="B636" t="s">
        <v>41</v>
      </c>
      <c r="C636" s="9">
        <v>44394133</v>
      </c>
      <c r="D636" s="10">
        <v>44571</v>
      </c>
      <c r="E636" s="11">
        <v>35970</v>
      </c>
      <c r="F636" t="s">
        <v>288</v>
      </c>
      <c r="G636" s="10">
        <f t="shared" si="36"/>
        <v>44601</v>
      </c>
      <c r="H636" t="s">
        <v>284</v>
      </c>
      <c r="I636" s="12" t="str">
        <f t="shared" si="37"/>
        <v>4439413335970</v>
      </c>
      <c r="L636" s="11">
        <f t="shared" si="38"/>
        <v>-35970</v>
      </c>
      <c r="O636" s="10">
        <f>+IFERROR(VLOOKUP(I636,'[1]Resumen pagos 2025'!$1:$1048576,9,0),0)</f>
        <v>0</v>
      </c>
      <c r="P636" t="b">
        <f t="shared" si="39"/>
        <v>1</v>
      </c>
    </row>
    <row r="637" spans="1:16">
      <c r="A637" t="s">
        <v>292</v>
      </c>
      <c r="B637" t="s">
        <v>41</v>
      </c>
      <c r="C637" s="9">
        <v>36294</v>
      </c>
      <c r="D637" s="10">
        <v>44571</v>
      </c>
      <c r="E637" s="11">
        <v>39984</v>
      </c>
      <c r="F637" t="s">
        <v>288</v>
      </c>
      <c r="G637" s="10">
        <f t="shared" si="36"/>
        <v>44601</v>
      </c>
      <c r="H637" t="s">
        <v>284</v>
      </c>
      <c r="I637" s="12" t="str">
        <f t="shared" si="37"/>
        <v>3629439984</v>
      </c>
      <c r="L637" s="11">
        <f t="shared" si="38"/>
        <v>-39984</v>
      </c>
      <c r="O637" s="10">
        <f>+IFERROR(VLOOKUP(I637,'[1]Resumen pagos 2025'!$1:$1048576,9,0),0)</f>
        <v>0</v>
      </c>
      <c r="P637" t="b">
        <f t="shared" si="39"/>
        <v>1</v>
      </c>
    </row>
    <row r="638" spans="1:16">
      <c r="A638" t="s">
        <v>285</v>
      </c>
      <c r="B638" t="s">
        <v>41</v>
      </c>
      <c r="C638" s="9">
        <v>632</v>
      </c>
      <c r="D638" s="10">
        <v>44572</v>
      </c>
      <c r="E638" s="11">
        <v>719679</v>
      </c>
      <c r="F638" t="s">
        <v>288</v>
      </c>
      <c r="G638" s="10">
        <f t="shared" si="36"/>
        <v>44602</v>
      </c>
      <c r="H638" t="s">
        <v>284</v>
      </c>
      <c r="I638" s="12" t="str">
        <f t="shared" si="37"/>
        <v>632719679</v>
      </c>
      <c r="J638" s="15">
        <v>44603</v>
      </c>
      <c r="K638" s="16">
        <v>719679</v>
      </c>
      <c r="L638" s="11">
        <f t="shared" si="38"/>
        <v>0</v>
      </c>
      <c r="O638" s="10">
        <f>+IFERROR(VLOOKUP(I638,'[1]Resumen pagos 2025'!$1:$1048576,9,0),0)</f>
        <v>0</v>
      </c>
      <c r="P638" t="b">
        <f t="shared" si="39"/>
        <v>0</v>
      </c>
    </row>
    <row r="639" spans="1:16">
      <c r="A639" t="s">
        <v>292</v>
      </c>
      <c r="B639" t="s">
        <v>41</v>
      </c>
      <c r="C639" s="9">
        <v>36361</v>
      </c>
      <c r="D639" s="10">
        <v>44572</v>
      </c>
      <c r="E639" s="11">
        <v>87984</v>
      </c>
      <c r="F639" t="s">
        <v>288</v>
      </c>
      <c r="G639" s="10">
        <f t="shared" si="36"/>
        <v>44602</v>
      </c>
      <c r="H639" t="s">
        <v>284</v>
      </c>
      <c r="I639" s="12" t="str">
        <f t="shared" si="37"/>
        <v>3636187984</v>
      </c>
      <c r="L639" s="11">
        <f t="shared" si="38"/>
        <v>-87984</v>
      </c>
      <c r="O639" s="10">
        <f>+IFERROR(VLOOKUP(I639,'[1]Resumen pagos 2025'!$1:$1048576,9,0),0)</f>
        <v>0</v>
      </c>
      <c r="P639" t="b">
        <f t="shared" si="39"/>
        <v>1</v>
      </c>
    </row>
    <row r="640" spans="1:16">
      <c r="A640" t="s">
        <v>290</v>
      </c>
      <c r="B640" t="s">
        <v>41</v>
      </c>
      <c r="C640" s="9">
        <v>6731</v>
      </c>
      <c r="D640" s="10">
        <v>44573</v>
      </c>
      <c r="E640" s="11">
        <v>1087185</v>
      </c>
      <c r="F640" t="s">
        <v>288</v>
      </c>
      <c r="G640" s="10">
        <f t="shared" si="36"/>
        <v>44603</v>
      </c>
      <c r="H640" t="s">
        <v>284</v>
      </c>
      <c r="I640" s="12" t="str">
        <f t="shared" si="37"/>
        <v>67311087185</v>
      </c>
      <c r="L640" s="11">
        <f t="shared" si="38"/>
        <v>-1087185</v>
      </c>
      <c r="O640" s="10">
        <f>+IFERROR(VLOOKUP(I640,'[1]Resumen pagos 2025'!$1:$1048576,9,0),0)</f>
        <v>0</v>
      </c>
      <c r="P640" t="b">
        <f t="shared" si="39"/>
        <v>1</v>
      </c>
    </row>
    <row r="641" spans="1:16">
      <c r="A641" t="s">
        <v>367</v>
      </c>
      <c r="B641" t="s">
        <v>297</v>
      </c>
      <c r="C641" s="9">
        <v>7378102</v>
      </c>
      <c r="D641" s="10">
        <v>44573</v>
      </c>
      <c r="E641" s="11">
        <v>2686</v>
      </c>
      <c r="F641" t="s">
        <v>288</v>
      </c>
      <c r="G641" s="10">
        <f t="shared" si="36"/>
        <v>44603</v>
      </c>
      <c r="H641" t="s">
        <v>284</v>
      </c>
      <c r="I641" s="12" t="str">
        <f t="shared" si="37"/>
        <v>73781022686</v>
      </c>
      <c r="L641" s="11">
        <f t="shared" si="38"/>
        <v>-2686</v>
      </c>
      <c r="O641" s="10">
        <f>+IFERROR(VLOOKUP(I641,'[1]Resumen pagos 2025'!$1:$1048576,9,0),0)</f>
        <v>0</v>
      </c>
      <c r="P641" t="b">
        <f t="shared" si="39"/>
        <v>1</v>
      </c>
    </row>
    <row r="642" spans="1:16">
      <c r="A642" t="s">
        <v>292</v>
      </c>
      <c r="B642" t="s">
        <v>41</v>
      </c>
      <c r="C642" s="9">
        <v>36370</v>
      </c>
      <c r="D642" s="10">
        <v>44573</v>
      </c>
      <c r="E642" s="11">
        <v>483910</v>
      </c>
      <c r="F642" t="s">
        <v>288</v>
      </c>
      <c r="G642" s="10">
        <f t="shared" ref="G642:G705" si="40">+D642+30</f>
        <v>44603</v>
      </c>
      <c r="H642" t="s">
        <v>284</v>
      </c>
      <c r="I642" s="12" t="str">
        <f t="shared" ref="I642:I705" si="41">+C642&amp;E642</f>
        <v>36370483910</v>
      </c>
      <c r="L642" s="11">
        <f t="shared" ref="L642:L705" si="42">+K642-E642</f>
        <v>-483910</v>
      </c>
      <c r="O642" s="10">
        <f>+IFERROR(VLOOKUP(I642,'[1]Resumen pagos 2025'!$1:$1048576,9,0),0)</f>
        <v>0</v>
      </c>
      <c r="P642" t="b">
        <f t="shared" si="39"/>
        <v>1</v>
      </c>
    </row>
    <row r="643" spans="1:16">
      <c r="A643" t="s">
        <v>312</v>
      </c>
      <c r="B643" t="s">
        <v>41</v>
      </c>
      <c r="C643" s="9">
        <v>57548</v>
      </c>
      <c r="D643" s="10">
        <v>44573</v>
      </c>
      <c r="E643" s="11">
        <v>226100</v>
      </c>
      <c r="F643" t="s">
        <v>288</v>
      </c>
      <c r="G643" s="10">
        <f t="shared" si="40"/>
        <v>44603</v>
      </c>
      <c r="H643" t="s">
        <v>284</v>
      </c>
      <c r="I643" s="12" t="str">
        <f t="shared" si="41"/>
        <v>57548226100</v>
      </c>
      <c r="L643" s="11">
        <f t="shared" si="42"/>
        <v>-226100</v>
      </c>
      <c r="O643" s="10">
        <f>+IFERROR(VLOOKUP(I643,'[1]Resumen pagos 2025'!$1:$1048576,9,0),0)</f>
        <v>0</v>
      </c>
      <c r="P643" t="b">
        <f t="shared" si="39"/>
        <v>1</v>
      </c>
    </row>
    <row r="644" spans="1:16">
      <c r="A644" t="s">
        <v>309</v>
      </c>
      <c r="B644" t="s">
        <v>41</v>
      </c>
      <c r="C644" s="9">
        <v>644566</v>
      </c>
      <c r="D644" s="10">
        <v>44573</v>
      </c>
      <c r="E644" s="11">
        <v>679990</v>
      </c>
      <c r="F644" t="s">
        <v>288</v>
      </c>
      <c r="G644" s="10">
        <f t="shared" si="40"/>
        <v>44603</v>
      </c>
      <c r="H644" t="s">
        <v>284</v>
      </c>
      <c r="I644" s="12" t="str">
        <f t="shared" si="41"/>
        <v>644566679990</v>
      </c>
      <c r="L644" s="11">
        <f t="shared" si="42"/>
        <v>-679990</v>
      </c>
      <c r="O644" s="10">
        <f>+IFERROR(VLOOKUP(I644,'[1]Resumen pagos 2025'!$1:$1048576,9,0),0)</f>
        <v>0</v>
      </c>
      <c r="P644" t="b">
        <f t="shared" si="39"/>
        <v>1</v>
      </c>
    </row>
    <row r="645" spans="1:16">
      <c r="A645" t="s">
        <v>365</v>
      </c>
      <c r="B645" t="s">
        <v>41</v>
      </c>
      <c r="C645" s="9">
        <v>525</v>
      </c>
      <c r="D645" s="10">
        <v>44574</v>
      </c>
      <c r="E645" s="11">
        <v>22783</v>
      </c>
      <c r="F645" t="s">
        <v>288</v>
      </c>
      <c r="G645" s="10">
        <f t="shared" si="40"/>
        <v>44604</v>
      </c>
      <c r="H645" t="s">
        <v>284</v>
      </c>
      <c r="I645" s="12" t="str">
        <f t="shared" si="41"/>
        <v>52522783</v>
      </c>
      <c r="L645" s="11">
        <f t="shared" si="42"/>
        <v>-22783</v>
      </c>
      <c r="O645" s="10">
        <f>+IFERROR(VLOOKUP(I645,'[1]Resumen pagos 2025'!$1:$1048576,9,0),0)</f>
        <v>0</v>
      </c>
      <c r="P645" t="b">
        <f t="shared" si="39"/>
        <v>1</v>
      </c>
    </row>
    <row r="646" spans="1:16">
      <c r="A646" t="s">
        <v>305</v>
      </c>
      <c r="B646" t="s">
        <v>41</v>
      </c>
      <c r="C646" s="9">
        <v>3959057</v>
      </c>
      <c r="D646" s="10">
        <v>44574</v>
      </c>
      <c r="E646" s="11">
        <v>129990</v>
      </c>
      <c r="F646" t="s">
        <v>288</v>
      </c>
      <c r="G646" s="10">
        <f t="shared" si="40"/>
        <v>44604</v>
      </c>
      <c r="H646" t="s">
        <v>284</v>
      </c>
      <c r="I646" s="12" t="str">
        <f t="shared" si="41"/>
        <v>3959057129990</v>
      </c>
      <c r="L646" s="11">
        <f t="shared" si="42"/>
        <v>-129990</v>
      </c>
      <c r="O646" s="10">
        <f>+IFERROR(VLOOKUP(I646,'[1]Resumen pagos 2025'!$1:$1048576,9,0),0)</f>
        <v>0</v>
      </c>
      <c r="P646" t="b">
        <f t="shared" si="39"/>
        <v>1</v>
      </c>
    </row>
    <row r="647" spans="1:16">
      <c r="A647" t="s">
        <v>51</v>
      </c>
      <c r="B647" t="s">
        <v>41</v>
      </c>
      <c r="C647" s="9">
        <v>6415</v>
      </c>
      <c r="D647" s="10">
        <v>44575</v>
      </c>
      <c r="E647" s="11">
        <v>285600</v>
      </c>
      <c r="F647" t="s">
        <v>288</v>
      </c>
      <c r="G647" s="10">
        <f t="shared" si="40"/>
        <v>44605</v>
      </c>
      <c r="H647" t="s">
        <v>284</v>
      </c>
      <c r="I647" s="12" t="str">
        <f t="shared" si="41"/>
        <v>6415285600</v>
      </c>
      <c r="L647" s="11">
        <f t="shared" si="42"/>
        <v>-285600</v>
      </c>
      <c r="O647" s="10">
        <f>+IFERROR(VLOOKUP(I647,'[1]Resumen pagos 2025'!$1:$1048576,9,0),0)</f>
        <v>0</v>
      </c>
      <c r="P647" t="b">
        <f t="shared" ref="P647:P710" si="43">+O647=J647</f>
        <v>1</v>
      </c>
    </row>
    <row r="648" spans="1:16">
      <c r="A648" t="s">
        <v>309</v>
      </c>
      <c r="B648" t="s">
        <v>41</v>
      </c>
      <c r="C648" s="9">
        <v>644598</v>
      </c>
      <c r="D648" s="10">
        <v>44576</v>
      </c>
      <c r="E648" s="11">
        <v>331980</v>
      </c>
      <c r="F648" t="s">
        <v>288</v>
      </c>
      <c r="G648" s="10">
        <f t="shared" si="40"/>
        <v>44606</v>
      </c>
      <c r="H648" t="s">
        <v>284</v>
      </c>
      <c r="I648" s="12" t="str">
        <f t="shared" si="41"/>
        <v>644598331980</v>
      </c>
      <c r="L648" s="11">
        <f t="shared" si="42"/>
        <v>-331980</v>
      </c>
      <c r="O648" s="10">
        <f>+IFERROR(VLOOKUP(I648,'[1]Resumen pagos 2025'!$1:$1048576,9,0),0)</f>
        <v>0</v>
      </c>
      <c r="P648" t="b">
        <f t="shared" si="43"/>
        <v>1</v>
      </c>
    </row>
    <row r="649" spans="1:16">
      <c r="A649" t="s">
        <v>350</v>
      </c>
      <c r="B649" t="s">
        <v>41</v>
      </c>
      <c r="C649" s="9">
        <v>5252962</v>
      </c>
      <c r="D649" s="10">
        <v>44578</v>
      </c>
      <c r="E649" s="11">
        <v>11176</v>
      </c>
      <c r="F649" t="s">
        <v>288</v>
      </c>
      <c r="G649" s="10">
        <f t="shared" si="40"/>
        <v>44608</v>
      </c>
      <c r="H649" t="s">
        <v>284</v>
      </c>
      <c r="I649" s="12" t="str">
        <f t="shared" si="41"/>
        <v>525296211176</v>
      </c>
      <c r="J649" s="10">
        <f>+G649</f>
        <v>44608</v>
      </c>
      <c r="K649" s="11">
        <f>+E649</f>
        <v>11176</v>
      </c>
      <c r="L649" s="11">
        <f t="shared" si="42"/>
        <v>0</v>
      </c>
      <c r="O649" s="10">
        <f>+IFERROR(VLOOKUP(I649,'[1]Resumen pagos 2025'!$1:$1048576,9,0),0)</f>
        <v>0</v>
      </c>
      <c r="P649" t="b">
        <f t="shared" si="43"/>
        <v>0</v>
      </c>
    </row>
    <row r="650" spans="1:16">
      <c r="A650" t="s">
        <v>52</v>
      </c>
      <c r="B650" t="s">
        <v>41</v>
      </c>
      <c r="C650" s="9">
        <v>99460</v>
      </c>
      <c r="D650" s="10">
        <v>44579</v>
      </c>
      <c r="E650" s="11">
        <v>184976</v>
      </c>
      <c r="F650" t="s">
        <v>288</v>
      </c>
      <c r="G650" s="10">
        <f t="shared" si="40"/>
        <v>44609</v>
      </c>
      <c r="H650" t="s">
        <v>284</v>
      </c>
      <c r="I650" s="12" t="str">
        <f t="shared" si="41"/>
        <v>99460184976</v>
      </c>
      <c r="L650" s="11">
        <f t="shared" si="42"/>
        <v>-184976</v>
      </c>
      <c r="O650" s="10">
        <f>+IFERROR(VLOOKUP(I650,'[1]Resumen pagos 2025'!$1:$1048576,9,0),0)</f>
        <v>0</v>
      </c>
      <c r="P650" t="b">
        <f t="shared" si="43"/>
        <v>1</v>
      </c>
    </row>
    <row r="651" spans="1:16">
      <c r="A651" t="s">
        <v>55</v>
      </c>
      <c r="B651" t="s">
        <v>41</v>
      </c>
      <c r="C651" s="9">
        <v>692592</v>
      </c>
      <c r="D651" s="10">
        <v>44580</v>
      </c>
      <c r="E651" s="11">
        <v>3599970</v>
      </c>
      <c r="F651" t="s">
        <v>288</v>
      </c>
      <c r="G651" s="10">
        <f t="shared" si="40"/>
        <v>44610</v>
      </c>
      <c r="H651" t="s">
        <v>284</v>
      </c>
      <c r="I651" s="12" t="str">
        <f t="shared" si="41"/>
        <v>6925923599970</v>
      </c>
      <c r="L651" s="11">
        <f t="shared" si="42"/>
        <v>-3599970</v>
      </c>
      <c r="N651" s="14" t="s">
        <v>304</v>
      </c>
      <c r="O651" s="10">
        <f>+IFERROR(VLOOKUP(I651,'[1]Resumen pagos 2025'!$1:$1048576,9,0),0)</f>
        <v>0</v>
      </c>
      <c r="P651" t="b">
        <f t="shared" si="43"/>
        <v>1</v>
      </c>
    </row>
    <row r="652" spans="1:16">
      <c r="A652" t="s">
        <v>184</v>
      </c>
      <c r="B652" t="s">
        <v>41</v>
      </c>
      <c r="C652" s="9">
        <v>10065</v>
      </c>
      <c r="D652" s="10">
        <v>44580</v>
      </c>
      <c r="E652" s="11">
        <v>2261000</v>
      </c>
      <c r="F652" t="s">
        <v>288</v>
      </c>
      <c r="G652" s="10">
        <f t="shared" si="40"/>
        <v>44610</v>
      </c>
      <c r="H652" t="s">
        <v>284</v>
      </c>
      <c r="I652" s="12" t="str">
        <f t="shared" si="41"/>
        <v>100652261000</v>
      </c>
      <c r="L652" s="11">
        <f t="shared" si="42"/>
        <v>-2261000</v>
      </c>
      <c r="O652" s="10">
        <f>+IFERROR(VLOOKUP(I652,'[1]Resumen pagos 2025'!$1:$1048576,9,0),0)</f>
        <v>0</v>
      </c>
      <c r="P652" t="b">
        <f t="shared" si="43"/>
        <v>1</v>
      </c>
    </row>
    <row r="653" spans="1:16">
      <c r="A653" t="s">
        <v>317</v>
      </c>
      <c r="B653" t="s">
        <v>41</v>
      </c>
      <c r="C653" s="9">
        <v>15669750</v>
      </c>
      <c r="D653" s="10">
        <v>44580</v>
      </c>
      <c r="E653" s="11">
        <v>1519960</v>
      </c>
      <c r="F653" t="s">
        <v>288</v>
      </c>
      <c r="G653" s="10">
        <f t="shared" si="40"/>
        <v>44610</v>
      </c>
      <c r="H653" t="s">
        <v>284</v>
      </c>
      <c r="I653" s="12" t="str">
        <f t="shared" si="41"/>
        <v>156697501519960</v>
      </c>
      <c r="L653" s="11">
        <f t="shared" si="42"/>
        <v>-1519960</v>
      </c>
      <c r="O653" s="10">
        <f>+IFERROR(VLOOKUP(I653,'[1]Resumen pagos 2025'!$1:$1048576,9,0),0)</f>
        <v>0</v>
      </c>
      <c r="P653" t="b">
        <f t="shared" si="43"/>
        <v>1</v>
      </c>
    </row>
    <row r="654" spans="1:16">
      <c r="A654" t="s">
        <v>51</v>
      </c>
      <c r="B654" t="s">
        <v>41</v>
      </c>
      <c r="C654" s="9">
        <v>6511</v>
      </c>
      <c r="D654" s="10">
        <v>44581</v>
      </c>
      <c r="E654" s="11">
        <v>181602</v>
      </c>
      <c r="F654" t="s">
        <v>288</v>
      </c>
      <c r="G654" s="10">
        <f t="shared" si="40"/>
        <v>44611</v>
      </c>
      <c r="H654" t="s">
        <v>284</v>
      </c>
      <c r="I654" s="12" t="str">
        <f t="shared" si="41"/>
        <v>6511181602</v>
      </c>
      <c r="L654" s="11">
        <f t="shared" si="42"/>
        <v>-181602</v>
      </c>
      <c r="O654" s="10">
        <f>+IFERROR(VLOOKUP(I654,'[1]Resumen pagos 2025'!$1:$1048576,9,0),0)</f>
        <v>0</v>
      </c>
      <c r="P654" t="b">
        <f t="shared" si="43"/>
        <v>1</v>
      </c>
    </row>
    <row r="655" spans="1:16">
      <c r="A655" t="s">
        <v>285</v>
      </c>
      <c r="B655" t="s">
        <v>41</v>
      </c>
      <c r="C655" s="9">
        <v>636</v>
      </c>
      <c r="D655" s="10">
        <v>44581</v>
      </c>
      <c r="E655" s="11">
        <v>1826015</v>
      </c>
      <c r="F655" t="s">
        <v>288</v>
      </c>
      <c r="G655" s="10">
        <f t="shared" si="40"/>
        <v>44611</v>
      </c>
      <c r="H655" t="s">
        <v>284</v>
      </c>
      <c r="I655" s="12" t="str">
        <f t="shared" si="41"/>
        <v>6361826015</v>
      </c>
      <c r="J655" s="15">
        <v>44615</v>
      </c>
      <c r="K655" s="16">
        <v>1826015</v>
      </c>
      <c r="L655" s="11">
        <f t="shared" si="42"/>
        <v>0</v>
      </c>
      <c r="O655" s="10">
        <f>+IFERROR(VLOOKUP(I655,'[1]Resumen pagos 2025'!$1:$1048576,9,0),0)</f>
        <v>0</v>
      </c>
      <c r="P655" t="b">
        <f t="shared" si="43"/>
        <v>0</v>
      </c>
    </row>
    <row r="656" spans="1:16">
      <c r="A656" t="s">
        <v>55</v>
      </c>
      <c r="B656" t="s">
        <v>41</v>
      </c>
      <c r="C656" s="9">
        <v>692658</v>
      </c>
      <c r="D656" s="10">
        <v>44581</v>
      </c>
      <c r="E656" s="11">
        <v>1759980</v>
      </c>
      <c r="F656" t="s">
        <v>288</v>
      </c>
      <c r="G656" s="10">
        <f t="shared" si="40"/>
        <v>44611</v>
      </c>
      <c r="H656" t="s">
        <v>284</v>
      </c>
      <c r="I656" s="12" t="str">
        <f t="shared" si="41"/>
        <v>6926581759980</v>
      </c>
      <c r="L656" s="11">
        <f t="shared" si="42"/>
        <v>-1759980</v>
      </c>
      <c r="N656" s="14" t="s">
        <v>304</v>
      </c>
      <c r="O656" s="10">
        <f>+IFERROR(VLOOKUP(I656,'[1]Resumen pagos 2025'!$1:$1048576,9,0),0)</f>
        <v>0</v>
      </c>
      <c r="P656" t="b">
        <f t="shared" si="43"/>
        <v>1</v>
      </c>
    </row>
    <row r="657" spans="1:16">
      <c r="A657" t="s">
        <v>55</v>
      </c>
      <c r="B657" t="s">
        <v>41</v>
      </c>
      <c r="C657" s="9">
        <v>692664</v>
      </c>
      <c r="D657" s="10">
        <v>44581</v>
      </c>
      <c r="E657" s="11">
        <v>599990</v>
      </c>
      <c r="F657" t="s">
        <v>288</v>
      </c>
      <c r="G657" s="10">
        <f t="shared" si="40"/>
        <v>44611</v>
      </c>
      <c r="H657" t="s">
        <v>284</v>
      </c>
      <c r="I657" s="12" t="str">
        <f t="shared" si="41"/>
        <v>692664599990</v>
      </c>
      <c r="L657" s="11">
        <f t="shared" si="42"/>
        <v>-599990</v>
      </c>
      <c r="N657" s="14" t="s">
        <v>304</v>
      </c>
      <c r="O657" s="10">
        <f>+IFERROR(VLOOKUP(I657,'[1]Resumen pagos 2025'!$1:$1048576,9,0),0)</f>
        <v>0</v>
      </c>
      <c r="P657" t="b">
        <f t="shared" si="43"/>
        <v>1</v>
      </c>
    </row>
    <row r="658" spans="1:16">
      <c r="A658" t="s">
        <v>368</v>
      </c>
      <c r="B658" t="s">
        <v>41</v>
      </c>
      <c r="C658" s="9">
        <v>33592</v>
      </c>
      <c r="D658" s="10">
        <v>44581</v>
      </c>
      <c r="E658" s="11">
        <v>899051</v>
      </c>
      <c r="F658" t="s">
        <v>288</v>
      </c>
      <c r="G658" s="10">
        <f t="shared" si="40"/>
        <v>44611</v>
      </c>
      <c r="H658" t="s">
        <v>284</v>
      </c>
      <c r="I658" s="12" t="str">
        <f t="shared" si="41"/>
        <v>33592899051</v>
      </c>
      <c r="L658" s="11">
        <f t="shared" si="42"/>
        <v>-899051</v>
      </c>
      <c r="O658" s="10">
        <f>+IFERROR(VLOOKUP(I658,'[1]Resumen pagos 2025'!$1:$1048576,9,0),0)</f>
        <v>0</v>
      </c>
      <c r="P658" t="b">
        <f t="shared" si="43"/>
        <v>1</v>
      </c>
    </row>
    <row r="659" spans="1:16">
      <c r="A659" t="s">
        <v>341</v>
      </c>
      <c r="B659" t="s">
        <v>41</v>
      </c>
      <c r="C659" s="9">
        <v>26306</v>
      </c>
      <c r="D659" s="10">
        <v>44585</v>
      </c>
      <c r="E659" s="11">
        <v>1200960</v>
      </c>
      <c r="F659" t="s">
        <v>288</v>
      </c>
      <c r="G659" s="10">
        <f t="shared" si="40"/>
        <v>44615</v>
      </c>
      <c r="H659" t="s">
        <v>284</v>
      </c>
      <c r="I659" s="12" t="str">
        <f t="shared" si="41"/>
        <v>263061200960</v>
      </c>
      <c r="L659" s="11">
        <f t="shared" si="42"/>
        <v>-1200960</v>
      </c>
      <c r="O659" s="10">
        <f>+IFERROR(VLOOKUP(I659,'[1]Resumen pagos 2025'!$1:$1048576,9,0),0)</f>
        <v>0</v>
      </c>
      <c r="P659" t="b">
        <f t="shared" si="43"/>
        <v>1</v>
      </c>
    </row>
    <row r="660" spans="1:16">
      <c r="A660" t="s">
        <v>305</v>
      </c>
      <c r="B660" t="s">
        <v>41</v>
      </c>
      <c r="C660" s="9">
        <v>3970615</v>
      </c>
      <c r="D660" s="10">
        <v>44585</v>
      </c>
      <c r="E660" s="11">
        <v>92990</v>
      </c>
      <c r="F660" t="s">
        <v>288</v>
      </c>
      <c r="G660" s="10">
        <f t="shared" si="40"/>
        <v>44615</v>
      </c>
      <c r="H660" t="s">
        <v>284</v>
      </c>
      <c r="I660" s="12" t="str">
        <f t="shared" si="41"/>
        <v>397061592990</v>
      </c>
      <c r="L660" s="11">
        <f t="shared" si="42"/>
        <v>-92990</v>
      </c>
      <c r="O660" s="10">
        <f>+IFERROR(VLOOKUP(I660,'[1]Resumen pagos 2025'!$1:$1048576,9,0),0)</f>
        <v>0</v>
      </c>
      <c r="P660" t="b">
        <f t="shared" si="43"/>
        <v>1</v>
      </c>
    </row>
    <row r="661" spans="1:16">
      <c r="A661" t="s">
        <v>369</v>
      </c>
      <c r="B661" t="s">
        <v>297</v>
      </c>
      <c r="C661" s="9">
        <v>57</v>
      </c>
      <c r="D661" s="10">
        <v>44586</v>
      </c>
      <c r="E661" s="11">
        <v>960372</v>
      </c>
      <c r="F661" t="s">
        <v>288</v>
      </c>
      <c r="G661" s="10">
        <f t="shared" si="40"/>
        <v>44616</v>
      </c>
      <c r="H661" t="s">
        <v>284</v>
      </c>
      <c r="I661" s="12" t="str">
        <f t="shared" si="41"/>
        <v>57960372</v>
      </c>
      <c r="L661" s="11">
        <f t="shared" si="42"/>
        <v>-960372</v>
      </c>
      <c r="O661" s="10">
        <f>+IFERROR(VLOOKUP(I661,'[1]Resumen pagos 2025'!$1:$1048576,9,0),0)</f>
        <v>0</v>
      </c>
      <c r="P661" t="b">
        <f t="shared" si="43"/>
        <v>1</v>
      </c>
    </row>
    <row r="662" spans="1:16">
      <c r="A662" t="s">
        <v>353</v>
      </c>
      <c r="B662" t="s">
        <v>41</v>
      </c>
      <c r="C662" s="9">
        <v>2263</v>
      </c>
      <c r="D662" s="10">
        <v>44586</v>
      </c>
      <c r="E662" s="11">
        <v>3156813</v>
      </c>
      <c r="F662" t="s">
        <v>288</v>
      </c>
      <c r="G662" s="10">
        <f t="shared" si="40"/>
        <v>44616</v>
      </c>
      <c r="H662" t="s">
        <v>284</v>
      </c>
      <c r="I662" s="12" t="str">
        <f t="shared" si="41"/>
        <v>22633156813</v>
      </c>
      <c r="J662" s="17">
        <v>44586</v>
      </c>
      <c r="K662" s="18">
        <v>3156813</v>
      </c>
      <c r="L662" s="11">
        <f t="shared" si="42"/>
        <v>0</v>
      </c>
      <c r="O662" s="10">
        <f>+IFERROR(VLOOKUP(I662,'[1]Resumen pagos 2025'!$1:$1048576,9,0),0)</f>
        <v>0</v>
      </c>
      <c r="P662" t="b">
        <f t="shared" si="43"/>
        <v>0</v>
      </c>
    </row>
    <row r="663" spans="1:16">
      <c r="A663" t="s">
        <v>314</v>
      </c>
      <c r="B663" t="s">
        <v>41</v>
      </c>
      <c r="C663" s="9">
        <v>2737507</v>
      </c>
      <c r="D663" s="10">
        <v>44586</v>
      </c>
      <c r="E663" s="11">
        <v>92563</v>
      </c>
      <c r="F663" t="s">
        <v>288</v>
      </c>
      <c r="G663" s="10">
        <f t="shared" si="40"/>
        <v>44616</v>
      </c>
      <c r="H663" t="s">
        <v>284</v>
      </c>
      <c r="I663" s="12" t="str">
        <f t="shared" si="41"/>
        <v>273750792563</v>
      </c>
      <c r="L663" s="11">
        <f t="shared" si="42"/>
        <v>-92563</v>
      </c>
      <c r="O663" s="10">
        <f>+IFERROR(VLOOKUP(I663,'[1]Resumen pagos 2025'!$1:$1048576,9,0),0)</f>
        <v>0</v>
      </c>
      <c r="P663" t="b">
        <f t="shared" si="43"/>
        <v>1</v>
      </c>
    </row>
    <row r="664" spans="1:16">
      <c r="A664" t="s">
        <v>292</v>
      </c>
      <c r="B664" t="s">
        <v>41</v>
      </c>
      <c r="C664" s="9">
        <v>36617</v>
      </c>
      <c r="D664" s="10">
        <v>44586</v>
      </c>
      <c r="E664" s="11">
        <v>229552</v>
      </c>
      <c r="F664" t="s">
        <v>288</v>
      </c>
      <c r="G664" s="10">
        <f t="shared" si="40"/>
        <v>44616</v>
      </c>
      <c r="H664" t="s">
        <v>284</v>
      </c>
      <c r="I664" s="12" t="str">
        <f t="shared" si="41"/>
        <v>36617229552</v>
      </c>
      <c r="L664" s="11">
        <f t="shared" si="42"/>
        <v>-229552</v>
      </c>
      <c r="O664" s="10">
        <f>+IFERROR(VLOOKUP(I664,'[1]Resumen pagos 2025'!$1:$1048576,9,0),0)</f>
        <v>0</v>
      </c>
      <c r="P664" t="b">
        <f t="shared" si="43"/>
        <v>1</v>
      </c>
    </row>
    <row r="665" spans="1:16">
      <c r="A665" t="s">
        <v>296</v>
      </c>
      <c r="B665" t="s">
        <v>297</v>
      </c>
      <c r="C665" s="9">
        <v>4517</v>
      </c>
      <c r="D665" s="10">
        <v>44586</v>
      </c>
      <c r="E665" s="11">
        <v>199808</v>
      </c>
      <c r="F665" t="s">
        <v>288</v>
      </c>
      <c r="G665" s="10">
        <f t="shared" si="40"/>
        <v>44616</v>
      </c>
      <c r="H665" t="s">
        <v>284</v>
      </c>
      <c r="I665" s="12" t="str">
        <f t="shared" si="41"/>
        <v>4517199808</v>
      </c>
      <c r="L665" s="11">
        <f t="shared" si="42"/>
        <v>-199808</v>
      </c>
      <c r="O665" s="10">
        <f>+IFERROR(VLOOKUP(I665,'[1]Resumen pagos 2025'!$1:$1048576,9,0),0)</f>
        <v>0</v>
      </c>
      <c r="P665" t="b">
        <f t="shared" si="43"/>
        <v>1</v>
      </c>
    </row>
    <row r="666" spans="1:16">
      <c r="A666" t="s">
        <v>55</v>
      </c>
      <c r="B666" t="s">
        <v>41</v>
      </c>
      <c r="C666" s="9">
        <v>692948</v>
      </c>
      <c r="D666" s="10">
        <v>44587</v>
      </c>
      <c r="E666" s="11">
        <v>659970</v>
      </c>
      <c r="F666" t="s">
        <v>288</v>
      </c>
      <c r="G666" s="10">
        <f t="shared" si="40"/>
        <v>44617</v>
      </c>
      <c r="H666" t="s">
        <v>284</v>
      </c>
      <c r="I666" s="12" t="str">
        <f t="shared" si="41"/>
        <v>692948659970</v>
      </c>
      <c r="L666" s="11">
        <f t="shared" si="42"/>
        <v>-659970</v>
      </c>
      <c r="N666" s="14" t="s">
        <v>304</v>
      </c>
      <c r="O666" s="10">
        <f>+IFERROR(VLOOKUP(I666,'[1]Resumen pagos 2025'!$1:$1048576,9,0),0)</f>
        <v>0</v>
      </c>
      <c r="P666" t="b">
        <f t="shared" si="43"/>
        <v>1</v>
      </c>
    </row>
    <row r="667" spans="1:16">
      <c r="A667" t="s">
        <v>366</v>
      </c>
      <c r="B667" t="s">
        <v>41</v>
      </c>
      <c r="C667" s="9">
        <v>14206</v>
      </c>
      <c r="D667" s="10">
        <v>44587</v>
      </c>
      <c r="E667" s="11">
        <v>2618030</v>
      </c>
      <c r="F667" t="s">
        <v>288</v>
      </c>
      <c r="G667" s="10">
        <f t="shared" si="40"/>
        <v>44617</v>
      </c>
      <c r="H667" t="s">
        <v>284</v>
      </c>
      <c r="I667" s="12" t="str">
        <f t="shared" si="41"/>
        <v>142062618030</v>
      </c>
      <c r="L667" s="11">
        <f t="shared" si="42"/>
        <v>-2618030</v>
      </c>
      <c r="O667" s="10">
        <f>+IFERROR(VLOOKUP(I667,'[1]Resumen pagos 2025'!$1:$1048576,9,0),0)</f>
        <v>0</v>
      </c>
      <c r="P667" t="b">
        <f t="shared" si="43"/>
        <v>1</v>
      </c>
    </row>
    <row r="668" spans="1:16">
      <c r="A668" t="s">
        <v>305</v>
      </c>
      <c r="B668" t="s">
        <v>41</v>
      </c>
      <c r="C668" s="9">
        <v>3971654</v>
      </c>
      <c r="D668" s="10">
        <v>44587</v>
      </c>
      <c r="E668" s="11">
        <v>467990</v>
      </c>
      <c r="F668" t="s">
        <v>288</v>
      </c>
      <c r="G668" s="10">
        <f t="shared" si="40"/>
        <v>44617</v>
      </c>
      <c r="H668" t="s">
        <v>284</v>
      </c>
      <c r="I668" s="12" t="str">
        <f t="shared" si="41"/>
        <v>3971654467990</v>
      </c>
      <c r="L668" s="11">
        <f t="shared" si="42"/>
        <v>-467990</v>
      </c>
      <c r="O668" s="10">
        <f>+IFERROR(VLOOKUP(I668,'[1]Resumen pagos 2025'!$1:$1048576,9,0),0)</f>
        <v>0</v>
      </c>
      <c r="P668" t="b">
        <f t="shared" si="43"/>
        <v>1</v>
      </c>
    </row>
    <row r="669" spans="1:16">
      <c r="A669" t="s">
        <v>359</v>
      </c>
      <c r="B669" t="s">
        <v>41</v>
      </c>
      <c r="C669" s="9">
        <v>40507957</v>
      </c>
      <c r="D669" s="10">
        <v>44588</v>
      </c>
      <c r="E669" s="11">
        <v>16583</v>
      </c>
      <c r="F669" t="s">
        <v>288</v>
      </c>
      <c r="G669" s="10">
        <f t="shared" si="40"/>
        <v>44618</v>
      </c>
      <c r="H669" t="s">
        <v>284</v>
      </c>
      <c r="I669" s="12" t="str">
        <f t="shared" si="41"/>
        <v>4050795716583</v>
      </c>
      <c r="L669" s="11">
        <f t="shared" si="42"/>
        <v>-16583</v>
      </c>
      <c r="O669" s="10">
        <f>+IFERROR(VLOOKUP(I669,'[1]Resumen pagos 2025'!$1:$1048576,9,0),0)</f>
        <v>0</v>
      </c>
      <c r="P669" t="b">
        <f t="shared" si="43"/>
        <v>1</v>
      </c>
    </row>
    <row r="670" spans="1:16">
      <c r="A670" t="s">
        <v>305</v>
      </c>
      <c r="B670" t="s">
        <v>41</v>
      </c>
      <c r="C670" s="9">
        <v>3972080</v>
      </c>
      <c r="D670" s="10">
        <v>44588</v>
      </c>
      <c r="E670" s="11">
        <v>18320</v>
      </c>
      <c r="F670" t="s">
        <v>288</v>
      </c>
      <c r="G670" s="10">
        <f t="shared" si="40"/>
        <v>44618</v>
      </c>
      <c r="H670" t="s">
        <v>284</v>
      </c>
      <c r="I670" s="12" t="str">
        <f t="shared" si="41"/>
        <v>397208018320</v>
      </c>
      <c r="L670" s="11">
        <f t="shared" si="42"/>
        <v>-18320</v>
      </c>
      <c r="O670" s="10">
        <f>+IFERROR(VLOOKUP(I670,'[1]Resumen pagos 2025'!$1:$1048576,9,0),0)</f>
        <v>0</v>
      </c>
      <c r="P670" t="b">
        <f t="shared" si="43"/>
        <v>1</v>
      </c>
    </row>
    <row r="671" spans="1:16">
      <c r="A671" t="s">
        <v>184</v>
      </c>
      <c r="B671" t="s">
        <v>41</v>
      </c>
      <c r="C671" s="9">
        <v>10127</v>
      </c>
      <c r="D671" s="10">
        <v>44588</v>
      </c>
      <c r="E671" s="11">
        <v>2760800</v>
      </c>
      <c r="F671" t="s">
        <v>288</v>
      </c>
      <c r="G671" s="10">
        <f t="shared" si="40"/>
        <v>44618</v>
      </c>
      <c r="H671" t="s">
        <v>284</v>
      </c>
      <c r="I671" s="12" t="str">
        <f t="shared" si="41"/>
        <v>101272760800</v>
      </c>
      <c r="L671" s="11">
        <f t="shared" si="42"/>
        <v>-2760800</v>
      </c>
      <c r="O671" s="10">
        <f>+IFERROR(VLOOKUP(I671,'[1]Resumen pagos 2025'!$1:$1048576,9,0),0)</f>
        <v>0</v>
      </c>
      <c r="P671" t="b">
        <f t="shared" si="43"/>
        <v>1</v>
      </c>
    </row>
    <row r="672" spans="1:16">
      <c r="A672" t="s">
        <v>292</v>
      </c>
      <c r="B672" t="s">
        <v>41</v>
      </c>
      <c r="C672" s="9">
        <v>36683</v>
      </c>
      <c r="D672" s="10">
        <v>44588</v>
      </c>
      <c r="E672" s="11">
        <v>131977</v>
      </c>
      <c r="F672" t="s">
        <v>288</v>
      </c>
      <c r="G672" s="10">
        <f t="shared" si="40"/>
        <v>44618</v>
      </c>
      <c r="H672" t="s">
        <v>284</v>
      </c>
      <c r="I672" s="12" t="str">
        <f t="shared" si="41"/>
        <v>36683131977</v>
      </c>
      <c r="L672" s="11">
        <f t="shared" si="42"/>
        <v>-131977</v>
      </c>
      <c r="O672" s="10">
        <f>+IFERROR(VLOOKUP(I672,'[1]Resumen pagos 2025'!$1:$1048576,9,0),0)</f>
        <v>0</v>
      </c>
      <c r="P672" t="b">
        <f t="shared" si="43"/>
        <v>1</v>
      </c>
    </row>
    <row r="673" spans="1:16">
      <c r="A673" t="s">
        <v>359</v>
      </c>
      <c r="B673" t="s">
        <v>310</v>
      </c>
      <c r="C673" s="9">
        <v>4383174</v>
      </c>
      <c r="D673" s="10">
        <v>44589</v>
      </c>
      <c r="E673" s="11">
        <v>-82</v>
      </c>
      <c r="F673" t="s">
        <v>288</v>
      </c>
      <c r="G673" s="10">
        <f t="shared" si="40"/>
        <v>44619</v>
      </c>
      <c r="H673" t="s">
        <v>311</v>
      </c>
      <c r="I673" s="12" t="str">
        <f t="shared" si="41"/>
        <v>4383174-82</v>
      </c>
      <c r="L673" s="11">
        <f t="shared" si="42"/>
        <v>82</v>
      </c>
      <c r="O673" s="10">
        <f>+IFERROR(VLOOKUP(I673,'[1]Resumen pagos 2025'!$1:$1048576,9,0),0)</f>
        <v>0</v>
      </c>
      <c r="P673" t="b">
        <f t="shared" si="43"/>
        <v>1</v>
      </c>
    </row>
    <row r="674" spans="1:16">
      <c r="A674" t="s">
        <v>55</v>
      </c>
      <c r="B674" t="s">
        <v>41</v>
      </c>
      <c r="C674" s="9">
        <v>693059</v>
      </c>
      <c r="D674" s="10">
        <v>44589</v>
      </c>
      <c r="E674" s="11">
        <v>2959960</v>
      </c>
      <c r="F674" t="s">
        <v>288</v>
      </c>
      <c r="G674" s="10">
        <f t="shared" si="40"/>
        <v>44619</v>
      </c>
      <c r="H674" t="s">
        <v>284</v>
      </c>
      <c r="I674" s="12" t="str">
        <f t="shared" si="41"/>
        <v>6930592959960</v>
      </c>
      <c r="L674" s="11">
        <f t="shared" si="42"/>
        <v>-2959960</v>
      </c>
      <c r="N674" s="14" t="s">
        <v>304</v>
      </c>
      <c r="O674" s="10">
        <f>+IFERROR(VLOOKUP(I674,'[1]Resumen pagos 2025'!$1:$1048576,9,0),0)</f>
        <v>0</v>
      </c>
      <c r="P674" t="b">
        <f t="shared" si="43"/>
        <v>1</v>
      </c>
    </row>
    <row r="675" spans="1:16">
      <c r="A675" t="s">
        <v>95</v>
      </c>
      <c r="B675" t="s">
        <v>41</v>
      </c>
      <c r="C675" s="9">
        <v>4271</v>
      </c>
      <c r="D675" s="10">
        <v>44592</v>
      </c>
      <c r="E675" s="11">
        <v>2645976</v>
      </c>
      <c r="F675" t="s">
        <v>288</v>
      </c>
      <c r="G675" s="10">
        <f t="shared" si="40"/>
        <v>44622</v>
      </c>
      <c r="H675" t="s">
        <v>284</v>
      </c>
      <c r="I675" s="12" t="str">
        <f t="shared" si="41"/>
        <v>42712645976</v>
      </c>
      <c r="L675" s="11">
        <f t="shared" si="42"/>
        <v>-2645976</v>
      </c>
      <c r="O675" s="10">
        <f>+IFERROR(VLOOKUP(I675,'[1]Resumen pagos 2025'!$1:$1048576,9,0),0)</f>
        <v>0</v>
      </c>
      <c r="P675" t="b">
        <f t="shared" si="43"/>
        <v>1</v>
      </c>
    </row>
    <row r="676" spans="1:16">
      <c r="A676" t="s">
        <v>366</v>
      </c>
      <c r="B676" t="s">
        <v>41</v>
      </c>
      <c r="C676" s="9">
        <v>14245</v>
      </c>
      <c r="D676" s="10">
        <v>44592</v>
      </c>
      <c r="E676" s="11">
        <v>412250</v>
      </c>
      <c r="F676" t="s">
        <v>288</v>
      </c>
      <c r="G676" s="10">
        <f t="shared" si="40"/>
        <v>44622</v>
      </c>
      <c r="H676" t="s">
        <v>284</v>
      </c>
      <c r="I676" s="12" t="str">
        <f t="shared" si="41"/>
        <v>14245412250</v>
      </c>
      <c r="L676" s="11">
        <f t="shared" si="42"/>
        <v>-412250</v>
      </c>
      <c r="O676" s="10">
        <f>+IFERROR(VLOOKUP(I676,'[1]Resumen pagos 2025'!$1:$1048576,9,0),0)</f>
        <v>0</v>
      </c>
      <c r="P676" t="b">
        <f t="shared" si="43"/>
        <v>1</v>
      </c>
    </row>
    <row r="677" spans="1:16">
      <c r="A677" t="s">
        <v>289</v>
      </c>
      <c r="B677" t="s">
        <v>41</v>
      </c>
      <c r="C677" s="9">
        <v>4282</v>
      </c>
      <c r="D677" s="10">
        <v>44592</v>
      </c>
      <c r="E677" s="11">
        <v>199267</v>
      </c>
      <c r="F677" t="s">
        <v>288</v>
      </c>
      <c r="G677" s="10">
        <f t="shared" si="40"/>
        <v>44622</v>
      </c>
      <c r="H677" t="s">
        <v>284</v>
      </c>
      <c r="I677" s="12" t="str">
        <f t="shared" si="41"/>
        <v>4282199267</v>
      </c>
      <c r="L677" s="11">
        <f t="shared" si="42"/>
        <v>-199267</v>
      </c>
      <c r="O677" s="10">
        <f>+IFERROR(VLOOKUP(I677,'[1]Resumen pagos 2025'!$1:$1048576,9,0),0)</f>
        <v>0</v>
      </c>
      <c r="P677" t="b">
        <f t="shared" si="43"/>
        <v>1</v>
      </c>
    </row>
    <row r="678" spans="1:16">
      <c r="A678" t="s">
        <v>52</v>
      </c>
      <c r="B678" t="s">
        <v>41</v>
      </c>
      <c r="C678" s="9">
        <v>99731</v>
      </c>
      <c r="D678" s="10">
        <v>44594</v>
      </c>
      <c r="E678" s="11">
        <v>245111</v>
      </c>
      <c r="F678" t="s">
        <v>288</v>
      </c>
      <c r="G678" s="10">
        <f t="shared" si="40"/>
        <v>44624</v>
      </c>
      <c r="H678" t="s">
        <v>284</v>
      </c>
      <c r="I678" s="12" t="str">
        <f t="shared" si="41"/>
        <v>99731245111</v>
      </c>
      <c r="L678" s="11">
        <f t="shared" si="42"/>
        <v>-245111</v>
      </c>
      <c r="O678" s="10">
        <f>+IFERROR(VLOOKUP(I678,'[1]Resumen pagos 2025'!$1:$1048576,9,0),0)</f>
        <v>0</v>
      </c>
      <c r="P678" t="b">
        <f t="shared" si="43"/>
        <v>1</v>
      </c>
    </row>
    <row r="679" spans="1:16">
      <c r="A679" t="s">
        <v>330</v>
      </c>
      <c r="B679" t="s">
        <v>41</v>
      </c>
      <c r="C679" s="9">
        <v>452590</v>
      </c>
      <c r="D679" s="10">
        <v>44594</v>
      </c>
      <c r="E679" s="11">
        <v>304209</v>
      </c>
      <c r="F679" t="s">
        <v>288</v>
      </c>
      <c r="G679" s="10">
        <f t="shared" si="40"/>
        <v>44624</v>
      </c>
      <c r="H679" t="s">
        <v>284</v>
      </c>
      <c r="I679" s="12" t="str">
        <f t="shared" si="41"/>
        <v>452590304209</v>
      </c>
      <c r="L679" s="11">
        <f t="shared" si="42"/>
        <v>-304209</v>
      </c>
      <c r="O679" s="10">
        <f>+IFERROR(VLOOKUP(I679,'[1]Resumen pagos 2025'!$1:$1048576,9,0),0)</f>
        <v>0</v>
      </c>
      <c r="P679" t="b">
        <f t="shared" si="43"/>
        <v>1</v>
      </c>
    </row>
    <row r="680" spans="1:16">
      <c r="A680" t="s">
        <v>366</v>
      </c>
      <c r="B680" t="s">
        <v>41</v>
      </c>
      <c r="C680" s="9">
        <v>14271</v>
      </c>
      <c r="D680" s="10">
        <v>44594</v>
      </c>
      <c r="E680" s="11">
        <v>2200025</v>
      </c>
      <c r="F680" t="s">
        <v>288</v>
      </c>
      <c r="G680" s="10">
        <f t="shared" si="40"/>
        <v>44624</v>
      </c>
      <c r="H680" t="s">
        <v>327</v>
      </c>
      <c r="I680" s="12" t="str">
        <f t="shared" si="41"/>
        <v>142712200025</v>
      </c>
      <c r="L680" s="11">
        <f t="shared" si="42"/>
        <v>-2200025</v>
      </c>
      <c r="O680" s="10">
        <f>+IFERROR(VLOOKUP(I680,'[1]Resumen pagos 2025'!$1:$1048576,9,0),0)</f>
        <v>0</v>
      </c>
      <c r="P680" t="b">
        <f t="shared" si="43"/>
        <v>1</v>
      </c>
    </row>
    <row r="681" spans="1:16">
      <c r="A681" t="s">
        <v>295</v>
      </c>
      <c r="B681" t="s">
        <v>41</v>
      </c>
      <c r="C681" s="9">
        <v>15299</v>
      </c>
      <c r="D681" s="10">
        <v>44595</v>
      </c>
      <c r="E681" s="11">
        <v>30000</v>
      </c>
      <c r="F681" t="s">
        <v>288</v>
      </c>
      <c r="G681" s="10">
        <f t="shared" si="40"/>
        <v>44625</v>
      </c>
      <c r="H681" t="s">
        <v>284</v>
      </c>
      <c r="I681" s="12" t="str">
        <f t="shared" si="41"/>
        <v>1529930000</v>
      </c>
      <c r="L681" s="11">
        <f t="shared" si="42"/>
        <v>-30000</v>
      </c>
      <c r="O681" s="10">
        <f>+IFERROR(VLOOKUP(I681,'[1]Resumen pagos 2025'!$1:$1048576,9,0),0)</f>
        <v>0</v>
      </c>
      <c r="P681" t="b">
        <f t="shared" si="43"/>
        <v>1</v>
      </c>
    </row>
    <row r="682" spans="1:16">
      <c r="A682" t="s">
        <v>370</v>
      </c>
      <c r="B682" t="s">
        <v>41</v>
      </c>
      <c r="C682" s="9">
        <v>18</v>
      </c>
      <c r="D682" s="10">
        <v>44595</v>
      </c>
      <c r="E682" s="11">
        <v>223920</v>
      </c>
      <c r="F682" t="s">
        <v>288</v>
      </c>
      <c r="G682" s="10">
        <f t="shared" si="40"/>
        <v>44625</v>
      </c>
      <c r="H682" t="s">
        <v>284</v>
      </c>
      <c r="I682" s="12" t="str">
        <f t="shared" si="41"/>
        <v>18223920</v>
      </c>
      <c r="L682" s="11">
        <f t="shared" si="42"/>
        <v>-223920</v>
      </c>
      <c r="O682" s="10">
        <f>+IFERROR(VLOOKUP(I682,'[1]Resumen pagos 2025'!$1:$1048576,9,0),0)</f>
        <v>0</v>
      </c>
      <c r="P682" t="b">
        <f t="shared" si="43"/>
        <v>1</v>
      </c>
    </row>
    <row r="683" spans="1:16">
      <c r="A683" t="s">
        <v>366</v>
      </c>
      <c r="B683" t="s">
        <v>41</v>
      </c>
      <c r="C683" s="9">
        <v>14299</v>
      </c>
      <c r="D683" s="10">
        <v>44595</v>
      </c>
      <c r="E683" s="11">
        <v>2618030</v>
      </c>
      <c r="F683" t="s">
        <v>288</v>
      </c>
      <c r="G683" s="10">
        <f t="shared" si="40"/>
        <v>44625</v>
      </c>
      <c r="H683" t="s">
        <v>284</v>
      </c>
      <c r="I683" s="12" t="str">
        <f t="shared" si="41"/>
        <v>142992618030</v>
      </c>
      <c r="L683" s="11">
        <f t="shared" si="42"/>
        <v>-2618030</v>
      </c>
      <c r="O683" s="10">
        <f>+IFERROR(VLOOKUP(I683,'[1]Resumen pagos 2025'!$1:$1048576,9,0),0)</f>
        <v>0</v>
      </c>
      <c r="P683" t="b">
        <f t="shared" si="43"/>
        <v>1</v>
      </c>
    </row>
    <row r="684" spans="1:16">
      <c r="A684" t="s">
        <v>366</v>
      </c>
      <c r="B684" t="s">
        <v>310</v>
      </c>
      <c r="C684" s="9">
        <v>5453</v>
      </c>
      <c r="D684" s="10">
        <v>44595</v>
      </c>
      <c r="E684" s="11">
        <v>-2200025</v>
      </c>
      <c r="F684" t="s">
        <v>288</v>
      </c>
      <c r="G684" s="10">
        <f t="shared" si="40"/>
        <v>44625</v>
      </c>
      <c r="H684" t="s">
        <v>311</v>
      </c>
      <c r="I684" s="12" t="str">
        <f t="shared" si="41"/>
        <v>5453-2200025</v>
      </c>
      <c r="L684" s="11">
        <f t="shared" si="42"/>
        <v>2200025</v>
      </c>
      <c r="O684" s="10">
        <f>+IFERROR(VLOOKUP(I684,'[1]Resumen pagos 2025'!$1:$1048576,9,0),0)</f>
        <v>0</v>
      </c>
      <c r="P684" t="b">
        <f t="shared" si="43"/>
        <v>1</v>
      </c>
    </row>
    <row r="685" spans="1:16">
      <c r="A685" t="s">
        <v>305</v>
      </c>
      <c r="B685" t="s">
        <v>41</v>
      </c>
      <c r="C685" s="9">
        <v>3975495</v>
      </c>
      <c r="D685" s="10">
        <v>44595</v>
      </c>
      <c r="E685" s="11">
        <v>929980</v>
      </c>
      <c r="F685" t="s">
        <v>288</v>
      </c>
      <c r="G685" s="10">
        <f t="shared" si="40"/>
        <v>44625</v>
      </c>
      <c r="H685" t="s">
        <v>284</v>
      </c>
      <c r="I685" s="12" t="str">
        <f t="shared" si="41"/>
        <v>3975495929980</v>
      </c>
      <c r="L685" s="11">
        <f t="shared" si="42"/>
        <v>-929980</v>
      </c>
      <c r="O685" s="10">
        <f>+IFERROR(VLOOKUP(I685,'[1]Resumen pagos 2025'!$1:$1048576,9,0),0)</f>
        <v>0</v>
      </c>
      <c r="P685" t="b">
        <f t="shared" si="43"/>
        <v>1</v>
      </c>
    </row>
    <row r="686" spans="1:16">
      <c r="A686" t="s">
        <v>292</v>
      </c>
      <c r="B686" t="s">
        <v>41</v>
      </c>
      <c r="C686" s="9">
        <v>36834</v>
      </c>
      <c r="D686" s="10">
        <v>44595</v>
      </c>
      <c r="E686" s="11">
        <v>126384</v>
      </c>
      <c r="F686" t="s">
        <v>288</v>
      </c>
      <c r="G686" s="10">
        <f t="shared" si="40"/>
        <v>44625</v>
      </c>
      <c r="H686" t="s">
        <v>284</v>
      </c>
      <c r="I686" s="12" t="str">
        <f t="shared" si="41"/>
        <v>36834126384</v>
      </c>
      <c r="L686" s="11">
        <f t="shared" si="42"/>
        <v>-126384</v>
      </c>
      <c r="O686" s="10">
        <f>+IFERROR(VLOOKUP(I686,'[1]Resumen pagos 2025'!$1:$1048576,9,0),0)</f>
        <v>0</v>
      </c>
      <c r="P686" t="b">
        <f t="shared" si="43"/>
        <v>1</v>
      </c>
    </row>
    <row r="687" spans="1:16">
      <c r="A687" t="s">
        <v>296</v>
      </c>
      <c r="B687" t="s">
        <v>297</v>
      </c>
      <c r="C687" s="9">
        <v>4575</v>
      </c>
      <c r="D687" s="10">
        <v>44595</v>
      </c>
      <c r="E687" s="11">
        <v>967140</v>
      </c>
      <c r="F687" t="s">
        <v>288</v>
      </c>
      <c r="G687" s="10">
        <f t="shared" si="40"/>
        <v>44625</v>
      </c>
      <c r="H687" t="s">
        <v>284</v>
      </c>
      <c r="I687" s="12" t="str">
        <f t="shared" si="41"/>
        <v>4575967140</v>
      </c>
      <c r="L687" s="11">
        <f t="shared" si="42"/>
        <v>-967140</v>
      </c>
      <c r="O687" s="10">
        <f>+IFERROR(VLOOKUP(I687,'[1]Resumen pagos 2025'!$1:$1048576,9,0),0)</f>
        <v>0</v>
      </c>
      <c r="P687" t="b">
        <f t="shared" si="43"/>
        <v>1</v>
      </c>
    </row>
    <row r="688" spans="1:16">
      <c r="A688" t="s">
        <v>67</v>
      </c>
      <c r="B688" t="s">
        <v>41</v>
      </c>
      <c r="C688" s="9">
        <v>28838</v>
      </c>
      <c r="D688" s="10">
        <v>44599</v>
      </c>
      <c r="E688" s="11">
        <v>935604</v>
      </c>
      <c r="F688" t="s">
        <v>288</v>
      </c>
      <c r="G688" s="10">
        <f t="shared" si="40"/>
        <v>44629</v>
      </c>
      <c r="H688" t="s">
        <v>284</v>
      </c>
      <c r="I688" s="12" t="str">
        <f t="shared" si="41"/>
        <v>28838935604</v>
      </c>
      <c r="L688" s="11">
        <f t="shared" si="42"/>
        <v>-935604</v>
      </c>
      <c r="N688" s="14" t="s">
        <v>298</v>
      </c>
      <c r="O688" s="10">
        <f>+IFERROR(VLOOKUP(I688,'[1]Resumen pagos 2025'!$1:$1048576,9,0),0)</f>
        <v>0</v>
      </c>
      <c r="P688" t="b">
        <f t="shared" si="43"/>
        <v>1</v>
      </c>
    </row>
    <row r="689" spans="1:16">
      <c r="A689" t="s">
        <v>51</v>
      </c>
      <c r="B689" t="s">
        <v>41</v>
      </c>
      <c r="C689" s="9">
        <v>6656</v>
      </c>
      <c r="D689" s="10">
        <v>44599</v>
      </c>
      <c r="E689" s="11">
        <v>319983</v>
      </c>
      <c r="F689" t="s">
        <v>288</v>
      </c>
      <c r="G689" s="10">
        <f t="shared" si="40"/>
        <v>44629</v>
      </c>
      <c r="H689" t="s">
        <v>284</v>
      </c>
      <c r="I689" s="12" t="str">
        <f t="shared" si="41"/>
        <v>6656319983</v>
      </c>
      <c r="L689" s="11">
        <f t="shared" si="42"/>
        <v>-319983</v>
      </c>
      <c r="O689" s="10">
        <f>+IFERROR(VLOOKUP(I689,'[1]Resumen pagos 2025'!$1:$1048576,9,0),0)</f>
        <v>0</v>
      </c>
      <c r="P689" t="b">
        <f t="shared" si="43"/>
        <v>1</v>
      </c>
    </row>
    <row r="690" spans="1:16">
      <c r="A690" t="s">
        <v>351</v>
      </c>
      <c r="B690" t="s">
        <v>41</v>
      </c>
      <c r="C690" s="9">
        <v>4491930</v>
      </c>
      <c r="D690" s="10">
        <v>44599</v>
      </c>
      <c r="E690" s="11">
        <v>1299991</v>
      </c>
      <c r="F690" t="s">
        <v>288</v>
      </c>
      <c r="G690" s="10">
        <f t="shared" si="40"/>
        <v>44629</v>
      </c>
      <c r="H690" t="s">
        <v>284</v>
      </c>
      <c r="I690" s="12" t="str">
        <f t="shared" si="41"/>
        <v>44919301299991</v>
      </c>
      <c r="L690" s="11">
        <f t="shared" si="42"/>
        <v>-1299991</v>
      </c>
      <c r="O690" s="10">
        <f>+IFERROR(VLOOKUP(I690,'[1]Resumen pagos 2025'!$1:$1048576,9,0),0)</f>
        <v>0</v>
      </c>
      <c r="P690" t="b">
        <f t="shared" si="43"/>
        <v>1</v>
      </c>
    </row>
    <row r="691" spans="1:16">
      <c r="A691" t="s">
        <v>341</v>
      </c>
      <c r="B691" t="s">
        <v>41</v>
      </c>
      <c r="C691" s="9">
        <v>26530</v>
      </c>
      <c r="D691" s="10">
        <v>44600</v>
      </c>
      <c r="E691" s="11">
        <v>15000</v>
      </c>
      <c r="F691" t="s">
        <v>288</v>
      </c>
      <c r="G691" s="10">
        <f t="shared" si="40"/>
        <v>44630</v>
      </c>
      <c r="H691" t="s">
        <v>284</v>
      </c>
      <c r="I691" s="12" t="str">
        <f t="shared" si="41"/>
        <v>2653015000</v>
      </c>
      <c r="L691" s="11">
        <f t="shared" si="42"/>
        <v>-15000</v>
      </c>
      <c r="O691" s="10">
        <f>+IFERROR(VLOOKUP(I691,'[1]Resumen pagos 2025'!$1:$1048576,9,0),0)</f>
        <v>0</v>
      </c>
      <c r="P691" t="b">
        <f t="shared" si="43"/>
        <v>1</v>
      </c>
    </row>
    <row r="692" spans="1:16">
      <c r="A692" t="s">
        <v>366</v>
      </c>
      <c r="B692" t="s">
        <v>41</v>
      </c>
      <c r="C692" s="9">
        <v>14330</v>
      </c>
      <c r="D692" s="10">
        <v>44600</v>
      </c>
      <c r="E692" s="11">
        <v>1099980</v>
      </c>
      <c r="F692" t="s">
        <v>288</v>
      </c>
      <c r="G692" s="10">
        <f t="shared" si="40"/>
        <v>44630</v>
      </c>
      <c r="H692" t="s">
        <v>284</v>
      </c>
      <c r="I692" s="12" t="str">
        <f t="shared" si="41"/>
        <v>143301099980</v>
      </c>
      <c r="L692" s="11">
        <f t="shared" si="42"/>
        <v>-1099980</v>
      </c>
      <c r="O692" s="10">
        <f>+IFERROR(VLOOKUP(I692,'[1]Resumen pagos 2025'!$1:$1048576,9,0),0)</f>
        <v>0</v>
      </c>
      <c r="P692" t="b">
        <f t="shared" si="43"/>
        <v>1</v>
      </c>
    </row>
    <row r="693" spans="1:16">
      <c r="A693" t="s">
        <v>366</v>
      </c>
      <c r="B693" t="s">
        <v>41</v>
      </c>
      <c r="C693" s="9">
        <v>14346</v>
      </c>
      <c r="D693" s="10">
        <v>44601</v>
      </c>
      <c r="E693" s="11">
        <v>813830</v>
      </c>
      <c r="F693" t="s">
        <v>288</v>
      </c>
      <c r="G693" s="10">
        <f t="shared" si="40"/>
        <v>44631</v>
      </c>
      <c r="H693" t="s">
        <v>284</v>
      </c>
      <c r="I693" s="12" t="str">
        <f t="shared" si="41"/>
        <v>14346813830</v>
      </c>
      <c r="L693" s="11">
        <f t="shared" si="42"/>
        <v>-813830</v>
      </c>
      <c r="O693" s="10">
        <f>+IFERROR(VLOOKUP(I693,'[1]Resumen pagos 2025'!$1:$1048576,9,0),0)</f>
        <v>0</v>
      </c>
      <c r="P693" t="b">
        <f t="shared" si="43"/>
        <v>1</v>
      </c>
    </row>
    <row r="694" spans="1:16">
      <c r="A694" t="s">
        <v>300</v>
      </c>
      <c r="B694" t="s">
        <v>41</v>
      </c>
      <c r="C694" s="9">
        <v>44553997</v>
      </c>
      <c r="D694" s="10">
        <v>44602</v>
      </c>
      <c r="E694" s="11">
        <v>35970</v>
      </c>
      <c r="F694" t="s">
        <v>288</v>
      </c>
      <c r="G694" s="10">
        <f t="shared" si="40"/>
        <v>44632</v>
      </c>
      <c r="H694" t="s">
        <v>284</v>
      </c>
      <c r="I694" s="12" t="str">
        <f t="shared" si="41"/>
        <v>4455399735970</v>
      </c>
      <c r="L694" s="11">
        <f t="shared" si="42"/>
        <v>-35970</v>
      </c>
      <c r="O694" s="10">
        <f>+IFERROR(VLOOKUP(I694,'[1]Resumen pagos 2025'!$1:$1048576,9,0),0)</f>
        <v>0</v>
      </c>
      <c r="P694" t="b">
        <f t="shared" si="43"/>
        <v>1</v>
      </c>
    </row>
    <row r="695" spans="1:16">
      <c r="A695" t="s">
        <v>292</v>
      </c>
      <c r="B695" t="s">
        <v>41</v>
      </c>
      <c r="C695" s="9">
        <v>36940</v>
      </c>
      <c r="D695" s="10">
        <v>44603</v>
      </c>
      <c r="E695" s="11">
        <v>207976</v>
      </c>
      <c r="F695" t="s">
        <v>288</v>
      </c>
      <c r="G695" s="10">
        <f t="shared" si="40"/>
        <v>44633</v>
      </c>
      <c r="H695" t="s">
        <v>284</v>
      </c>
      <c r="I695" s="12" t="str">
        <f t="shared" si="41"/>
        <v>36940207976</v>
      </c>
      <c r="L695" s="11">
        <f t="shared" si="42"/>
        <v>-207976</v>
      </c>
      <c r="O695" s="10">
        <f>+IFERROR(VLOOKUP(I695,'[1]Resumen pagos 2025'!$1:$1048576,9,0),0)</f>
        <v>0</v>
      </c>
      <c r="P695" t="b">
        <f t="shared" si="43"/>
        <v>1</v>
      </c>
    </row>
    <row r="696" spans="1:16">
      <c r="A696" t="s">
        <v>357</v>
      </c>
      <c r="B696" t="s">
        <v>41</v>
      </c>
      <c r="C696" s="9">
        <v>2233</v>
      </c>
      <c r="D696" s="10">
        <v>44603</v>
      </c>
      <c r="E696" s="11">
        <v>1380010</v>
      </c>
      <c r="F696" t="s">
        <v>288</v>
      </c>
      <c r="G696" s="10">
        <f t="shared" si="40"/>
        <v>44633</v>
      </c>
      <c r="H696" t="s">
        <v>284</v>
      </c>
      <c r="I696" s="12" t="str">
        <f t="shared" si="41"/>
        <v>22331380010</v>
      </c>
      <c r="L696" s="11">
        <f t="shared" si="42"/>
        <v>-1380010</v>
      </c>
      <c r="O696" s="10">
        <f>+IFERROR(VLOOKUP(I696,'[1]Resumen pagos 2025'!$1:$1048576,9,0),0)</f>
        <v>0</v>
      </c>
      <c r="P696" t="b">
        <f t="shared" si="43"/>
        <v>1</v>
      </c>
    </row>
    <row r="697" spans="1:16">
      <c r="A697" t="s">
        <v>55</v>
      </c>
      <c r="B697" t="s">
        <v>41</v>
      </c>
      <c r="C697" s="9">
        <v>693857</v>
      </c>
      <c r="D697" s="10">
        <v>44606</v>
      </c>
      <c r="E697" s="11">
        <v>829990</v>
      </c>
      <c r="F697" t="s">
        <v>288</v>
      </c>
      <c r="G697" s="10">
        <f t="shared" si="40"/>
        <v>44636</v>
      </c>
      <c r="H697" t="s">
        <v>284</v>
      </c>
      <c r="I697" s="12" t="str">
        <f t="shared" si="41"/>
        <v>693857829990</v>
      </c>
      <c r="L697" s="11">
        <f t="shared" si="42"/>
        <v>-829990</v>
      </c>
      <c r="N697" s="14" t="s">
        <v>304</v>
      </c>
      <c r="O697" s="10">
        <f>+IFERROR(VLOOKUP(I697,'[1]Resumen pagos 2025'!$1:$1048576,9,0),0)</f>
        <v>0</v>
      </c>
      <c r="P697" t="b">
        <f t="shared" si="43"/>
        <v>1</v>
      </c>
    </row>
    <row r="698" spans="1:16">
      <c r="A698" t="s">
        <v>292</v>
      </c>
      <c r="B698" t="s">
        <v>41</v>
      </c>
      <c r="C698" s="9">
        <v>36962</v>
      </c>
      <c r="D698" s="10">
        <v>44606</v>
      </c>
      <c r="E698" s="11">
        <v>15992</v>
      </c>
      <c r="F698" t="s">
        <v>288</v>
      </c>
      <c r="G698" s="10">
        <f t="shared" si="40"/>
        <v>44636</v>
      </c>
      <c r="H698" t="s">
        <v>284</v>
      </c>
      <c r="I698" s="12" t="str">
        <f t="shared" si="41"/>
        <v>3696215992</v>
      </c>
      <c r="L698" s="11">
        <f t="shared" si="42"/>
        <v>-15992</v>
      </c>
      <c r="O698" s="10">
        <f>+IFERROR(VLOOKUP(I698,'[1]Resumen pagos 2025'!$1:$1048576,9,0),0)</f>
        <v>0</v>
      </c>
      <c r="P698" t="b">
        <f t="shared" si="43"/>
        <v>1</v>
      </c>
    </row>
    <row r="699" spans="1:16">
      <c r="A699" t="s">
        <v>55</v>
      </c>
      <c r="B699" t="s">
        <v>41</v>
      </c>
      <c r="C699" s="9">
        <v>693931</v>
      </c>
      <c r="D699" s="10">
        <v>44607</v>
      </c>
      <c r="E699" s="11">
        <v>469991</v>
      </c>
      <c r="F699" t="s">
        <v>288</v>
      </c>
      <c r="G699" s="10">
        <f t="shared" si="40"/>
        <v>44637</v>
      </c>
      <c r="H699" t="s">
        <v>284</v>
      </c>
      <c r="I699" s="12" t="str">
        <f t="shared" si="41"/>
        <v>693931469991</v>
      </c>
      <c r="L699" s="11">
        <f t="shared" si="42"/>
        <v>-469991</v>
      </c>
      <c r="N699" s="14" t="s">
        <v>304</v>
      </c>
      <c r="O699" s="10">
        <f>+IFERROR(VLOOKUP(I699,'[1]Resumen pagos 2025'!$1:$1048576,9,0),0)</f>
        <v>0</v>
      </c>
      <c r="P699" t="b">
        <f t="shared" si="43"/>
        <v>1</v>
      </c>
    </row>
    <row r="700" spans="1:16">
      <c r="A700" t="s">
        <v>309</v>
      </c>
      <c r="B700" t="s">
        <v>41</v>
      </c>
      <c r="C700" s="9">
        <v>646665</v>
      </c>
      <c r="D700" s="10">
        <v>44607</v>
      </c>
      <c r="E700" s="11">
        <v>169990</v>
      </c>
      <c r="F700" t="s">
        <v>288</v>
      </c>
      <c r="G700" s="10">
        <f t="shared" si="40"/>
        <v>44637</v>
      </c>
      <c r="H700" t="s">
        <v>284</v>
      </c>
      <c r="I700" s="12" t="str">
        <f t="shared" si="41"/>
        <v>646665169990</v>
      </c>
      <c r="L700" s="11">
        <f t="shared" si="42"/>
        <v>-169990</v>
      </c>
      <c r="O700" s="10">
        <f>+IFERROR(VLOOKUP(I700,'[1]Resumen pagos 2025'!$1:$1048576,9,0),0)</f>
        <v>0</v>
      </c>
      <c r="P700" t="b">
        <f t="shared" si="43"/>
        <v>1</v>
      </c>
    </row>
    <row r="701" spans="1:16">
      <c r="A701" t="s">
        <v>366</v>
      </c>
      <c r="B701" t="s">
        <v>41</v>
      </c>
      <c r="C701" s="9">
        <v>14399</v>
      </c>
      <c r="D701" s="10">
        <v>44608</v>
      </c>
      <c r="E701" s="11">
        <v>1260030</v>
      </c>
      <c r="F701" t="s">
        <v>288</v>
      </c>
      <c r="G701" s="10">
        <f t="shared" si="40"/>
        <v>44638</v>
      </c>
      <c r="H701" t="s">
        <v>284</v>
      </c>
      <c r="I701" s="12" t="str">
        <f t="shared" si="41"/>
        <v>143991260030</v>
      </c>
      <c r="L701" s="11">
        <f t="shared" si="42"/>
        <v>-1260030</v>
      </c>
      <c r="O701" s="10">
        <f>+IFERROR(VLOOKUP(I701,'[1]Resumen pagos 2025'!$1:$1048576,9,0),0)</f>
        <v>0</v>
      </c>
      <c r="P701" t="b">
        <f t="shared" si="43"/>
        <v>1</v>
      </c>
    </row>
    <row r="702" spans="1:16">
      <c r="A702" t="s">
        <v>350</v>
      </c>
      <c r="B702" t="s">
        <v>41</v>
      </c>
      <c r="C702" s="9">
        <v>5296871</v>
      </c>
      <c r="D702" s="10">
        <v>44608</v>
      </c>
      <c r="E702" s="11">
        <v>11276</v>
      </c>
      <c r="F702" t="s">
        <v>288</v>
      </c>
      <c r="G702" s="10">
        <f t="shared" si="40"/>
        <v>44638</v>
      </c>
      <c r="H702" t="s">
        <v>284</v>
      </c>
      <c r="I702" s="12" t="str">
        <f t="shared" si="41"/>
        <v>529687111276</v>
      </c>
      <c r="J702" s="10">
        <f>+G702</f>
        <v>44638</v>
      </c>
      <c r="K702" s="11">
        <f>+E702</f>
        <v>11276</v>
      </c>
      <c r="L702" s="11">
        <f t="shared" si="42"/>
        <v>0</v>
      </c>
      <c r="O702" s="10">
        <f>+IFERROR(VLOOKUP(I702,'[1]Resumen pagos 2025'!$1:$1048576,9,0),0)</f>
        <v>0</v>
      </c>
      <c r="P702" t="b">
        <f t="shared" si="43"/>
        <v>0</v>
      </c>
    </row>
    <row r="703" spans="1:16">
      <c r="A703" t="s">
        <v>51</v>
      </c>
      <c r="B703" t="s">
        <v>41</v>
      </c>
      <c r="C703" s="9">
        <v>6788</v>
      </c>
      <c r="D703" s="10">
        <v>44609</v>
      </c>
      <c r="E703" s="11">
        <v>123785</v>
      </c>
      <c r="F703" t="s">
        <v>288</v>
      </c>
      <c r="G703" s="10">
        <f t="shared" si="40"/>
        <v>44639</v>
      </c>
      <c r="H703" t="s">
        <v>284</v>
      </c>
      <c r="I703" s="12" t="str">
        <f t="shared" si="41"/>
        <v>6788123785</v>
      </c>
      <c r="L703" s="11">
        <f t="shared" si="42"/>
        <v>-123785</v>
      </c>
      <c r="O703" s="10">
        <f>+IFERROR(VLOOKUP(I703,'[1]Resumen pagos 2025'!$1:$1048576,9,0),0)</f>
        <v>0</v>
      </c>
      <c r="P703" t="b">
        <f t="shared" si="43"/>
        <v>1</v>
      </c>
    </row>
    <row r="704" spans="1:16">
      <c r="A704" t="s">
        <v>67</v>
      </c>
      <c r="B704" t="s">
        <v>41</v>
      </c>
      <c r="C704" s="9">
        <v>28986</v>
      </c>
      <c r="D704" s="10">
        <v>44613</v>
      </c>
      <c r="E704" s="11">
        <v>904594</v>
      </c>
      <c r="F704" t="s">
        <v>288</v>
      </c>
      <c r="G704" s="10">
        <f t="shared" si="40"/>
        <v>44643</v>
      </c>
      <c r="H704" t="s">
        <v>284</v>
      </c>
      <c r="I704" s="12" t="str">
        <f t="shared" si="41"/>
        <v>28986904594</v>
      </c>
      <c r="L704" s="11">
        <f t="shared" si="42"/>
        <v>-904594</v>
      </c>
      <c r="N704" s="14" t="s">
        <v>298</v>
      </c>
      <c r="O704" s="10">
        <f>+IFERROR(VLOOKUP(I704,'[1]Resumen pagos 2025'!$1:$1048576,9,0),0)</f>
        <v>0</v>
      </c>
      <c r="P704" t="b">
        <f t="shared" si="43"/>
        <v>1</v>
      </c>
    </row>
    <row r="705" spans="1:16">
      <c r="A705" t="s">
        <v>52</v>
      </c>
      <c r="B705" t="s">
        <v>41</v>
      </c>
      <c r="C705" s="9">
        <v>100119</v>
      </c>
      <c r="D705" s="10">
        <v>44613</v>
      </c>
      <c r="E705" s="11">
        <v>114097</v>
      </c>
      <c r="F705" t="s">
        <v>288</v>
      </c>
      <c r="G705" s="10">
        <f t="shared" si="40"/>
        <v>44643</v>
      </c>
      <c r="H705" t="s">
        <v>284</v>
      </c>
      <c r="I705" s="12" t="str">
        <f t="shared" si="41"/>
        <v>100119114097</v>
      </c>
      <c r="L705" s="11">
        <f t="shared" si="42"/>
        <v>-114097</v>
      </c>
      <c r="O705" s="10">
        <f>+IFERROR(VLOOKUP(I705,'[1]Resumen pagos 2025'!$1:$1048576,9,0),0)</f>
        <v>0</v>
      </c>
      <c r="P705" t="b">
        <f t="shared" si="43"/>
        <v>1</v>
      </c>
    </row>
    <row r="706" spans="1:16">
      <c r="A706" t="s">
        <v>342</v>
      </c>
      <c r="B706" t="s">
        <v>41</v>
      </c>
      <c r="C706" s="9">
        <v>3271</v>
      </c>
      <c r="D706" s="10">
        <v>44613</v>
      </c>
      <c r="E706" s="11">
        <v>279836</v>
      </c>
      <c r="F706" t="s">
        <v>288</v>
      </c>
      <c r="G706" s="10">
        <f t="shared" ref="G706:G769" si="44">+D706+30</f>
        <v>44643</v>
      </c>
      <c r="H706" t="s">
        <v>284</v>
      </c>
      <c r="I706" s="12" t="str">
        <f t="shared" ref="I706:I769" si="45">+C706&amp;E706</f>
        <v>3271279836</v>
      </c>
      <c r="L706" s="11">
        <f t="shared" ref="L706:L769" si="46">+K706-E706</f>
        <v>-279836</v>
      </c>
      <c r="O706" s="10">
        <f>+IFERROR(VLOOKUP(I706,'[1]Resumen pagos 2025'!$1:$1048576,9,0),0)</f>
        <v>0</v>
      </c>
      <c r="P706" t="b">
        <f t="shared" si="43"/>
        <v>1</v>
      </c>
    </row>
    <row r="707" spans="1:16">
      <c r="A707" t="s">
        <v>334</v>
      </c>
      <c r="B707" t="s">
        <v>41</v>
      </c>
      <c r="C707" s="9">
        <v>1445</v>
      </c>
      <c r="D707" s="10">
        <v>44613</v>
      </c>
      <c r="E707" s="11">
        <v>169990</v>
      </c>
      <c r="F707" t="s">
        <v>288</v>
      </c>
      <c r="G707" s="10">
        <f t="shared" si="44"/>
        <v>44643</v>
      </c>
      <c r="H707" t="s">
        <v>284</v>
      </c>
      <c r="I707" s="12" t="str">
        <f t="shared" si="45"/>
        <v>1445169990</v>
      </c>
      <c r="L707" s="11">
        <f t="shared" si="46"/>
        <v>-169990</v>
      </c>
      <c r="O707" s="10">
        <f>+IFERROR(VLOOKUP(I707,'[1]Resumen pagos 2025'!$1:$1048576,9,0),0)</f>
        <v>0</v>
      </c>
      <c r="P707" t="b">
        <f t="shared" si="43"/>
        <v>1</v>
      </c>
    </row>
    <row r="708" spans="1:16">
      <c r="A708" t="s">
        <v>292</v>
      </c>
      <c r="B708" t="s">
        <v>41</v>
      </c>
      <c r="C708" s="9">
        <v>37073</v>
      </c>
      <c r="D708" s="10">
        <v>44613</v>
      </c>
      <c r="E708" s="11">
        <v>114230</v>
      </c>
      <c r="F708" t="s">
        <v>288</v>
      </c>
      <c r="G708" s="10">
        <f t="shared" si="44"/>
        <v>44643</v>
      </c>
      <c r="H708" t="s">
        <v>284</v>
      </c>
      <c r="I708" s="12" t="str">
        <f t="shared" si="45"/>
        <v>37073114230</v>
      </c>
      <c r="L708" s="11">
        <f t="shared" si="46"/>
        <v>-114230</v>
      </c>
      <c r="O708" s="10">
        <f>+IFERROR(VLOOKUP(I708,'[1]Resumen pagos 2025'!$1:$1048576,9,0),0)</f>
        <v>0</v>
      </c>
      <c r="P708" t="b">
        <f t="shared" si="43"/>
        <v>1</v>
      </c>
    </row>
    <row r="709" spans="1:16">
      <c r="A709" t="s">
        <v>305</v>
      </c>
      <c r="B709" t="s">
        <v>41</v>
      </c>
      <c r="C709" s="9">
        <v>4013037</v>
      </c>
      <c r="D709" s="10">
        <v>44614</v>
      </c>
      <c r="E709" s="11">
        <v>174990</v>
      </c>
      <c r="F709" t="s">
        <v>288</v>
      </c>
      <c r="G709" s="10">
        <f t="shared" si="44"/>
        <v>44644</v>
      </c>
      <c r="H709" t="s">
        <v>284</v>
      </c>
      <c r="I709" s="12" t="str">
        <f t="shared" si="45"/>
        <v>4013037174990</v>
      </c>
      <c r="L709" s="11">
        <f t="shared" si="46"/>
        <v>-174990</v>
      </c>
      <c r="O709" s="10">
        <f>+IFERROR(VLOOKUP(I709,'[1]Resumen pagos 2025'!$1:$1048576,9,0),0)</f>
        <v>0</v>
      </c>
      <c r="P709" t="b">
        <f t="shared" si="43"/>
        <v>1</v>
      </c>
    </row>
    <row r="710" spans="1:16">
      <c r="A710" t="s">
        <v>286</v>
      </c>
      <c r="B710" t="s">
        <v>41</v>
      </c>
      <c r="C710" s="9">
        <v>3015367</v>
      </c>
      <c r="D710" s="10">
        <v>44614</v>
      </c>
      <c r="E710" s="11">
        <v>150488</v>
      </c>
      <c r="F710" t="s">
        <v>288</v>
      </c>
      <c r="G710" s="10">
        <f t="shared" si="44"/>
        <v>44644</v>
      </c>
      <c r="H710" t="s">
        <v>284</v>
      </c>
      <c r="I710" s="12" t="str">
        <f t="shared" si="45"/>
        <v>3015367150488</v>
      </c>
      <c r="L710" s="11">
        <f t="shared" si="46"/>
        <v>-150488</v>
      </c>
      <c r="O710" s="10">
        <f>+IFERROR(VLOOKUP(I710,'[1]Resumen pagos 2025'!$1:$1048576,9,0),0)</f>
        <v>0</v>
      </c>
      <c r="P710" t="b">
        <f t="shared" si="43"/>
        <v>1</v>
      </c>
    </row>
    <row r="711" spans="1:16">
      <c r="A711" t="s">
        <v>309</v>
      </c>
      <c r="B711" t="s">
        <v>41</v>
      </c>
      <c r="C711" s="9">
        <v>646770</v>
      </c>
      <c r="D711" s="10">
        <v>44615</v>
      </c>
      <c r="E711" s="11">
        <v>344470</v>
      </c>
      <c r="F711" t="s">
        <v>288</v>
      </c>
      <c r="G711" s="10">
        <f t="shared" si="44"/>
        <v>44645</v>
      </c>
      <c r="H711" t="s">
        <v>284</v>
      </c>
      <c r="I711" s="12" t="str">
        <f t="shared" si="45"/>
        <v>646770344470</v>
      </c>
      <c r="L711" s="11">
        <f t="shared" si="46"/>
        <v>-344470</v>
      </c>
      <c r="O711" s="10">
        <f>+IFERROR(VLOOKUP(I711,'[1]Resumen pagos 2025'!$1:$1048576,9,0),0)</f>
        <v>0</v>
      </c>
      <c r="P711" t="b">
        <f t="shared" ref="P711:P774" si="47">+O711=J711</f>
        <v>1</v>
      </c>
    </row>
    <row r="712" spans="1:16">
      <c r="A712" t="s">
        <v>359</v>
      </c>
      <c r="B712" t="s">
        <v>41</v>
      </c>
      <c r="C712" s="9">
        <v>40821195</v>
      </c>
      <c r="D712" s="10">
        <v>44616</v>
      </c>
      <c r="E712" s="11">
        <v>10045</v>
      </c>
      <c r="F712" t="s">
        <v>288</v>
      </c>
      <c r="G712" s="10">
        <f t="shared" si="44"/>
        <v>44646</v>
      </c>
      <c r="H712" t="s">
        <v>284</v>
      </c>
      <c r="I712" s="12" t="str">
        <f t="shared" si="45"/>
        <v>4082119510045</v>
      </c>
      <c r="L712" s="11">
        <f t="shared" si="46"/>
        <v>-10045</v>
      </c>
      <c r="O712" s="10">
        <f>+IFERROR(VLOOKUP(I712,'[1]Resumen pagos 2025'!$1:$1048576,9,0),0)</f>
        <v>0</v>
      </c>
      <c r="P712" t="b">
        <f t="shared" si="47"/>
        <v>1</v>
      </c>
    </row>
    <row r="713" spans="1:16">
      <c r="A713" t="s">
        <v>64</v>
      </c>
      <c r="B713" t="s">
        <v>41</v>
      </c>
      <c r="C713" s="9">
        <v>88204</v>
      </c>
      <c r="D713" s="10">
        <v>44616</v>
      </c>
      <c r="E713" s="11">
        <v>45020</v>
      </c>
      <c r="F713" t="s">
        <v>288</v>
      </c>
      <c r="G713" s="10">
        <f t="shared" si="44"/>
        <v>44646</v>
      </c>
      <c r="H713" t="s">
        <v>284</v>
      </c>
      <c r="I713" s="12" t="str">
        <f t="shared" si="45"/>
        <v>8820445020</v>
      </c>
      <c r="L713" s="11">
        <f t="shared" si="46"/>
        <v>-45020</v>
      </c>
      <c r="O713" s="10">
        <f>+IFERROR(VLOOKUP(I713,'[1]Resumen pagos 2025'!$1:$1048576,9,0),0)</f>
        <v>0</v>
      </c>
      <c r="P713" t="b">
        <f t="shared" si="47"/>
        <v>1</v>
      </c>
    </row>
    <row r="714" spans="1:16">
      <c r="A714" t="s">
        <v>64</v>
      </c>
      <c r="B714" t="s">
        <v>41</v>
      </c>
      <c r="C714" s="9">
        <v>88214</v>
      </c>
      <c r="D714" s="10">
        <v>44616</v>
      </c>
      <c r="E714" s="11">
        <v>45020</v>
      </c>
      <c r="F714" t="s">
        <v>288</v>
      </c>
      <c r="G714" s="10">
        <f t="shared" si="44"/>
        <v>44646</v>
      </c>
      <c r="H714" t="s">
        <v>284</v>
      </c>
      <c r="I714" s="12" t="str">
        <f t="shared" si="45"/>
        <v>8821445020</v>
      </c>
      <c r="L714" s="11">
        <f t="shared" si="46"/>
        <v>-45020</v>
      </c>
      <c r="O714" s="10">
        <f>+IFERROR(VLOOKUP(I714,'[1]Resumen pagos 2025'!$1:$1048576,9,0),0)</f>
        <v>0</v>
      </c>
      <c r="P714" t="b">
        <f t="shared" si="47"/>
        <v>1</v>
      </c>
    </row>
    <row r="715" spans="1:16">
      <c r="A715" t="s">
        <v>359</v>
      </c>
      <c r="B715" t="s">
        <v>41</v>
      </c>
      <c r="C715" s="9">
        <v>41051378</v>
      </c>
      <c r="D715" s="10">
        <v>44617</v>
      </c>
      <c r="E715" s="11">
        <v>1616</v>
      </c>
      <c r="F715" t="s">
        <v>288</v>
      </c>
      <c r="G715" s="10">
        <f t="shared" si="44"/>
        <v>44647</v>
      </c>
      <c r="H715" t="s">
        <v>284</v>
      </c>
      <c r="I715" s="12" t="str">
        <f t="shared" si="45"/>
        <v>410513781616</v>
      </c>
      <c r="L715" s="11">
        <f t="shared" si="46"/>
        <v>-1616</v>
      </c>
      <c r="O715" s="10">
        <f>+IFERROR(VLOOKUP(I715,'[1]Resumen pagos 2025'!$1:$1048576,9,0),0)</f>
        <v>0</v>
      </c>
      <c r="P715" t="b">
        <f t="shared" si="47"/>
        <v>1</v>
      </c>
    </row>
    <row r="716" spans="1:16">
      <c r="A716" t="s">
        <v>314</v>
      </c>
      <c r="B716" t="s">
        <v>41</v>
      </c>
      <c r="C716" s="9">
        <v>2756500</v>
      </c>
      <c r="D716" s="10">
        <v>44617</v>
      </c>
      <c r="E716" s="11">
        <v>146545</v>
      </c>
      <c r="F716" t="s">
        <v>288</v>
      </c>
      <c r="G716" s="10">
        <f t="shared" si="44"/>
        <v>44647</v>
      </c>
      <c r="H716" t="s">
        <v>284</v>
      </c>
      <c r="I716" s="12" t="str">
        <f t="shared" si="45"/>
        <v>2756500146545</v>
      </c>
      <c r="L716" s="11">
        <f t="shared" si="46"/>
        <v>-146545</v>
      </c>
      <c r="O716" s="10">
        <f>+IFERROR(VLOOKUP(I716,'[1]Resumen pagos 2025'!$1:$1048576,9,0),0)</f>
        <v>0</v>
      </c>
      <c r="P716" t="b">
        <f t="shared" si="47"/>
        <v>1</v>
      </c>
    </row>
    <row r="717" spans="1:16">
      <c r="A717" t="s">
        <v>371</v>
      </c>
      <c r="B717" t="s">
        <v>41</v>
      </c>
      <c r="C717" s="9">
        <v>33</v>
      </c>
      <c r="D717" s="10">
        <v>44617</v>
      </c>
      <c r="E717" s="11">
        <v>108139</v>
      </c>
      <c r="F717" t="s">
        <v>288</v>
      </c>
      <c r="G717" s="10">
        <f t="shared" si="44"/>
        <v>44647</v>
      </c>
      <c r="H717" t="s">
        <v>284</v>
      </c>
      <c r="I717" s="12" t="str">
        <f t="shared" si="45"/>
        <v>33108139</v>
      </c>
      <c r="L717" s="11">
        <f t="shared" si="46"/>
        <v>-108139</v>
      </c>
      <c r="O717" s="10">
        <f>+IFERROR(VLOOKUP(I717,'[1]Resumen pagos 2025'!$1:$1048576,9,0),0)</f>
        <v>0</v>
      </c>
      <c r="P717" t="b">
        <f t="shared" si="47"/>
        <v>1</v>
      </c>
    </row>
    <row r="718" spans="1:16">
      <c r="A718" t="s">
        <v>55</v>
      </c>
      <c r="B718" t="s">
        <v>41</v>
      </c>
      <c r="C718" s="9">
        <v>694720</v>
      </c>
      <c r="D718" s="10">
        <v>44621</v>
      </c>
      <c r="E718" s="11">
        <v>599990</v>
      </c>
      <c r="F718" t="s">
        <v>288</v>
      </c>
      <c r="G718" s="10">
        <f t="shared" si="44"/>
        <v>44651</v>
      </c>
      <c r="H718" t="s">
        <v>284</v>
      </c>
      <c r="I718" s="12" t="str">
        <f t="shared" si="45"/>
        <v>694720599990</v>
      </c>
      <c r="L718" s="11">
        <f t="shared" si="46"/>
        <v>-599990</v>
      </c>
      <c r="N718" s="14" t="s">
        <v>304</v>
      </c>
      <c r="O718" s="10">
        <f>+IFERROR(VLOOKUP(I718,'[1]Resumen pagos 2025'!$1:$1048576,9,0),0)</f>
        <v>0</v>
      </c>
      <c r="P718" t="b">
        <f t="shared" si="47"/>
        <v>1</v>
      </c>
    </row>
    <row r="719" spans="1:16">
      <c r="A719" t="s">
        <v>292</v>
      </c>
      <c r="B719" t="s">
        <v>41</v>
      </c>
      <c r="C719" s="9">
        <v>37222</v>
      </c>
      <c r="D719" s="10">
        <v>44621</v>
      </c>
      <c r="E719" s="11">
        <v>107945</v>
      </c>
      <c r="F719" t="s">
        <v>288</v>
      </c>
      <c r="G719" s="10">
        <f t="shared" si="44"/>
        <v>44651</v>
      </c>
      <c r="H719" t="s">
        <v>284</v>
      </c>
      <c r="I719" s="12" t="str">
        <f t="shared" si="45"/>
        <v>37222107945</v>
      </c>
      <c r="L719" s="11">
        <f t="shared" si="46"/>
        <v>-107945</v>
      </c>
      <c r="O719" s="10">
        <f>+IFERROR(VLOOKUP(I719,'[1]Resumen pagos 2025'!$1:$1048576,9,0),0)</f>
        <v>0</v>
      </c>
      <c r="P719" t="b">
        <f t="shared" si="47"/>
        <v>1</v>
      </c>
    </row>
    <row r="720" spans="1:16">
      <c r="A720" t="s">
        <v>372</v>
      </c>
      <c r="B720" t="s">
        <v>41</v>
      </c>
      <c r="C720" s="9">
        <v>13993</v>
      </c>
      <c r="D720" s="10">
        <v>44621</v>
      </c>
      <c r="E720" s="11">
        <v>282990</v>
      </c>
      <c r="F720" t="s">
        <v>288</v>
      </c>
      <c r="G720" s="10">
        <f t="shared" si="44"/>
        <v>44651</v>
      </c>
      <c r="H720" t="s">
        <v>284</v>
      </c>
      <c r="I720" s="12" t="str">
        <f t="shared" si="45"/>
        <v>13993282990</v>
      </c>
      <c r="L720" s="11">
        <f t="shared" si="46"/>
        <v>-282990</v>
      </c>
      <c r="O720" s="10">
        <f>+IFERROR(VLOOKUP(I720,'[1]Resumen pagos 2025'!$1:$1048576,9,0),0)</f>
        <v>0</v>
      </c>
      <c r="P720" t="b">
        <f t="shared" si="47"/>
        <v>1</v>
      </c>
    </row>
    <row r="721" spans="1:16">
      <c r="A721" t="s">
        <v>55</v>
      </c>
      <c r="B721" t="s">
        <v>41</v>
      </c>
      <c r="C721" s="9">
        <v>694812</v>
      </c>
      <c r="D721" s="10">
        <v>44622</v>
      </c>
      <c r="E721" s="11">
        <v>1199990</v>
      </c>
      <c r="F721" t="s">
        <v>288</v>
      </c>
      <c r="G721" s="10">
        <f t="shared" si="44"/>
        <v>44652</v>
      </c>
      <c r="H721" t="s">
        <v>284</v>
      </c>
      <c r="I721" s="12" t="str">
        <f t="shared" si="45"/>
        <v>6948121199990</v>
      </c>
      <c r="L721" s="11">
        <f t="shared" si="46"/>
        <v>-1199990</v>
      </c>
      <c r="N721" s="14" t="s">
        <v>304</v>
      </c>
      <c r="O721" s="10">
        <f>+IFERROR(VLOOKUP(I721,'[1]Resumen pagos 2025'!$1:$1048576,9,0),0)</f>
        <v>0</v>
      </c>
      <c r="P721" t="b">
        <f t="shared" si="47"/>
        <v>1</v>
      </c>
    </row>
    <row r="722" spans="1:16">
      <c r="A722" t="s">
        <v>52</v>
      </c>
      <c r="B722" t="s">
        <v>41</v>
      </c>
      <c r="C722" s="9">
        <v>100425</v>
      </c>
      <c r="D722" s="10">
        <v>44623</v>
      </c>
      <c r="E722" s="11">
        <v>280804</v>
      </c>
      <c r="F722" t="s">
        <v>288</v>
      </c>
      <c r="G722" s="10">
        <f t="shared" si="44"/>
        <v>44653</v>
      </c>
      <c r="H722" t="s">
        <v>284</v>
      </c>
      <c r="I722" s="12" t="str">
        <f t="shared" si="45"/>
        <v>100425280804</v>
      </c>
      <c r="L722" s="11">
        <f t="shared" si="46"/>
        <v>-280804</v>
      </c>
      <c r="O722" s="10">
        <f>+IFERROR(VLOOKUP(I722,'[1]Resumen pagos 2025'!$1:$1048576,9,0),0)</f>
        <v>0</v>
      </c>
      <c r="P722" t="b">
        <f t="shared" si="47"/>
        <v>1</v>
      </c>
    </row>
    <row r="723" spans="1:16">
      <c r="A723" t="s">
        <v>312</v>
      </c>
      <c r="B723" t="s">
        <v>41</v>
      </c>
      <c r="C723" s="9">
        <v>57914</v>
      </c>
      <c r="D723" s="10">
        <v>44623</v>
      </c>
      <c r="E723" s="11">
        <v>794920</v>
      </c>
      <c r="F723" t="s">
        <v>288</v>
      </c>
      <c r="G723" s="10">
        <f t="shared" si="44"/>
        <v>44653</v>
      </c>
      <c r="H723" t="s">
        <v>284</v>
      </c>
      <c r="I723" s="12" t="str">
        <f t="shared" si="45"/>
        <v>57914794920</v>
      </c>
      <c r="L723" s="11">
        <f t="shared" si="46"/>
        <v>-794920</v>
      </c>
      <c r="O723" s="10">
        <f>+IFERROR(VLOOKUP(I723,'[1]Resumen pagos 2025'!$1:$1048576,9,0),0)</f>
        <v>0</v>
      </c>
      <c r="P723" t="b">
        <f t="shared" si="47"/>
        <v>1</v>
      </c>
    </row>
    <row r="724" spans="1:16">
      <c r="A724" t="s">
        <v>296</v>
      </c>
      <c r="B724" t="s">
        <v>297</v>
      </c>
      <c r="C724" s="9">
        <v>4632</v>
      </c>
      <c r="D724" s="10">
        <v>44623</v>
      </c>
      <c r="E724" s="11">
        <v>504569</v>
      </c>
      <c r="F724" t="s">
        <v>288</v>
      </c>
      <c r="G724" s="10">
        <f t="shared" si="44"/>
        <v>44653</v>
      </c>
      <c r="H724" t="s">
        <v>284</v>
      </c>
      <c r="I724" s="12" t="str">
        <f t="shared" si="45"/>
        <v>4632504569</v>
      </c>
      <c r="L724" s="11">
        <f t="shared" si="46"/>
        <v>-504569</v>
      </c>
      <c r="O724" s="10">
        <f>+IFERROR(VLOOKUP(I724,'[1]Resumen pagos 2025'!$1:$1048576,9,0),0)</f>
        <v>0</v>
      </c>
      <c r="P724" t="b">
        <f t="shared" si="47"/>
        <v>1</v>
      </c>
    </row>
    <row r="725" spans="1:16">
      <c r="A725" t="s">
        <v>296</v>
      </c>
      <c r="B725" t="s">
        <v>297</v>
      </c>
      <c r="C725" s="9">
        <v>4625</v>
      </c>
      <c r="D725" s="10">
        <v>44623</v>
      </c>
      <c r="E725" s="11">
        <v>968772</v>
      </c>
      <c r="F725" t="s">
        <v>288</v>
      </c>
      <c r="G725" s="10">
        <f t="shared" si="44"/>
        <v>44653</v>
      </c>
      <c r="H725" t="s">
        <v>284</v>
      </c>
      <c r="I725" s="12" t="str">
        <f t="shared" si="45"/>
        <v>4625968772</v>
      </c>
      <c r="L725" s="11">
        <f t="shared" si="46"/>
        <v>-968772</v>
      </c>
      <c r="O725" s="10">
        <f>+IFERROR(VLOOKUP(I725,'[1]Resumen pagos 2025'!$1:$1048576,9,0),0)</f>
        <v>0</v>
      </c>
      <c r="P725" t="b">
        <f t="shared" si="47"/>
        <v>1</v>
      </c>
    </row>
    <row r="726" spans="1:16">
      <c r="A726" t="s">
        <v>295</v>
      </c>
      <c r="B726" t="s">
        <v>41</v>
      </c>
      <c r="C726" s="9">
        <v>15962</v>
      </c>
      <c r="D726" s="10">
        <v>44627</v>
      </c>
      <c r="E726" s="11">
        <v>30000</v>
      </c>
      <c r="F726" t="s">
        <v>288</v>
      </c>
      <c r="G726" s="10">
        <f t="shared" si="44"/>
        <v>44657</v>
      </c>
      <c r="H726" t="s">
        <v>284</v>
      </c>
      <c r="I726" s="12" t="str">
        <f t="shared" si="45"/>
        <v>1596230000</v>
      </c>
      <c r="L726" s="11">
        <f t="shared" si="46"/>
        <v>-30000</v>
      </c>
      <c r="O726" s="10">
        <f>+IFERROR(VLOOKUP(I726,'[1]Resumen pagos 2025'!$1:$1048576,9,0),0)</f>
        <v>0</v>
      </c>
      <c r="P726" t="b">
        <f t="shared" si="47"/>
        <v>1</v>
      </c>
    </row>
    <row r="727" spans="1:16">
      <c r="A727" t="s">
        <v>351</v>
      </c>
      <c r="B727" t="s">
        <v>41</v>
      </c>
      <c r="C727" s="9">
        <v>4517495</v>
      </c>
      <c r="D727" s="10">
        <v>44628</v>
      </c>
      <c r="E727" s="11">
        <v>694190</v>
      </c>
      <c r="F727" t="s">
        <v>288</v>
      </c>
      <c r="G727" s="10">
        <f t="shared" si="44"/>
        <v>44658</v>
      </c>
      <c r="H727" t="s">
        <v>284</v>
      </c>
      <c r="I727" s="12" t="str">
        <f t="shared" si="45"/>
        <v>4517495694190</v>
      </c>
      <c r="L727" s="11">
        <f t="shared" si="46"/>
        <v>-694190</v>
      </c>
      <c r="O727" s="10">
        <f>+IFERROR(VLOOKUP(I727,'[1]Resumen pagos 2025'!$1:$1048576,9,0),0)</f>
        <v>0</v>
      </c>
      <c r="P727" t="b">
        <f t="shared" si="47"/>
        <v>1</v>
      </c>
    </row>
    <row r="728" spans="1:16">
      <c r="A728" t="s">
        <v>305</v>
      </c>
      <c r="B728" t="s">
        <v>41</v>
      </c>
      <c r="C728" s="9">
        <v>4049512</v>
      </c>
      <c r="D728" s="10">
        <v>44628</v>
      </c>
      <c r="E728" s="11">
        <v>1065960</v>
      </c>
      <c r="F728" t="s">
        <v>288</v>
      </c>
      <c r="G728" s="10">
        <f t="shared" si="44"/>
        <v>44658</v>
      </c>
      <c r="H728" t="s">
        <v>284</v>
      </c>
      <c r="I728" s="12" t="str">
        <f t="shared" si="45"/>
        <v>40495121065960</v>
      </c>
      <c r="L728" s="11">
        <f t="shared" si="46"/>
        <v>-1065960</v>
      </c>
      <c r="O728" s="10">
        <f>+IFERROR(VLOOKUP(I728,'[1]Resumen pagos 2025'!$1:$1048576,9,0),0)</f>
        <v>0</v>
      </c>
      <c r="P728" t="b">
        <f t="shared" si="47"/>
        <v>1</v>
      </c>
    </row>
    <row r="729" spans="1:16">
      <c r="A729" t="s">
        <v>314</v>
      </c>
      <c r="B729" t="s">
        <v>41</v>
      </c>
      <c r="C729" s="9">
        <v>2765331</v>
      </c>
      <c r="D729" s="10">
        <v>44629</v>
      </c>
      <c r="E729" s="11">
        <v>115192</v>
      </c>
      <c r="F729" t="s">
        <v>288</v>
      </c>
      <c r="G729" s="10">
        <f t="shared" si="44"/>
        <v>44659</v>
      </c>
      <c r="H729" t="s">
        <v>284</v>
      </c>
      <c r="I729" s="12" t="str">
        <f t="shared" si="45"/>
        <v>2765331115192</v>
      </c>
      <c r="L729" s="11">
        <f t="shared" si="46"/>
        <v>-115192</v>
      </c>
      <c r="O729" s="10">
        <f>+IFERROR(VLOOKUP(I729,'[1]Resumen pagos 2025'!$1:$1048576,9,0),0)</f>
        <v>0</v>
      </c>
      <c r="P729" t="b">
        <f t="shared" si="47"/>
        <v>1</v>
      </c>
    </row>
    <row r="730" spans="1:16">
      <c r="A730" t="s">
        <v>366</v>
      </c>
      <c r="B730" t="s">
        <v>41</v>
      </c>
      <c r="C730" s="9">
        <v>14591</v>
      </c>
      <c r="D730" s="10">
        <v>44629</v>
      </c>
      <c r="E730" s="11">
        <v>2618030</v>
      </c>
      <c r="F730" t="s">
        <v>288</v>
      </c>
      <c r="G730" s="10">
        <f t="shared" si="44"/>
        <v>44659</v>
      </c>
      <c r="H730" t="s">
        <v>284</v>
      </c>
      <c r="I730" s="12" t="str">
        <f t="shared" si="45"/>
        <v>145912618030</v>
      </c>
      <c r="L730" s="11">
        <f t="shared" si="46"/>
        <v>-2618030</v>
      </c>
      <c r="O730" s="10">
        <f>+IFERROR(VLOOKUP(I730,'[1]Resumen pagos 2025'!$1:$1048576,9,0),0)</f>
        <v>0</v>
      </c>
      <c r="P730" t="b">
        <f t="shared" si="47"/>
        <v>1</v>
      </c>
    </row>
    <row r="731" spans="1:16">
      <c r="A731" t="s">
        <v>305</v>
      </c>
      <c r="B731" t="s">
        <v>41</v>
      </c>
      <c r="C731" s="9">
        <v>4050196</v>
      </c>
      <c r="D731" s="10">
        <v>44629</v>
      </c>
      <c r="E731" s="11">
        <v>179990</v>
      </c>
      <c r="F731" t="s">
        <v>288</v>
      </c>
      <c r="G731" s="10">
        <f t="shared" si="44"/>
        <v>44659</v>
      </c>
      <c r="H731" t="s">
        <v>284</v>
      </c>
      <c r="I731" s="12" t="str">
        <f t="shared" si="45"/>
        <v>4050196179990</v>
      </c>
      <c r="L731" s="11">
        <f t="shared" si="46"/>
        <v>-179990</v>
      </c>
      <c r="O731" s="10">
        <f>+IFERROR(VLOOKUP(I731,'[1]Resumen pagos 2025'!$1:$1048576,9,0),0)</f>
        <v>0</v>
      </c>
      <c r="P731" t="b">
        <f t="shared" si="47"/>
        <v>1</v>
      </c>
    </row>
    <row r="732" spans="1:16">
      <c r="A732" t="s">
        <v>305</v>
      </c>
      <c r="B732" t="s">
        <v>41</v>
      </c>
      <c r="C732" s="9">
        <v>4050190</v>
      </c>
      <c r="D732" s="10">
        <v>44629</v>
      </c>
      <c r="E732" s="11">
        <v>179990</v>
      </c>
      <c r="F732" t="s">
        <v>288</v>
      </c>
      <c r="G732" s="10">
        <f t="shared" si="44"/>
        <v>44659</v>
      </c>
      <c r="H732" t="s">
        <v>284</v>
      </c>
      <c r="I732" s="12" t="str">
        <f t="shared" si="45"/>
        <v>4050190179990</v>
      </c>
      <c r="L732" s="11">
        <f t="shared" si="46"/>
        <v>-179990</v>
      </c>
      <c r="O732" s="10">
        <f>+IFERROR(VLOOKUP(I732,'[1]Resumen pagos 2025'!$1:$1048576,9,0),0)</f>
        <v>0</v>
      </c>
      <c r="P732" t="b">
        <f t="shared" si="47"/>
        <v>1</v>
      </c>
    </row>
    <row r="733" spans="1:16">
      <c r="A733" t="s">
        <v>52</v>
      </c>
      <c r="B733" t="s">
        <v>41</v>
      </c>
      <c r="C733" s="9">
        <v>100730</v>
      </c>
      <c r="D733" s="10">
        <v>44630</v>
      </c>
      <c r="E733" s="11">
        <v>122850</v>
      </c>
      <c r="F733" t="s">
        <v>288</v>
      </c>
      <c r="G733" s="10">
        <f t="shared" si="44"/>
        <v>44660</v>
      </c>
      <c r="H733" t="s">
        <v>284</v>
      </c>
      <c r="I733" s="12" t="str">
        <f t="shared" si="45"/>
        <v>100730122850</v>
      </c>
      <c r="L733" s="11">
        <f t="shared" si="46"/>
        <v>-122850</v>
      </c>
      <c r="O733" s="10">
        <f>+IFERROR(VLOOKUP(I733,'[1]Resumen pagos 2025'!$1:$1048576,9,0),0)</f>
        <v>0</v>
      </c>
      <c r="P733" t="b">
        <f t="shared" si="47"/>
        <v>1</v>
      </c>
    </row>
    <row r="734" spans="1:16">
      <c r="A734" t="s">
        <v>300</v>
      </c>
      <c r="B734" t="s">
        <v>41</v>
      </c>
      <c r="C734" s="9">
        <v>44746339</v>
      </c>
      <c r="D734" s="10">
        <v>44630</v>
      </c>
      <c r="E734" s="11">
        <v>35970</v>
      </c>
      <c r="F734" t="s">
        <v>288</v>
      </c>
      <c r="G734" s="10">
        <f t="shared" si="44"/>
        <v>44660</v>
      </c>
      <c r="H734" t="s">
        <v>284</v>
      </c>
      <c r="I734" s="12" t="str">
        <f t="shared" si="45"/>
        <v>4474633935970</v>
      </c>
      <c r="L734" s="11">
        <f t="shared" si="46"/>
        <v>-35970</v>
      </c>
      <c r="O734" s="10">
        <f>+IFERROR(VLOOKUP(I734,'[1]Resumen pagos 2025'!$1:$1048576,9,0),0)</f>
        <v>0</v>
      </c>
      <c r="P734" t="b">
        <f t="shared" si="47"/>
        <v>1</v>
      </c>
    </row>
    <row r="735" spans="1:16">
      <c r="A735" t="s">
        <v>286</v>
      </c>
      <c r="B735" t="s">
        <v>41</v>
      </c>
      <c r="C735" s="9">
        <v>3020772</v>
      </c>
      <c r="D735" s="10">
        <v>44630</v>
      </c>
      <c r="E735" s="11">
        <v>197456</v>
      </c>
      <c r="F735" t="s">
        <v>288</v>
      </c>
      <c r="G735" s="10">
        <f t="shared" si="44"/>
        <v>44660</v>
      </c>
      <c r="H735" t="s">
        <v>284</v>
      </c>
      <c r="I735" s="12" t="str">
        <f t="shared" si="45"/>
        <v>3020772197456</v>
      </c>
      <c r="L735" s="11">
        <f t="shared" si="46"/>
        <v>-197456</v>
      </c>
      <c r="O735" s="10">
        <f>+IFERROR(VLOOKUP(I735,'[1]Resumen pagos 2025'!$1:$1048576,9,0),0)</f>
        <v>0</v>
      </c>
      <c r="P735" t="b">
        <f t="shared" si="47"/>
        <v>1</v>
      </c>
    </row>
    <row r="736" spans="1:16">
      <c r="A736" t="s">
        <v>51</v>
      </c>
      <c r="B736" t="s">
        <v>41</v>
      </c>
      <c r="C736" s="9">
        <v>6997</v>
      </c>
      <c r="D736" s="10">
        <v>44631</v>
      </c>
      <c r="E736" s="11">
        <v>142800</v>
      </c>
      <c r="F736" t="s">
        <v>288</v>
      </c>
      <c r="G736" s="10">
        <f t="shared" si="44"/>
        <v>44661</v>
      </c>
      <c r="H736" t="s">
        <v>284</v>
      </c>
      <c r="I736" s="12" t="str">
        <f t="shared" si="45"/>
        <v>6997142800</v>
      </c>
      <c r="L736" s="11">
        <f t="shared" si="46"/>
        <v>-142800</v>
      </c>
      <c r="O736" s="10">
        <f>+IFERROR(VLOOKUP(I736,'[1]Resumen pagos 2025'!$1:$1048576,9,0),0)</f>
        <v>0</v>
      </c>
      <c r="P736" t="b">
        <f t="shared" si="47"/>
        <v>1</v>
      </c>
    </row>
    <row r="737" spans="1:16">
      <c r="A737" t="s">
        <v>342</v>
      </c>
      <c r="B737" t="s">
        <v>41</v>
      </c>
      <c r="C737" s="9">
        <v>3309</v>
      </c>
      <c r="D737" s="10">
        <v>44631</v>
      </c>
      <c r="E737" s="11">
        <v>1320900</v>
      </c>
      <c r="F737" t="s">
        <v>288</v>
      </c>
      <c r="G737" s="10">
        <f t="shared" si="44"/>
        <v>44661</v>
      </c>
      <c r="H737" t="s">
        <v>284</v>
      </c>
      <c r="I737" s="12" t="str">
        <f t="shared" si="45"/>
        <v>33091320900</v>
      </c>
      <c r="L737" s="11">
        <f t="shared" si="46"/>
        <v>-1320900</v>
      </c>
      <c r="O737" s="10">
        <f>+IFERROR(VLOOKUP(I737,'[1]Resumen pagos 2025'!$1:$1048576,9,0),0)</f>
        <v>0</v>
      </c>
      <c r="P737" t="b">
        <f t="shared" si="47"/>
        <v>1</v>
      </c>
    </row>
    <row r="738" spans="1:16">
      <c r="A738" t="s">
        <v>371</v>
      </c>
      <c r="B738" t="s">
        <v>41</v>
      </c>
      <c r="C738" s="9">
        <v>41</v>
      </c>
      <c r="D738" s="10">
        <v>44631</v>
      </c>
      <c r="E738" s="11">
        <v>48924</v>
      </c>
      <c r="F738" t="s">
        <v>288</v>
      </c>
      <c r="G738" s="10">
        <f t="shared" si="44"/>
        <v>44661</v>
      </c>
      <c r="H738" t="s">
        <v>284</v>
      </c>
      <c r="I738" s="12" t="str">
        <f t="shared" si="45"/>
        <v>4148924</v>
      </c>
      <c r="L738" s="11">
        <f t="shared" si="46"/>
        <v>-48924</v>
      </c>
      <c r="O738" s="10">
        <f>+IFERROR(VLOOKUP(I738,'[1]Resumen pagos 2025'!$1:$1048576,9,0),0)</f>
        <v>0</v>
      </c>
      <c r="P738" t="b">
        <f t="shared" si="47"/>
        <v>1</v>
      </c>
    </row>
    <row r="739" spans="1:16">
      <c r="A739" t="s">
        <v>366</v>
      </c>
      <c r="B739" t="s">
        <v>41</v>
      </c>
      <c r="C739" s="9">
        <v>14621</v>
      </c>
      <c r="D739" s="10">
        <v>44634</v>
      </c>
      <c r="E739" s="11">
        <v>2618030</v>
      </c>
      <c r="F739" t="s">
        <v>288</v>
      </c>
      <c r="G739" s="10">
        <f t="shared" si="44"/>
        <v>44664</v>
      </c>
      <c r="H739" t="s">
        <v>327</v>
      </c>
      <c r="I739" s="12" t="str">
        <f t="shared" si="45"/>
        <v>146212618030</v>
      </c>
      <c r="L739" s="11">
        <f t="shared" si="46"/>
        <v>-2618030</v>
      </c>
      <c r="O739" s="10">
        <f>+IFERROR(VLOOKUP(I739,'[1]Resumen pagos 2025'!$1:$1048576,9,0),0)</f>
        <v>0</v>
      </c>
      <c r="P739" t="b">
        <f t="shared" si="47"/>
        <v>1</v>
      </c>
    </row>
    <row r="740" spans="1:16">
      <c r="A740" t="s">
        <v>366</v>
      </c>
      <c r="B740" t="s">
        <v>310</v>
      </c>
      <c r="C740" s="9">
        <v>5709</v>
      </c>
      <c r="D740" s="10">
        <v>44634</v>
      </c>
      <c r="E740" s="11">
        <v>-2618030</v>
      </c>
      <c r="F740" t="s">
        <v>288</v>
      </c>
      <c r="G740" s="10">
        <f t="shared" si="44"/>
        <v>44664</v>
      </c>
      <c r="H740" t="s">
        <v>311</v>
      </c>
      <c r="I740" s="12" t="str">
        <f t="shared" si="45"/>
        <v>5709-2618030</v>
      </c>
      <c r="L740" s="11">
        <f t="shared" si="46"/>
        <v>2618030</v>
      </c>
      <c r="O740" s="10">
        <f>+IFERROR(VLOOKUP(I740,'[1]Resumen pagos 2025'!$1:$1048576,9,0),0)</f>
        <v>0</v>
      </c>
      <c r="P740" t="b">
        <f t="shared" si="47"/>
        <v>1</v>
      </c>
    </row>
    <row r="741" spans="1:16">
      <c r="A741" t="s">
        <v>292</v>
      </c>
      <c r="B741" t="s">
        <v>41</v>
      </c>
      <c r="C741" s="9">
        <v>37472</v>
      </c>
      <c r="D741" s="10">
        <v>44634</v>
      </c>
      <c r="E741" s="11">
        <v>239985</v>
      </c>
      <c r="F741" t="s">
        <v>288</v>
      </c>
      <c r="G741" s="10">
        <f t="shared" si="44"/>
        <v>44664</v>
      </c>
      <c r="H741" t="s">
        <v>284</v>
      </c>
      <c r="I741" s="12" t="str">
        <f t="shared" si="45"/>
        <v>37472239985</v>
      </c>
      <c r="L741" s="11">
        <f t="shared" si="46"/>
        <v>-239985</v>
      </c>
      <c r="O741" s="10">
        <f>+IFERROR(VLOOKUP(I741,'[1]Resumen pagos 2025'!$1:$1048576,9,0),0)</f>
        <v>0</v>
      </c>
      <c r="P741" t="b">
        <f t="shared" si="47"/>
        <v>1</v>
      </c>
    </row>
    <row r="742" spans="1:16">
      <c r="A742" t="s">
        <v>55</v>
      </c>
      <c r="B742" t="s">
        <v>41</v>
      </c>
      <c r="C742" s="9">
        <v>695602</v>
      </c>
      <c r="D742" s="10">
        <v>44635</v>
      </c>
      <c r="E742" s="11">
        <v>2399980</v>
      </c>
      <c r="F742" t="s">
        <v>288</v>
      </c>
      <c r="G742" s="10">
        <f t="shared" si="44"/>
        <v>44665</v>
      </c>
      <c r="H742" t="s">
        <v>284</v>
      </c>
      <c r="I742" s="12" t="str">
        <f t="shared" si="45"/>
        <v>6956022399980</v>
      </c>
      <c r="L742" s="11">
        <f t="shared" si="46"/>
        <v>-2399980</v>
      </c>
      <c r="N742" s="14" t="s">
        <v>304</v>
      </c>
      <c r="O742" s="10">
        <f>+IFERROR(VLOOKUP(I742,'[1]Resumen pagos 2025'!$1:$1048576,9,0),0)</f>
        <v>0</v>
      </c>
      <c r="P742" t="b">
        <f t="shared" si="47"/>
        <v>1</v>
      </c>
    </row>
    <row r="743" spans="1:16">
      <c r="A743" t="s">
        <v>55</v>
      </c>
      <c r="B743" t="s">
        <v>41</v>
      </c>
      <c r="C743" s="9">
        <v>695706</v>
      </c>
      <c r="D743" s="10">
        <v>44636</v>
      </c>
      <c r="E743" s="11">
        <v>1699979</v>
      </c>
      <c r="F743" t="s">
        <v>288</v>
      </c>
      <c r="G743" s="10">
        <f t="shared" si="44"/>
        <v>44666</v>
      </c>
      <c r="H743" t="s">
        <v>284</v>
      </c>
      <c r="I743" s="12" t="str">
        <f t="shared" si="45"/>
        <v>6957061699979</v>
      </c>
      <c r="L743" s="11">
        <f t="shared" si="46"/>
        <v>-1699979</v>
      </c>
      <c r="N743" s="14" t="s">
        <v>304</v>
      </c>
      <c r="O743" s="10">
        <f>+IFERROR(VLOOKUP(I743,'[1]Resumen pagos 2025'!$1:$1048576,9,0),0)</f>
        <v>0</v>
      </c>
      <c r="P743" t="b">
        <f t="shared" si="47"/>
        <v>1</v>
      </c>
    </row>
    <row r="744" spans="1:16">
      <c r="A744" t="s">
        <v>350</v>
      </c>
      <c r="B744" t="s">
        <v>41</v>
      </c>
      <c r="C744" s="9">
        <v>5394047</v>
      </c>
      <c r="D744" s="10">
        <v>44636</v>
      </c>
      <c r="E744" s="11">
        <v>11386</v>
      </c>
      <c r="F744" t="s">
        <v>288</v>
      </c>
      <c r="G744" s="10">
        <f t="shared" si="44"/>
        <v>44666</v>
      </c>
      <c r="H744" t="s">
        <v>284</v>
      </c>
      <c r="I744" s="12" t="str">
        <f t="shared" si="45"/>
        <v>539404711386</v>
      </c>
      <c r="J744" s="10">
        <f>+G744</f>
        <v>44666</v>
      </c>
      <c r="K744" s="11">
        <f>+E744</f>
        <v>11386</v>
      </c>
      <c r="L744" s="11">
        <f t="shared" si="46"/>
        <v>0</v>
      </c>
      <c r="O744" s="10">
        <f>+IFERROR(VLOOKUP(I744,'[1]Resumen pagos 2025'!$1:$1048576,9,0),0)</f>
        <v>0</v>
      </c>
      <c r="P744" t="b">
        <f t="shared" si="47"/>
        <v>0</v>
      </c>
    </row>
    <row r="745" spans="1:16">
      <c r="A745" t="s">
        <v>290</v>
      </c>
      <c r="B745" t="s">
        <v>41</v>
      </c>
      <c r="C745" s="9">
        <v>6985</v>
      </c>
      <c r="D745" s="10">
        <v>44641</v>
      </c>
      <c r="E745" s="11">
        <v>3935975</v>
      </c>
      <c r="F745" t="s">
        <v>288</v>
      </c>
      <c r="G745" s="10">
        <f t="shared" si="44"/>
        <v>44671</v>
      </c>
      <c r="H745" t="s">
        <v>284</v>
      </c>
      <c r="I745" s="12" t="str">
        <f t="shared" si="45"/>
        <v>69853935975</v>
      </c>
      <c r="L745" s="11">
        <f t="shared" si="46"/>
        <v>-3935975</v>
      </c>
      <c r="O745" s="10">
        <f>+IFERROR(VLOOKUP(I745,'[1]Resumen pagos 2025'!$1:$1048576,9,0),0)</f>
        <v>0</v>
      </c>
      <c r="P745" t="b">
        <f t="shared" si="47"/>
        <v>1</v>
      </c>
    </row>
    <row r="746" spans="1:16">
      <c r="A746" t="s">
        <v>52</v>
      </c>
      <c r="B746" t="s">
        <v>41</v>
      </c>
      <c r="C746" s="9">
        <v>100933</v>
      </c>
      <c r="D746" s="10">
        <v>44641</v>
      </c>
      <c r="E746" s="11">
        <v>453859</v>
      </c>
      <c r="F746" t="s">
        <v>288</v>
      </c>
      <c r="G746" s="10">
        <f t="shared" si="44"/>
        <v>44671</v>
      </c>
      <c r="H746" t="s">
        <v>284</v>
      </c>
      <c r="I746" s="12" t="str">
        <f t="shared" si="45"/>
        <v>100933453859</v>
      </c>
      <c r="L746" s="11">
        <f t="shared" si="46"/>
        <v>-453859</v>
      </c>
      <c r="O746" s="10">
        <f>+IFERROR(VLOOKUP(I746,'[1]Resumen pagos 2025'!$1:$1048576,9,0),0)</f>
        <v>0</v>
      </c>
      <c r="P746" t="b">
        <f t="shared" si="47"/>
        <v>1</v>
      </c>
    </row>
    <row r="747" spans="1:16">
      <c r="A747" t="s">
        <v>285</v>
      </c>
      <c r="B747" t="s">
        <v>41</v>
      </c>
      <c r="C747" s="9">
        <v>653</v>
      </c>
      <c r="D747" s="10">
        <v>44641</v>
      </c>
      <c r="E747" s="11">
        <v>1630643</v>
      </c>
      <c r="F747" t="s">
        <v>288</v>
      </c>
      <c r="G747" s="10">
        <f t="shared" si="44"/>
        <v>44671</v>
      </c>
      <c r="H747" t="s">
        <v>284</v>
      </c>
      <c r="I747" s="12" t="str">
        <f t="shared" si="45"/>
        <v>6531630643</v>
      </c>
      <c r="J747" s="15">
        <v>44672</v>
      </c>
      <c r="K747" s="16">
        <v>1630643</v>
      </c>
      <c r="L747" s="11">
        <f t="shared" si="46"/>
        <v>0</v>
      </c>
      <c r="O747" s="10">
        <f>+IFERROR(VLOOKUP(I747,'[1]Resumen pagos 2025'!$1:$1048576,9,0),0)</f>
        <v>0</v>
      </c>
      <c r="P747" t="b">
        <f t="shared" si="47"/>
        <v>0</v>
      </c>
    </row>
    <row r="748" spans="1:16">
      <c r="A748" t="s">
        <v>95</v>
      </c>
      <c r="B748" t="s">
        <v>41</v>
      </c>
      <c r="C748" s="9">
        <v>4367</v>
      </c>
      <c r="D748" s="10">
        <v>44641</v>
      </c>
      <c r="E748" s="11">
        <v>1780718</v>
      </c>
      <c r="F748" t="s">
        <v>288</v>
      </c>
      <c r="G748" s="10">
        <f t="shared" si="44"/>
        <v>44671</v>
      </c>
      <c r="H748" t="s">
        <v>284</v>
      </c>
      <c r="I748" s="12" t="str">
        <f t="shared" si="45"/>
        <v>43671780718</v>
      </c>
      <c r="L748" s="11">
        <f t="shared" si="46"/>
        <v>-1780718</v>
      </c>
      <c r="O748" s="10">
        <f>+IFERROR(VLOOKUP(I748,'[1]Resumen pagos 2025'!$1:$1048576,9,0),0)</f>
        <v>0</v>
      </c>
      <c r="P748" t="b">
        <f t="shared" si="47"/>
        <v>1</v>
      </c>
    </row>
    <row r="749" spans="1:16">
      <c r="A749" t="s">
        <v>366</v>
      </c>
      <c r="B749" t="s">
        <v>41</v>
      </c>
      <c r="C749" s="9">
        <v>14657</v>
      </c>
      <c r="D749" s="10">
        <v>44641</v>
      </c>
      <c r="E749" s="11">
        <v>2618030</v>
      </c>
      <c r="F749" t="s">
        <v>288</v>
      </c>
      <c r="G749" s="10">
        <f t="shared" si="44"/>
        <v>44671</v>
      </c>
      <c r="H749" t="s">
        <v>284</v>
      </c>
      <c r="I749" s="12" t="str">
        <f t="shared" si="45"/>
        <v>146572618030</v>
      </c>
      <c r="L749" s="11">
        <f t="shared" si="46"/>
        <v>-2618030</v>
      </c>
      <c r="O749" s="10">
        <f>+IFERROR(VLOOKUP(I749,'[1]Resumen pagos 2025'!$1:$1048576,9,0),0)</f>
        <v>0</v>
      </c>
      <c r="P749" t="b">
        <f t="shared" si="47"/>
        <v>1</v>
      </c>
    </row>
    <row r="750" spans="1:16">
      <c r="A750" t="s">
        <v>292</v>
      </c>
      <c r="B750" t="s">
        <v>41</v>
      </c>
      <c r="C750" s="9">
        <v>37640</v>
      </c>
      <c r="D750" s="10">
        <v>44641</v>
      </c>
      <c r="E750" s="11">
        <v>71983</v>
      </c>
      <c r="F750" t="s">
        <v>288</v>
      </c>
      <c r="G750" s="10">
        <f t="shared" si="44"/>
        <v>44671</v>
      </c>
      <c r="H750" t="s">
        <v>284</v>
      </c>
      <c r="I750" s="12" t="str">
        <f t="shared" si="45"/>
        <v>3764071983</v>
      </c>
      <c r="L750" s="11">
        <f t="shared" si="46"/>
        <v>-71983</v>
      </c>
      <c r="O750" s="10">
        <f>+IFERROR(VLOOKUP(I750,'[1]Resumen pagos 2025'!$1:$1048576,9,0),0)</f>
        <v>0</v>
      </c>
      <c r="P750" t="b">
        <f t="shared" si="47"/>
        <v>1</v>
      </c>
    </row>
    <row r="751" spans="1:16">
      <c r="A751" t="s">
        <v>95</v>
      </c>
      <c r="B751" t="s">
        <v>41</v>
      </c>
      <c r="C751" s="9">
        <v>4368</v>
      </c>
      <c r="D751" s="10">
        <v>44642</v>
      </c>
      <c r="E751" s="11">
        <v>1780718</v>
      </c>
      <c r="F751" t="s">
        <v>288</v>
      </c>
      <c r="G751" s="10">
        <f t="shared" si="44"/>
        <v>44672</v>
      </c>
      <c r="H751" t="s">
        <v>327</v>
      </c>
      <c r="I751" s="12" t="str">
        <f t="shared" si="45"/>
        <v>43681780718</v>
      </c>
      <c r="L751" s="11">
        <f t="shared" si="46"/>
        <v>-1780718</v>
      </c>
      <c r="O751" s="10">
        <f>+IFERROR(VLOOKUP(I751,'[1]Resumen pagos 2025'!$1:$1048576,9,0),0)</f>
        <v>0</v>
      </c>
      <c r="P751" t="b">
        <f t="shared" si="47"/>
        <v>1</v>
      </c>
    </row>
    <row r="752" spans="1:16">
      <c r="A752" t="s">
        <v>55</v>
      </c>
      <c r="B752" t="s">
        <v>41</v>
      </c>
      <c r="C752" s="9">
        <v>708187</v>
      </c>
      <c r="D752" s="10">
        <v>44642</v>
      </c>
      <c r="E752" s="11">
        <v>599990</v>
      </c>
      <c r="F752" t="s">
        <v>288</v>
      </c>
      <c r="G752" s="10">
        <f t="shared" si="44"/>
        <v>44672</v>
      </c>
      <c r="H752" t="s">
        <v>284</v>
      </c>
      <c r="I752" s="12" t="str">
        <f t="shared" si="45"/>
        <v>708187599990</v>
      </c>
      <c r="L752" s="11">
        <f t="shared" si="46"/>
        <v>-599990</v>
      </c>
      <c r="N752" s="14" t="s">
        <v>304</v>
      </c>
      <c r="O752" s="10">
        <f>+IFERROR(VLOOKUP(I752,'[1]Resumen pagos 2025'!$1:$1048576,9,0),0)</f>
        <v>0</v>
      </c>
      <c r="P752" t="b">
        <f t="shared" si="47"/>
        <v>1</v>
      </c>
    </row>
    <row r="753" spans="1:16">
      <c r="A753" t="s">
        <v>373</v>
      </c>
      <c r="B753" t="s">
        <v>41</v>
      </c>
      <c r="C753" s="9">
        <v>2867083</v>
      </c>
      <c r="D753" s="10">
        <v>44643</v>
      </c>
      <c r="E753" s="11">
        <v>18900</v>
      </c>
      <c r="F753" t="s">
        <v>288</v>
      </c>
      <c r="G753" s="10">
        <f t="shared" si="44"/>
        <v>44673</v>
      </c>
      <c r="H753" t="s">
        <v>284</v>
      </c>
      <c r="I753" s="12" t="str">
        <f t="shared" si="45"/>
        <v>286708318900</v>
      </c>
      <c r="L753" s="11">
        <f t="shared" si="46"/>
        <v>-18900</v>
      </c>
      <c r="O753" s="10">
        <f>+IFERROR(VLOOKUP(I753,'[1]Resumen pagos 2025'!$1:$1048576,9,0),0)</f>
        <v>0</v>
      </c>
      <c r="P753" t="b">
        <f t="shared" si="47"/>
        <v>1</v>
      </c>
    </row>
    <row r="754" spans="1:16">
      <c r="A754" t="s">
        <v>373</v>
      </c>
      <c r="B754" t="s">
        <v>41</v>
      </c>
      <c r="C754" s="9">
        <v>2867084</v>
      </c>
      <c r="D754" s="10">
        <v>44643</v>
      </c>
      <c r="E754" s="11">
        <v>18900</v>
      </c>
      <c r="F754" t="s">
        <v>288</v>
      </c>
      <c r="G754" s="10">
        <f t="shared" si="44"/>
        <v>44673</v>
      </c>
      <c r="H754" t="s">
        <v>284</v>
      </c>
      <c r="I754" s="12" t="str">
        <f t="shared" si="45"/>
        <v>286708418900</v>
      </c>
      <c r="L754" s="11">
        <f t="shared" si="46"/>
        <v>-18900</v>
      </c>
      <c r="O754" s="10">
        <f>+IFERROR(VLOOKUP(I754,'[1]Resumen pagos 2025'!$1:$1048576,9,0),0)</f>
        <v>0</v>
      </c>
      <c r="P754" t="b">
        <f t="shared" si="47"/>
        <v>1</v>
      </c>
    </row>
    <row r="755" spans="1:16">
      <c r="A755" t="s">
        <v>292</v>
      </c>
      <c r="B755" t="s">
        <v>41</v>
      </c>
      <c r="C755" s="9">
        <v>37707</v>
      </c>
      <c r="D755" s="10">
        <v>44643</v>
      </c>
      <c r="E755" s="11">
        <v>57584</v>
      </c>
      <c r="F755" t="s">
        <v>288</v>
      </c>
      <c r="G755" s="10">
        <f t="shared" si="44"/>
        <v>44673</v>
      </c>
      <c r="H755" t="s">
        <v>284</v>
      </c>
      <c r="I755" s="12" t="str">
        <f t="shared" si="45"/>
        <v>3770757584</v>
      </c>
      <c r="L755" s="11">
        <f t="shared" si="46"/>
        <v>-57584</v>
      </c>
      <c r="O755" s="10">
        <f>+IFERROR(VLOOKUP(I755,'[1]Resumen pagos 2025'!$1:$1048576,9,0),0)</f>
        <v>0</v>
      </c>
      <c r="P755" t="b">
        <f t="shared" si="47"/>
        <v>1</v>
      </c>
    </row>
    <row r="756" spans="1:16">
      <c r="A756" t="s">
        <v>95</v>
      </c>
      <c r="B756" t="s">
        <v>310</v>
      </c>
      <c r="C756" s="9">
        <v>508</v>
      </c>
      <c r="D756" s="10">
        <v>44644</v>
      </c>
      <c r="E756" s="11">
        <v>-1780718</v>
      </c>
      <c r="F756" t="s">
        <v>288</v>
      </c>
      <c r="G756" s="10">
        <f t="shared" si="44"/>
        <v>44674</v>
      </c>
      <c r="H756" t="s">
        <v>311</v>
      </c>
      <c r="I756" s="12" t="str">
        <f t="shared" si="45"/>
        <v>508-1780718</v>
      </c>
      <c r="L756" s="11">
        <f t="shared" si="46"/>
        <v>1780718</v>
      </c>
      <c r="O756" s="10">
        <f>+IFERROR(VLOOKUP(I756,'[1]Resumen pagos 2025'!$1:$1048576,9,0),0)</f>
        <v>0</v>
      </c>
      <c r="P756" t="b">
        <f t="shared" si="47"/>
        <v>1</v>
      </c>
    </row>
    <row r="757" spans="1:16">
      <c r="A757" t="s">
        <v>344</v>
      </c>
      <c r="B757" t="s">
        <v>41</v>
      </c>
      <c r="C757" s="9">
        <v>23240</v>
      </c>
      <c r="D757" s="10">
        <v>44644</v>
      </c>
      <c r="E757" s="11">
        <v>215992</v>
      </c>
      <c r="F757" t="s">
        <v>288</v>
      </c>
      <c r="G757" s="10">
        <f t="shared" si="44"/>
        <v>44674</v>
      </c>
      <c r="H757" t="s">
        <v>284</v>
      </c>
      <c r="I757" s="12" t="str">
        <f t="shared" si="45"/>
        <v>23240215992</v>
      </c>
      <c r="L757" s="11">
        <f t="shared" si="46"/>
        <v>-215992</v>
      </c>
      <c r="O757" s="10">
        <f>+IFERROR(VLOOKUP(I757,'[1]Resumen pagos 2025'!$1:$1048576,9,0),0)</f>
        <v>0</v>
      </c>
      <c r="P757" t="b">
        <f t="shared" si="47"/>
        <v>1</v>
      </c>
    </row>
    <row r="758" spans="1:16">
      <c r="A758" t="s">
        <v>292</v>
      </c>
      <c r="B758" t="s">
        <v>41</v>
      </c>
      <c r="C758" s="9">
        <v>37775</v>
      </c>
      <c r="D758" s="10">
        <v>44645</v>
      </c>
      <c r="E758" s="11">
        <v>47983</v>
      </c>
      <c r="F758" t="s">
        <v>288</v>
      </c>
      <c r="G758" s="10">
        <f t="shared" si="44"/>
        <v>44675</v>
      </c>
      <c r="H758" t="s">
        <v>284</v>
      </c>
      <c r="I758" s="12" t="str">
        <f t="shared" si="45"/>
        <v>3777547983</v>
      </c>
      <c r="L758" s="11">
        <f t="shared" si="46"/>
        <v>-47983</v>
      </c>
      <c r="O758" s="10">
        <f>+IFERROR(VLOOKUP(I758,'[1]Resumen pagos 2025'!$1:$1048576,9,0),0)</f>
        <v>0</v>
      </c>
      <c r="P758" t="b">
        <f t="shared" si="47"/>
        <v>1</v>
      </c>
    </row>
    <row r="759" spans="1:16">
      <c r="A759" t="s">
        <v>285</v>
      </c>
      <c r="B759" t="s">
        <v>41</v>
      </c>
      <c r="C759" s="9">
        <v>657</v>
      </c>
      <c r="D759" s="10">
        <v>44648</v>
      </c>
      <c r="E759" s="11">
        <v>799298</v>
      </c>
      <c r="F759" t="s">
        <v>288</v>
      </c>
      <c r="G759" s="10">
        <f t="shared" si="44"/>
        <v>44678</v>
      </c>
      <c r="H759" t="s">
        <v>284</v>
      </c>
      <c r="I759" s="12" t="str">
        <f t="shared" si="45"/>
        <v>657799298</v>
      </c>
      <c r="J759" s="15">
        <v>44652</v>
      </c>
      <c r="K759" s="16">
        <v>799298</v>
      </c>
      <c r="L759" s="11">
        <f t="shared" si="46"/>
        <v>0</v>
      </c>
      <c r="O759" s="10">
        <f>+IFERROR(VLOOKUP(I759,'[1]Resumen pagos 2025'!$1:$1048576,9,0),0)</f>
        <v>0</v>
      </c>
      <c r="P759" t="b">
        <f t="shared" si="47"/>
        <v>0</v>
      </c>
    </row>
    <row r="760" spans="1:16">
      <c r="A760" t="s">
        <v>359</v>
      </c>
      <c r="B760" t="s">
        <v>41</v>
      </c>
      <c r="C760" s="9">
        <v>41294859</v>
      </c>
      <c r="D760" s="10">
        <v>44649</v>
      </c>
      <c r="E760" s="11">
        <v>7003</v>
      </c>
      <c r="F760" t="s">
        <v>288</v>
      </c>
      <c r="G760" s="10">
        <f t="shared" si="44"/>
        <v>44679</v>
      </c>
      <c r="H760" t="s">
        <v>284</v>
      </c>
      <c r="I760" s="12" t="str">
        <f t="shared" si="45"/>
        <v>412948597003</v>
      </c>
      <c r="L760" s="11">
        <f t="shared" si="46"/>
        <v>-7003</v>
      </c>
      <c r="O760" s="10">
        <f>+IFERROR(VLOOKUP(I760,'[1]Resumen pagos 2025'!$1:$1048576,9,0),0)</f>
        <v>0</v>
      </c>
      <c r="P760" t="b">
        <f t="shared" si="47"/>
        <v>1</v>
      </c>
    </row>
    <row r="761" spans="1:16">
      <c r="A761" t="s">
        <v>64</v>
      </c>
      <c r="B761" t="s">
        <v>310</v>
      </c>
      <c r="C761" s="9">
        <v>639747</v>
      </c>
      <c r="D761" s="10">
        <v>44649</v>
      </c>
      <c r="E761" s="11">
        <v>-45020</v>
      </c>
      <c r="F761" t="s">
        <v>288</v>
      </c>
      <c r="G761" s="10">
        <f t="shared" si="44"/>
        <v>44679</v>
      </c>
      <c r="H761" t="s">
        <v>311</v>
      </c>
      <c r="I761" s="12" t="str">
        <f t="shared" si="45"/>
        <v>639747-45020</v>
      </c>
      <c r="L761" s="11">
        <f t="shared" si="46"/>
        <v>45020</v>
      </c>
      <c r="O761" s="10">
        <f>+IFERROR(VLOOKUP(I761,'[1]Resumen pagos 2025'!$1:$1048576,9,0),0)</f>
        <v>0</v>
      </c>
      <c r="P761" t="b">
        <f t="shared" si="47"/>
        <v>1</v>
      </c>
    </row>
    <row r="762" spans="1:16">
      <c r="A762" t="s">
        <v>314</v>
      </c>
      <c r="B762" t="s">
        <v>41</v>
      </c>
      <c r="C762" s="9">
        <v>2780947</v>
      </c>
      <c r="D762" s="10">
        <v>44649</v>
      </c>
      <c r="E762" s="11">
        <v>399008</v>
      </c>
      <c r="F762" t="s">
        <v>288</v>
      </c>
      <c r="G762" s="10">
        <f t="shared" si="44"/>
        <v>44679</v>
      </c>
      <c r="H762" t="s">
        <v>284</v>
      </c>
      <c r="I762" s="12" t="str">
        <f t="shared" si="45"/>
        <v>2780947399008</v>
      </c>
      <c r="L762" s="11">
        <f t="shared" si="46"/>
        <v>-399008</v>
      </c>
      <c r="O762" s="10">
        <f>+IFERROR(VLOOKUP(I762,'[1]Resumen pagos 2025'!$1:$1048576,9,0),0)</f>
        <v>0</v>
      </c>
      <c r="P762" t="b">
        <f t="shared" si="47"/>
        <v>1</v>
      </c>
    </row>
    <row r="763" spans="1:16">
      <c r="A763" t="s">
        <v>55</v>
      </c>
      <c r="B763" t="s">
        <v>41</v>
      </c>
      <c r="C763" s="9">
        <v>708664</v>
      </c>
      <c r="D763" s="10">
        <v>44649</v>
      </c>
      <c r="E763" s="11">
        <v>979971</v>
      </c>
      <c r="F763" t="s">
        <v>288</v>
      </c>
      <c r="G763" s="10">
        <f t="shared" si="44"/>
        <v>44679</v>
      </c>
      <c r="H763" t="s">
        <v>284</v>
      </c>
      <c r="I763" s="12" t="str">
        <f t="shared" si="45"/>
        <v>708664979971</v>
      </c>
      <c r="L763" s="11">
        <f t="shared" si="46"/>
        <v>-979971</v>
      </c>
      <c r="N763" s="14" t="s">
        <v>304</v>
      </c>
      <c r="O763" s="10">
        <f>+IFERROR(VLOOKUP(I763,'[1]Resumen pagos 2025'!$1:$1048576,9,0),0)</f>
        <v>0</v>
      </c>
      <c r="P763" t="b">
        <f t="shared" si="47"/>
        <v>1</v>
      </c>
    </row>
    <row r="764" spans="1:16">
      <c r="A764" t="s">
        <v>359</v>
      </c>
      <c r="B764" t="s">
        <v>310</v>
      </c>
      <c r="C764" s="9">
        <v>4597165</v>
      </c>
      <c r="D764" s="10">
        <v>44650</v>
      </c>
      <c r="E764" s="11">
        <v>-264</v>
      </c>
      <c r="F764" t="s">
        <v>288</v>
      </c>
      <c r="G764" s="10">
        <f t="shared" si="44"/>
        <v>44680</v>
      </c>
      <c r="H764" t="s">
        <v>311</v>
      </c>
      <c r="I764" s="12" t="str">
        <f t="shared" si="45"/>
        <v>4597165-264</v>
      </c>
      <c r="L764" s="11">
        <f t="shared" si="46"/>
        <v>264</v>
      </c>
      <c r="O764" s="10">
        <f>+IFERROR(VLOOKUP(I764,'[1]Resumen pagos 2025'!$1:$1048576,9,0),0)</f>
        <v>0</v>
      </c>
      <c r="P764" t="b">
        <f t="shared" si="47"/>
        <v>1</v>
      </c>
    </row>
    <row r="765" spans="1:16">
      <c r="A765" t="s">
        <v>359</v>
      </c>
      <c r="B765" t="s">
        <v>310</v>
      </c>
      <c r="C765" s="9">
        <v>4602238</v>
      </c>
      <c r="D765" s="10">
        <v>44650</v>
      </c>
      <c r="E765" s="11">
        <v>-423</v>
      </c>
      <c r="F765" t="s">
        <v>288</v>
      </c>
      <c r="G765" s="10">
        <f t="shared" si="44"/>
        <v>44680</v>
      </c>
      <c r="H765" t="s">
        <v>311</v>
      </c>
      <c r="I765" s="12" t="str">
        <f t="shared" si="45"/>
        <v>4602238-423</v>
      </c>
      <c r="L765" s="11">
        <f t="shared" si="46"/>
        <v>423</v>
      </c>
      <c r="O765" s="10">
        <f>+IFERROR(VLOOKUP(I765,'[1]Resumen pagos 2025'!$1:$1048576,9,0),0)</f>
        <v>0</v>
      </c>
      <c r="P765" t="b">
        <f t="shared" si="47"/>
        <v>1</v>
      </c>
    </row>
    <row r="766" spans="1:16">
      <c r="A766" t="s">
        <v>299</v>
      </c>
      <c r="B766" t="s">
        <v>41</v>
      </c>
      <c r="C766" s="9">
        <v>211437</v>
      </c>
      <c r="D766" s="10">
        <v>44650</v>
      </c>
      <c r="E766" s="11">
        <v>92233</v>
      </c>
      <c r="F766" t="s">
        <v>288</v>
      </c>
      <c r="G766" s="10">
        <f t="shared" si="44"/>
        <v>44680</v>
      </c>
      <c r="H766" t="s">
        <v>284</v>
      </c>
      <c r="I766" s="12" t="str">
        <f t="shared" si="45"/>
        <v>21143792233</v>
      </c>
      <c r="L766" s="11">
        <f t="shared" si="46"/>
        <v>-92233</v>
      </c>
      <c r="O766" s="10">
        <f>+IFERROR(VLOOKUP(I766,'[1]Resumen pagos 2025'!$1:$1048576,9,0),0)</f>
        <v>0</v>
      </c>
      <c r="P766" t="b">
        <f t="shared" si="47"/>
        <v>1</v>
      </c>
    </row>
    <row r="767" spans="1:16">
      <c r="A767" t="s">
        <v>292</v>
      </c>
      <c r="B767" t="s">
        <v>41</v>
      </c>
      <c r="C767" s="9">
        <v>37911</v>
      </c>
      <c r="D767" s="10">
        <v>44651</v>
      </c>
      <c r="E767" s="11">
        <v>119985</v>
      </c>
      <c r="F767" t="s">
        <v>288</v>
      </c>
      <c r="G767" s="10">
        <f t="shared" si="44"/>
        <v>44681</v>
      </c>
      <c r="H767" t="s">
        <v>284</v>
      </c>
      <c r="I767" s="12" t="str">
        <f t="shared" si="45"/>
        <v>37911119985</v>
      </c>
      <c r="L767" s="11">
        <f t="shared" si="46"/>
        <v>-119985</v>
      </c>
      <c r="O767" s="10">
        <f>+IFERROR(VLOOKUP(I767,'[1]Resumen pagos 2025'!$1:$1048576,9,0),0)</f>
        <v>0</v>
      </c>
      <c r="P767" t="b">
        <f t="shared" si="47"/>
        <v>1</v>
      </c>
    </row>
    <row r="768" spans="1:16">
      <c r="A768" t="s">
        <v>292</v>
      </c>
      <c r="B768" t="s">
        <v>41</v>
      </c>
      <c r="C768" s="9">
        <v>37919</v>
      </c>
      <c r="D768" s="10">
        <v>44651</v>
      </c>
      <c r="E768" s="11">
        <v>47992</v>
      </c>
      <c r="F768" t="s">
        <v>288</v>
      </c>
      <c r="G768" s="10">
        <f t="shared" si="44"/>
        <v>44681</v>
      </c>
      <c r="H768" t="s">
        <v>284</v>
      </c>
      <c r="I768" s="12" t="str">
        <f t="shared" si="45"/>
        <v>3791947992</v>
      </c>
      <c r="L768" s="11">
        <f t="shared" si="46"/>
        <v>-47992</v>
      </c>
      <c r="O768" s="10">
        <f>+IFERROR(VLOOKUP(I768,'[1]Resumen pagos 2025'!$1:$1048576,9,0),0)</f>
        <v>0</v>
      </c>
      <c r="P768" t="b">
        <f t="shared" si="47"/>
        <v>1</v>
      </c>
    </row>
    <row r="769" spans="1:16">
      <c r="A769" t="s">
        <v>374</v>
      </c>
      <c r="B769" t="s">
        <v>41</v>
      </c>
      <c r="C769" s="9">
        <v>191</v>
      </c>
      <c r="D769" s="10">
        <v>44652</v>
      </c>
      <c r="E769" s="11">
        <v>1547000</v>
      </c>
      <c r="F769" t="s">
        <v>288</v>
      </c>
      <c r="G769" s="10">
        <f t="shared" si="44"/>
        <v>44682</v>
      </c>
      <c r="H769" t="s">
        <v>284</v>
      </c>
      <c r="I769" s="12" t="str">
        <f t="shared" si="45"/>
        <v>1911547000</v>
      </c>
      <c r="L769" s="11">
        <f t="shared" si="46"/>
        <v>-1547000</v>
      </c>
      <c r="O769" s="10">
        <f>+IFERROR(VLOOKUP(I769,'[1]Resumen pagos 2025'!$1:$1048576,9,0),0)</f>
        <v>0</v>
      </c>
      <c r="P769" t="b">
        <f t="shared" si="47"/>
        <v>1</v>
      </c>
    </row>
    <row r="770" spans="1:16">
      <c r="A770" t="s">
        <v>296</v>
      </c>
      <c r="B770" t="s">
        <v>297</v>
      </c>
      <c r="C770" s="9">
        <v>4724</v>
      </c>
      <c r="D770" s="10">
        <v>44655</v>
      </c>
      <c r="E770" s="11">
        <v>940140</v>
      </c>
      <c r="F770" t="s">
        <v>288</v>
      </c>
      <c r="G770" s="10">
        <f t="shared" ref="G770:G833" si="48">+D770+30</f>
        <v>44685</v>
      </c>
      <c r="H770" t="s">
        <v>284</v>
      </c>
      <c r="I770" s="12" t="str">
        <f t="shared" ref="I770:I833" si="49">+C770&amp;E770</f>
        <v>4724940140</v>
      </c>
      <c r="L770" s="11">
        <f t="shared" ref="L770:L833" si="50">+K770-E770</f>
        <v>-940140</v>
      </c>
      <c r="O770" s="10">
        <f>+IFERROR(VLOOKUP(I770,'[1]Resumen pagos 2025'!$1:$1048576,9,0),0)</f>
        <v>0</v>
      </c>
      <c r="P770" t="b">
        <f t="shared" si="47"/>
        <v>1</v>
      </c>
    </row>
    <row r="771" spans="1:16">
      <c r="A771" t="s">
        <v>296</v>
      </c>
      <c r="B771" t="s">
        <v>297</v>
      </c>
      <c r="C771" s="9">
        <v>4725</v>
      </c>
      <c r="D771" s="10">
        <v>44655</v>
      </c>
      <c r="E771" s="11">
        <v>489656</v>
      </c>
      <c r="F771" t="s">
        <v>288</v>
      </c>
      <c r="G771" s="10">
        <f t="shared" si="48"/>
        <v>44685</v>
      </c>
      <c r="H771" t="s">
        <v>284</v>
      </c>
      <c r="I771" s="12" t="str">
        <f t="shared" si="49"/>
        <v>4725489656</v>
      </c>
      <c r="L771" s="11">
        <f t="shared" si="50"/>
        <v>-489656</v>
      </c>
      <c r="O771" s="10">
        <f>+IFERROR(VLOOKUP(I771,'[1]Resumen pagos 2025'!$1:$1048576,9,0),0)</f>
        <v>0</v>
      </c>
      <c r="P771" t="b">
        <f t="shared" si="47"/>
        <v>1</v>
      </c>
    </row>
    <row r="772" spans="1:16">
      <c r="A772" t="s">
        <v>341</v>
      </c>
      <c r="B772" t="s">
        <v>41</v>
      </c>
      <c r="C772" s="9">
        <v>27202</v>
      </c>
      <c r="D772" s="10">
        <v>44657</v>
      </c>
      <c r="E772" s="11">
        <v>768697</v>
      </c>
      <c r="F772" t="s">
        <v>288</v>
      </c>
      <c r="G772" s="10">
        <f t="shared" si="48"/>
        <v>44687</v>
      </c>
      <c r="H772" t="s">
        <v>284</v>
      </c>
      <c r="I772" s="12" t="str">
        <f t="shared" si="49"/>
        <v>27202768697</v>
      </c>
      <c r="L772" s="11">
        <f t="shared" si="50"/>
        <v>-768697</v>
      </c>
      <c r="O772" s="10">
        <f>+IFERROR(VLOOKUP(I772,'[1]Resumen pagos 2025'!$1:$1048576,9,0),0)</f>
        <v>0</v>
      </c>
      <c r="P772" t="b">
        <f t="shared" si="47"/>
        <v>1</v>
      </c>
    </row>
    <row r="773" spans="1:16">
      <c r="A773" t="s">
        <v>292</v>
      </c>
      <c r="B773" t="s">
        <v>41</v>
      </c>
      <c r="C773" s="9">
        <v>38131</v>
      </c>
      <c r="D773" s="10">
        <v>44659</v>
      </c>
      <c r="E773" s="11">
        <v>294970</v>
      </c>
      <c r="F773" t="s">
        <v>288</v>
      </c>
      <c r="G773" s="10">
        <f t="shared" si="48"/>
        <v>44689</v>
      </c>
      <c r="H773" t="s">
        <v>284</v>
      </c>
      <c r="I773" s="12" t="str">
        <f t="shared" si="49"/>
        <v>38131294970</v>
      </c>
      <c r="L773" s="11">
        <f t="shared" si="50"/>
        <v>-294970</v>
      </c>
      <c r="O773" s="10">
        <f>+IFERROR(VLOOKUP(I773,'[1]Resumen pagos 2025'!$1:$1048576,9,0),0)</f>
        <v>0</v>
      </c>
      <c r="P773" t="b">
        <f t="shared" si="47"/>
        <v>1</v>
      </c>
    </row>
    <row r="774" spans="1:16">
      <c r="A774" t="s">
        <v>300</v>
      </c>
      <c r="B774" t="s">
        <v>41</v>
      </c>
      <c r="C774" s="9">
        <v>44831444</v>
      </c>
      <c r="D774" s="10">
        <v>44661</v>
      </c>
      <c r="E774" s="11">
        <v>35970</v>
      </c>
      <c r="F774" t="s">
        <v>288</v>
      </c>
      <c r="G774" s="10">
        <f t="shared" si="48"/>
        <v>44691</v>
      </c>
      <c r="H774" t="s">
        <v>284</v>
      </c>
      <c r="I774" s="12" t="str">
        <f t="shared" si="49"/>
        <v>4483144435970</v>
      </c>
      <c r="L774" s="11">
        <f t="shared" si="50"/>
        <v>-35970</v>
      </c>
      <c r="O774" s="10">
        <f>+IFERROR(VLOOKUP(I774,'[1]Resumen pagos 2025'!$1:$1048576,9,0),0)</f>
        <v>0</v>
      </c>
      <c r="P774" t="b">
        <f t="shared" si="47"/>
        <v>1</v>
      </c>
    </row>
    <row r="775" spans="1:16">
      <c r="A775" t="s">
        <v>292</v>
      </c>
      <c r="B775" t="s">
        <v>41</v>
      </c>
      <c r="C775" s="9">
        <v>38139</v>
      </c>
      <c r="D775" s="10">
        <v>44662</v>
      </c>
      <c r="E775" s="11">
        <v>19199</v>
      </c>
      <c r="F775" t="s">
        <v>288</v>
      </c>
      <c r="G775" s="10">
        <f t="shared" si="48"/>
        <v>44692</v>
      </c>
      <c r="H775" t="s">
        <v>284</v>
      </c>
      <c r="I775" s="12" t="str">
        <f t="shared" si="49"/>
        <v>3813919199</v>
      </c>
      <c r="L775" s="11">
        <f t="shared" si="50"/>
        <v>-19199</v>
      </c>
      <c r="O775" s="10">
        <f>+IFERROR(VLOOKUP(I775,'[1]Resumen pagos 2025'!$1:$1048576,9,0),0)</f>
        <v>0</v>
      </c>
      <c r="P775" t="b">
        <f t="shared" ref="P775:P838" si="51">+O775=J775</f>
        <v>1</v>
      </c>
    </row>
    <row r="776" spans="1:16">
      <c r="A776" t="s">
        <v>295</v>
      </c>
      <c r="B776" t="s">
        <v>41</v>
      </c>
      <c r="C776" s="9">
        <v>16833</v>
      </c>
      <c r="D776" s="10">
        <v>44663</v>
      </c>
      <c r="E776" s="11">
        <v>39999</v>
      </c>
      <c r="F776" t="s">
        <v>288</v>
      </c>
      <c r="G776" s="10">
        <f t="shared" si="48"/>
        <v>44693</v>
      </c>
      <c r="H776" t="s">
        <v>284</v>
      </c>
      <c r="I776" s="12" t="str">
        <f t="shared" si="49"/>
        <v>1683339999</v>
      </c>
      <c r="L776" s="11">
        <f t="shared" si="50"/>
        <v>-39999</v>
      </c>
      <c r="O776" s="10">
        <f>+IFERROR(VLOOKUP(I776,'[1]Resumen pagos 2025'!$1:$1048576,9,0),0)</f>
        <v>0</v>
      </c>
      <c r="P776" t="b">
        <f t="shared" si="51"/>
        <v>1</v>
      </c>
    </row>
    <row r="777" spans="1:16">
      <c r="A777" t="s">
        <v>95</v>
      </c>
      <c r="B777" t="s">
        <v>41</v>
      </c>
      <c r="C777" s="9">
        <v>4425</v>
      </c>
      <c r="D777" s="10">
        <v>44664</v>
      </c>
      <c r="E777" s="11">
        <v>1991976</v>
      </c>
      <c r="F777" t="s">
        <v>288</v>
      </c>
      <c r="G777" s="10">
        <f t="shared" si="48"/>
        <v>44694</v>
      </c>
      <c r="H777" t="s">
        <v>284</v>
      </c>
      <c r="I777" s="12" t="str">
        <f t="shared" si="49"/>
        <v>44251991976</v>
      </c>
      <c r="L777" s="11">
        <f t="shared" si="50"/>
        <v>-1991976</v>
      </c>
      <c r="O777" s="10">
        <f>+IFERROR(VLOOKUP(I777,'[1]Resumen pagos 2025'!$1:$1048576,9,0),0)</f>
        <v>0</v>
      </c>
      <c r="P777" t="b">
        <f t="shared" si="51"/>
        <v>1</v>
      </c>
    </row>
    <row r="778" spans="1:16">
      <c r="A778" t="s">
        <v>55</v>
      </c>
      <c r="B778" t="s">
        <v>41</v>
      </c>
      <c r="C778" s="9">
        <v>709519</v>
      </c>
      <c r="D778" s="10">
        <v>44664</v>
      </c>
      <c r="E778" s="11">
        <v>2459970</v>
      </c>
      <c r="F778" t="s">
        <v>288</v>
      </c>
      <c r="G778" s="10">
        <f t="shared" si="48"/>
        <v>44694</v>
      </c>
      <c r="H778" t="s">
        <v>284</v>
      </c>
      <c r="I778" s="12" t="str">
        <f t="shared" si="49"/>
        <v>7095192459970</v>
      </c>
      <c r="L778" s="11">
        <f t="shared" si="50"/>
        <v>-2459970</v>
      </c>
      <c r="N778" s="14" t="s">
        <v>304</v>
      </c>
      <c r="O778" s="10">
        <f>+IFERROR(VLOOKUP(I778,'[1]Resumen pagos 2025'!$1:$1048576,9,0),0)</f>
        <v>0</v>
      </c>
      <c r="P778" t="b">
        <f t="shared" si="51"/>
        <v>1</v>
      </c>
    </row>
    <row r="779" spans="1:16">
      <c r="A779" t="s">
        <v>342</v>
      </c>
      <c r="B779" t="s">
        <v>41</v>
      </c>
      <c r="C779" s="9">
        <v>3357</v>
      </c>
      <c r="D779" s="10">
        <v>44664</v>
      </c>
      <c r="E779" s="11">
        <v>76160</v>
      </c>
      <c r="F779" t="s">
        <v>288</v>
      </c>
      <c r="G779" s="10">
        <f t="shared" si="48"/>
        <v>44694</v>
      </c>
      <c r="H779" t="s">
        <v>284</v>
      </c>
      <c r="I779" s="12" t="str">
        <f t="shared" si="49"/>
        <v>335776160</v>
      </c>
      <c r="L779" s="11">
        <f t="shared" si="50"/>
        <v>-76160</v>
      </c>
      <c r="O779" s="10">
        <f>+IFERROR(VLOOKUP(I779,'[1]Resumen pagos 2025'!$1:$1048576,9,0),0)</f>
        <v>0</v>
      </c>
      <c r="P779" t="b">
        <f t="shared" si="51"/>
        <v>1</v>
      </c>
    </row>
    <row r="780" spans="1:16">
      <c r="A780" t="s">
        <v>341</v>
      </c>
      <c r="B780" t="s">
        <v>41</v>
      </c>
      <c r="C780" s="9">
        <v>27334</v>
      </c>
      <c r="D780" s="10">
        <v>44665</v>
      </c>
      <c r="E780" s="11">
        <v>420930</v>
      </c>
      <c r="F780" t="s">
        <v>288</v>
      </c>
      <c r="G780" s="10">
        <f t="shared" si="48"/>
        <v>44695</v>
      </c>
      <c r="H780" t="s">
        <v>284</v>
      </c>
      <c r="I780" s="12" t="str">
        <f t="shared" si="49"/>
        <v>27334420930</v>
      </c>
      <c r="L780" s="11">
        <f t="shared" si="50"/>
        <v>-420930</v>
      </c>
      <c r="O780" s="10">
        <f>+IFERROR(VLOOKUP(I780,'[1]Resumen pagos 2025'!$1:$1048576,9,0),0)</f>
        <v>0</v>
      </c>
      <c r="P780" t="b">
        <f t="shared" si="51"/>
        <v>1</v>
      </c>
    </row>
    <row r="781" spans="1:16">
      <c r="A781" t="s">
        <v>342</v>
      </c>
      <c r="B781" t="s">
        <v>310</v>
      </c>
      <c r="C781" s="9">
        <v>2661</v>
      </c>
      <c r="D781" s="10">
        <v>44665</v>
      </c>
      <c r="E781" s="11">
        <v>-1320900</v>
      </c>
      <c r="F781" t="s">
        <v>288</v>
      </c>
      <c r="G781" s="10">
        <f t="shared" si="48"/>
        <v>44695</v>
      </c>
      <c r="H781" t="s">
        <v>311</v>
      </c>
      <c r="I781" s="12" t="str">
        <f t="shared" si="49"/>
        <v>2661-1320900</v>
      </c>
      <c r="L781" s="11">
        <f t="shared" si="50"/>
        <v>1320900</v>
      </c>
      <c r="O781" s="10">
        <f>+IFERROR(VLOOKUP(I781,'[1]Resumen pagos 2025'!$1:$1048576,9,0),0)</f>
        <v>0</v>
      </c>
      <c r="P781" t="b">
        <f t="shared" si="51"/>
        <v>1</v>
      </c>
    </row>
    <row r="782" spans="1:16">
      <c r="A782" t="s">
        <v>55</v>
      </c>
      <c r="B782" t="s">
        <v>41</v>
      </c>
      <c r="C782" s="9">
        <v>709707</v>
      </c>
      <c r="D782" s="10">
        <v>44669</v>
      </c>
      <c r="E782" s="11">
        <v>579991</v>
      </c>
      <c r="F782" t="s">
        <v>288</v>
      </c>
      <c r="G782" s="10">
        <f t="shared" si="48"/>
        <v>44699</v>
      </c>
      <c r="H782" t="s">
        <v>284</v>
      </c>
      <c r="I782" s="12" t="str">
        <f t="shared" si="49"/>
        <v>709707579991</v>
      </c>
      <c r="L782" s="11">
        <f t="shared" si="50"/>
        <v>-579991</v>
      </c>
      <c r="N782" s="14" t="s">
        <v>304</v>
      </c>
      <c r="O782" s="10">
        <f>+IFERROR(VLOOKUP(I782,'[1]Resumen pagos 2025'!$1:$1048576,9,0),0)</f>
        <v>0</v>
      </c>
      <c r="P782" t="b">
        <f t="shared" si="51"/>
        <v>1</v>
      </c>
    </row>
    <row r="783" spans="1:16">
      <c r="A783" t="s">
        <v>350</v>
      </c>
      <c r="B783" t="s">
        <v>41</v>
      </c>
      <c r="C783" s="9">
        <v>5445688</v>
      </c>
      <c r="D783" s="10">
        <v>44669</v>
      </c>
      <c r="E783" s="11">
        <v>11476</v>
      </c>
      <c r="F783" t="s">
        <v>288</v>
      </c>
      <c r="G783" s="10">
        <f t="shared" si="48"/>
        <v>44699</v>
      </c>
      <c r="H783" t="s">
        <v>284</v>
      </c>
      <c r="I783" s="12" t="str">
        <f t="shared" si="49"/>
        <v>544568811476</v>
      </c>
      <c r="J783" s="10">
        <f>+G783</f>
        <v>44699</v>
      </c>
      <c r="K783" s="11">
        <f>+E783</f>
        <v>11476</v>
      </c>
      <c r="L783" s="11">
        <f t="shared" si="50"/>
        <v>0</v>
      </c>
      <c r="O783" s="10">
        <f>+IFERROR(VLOOKUP(I783,'[1]Resumen pagos 2025'!$1:$1048576,9,0),0)</f>
        <v>0</v>
      </c>
      <c r="P783" t="b">
        <f t="shared" si="51"/>
        <v>0</v>
      </c>
    </row>
    <row r="784" spans="1:16">
      <c r="A784" t="s">
        <v>371</v>
      </c>
      <c r="B784" t="s">
        <v>41</v>
      </c>
      <c r="C784" s="9">
        <v>61</v>
      </c>
      <c r="D784" s="10">
        <v>44672</v>
      </c>
      <c r="E784" s="11">
        <v>27245</v>
      </c>
      <c r="F784" t="s">
        <v>288</v>
      </c>
      <c r="G784" s="10">
        <f t="shared" si="48"/>
        <v>44702</v>
      </c>
      <c r="H784" t="s">
        <v>284</v>
      </c>
      <c r="I784" s="12" t="str">
        <f t="shared" si="49"/>
        <v>6127245</v>
      </c>
      <c r="L784" s="11">
        <f t="shared" si="50"/>
        <v>-27245</v>
      </c>
      <c r="O784" s="10">
        <f>+IFERROR(VLOOKUP(I784,'[1]Resumen pagos 2025'!$1:$1048576,9,0),0)</f>
        <v>0</v>
      </c>
      <c r="P784" t="b">
        <f t="shared" si="51"/>
        <v>1</v>
      </c>
    </row>
    <row r="785" spans="1:16">
      <c r="A785" t="s">
        <v>291</v>
      </c>
      <c r="B785" t="s">
        <v>41</v>
      </c>
      <c r="C785" s="9">
        <v>1240</v>
      </c>
      <c r="D785" s="10">
        <v>44673</v>
      </c>
      <c r="E785" s="11">
        <v>141693</v>
      </c>
      <c r="F785" t="s">
        <v>288</v>
      </c>
      <c r="G785" s="10">
        <f t="shared" si="48"/>
        <v>44703</v>
      </c>
      <c r="H785" t="s">
        <v>284</v>
      </c>
      <c r="I785" s="12" t="str">
        <f t="shared" si="49"/>
        <v>1240141693</v>
      </c>
      <c r="L785" s="11">
        <f t="shared" si="50"/>
        <v>-141693</v>
      </c>
      <c r="O785" s="10">
        <f>+IFERROR(VLOOKUP(I785,'[1]Resumen pagos 2025'!$1:$1048576,9,0),0)</f>
        <v>0</v>
      </c>
      <c r="P785" t="b">
        <f t="shared" si="51"/>
        <v>1</v>
      </c>
    </row>
    <row r="786" spans="1:16">
      <c r="A786" t="s">
        <v>375</v>
      </c>
      <c r="B786" t="s">
        <v>41</v>
      </c>
      <c r="C786" s="9">
        <v>16779</v>
      </c>
      <c r="D786" s="10">
        <v>44676</v>
      </c>
      <c r="E786" s="11">
        <v>46648</v>
      </c>
      <c r="F786" t="s">
        <v>288</v>
      </c>
      <c r="G786" s="10">
        <f t="shared" si="48"/>
        <v>44706</v>
      </c>
      <c r="H786" t="s">
        <v>284</v>
      </c>
      <c r="I786" s="12" t="str">
        <f t="shared" si="49"/>
        <v>1677946648</v>
      </c>
      <c r="L786" s="11">
        <f t="shared" si="50"/>
        <v>-46648</v>
      </c>
      <c r="O786" s="10">
        <f>+IFERROR(VLOOKUP(I786,'[1]Resumen pagos 2025'!$1:$1048576,9,0),0)</f>
        <v>0</v>
      </c>
      <c r="P786" t="b">
        <f t="shared" si="51"/>
        <v>1</v>
      </c>
    </row>
    <row r="787" spans="1:16">
      <c r="A787" t="s">
        <v>290</v>
      </c>
      <c r="B787" t="s">
        <v>41</v>
      </c>
      <c r="C787" s="9">
        <v>7124</v>
      </c>
      <c r="D787" s="10">
        <v>44676</v>
      </c>
      <c r="E787" s="11">
        <v>1279991</v>
      </c>
      <c r="F787" t="s">
        <v>288</v>
      </c>
      <c r="G787" s="10">
        <f t="shared" si="48"/>
        <v>44706</v>
      </c>
      <c r="H787" t="s">
        <v>284</v>
      </c>
      <c r="I787" s="12" t="str">
        <f t="shared" si="49"/>
        <v>71241279991</v>
      </c>
      <c r="L787" s="11">
        <f t="shared" si="50"/>
        <v>-1279991</v>
      </c>
      <c r="O787" s="10">
        <f>+IFERROR(VLOOKUP(I787,'[1]Resumen pagos 2025'!$1:$1048576,9,0),0)</f>
        <v>0</v>
      </c>
      <c r="P787" t="b">
        <f t="shared" si="51"/>
        <v>1</v>
      </c>
    </row>
    <row r="788" spans="1:16">
      <c r="A788" t="s">
        <v>292</v>
      </c>
      <c r="B788" t="s">
        <v>41</v>
      </c>
      <c r="C788" s="9">
        <v>38391</v>
      </c>
      <c r="D788" s="10">
        <v>44676</v>
      </c>
      <c r="E788" s="11">
        <v>94367</v>
      </c>
      <c r="F788" t="s">
        <v>288</v>
      </c>
      <c r="G788" s="10">
        <f t="shared" si="48"/>
        <v>44706</v>
      </c>
      <c r="H788" t="s">
        <v>284</v>
      </c>
      <c r="I788" s="12" t="str">
        <f t="shared" si="49"/>
        <v>3839194367</v>
      </c>
      <c r="L788" s="11">
        <f t="shared" si="50"/>
        <v>-94367</v>
      </c>
      <c r="O788" s="10">
        <f>+IFERROR(VLOOKUP(I788,'[1]Resumen pagos 2025'!$1:$1048576,9,0),0)</f>
        <v>0</v>
      </c>
      <c r="P788" t="b">
        <f t="shared" si="51"/>
        <v>1</v>
      </c>
    </row>
    <row r="789" spans="1:16">
      <c r="A789" t="s">
        <v>344</v>
      </c>
      <c r="B789" t="s">
        <v>41</v>
      </c>
      <c r="C789" s="9">
        <v>23469</v>
      </c>
      <c r="D789" s="10">
        <v>44676</v>
      </c>
      <c r="E789" s="11">
        <v>159984</v>
      </c>
      <c r="F789" t="s">
        <v>288</v>
      </c>
      <c r="G789" s="10">
        <f t="shared" si="48"/>
        <v>44706</v>
      </c>
      <c r="H789" t="s">
        <v>284</v>
      </c>
      <c r="I789" s="12" t="str">
        <f t="shared" si="49"/>
        <v>23469159984</v>
      </c>
      <c r="L789" s="11">
        <f t="shared" si="50"/>
        <v>-159984</v>
      </c>
      <c r="O789" s="10">
        <f>+IFERROR(VLOOKUP(I789,'[1]Resumen pagos 2025'!$1:$1048576,9,0),0)</f>
        <v>0</v>
      </c>
      <c r="P789" t="b">
        <f t="shared" si="51"/>
        <v>1</v>
      </c>
    </row>
    <row r="790" spans="1:16">
      <c r="A790" t="s">
        <v>52</v>
      </c>
      <c r="B790" t="s">
        <v>310</v>
      </c>
      <c r="C790" s="9">
        <v>24074</v>
      </c>
      <c r="D790" s="10">
        <v>44677</v>
      </c>
      <c r="E790" s="11">
        <v>-201952</v>
      </c>
      <c r="F790" t="s">
        <v>288</v>
      </c>
      <c r="G790" s="10">
        <f t="shared" si="48"/>
        <v>44707</v>
      </c>
      <c r="H790" t="s">
        <v>311</v>
      </c>
      <c r="I790" s="12" t="str">
        <f t="shared" si="49"/>
        <v>24074-201952</v>
      </c>
      <c r="L790" s="11">
        <f t="shared" si="50"/>
        <v>201952</v>
      </c>
      <c r="O790" s="10">
        <f>+IFERROR(VLOOKUP(I790,'[1]Resumen pagos 2025'!$1:$1048576,9,0),0)</f>
        <v>0</v>
      </c>
      <c r="P790" t="b">
        <f t="shared" si="51"/>
        <v>1</v>
      </c>
    </row>
    <row r="791" spans="1:16">
      <c r="A791" t="s">
        <v>359</v>
      </c>
      <c r="B791" t="s">
        <v>41</v>
      </c>
      <c r="C791" s="9">
        <v>42372633</v>
      </c>
      <c r="D791" s="10">
        <v>44678</v>
      </c>
      <c r="E791" s="11">
        <v>6337</v>
      </c>
      <c r="F791" t="s">
        <v>288</v>
      </c>
      <c r="G791" s="10">
        <f t="shared" si="48"/>
        <v>44708</v>
      </c>
      <c r="H791" t="s">
        <v>284</v>
      </c>
      <c r="I791" s="12" t="str">
        <f t="shared" si="49"/>
        <v>423726336337</v>
      </c>
      <c r="L791" s="11">
        <f t="shared" si="50"/>
        <v>-6337</v>
      </c>
      <c r="O791" s="10">
        <f>+IFERROR(VLOOKUP(I791,'[1]Resumen pagos 2025'!$1:$1048576,9,0),0)</f>
        <v>0</v>
      </c>
      <c r="P791" t="b">
        <f t="shared" si="51"/>
        <v>1</v>
      </c>
    </row>
    <row r="792" spans="1:16">
      <c r="A792" t="s">
        <v>55</v>
      </c>
      <c r="B792" t="s">
        <v>41</v>
      </c>
      <c r="C792" s="9">
        <v>710227</v>
      </c>
      <c r="D792" s="10">
        <v>44678</v>
      </c>
      <c r="E792" s="11">
        <v>5399920</v>
      </c>
      <c r="F792" t="s">
        <v>288</v>
      </c>
      <c r="G792" s="10">
        <f t="shared" si="48"/>
        <v>44708</v>
      </c>
      <c r="H792" t="s">
        <v>284</v>
      </c>
      <c r="I792" s="12" t="str">
        <f t="shared" si="49"/>
        <v>7102275399920</v>
      </c>
      <c r="L792" s="11">
        <f t="shared" si="50"/>
        <v>-5399920</v>
      </c>
      <c r="N792" s="14" t="s">
        <v>304</v>
      </c>
      <c r="O792" s="10">
        <f>+IFERROR(VLOOKUP(I792,'[1]Resumen pagos 2025'!$1:$1048576,9,0),0)</f>
        <v>0</v>
      </c>
      <c r="P792" t="b">
        <f t="shared" si="51"/>
        <v>1</v>
      </c>
    </row>
    <row r="793" spans="1:16">
      <c r="A793" t="s">
        <v>359</v>
      </c>
      <c r="B793" t="s">
        <v>41</v>
      </c>
      <c r="C793" s="9">
        <v>42601356</v>
      </c>
      <c r="D793" s="10">
        <v>44679</v>
      </c>
      <c r="E793" s="11">
        <v>1679</v>
      </c>
      <c r="F793" t="s">
        <v>288</v>
      </c>
      <c r="G793" s="10">
        <f t="shared" si="48"/>
        <v>44709</v>
      </c>
      <c r="H793" t="s">
        <v>284</v>
      </c>
      <c r="I793" s="12" t="str">
        <f t="shared" si="49"/>
        <v>426013561679</v>
      </c>
      <c r="L793" s="11">
        <f t="shared" si="50"/>
        <v>-1679</v>
      </c>
      <c r="O793" s="10">
        <f>+IFERROR(VLOOKUP(I793,'[1]Resumen pagos 2025'!$1:$1048576,9,0),0)</f>
        <v>0</v>
      </c>
      <c r="P793" t="b">
        <f t="shared" si="51"/>
        <v>1</v>
      </c>
    </row>
    <row r="794" spans="1:16">
      <c r="A794" t="s">
        <v>292</v>
      </c>
      <c r="B794" t="s">
        <v>41</v>
      </c>
      <c r="C794" s="9">
        <v>38502</v>
      </c>
      <c r="D794" s="10">
        <v>44679</v>
      </c>
      <c r="E794" s="11">
        <v>191985</v>
      </c>
      <c r="F794" t="s">
        <v>288</v>
      </c>
      <c r="G794" s="10">
        <f t="shared" si="48"/>
        <v>44709</v>
      </c>
      <c r="H794" t="s">
        <v>284</v>
      </c>
      <c r="I794" s="12" t="str">
        <f t="shared" si="49"/>
        <v>38502191985</v>
      </c>
      <c r="L794" s="11">
        <f t="shared" si="50"/>
        <v>-191985</v>
      </c>
      <c r="O794" s="10">
        <f>+IFERROR(VLOOKUP(I794,'[1]Resumen pagos 2025'!$1:$1048576,9,0),0)</f>
        <v>0</v>
      </c>
      <c r="P794" t="b">
        <f t="shared" si="51"/>
        <v>1</v>
      </c>
    </row>
    <row r="795" spans="1:16">
      <c r="A795" t="s">
        <v>376</v>
      </c>
      <c r="B795" t="s">
        <v>41</v>
      </c>
      <c r="C795" s="9">
        <v>7472744</v>
      </c>
      <c r="D795" s="10">
        <v>44680</v>
      </c>
      <c r="E795" s="11">
        <v>38541</v>
      </c>
      <c r="F795" t="s">
        <v>288</v>
      </c>
      <c r="G795" s="10">
        <f t="shared" si="48"/>
        <v>44710</v>
      </c>
      <c r="H795" t="s">
        <v>284</v>
      </c>
      <c r="I795" s="12" t="str">
        <f t="shared" si="49"/>
        <v>747274438541</v>
      </c>
      <c r="J795" s="10">
        <f>+G795</f>
        <v>44710</v>
      </c>
      <c r="K795" s="11">
        <f>+E795</f>
        <v>38541</v>
      </c>
      <c r="L795" s="11">
        <f t="shared" si="50"/>
        <v>0</v>
      </c>
      <c r="O795" s="10">
        <f>+IFERROR(VLOOKUP(I795,'[1]Resumen pagos 2025'!$1:$1048576,9,0),0)</f>
        <v>0</v>
      </c>
      <c r="P795" t="b">
        <f t="shared" si="51"/>
        <v>0</v>
      </c>
    </row>
    <row r="796" spans="1:16">
      <c r="A796" t="s">
        <v>375</v>
      </c>
      <c r="B796" t="s">
        <v>41</v>
      </c>
      <c r="C796" s="9">
        <v>18066</v>
      </c>
      <c r="D796" s="10">
        <v>44682</v>
      </c>
      <c r="E796" s="11">
        <v>233240</v>
      </c>
      <c r="F796" t="s">
        <v>288</v>
      </c>
      <c r="G796" s="10">
        <f t="shared" si="48"/>
        <v>44712</v>
      </c>
      <c r="H796" t="s">
        <v>284</v>
      </c>
      <c r="I796" s="12" t="str">
        <f t="shared" si="49"/>
        <v>18066233240</v>
      </c>
      <c r="L796" s="11">
        <f t="shared" si="50"/>
        <v>-233240</v>
      </c>
      <c r="O796" s="10">
        <f>+IFERROR(VLOOKUP(I796,'[1]Resumen pagos 2025'!$1:$1048576,9,0),0)</f>
        <v>0</v>
      </c>
      <c r="P796" t="b">
        <f t="shared" si="51"/>
        <v>1</v>
      </c>
    </row>
    <row r="797" spans="1:16">
      <c r="A797" t="s">
        <v>330</v>
      </c>
      <c r="B797" t="s">
        <v>41</v>
      </c>
      <c r="C797" s="9">
        <v>463624</v>
      </c>
      <c r="D797" s="10">
        <v>44683</v>
      </c>
      <c r="E797" s="11">
        <v>71509</v>
      </c>
      <c r="F797" t="s">
        <v>288</v>
      </c>
      <c r="G797" s="10">
        <f t="shared" si="48"/>
        <v>44713</v>
      </c>
      <c r="H797" t="s">
        <v>284</v>
      </c>
      <c r="I797" s="12" t="str">
        <f t="shared" si="49"/>
        <v>46362471509</v>
      </c>
      <c r="L797" s="11">
        <f t="shared" si="50"/>
        <v>-71509</v>
      </c>
      <c r="O797" s="10">
        <f>+IFERROR(VLOOKUP(I797,'[1]Resumen pagos 2025'!$1:$1048576,9,0),0)</f>
        <v>0</v>
      </c>
      <c r="P797" t="b">
        <f t="shared" si="51"/>
        <v>1</v>
      </c>
    </row>
    <row r="798" spans="1:16">
      <c r="A798" t="s">
        <v>292</v>
      </c>
      <c r="B798" t="s">
        <v>41</v>
      </c>
      <c r="C798" s="9">
        <v>38616</v>
      </c>
      <c r="D798" s="10">
        <v>44685</v>
      </c>
      <c r="E798" s="11">
        <v>593233</v>
      </c>
      <c r="F798" t="s">
        <v>288</v>
      </c>
      <c r="G798" s="10">
        <f t="shared" si="48"/>
        <v>44715</v>
      </c>
      <c r="H798" t="s">
        <v>284</v>
      </c>
      <c r="I798" s="12" t="str">
        <f t="shared" si="49"/>
        <v>38616593233</v>
      </c>
      <c r="L798" s="11">
        <f t="shared" si="50"/>
        <v>-593233</v>
      </c>
      <c r="O798" s="10">
        <f>+IFERROR(VLOOKUP(I798,'[1]Resumen pagos 2025'!$1:$1048576,9,0),0)</f>
        <v>0</v>
      </c>
      <c r="P798" t="b">
        <f t="shared" si="51"/>
        <v>1</v>
      </c>
    </row>
    <row r="799" spans="1:16">
      <c r="A799" t="s">
        <v>296</v>
      </c>
      <c r="B799" t="s">
        <v>297</v>
      </c>
      <c r="C799" s="9">
        <v>4866</v>
      </c>
      <c r="D799" s="10">
        <v>44685</v>
      </c>
      <c r="E799" s="11">
        <v>1028088</v>
      </c>
      <c r="F799" t="s">
        <v>288</v>
      </c>
      <c r="G799" s="10">
        <f t="shared" si="48"/>
        <v>44715</v>
      </c>
      <c r="H799" t="s">
        <v>284</v>
      </c>
      <c r="I799" s="12" t="str">
        <f t="shared" si="49"/>
        <v>48661028088</v>
      </c>
      <c r="L799" s="11">
        <f t="shared" si="50"/>
        <v>-1028088</v>
      </c>
      <c r="O799" s="10">
        <f>+IFERROR(VLOOKUP(I799,'[1]Resumen pagos 2025'!$1:$1048576,9,0),0)</f>
        <v>0</v>
      </c>
      <c r="P799" t="b">
        <f t="shared" si="51"/>
        <v>1</v>
      </c>
    </row>
    <row r="800" spans="1:16">
      <c r="A800" t="s">
        <v>52</v>
      </c>
      <c r="B800" t="s">
        <v>41</v>
      </c>
      <c r="C800" s="9">
        <v>101938</v>
      </c>
      <c r="D800" s="10">
        <v>44686</v>
      </c>
      <c r="E800" s="11">
        <v>816398</v>
      </c>
      <c r="F800" t="s">
        <v>288</v>
      </c>
      <c r="G800" s="10">
        <f t="shared" si="48"/>
        <v>44716</v>
      </c>
      <c r="H800" t="s">
        <v>284</v>
      </c>
      <c r="I800" s="12" t="str">
        <f t="shared" si="49"/>
        <v>101938816398</v>
      </c>
      <c r="L800" s="11">
        <f t="shared" si="50"/>
        <v>-816398</v>
      </c>
      <c r="O800" s="10">
        <f>+IFERROR(VLOOKUP(I800,'[1]Resumen pagos 2025'!$1:$1048576,9,0),0)</f>
        <v>0</v>
      </c>
      <c r="P800" t="b">
        <f t="shared" si="51"/>
        <v>1</v>
      </c>
    </row>
    <row r="801" spans="1:16">
      <c r="A801" t="s">
        <v>292</v>
      </c>
      <c r="B801" t="s">
        <v>41</v>
      </c>
      <c r="C801" s="9">
        <v>38661</v>
      </c>
      <c r="D801" s="10">
        <v>44686</v>
      </c>
      <c r="E801" s="11">
        <v>57602</v>
      </c>
      <c r="F801" t="s">
        <v>288</v>
      </c>
      <c r="G801" s="10">
        <f t="shared" si="48"/>
        <v>44716</v>
      </c>
      <c r="H801" t="s">
        <v>327</v>
      </c>
      <c r="I801" s="12" t="str">
        <f t="shared" si="49"/>
        <v>3866157602</v>
      </c>
      <c r="L801" s="11">
        <f t="shared" si="50"/>
        <v>-57602</v>
      </c>
      <c r="O801" s="10">
        <f>+IFERROR(VLOOKUP(I801,'[1]Resumen pagos 2025'!$1:$1048576,9,0),0)</f>
        <v>0</v>
      </c>
      <c r="P801" t="b">
        <f t="shared" si="51"/>
        <v>1</v>
      </c>
    </row>
    <row r="802" spans="1:16">
      <c r="A802" t="s">
        <v>292</v>
      </c>
      <c r="B802" t="s">
        <v>310</v>
      </c>
      <c r="C802" s="9">
        <v>13300</v>
      </c>
      <c r="D802" s="10">
        <v>44687</v>
      </c>
      <c r="E802" s="11">
        <v>-57602</v>
      </c>
      <c r="F802" t="s">
        <v>288</v>
      </c>
      <c r="G802" s="10">
        <f t="shared" si="48"/>
        <v>44717</v>
      </c>
      <c r="H802" t="s">
        <v>311</v>
      </c>
      <c r="I802" s="12" t="str">
        <f t="shared" si="49"/>
        <v>13300-57602</v>
      </c>
      <c r="L802" s="11">
        <f t="shared" si="50"/>
        <v>57602</v>
      </c>
      <c r="O802" s="10">
        <f>+IFERROR(VLOOKUP(I802,'[1]Resumen pagos 2025'!$1:$1048576,9,0),0)</f>
        <v>0</v>
      </c>
      <c r="P802" t="b">
        <f t="shared" si="51"/>
        <v>1</v>
      </c>
    </row>
    <row r="803" spans="1:16">
      <c r="A803" t="s">
        <v>48</v>
      </c>
      <c r="B803" t="s">
        <v>41</v>
      </c>
      <c r="C803" s="9">
        <v>3291</v>
      </c>
      <c r="D803" s="10">
        <v>44690</v>
      </c>
      <c r="E803" s="11">
        <v>2351415</v>
      </c>
      <c r="F803" t="s">
        <v>288</v>
      </c>
      <c r="G803" s="10">
        <f t="shared" si="48"/>
        <v>44720</v>
      </c>
      <c r="H803" t="s">
        <v>327</v>
      </c>
      <c r="I803" s="12" t="str">
        <f t="shared" si="49"/>
        <v>32912351415</v>
      </c>
      <c r="L803" s="11">
        <f t="shared" si="50"/>
        <v>-2351415</v>
      </c>
      <c r="O803" s="10">
        <f>+IFERROR(VLOOKUP(I803,'[1]Resumen pagos 2025'!$1:$1048576,9,0),0)</f>
        <v>0</v>
      </c>
      <c r="P803" t="b">
        <f t="shared" si="51"/>
        <v>1</v>
      </c>
    </row>
    <row r="804" spans="1:16">
      <c r="A804" t="s">
        <v>48</v>
      </c>
      <c r="B804" t="s">
        <v>41</v>
      </c>
      <c r="C804" s="9">
        <v>3290</v>
      </c>
      <c r="D804" s="10">
        <v>44690</v>
      </c>
      <c r="E804" s="11">
        <v>2351415</v>
      </c>
      <c r="F804" t="s">
        <v>288</v>
      </c>
      <c r="G804" s="10">
        <f t="shared" si="48"/>
        <v>44720</v>
      </c>
      <c r="H804" t="s">
        <v>284</v>
      </c>
      <c r="I804" s="12" t="str">
        <f t="shared" si="49"/>
        <v>32902351415</v>
      </c>
      <c r="L804" s="11">
        <f t="shared" si="50"/>
        <v>-2351415</v>
      </c>
      <c r="O804" s="10">
        <f>+IFERROR(VLOOKUP(I804,'[1]Resumen pagos 2025'!$1:$1048576,9,0),0)</f>
        <v>0</v>
      </c>
      <c r="P804" t="b">
        <f t="shared" si="51"/>
        <v>1</v>
      </c>
    </row>
    <row r="805" spans="1:16">
      <c r="A805" t="s">
        <v>48</v>
      </c>
      <c r="B805" t="s">
        <v>310</v>
      </c>
      <c r="C805" s="9">
        <v>282</v>
      </c>
      <c r="D805" s="10">
        <v>44690</v>
      </c>
      <c r="E805" s="11">
        <v>-2351415</v>
      </c>
      <c r="F805" t="s">
        <v>288</v>
      </c>
      <c r="G805" s="10">
        <f t="shared" si="48"/>
        <v>44720</v>
      </c>
      <c r="H805" t="s">
        <v>311</v>
      </c>
      <c r="I805" s="12" t="str">
        <f t="shared" si="49"/>
        <v>282-2351415</v>
      </c>
      <c r="L805" s="11">
        <f t="shared" si="50"/>
        <v>2351415</v>
      </c>
      <c r="O805" s="10">
        <f>+IFERROR(VLOOKUP(I805,'[1]Resumen pagos 2025'!$1:$1048576,9,0),0)</f>
        <v>0</v>
      </c>
      <c r="P805" t="b">
        <f t="shared" si="51"/>
        <v>1</v>
      </c>
    </row>
    <row r="806" spans="1:16">
      <c r="A806" t="s">
        <v>295</v>
      </c>
      <c r="B806" t="s">
        <v>41</v>
      </c>
      <c r="C806" s="9">
        <v>17403</v>
      </c>
      <c r="D806" s="10">
        <v>44691</v>
      </c>
      <c r="E806" s="11">
        <v>39999</v>
      </c>
      <c r="F806" t="s">
        <v>288</v>
      </c>
      <c r="G806" s="10">
        <f t="shared" si="48"/>
        <v>44721</v>
      </c>
      <c r="H806" t="s">
        <v>284</v>
      </c>
      <c r="I806" s="12" t="str">
        <f t="shared" si="49"/>
        <v>1740339999</v>
      </c>
      <c r="L806" s="11">
        <f t="shared" si="50"/>
        <v>-39999</v>
      </c>
      <c r="O806" s="10">
        <f>+IFERROR(VLOOKUP(I806,'[1]Resumen pagos 2025'!$1:$1048576,9,0),0)</f>
        <v>0</v>
      </c>
      <c r="P806" t="b">
        <f t="shared" si="51"/>
        <v>1</v>
      </c>
    </row>
    <row r="807" spans="1:16">
      <c r="A807" t="s">
        <v>300</v>
      </c>
      <c r="B807" t="s">
        <v>41</v>
      </c>
      <c r="C807" s="9">
        <v>45059693</v>
      </c>
      <c r="D807" s="10">
        <v>44691</v>
      </c>
      <c r="E807" s="11">
        <v>35970</v>
      </c>
      <c r="F807" t="s">
        <v>288</v>
      </c>
      <c r="G807" s="10">
        <f t="shared" si="48"/>
        <v>44721</v>
      </c>
      <c r="H807" t="s">
        <v>284</v>
      </c>
      <c r="I807" s="12" t="str">
        <f t="shared" si="49"/>
        <v>4505969335970</v>
      </c>
      <c r="L807" s="11">
        <f t="shared" si="50"/>
        <v>-35970</v>
      </c>
      <c r="O807" s="10">
        <f>+IFERROR(VLOOKUP(I807,'[1]Resumen pagos 2025'!$1:$1048576,9,0),0)</f>
        <v>0</v>
      </c>
      <c r="P807" t="b">
        <f t="shared" si="51"/>
        <v>1</v>
      </c>
    </row>
    <row r="808" spans="1:16">
      <c r="A808" t="s">
        <v>374</v>
      </c>
      <c r="B808" t="s">
        <v>41</v>
      </c>
      <c r="C808" s="9">
        <v>208</v>
      </c>
      <c r="D808" s="10">
        <v>44691</v>
      </c>
      <c r="E808" s="11">
        <v>1547000</v>
      </c>
      <c r="F808" t="s">
        <v>288</v>
      </c>
      <c r="G808" s="10">
        <f t="shared" si="48"/>
        <v>44721</v>
      </c>
      <c r="H808" t="s">
        <v>284</v>
      </c>
      <c r="I808" s="12" t="str">
        <f t="shared" si="49"/>
        <v>2081547000</v>
      </c>
      <c r="L808" s="11">
        <f t="shared" si="50"/>
        <v>-1547000</v>
      </c>
      <c r="O808" s="10">
        <f>+IFERROR(VLOOKUP(I808,'[1]Resumen pagos 2025'!$1:$1048576,9,0),0)</f>
        <v>0</v>
      </c>
      <c r="P808" t="b">
        <f t="shared" si="51"/>
        <v>1</v>
      </c>
    </row>
    <row r="809" spans="1:16">
      <c r="A809" t="s">
        <v>371</v>
      </c>
      <c r="B809" t="s">
        <v>41</v>
      </c>
      <c r="C809" s="9">
        <v>85</v>
      </c>
      <c r="D809" s="10">
        <v>44692</v>
      </c>
      <c r="E809" s="11">
        <v>39566</v>
      </c>
      <c r="F809" t="s">
        <v>288</v>
      </c>
      <c r="G809" s="10">
        <f t="shared" si="48"/>
        <v>44722</v>
      </c>
      <c r="H809" t="s">
        <v>284</v>
      </c>
      <c r="I809" s="12" t="str">
        <f t="shared" si="49"/>
        <v>8539566</v>
      </c>
      <c r="L809" s="11">
        <f t="shared" si="50"/>
        <v>-39566</v>
      </c>
      <c r="O809" s="10">
        <f>+IFERROR(VLOOKUP(I809,'[1]Resumen pagos 2025'!$1:$1048576,9,0),0)</f>
        <v>0</v>
      </c>
      <c r="P809" t="b">
        <f t="shared" si="51"/>
        <v>1</v>
      </c>
    </row>
    <row r="810" spans="1:16">
      <c r="A810" t="s">
        <v>95</v>
      </c>
      <c r="B810" t="s">
        <v>41</v>
      </c>
      <c r="C810" s="9">
        <v>4476</v>
      </c>
      <c r="D810" s="10">
        <v>44693</v>
      </c>
      <c r="E810" s="11">
        <v>2560306</v>
      </c>
      <c r="F810" t="s">
        <v>288</v>
      </c>
      <c r="G810" s="10">
        <f t="shared" si="48"/>
        <v>44723</v>
      </c>
      <c r="H810" t="s">
        <v>284</v>
      </c>
      <c r="I810" s="12" t="str">
        <f t="shared" si="49"/>
        <v>44762560306</v>
      </c>
      <c r="L810" s="11">
        <f t="shared" si="50"/>
        <v>-2560306</v>
      </c>
      <c r="O810" s="10">
        <f>+IFERROR(VLOOKUP(I810,'[1]Resumen pagos 2025'!$1:$1048576,9,0),0)</f>
        <v>0</v>
      </c>
      <c r="P810" t="b">
        <f t="shared" si="51"/>
        <v>1</v>
      </c>
    </row>
    <row r="811" spans="1:16">
      <c r="A811" t="s">
        <v>366</v>
      </c>
      <c r="B811" t="s">
        <v>41</v>
      </c>
      <c r="C811" s="9">
        <v>15095</v>
      </c>
      <c r="D811" s="10">
        <v>44693</v>
      </c>
      <c r="E811" s="11">
        <v>2618030</v>
      </c>
      <c r="F811" t="s">
        <v>288</v>
      </c>
      <c r="G811" s="10">
        <f t="shared" si="48"/>
        <v>44723</v>
      </c>
      <c r="H811" t="s">
        <v>284</v>
      </c>
      <c r="I811" s="12" t="str">
        <f t="shared" si="49"/>
        <v>150952618030</v>
      </c>
      <c r="L811" s="11">
        <f t="shared" si="50"/>
        <v>-2618030</v>
      </c>
      <c r="O811" s="10">
        <f>+IFERROR(VLOOKUP(I811,'[1]Resumen pagos 2025'!$1:$1048576,9,0),0)</f>
        <v>0</v>
      </c>
      <c r="P811" t="b">
        <f t="shared" si="51"/>
        <v>1</v>
      </c>
    </row>
    <row r="812" spans="1:16">
      <c r="A812" t="s">
        <v>289</v>
      </c>
      <c r="B812" t="s">
        <v>41</v>
      </c>
      <c r="C812" s="9">
        <v>4530</v>
      </c>
      <c r="D812" s="10">
        <v>44694</v>
      </c>
      <c r="E812" s="11">
        <v>79566</v>
      </c>
      <c r="F812" t="s">
        <v>288</v>
      </c>
      <c r="G812" s="10">
        <f t="shared" si="48"/>
        <v>44724</v>
      </c>
      <c r="H812" t="s">
        <v>284</v>
      </c>
      <c r="I812" s="12" t="str">
        <f t="shared" si="49"/>
        <v>453079566</v>
      </c>
      <c r="L812" s="11">
        <f t="shared" si="50"/>
        <v>-79566</v>
      </c>
      <c r="O812" s="10">
        <f>+IFERROR(VLOOKUP(I812,'[1]Resumen pagos 2025'!$1:$1048576,9,0),0)</f>
        <v>0</v>
      </c>
      <c r="P812" t="b">
        <f t="shared" si="51"/>
        <v>1</v>
      </c>
    </row>
    <row r="813" spans="1:16">
      <c r="A813" t="s">
        <v>292</v>
      </c>
      <c r="B813" t="s">
        <v>41</v>
      </c>
      <c r="C813" s="9">
        <v>38812</v>
      </c>
      <c r="D813" s="10">
        <v>44694</v>
      </c>
      <c r="E813" s="11">
        <v>179978</v>
      </c>
      <c r="F813" t="s">
        <v>288</v>
      </c>
      <c r="G813" s="10">
        <f t="shared" si="48"/>
        <v>44724</v>
      </c>
      <c r="H813" t="s">
        <v>284</v>
      </c>
      <c r="I813" s="12" t="str">
        <f t="shared" si="49"/>
        <v>38812179978</v>
      </c>
      <c r="L813" s="11">
        <f t="shared" si="50"/>
        <v>-179978</v>
      </c>
      <c r="O813" s="10">
        <f>+IFERROR(VLOOKUP(I813,'[1]Resumen pagos 2025'!$1:$1048576,9,0),0)</f>
        <v>0</v>
      </c>
      <c r="P813" t="b">
        <f t="shared" si="51"/>
        <v>1</v>
      </c>
    </row>
    <row r="814" spans="1:16">
      <c r="A814" t="s">
        <v>344</v>
      </c>
      <c r="B814" t="s">
        <v>41</v>
      </c>
      <c r="C814" s="9">
        <v>23614</v>
      </c>
      <c r="D814" s="10">
        <v>44694</v>
      </c>
      <c r="E814" s="11">
        <v>895970</v>
      </c>
      <c r="F814" t="s">
        <v>288</v>
      </c>
      <c r="G814" s="10">
        <f t="shared" si="48"/>
        <v>44724</v>
      </c>
      <c r="H814" t="s">
        <v>284</v>
      </c>
      <c r="I814" s="12" t="str">
        <f t="shared" si="49"/>
        <v>23614895970</v>
      </c>
      <c r="L814" s="11">
        <f t="shared" si="50"/>
        <v>-895970</v>
      </c>
      <c r="O814" s="10">
        <f>+IFERROR(VLOOKUP(I814,'[1]Resumen pagos 2025'!$1:$1048576,9,0),0)</f>
        <v>0</v>
      </c>
      <c r="P814" t="b">
        <f t="shared" si="51"/>
        <v>1</v>
      </c>
    </row>
    <row r="815" spans="1:16">
      <c r="A815" t="s">
        <v>52</v>
      </c>
      <c r="B815" t="s">
        <v>41</v>
      </c>
      <c r="C815" s="9">
        <v>102118</v>
      </c>
      <c r="D815" s="10">
        <v>44697</v>
      </c>
      <c r="E815" s="11">
        <v>425639</v>
      </c>
      <c r="F815" t="s">
        <v>288</v>
      </c>
      <c r="G815" s="10">
        <f t="shared" si="48"/>
        <v>44727</v>
      </c>
      <c r="H815" t="s">
        <v>284</v>
      </c>
      <c r="I815" s="12" t="str">
        <f t="shared" si="49"/>
        <v>102118425639</v>
      </c>
      <c r="L815" s="11">
        <f t="shared" si="50"/>
        <v>-425639</v>
      </c>
      <c r="O815" s="10">
        <f>+IFERROR(VLOOKUP(I815,'[1]Resumen pagos 2025'!$1:$1048576,9,0),0)</f>
        <v>0</v>
      </c>
      <c r="P815" t="b">
        <f t="shared" si="51"/>
        <v>1</v>
      </c>
    </row>
    <row r="816" spans="1:16">
      <c r="A816" t="s">
        <v>48</v>
      </c>
      <c r="B816" t="s">
        <v>41</v>
      </c>
      <c r="C816" s="9">
        <v>3313</v>
      </c>
      <c r="D816" s="10">
        <v>44697</v>
      </c>
      <c r="E816" s="11">
        <v>2385212</v>
      </c>
      <c r="F816" t="s">
        <v>288</v>
      </c>
      <c r="G816" s="10">
        <f t="shared" si="48"/>
        <v>44727</v>
      </c>
      <c r="H816" t="s">
        <v>284</v>
      </c>
      <c r="I816" s="12" t="str">
        <f t="shared" si="49"/>
        <v>33132385212</v>
      </c>
      <c r="L816" s="11">
        <f t="shared" si="50"/>
        <v>-2385212</v>
      </c>
      <c r="O816" s="10">
        <f>+IFERROR(VLOOKUP(I816,'[1]Resumen pagos 2025'!$1:$1048576,9,0),0)</f>
        <v>0</v>
      </c>
      <c r="P816" t="b">
        <f t="shared" si="51"/>
        <v>1</v>
      </c>
    </row>
    <row r="817" spans="1:16">
      <c r="A817" t="s">
        <v>350</v>
      </c>
      <c r="B817" t="s">
        <v>41</v>
      </c>
      <c r="C817" s="9">
        <v>5524063</v>
      </c>
      <c r="D817" s="10">
        <v>44697</v>
      </c>
      <c r="E817" s="11">
        <v>11666</v>
      </c>
      <c r="F817" t="s">
        <v>288</v>
      </c>
      <c r="G817" s="10">
        <f t="shared" si="48"/>
        <v>44727</v>
      </c>
      <c r="H817" t="s">
        <v>284</v>
      </c>
      <c r="I817" s="12" t="str">
        <f t="shared" si="49"/>
        <v>552406311666</v>
      </c>
      <c r="J817" s="10">
        <f>+G817</f>
        <v>44727</v>
      </c>
      <c r="K817" s="11">
        <f>+E817</f>
        <v>11666</v>
      </c>
      <c r="L817" s="11">
        <f t="shared" si="50"/>
        <v>0</v>
      </c>
      <c r="O817" s="10">
        <f>+IFERROR(VLOOKUP(I817,'[1]Resumen pagos 2025'!$1:$1048576,9,0),0)</f>
        <v>0</v>
      </c>
      <c r="P817" t="b">
        <f t="shared" si="51"/>
        <v>0</v>
      </c>
    </row>
    <row r="818" spans="1:16">
      <c r="A818" t="s">
        <v>377</v>
      </c>
      <c r="B818" t="s">
        <v>297</v>
      </c>
      <c r="C818" s="9">
        <v>470</v>
      </c>
      <c r="D818" s="10">
        <v>44698</v>
      </c>
      <c r="E818" s="11">
        <v>1557118</v>
      </c>
      <c r="F818" t="s">
        <v>288</v>
      </c>
      <c r="G818" s="10">
        <f t="shared" si="48"/>
        <v>44728</v>
      </c>
      <c r="H818" t="s">
        <v>284</v>
      </c>
      <c r="I818" s="12" t="str">
        <f t="shared" si="49"/>
        <v>4701557118</v>
      </c>
      <c r="L818" s="11">
        <f t="shared" si="50"/>
        <v>-1557118</v>
      </c>
      <c r="O818" s="10">
        <f>+IFERROR(VLOOKUP(I818,'[1]Resumen pagos 2025'!$1:$1048576,9,0),0)</f>
        <v>0</v>
      </c>
      <c r="P818" t="b">
        <f t="shared" si="51"/>
        <v>1</v>
      </c>
    </row>
    <row r="819" spans="1:16">
      <c r="A819" t="s">
        <v>64</v>
      </c>
      <c r="B819" t="s">
        <v>41</v>
      </c>
      <c r="C819" s="9">
        <v>91691</v>
      </c>
      <c r="D819" s="10">
        <v>44698</v>
      </c>
      <c r="E819" s="11">
        <v>133754</v>
      </c>
      <c r="F819" t="s">
        <v>288</v>
      </c>
      <c r="G819" s="10">
        <f t="shared" si="48"/>
        <v>44728</v>
      </c>
      <c r="H819" t="s">
        <v>284</v>
      </c>
      <c r="I819" s="12" t="str">
        <f t="shared" si="49"/>
        <v>91691133754</v>
      </c>
      <c r="L819" s="11">
        <f t="shared" si="50"/>
        <v>-133754</v>
      </c>
      <c r="O819" s="10">
        <f>+IFERROR(VLOOKUP(I819,'[1]Resumen pagos 2025'!$1:$1048576,9,0),0)</f>
        <v>0</v>
      </c>
      <c r="P819" t="b">
        <f t="shared" si="51"/>
        <v>1</v>
      </c>
    </row>
    <row r="820" spans="1:16">
      <c r="A820" t="s">
        <v>289</v>
      </c>
      <c r="B820" t="s">
        <v>41</v>
      </c>
      <c r="C820" s="9">
        <v>4536</v>
      </c>
      <c r="D820" s="10">
        <v>44698</v>
      </c>
      <c r="E820" s="11">
        <v>180680</v>
      </c>
      <c r="F820" t="s">
        <v>288</v>
      </c>
      <c r="G820" s="10">
        <f t="shared" si="48"/>
        <v>44728</v>
      </c>
      <c r="H820" t="s">
        <v>284</v>
      </c>
      <c r="I820" s="12" t="str">
        <f t="shared" si="49"/>
        <v>4536180680</v>
      </c>
      <c r="L820" s="11">
        <f t="shared" si="50"/>
        <v>-180680</v>
      </c>
      <c r="O820" s="10">
        <f>+IFERROR(VLOOKUP(I820,'[1]Resumen pagos 2025'!$1:$1048576,9,0),0)</f>
        <v>0</v>
      </c>
      <c r="P820" t="b">
        <f t="shared" si="51"/>
        <v>1</v>
      </c>
    </row>
    <row r="821" spans="1:16">
      <c r="A821" t="s">
        <v>292</v>
      </c>
      <c r="B821" t="s">
        <v>41</v>
      </c>
      <c r="C821" s="9">
        <v>38893</v>
      </c>
      <c r="D821" s="10">
        <v>44699</v>
      </c>
      <c r="E821" s="11">
        <v>333545</v>
      </c>
      <c r="F821" t="s">
        <v>288</v>
      </c>
      <c r="G821" s="10">
        <f t="shared" si="48"/>
        <v>44729</v>
      </c>
      <c r="H821" t="s">
        <v>284</v>
      </c>
      <c r="I821" s="12" t="str">
        <f t="shared" si="49"/>
        <v>38893333545</v>
      </c>
      <c r="L821" s="11">
        <f t="shared" si="50"/>
        <v>-333545</v>
      </c>
      <c r="O821" s="10">
        <f>+IFERROR(VLOOKUP(I821,'[1]Resumen pagos 2025'!$1:$1048576,9,0),0)</f>
        <v>0</v>
      </c>
      <c r="P821" t="b">
        <f t="shared" si="51"/>
        <v>1</v>
      </c>
    </row>
    <row r="822" spans="1:16">
      <c r="A822" t="s">
        <v>341</v>
      </c>
      <c r="B822" t="s">
        <v>41</v>
      </c>
      <c r="C822" s="9">
        <v>27787</v>
      </c>
      <c r="D822" s="10">
        <v>44700</v>
      </c>
      <c r="E822" s="11">
        <v>10</v>
      </c>
      <c r="F822" t="s">
        <v>288</v>
      </c>
      <c r="G822" s="10">
        <f t="shared" si="48"/>
        <v>44730</v>
      </c>
      <c r="H822" t="s">
        <v>284</v>
      </c>
      <c r="I822" s="12" t="str">
        <f t="shared" si="49"/>
        <v>2778710</v>
      </c>
      <c r="L822" s="11">
        <f t="shared" si="50"/>
        <v>-10</v>
      </c>
      <c r="O822" s="10">
        <f>+IFERROR(VLOOKUP(I822,'[1]Resumen pagos 2025'!$1:$1048576,9,0),0)</f>
        <v>0</v>
      </c>
      <c r="P822" t="b">
        <f t="shared" si="51"/>
        <v>1</v>
      </c>
    </row>
    <row r="823" spans="1:16">
      <c r="A823" t="s">
        <v>314</v>
      </c>
      <c r="B823" t="s">
        <v>41</v>
      </c>
      <c r="C823" s="9">
        <v>2816855</v>
      </c>
      <c r="D823" s="10">
        <v>44704</v>
      </c>
      <c r="E823" s="11">
        <v>134081</v>
      </c>
      <c r="F823" t="s">
        <v>288</v>
      </c>
      <c r="G823" s="10">
        <f t="shared" si="48"/>
        <v>44734</v>
      </c>
      <c r="H823" t="s">
        <v>284</v>
      </c>
      <c r="I823" s="12" t="str">
        <f t="shared" si="49"/>
        <v>2816855134081</v>
      </c>
      <c r="L823" s="11">
        <f t="shared" si="50"/>
        <v>-134081</v>
      </c>
      <c r="O823" s="10">
        <f>+IFERROR(VLOOKUP(I823,'[1]Resumen pagos 2025'!$1:$1048576,9,0),0)</f>
        <v>0</v>
      </c>
      <c r="P823" t="b">
        <f t="shared" si="51"/>
        <v>1</v>
      </c>
    </row>
    <row r="824" spans="1:16">
      <c r="A824" t="s">
        <v>55</v>
      </c>
      <c r="B824" t="s">
        <v>41</v>
      </c>
      <c r="C824" s="9">
        <v>763250</v>
      </c>
      <c r="D824" s="10">
        <v>44704</v>
      </c>
      <c r="E824" s="11">
        <v>8672927</v>
      </c>
      <c r="F824" t="s">
        <v>288</v>
      </c>
      <c r="G824" s="10">
        <f t="shared" si="48"/>
        <v>44734</v>
      </c>
      <c r="H824" t="s">
        <v>284</v>
      </c>
      <c r="I824" s="12" t="str">
        <f t="shared" si="49"/>
        <v>7632508672927</v>
      </c>
      <c r="L824" s="11">
        <f t="shared" si="50"/>
        <v>-8672927</v>
      </c>
      <c r="N824" s="14" t="s">
        <v>304</v>
      </c>
      <c r="O824" s="10">
        <f>+IFERROR(VLOOKUP(I824,'[1]Resumen pagos 2025'!$1:$1048576,9,0),0)</f>
        <v>0</v>
      </c>
      <c r="P824" t="b">
        <f t="shared" si="51"/>
        <v>1</v>
      </c>
    </row>
    <row r="825" spans="1:16">
      <c r="A825" t="s">
        <v>52</v>
      </c>
      <c r="B825" t="s">
        <v>41</v>
      </c>
      <c r="C825" s="9">
        <v>102348</v>
      </c>
      <c r="D825" s="10">
        <v>44705</v>
      </c>
      <c r="E825" s="11">
        <v>143625</v>
      </c>
      <c r="F825" t="s">
        <v>288</v>
      </c>
      <c r="G825" s="10">
        <f t="shared" si="48"/>
        <v>44735</v>
      </c>
      <c r="H825" t="s">
        <v>284</v>
      </c>
      <c r="I825" s="12" t="str">
        <f t="shared" si="49"/>
        <v>102348143625</v>
      </c>
      <c r="L825" s="11">
        <f t="shared" si="50"/>
        <v>-143625</v>
      </c>
      <c r="O825" s="10">
        <f>+IFERROR(VLOOKUP(I825,'[1]Resumen pagos 2025'!$1:$1048576,9,0),0)</f>
        <v>0</v>
      </c>
      <c r="P825" t="b">
        <f t="shared" si="51"/>
        <v>1</v>
      </c>
    </row>
    <row r="826" spans="1:16">
      <c r="A826" t="s">
        <v>378</v>
      </c>
      <c r="B826" t="s">
        <v>41</v>
      </c>
      <c r="C826" s="9">
        <v>94</v>
      </c>
      <c r="D826" s="10">
        <v>44705</v>
      </c>
      <c r="E826" s="11">
        <v>27986</v>
      </c>
      <c r="F826" t="s">
        <v>288</v>
      </c>
      <c r="G826" s="10">
        <f t="shared" si="48"/>
        <v>44735</v>
      </c>
      <c r="H826" t="s">
        <v>284</v>
      </c>
      <c r="I826" s="12" t="str">
        <f t="shared" si="49"/>
        <v>9427986</v>
      </c>
      <c r="L826" s="11">
        <f t="shared" si="50"/>
        <v>-27986</v>
      </c>
      <c r="O826" s="10">
        <f>+IFERROR(VLOOKUP(I826,'[1]Resumen pagos 2025'!$1:$1048576,9,0),0)</f>
        <v>0</v>
      </c>
      <c r="P826" t="b">
        <f t="shared" si="51"/>
        <v>1</v>
      </c>
    </row>
    <row r="827" spans="1:16">
      <c r="A827" t="s">
        <v>366</v>
      </c>
      <c r="B827" t="s">
        <v>41</v>
      </c>
      <c r="C827" s="9">
        <v>15201</v>
      </c>
      <c r="D827" s="10">
        <v>44705</v>
      </c>
      <c r="E827" s="11">
        <v>387903</v>
      </c>
      <c r="F827" t="s">
        <v>288</v>
      </c>
      <c r="G827" s="10">
        <f t="shared" si="48"/>
        <v>44735</v>
      </c>
      <c r="H827" t="s">
        <v>284</v>
      </c>
      <c r="I827" s="12" t="str">
        <f t="shared" si="49"/>
        <v>15201387903</v>
      </c>
      <c r="L827" s="11">
        <f t="shared" si="50"/>
        <v>-387903</v>
      </c>
      <c r="O827" s="10">
        <f>+IFERROR(VLOOKUP(I827,'[1]Resumen pagos 2025'!$1:$1048576,9,0),0)</f>
        <v>0</v>
      </c>
      <c r="P827" t="b">
        <f t="shared" si="51"/>
        <v>1</v>
      </c>
    </row>
    <row r="828" spans="1:16">
      <c r="A828" t="s">
        <v>292</v>
      </c>
      <c r="B828" t="s">
        <v>41</v>
      </c>
      <c r="C828" s="9">
        <v>38974</v>
      </c>
      <c r="D828" s="10">
        <v>44705</v>
      </c>
      <c r="E828" s="11">
        <v>171184</v>
      </c>
      <c r="F828" t="s">
        <v>288</v>
      </c>
      <c r="G828" s="10">
        <f t="shared" si="48"/>
        <v>44735</v>
      </c>
      <c r="H828" t="s">
        <v>284</v>
      </c>
      <c r="I828" s="12" t="str">
        <f t="shared" si="49"/>
        <v>38974171184</v>
      </c>
      <c r="L828" s="11">
        <f t="shared" si="50"/>
        <v>-171184</v>
      </c>
      <c r="O828" s="10">
        <f>+IFERROR(VLOOKUP(I828,'[1]Resumen pagos 2025'!$1:$1048576,9,0),0)</f>
        <v>0</v>
      </c>
      <c r="P828" t="b">
        <f t="shared" si="51"/>
        <v>1</v>
      </c>
    </row>
    <row r="829" spans="1:16">
      <c r="A829" t="s">
        <v>290</v>
      </c>
      <c r="B829" t="s">
        <v>41</v>
      </c>
      <c r="C829" s="9">
        <v>7226</v>
      </c>
      <c r="D829" s="10">
        <v>44706</v>
      </c>
      <c r="E829" s="11">
        <v>431984</v>
      </c>
      <c r="F829" t="s">
        <v>288</v>
      </c>
      <c r="G829" s="10">
        <f t="shared" si="48"/>
        <v>44736</v>
      </c>
      <c r="H829" t="s">
        <v>284</v>
      </c>
      <c r="I829" s="12" t="str">
        <f t="shared" si="49"/>
        <v>7226431984</v>
      </c>
      <c r="L829" s="11">
        <f t="shared" si="50"/>
        <v>-431984</v>
      </c>
      <c r="O829" s="10">
        <f>+IFERROR(VLOOKUP(I829,'[1]Resumen pagos 2025'!$1:$1048576,9,0),0)</f>
        <v>0</v>
      </c>
      <c r="P829" t="b">
        <f t="shared" si="51"/>
        <v>1</v>
      </c>
    </row>
    <row r="830" spans="1:16">
      <c r="A830" t="s">
        <v>379</v>
      </c>
      <c r="B830" t="s">
        <v>41</v>
      </c>
      <c r="C830" s="9">
        <v>9106</v>
      </c>
      <c r="D830" s="10">
        <v>44706</v>
      </c>
      <c r="E830" s="11">
        <v>1843776</v>
      </c>
      <c r="F830" t="s">
        <v>288</v>
      </c>
      <c r="G830" s="10">
        <f t="shared" si="48"/>
        <v>44736</v>
      </c>
      <c r="H830" t="s">
        <v>284</v>
      </c>
      <c r="I830" s="12" t="str">
        <f t="shared" si="49"/>
        <v>91061843776</v>
      </c>
      <c r="L830" s="11">
        <f t="shared" si="50"/>
        <v>-1843776</v>
      </c>
      <c r="O830" s="10">
        <f>+IFERROR(VLOOKUP(I830,'[1]Resumen pagos 2025'!$1:$1048576,9,0),0)</f>
        <v>0</v>
      </c>
      <c r="P830" t="b">
        <f t="shared" si="51"/>
        <v>1</v>
      </c>
    </row>
    <row r="831" spans="1:16">
      <c r="A831" t="s">
        <v>55</v>
      </c>
      <c r="B831" t="s">
        <v>41</v>
      </c>
      <c r="C831" s="9">
        <v>763354</v>
      </c>
      <c r="D831" s="10">
        <v>44706</v>
      </c>
      <c r="E831" s="11">
        <v>7079880</v>
      </c>
      <c r="F831" t="s">
        <v>288</v>
      </c>
      <c r="G831" s="10">
        <f t="shared" si="48"/>
        <v>44736</v>
      </c>
      <c r="H831" t="s">
        <v>284</v>
      </c>
      <c r="I831" s="12" t="str">
        <f t="shared" si="49"/>
        <v>7633547079880</v>
      </c>
      <c r="L831" s="11">
        <f t="shared" si="50"/>
        <v>-7079880</v>
      </c>
      <c r="N831" s="14" t="s">
        <v>304</v>
      </c>
      <c r="O831" s="10">
        <f>+IFERROR(VLOOKUP(I831,'[1]Resumen pagos 2025'!$1:$1048576,9,0),0)</f>
        <v>0</v>
      </c>
      <c r="P831" t="b">
        <f t="shared" si="51"/>
        <v>1</v>
      </c>
    </row>
    <row r="832" spans="1:16">
      <c r="A832" t="s">
        <v>359</v>
      </c>
      <c r="B832" t="s">
        <v>310</v>
      </c>
      <c r="C832" s="9">
        <v>4782012</v>
      </c>
      <c r="D832" s="10">
        <v>44707</v>
      </c>
      <c r="E832" s="11">
        <v>-253</v>
      </c>
      <c r="F832" t="s">
        <v>288</v>
      </c>
      <c r="G832" s="10">
        <f t="shared" si="48"/>
        <v>44737</v>
      </c>
      <c r="H832" t="s">
        <v>311</v>
      </c>
      <c r="I832" s="12" t="str">
        <f t="shared" si="49"/>
        <v>4782012-253</v>
      </c>
      <c r="L832" s="11">
        <f t="shared" si="50"/>
        <v>253</v>
      </c>
      <c r="O832" s="10">
        <f>+IFERROR(VLOOKUP(I832,'[1]Resumen pagos 2025'!$1:$1048576,9,0),0)</f>
        <v>0</v>
      </c>
      <c r="P832" t="b">
        <f t="shared" si="51"/>
        <v>1</v>
      </c>
    </row>
    <row r="833" spans="1:16">
      <c r="A833" t="s">
        <v>359</v>
      </c>
      <c r="B833" t="s">
        <v>41</v>
      </c>
      <c r="C833" s="9">
        <v>42709601</v>
      </c>
      <c r="D833" s="10">
        <v>44708</v>
      </c>
      <c r="E833" s="11">
        <v>2003</v>
      </c>
      <c r="F833" t="s">
        <v>288</v>
      </c>
      <c r="G833" s="10">
        <f t="shared" si="48"/>
        <v>44738</v>
      </c>
      <c r="H833" t="s">
        <v>284</v>
      </c>
      <c r="I833" s="12" t="str">
        <f t="shared" si="49"/>
        <v>427096012003</v>
      </c>
      <c r="L833" s="11">
        <f t="shared" si="50"/>
        <v>-2003</v>
      </c>
      <c r="O833" s="10">
        <f>+IFERROR(VLOOKUP(I833,'[1]Resumen pagos 2025'!$1:$1048576,9,0),0)</f>
        <v>0</v>
      </c>
      <c r="P833" t="b">
        <f t="shared" si="51"/>
        <v>1</v>
      </c>
    </row>
    <row r="834" spans="1:16">
      <c r="A834" t="s">
        <v>380</v>
      </c>
      <c r="B834" t="s">
        <v>41</v>
      </c>
      <c r="C834" s="9">
        <v>27348</v>
      </c>
      <c r="D834" s="10">
        <v>44708</v>
      </c>
      <c r="E834" s="11">
        <v>1059624</v>
      </c>
      <c r="F834" t="s">
        <v>288</v>
      </c>
      <c r="G834" s="10">
        <f t="shared" ref="G834:G897" si="52">+D834+30</f>
        <v>44738</v>
      </c>
      <c r="H834" t="s">
        <v>284</v>
      </c>
      <c r="I834" s="12" t="str">
        <f t="shared" ref="I834:I897" si="53">+C834&amp;E834</f>
        <v>273481059624</v>
      </c>
      <c r="L834" s="11">
        <f t="shared" ref="L834:L897" si="54">+K834-E834</f>
        <v>-1059624</v>
      </c>
      <c r="O834" s="10">
        <f>+IFERROR(VLOOKUP(I834,'[1]Resumen pagos 2025'!$1:$1048576,9,0),0)</f>
        <v>0</v>
      </c>
      <c r="P834" t="b">
        <f t="shared" si="51"/>
        <v>1</v>
      </c>
    </row>
    <row r="835" spans="1:16">
      <c r="A835" t="s">
        <v>314</v>
      </c>
      <c r="B835" t="s">
        <v>41</v>
      </c>
      <c r="C835" s="9">
        <v>2820582</v>
      </c>
      <c r="D835" s="10">
        <v>44708</v>
      </c>
      <c r="E835" s="11">
        <v>92527</v>
      </c>
      <c r="F835" t="s">
        <v>288</v>
      </c>
      <c r="G835" s="10">
        <f t="shared" si="52"/>
        <v>44738</v>
      </c>
      <c r="H835" t="s">
        <v>284</v>
      </c>
      <c r="I835" s="12" t="str">
        <f t="shared" si="53"/>
        <v>282058292527</v>
      </c>
      <c r="L835" s="11">
        <f t="shared" si="54"/>
        <v>-92527</v>
      </c>
      <c r="O835" s="10">
        <f>+IFERROR(VLOOKUP(I835,'[1]Resumen pagos 2025'!$1:$1048576,9,0),0)</f>
        <v>0</v>
      </c>
      <c r="P835" t="b">
        <f t="shared" si="51"/>
        <v>1</v>
      </c>
    </row>
    <row r="836" spans="1:16">
      <c r="A836" t="s">
        <v>296</v>
      </c>
      <c r="B836" t="s">
        <v>297</v>
      </c>
      <c r="C836" s="9">
        <v>4946</v>
      </c>
      <c r="D836" s="10">
        <v>44708</v>
      </c>
      <c r="E836" s="11">
        <v>128511</v>
      </c>
      <c r="F836" t="s">
        <v>288</v>
      </c>
      <c r="G836" s="10">
        <f t="shared" si="52"/>
        <v>44738</v>
      </c>
      <c r="H836" t="s">
        <v>284</v>
      </c>
      <c r="I836" s="12" t="str">
        <f t="shared" si="53"/>
        <v>4946128511</v>
      </c>
      <c r="L836" s="11">
        <f t="shared" si="54"/>
        <v>-128511</v>
      </c>
      <c r="O836" s="10">
        <f>+IFERROR(VLOOKUP(I836,'[1]Resumen pagos 2025'!$1:$1048576,9,0),0)</f>
        <v>0</v>
      </c>
      <c r="P836" t="b">
        <f t="shared" si="51"/>
        <v>1</v>
      </c>
    </row>
    <row r="837" spans="1:16">
      <c r="A837" t="s">
        <v>285</v>
      </c>
      <c r="B837" t="s">
        <v>41</v>
      </c>
      <c r="C837" s="9">
        <v>700</v>
      </c>
      <c r="D837" s="10">
        <v>44710</v>
      </c>
      <c r="E837" s="11">
        <v>2876563</v>
      </c>
      <c r="F837" t="s">
        <v>288</v>
      </c>
      <c r="G837" s="10">
        <f t="shared" si="52"/>
        <v>44740</v>
      </c>
      <c r="H837" t="s">
        <v>284</v>
      </c>
      <c r="I837" s="12" t="str">
        <f t="shared" si="53"/>
        <v>7002876563</v>
      </c>
      <c r="J837" s="15">
        <v>44735</v>
      </c>
      <c r="K837" s="16">
        <v>2876563</v>
      </c>
      <c r="L837" s="11">
        <f t="shared" si="54"/>
        <v>0</v>
      </c>
      <c r="O837" s="10">
        <f>+IFERROR(VLOOKUP(I837,'[1]Resumen pagos 2025'!$1:$1048576,9,0),0)</f>
        <v>0</v>
      </c>
      <c r="P837" t="b">
        <f t="shared" si="51"/>
        <v>0</v>
      </c>
    </row>
    <row r="838" spans="1:16">
      <c r="A838" t="s">
        <v>381</v>
      </c>
      <c r="B838" t="s">
        <v>41</v>
      </c>
      <c r="C838" s="9">
        <v>28979</v>
      </c>
      <c r="D838" s="10">
        <v>44710</v>
      </c>
      <c r="E838" s="11">
        <v>327508</v>
      </c>
      <c r="F838" t="s">
        <v>288</v>
      </c>
      <c r="G838" s="10">
        <f t="shared" si="52"/>
        <v>44740</v>
      </c>
      <c r="H838" t="s">
        <v>284</v>
      </c>
      <c r="I838" s="12" t="str">
        <f t="shared" si="53"/>
        <v>28979327508</v>
      </c>
      <c r="L838" s="11">
        <f t="shared" si="54"/>
        <v>-327508</v>
      </c>
      <c r="O838" s="10">
        <f>+IFERROR(VLOOKUP(I838,'[1]Resumen pagos 2025'!$1:$1048576,9,0),0)</f>
        <v>0</v>
      </c>
      <c r="P838" t="b">
        <f t="shared" si="51"/>
        <v>1</v>
      </c>
    </row>
    <row r="839" spans="1:16">
      <c r="A839" t="s">
        <v>299</v>
      </c>
      <c r="B839" t="s">
        <v>41</v>
      </c>
      <c r="C839" s="9">
        <v>212913</v>
      </c>
      <c r="D839" s="10">
        <v>44711</v>
      </c>
      <c r="E839" s="11">
        <v>318285</v>
      </c>
      <c r="F839" t="s">
        <v>288</v>
      </c>
      <c r="G839" s="10">
        <f t="shared" si="52"/>
        <v>44741</v>
      </c>
      <c r="H839" t="s">
        <v>284</v>
      </c>
      <c r="I839" s="12" t="str">
        <f t="shared" si="53"/>
        <v>212913318285</v>
      </c>
      <c r="L839" s="11">
        <f t="shared" si="54"/>
        <v>-318285</v>
      </c>
      <c r="O839" s="10">
        <f>+IFERROR(VLOOKUP(I839,'[1]Resumen pagos 2025'!$1:$1048576,9,0),0)</f>
        <v>0</v>
      </c>
      <c r="P839" t="b">
        <f t="shared" ref="P839:P902" si="55">+O839=J839</f>
        <v>1</v>
      </c>
    </row>
    <row r="840" spans="1:16">
      <c r="A840" t="s">
        <v>376</v>
      </c>
      <c r="B840" t="s">
        <v>41</v>
      </c>
      <c r="C840" s="9">
        <v>7506497</v>
      </c>
      <c r="D840" s="10">
        <v>44712</v>
      </c>
      <c r="E840" s="11">
        <v>39105</v>
      </c>
      <c r="F840" t="s">
        <v>288</v>
      </c>
      <c r="G840" s="10">
        <f t="shared" si="52"/>
        <v>44742</v>
      </c>
      <c r="H840" t="s">
        <v>284</v>
      </c>
      <c r="I840" s="12" t="str">
        <f t="shared" si="53"/>
        <v>750649739105</v>
      </c>
      <c r="J840" s="10">
        <f>+G840</f>
        <v>44742</v>
      </c>
      <c r="K840" s="11">
        <f>+E840</f>
        <v>39105</v>
      </c>
      <c r="L840" s="11">
        <f t="shared" si="54"/>
        <v>0</v>
      </c>
      <c r="O840" s="10">
        <f>+IFERROR(VLOOKUP(I840,'[1]Resumen pagos 2025'!$1:$1048576,9,0),0)</f>
        <v>0</v>
      </c>
      <c r="P840" t="b">
        <f t="shared" si="55"/>
        <v>0</v>
      </c>
    </row>
    <row r="841" spans="1:16">
      <c r="A841" t="s">
        <v>330</v>
      </c>
      <c r="B841" t="s">
        <v>41</v>
      </c>
      <c r="C841" s="9">
        <v>466009</v>
      </c>
      <c r="D841" s="10">
        <v>44712</v>
      </c>
      <c r="E841" s="11">
        <v>361219</v>
      </c>
      <c r="F841" t="s">
        <v>288</v>
      </c>
      <c r="G841" s="10">
        <f t="shared" si="52"/>
        <v>44742</v>
      </c>
      <c r="H841" t="s">
        <v>284</v>
      </c>
      <c r="I841" s="12" t="str">
        <f t="shared" si="53"/>
        <v>466009361219</v>
      </c>
      <c r="L841" s="11">
        <f t="shared" si="54"/>
        <v>-361219</v>
      </c>
      <c r="O841" s="10">
        <f>+IFERROR(VLOOKUP(I841,'[1]Resumen pagos 2025'!$1:$1048576,9,0),0)</f>
        <v>0</v>
      </c>
      <c r="P841" t="b">
        <f t="shared" si="55"/>
        <v>1</v>
      </c>
    </row>
    <row r="842" spans="1:16">
      <c r="A842" t="s">
        <v>330</v>
      </c>
      <c r="B842" t="s">
        <v>41</v>
      </c>
      <c r="C842" s="9">
        <v>466494</v>
      </c>
      <c r="D842" s="10">
        <v>44712</v>
      </c>
      <c r="E842" s="11">
        <v>638907</v>
      </c>
      <c r="F842" t="s">
        <v>288</v>
      </c>
      <c r="G842" s="10">
        <f t="shared" si="52"/>
        <v>44742</v>
      </c>
      <c r="H842" t="s">
        <v>284</v>
      </c>
      <c r="I842" s="12" t="str">
        <f t="shared" si="53"/>
        <v>466494638907</v>
      </c>
      <c r="L842" s="11">
        <f t="shared" si="54"/>
        <v>-638907</v>
      </c>
      <c r="O842" s="10">
        <f>+IFERROR(VLOOKUP(I842,'[1]Resumen pagos 2025'!$1:$1048576,9,0),0)</f>
        <v>0</v>
      </c>
      <c r="P842" t="b">
        <f t="shared" si="55"/>
        <v>1</v>
      </c>
    </row>
    <row r="843" spans="1:16">
      <c r="A843" t="s">
        <v>95</v>
      </c>
      <c r="B843" t="s">
        <v>41</v>
      </c>
      <c r="C843" s="9">
        <v>4536</v>
      </c>
      <c r="D843" s="10">
        <v>44712</v>
      </c>
      <c r="E843" s="11">
        <v>2068426</v>
      </c>
      <c r="F843" t="s">
        <v>288</v>
      </c>
      <c r="G843" s="10">
        <f t="shared" si="52"/>
        <v>44742</v>
      </c>
      <c r="H843" t="s">
        <v>284</v>
      </c>
      <c r="I843" s="12" t="str">
        <f t="shared" si="53"/>
        <v>45362068426</v>
      </c>
      <c r="L843" s="11">
        <f t="shared" si="54"/>
        <v>-2068426</v>
      </c>
      <c r="O843" s="10">
        <f>+IFERROR(VLOOKUP(I843,'[1]Resumen pagos 2025'!$1:$1048576,9,0),0)</f>
        <v>0</v>
      </c>
      <c r="P843" t="b">
        <f t="shared" si="55"/>
        <v>1</v>
      </c>
    </row>
    <row r="844" spans="1:16">
      <c r="A844" t="s">
        <v>292</v>
      </c>
      <c r="B844" t="s">
        <v>41</v>
      </c>
      <c r="C844" s="9">
        <v>39177</v>
      </c>
      <c r="D844" s="10">
        <v>44712</v>
      </c>
      <c r="E844" s="11">
        <v>169970</v>
      </c>
      <c r="F844" t="s">
        <v>288</v>
      </c>
      <c r="G844" s="10">
        <f t="shared" si="52"/>
        <v>44742</v>
      </c>
      <c r="H844" t="s">
        <v>284</v>
      </c>
      <c r="I844" s="12" t="str">
        <f t="shared" si="53"/>
        <v>39177169970</v>
      </c>
      <c r="L844" s="11">
        <f t="shared" si="54"/>
        <v>-169970</v>
      </c>
      <c r="O844" s="10">
        <f>+IFERROR(VLOOKUP(I844,'[1]Resumen pagos 2025'!$1:$1048576,9,0),0)</f>
        <v>0</v>
      </c>
      <c r="P844" t="b">
        <f t="shared" si="55"/>
        <v>1</v>
      </c>
    </row>
    <row r="845" spans="1:16">
      <c r="A845" t="s">
        <v>375</v>
      </c>
      <c r="B845" t="s">
        <v>41</v>
      </c>
      <c r="C845" s="9">
        <v>18819</v>
      </c>
      <c r="D845" s="10">
        <v>44713</v>
      </c>
      <c r="E845" s="11">
        <v>426020</v>
      </c>
      <c r="F845" t="s">
        <v>288</v>
      </c>
      <c r="G845" s="10">
        <f t="shared" si="52"/>
        <v>44743</v>
      </c>
      <c r="H845" t="s">
        <v>284</v>
      </c>
      <c r="I845" s="12" t="str">
        <f t="shared" si="53"/>
        <v>18819426020</v>
      </c>
      <c r="L845" s="11">
        <f t="shared" si="54"/>
        <v>-426020</v>
      </c>
      <c r="O845" s="10">
        <f>+IFERROR(VLOOKUP(I845,'[1]Resumen pagos 2025'!$1:$1048576,9,0),0)</f>
        <v>0</v>
      </c>
      <c r="P845" t="b">
        <f t="shared" si="55"/>
        <v>1</v>
      </c>
    </row>
    <row r="846" spans="1:16">
      <c r="A846" t="s">
        <v>285</v>
      </c>
      <c r="B846" t="s">
        <v>41</v>
      </c>
      <c r="C846" s="9">
        <v>702</v>
      </c>
      <c r="D846" s="10">
        <v>44713</v>
      </c>
      <c r="E846" s="11">
        <v>1705141</v>
      </c>
      <c r="F846" t="s">
        <v>288</v>
      </c>
      <c r="G846" s="10">
        <f t="shared" si="52"/>
        <v>44743</v>
      </c>
      <c r="H846" t="s">
        <v>284</v>
      </c>
      <c r="I846" s="12" t="str">
        <f t="shared" si="53"/>
        <v>7021705141</v>
      </c>
      <c r="J846" s="15">
        <v>44753</v>
      </c>
      <c r="K846" s="16">
        <v>1705141</v>
      </c>
      <c r="L846" s="11">
        <f t="shared" si="54"/>
        <v>0</v>
      </c>
      <c r="O846" s="10">
        <f>+IFERROR(VLOOKUP(I846,'[1]Resumen pagos 2025'!$1:$1048576,9,0),0)</f>
        <v>0</v>
      </c>
      <c r="P846" t="b">
        <f t="shared" si="55"/>
        <v>0</v>
      </c>
    </row>
    <row r="847" spans="1:16">
      <c r="A847" t="s">
        <v>296</v>
      </c>
      <c r="B847" t="s">
        <v>297</v>
      </c>
      <c r="C847" s="9">
        <v>4961</v>
      </c>
      <c r="D847" s="10">
        <v>44714</v>
      </c>
      <c r="E847" s="11">
        <v>990336</v>
      </c>
      <c r="F847" t="s">
        <v>288</v>
      </c>
      <c r="G847" s="10">
        <f t="shared" si="52"/>
        <v>44744</v>
      </c>
      <c r="H847" t="s">
        <v>284</v>
      </c>
      <c r="I847" s="12" t="str">
        <f t="shared" si="53"/>
        <v>4961990336</v>
      </c>
      <c r="L847" s="11">
        <f t="shared" si="54"/>
        <v>-990336</v>
      </c>
      <c r="O847" s="10">
        <f>+IFERROR(VLOOKUP(I847,'[1]Resumen pagos 2025'!$1:$1048576,9,0),0)</f>
        <v>0</v>
      </c>
      <c r="P847" t="b">
        <f t="shared" si="55"/>
        <v>1</v>
      </c>
    </row>
    <row r="848" spans="1:16">
      <c r="A848" t="s">
        <v>51</v>
      </c>
      <c r="B848" t="s">
        <v>41</v>
      </c>
      <c r="C848" s="9">
        <v>7682</v>
      </c>
      <c r="D848" s="10">
        <v>44715</v>
      </c>
      <c r="E848" s="11">
        <v>30841</v>
      </c>
      <c r="F848" t="s">
        <v>288</v>
      </c>
      <c r="G848" s="10">
        <f t="shared" si="52"/>
        <v>44745</v>
      </c>
      <c r="H848" t="s">
        <v>284</v>
      </c>
      <c r="I848" s="12" t="str">
        <f t="shared" si="53"/>
        <v>768230841</v>
      </c>
      <c r="L848" s="11">
        <f t="shared" si="54"/>
        <v>-30841</v>
      </c>
      <c r="O848" s="10">
        <f>+IFERROR(VLOOKUP(I848,'[1]Resumen pagos 2025'!$1:$1048576,9,0),0)</f>
        <v>0</v>
      </c>
      <c r="P848" t="b">
        <f t="shared" si="55"/>
        <v>1</v>
      </c>
    </row>
    <row r="849" spans="1:16">
      <c r="A849" t="s">
        <v>55</v>
      </c>
      <c r="B849" t="s">
        <v>41</v>
      </c>
      <c r="C849" s="9">
        <v>767748</v>
      </c>
      <c r="D849" s="10">
        <v>44715</v>
      </c>
      <c r="E849" s="11">
        <v>13769849</v>
      </c>
      <c r="F849" t="s">
        <v>288</v>
      </c>
      <c r="G849" s="10">
        <f t="shared" si="52"/>
        <v>44745</v>
      </c>
      <c r="H849" t="s">
        <v>284</v>
      </c>
      <c r="I849" s="12" t="str">
        <f t="shared" si="53"/>
        <v>76774813769849</v>
      </c>
      <c r="L849" s="11">
        <f t="shared" si="54"/>
        <v>-13769849</v>
      </c>
      <c r="N849" s="14" t="s">
        <v>304</v>
      </c>
      <c r="O849" s="10">
        <f>+IFERROR(VLOOKUP(I849,'[1]Resumen pagos 2025'!$1:$1048576,9,0),0)</f>
        <v>0</v>
      </c>
      <c r="P849" t="b">
        <f t="shared" si="55"/>
        <v>1</v>
      </c>
    </row>
    <row r="850" spans="1:16">
      <c r="A850" t="s">
        <v>295</v>
      </c>
      <c r="B850" t="s">
        <v>41</v>
      </c>
      <c r="C850" s="9">
        <v>17925</v>
      </c>
      <c r="D850" s="10">
        <v>44719</v>
      </c>
      <c r="E850" s="11">
        <v>39999</v>
      </c>
      <c r="F850" t="s">
        <v>288</v>
      </c>
      <c r="G850" s="10">
        <f t="shared" si="52"/>
        <v>44749</v>
      </c>
      <c r="H850" t="s">
        <v>284</v>
      </c>
      <c r="I850" s="12" t="str">
        <f t="shared" si="53"/>
        <v>1792539999</v>
      </c>
      <c r="L850" s="11">
        <f t="shared" si="54"/>
        <v>-39999</v>
      </c>
      <c r="O850" s="10">
        <f>+IFERROR(VLOOKUP(I850,'[1]Resumen pagos 2025'!$1:$1048576,9,0),0)</f>
        <v>0</v>
      </c>
      <c r="P850" t="b">
        <f t="shared" si="55"/>
        <v>1</v>
      </c>
    </row>
    <row r="851" spans="1:16">
      <c r="A851" t="s">
        <v>382</v>
      </c>
      <c r="B851" t="s">
        <v>41</v>
      </c>
      <c r="C851" s="9">
        <v>328</v>
      </c>
      <c r="D851" s="10">
        <v>44720</v>
      </c>
      <c r="E851" s="11">
        <v>537985</v>
      </c>
      <c r="F851" t="s">
        <v>288</v>
      </c>
      <c r="G851" s="10">
        <f t="shared" si="52"/>
        <v>44750</v>
      </c>
      <c r="H851" t="s">
        <v>284</v>
      </c>
      <c r="I851" s="12" t="str">
        <f t="shared" si="53"/>
        <v>328537985</v>
      </c>
      <c r="L851" s="11">
        <f t="shared" si="54"/>
        <v>-537985</v>
      </c>
      <c r="O851" s="10">
        <f>+IFERROR(VLOOKUP(I851,'[1]Resumen pagos 2025'!$1:$1048576,9,0),0)</f>
        <v>0</v>
      </c>
      <c r="P851" t="b">
        <f t="shared" si="55"/>
        <v>1</v>
      </c>
    </row>
    <row r="852" spans="1:16">
      <c r="A852" t="s">
        <v>383</v>
      </c>
      <c r="B852" t="s">
        <v>41</v>
      </c>
      <c r="C852" s="9">
        <v>489</v>
      </c>
      <c r="D852" s="10">
        <v>44721</v>
      </c>
      <c r="E852" s="11">
        <v>228990</v>
      </c>
      <c r="F852" t="s">
        <v>288</v>
      </c>
      <c r="G852" s="10">
        <f t="shared" si="52"/>
        <v>44751</v>
      </c>
      <c r="H852" t="s">
        <v>284</v>
      </c>
      <c r="I852" s="12" t="str">
        <f t="shared" si="53"/>
        <v>489228990</v>
      </c>
      <c r="L852" s="11">
        <f t="shared" si="54"/>
        <v>-228990</v>
      </c>
      <c r="O852" s="10">
        <f>+IFERROR(VLOOKUP(I852,'[1]Resumen pagos 2025'!$1:$1048576,9,0),0)</f>
        <v>0</v>
      </c>
      <c r="P852" t="b">
        <f t="shared" si="55"/>
        <v>1</v>
      </c>
    </row>
    <row r="853" spans="1:16">
      <c r="A853" t="s">
        <v>292</v>
      </c>
      <c r="B853" t="s">
        <v>41</v>
      </c>
      <c r="C853" s="9">
        <v>39532</v>
      </c>
      <c r="D853" s="10">
        <v>44721</v>
      </c>
      <c r="E853" s="11">
        <v>137569</v>
      </c>
      <c r="F853" t="s">
        <v>288</v>
      </c>
      <c r="G853" s="10">
        <f t="shared" si="52"/>
        <v>44751</v>
      </c>
      <c r="H853" t="s">
        <v>284</v>
      </c>
      <c r="I853" s="12" t="str">
        <f t="shared" si="53"/>
        <v>39532137569</v>
      </c>
      <c r="L853" s="11">
        <f t="shared" si="54"/>
        <v>-137569</v>
      </c>
      <c r="O853" s="10">
        <f>+IFERROR(VLOOKUP(I853,'[1]Resumen pagos 2025'!$1:$1048576,9,0),0)</f>
        <v>0</v>
      </c>
      <c r="P853" t="b">
        <f t="shared" si="55"/>
        <v>1</v>
      </c>
    </row>
    <row r="854" spans="1:16">
      <c r="A854" t="s">
        <v>52</v>
      </c>
      <c r="B854" t="s">
        <v>41</v>
      </c>
      <c r="C854" s="9">
        <v>102760</v>
      </c>
      <c r="D854" s="10">
        <v>44722</v>
      </c>
      <c r="E854" s="11">
        <v>71781</v>
      </c>
      <c r="F854" t="s">
        <v>288</v>
      </c>
      <c r="G854" s="10">
        <f t="shared" si="52"/>
        <v>44752</v>
      </c>
      <c r="H854" t="s">
        <v>284</v>
      </c>
      <c r="I854" s="12" t="str">
        <f t="shared" si="53"/>
        <v>10276071781</v>
      </c>
      <c r="L854" s="11">
        <f t="shared" si="54"/>
        <v>-71781</v>
      </c>
      <c r="O854" s="10">
        <f>+IFERROR(VLOOKUP(I854,'[1]Resumen pagos 2025'!$1:$1048576,9,0),0)</f>
        <v>0</v>
      </c>
      <c r="P854" t="b">
        <f t="shared" si="55"/>
        <v>1</v>
      </c>
    </row>
    <row r="855" spans="1:16">
      <c r="A855" t="s">
        <v>330</v>
      </c>
      <c r="B855" t="s">
        <v>41</v>
      </c>
      <c r="C855" s="9">
        <v>467366</v>
      </c>
      <c r="D855" s="10">
        <v>44722</v>
      </c>
      <c r="E855" s="11">
        <v>1285301</v>
      </c>
      <c r="F855" t="s">
        <v>288</v>
      </c>
      <c r="G855" s="10">
        <f t="shared" si="52"/>
        <v>44752</v>
      </c>
      <c r="H855" t="s">
        <v>284</v>
      </c>
      <c r="I855" s="12" t="str">
        <f t="shared" si="53"/>
        <v>4673661285301</v>
      </c>
      <c r="L855" s="11">
        <f t="shared" si="54"/>
        <v>-1285301</v>
      </c>
      <c r="O855" s="10">
        <f>+IFERROR(VLOOKUP(I855,'[1]Resumen pagos 2025'!$1:$1048576,9,0),0)</f>
        <v>0</v>
      </c>
      <c r="P855" t="b">
        <f t="shared" si="55"/>
        <v>1</v>
      </c>
    </row>
    <row r="856" spans="1:16">
      <c r="A856" t="s">
        <v>300</v>
      </c>
      <c r="B856" t="s">
        <v>41</v>
      </c>
      <c r="C856" s="9">
        <v>45228304</v>
      </c>
      <c r="D856" s="10">
        <v>44722</v>
      </c>
      <c r="E856" s="11">
        <v>28428</v>
      </c>
      <c r="F856" t="s">
        <v>288</v>
      </c>
      <c r="G856" s="10">
        <f t="shared" si="52"/>
        <v>44752</v>
      </c>
      <c r="H856" t="s">
        <v>284</v>
      </c>
      <c r="I856" s="12" t="str">
        <f t="shared" si="53"/>
        <v>4522830428428</v>
      </c>
      <c r="L856" s="11">
        <f t="shared" si="54"/>
        <v>-28428</v>
      </c>
      <c r="O856" s="10">
        <f>+IFERROR(VLOOKUP(I856,'[1]Resumen pagos 2025'!$1:$1048576,9,0),0)</f>
        <v>0</v>
      </c>
      <c r="P856" t="b">
        <f t="shared" si="55"/>
        <v>1</v>
      </c>
    </row>
    <row r="857" spans="1:16">
      <c r="A857" t="s">
        <v>292</v>
      </c>
      <c r="B857" t="s">
        <v>41</v>
      </c>
      <c r="C857" s="9">
        <v>39536</v>
      </c>
      <c r="D857" s="10">
        <v>44722</v>
      </c>
      <c r="E857" s="11">
        <v>944885</v>
      </c>
      <c r="F857" t="s">
        <v>288</v>
      </c>
      <c r="G857" s="10">
        <f t="shared" si="52"/>
        <v>44752</v>
      </c>
      <c r="H857" t="s">
        <v>284</v>
      </c>
      <c r="I857" s="12" t="str">
        <f t="shared" si="53"/>
        <v>39536944885</v>
      </c>
      <c r="L857" s="11">
        <f t="shared" si="54"/>
        <v>-944885</v>
      </c>
      <c r="O857" s="10">
        <f>+IFERROR(VLOOKUP(I857,'[1]Resumen pagos 2025'!$1:$1048576,9,0),0)</f>
        <v>0</v>
      </c>
      <c r="P857" t="b">
        <f t="shared" si="55"/>
        <v>1</v>
      </c>
    </row>
    <row r="858" spans="1:16">
      <c r="A858" t="s">
        <v>289</v>
      </c>
      <c r="B858" t="s">
        <v>41</v>
      </c>
      <c r="C858" s="9">
        <v>4611</v>
      </c>
      <c r="D858" s="10">
        <v>44725</v>
      </c>
      <c r="E858" s="11">
        <v>506816</v>
      </c>
      <c r="F858" t="s">
        <v>288</v>
      </c>
      <c r="G858" s="10">
        <f t="shared" si="52"/>
        <v>44755</v>
      </c>
      <c r="H858" t="s">
        <v>284</v>
      </c>
      <c r="I858" s="12" t="str">
        <f t="shared" si="53"/>
        <v>4611506816</v>
      </c>
      <c r="L858" s="11">
        <f t="shared" si="54"/>
        <v>-506816</v>
      </c>
      <c r="O858" s="10">
        <f>+IFERROR(VLOOKUP(I858,'[1]Resumen pagos 2025'!$1:$1048576,9,0),0)</f>
        <v>0</v>
      </c>
      <c r="P858" t="b">
        <f t="shared" si="55"/>
        <v>1</v>
      </c>
    </row>
    <row r="859" spans="1:16">
      <c r="A859" t="s">
        <v>292</v>
      </c>
      <c r="B859" t="s">
        <v>41</v>
      </c>
      <c r="C859" s="9">
        <v>39548</v>
      </c>
      <c r="D859" s="10">
        <v>44725</v>
      </c>
      <c r="E859" s="11">
        <v>74993</v>
      </c>
      <c r="F859" t="s">
        <v>288</v>
      </c>
      <c r="G859" s="10">
        <f t="shared" si="52"/>
        <v>44755</v>
      </c>
      <c r="H859" t="s">
        <v>284</v>
      </c>
      <c r="I859" s="12" t="str">
        <f t="shared" si="53"/>
        <v>3954874993</v>
      </c>
      <c r="L859" s="11">
        <f t="shared" si="54"/>
        <v>-74993</v>
      </c>
      <c r="O859" s="10">
        <f>+IFERROR(VLOOKUP(I859,'[1]Resumen pagos 2025'!$1:$1048576,9,0),0)</f>
        <v>0</v>
      </c>
      <c r="P859" t="b">
        <f t="shared" si="55"/>
        <v>1</v>
      </c>
    </row>
    <row r="860" spans="1:16">
      <c r="A860" t="s">
        <v>55</v>
      </c>
      <c r="B860" t="s">
        <v>41</v>
      </c>
      <c r="C860" s="9">
        <v>768385</v>
      </c>
      <c r="D860" s="10">
        <v>44726</v>
      </c>
      <c r="E860" s="11">
        <v>2209950</v>
      </c>
      <c r="F860" t="s">
        <v>288</v>
      </c>
      <c r="G860" s="10">
        <f t="shared" si="52"/>
        <v>44756</v>
      </c>
      <c r="H860" t="s">
        <v>284</v>
      </c>
      <c r="I860" s="12" t="str">
        <f t="shared" si="53"/>
        <v>7683852209950</v>
      </c>
      <c r="L860" s="11">
        <f t="shared" si="54"/>
        <v>-2209950</v>
      </c>
      <c r="N860" s="14" t="s">
        <v>304</v>
      </c>
      <c r="O860" s="10">
        <f>+IFERROR(VLOOKUP(I860,'[1]Resumen pagos 2025'!$1:$1048576,9,0),0)</f>
        <v>0</v>
      </c>
      <c r="P860" t="b">
        <f t="shared" si="55"/>
        <v>1</v>
      </c>
    </row>
    <row r="861" spans="1:16">
      <c r="A861" t="s">
        <v>292</v>
      </c>
      <c r="B861" t="s">
        <v>41</v>
      </c>
      <c r="C861" s="9">
        <v>39661</v>
      </c>
      <c r="D861" s="10">
        <v>44726</v>
      </c>
      <c r="E861" s="11">
        <v>1919839</v>
      </c>
      <c r="F861" t="s">
        <v>288</v>
      </c>
      <c r="G861" s="10">
        <f t="shared" si="52"/>
        <v>44756</v>
      </c>
      <c r="H861" t="s">
        <v>284</v>
      </c>
      <c r="I861" s="12" t="str">
        <f t="shared" si="53"/>
        <v>396611919839</v>
      </c>
      <c r="L861" s="11">
        <f t="shared" si="54"/>
        <v>-1919839</v>
      </c>
      <c r="O861" s="10">
        <f>+IFERROR(VLOOKUP(I861,'[1]Resumen pagos 2025'!$1:$1048576,9,0),0)</f>
        <v>0</v>
      </c>
      <c r="P861" t="b">
        <f t="shared" si="55"/>
        <v>1</v>
      </c>
    </row>
    <row r="862" spans="1:16">
      <c r="A862" t="s">
        <v>64</v>
      </c>
      <c r="B862" t="s">
        <v>41</v>
      </c>
      <c r="C862" s="9">
        <v>92389</v>
      </c>
      <c r="D862" s="10">
        <v>44727</v>
      </c>
      <c r="E862" s="11">
        <v>206460</v>
      </c>
      <c r="F862" t="s">
        <v>288</v>
      </c>
      <c r="G862" s="10">
        <f t="shared" si="52"/>
        <v>44757</v>
      </c>
      <c r="H862" t="s">
        <v>284</v>
      </c>
      <c r="I862" s="12" t="str">
        <f t="shared" si="53"/>
        <v>92389206460</v>
      </c>
      <c r="L862" s="11">
        <f t="shared" si="54"/>
        <v>-206460</v>
      </c>
      <c r="O862" s="10">
        <f>+IFERROR(VLOOKUP(I862,'[1]Resumen pagos 2025'!$1:$1048576,9,0),0)</f>
        <v>0</v>
      </c>
      <c r="P862" t="b">
        <f t="shared" si="55"/>
        <v>1</v>
      </c>
    </row>
    <row r="863" spans="1:16">
      <c r="A863" t="s">
        <v>64</v>
      </c>
      <c r="B863" t="s">
        <v>41</v>
      </c>
      <c r="C863" s="9">
        <v>92391</v>
      </c>
      <c r="D863" s="10">
        <v>44727</v>
      </c>
      <c r="E863" s="11">
        <v>97747</v>
      </c>
      <c r="F863" t="s">
        <v>288</v>
      </c>
      <c r="G863" s="10">
        <f t="shared" si="52"/>
        <v>44757</v>
      </c>
      <c r="H863" t="s">
        <v>284</v>
      </c>
      <c r="I863" s="12" t="str">
        <f t="shared" si="53"/>
        <v>9239197747</v>
      </c>
      <c r="L863" s="11">
        <f t="shared" si="54"/>
        <v>-97747</v>
      </c>
      <c r="O863" s="10">
        <f>+IFERROR(VLOOKUP(I863,'[1]Resumen pagos 2025'!$1:$1048576,9,0),0)</f>
        <v>0</v>
      </c>
      <c r="P863" t="b">
        <f t="shared" si="55"/>
        <v>1</v>
      </c>
    </row>
    <row r="864" spans="1:16">
      <c r="A864" t="s">
        <v>285</v>
      </c>
      <c r="B864" t="s">
        <v>41</v>
      </c>
      <c r="C864" s="9">
        <v>723</v>
      </c>
      <c r="D864" s="10">
        <v>44727</v>
      </c>
      <c r="E864" s="11">
        <v>2876563</v>
      </c>
      <c r="F864" t="s">
        <v>288</v>
      </c>
      <c r="G864" s="10">
        <f t="shared" si="52"/>
        <v>44757</v>
      </c>
      <c r="H864" t="s">
        <v>284</v>
      </c>
      <c r="I864" s="12" t="str">
        <f t="shared" si="53"/>
        <v>7232876563</v>
      </c>
      <c r="J864" s="19">
        <v>44757</v>
      </c>
      <c r="K864" s="20">
        <v>5618068</v>
      </c>
      <c r="L864" s="11">
        <f t="shared" si="54"/>
        <v>2741505</v>
      </c>
      <c r="O864" s="10">
        <f>+IFERROR(VLOOKUP(I864,'[1]Resumen pagos 2025'!$1:$1048576,9,0),0)</f>
        <v>0</v>
      </c>
      <c r="P864" t="b">
        <f t="shared" si="55"/>
        <v>0</v>
      </c>
    </row>
    <row r="865" spans="1:16">
      <c r="A865" t="s">
        <v>366</v>
      </c>
      <c r="B865" t="s">
        <v>41</v>
      </c>
      <c r="C865" s="9">
        <v>15451</v>
      </c>
      <c r="D865" s="10">
        <v>44727</v>
      </c>
      <c r="E865" s="11">
        <v>5052633</v>
      </c>
      <c r="F865" t="s">
        <v>288</v>
      </c>
      <c r="G865" s="10">
        <f t="shared" si="52"/>
        <v>44757</v>
      </c>
      <c r="H865" t="s">
        <v>284</v>
      </c>
      <c r="I865" s="12" t="str">
        <f t="shared" si="53"/>
        <v>154515052633</v>
      </c>
      <c r="L865" s="11">
        <f t="shared" si="54"/>
        <v>-5052633</v>
      </c>
      <c r="O865" s="10">
        <f>+IFERROR(VLOOKUP(I865,'[1]Resumen pagos 2025'!$1:$1048576,9,0),0)</f>
        <v>0</v>
      </c>
      <c r="P865" t="b">
        <f t="shared" si="55"/>
        <v>1</v>
      </c>
    </row>
    <row r="866" spans="1:16">
      <c r="A866" t="s">
        <v>290</v>
      </c>
      <c r="B866" t="s">
        <v>41</v>
      </c>
      <c r="C866" s="9">
        <v>7335</v>
      </c>
      <c r="D866" s="10">
        <v>44728</v>
      </c>
      <c r="E866" s="11">
        <v>895984</v>
      </c>
      <c r="F866" t="s">
        <v>288</v>
      </c>
      <c r="G866" s="10">
        <f t="shared" si="52"/>
        <v>44758</v>
      </c>
      <c r="H866" t="s">
        <v>284</v>
      </c>
      <c r="I866" s="12" t="str">
        <f t="shared" si="53"/>
        <v>7335895984</v>
      </c>
      <c r="L866" s="11">
        <f t="shared" si="54"/>
        <v>-895984</v>
      </c>
      <c r="O866" s="10">
        <f>+IFERROR(VLOOKUP(I866,'[1]Resumen pagos 2025'!$1:$1048576,9,0),0)</f>
        <v>0</v>
      </c>
      <c r="P866" t="b">
        <f t="shared" si="55"/>
        <v>1</v>
      </c>
    </row>
    <row r="867" spans="1:16">
      <c r="A867" t="s">
        <v>350</v>
      </c>
      <c r="B867" t="s">
        <v>41</v>
      </c>
      <c r="C867" s="9">
        <v>5571552</v>
      </c>
      <c r="D867" s="10">
        <v>44728</v>
      </c>
      <c r="E867" s="11">
        <v>11825</v>
      </c>
      <c r="F867" t="s">
        <v>288</v>
      </c>
      <c r="G867" s="10">
        <f t="shared" si="52"/>
        <v>44758</v>
      </c>
      <c r="H867" t="s">
        <v>284</v>
      </c>
      <c r="I867" s="12" t="str">
        <f t="shared" si="53"/>
        <v>557155211825</v>
      </c>
      <c r="J867" s="10">
        <f>+G867</f>
        <v>44758</v>
      </c>
      <c r="K867" s="11">
        <f>+E867</f>
        <v>11825</v>
      </c>
      <c r="L867" s="11">
        <f t="shared" si="54"/>
        <v>0</v>
      </c>
      <c r="O867" s="10">
        <f>+IFERROR(VLOOKUP(I867,'[1]Resumen pagos 2025'!$1:$1048576,9,0),0)</f>
        <v>0</v>
      </c>
      <c r="P867" t="b">
        <f t="shared" si="55"/>
        <v>0</v>
      </c>
    </row>
    <row r="868" spans="1:16">
      <c r="A868" t="s">
        <v>55</v>
      </c>
      <c r="B868" t="s">
        <v>41</v>
      </c>
      <c r="C868" s="9">
        <v>768561</v>
      </c>
      <c r="D868" s="10">
        <v>44729</v>
      </c>
      <c r="E868" s="11">
        <v>5199960</v>
      </c>
      <c r="F868" t="s">
        <v>288</v>
      </c>
      <c r="G868" s="10">
        <f t="shared" si="52"/>
        <v>44759</v>
      </c>
      <c r="H868" t="s">
        <v>284</v>
      </c>
      <c r="I868" s="12" t="str">
        <f t="shared" si="53"/>
        <v>7685615199960</v>
      </c>
      <c r="L868" s="11">
        <f t="shared" si="54"/>
        <v>-5199960</v>
      </c>
      <c r="N868" s="14" t="s">
        <v>304</v>
      </c>
      <c r="O868" s="10">
        <f>+IFERROR(VLOOKUP(I868,'[1]Resumen pagos 2025'!$1:$1048576,9,0),0)</f>
        <v>0</v>
      </c>
      <c r="P868" t="b">
        <f t="shared" si="55"/>
        <v>1</v>
      </c>
    </row>
    <row r="869" spans="1:16">
      <c r="A869" t="s">
        <v>292</v>
      </c>
      <c r="B869" t="s">
        <v>41</v>
      </c>
      <c r="C869" s="9">
        <v>39916</v>
      </c>
      <c r="D869" s="10">
        <v>44729</v>
      </c>
      <c r="E869" s="11">
        <v>93555</v>
      </c>
      <c r="F869" t="s">
        <v>288</v>
      </c>
      <c r="G869" s="10">
        <f t="shared" si="52"/>
        <v>44759</v>
      </c>
      <c r="H869" t="s">
        <v>284</v>
      </c>
      <c r="I869" s="12" t="str">
        <f t="shared" si="53"/>
        <v>3991693555</v>
      </c>
      <c r="L869" s="11">
        <f t="shared" si="54"/>
        <v>-93555</v>
      </c>
      <c r="O869" s="10">
        <f>+IFERROR(VLOOKUP(I869,'[1]Resumen pagos 2025'!$1:$1048576,9,0),0)</f>
        <v>0</v>
      </c>
      <c r="P869" t="b">
        <f t="shared" si="55"/>
        <v>1</v>
      </c>
    </row>
    <row r="870" spans="1:16">
      <c r="A870" t="s">
        <v>285</v>
      </c>
      <c r="B870" t="s">
        <v>41</v>
      </c>
      <c r="C870" s="9">
        <v>727</v>
      </c>
      <c r="D870" s="10">
        <v>44730</v>
      </c>
      <c r="E870" s="11">
        <v>2741505</v>
      </c>
      <c r="F870" t="s">
        <v>288</v>
      </c>
      <c r="G870" s="10">
        <f t="shared" si="52"/>
        <v>44760</v>
      </c>
      <c r="H870" t="s">
        <v>284</v>
      </c>
      <c r="I870" s="12" t="str">
        <f t="shared" si="53"/>
        <v>7272741505</v>
      </c>
      <c r="J870" s="19">
        <v>44757</v>
      </c>
      <c r="K870" s="20">
        <f>+L863</f>
        <v>-97747</v>
      </c>
      <c r="L870" s="11">
        <f t="shared" si="54"/>
        <v>-2839252</v>
      </c>
      <c r="O870" s="10">
        <f>+IFERROR(VLOOKUP(I870,'[1]Resumen pagos 2025'!$1:$1048576,9,0),0)</f>
        <v>0</v>
      </c>
      <c r="P870" t="b">
        <f t="shared" si="55"/>
        <v>0</v>
      </c>
    </row>
    <row r="871" spans="1:16">
      <c r="A871" t="s">
        <v>52</v>
      </c>
      <c r="B871" t="s">
        <v>41</v>
      </c>
      <c r="C871" s="9">
        <v>102940</v>
      </c>
      <c r="D871" s="10">
        <v>44732</v>
      </c>
      <c r="E871" s="11">
        <v>117067</v>
      </c>
      <c r="F871" t="s">
        <v>288</v>
      </c>
      <c r="G871" s="10">
        <f t="shared" si="52"/>
        <v>44762</v>
      </c>
      <c r="H871" t="s">
        <v>284</v>
      </c>
      <c r="I871" s="12" t="str">
        <f t="shared" si="53"/>
        <v>102940117067</v>
      </c>
      <c r="L871" s="11">
        <f t="shared" si="54"/>
        <v>-117067</v>
      </c>
      <c r="O871" s="10">
        <f>+IFERROR(VLOOKUP(I871,'[1]Resumen pagos 2025'!$1:$1048576,9,0),0)</f>
        <v>0</v>
      </c>
      <c r="P871" t="b">
        <f t="shared" si="55"/>
        <v>1</v>
      </c>
    </row>
    <row r="872" spans="1:16">
      <c r="A872" t="s">
        <v>378</v>
      </c>
      <c r="B872" t="s">
        <v>41</v>
      </c>
      <c r="C872" s="9">
        <v>104</v>
      </c>
      <c r="D872" s="10">
        <v>44735</v>
      </c>
      <c r="E872" s="11">
        <v>2624485</v>
      </c>
      <c r="F872" t="s">
        <v>288</v>
      </c>
      <c r="G872" s="10">
        <f t="shared" si="52"/>
        <v>44765</v>
      </c>
      <c r="H872" t="s">
        <v>284</v>
      </c>
      <c r="I872" s="12" t="str">
        <f t="shared" si="53"/>
        <v>1042624485</v>
      </c>
      <c r="L872" s="11">
        <f t="shared" si="54"/>
        <v>-2624485</v>
      </c>
      <c r="O872" s="10">
        <f>+IFERROR(VLOOKUP(I872,'[1]Resumen pagos 2025'!$1:$1048576,9,0),0)</f>
        <v>0</v>
      </c>
      <c r="P872" t="b">
        <f t="shared" si="55"/>
        <v>1</v>
      </c>
    </row>
    <row r="873" spans="1:16">
      <c r="A873" t="s">
        <v>314</v>
      </c>
      <c r="B873" t="s">
        <v>41</v>
      </c>
      <c r="C873" s="9">
        <v>2841395</v>
      </c>
      <c r="D873" s="10">
        <v>44735</v>
      </c>
      <c r="E873" s="11">
        <v>340836</v>
      </c>
      <c r="F873" t="s">
        <v>288</v>
      </c>
      <c r="G873" s="10">
        <f t="shared" si="52"/>
        <v>44765</v>
      </c>
      <c r="H873" t="s">
        <v>284</v>
      </c>
      <c r="I873" s="12" t="str">
        <f t="shared" si="53"/>
        <v>2841395340836</v>
      </c>
      <c r="L873" s="11">
        <f t="shared" si="54"/>
        <v>-340836</v>
      </c>
      <c r="O873" s="10">
        <f>+IFERROR(VLOOKUP(I873,'[1]Resumen pagos 2025'!$1:$1048576,9,0),0)</f>
        <v>0</v>
      </c>
      <c r="P873" t="b">
        <f t="shared" si="55"/>
        <v>1</v>
      </c>
    </row>
    <row r="874" spans="1:16">
      <c r="A874" t="s">
        <v>312</v>
      </c>
      <c r="B874" t="s">
        <v>41</v>
      </c>
      <c r="C874" s="9">
        <v>59283</v>
      </c>
      <c r="D874" s="10">
        <v>44735</v>
      </c>
      <c r="E874" s="11">
        <v>452200</v>
      </c>
      <c r="F874" t="s">
        <v>288</v>
      </c>
      <c r="G874" s="10">
        <f t="shared" si="52"/>
        <v>44765</v>
      </c>
      <c r="H874" t="s">
        <v>284</v>
      </c>
      <c r="I874" s="12" t="str">
        <f t="shared" si="53"/>
        <v>59283452200</v>
      </c>
      <c r="L874" s="11">
        <f t="shared" si="54"/>
        <v>-452200</v>
      </c>
      <c r="O874" s="10">
        <f>+IFERROR(VLOOKUP(I874,'[1]Resumen pagos 2025'!$1:$1048576,9,0),0)</f>
        <v>0</v>
      </c>
      <c r="P874" t="b">
        <f t="shared" si="55"/>
        <v>1</v>
      </c>
    </row>
    <row r="875" spans="1:16">
      <c r="A875" t="s">
        <v>378</v>
      </c>
      <c r="B875" t="s">
        <v>41</v>
      </c>
      <c r="C875" s="9">
        <v>105</v>
      </c>
      <c r="D875" s="10">
        <v>44736</v>
      </c>
      <c r="E875" s="11">
        <v>874828</v>
      </c>
      <c r="F875" t="s">
        <v>288</v>
      </c>
      <c r="G875" s="10">
        <f t="shared" si="52"/>
        <v>44766</v>
      </c>
      <c r="H875" t="s">
        <v>284</v>
      </c>
      <c r="I875" s="12" t="str">
        <f t="shared" si="53"/>
        <v>105874828</v>
      </c>
      <c r="L875" s="11">
        <f t="shared" si="54"/>
        <v>-874828</v>
      </c>
      <c r="O875" s="10">
        <f>+IFERROR(VLOOKUP(I875,'[1]Resumen pagos 2025'!$1:$1048576,9,0),0)</f>
        <v>0</v>
      </c>
      <c r="P875" t="b">
        <f t="shared" si="55"/>
        <v>1</v>
      </c>
    </row>
    <row r="876" spans="1:16">
      <c r="A876" t="s">
        <v>330</v>
      </c>
      <c r="B876" t="s">
        <v>41</v>
      </c>
      <c r="C876" s="9">
        <v>468446</v>
      </c>
      <c r="D876" s="10">
        <v>44736</v>
      </c>
      <c r="E876" s="11">
        <v>662179</v>
      </c>
      <c r="F876" t="s">
        <v>288</v>
      </c>
      <c r="G876" s="10">
        <f t="shared" si="52"/>
        <v>44766</v>
      </c>
      <c r="H876" t="s">
        <v>284</v>
      </c>
      <c r="I876" s="12" t="str">
        <f t="shared" si="53"/>
        <v>468446662179</v>
      </c>
      <c r="L876" s="11">
        <f t="shared" si="54"/>
        <v>-662179</v>
      </c>
      <c r="O876" s="10">
        <f>+IFERROR(VLOOKUP(I876,'[1]Resumen pagos 2025'!$1:$1048576,9,0),0)</f>
        <v>0</v>
      </c>
      <c r="P876" t="b">
        <f t="shared" si="55"/>
        <v>1</v>
      </c>
    </row>
    <row r="877" spans="1:16">
      <c r="A877" t="s">
        <v>382</v>
      </c>
      <c r="B877" t="s">
        <v>41</v>
      </c>
      <c r="C877" s="9">
        <v>335</v>
      </c>
      <c r="D877" s="10">
        <v>44736</v>
      </c>
      <c r="E877" s="11">
        <v>1046468</v>
      </c>
      <c r="F877" t="s">
        <v>288</v>
      </c>
      <c r="G877" s="10">
        <f t="shared" si="52"/>
        <v>44766</v>
      </c>
      <c r="H877" t="s">
        <v>284</v>
      </c>
      <c r="I877" s="12" t="str">
        <f t="shared" si="53"/>
        <v>3351046468</v>
      </c>
      <c r="L877" s="11">
        <f t="shared" si="54"/>
        <v>-1046468</v>
      </c>
      <c r="O877" s="10">
        <f>+IFERROR(VLOOKUP(I877,'[1]Resumen pagos 2025'!$1:$1048576,9,0),0)</f>
        <v>0</v>
      </c>
      <c r="P877" t="b">
        <f t="shared" si="55"/>
        <v>1</v>
      </c>
    </row>
    <row r="878" spans="1:16">
      <c r="A878" t="s">
        <v>359</v>
      </c>
      <c r="B878" t="s">
        <v>41</v>
      </c>
      <c r="C878" s="9">
        <v>43205910</v>
      </c>
      <c r="D878" s="10">
        <v>44740</v>
      </c>
      <c r="E878" s="11">
        <v>2693</v>
      </c>
      <c r="F878" t="s">
        <v>288</v>
      </c>
      <c r="G878" s="10">
        <f t="shared" si="52"/>
        <v>44770</v>
      </c>
      <c r="H878" t="s">
        <v>284</v>
      </c>
      <c r="I878" s="12" t="str">
        <f t="shared" si="53"/>
        <v>432059102693</v>
      </c>
      <c r="L878" s="11">
        <f t="shared" si="54"/>
        <v>-2693</v>
      </c>
      <c r="O878" s="10">
        <f>+IFERROR(VLOOKUP(I878,'[1]Resumen pagos 2025'!$1:$1048576,9,0),0)</f>
        <v>0</v>
      </c>
      <c r="P878" t="b">
        <f t="shared" si="55"/>
        <v>1</v>
      </c>
    </row>
    <row r="879" spans="1:16">
      <c r="A879" t="s">
        <v>51</v>
      </c>
      <c r="B879" t="s">
        <v>41</v>
      </c>
      <c r="C879" s="9">
        <v>7979</v>
      </c>
      <c r="D879" s="10">
        <v>44740</v>
      </c>
      <c r="E879" s="11">
        <v>164025</v>
      </c>
      <c r="F879" t="s">
        <v>288</v>
      </c>
      <c r="G879" s="10">
        <f t="shared" si="52"/>
        <v>44770</v>
      </c>
      <c r="H879" t="s">
        <v>284</v>
      </c>
      <c r="I879" s="12" t="str">
        <f t="shared" si="53"/>
        <v>7979164025</v>
      </c>
      <c r="L879" s="11">
        <f t="shared" si="54"/>
        <v>-164025</v>
      </c>
      <c r="O879" s="10">
        <f>+IFERROR(VLOOKUP(I879,'[1]Resumen pagos 2025'!$1:$1048576,9,0),0)</f>
        <v>0</v>
      </c>
      <c r="P879" t="b">
        <f t="shared" si="55"/>
        <v>1</v>
      </c>
    </row>
    <row r="880" spans="1:16">
      <c r="A880" t="s">
        <v>292</v>
      </c>
      <c r="B880" t="s">
        <v>41</v>
      </c>
      <c r="C880" s="9">
        <v>40241</v>
      </c>
      <c r="D880" s="10">
        <v>44740</v>
      </c>
      <c r="E880" s="11">
        <v>342368</v>
      </c>
      <c r="F880" t="s">
        <v>288</v>
      </c>
      <c r="G880" s="10">
        <f t="shared" si="52"/>
        <v>44770</v>
      </c>
      <c r="H880" t="s">
        <v>284</v>
      </c>
      <c r="I880" s="12" t="str">
        <f t="shared" si="53"/>
        <v>40241342368</v>
      </c>
      <c r="L880" s="11">
        <f t="shared" si="54"/>
        <v>-342368</v>
      </c>
      <c r="O880" s="10">
        <f>+IFERROR(VLOOKUP(I880,'[1]Resumen pagos 2025'!$1:$1048576,9,0),0)</f>
        <v>0</v>
      </c>
      <c r="P880" t="b">
        <f t="shared" si="55"/>
        <v>1</v>
      </c>
    </row>
    <row r="881" spans="1:16">
      <c r="A881" t="s">
        <v>376</v>
      </c>
      <c r="B881" t="s">
        <v>41</v>
      </c>
      <c r="C881" s="9">
        <v>7540483</v>
      </c>
      <c r="D881" s="10">
        <v>44742</v>
      </c>
      <c r="E881" s="11">
        <v>39684</v>
      </c>
      <c r="F881" t="s">
        <v>288</v>
      </c>
      <c r="G881" s="10">
        <f t="shared" si="52"/>
        <v>44772</v>
      </c>
      <c r="H881" t="s">
        <v>284</v>
      </c>
      <c r="I881" s="12" t="str">
        <f t="shared" si="53"/>
        <v>754048339684</v>
      </c>
      <c r="J881" s="10">
        <f>+G881</f>
        <v>44772</v>
      </c>
      <c r="K881" s="11">
        <f>+E881</f>
        <v>39684</v>
      </c>
      <c r="L881" s="11">
        <f t="shared" si="54"/>
        <v>0</v>
      </c>
      <c r="O881" s="10">
        <f>+IFERROR(VLOOKUP(I881,'[1]Resumen pagos 2025'!$1:$1048576,9,0),0)</f>
        <v>0</v>
      </c>
      <c r="P881" t="b">
        <f t="shared" si="55"/>
        <v>0</v>
      </c>
    </row>
    <row r="882" spans="1:16">
      <c r="A882" t="s">
        <v>375</v>
      </c>
      <c r="B882" t="s">
        <v>41</v>
      </c>
      <c r="C882" s="9">
        <v>19289</v>
      </c>
      <c r="D882" s="10">
        <v>44743</v>
      </c>
      <c r="E882" s="11">
        <v>233240</v>
      </c>
      <c r="F882" t="s">
        <v>288</v>
      </c>
      <c r="G882" s="10">
        <f t="shared" si="52"/>
        <v>44773</v>
      </c>
      <c r="H882" t="s">
        <v>284</v>
      </c>
      <c r="I882" s="12" t="str">
        <f t="shared" si="53"/>
        <v>19289233240</v>
      </c>
      <c r="L882" s="11">
        <f t="shared" si="54"/>
        <v>-233240</v>
      </c>
      <c r="O882" s="10">
        <f>+IFERROR(VLOOKUP(I882,'[1]Resumen pagos 2025'!$1:$1048576,9,0),0)</f>
        <v>0</v>
      </c>
      <c r="P882" t="b">
        <f t="shared" si="55"/>
        <v>1</v>
      </c>
    </row>
    <row r="883" spans="1:16">
      <c r="A883" t="s">
        <v>52</v>
      </c>
      <c r="B883" t="s">
        <v>41</v>
      </c>
      <c r="C883" s="9">
        <v>103154</v>
      </c>
      <c r="D883" s="10">
        <v>44746</v>
      </c>
      <c r="E883" s="11">
        <v>114097</v>
      </c>
      <c r="F883" t="s">
        <v>288</v>
      </c>
      <c r="G883" s="10">
        <f t="shared" si="52"/>
        <v>44776</v>
      </c>
      <c r="H883" t="s">
        <v>284</v>
      </c>
      <c r="I883" s="12" t="str">
        <f t="shared" si="53"/>
        <v>103154114097</v>
      </c>
      <c r="L883" s="11">
        <f t="shared" si="54"/>
        <v>-114097</v>
      </c>
      <c r="O883" s="10">
        <f>+IFERROR(VLOOKUP(I883,'[1]Resumen pagos 2025'!$1:$1048576,9,0),0)</f>
        <v>0</v>
      </c>
      <c r="P883" t="b">
        <f t="shared" si="55"/>
        <v>1</v>
      </c>
    </row>
    <row r="884" spans="1:16">
      <c r="A884" t="s">
        <v>184</v>
      </c>
      <c r="B884" t="s">
        <v>41</v>
      </c>
      <c r="C884" s="9">
        <v>10946</v>
      </c>
      <c r="D884" s="10">
        <v>44746</v>
      </c>
      <c r="E884" s="11">
        <v>2124150</v>
      </c>
      <c r="F884" t="s">
        <v>288</v>
      </c>
      <c r="G884" s="10">
        <f t="shared" si="52"/>
        <v>44776</v>
      </c>
      <c r="H884" t="s">
        <v>284</v>
      </c>
      <c r="I884" s="12" t="str">
        <f t="shared" si="53"/>
        <v>109462124150</v>
      </c>
      <c r="L884" s="11">
        <f t="shared" si="54"/>
        <v>-2124150</v>
      </c>
      <c r="O884" s="10">
        <f>+IFERROR(VLOOKUP(I884,'[1]Resumen pagos 2025'!$1:$1048576,9,0),0)</f>
        <v>0</v>
      </c>
      <c r="P884" t="b">
        <f t="shared" si="55"/>
        <v>1</v>
      </c>
    </row>
    <row r="885" spans="1:16">
      <c r="A885" t="s">
        <v>296</v>
      </c>
      <c r="B885" t="s">
        <v>297</v>
      </c>
      <c r="C885" s="9">
        <v>5044</v>
      </c>
      <c r="D885" s="10">
        <v>44746</v>
      </c>
      <c r="E885" s="11">
        <v>1121448</v>
      </c>
      <c r="F885" t="s">
        <v>288</v>
      </c>
      <c r="G885" s="10">
        <f t="shared" si="52"/>
        <v>44776</v>
      </c>
      <c r="H885" t="s">
        <v>284</v>
      </c>
      <c r="I885" s="12" t="str">
        <f t="shared" si="53"/>
        <v>50441121448</v>
      </c>
      <c r="L885" s="11">
        <f t="shared" si="54"/>
        <v>-1121448</v>
      </c>
      <c r="O885" s="10">
        <f>+IFERROR(VLOOKUP(I885,'[1]Resumen pagos 2025'!$1:$1048576,9,0),0)</f>
        <v>0</v>
      </c>
      <c r="P885" t="b">
        <f t="shared" si="55"/>
        <v>1</v>
      </c>
    </row>
    <row r="886" spans="1:16">
      <c r="A886" t="s">
        <v>384</v>
      </c>
      <c r="B886" t="s">
        <v>41</v>
      </c>
      <c r="C886" s="9">
        <v>1885034</v>
      </c>
      <c r="D886" s="10">
        <v>44747</v>
      </c>
      <c r="E886" s="11">
        <v>76160</v>
      </c>
      <c r="F886" t="s">
        <v>288</v>
      </c>
      <c r="G886" s="10">
        <f t="shared" si="52"/>
        <v>44777</v>
      </c>
      <c r="H886" t="s">
        <v>284</v>
      </c>
      <c r="I886" s="12" t="str">
        <f t="shared" si="53"/>
        <v>188503476160</v>
      </c>
      <c r="L886" s="11">
        <f t="shared" si="54"/>
        <v>-76160</v>
      </c>
      <c r="O886" s="10">
        <f>+IFERROR(VLOOKUP(I886,'[1]Resumen pagos 2025'!$1:$1048576,9,0),0)</f>
        <v>0</v>
      </c>
      <c r="P886" t="b">
        <f t="shared" si="55"/>
        <v>1</v>
      </c>
    </row>
    <row r="887" spans="1:16">
      <c r="A887" t="s">
        <v>295</v>
      </c>
      <c r="B887" t="s">
        <v>41</v>
      </c>
      <c r="C887" s="9">
        <v>18507</v>
      </c>
      <c r="D887" s="10">
        <v>44747</v>
      </c>
      <c r="E887" s="11">
        <v>39999</v>
      </c>
      <c r="F887" t="s">
        <v>288</v>
      </c>
      <c r="G887" s="10">
        <f t="shared" si="52"/>
        <v>44777</v>
      </c>
      <c r="H887" t="s">
        <v>284</v>
      </c>
      <c r="I887" s="12" t="str">
        <f t="shared" si="53"/>
        <v>1850739999</v>
      </c>
      <c r="L887" s="11">
        <f t="shared" si="54"/>
        <v>-39999</v>
      </c>
      <c r="O887" s="10">
        <f>+IFERROR(VLOOKUP(I887,'[1]Resumen pagos 2025'!$1:$1048576,9,0),0)</f>
        <v>0</v>
      </c>
      <c r="P887" t="b">
        <f t="shared" si="55"/>
        <v>1</v>
      </c>
    </row>
    <row r="888" spans="1:16">
      <c r="A888" t="s">
        <v>314</v>
      </c>
      <c r="B888" t="s">
        <v>41</v>
      </c>
      <c r="C888" s="9">
        <v>2847930</v>
      </c>
      <c r="D888" s="10">
        <v>44747</v>
      </c>
      <c r="E888" s="11">
        <v>629086</v>
      </c>
      <c r="F888" t="s">
        <v>288</v>
      </c>
      <c r="G888" s="10">
        <f t="shared" si="52"/>
        <v>44777</v>
      </c>
      <c r="H888" t="s">
        <v>284</v>
      </c>
      <c r="I888" s="12" t="str">
        <f t="shared" si="53"/>
        <v>2847930629086</v>
      </c>
      <c r="L888" s="11">
        <f t="shared" si="54"/>
        <v>-629086</v>
      </c>
      <c r="O888" s="10">
        <f>+IFERROR(VLOOKUP(I888,'[1]Resumen pagos 2025'!$1:$1048576,9,0),0)</f>
        <v>0</v>
      </c>
      <c r="P888" t="b">
        <f t="shared" si="55"/>
        <v>1</v>
      </c>
    </row>
    <row r="889" spans="1:16">
      <c r="A889" t="s">
        <v>55</v>
      </c>
      <c r="B889" t="s">
        <v>41</v>
      </c>
      <c r="C889" s="9">
        <v>772901</v>
      </c>
      <c r="D889" s="10">
        <v>44747</v>
      </c>
      <c r="E889" s="11">
        <v>2479910</v>
      </c>
      <c r="F889" t="s">
        <v>288</v>
      </c>
      <c r="G889" s="10">
        <f t="shared" si="52"/>
        <v>44777</v>
      </c>
      <c r="H889" t="s">
        <v>284</v>
      </c>
      <c r="I889" s="12" t="str">
        <f t="shared" si="53"/>
        <v>7729012479910</v>
      </c>
      <c r="L889" s="11">
        <f t="shared" si="54"/>
        <v>-2479910</v>
      </c>
      <c r="N889" s="14" t="s">
        <v>304</v>
      </c>
      <c r="O889" s="10">
        <f>+IFERROR(VLOOKUP(I889,'[1]Resumen pagos 2025'!$1:$1048576,9,0),0)</f>
        <v>0</v>
      </c>
      <c r="P889" t="b">
        <f t="shared" si="55"/>
        <v>1</v>
      </c>
    </row>
    <row r="890" spans="1:16">
      <c r="A890" t="s">
        <v>382</v>
      </c>
      <c r="B890" t="s">
        <v>41</v>
      </c>
      <c r="C890" s="9">
        <v>338</v>
      </c>
      <c r="D890" s="10">
        <v>44747</v>
      </c>
      <c r="E890" s="11">
        <v>171360</v>
      </c>
      <c r="F890" t="s">
        <v>288</v>
      </c>
      <c r="G890" s="10">
        <f t="shared" si="52"/>
        <v>44777</v>
      </c>
      <c r="H890" t="s">
        <v>284</v>
      </c>
      <c r="I890" s="12" t="str">
        <f t="shared" si="53"/>
        <v>338171360</v>
      </c>
      <c r="L890" s="11">
        <f t="shared" si="54"/>
        <v>-171360</v>
      </c>
      <c r="O890" s="10">
        <f>+IFERROR(VLOOKUP(I890,'[1]Resumen pagos 2025'!$1:$1048576,9,0),0)</f>
        <v>0</v>
      </c>
      <c r="P890" t="b">
        <f t="shared" si="55"/>
        <v>1</v>
      </c>
    </row>
    <row r="891" spans="1:16">
      <c r="A891" t="s">
        <v>289</v>
      </c>
      <c r="B891" t="s">
        <v>41</v>
      </c>
      <c r="C891" s="9">
        <v>4668</v>
      </c>
      <c r="D891" s="10">
        <v>44747</v>
      </c>
      <c r="E891" s="11">
        <v>135510</v>
      </c>
      <c r="F891" t="s">
        <v>288</v>
      </c>
      <c r="G891" s="10">
        <f t="shared" si="52"/>
        <v>44777</v>
      </c>
      <c r="H891" t="s">
        <v>284</v>
      </c>
      <c r="I891" s="12" t="str">
        <f t="shared" si="53"/>
        <v>4668135510</v>
      </c>
      <c r="L891" s="11">
        <f t="shared" si="54"/>
        <v>-135510</v>
      </c>
      <c r="O891" s="10">
        <f>+IFERROR(VLOOKUP(I891,'[1]Resumen pagos 2025'!$1:$1048576,9,0),0)</f>
        <v>0</v>
      </c>
      <c r="P891" t="b">
        <f t="shared" si="55"/>
        <v>1</v>
      </c>
    </row>
    <row r="892" spans="1:16">
      <c r="A892" t="s">
        <v>292</v>
      </c>
      <c r="B892" t="s">
        <v>41</v>
      </c>
      <c r="C892" s="9">
        <v>40606</v>
      </c>
      <c r="D892" s="10">
        <v>44747</v>
      </c>
      <c r="E892" s="11">
        <v>51992</v>
      </c>
      <c r="F892" t="s">
        <v>288</v>
      </c>
      <c r="G892" s="10">
        <f t="shared" si="52"/>
        <v>44777</v>
      </c>
      <c r="H892" t="s">
        <v>284</v>
      </c>
      <c r="I892" s="12" t="str">
        <f t="shared" si="53"/>
        <v>4060651992</v>
      </c>
      <c r="L892" s="11">
        <f t="shared" si="54"/>
        <v>-51992</v>
      </c>
      <c r="O892" s="10">
        <f>+IFERROR(VLOOKUP(I892,'[1]Resumen pagos 2025'!$1:$1048576,9,0),0)</f>
        <v>0</v>
      </c>
      <c r="P892" t="b">
        <f t="shared" si="55"/>
        <v>1</v>
      </c>
    </row>
    <row r="893" spans="1:16">
      <c r="A893" t="s">
        <v>371</v>
      </c>
      <c r="B893" t="s">
        <v>41</v>
      </c>
      <c r="C893" s="9">
        <v>168</v>
      </c>
      <c r="D893" s="10">
        <v>44749</v>
      </c>
      <c r="E893" s="11">
        <v>10160</v>
      </c>
      <c r="F893" t="s">
        <v>288</v>
      </c>
      <c r="G893" s="10">
        <f t="shared" si="52"/>
        <v>44779</v>
      </c>
      <c r="H893" t="s">
        <v>284</v>
      </c>
      <c r="I893" s="12" t="str">
        <f t="shared" si="53"/>
        <v>16810160</v>
      </c>
      <c r="L893" s="11">
        <f t="shared" si="54"/>
        <v>-10160</v>
      </c>
      <c r="O893" s="10">
        <f>+IFERROR(VLOOKUP(I893,'[1]Resumen pagos 2025'!$1:$1048576,9,0),0)</f>
        <v>0</v>
      </c>
      <c r="P893" t="b">
        <f t="shared" si="55"/>
        <v>1</v>
      </c>
    </row>
    <row r="894" spans="1:16">
      <c r="A894" t="s">
        <v>300</v>
      </c>
      <c r="B894" t="s">
        <v>41</v>
      </c>
      <c r="C894" s="9">
        <v>45354591</v>
      </c>
      <c r="D894" s="10">
        <v>44752</v>
      </c>
      <c r="E894" s="11">
        <v>10990</v>
      </c>
      <c r="F894" t="s">
        <v>288</v>
      </c>
      <c r="G894" s="10">
        <f t="shared" si="52"/>
        <v>44782</v>
      </c>
      <c r="H894" t="s">
        <v>284</v>
      </c>
      <c r="I894" s="12" t="str">
        <f t="shared" si="53"/>
        <v>4535459110990</v>
      </c>
      <c r="L894" s="11">
        <f t="shared" si="54"/>
        <v>-10990</v>
      </c>
      <c r="O894" s="10">
        <f>+IFERROR(VLOOKUP(I894,'[1]Resumen pagos 2025'!$1:$1048576,9,0),0)</f>
        <v>0</v>
      </c>
      <c r="P894" t="b">
        <f t="shared" si="55"/>
        <v>1</v>
      </c>
    </row>
    <row r="895" spans="1:16">
      <c r="A895" t="s">
        <v>95</v>
      </c>
      <c r="B895" t="s">
        <v>41</v>
      </c>
      <c r="C895" s="9">
        <v>4600</v>
      </c>
      <c r="D895" s="10">
        <v>44753</v>
      </c>
      <c r="E895" s="11">
        <v>2031858</v>
      </c>
      <c r="F895" t="s">
        <v>288</v>
      </c>
      <c r="G895" s="10">
        <f t="shared" si="52"/>
        <v>44783</v>
      </c>
      <c r="H895" t="s">
        <v>284</v>
      </c>
      <c r="I895" s="12" t="str">
        <f t="shared" si="53"/>
        <v>46002031858</v>
      </c>
      <c r="L895" s="11">
        <f t="shared" si="54"/>
        <v>-2031858</v>
      </c>
      <c r="O895" s="10">
        <f>+IFERROR(VLOOKUP(I895,'[1]Resumen pagos 2025'!$1:$1048576,9,0),0)</f>
        <v>0</v>
      </c>
      <c r="P895" t="b">
        <f t="shared" si="55"/>
        <v>1</v>
      </c>
    </row>
    <row r="896" spans="1:16">
      <c r="A896" t="s">
        <v>51</v>
      </c>
      <c r="B896" t="s">
        <v>41</v>
      </c>
      <c r="C896" s="9">
        <v>8174</v>
      </c>
      <c r="D896" s="10">
        <v>44754</v>
      </c>
      <c r="E896" s="11">
        <v>47600</v>
      </c>
      <c r="F896" t="s">
        <v>288</v>
      </c>
      <c r="G896" s="10">
        <f t="shared" si="52"/>
        <v>44784</v>
      </c>
      <c r="H896" t="s">
        <v>284</v>
      </c>
      <c r="I896" s="12" t="str">
        <f t="shared" si="53"/>
        <v>817447600</v>
      </c>
      <c r="L896" s="11">
        <f t="shared" si="54"/>
        <v>-47600</v>
      </c>
      <c r="O896" s="10">
        <f>+IFERROR(VLOOKUP(I896,'[1]Resumen pagos 2025'!$1:$1048576,9,0),0)</f>
        <v>0</v>
      </c>
      <c r="P896" t="b">
        <f t="shared" si="55"/>
        <v>1</v>
      </c>
    </row>
    <row r="897" spans="1:16">
      <c r="A897" t="s">
        <v>344</v>
      </c>
      <c r="B897" t="s">
        <v>41</v>
      </c>
      <c r="C897" s="9">
        <v>24238</v>
      </c>
      <c r="D897" s="10">
        <v>44754</v>
      </c>
      <c r="E897" s="11">
        <v>319967</v>
      </c>
      <c r="F897" t="s">
        <v>288</v>
      </c>
      <c r="G897" s="10">
        <f t="shared" si="52"/>
        <v>44784</v>
      </c>
      <c r="H897" t="s">
        <v>284</v>
      </c>
      <c r="I897" s="12" t="str">
        <f t="shared" si="53"/>
        <v>24238319967</v>
      </c>
      <c r="L897" s="11">
        <f t="shared" si="54"/>
        <v>-319967</v>
      </c>
      <c r="O897" s="10">
        <f>+IFERROR(VLOOKUP(I897,'[1]Resumen pagos 2025'!$1:$1048576,9,0),0)</f>
        <v>0</v>
      </c>
      <c r="P897" t="b">
        <f t="shared" si="55"/>
        <v>1</v>
      </c>
    </row>
    <row r="898" spans="1:16">
      <c r="A898" t="s">
        <v>52</v>
      </c>
      <c r="B898" t="s">
        <v>41</v>
      </c>
      <c r="C898" s="9">
        <v>103396</v>
      </c>
      <c r="D898" s="10">
        <v>44757</v>
      </c>
      <c r="E898" s="11">
        <v>162867</v>
      </c>
      <c r="F898" t="s">
        <v>288</v>
      </c>
      <c r="G898" s="10">
        <f t="shared" ref="G898:G961" si="56">+D898+30</f>
        <v>44787</v>
      </c>
      <c r="H898" t="s">
        <v>284</v>
      </c>
      <c r="I898" s="12" t="str">
        <f t="shared" ref="I898:I961" si="57">+C898&amp;E898</f>
        <v>103396162867</v>
      </c>
      <c r="L898" s="11">
        <f t="shared" ref="L898:L961" si="58">+K898-E898</f>
        <v>-162867</v>
      </c>
      <c r="O898" s="10">
        <f>+IFERROR(VLOOKUP(I898,'[1]Resumen pagos 2025'!$1:$1048576,9,0),0)</f>
        <v>0</v>
      </c>
      <c r="P898" t="b">
        <f t="shared" si="55"/>
        <v>1</v>
      </c>
    </row>
    <row r="899" spans="1:16">
      <c r="A899" t="s">
        <v>289</v>
      </c>
      <c r="B899" t="s">
        <v>310</v>
      </c>
      <c r="C899" s="9">
        <v>655</v>
      </c>
      <c r="D899" s="10">
        <v>44757</v>
      </c>
      <c r="E899" s="11">
        <v>-386</v>
      </c>
      <c r="F899" t="s">
        <v>288</v>
      </c>
      <c r="G899" s="10">
        <f t="shared" si="56"/>
        <v>44787</v>
      </c>
      <c r="H899" t="s">
        <v>311</v>
      </c>
      <c r="I899" s="12" t="str">
        <f t="shared" si="57"/>
        <v>655-386</v>
      </c>
      <c r="L899" s="11">
        <f t="shared" si="58"/>
        <v>386</v>
      </c>
      <c r="O899" s="10">
        <f>+IFERROR(VLOOKUP(I899,'[1]Resumen pagos 2025'!$1:$1048576,9,0),0)</f>
        <v>0</v>
      </c>
      <c r="P899" t="b">
        <f t="shared" si="55"/>
        <v>1</v>
      </c>
    </row>
    <row r="900" spans="1:16">
      <c r="A900" t="s">
        <v>292</v>
      </c>
      <c r="B900" t="s">
        <v>41</v>
      </c>
      <c r="C900" s="9">
        <v>40934</v>
      </c>
      <c r="D900" s="10">
        <v>44757</v>
      </c>
      <c r="E900" s="11">
        <v>902897</v>
      </c>
      <c r="F900" t="s">
        <v>288</v>
      </c>
      <c r="G900" s="10">
        <f t="shared" si="56"/>
        <v>44787</v>
      </c>
      <c r="H900" t="s">
        <v>284</v>
      </c>
      <c r="I900" s="12" t="str">
        <f t="shared" si="57"/>
        <v>40934902897</v>
      </c>
      <c r="L900" s="11">
        <f t="shared" si="58"/>
        <v>-902897</v>
      </c>
      <c r="O900" s="10">
        <f>+IFERROR(VLOOKUP(I900,'[1]Resumen pagos 2025'!$1:$1048576,9,0),0)</f>
        <v>0</v>
      </c>
      <c r="P900" t="b">
        <f t="shared" si="55"/>
        <v>1</v>
      </c>
    </row>
    <row r="901" spans="1:16">
      <c r="A901" t="s">
        <v>312</v>
      </c>
      <c r="B901" t="s">
        <v>41</v>
      </c>
      <c r="C901" s="9">
        <v>59622</v>
      </c>
      <c r="D901" s="10">
        <v>44759</v>
      </c>
      <c r="E901" s="11">
        <v>399700</v>
      </c>
      <c r="F901" t="s">
        <v>288</v>
      </c>
      <c r="G901" s="10">
        <f t="shared" si="56"/>
        <v>44789</v>
      </c>
      <c r="H901" t="s">
        <v>284</v>
      </c>
      <c r="I901" s="12" t="str">
        <f t="shared" si="57"/>
        <v>59622399700</v>
      </c>
      <c r="L901" s="11">
        <f t="shared" si="58"/>
        <v>-399700</v>
      </c>
      <c r="O901" s="10">
        <f>+IFERROR(VLOOKUP(I901,'[1]Resumen pagos 2025'!$1:$1048576,9,0),0)</f>
        <v>0</v>
      </c>
      <c r="P901" t="b">
        <f t="shared" si="55"/>
        <v>1</v>
      </c>
    </row>
    <row r="902" spans="1:16">
      <c r="A902" t="s">
        <v>55</v>
      </c>
      <c r="B902" t="s">
        <v>41</v>
      </c>
      <c r="C902" s="9">
        <v>775245</v>
      </c>
      <c r="D902" s="10">
        <v>44760</v>
      </c>
      <c r="E902" s="11">
        <v>1499980</v>
      </c>
      <c r="F902" t="s">
        <v>288</v>
      </c>
      <c r="G902" s="10">
        <f t="shared" si="56"/>
        <v>44790</v>
      </c>
      <c r="H902" t="s">
        <v>284</v>
      </c>
      <c r="I902" s="12" t="str">
        <f t="shared" si="57"/>
        <v>7752451499980</v>
      </c>
      <c r="L902" s="11">
        <f t="shared" si="58"/>
        <v>-1499980</v>
      </c>
      <c r="N902" s="14" t="s">
        <v>304</v>
      </c>
      <c r="O902" s="10">
        <f>+IFERROR(VLOOKUP(I902,'[1]Resumen pagos 2025'!$1:$1048576,9,0),0)</f>
        <v>0</v>
      </c>
      <c r="P902" t="b">
        <f t="shared" si="55"/>
        <v>1</v>
      </c>
    </row>
    <row r="903" spans="1:16">
      <c r="A903" t="s">
        <v>385</v>
      </c>
      <c r="B903" t="s">
        <v>41</v>
      </c>
      <c r="C903" s="9">
        <v>37</v>
      </c>
      <c r="D903" s="10">
        <v>44760</v>
      </c>
      <c r="E903" s="11">
        <v>199999</v>
      </c>
      <c r="F903" t="s">
        <v>288</v>
      </c>
      <c r="G903" s="10">
        <f t="shared" si="56"/>
        <v>44790</v>
      </c>
      <c r="H903" t="s">
        <v>284</v>
      </c>
      <c r="I903" s="12" t="str">
        <f t="shared" si="57"/>
        <v>37199999</v>
      </c>
      <c r="L903" s="11">
        <f t="shared" si="58"/>
        <v>-199999</v>
      </c>
      <c r="N903" s="13" t="s">
        <v>386</v>
      </c>
      <c r="O903" s="10">
        <f>+IFERROR(VLOOKUP(I903,'[1]Resumen pagos 2025'!$1:$1048576,9,0),0)</f>
        <v>0</v>
      </c>
      <c r="P903" t="b">
        <f t="shared" ref="P903:P966" si="59">+O903=J903</f>
        <v>1</v>
      </c>
    </row>
    <row r="904" spans="1:16">
      <c r="A904" t="s">
        <v>350</v>
      </c>
      <c r="B904" t="s">
        <v>41</v>
      </c>
      <c r="C904" s="9">
        <v>5629050</v>
      </c>
      <c r="D904" s="10">
        <v>44760</v>
      </c>
      <c r="E904" s="11">
        <v>11964</v>
      </c>
      <c r="F904" t="s">
        <v>288</v>
      </c>
      <c r="G904" s="10">
        <f t="shared" si="56"/>
        <v>44790</v>
      </c>
      <c r="H904" t="s">
        <v>284</v>
      </c>
      <c r="I904" s="12" t="str">
        <f t="shared" si="57"/>
        <v>562905011964</v>
      </c>
      <c r="J904" s="10">
        <f>+G904</f>
        <v>44790</v>
      </c>
      <c r="K904" s="11">
        <f>+E904</f>
        <v>11964</v>
      </c>
      <c r="L904" s="11">
        <f t="shared" si="58"/>
        <v>0</v>
      </c>
      <c r="O904" s="10">
        <f>+IFERROR(VLOOKUP(I904,'[1]Resumen pagos 2025'!$1:$1048576,9,0),0)</f>
        <v>0</v>
      </c>
      <c r="P904" t="b">
        <f t="shared" si="59"/>
        <v>0</v>
      </c>
    </row>
    <row r="905" spans="1:16">
      <c r="A905" t="s">
        <v>51</v>
      </c>
      <c r="B905" t="s">
        <v>41</v>
      </c>
      <c r="C905" s="9">
        <v>8243</v>
      </c>
      <c r="D905" s="10">
        <v>44761</v>
      </c>
      <c r="E905" s="11">
        <v>390739</v>
      </c>
      <c r="F905" t="s">
        <v>288</v>
      </c>
      <c r="G905" s="10">
        <f t="shared" si="56"/>
        <v>44791</v>
      </c>
      <c r="H905" t="s">
        <v>284</v>
      </c>
      <c r="I905" s="12" t="str">
        <f t="shared" si="57"/>
        <v>8243390739</v>
      </c>
      <c r="L905" s="11">
        <f t="shared" si="58"/>
        <v>-390739</v>
      </c>
      <c r="O905" s="10">
        <f>+IFERROR(VLOOKUP(I905,'[1]Resumen pagos 2025'!$1:$1048576,9,0),0)</f>
        <v>0</v>
      </c>
      <c r="P905" t="b">
        <f t="shared" si="59"/>
        <v>1</v>
      </c>
    </row>
    <row r="906" spans="1:16">
      <c r="A906" t="s">
        <v>330</v>
      </c>
      <c r="B906" t="s">
        <v>41</v>
      </c>
      <c r="C906" s="9">
        <v>472589</v>
      </c>
      <c r="D906" s="10">
        <v>44763</v>
      </c>
      <c r="E906" s="11">
        <v>759194</v>
      </c>
      <c r="F906" t="s">
        <v>288</v>
      </c>
      <c r="G906" s="10">
        <f t="shared" si="56"/>
        <v>44793</v>
      </c>
      <c r="H906" t="s">
        <v>284</v>
      </c>
      <c r="I906" s="12" t="str">
        <f t="shared" si="57"/>
        <v>472589759194</v>
      </c>
      <c r="L906" s="11">
        <f t="shared" si="58"/>
        <v>-759194</v>
      </c>
      <c r="O906" s="10">
        <f>+IFERROR(VLOOKUP(I906,'[1]Resumen pagos 2025'!$1:$1048576,9,0),0)</f>
        <v>0</v>
      </c>
      <c r="P906" t="b">
        <f t="shared" si="59"/>
        <v>1</v>
      </c>
    </row>
    <row r="907" spans="1:16">
      <c r="A907" t="s">
        <v>55</v>
      </c>
      <c r="B907" t="s">
        <v>41</v>
      </c>
      <c r="C907" s="9">
        <v>775850</v>
      </c>
      <c r="D907" s="10">
        <v>44763</v>
      </c>
      <c r="E907" s="11">
        <v>4139940</v>
      </c>
      <c r="F907" t="s">
        <v>288</v>
      </c>
      <c r="G907" s="10">
        <f t="shared" si="56"/>
        <v>44793</v>
      </c>
      <c r="H907" t="s">
        <v>284</v>
      </c>
      <c r="I907" s="12" t="str">
        <f t="shared" si="57"/>
        <v>7758504139940</v>
      </c>
      <c r="L907" s="11">
        <f t="shared" si="58"/>
        <v>-4139940</v>
      </c>
      <c r="N907" s="14" t="s">
        <v>304</v>
      </c>
      <c r="O907" s="10">
        <f>+IFERROR(VLOOKUP(I907,'[1]Resumen pagos 2025'!$1:$1048576,9,0),0)</f>
        <v>0</v>
      </c>
      <c r="P907" t="b">
        <f t="shared" si="59"/>
        <v>1</v>
      </c>
    </row>
    <row r="908" spans="1:16">
      <c r="A908" t="s">
        <v>292</v>
      </c>
      <c r="B908" t="s">
        <v>41</v>
      </c>
      <c r="C908" s="9">
        <v>41169</v>
      </c>
      <c r="D908" s="10">
        <v>44763</v>
      </c>
      <c r="E908" s="11">
        <v>195935</v>
      </c>
      <c r="F908" t="s">
        <v>288</v>
      </c>
      <c r="G908" s="10">
        <f t="shared" si="56"/>
        <v>44793</v>
      </c>
      <c r="H908" t="s">
        <v>284</v>
      </c>
      <c r="I908" s="12" t="str">
        <f t="shared" si="57"/>
        <v>41169195935</v>
      </c>
      <c r="L908" s="11">
        <f t="shared" si="58"/>
        <v>-195935</v>
      </c>
      <c r="O908" s="10">
        <f>+IFERROR(VLOOKUP(I908,'[1]Resumen pagos 2025'!$1:$1048576,9,0),0)</f>
        <v>0</v>
      </c>
      <c r="P908" t="b">
        <f t="shared" si="59"/>
        <v>1</v>
      </c>
    </row>
    <row r="909" spans="1:16">
      <c r="A909" t="s">
        <v>387</v>
      </c>
      <c r="B909" t="s">
        <v>297</v>
      </c>
      <c r="C909" s="9">
        <v>429739</v>
      </c>
      <c r="D909" s="10">
        <v>44764</v>
      </c>
      <c r="E909" s="11">
        <v>5280000</v>
      </c>
      <c r="F909" t="s">
        <v>288</v>
      </c>
      <c r="G909" s="10">
        <f t="shared" si="56"/>
        <v>44794</v>
      </c>
      <c r="H909" t="s">
        <v>284</v>
      </c>
      <c r="I909" s="12" t="str">
        <f t="shared" si="57"/>
        <v>4297395280000</v>
      </c>
      <c r="L909" s="11">
        <f t="shared" si="58"/>
        <v>-5280000</v>
      </c>
      <c r="O909" s="10">
        <f>+IFERROR(VLOOKUP(I909,'[1]Resumen pagos 2025'!$1:$1048576,9,0),0)</f>
        <v>0</v>
      </c>
      <c r="P909" t="b">
        <f t="shared" si="59"/>
        <v>1</v>
      </c>
    </row>
    <row r="910" spans="1:16">
      <c r="A910" t="s">
        <v>387</v>
      </c>
      <c r="B910" t="s">
        <v>297</v>
      </c>
      <c r="C910" s="9">
        <v>429740</v>
      </c>
      <c r="D910" s="10">
        <v>44764</v>
      </c>
      <c r="E910" s="11">
        <v>1760000</v>
      </c>
      <c r="F910" t="s">
        <v>288</v>
      </c>
      <c r="G910" s="10">
        <f t="shared" si="56"/>
        <v>44794</v>
      </c>
      <c r="H910" t="s">
        <v>284</v>
      </c>
      <c r="I910" s="12" t="str">
        <f t="shared" si="57"/>
        <v>4297401760000</v>
      </c>
      <c r="L910" s="11">
        <f t="shared" si="58"/>
        <v>-1760000</v>
      </c>
      <c r="O910" s="10">
        <f>+IFERROR(VLOOKUP(I910,'[1]Resumen pagos 2025'!$1:$1048576,9,0),0)</f>
        <v>0</v>
      </c>
      <c r="P910" t="b">
        <f t="shared" si="59"/>
        <v>1</v>
      </c>
    </row>
    <row r="911" spans="1:16">
      <c r="A911" t="s">
        <v>359</v>
      </c>
      <c r="B911" t="s">
        <v>310</v>
      </c>
      <c r="C911" s="9">
        <v>5414891</v>
      </c>
      <c r="D911" s="10">
        <v>44767</v>
      </c>
      <c r="E911" s="11">
        <v>-40</v>
      </c>
      <c r="F911" t="s">
        <v>288</v>
      </c>
      <c r="G911" s="10">
        <f t="shared" si="56"/>
        <v>44797</v>
      </c>
      <c r="H911" t="s">
        <v>311</v>
      </c>
      <c r="I911" s="12" t="str">
        <f t="shared" si="57"/>
        <v>5414891-40</v>
      </c>
      <c r="L911" s="11">
        <f t="shared" si="58"/>
        <v>40</v>
      </c>
      <c r="O911" s="10">
        <f>+IFERROR(VLOOKUP(I911,'[1]Resumen pagos 2025'!$1:$1048576,9,0),0)</f>
        <v>0</v>
      </c>
      <c r="P911" t="b">
        <f t="shared" si="59"/>
        <v>1</v>
      </c>
    </row>
    <row r="912" spans="1:16">
      <c r="A912" t="s">
        <v>52</v>
      </c>
      <c r="B912" t="s">
        <v>41</v>
      </c>
      <c r="C912" s="9">
        <v>103580</v>
      </c>
      <c r="D912" s="10">
        <v>44768</v>
      </c>
      <c r="E912" s="11">
        <v>851278</v>
      </c>
      <c r="F912" t="s">
        <v>288</v>
      </c>
      <c r="G912" s="10">
        <f t="shared" si="56"/>
        <v>44798</v>
      </c>
      <c r="H912" t="s">
        <v>284</v>
      </c>
      <c r="I912" s="12" t="str">
        <f t="shared" si="57"/>
        <v>103580851278</v>
      </c>
      <c r="L912" s="11">
        <f t="shared" si="58"/>
        <v>-851278</v>
      </c>
      <c r="O912" s="10">
        <f>+IFERROR(VLOOKUP(I912,'[1]Resumen pagos 2025'!$1:$1048576,9,0),0)</f>
        <v>0</v>
      </c>
      <c r="P912" t="b">
        <f t="shared" si="59"/>
        <v>1</v>
      </c>
    </row>
    <row r="913" spans="1:16">
      <c r="A913" t="s">
        <v>388</v>
      </c>
      <c r="B913" t="s">
        <v>297</v>
      </c>
      <c r="C913" s="9">
        <v>8231</v>
      </c>
      <c r="D913" s="10">
        <v>44768</v>
      </c>
      <c r="E913" s="11">
        <v>1486800</v>
      </c>
      <c r="F913" t="s">
        <v>288</v>
      </c>
      <c r="G913" s="10">
        <f t="shared" si="56"/>
        <v>44798</v>
      </c>
      <c r="H913" t="s">
        <v>284</v>
      </c>
      <c r="I913" s="12" t="str">
        <f t="shared" si="57"/>
        <v>82311486800</v>
      </c>
      <c r="L913" s="11">
        <f t="shared" si="58"/>
        <v>-1486800</v>
      </c>
      <c r="O913" s="10">
        <f>+IFERROR(VLOOKUP(I913,'[1]Resumen pagos 2025'!$1:$1048576,9,0),0)</f>
        <v>0</v>
      </c>
      <c r="P913" t="b">
        <f t="shared" si="59"/>
        <v>1</v>
      </c>
    </row>
    <row r="914" spans="1:16">
      <c r="A914" t="s">
        <v>302</v>
      </c>
      <c r="B914" t="s">
        <v>41</v>
      </c>
      <c r="C914" s="9">
        <v>8619</v>
      </c>
      <c r="D914" s="10">
        <v>44769</v>
      </c>
      <c r="E914" s="11">
        <v>1499935</v>
      </c>
      <c r="F914" t="s">
        <v>288</v>
      </c>
      <c r="G914" s="10">
        <f t="shared" si="56"/>
        <v>44799</v>
      </c>
      <c r="H914" t="s">
        <v>284</v>
      </c>
      <c r="I914" s="12" t="str">
        <f t="shared" si="57"/>
        <v>86191499935</v>
      </c>
      <c r="L914" s="11">
        <f t="shared" si="58"/>
        <v>-1499935</v>
      </c>
      <c r="O914" s="10">
        <f>+IFERROR(VLOOKUP(I914,'[1]Resumen pagos 2025'!$1:$1048576,9,0),0)</f>
        <v>0</v>
      </c>
      <c r="P914" t="b">
        <f t="shared" si="59"/>
        <v>1</v>
      </c>
    </row>
    <row r="915" spans="1:16">
      <c r="A915" t="s">
        <v>359</v>
      </c>
      <c r="B915" t="s">
        <v>41</v>
      </c>
      <c r="C915" s="9">
        <v>43542265</v>
      </c>
      <c r="D915" s="10">
        <v>44769</v>
      </c>
      <c r="E915" s="11">
        <v>8201</v>
      </c>
      <c r="F915" t="s">
        <v>288</v>
      </c>
      <c r="G915" s="10">
        <f t="shared" si="56"/>
        <v>44799</v>
      </c>
      <c r="H915" t="s">
        <v>284</v>
      </c>
      <c r="I915" s="12" t="str">
        <f t="shared" si="57"/>
        <v>435422658201</v>
      </c>
      <c r="L915" s="11">
        <f t="shared" si="58"/>
        <v>-8201</v>
      </c>
      <c r="O915" s="10">
        <f>+IFERROR(VLOOKUP(I915,'[1]Resumen pagos 2025'!$1:$1048576,9,0),0)</f>
        <v>0</v>
      </c>
      <c r="P915" t="b">
        <f t="shared" si="59"/>
        <v>1</v>
      </c>
    </row>
    <row r="916" spans="1:16">
      <c r="A916" t="s">
        <v>366</v>
      </c>
      <c r="B916" t="s">
        <v>41</v>
      </c>
      <c r="C916" s="9">
        <v>15848</v>
      </c>
      <c r="D916" s="10">
        <v>44769</v>
      </c>
      <c r="E916" s="11">
        <v>629530</v>
      </c>
      <c r="F916" t="s">
        <v>288</v>
      </c>
      <c r="G916" s="10">
        <f t="shared" si="56"/>
        <v>44799</v>
      </c>
      <c r="H916" t="s">
        <v>284</v>
      </c>
      <c r="I916" s="12" t="str">
        <f t="shared" si="57"/>
        <v>15848629530</v>
      </c>
      <c r="L916" s="11">
        <f t="shared" si="58"/>
        <v>-629530</v>
      </c>
      <c r="O916" s="10">
        <f>+IFERROR(VLOOKUP(I916,'[1]Resumen pagos 2025'!$1:$1048576,9,0),0)</f>
        <v>0</v>
      </c>
      <c r="P916" t="b">
        <f t="shared" si="59"/>
        <v>1</v>
      </c>
    </row>
    <row r="917" spans="1:16">
      <c r="A917" t="s">
        <v>368</v>
      </c>
      <c r="B917" t="s">
        <v>41</v>
      </c>
      <c r="C917" s="9">
        <v>38769</v>
      </c>
      <c r="D917" s="10">
        <v>44769</v>
      </c>
      <c r="E917" s="11">
        <v>494397</v>
      </c>
      <c r="F917" t="s">
        <v>288</v>
      </c>
      <c r="G917" s="10">
        <f t="shared" si="56"/>
        <v>44799</v>
      </c>
      <c r="H917" t="s">
        <v>284</v>
      </c>
      <c r="I917" s="12" t="str">
        <f t="shared" si="57"/>
        <v>38769494397</v>
      </c>
      <c r="L917" s="11">
        <f t="shared" si="58"/>
        <v>-494397</v>
      </c>
      <c r="O917" s="10">
        <f>+IFERROR(VLOOKUP(I917,'[1]Resumen pagos 2025'!$1:$1048576,9,0),0)</f>
        <v>0</v>
      </c>
      <c r="P917" t="b">
        <f t="shared" si="59"/>
        <v>1</v>
      </c>
    </row>
    <row r="918" spans="1:16">
      <c r="A918" t="s">
        <v>292</v>
      </c>
      <c r="B918" t="s">
        <v>41</v>
      </c>
      <c r="C918" s="9">
        <v>41395</v>
      </c>
      <c r="D918" s="10">
        <v>44769</v>
      </c>
      <c r="E918" s="11">
        <v>329509</v>
      </c>
      <c r="F918" t="s">
        <v>288</v>
      </c>
      <c r="G918" s="10">
        <f t="shared" si="56"/>
        <v>44799</v>
      </c>
      <c r="H918" t="s">
        <v>284</v>
      </c>
      <c r="I918" s="12" t="str">
        <f t="shared" si="57"/>
        <v>41395329509</v>
      </c>
      <c r="L918" s="11">
        <f t="shared" si="58"/>
        <v>-329509</v>
      </c>
      <c r="O918" s="10">
        <f>+IFERROR(VLOOKUP(I918,'[1]Resumen pagos 2025'!$1:$1048576,9,0),0)</f>
        <v>0</v>
      </c>
      <c r="P918" t="b">
        <f t="shared" si="59"/>
        <v>1</v>
      </c>
    </row>
    <row r="919" spans="1:16">
      <c r="A919" t="s">
        <v>292</v>
      </c>
      <c r="B919" t="s">
        <v>41</v>
      </c>
      <c r="C919" s="9">
        <v>41424</v>
      </c>
      <c r="D919" s="10">
        <v>44769</v>
      </c>
      <c r="E919" s="11">
        <v>139984</v>
      </c>
      <c r="F919" t="s">
        <v>288</v>
      </c>
      <c r="G919" s="10">
        <f t="shared" si="56"/>
        <v>44799</v>
      </c>
      <c r="H919" t="s">
        <v>284</v>
      </c>
      <c r="I919" s="12" t="str">
        <f t="shared" si="57"/>
        <v>41424139984</v>
      </c>
      <c r="L919" s="11">
        <f t="shared" si="58"/>
        <v>-139984</v>
      </c>
      <c r="O919" s="10">
        <f>+IFERROR(VLOOKUP(I919,'[1]Resumen pagos 2025'!$1:$1048576,9,0),0)</f>
        <v>0</v>
      </c>
      <c r="P919" t="b">
        <f t="shared" si="59"/>
        <v>1</v>
      </c>
    </row>
    <row r="920" spans="1:16">
      <c r="A920" t="s">
        <v>330</v>
      </c>
      <c r="B920" t="s">
        <v>41</v>
      </c>
      <c r="C920" s="9">
        <v>474659</v>
      </c>
      <c r="D920" s="10">
        <v>44770</v>
      </c>
      <c r="E920" s="11">
        <v>1780040</v>
      </c>
      <c r="F920" t="s">
        <v>288</v>
      </c>
      <c r="G920" s="10">
        <f t="shared" si="56"/>
        <v>44800</v>
      </c>
      <c r="H920" t="s">
        <v>284</v>
      </c>
      <c r="I920" s="12" t="str">
        <f t="shared" si="57"/>
        <v>4746591780040</v>
      </c>
      <c r="L920" s="11">
        <f t="shared" si="58"/>
        <v>-1780040</v>
      </c>
      <c r="O920" s="10">
        <f>+IFERROR(VLOOKUP(I920,'[1]Resumen pagos 2025'!$1:$1048576,9,0),0)</f>
        <v>0</v>
      </c>
      <c r="P920" t="b">
        <f t="shared" si="59"/>
        <v>1</v>
      </c>
    </row>
    <row r="921" spans="1:16">
      <c r="A921" t="s">
        <v>67</v>
      </c>
      <c r="B921" t="s">
        <v>41</v>
      </c>
      <c r="C921" s="9">
        <v>31179</v>
      </c>
      <c r="D921" s="10">
        <v>44771</v>
      </c>
      <c r="E921" s="11">
        <v>251996</v>
      </c>
      <c r="F921" t="s">
        <v>288</v>
      </c>
      <c r="G921" s="10">
        <f t="shared" si="56"/>
        <v>44801</v>
      </c>
      <c r="H921" t="s">
        <v>284</v>
      </c>
      <c r="I921" s="12" t="str">
        <f t="shared" si="57"/>
        <v>31179251996</v>
      </c>
      <c r="L921" s="11">
        <f t="shared" si="58"/>
        <v>-251996</v>
      </c>
      <c r="N921" s="14" t="s">
        <v>298</v>
      </c>
      <c r="O921" s="10">
        <f>+IFERROR(VLOOKUP(I921,'[1]Resumen pagos 2025'!$1:$1048576,9,0),0)</f>
        <v>0</v>
      </c>
      <c r="P921" t="b">
        <f t="shared" si="59"/>
        <v>1</v>
      </c>
    </row>
    <row r="922" spans="1:16">
      <c r="A922" t="s">
        <v>52</v>
      </c>
      <c r="B922" t="s">
        <v>41</v>
      </c>
      <c r="C922" s="9">
        <v>103700</v>
      </c>
      <c r="D922" s="10">
        <v>44771</v>
      </c>
      <c r="E922" s="11">
        <v>418342</v>
      </c>
      <c r="F922" t="s">
        <v>288</v>
      </c>
      <c r="G922" s="10">
        <f t="shared" si="56"/>
        <v>44801</v>
      </c>
      <c r="H922" t="s">
        <v>284</v>
      </c>
      <c r="I922" s="12" t="str">
        <f t="shared" si="57"/>
        <v>103700418342</v>
      </c>
      <c r="L922" s="11">
        <f t="shared" si="58"/>
        <v>-418342</v>
      </c>
      <c r="O922" s="10">
        <f>+IFERROR(VLOOKUP(I922,'[1]Resumen pagos 2025'!$1:$1048576,9,0),0)</f>
        <v>0</v>
      </c>
      <c r="P922" t="b">
        <f t="shared" si="59"/>
        <v>1</v>
      </c>
    </row>
    <row r="923" spans="1:16">
      <c r="A923" t="s">
        <v>376</v>
      </c>
      <c r="B923" t="s">
        <v>41</v>
      </c>
      <c r="C923" s="9">
        <v>7572750</v>
      </c>
      <c r="D923" s="10">
        <v>44771</v>
      </c>
      <c r="E923" s="11">
        <v>59871</v>
      </c>
      <c r="F923" t="s">
        <v>288</v>
      </c>
      <c r="G923" s="10">
        <f t="shared" si="56"/>
        <v>44801</v>
      </c>
      <c r="H923" t="s">
        <v>284</v>
      </c>
      <c r="I923" s="12" t="str">
        <f t="shared" si="57"/>
        <v>757275059871</v>
      </c>
      <c r="J923" s="10">
        <f>+G923</f>
        <v>44801</v>
      </c>
      <c r="K923" s="11">
        <f>+E923</f>
        <v>59871</v>
      </c>
      <c r="L923" s="11">
        <f t="shared" si="58"/>
        <v>0</v>
      </c>
      <c r="O923" s="10">
        <f>+IFERROR(VLOOKUP(I923,'[1]Resumen pagos 2025'!$1:$1048576,9,0),0)</f>
        <v>0</v>
      </c>
      <c r="P923" t="b">
        <f t="shared" si="59"/>
        <v>0</v>
      </c>
    </row>
    <row r="924" spans="1:16">
      <c r="A924" t="s">
        <v>382</v>
      </c>
      <c r="B924" t="s">
        <v>41</v>
      </c>
      <c r="C924" s="9">
        <v>345</v>
      </c>
      <c r="D924" s="10">
        <v>44771</v>
      </c>
      <c r="E924" s="11">
        <v>671972</v>
      </c>
      <c r="F924" t="s">
        <v>288</v>
      </c>
      <c r="G924" s="10">
        <f t="shared" si="56"/>
        <v>44801</v>
      </c>
      <c r="H924" t="s">
        <v>284</v>
      </c>
      <c r="I924" s="12" t="str">
        <f t="shared" si="57"/>
        <v>345671972</v>
      </c>
      <c r="L924" s="11">
        <f t="shared" si="58"/>
        <v>-671972</v>
      </c>
      <c r="O924" s="10">
        <f>+IFERROR(VLOOKUP(I924,'[1]Resumen pagos 2025'!$1:$1048576,9,0),0)</f>
        <v>0</v>
      </c>
      <c r="P924" t="b">
        <f t="shared" si="59"/>
        <v>1</v>
      </c>
    </row>
    <row r="925" spans="1:16">
      <c r="A925" t="s">
        <v>389</v>
      </c>
      <c r="B925" t="s">
        <v>41</v>
      </c>
      <c r="C925" s="9">
        <v>328171</v>
      </c>
      <c r="D925" s="10">
        <v>44771</v>
      </c>
      <c r="E925" s="11">
        <v>26168100</v>
      </c>
      <c r="F925" t="s">
        <v>288</v>
      </c>
      <c r="G925" s="10">
        <f t="shared" si="56"/>
        <v>44801</v>
      </c>
      <c r="H925" t="s">
        <v>284</v>
      </c>
      <c r="I925" s="12" t="str">
        <f t="shared" si="57"/>
        <v>32817126168100</v>
      </c>
      <c r="L925" s="11">
        <f t="shared" si="58"/>
        <v>-26168100</v>
      </c>
      <c r="O925" s="10">
        <f>+IFERROR(VLOOKUP(I925,'[1]Resumen pagos 2025'!$1:$1048576,9,0),0)</f>
        <v>0</v>
      </c>
      <c r="P925" t="b">
        <f t="shared" si="59"/>
        <v>1</v>
      </c>
    </row>
    <row r="926" spans="1:16">
      <c r="A926" t="s">
        <v>389</v>
      </c>
      <c r="B926" t="s">
        <v>41</v>
      </c>
      <c r="C926" s="9">
        <v>328170</v>
      </c>
      <c r="D926" s="10">
        <v>44771</v>
      </c>
      <c r="E926" s="11">
        <v>26168100</v>
      </c>
      <c r="F926" t="s">
        <v>288</v>
      </c>
      <c r="G926" s="10">
        <f t="shared" si="56"/>
        <v>44801</v>
      </c>
      <c r="H926" t="s">
        <v>284</v>
      </c>
      <c r="I926" s="12" t="str">
        <f t="shared" si="57"/>
        <v>32817026168100</v>
      </c>
      <c r="L926" s="11">
        <f t="shared" si="58"/>
        <v>-26168100</v>
      </c>
      <c r="O926" s="10">
        <f>+IFERROR(VLOOKUP(I926,'[1]Resumen pagos 2025'!$1:$1048576,9,0),0)</f>
        <v>0</v>
      </c>
      <c r="P926" t="b">
        <f t="shared" si="59"/>
        <v>1</v>
      </c>
    </row>
    <row r="927" spans="1:16">
      <c r="A927" t="s">
        <v>95</v>
      </c>
      <c r="B927" t="s">
        <v>41</v>
      </c>
      <c r="C927" s="9">
        <v>4671</v>
      </c>
      <c r="D927" s="10">
        <v>44773</v>
      </c>
      <c r="E927" s="11">
        <v>2241729</v>
      </c>
      <c r="F927" t="s">
        <v>288</v>
      </c>
      <c r="G927" s="10">
        <f t="shared" si="56"/>
        <v>44803</v>
      </c>
      <c r="H927" t="s">
        <v>284</v>
      </c>
      <c r="I927" s="12" t="str">
        <f t="shared" si="57"/>
        <v>46712241729</v>
      </c>
      <c r="L927" s="11">
        <f t="shared" si="58"/>
        <v>-2241729</v>
      </c>
      <c r="O927" s="10">
        <f>+IFERROR(VLOOKUP(I927,'[1]Resumen pagos 2025'!$1:$1048576,9,0),0)</f>
        <v>0</v>
      </c>
      <c r="P927" t="b">
        <f t="shared" si="59"/>
        <v>1</v>
      </c>
    </row>
    <row r="928" spans="1:16">
      <c r="A928" t="s">
        <v>375</v>
      </c>
      <c r="B928" t="s">
        <v>41</v>
      </c>
      <c r="C928" s="9">
        <v>20017</v>
      </c>
      <c r="D928" s="10">
        <v>44774</v>
      </c>
      <c r="E928" s="11">
        <v>249305</v>
      </c>
      <c r="F928" t="s">
        <v>288</v>
      </c>
      <c r="G928" s="10">
        <f t="shared" si="56"/>
        <v>44804</v>
      </c>
      <c r="H928" t="s">
        <v>284</v>
      </c>
      <c r="I928" s="12" t="str">
        <f t="shared" si="57"/>
        <v>20017249305</v>
      </c>
      <c r="L928" s="11">
        <f t="shared" si="58"/>
        <v>-249305</v>
      </c>
      <c r="O928" s="10">
        <f>+IFERROR(VLOOKUP(I928,'[1]Resumen pagos 2025'!$1:$1048576,9,0),0)</f>
        <v>0</v>
      </c>
      <c r="P928" t="b">
        <f t="shared" si="59"/>
        <v>1</v>
      </c>
    </row>
    <row r="929" spans="1:16">
      <c r="A929" t="s">
        <v>55</v>
      </c>
      <c r="B929" t="s">
        <v>41</v>
      </c>
      <c r="C929" s="9">
        <v>786366</v>
      </c>
      <c r="D929" s="10">
        <v>44774</v>
      </c>
      <c r="E929" s="11">
        <v>5089930</v>
      </c>
      <c r="F929" t="s">
        <v>288</v>
      </c>
      <c r="G929" s="10">
        <f t="shared" si="56"/>
        <v>44804</v>
      </c>
      <c r="H929" t="s">
        <v>284</v>
      </c>
      <c r="I929" s="12" t="str">
        <f t="shared" si="57"/>
        <v>7863665089930</v>
      </c>
      <c r="L929" s="11">
        <f t="shared" si="58"/>
        <v>-5089930</v>
      </c>
      <c r="N929" s="14" t="s">
        <v>304</v>
      </c>
      <c r="O929" s="10">
        <f>+IFERROR(VLOOKUP(I929,'[1]Resumen pagos 2025'!$1:$1048576,9,0),0)</f>
        <v>0</v>
      </c>
      <c r="P929" t="b">
        <f t="shared" si="59"/>
        <v>1</v>
      </c>
    </row>
    <row r="930" spans="1:16">
      <c r="A930" t="s">
        <v>384</v>
      </c>
      <c r="B930" t="s">
        <v>41</v>
      </c>
      <c r="C930" s="9">
        <v>1906327</v>
      </c>
      <c r="D930" s="10">
        <v>44775</v>
      </c>
      <c r="E930" s="11">
        <v>229551</v>
      </c>
      <c r="F930" t="s">
        <v>288</v>
      </c>
      <c r="G930" s="10">
        <f t="shared" si="56"/>
        <v>44805</v>
      </c>
      <c r="H930" t="s">
        <v>284</v>
      </c>
      <c r="I930" s="12" t="str">
        <f t="shared" si="57"/>
        <v>1906327229551</v>
      </c>
      <c r="L930" s="11">
        <f t="shared" si="58"/>
        <v>-229551</v>
      </c>
      <c r="O930" s="10">
        <f>+IFERROR(VLOOKUP(I930,'[1]Resumen pagos 2025'!$1:$1048576,9,0),0)</f>
        <v>0</v>
      </c>
      <c r="P930" t="b">
        <f t="shared" si="59"/>
        <v>1</v>
      </c>
    </row>
    <row r="931" spans="1:16">
      <c r="A931" t="s">
        <v>390</v>
      </c>
      <c r="B931" t="s">
        <v>41</v>
      </c>
      <c r="C931" s="9">
        <v>98806</v>
      </c>
      <c r="D931" s="10">
        <v>44775</v>
      </c>
      <c r="E931" s="11">
        <v>1368500</v>
      </c>
      <c r="F931" t="s">
        <v>288</v>
      </c>
      <c r="G931" s="10">
        <f t="shared" si="56"/>
        <v>44805</v>
      </c>
      <c r="H931" t="s">
        <v>284</v>
      </c>
      <c r="I931" s="12" t="str">
        <f t="shared" si="57"/>
        <v>988061368500</v>
      </c>
      <c r="L931" s="11">
        <f t="shared" si="58"/>
        <v>-1368500</v>
      </c>
      <c r="O931" s="10">
        <f>+IFERROR(VLOOKUP(I931,'[1]Resumen pagos 2025'!$1:$1048576,9,0),0)</f>
        <v>0</v>
      </c>
      <c r="P931" t="b">
        <f t="shared" si="59"/>
        <v>1</v>
      </c>
    </row>
    <row r="932" spans="1:16">
      <c r="A932" t="s">
        <v>378</v>
      </c>
      <c r="B932" t="s">
        <v>41</v>
      </c>
      <c r="C932" s="9">
        <v>129</v>
      </c>
      <c r="D932" s="10">
        <v>44775</v>
      </c>
      <c r="E932" s="11">
        <v>309967</v>
      </c>
      <c r="F932" t="s">
        <v>288</v>
      </c>
      <c r="G932" s="10">
        <f t="shared" si="56"/>
        <v>44805</v>
      </c>
      <c r="H932" t="s">
        <v>284</v>
      </c>
      <c r="I932" s="12" t="str">
        <f t="shared" si="57"/>
        <v>129309967</v>
      </c>
      <c r="L932" s="11">
        <f t="shared" si="58"/>
        <v>-309967</v>
      </c>
      <c r="O932" s="10">
        <f>+IFERROR(VLOOKUP(I932,'[1]Resumen pagos 2025'!$1:$1048576,9,0),0)</f>
        <v>0</v>
      </c>
      <c r="P932" t="b">
        <f t="shared" si="59"/>
        <v>1</v>
      </c>
    </row>
    <row r="933" spans="1:16">
      <c r="A933" t="s">
        <v>341</v>
      </c>
      <c r="B933" t="s">
        <v>41</v>
      </c>
      <c r="C933" s="9">
        <v>28655</v>
      </c>
      <c r="D933" s="10">
        <v>44775</v>
      </c>
      <c r="E933" s="11">
        <v>641088</v>
      </c>
      <c r="F933" t="s">
        <v>288</v>
      </c>
      <c r="G933" s="10">
        <f t="shared" si="56"/>
        <v>44805</v>
      </c>
      <c r="H933" t="s">
        <v>284</v>
      </c>
      <c r="I933" s="12" t="str">
        <f t="shared" si="57"/>
        <v>28655641088</v>
      </c>
      <c r="L933" s="11">
        <f t="shared" si="58"/>
        <v>-641088</v>
      </c>
      <c r="O933" s="10">
        <f>+IFERROR(VLOOKUP(I933,'[1]Resumen pagos 2025'!$1:$1048576,9,0),0)</f>
        <v>0</v>
      </c>
      <c r="P933" t="b">
        <f t="shared" si="59"/>
        <v>1</v>
      </c>
    </row>
    <row r="934" spans="1:16">
      <c r="A934" t="s">
        <v>371</v>
      </c>
      <c r="B934" t="s">
        <v>41</v>
      </c>
      <c r="C934" s="9">
        <v>178</v>
      </c>
      <c r="D934" s="10">
        <v>44775</v>
      </c>
      <c r="E934" s="11">
        <v>40145</v>
      </c>
      <c r="F934" t="s">
        <v>288</v>
      </c>
      <c r="G934" s="10">
        <f t="shared" si="56"/>
        <v>44805</v>
      </c>
      <c r="H934" t="s">
        <v>284</v>
      </c>
      <c r="I934" s="12" t="str">
        <f t="shared" si="57"/>
        <v>17840145</v>
      </c>
      <c r="L934" s="11">
        <f t="shared" si="58"/>
        <v>-40145</v>
      </c>
      <c r="O934" s="10">
        <f>+IFERROR(VLOOKUP(I934,'[1]Resumen pagos 2025'!$1:$1048576,9,0),0)</f>
        <v>0</v>
      </c>
      <c r="P934" t="b">
        <f t="shared" si="59"/>
        <v>1</v>
      </c>
    </row>
    <row r="935" spans="1:16">
      <c r="A935" t="s">
        <v>330</v>
      </c>
      <c r="B935" t="s">
        <v>41</v>
      </c>
      <c r="C935" s="9">
        <v>475744</v>
      </c>
      <c r="D935" s="10">
        <v>44776</v>
      </c>
      <c r="E935" s="11">
        <v>201740</v>
      </c>
      <c r="F935" t="s">
        <v>288</v>
      </c>
      <c r="G935" s="10">
        <f t="shared" si="56"/>
        <v>44806</v>
      </c>
      <c r="H935" t="s">
        <v>284</v>
      </c>
      <c r="I935" s="12" t="str">
        <f t="shared" si="57"/>
        <v>475744201740</v>
      </c>
      <c r="L935" s="11">
        <f t="shared" si="58"/>
        <v>-201740</v>
      </c>
      <c r="O935" s="10">
        <f>+IFERROR(VLOOKUP(I935,'[1]Resumen pagos 2025'!$1:$1048576,9,0),0)</f>
        <v>0</v>
      </c>
      <c r="P935" t="b">
        <f t="shared" si="59"/>
        <v>1</v>
      </c>
    </row>
    <row r="936" spans="1:16">
      <c r="A936" t="s">
        <v>305</v>
      </c>
      <c r="B936" t="s">
        <v>41</v>
      </c>
      <c r="C936" s="9">
        <v>4265123</v>
      </c>
      <c r="D936" s="10">
        <v>44776</v>
      </c>
      <c r="E936" s="11">
        <v>549990</v>
      </c>
      <c r="F936" t="s">
        <v>288</v>
      </c>
      <c r="G936" s="10">
        <f t="shared" si="56"/>
        <v>44806</v>
      </c>
      <c r="H936" t="s">
        <v>284</v>
      </c>
      <c r="I936" s="12" t="str">
        <f t="shared" si="57"/>
        <v>4265123549990</v>
      </c>
      <c r="L936" s="11">
        <f t="shared" si="58"/>
        <v>-549990</v>
      </c>
      <c r="O936" s="10">
        <f>+IFERROR(VLOOKUP(I936,'[1]Resumen pagos 2025'!$1:$1048576,9,0),0)</f>
        <v>0</v>
      </c>
      <c r="P936" t="b">
        <f t="shared" si="59"/>
        <v>1</v>
      </c>
    </row>
    <row r="937" spans="1:16">
      <c r="A937" t="s">
        <v>296</v>
      </c>
      <c r="B937" t="s">
        <v>297</v>
      </c>
      <c r="C937" s="9">
        <v>5122</v>
      </c>
      <c r="D937" s="10">
        <v>44777</v>
      </c>
      <c r="E937" s="11">
        <v>1089384</v>
      </c>
      <c r="F937" t="s">
        <v>288</v>
      </c>
      <c r="G937" s="10">
        <f t="shared" si="56"/>
        <v>44807</v>
      </c>
      <c r="H937" t="s">
        <v>284</v>
      </c>
      <c r="I937" s="12" t="str">
        <f t="shared" si="57"/>
        <v>51221089384</v>
      </c>
      <c r="L937" s="11">
        <f t="shared" si="58"/>
        <v>-1089384</v>
      </c>
      <c r="O937" s="10">
        <f>+IFERROR(VLOOKUP(I937,'[1]Resumen pagos 2025'!$1:$1048576,9,0),0)</f>
        <v>0</v>
      </c>
      <c r="P937" t="b">
        <f t="shared" si="59"/>
        <v>1</v>
      </c>
    </row>
    <row r="938" spans="1:16">
      <c r="A938" t="s">
        <v>312</v>
      </c>
      <c r="B938" t="s">
        <v>41</v>
      </c>
      <c r="C938" s="9">
        <v>59852</v>
      </c>
      <c r="D938" s="10">
        <v>44781</v>
      </c>
      <c r="E938" s="11">
        <v>273700</v>
      </c>
      <c r="F938" t="s">
        <v>288</v>
      </c>
      <c r="G938" s="10">
        <f t="shared" si="56"/>
        <v>44811</v>
      </c>
      <c r="H938" t="s">
        <v>284</v>
      </c>
      <c r="I938" s="12" t="str">
        <f t="shared" si="57"/>
        <v>59852273700</v>
      </c>
      <c r="L938" s="11">
        <f t="shared" si="58"/>
        <v>-273700</v>
      </c>
      <c r="O938" s="10">
        <f>+IFERROR(VLOOKUP(I938,'[1]Resumen pagos 2025'!$1:$1048576,9,0),0)</f>
        <v>0</v>
      </c>
      <c r="P938" t="b">
        <f t="shared" si="59"/>
        <v>1</v>
      </c>
    </row>
    <row r="939" spans="1:16">
      <c r="A939" t="s">
        <v>295</v>
      </c>
      <c r="B939" t="s">
        <v>41</v>
      </c>
      <c r="C939" s="9">
        <v>19298</v>
      </c>
      <c r="D939" s="10">
        <v>44783</v>
      </c>
      <c r="E939" s="11">
        <v>39999</v>
      </c>
      <c r="F939" t="s">
        <v>288</v>
      </c>
      <c r="G939" s="10">
        <f t="shared" si="56"/>
        <v>44813</v>
      </c>
      <c r="H939" t="s">
        <v>284</v>
      </c>
      <c r="I939" s="12" t="str">
        <f t="shared" si="57"/>
        <v>1929839999</v>
      </c>
      <c r="L939" s="11">
        <f t="shared" si="58"/>
        <v>-39999</v>
      </c>
      <c r="O939" s="10">
        <f>+IFERROR(VLOOKUP(I939,'[1]Resumen pagos 2025'!$1:$1048576,9,0),0)</f>
        <v>0</v>
      </c>
      <c r="P939" t="b">
        <f t="shared" si="59"/>
        <v>1</v>
      </c>
    </row>
    <row r="940" spans="1:16">
      <c r="A940" t="s">
        <v>391</v>
      </c>
      <c r="B940" t="s">
        <v>41</v>
      </c>
      <c r="C940" s="9">
        <v>44407</v>
      </c>
      <c r="D940" s="10">
        <v>44783</v>
      </c>
      <c r="E940" s="11">
        <v>489075</v>
      </c>
      <c r="F940" t="s">
        <v>288</v>
      </c>
      <c r="G940" s="10">
        <f t="shared" si="56"/>
        <v>44813</v>
      </c>
      <c r="H940" t="s">
        <v>284</v>
      </c>
      <c r="I940" s="12" t="str">
        <f t="shared" si="57"/>
        <v>44407489075</v>
      </c>
      <c r="L940" s="11">
        <f t="shared" si="58"/>
        <v>-489075</v>
      </c>
      <c r="O940" s="10">
        <f>+IFERROR(VLOOKUP(I940,'[1]Resumen pagos 2025'!$1:$1048576,9,0),0)</f>
        <v>0</v>
      </c>
      <c r="P940" t="b">
        <f t="shared" si="59"/>
        <v>1</v>
      </c>
    </row>
    <row r="941" spans="1:16">
      <c r="A941" t="s">
        <v>300</v>
      </c>
      <c r="B941" t="s">
        <v>41</v>
      </c>
      <c r="C941" s="9">
        <v>45593857</v>
      </c>
      <c r="D941" s="10">
        <v>44783</v>
      </c>
      <c r="E941" s="11">
        <v>10990</v>
      </c>
      <c r="F941" t="s">
        <v>288</v>
      </c>
      <c r="G941" s="10">
        <f t="shared" si="56"/>
        <v>44813</v>
      </c>
      <c r="H941" t="s">
        <v>284</v>
      </c>
      <c r="I941" s="12" t="str">
        <f t="shared" si="57"/>
        <v>4559385710990</v>
      </c>
      <c r="L941" s="11">
        <f t="shared" si="58"/>
        <v>-10990</v>
      </c>
      <c r="O941" s="10">
        <f>+IFERROR(VLOOKUP(I941,'[1]Resumen pagos 2025'!$1:$1048576,9,0),0)</f>
        <v>0</v>
      </c>
      <c r="P941" t="b">
        <f t="shared" si="59"/>
        <v>1</v>
      </c>
    </row>
    <row r="942" spans="1:16">
      <c r="A942" t="s">
        <v>384</v>
      </c>
      <c r="B942" t="s">
        <v>41</v>
      </c>
      <c r="C942" s="9">
        <v>1915157</v>
      </c>
      <c r="D942" s="10">
        <v>44785</v>
      </c>
      <c r="E942" s="11">
        <v>38080</v>
      </c>
      <c r="F942" t="s">
        <v>288</v>
      </c>
      <c r="G942" s="10">
        <f t="shared" si="56"/>
        <v>44815</v>
      </c>
      <c r="H942" t="s">
        <v>284</v>
      </c>
      <c r="I942" s="12" t="str">
        <f t="shared" si="57"/>
        <v>191515738080</v>
      </c>
      <c r="L942" s="11">
        <f t="shared" si="58"/>
        <v>-38080</v>
      </c>
      <c r="O942" s="10">
        <f>+IFERROR(VLOOKUP(I942,'[1]Resumen pagos 2025'!$1:$1048576,9,0),0)</f>
        <v>0</v>
      </c>
      <c r="P942" t="b">
        <f t="shared" si="59"/>
        <v>1</v>
      </c>
    </row>
    <row r="943" spans="1:16">
      <c r="A943" t="s">
        <v>52</v>
      </c>
      <c r="B943" t="s">
        <v>41</v>
      </c>
      <c r="C943" s="9">
        <v>104006</v>
      </c>
      <c r="D943" s="10">
        <v>44785</v>
      </c>
      <c r="E943" s="11">
        <v>144560</v>
      </c>
      <c r="F943" t="s">
        <v>288</v>
      </c>
      <c r="G943" s="10">
        <f t="shared" si="56"/>
        <v>44815</v>
      </c>
      <c r="H943" t="s">
        <v>284</v>
      </c>
      <c r="I943" s="12" t="str">
        <f t="shared" si="57"/>
        <v>104006144560</v>
      </c>
      <c r="L943" s="11">
        <f t="shared" si="58"/>
        <v>-144560</v>
      </c>
      <c r="O943" s="10">
        <f>+IFERROR(VLOOKUP(I943,'[1]Resumen pagos 2025'!$1:$1048576,9,0),0)</f>
        <v>0</v>
      </c>
      <c r="P943" t="b">
        <f t="shared" si="59"/>
        <v>1</v>
      </c>
    </row>
    <row r="944" spans="1:16">
      <c r="A944" t="s">
        <v>292</v>
      </c>
      <c r="B944" t="s">
        <v>41</v>
      </c>
      <c r="C944" s="9">
        <v>42259</v>
      </c>
      <c r="D944" s="10">
        <v>44785</v>
      </c>
      <c r="E944" s="11">
        <v>658982</v>
      </c>
      <c r="F944" t="s">
        <v>288</v>
      </c>
      <c r="G944" s="10">
        <f t="shared" si="56"/>
        <v>44815</v>
      </c>
      <c r="H944" t="s">
        <v>284</v>
      </c>
      <c r="I944" s="12" t="str">
        <f t="shared" si="57"/>
        <v>42259658982</v>
      </c>
      <c r="L944" s="11">
        <f t="shared" si="58"/>
        <v>-658982</v>
      </c>
      <c r="O944" s="10">
        <f>+IFERROR(VLOOKUP(I944,'[1]Resumen pagos 2025'!$1:$1048576,9,0),0)</f>
        <v>0</v>
      </c>
      <c r="P944" t="b">
        <f t="shared" si="59"/>
        <v>1</v>
      </c>
    </row>
    <row r="945" spans="1:16">
      <c r="A945" t="s">
        <v>302</v>
      </c>
      <c r="B945" t="s">
        <v>41</v>
      </c>
      <c r="C945" s="9">
        <v>8655</v>
      </c>
      <c r="D945" s="10">
        <v>44789</v>
      </c>
      <c r="E945" s="11">
        <v>229999</v>
      </c>
      <c r="F945" t="s">
        <v>288</v>
      </c>
      <c r="G945" s="10">
        <f t="shared" si="56"/>
        <v>44819</v>
      </c>
      <c r="H945" t="s">
        <v>284</v>
      </c>
      <c r="I945" s="12" t="str">
        <f t="shared" si="57"/>
        <v>8655229999</v>
      </c>
      <c r="L945" s="11">
        <f t="shared" si="58"/>
        <v>-229999</v>
      </c>
      <c r="O945" s="10">
        <f>+IFERROR(VLOOKUP(I945,'[1]Resumen pagos 2025'!$1:$1048576,9,0),0)</f>
        <v>0</v>
      </c>
      <c r="P945" t="b">
        <f t="shared" si="59"/>
        <v>1</v>
      </c>
    </row>
    <row r="946" spans="1:16">
      <c r="A946" t="s">
        <v>285</v>
      </c>
      <c r="B946" t="s">
        <v>41</v>
      </c>
      <c r="C946" s="9">
        <v>799</v>
      </c>
      <c r="D946" s="10">
        <v>44789</v>
      </c>
      <c r="E946" s="11">
        <v>1823004</v>
      </c>
      <c r="F946" t="s">
        <v>288</v>
      </c>
      <c r="G946" s="10">
        <f t="shared" si="56"/>
        <v>44819</v>
      </c>
      <c r="H946" t="s">
        <v>284</v>
      </c>
      <c r="I946" s="12" t="str">
        <f t="shared" si="57"/>
        <v>7991823004</v>
      </c>
      <c r="J946" s="15">
        <v>44813</v>
      </c>
      <c r="K946" s="16">
        <v>1823004</v>
      </c>
      <c r="L946" s="11">
        <f t="shared" si="58"/>
        <v>0</v>
      </c>
      <c r="O946" s="10">
        <f>+IFERROR(VLOOKUP(I946,'[1]Resumen pagos 2025'!$1:$1048576,9,0),0)</f>
        <v>0</v>
      </c>
      <c r="P946" t="b">
        <f t="shared" si="59"/>
        <v>0</v>
      </c>
    </row>
    <row r="947" spans="1:16">
      <c r="A947" t="s">
        <v>344</v>
      </c>
      <c r="B947" t="s">
        <v>41</v>
      </c>
      <c r="C947" s="9">
        <v>25458</v>
      </c>
      <c r="D947" s="10">
        <v>44789</v>
      </c>
      <c r="E947" s="11">
        <v>235117</v>
      </c>
      <c r="F947" t="s">
        <v>288</v>
      </c>
      <c r="G947" s="10">
        <f t="shared" si="56"/>
        <v>44819</v>
      </c>
      <c r="H947" t="s">
        <v>284</v>
      </c>
      <c r="I947" s="12" t="str">
        <f t="shared" si="57"/>
        <v>25458235117</v>
      </c>
      <c r="L947" s="11">
        <f t="shared" si="58"/>
        <v>-235117</v>
      </c>
      <c r="O947" s="10">
        <f>+IFERROR(VLOOKUP(I947,'[1]Resumen pagos 2025'!$1:$1048576,9,0),0)</f>
        <v>0</v>
      </c>
      <c r="P947" t="b">
        <f t="shared" si="59"/>
        <v>1</v>
      </c>
    </row>
    <row r="948" spans="1:16">
      <c r="A948" t="s">
        <v>350</v>
      </c>
      <c r="B948" t="s">
        <v>41</v>
      </c>
      <c r="C948" s="9">
        <v>5674413</v>
      </c>
      <c r="D948" s="10">
        <v>44789</v>
      </c>
      <c r="E948" s="11">
        <v>12079</v>
      </c>
      <c r="F948" t="s">
        <v>288</v>
      </c>
      <c r="G948" s="10">
        <f t="shared" si="56"/>
        <v>44819</v>
      </c>
      <c r="H948" t="s">
        <v>284</v>
      </c>
      <c r="I948" s="12" t="str">
        <f t="shared" si="57"/>
        <v>567441312079</v>
      </c>
      <c r="J948" s="10">
        <f>+G948</f>
        <v>44819</v>
      </c>
      <c r="K948" s="11">
        <f>+E948</f>
        <v>12079</v>
      </c>
      <c r="L948" s="11">
        <f t="shared" si="58"/>
        <v>0</v>
      </c>
      <c r="O948" s="10">
        <f>+IFERROR(VLOOKUP(I948,'[1]Resumen pagos 2025'!$1:$1048576,9,0),0)</f>
        <v>0</v>
      </c>
      <c r="P948" t="b">
        <f t="shared" si="59"/>
        <v>0</v>
      </c>
    </row>
    <row r="949" spans="1:16">
      <c r="A949" t="s">
        <v>290</v>
      </c>
      <c r="B949" t="s">
        <v>41</v>
      </c>
      <c r="C949" s="9">
        <v>7594</v>
      </c>
      <c r="D949" s="10">
        <v>44790</v>
      </c>
      <c r="E949" s="11">
        <v>1855986</v>
      </c>
      <c r="F949" t="s">
        <v>288</v>
      </c>
      <c r="G949" s="10">
        <f t="shared" si="56"/>
        <v>44820</v>
      </c>
      <c r="H949" t="s">
        <v>284</v>
      </c>
      <c r="I949" s="12" t="str">
        <f t="shared" si="57"/>
        <v>75941855986</v>
      </c>
      <c r="L949" s="11">
        <f t="shared" si="58"/>
        <v>-1855986</v>
      </c>
      <c r="O949" s="10">
        <f>+IFERROR(VLOOKUP(I949,'[1]Resumen pagos 2025'!$1:$1048576,9,0),0)</f>
        <v>0</v>
      </c>
      <c r="P949" t="b">
        <f t="shared" si="59"/>
        <v>1</v>
      </c>
    </row>
    <row r="950" spans="1:16">
      <c r="A950" t="s">
        <v>377</v>
      </c>
      <c r="B950" t="s">
        <v>297</v>
      </c>
      <c r="C950" s="9">
        <v>537</v>
      </c>
      <c r="D950" s="10">
        <v>44790</v>
      </c>
      <c r="E950" s="11">
        <v>99158291</v>
      </c>
      <c r="F950" t="s">
        <v>288</v>
      </c>
      <c r="G950" s="10">
        <f t="shared" si="56"/>
        <v>44820</v>
      </c>
      <c r="H950" t="s">
        <v>327</v>
      </c>
      <c r="I950" s="12" t="str">
        <f t="shared" si="57"/>
        <v>53799158291</v>
      </c>
      <c r="L950" s="11">
        <f t="shared" si="58"/>
        <v>-99158291</v>
      </c>
      <c r="O950" s="10">
        <f>+IFERROR(VLOOKUP(I950,'[1]Resumen pagos 2025'!$1:$1048576,9,0),0)</f>
        <v>0</v>
      </c>
      <c r="P950" t="b">
        <f t="shared" si="59"/>
        <v>1</v>
      </c>
    </row>
    <row r="951" spans="1:16">
      <c r="A951" t="s">
        <v>377</v>
      </c>
      <c r="B951" t="s">
        <v>297</v>
      </c>
      <c r="C951" s="9">
        <v>538</v>
      </c>
      <c r="D951" s="10">
        <v>44790</v>
      </c>
      <c r="E951" s="11">
        <v>2601581</v>
      </c>
      <c r="F951" t="s">
        <v>288</v>
      </c>
      <c r="G951" s="10">
        <f t="shared" si="56"/>
        <v>44820</v>
      </c>
      <c r="H951" t="s">
        <v>284</v>
      </c>
      <c r="I951" s="12" t="str">
        <f t="shared" si="57"/>
        <v>5382601581</v>
      </c>
      <c r="L951" s="11">
        <f t="shared" si="58"/>
        <v>-2601581</v>
      </c>
      <c r="O951" s="10">
        <f>+IFERROR(VLOOKUP(I951,'[1]Resumen pagos 2025'!$1:$1048576,9,0),0)</f>
        <v>0</v>
      </c>
      <c r="P951" t="b">
        <f t="shared" si="59"/>
        <v>1</v>
      </c>
    </row>
    <row r="952" spans="1:16">
      <c r="A952" t="s">
        <v>377</v>
      </c>
      <c r="B952" t="s">
        <v>310</v>
      </c>
      <c r="C952" s="9">
        <v>80</v>
      </c>
      <c r="D952" s="10">
        <v>44790</v>
      </c>
      <c r="E952" s="11">
        <v>-99158291</v>
      </c>
      <c r="F952" t="s">
        <v>288</v>
      </c>
      <c r="G952" s="10">
        <f t="shared" si="56"/>
        <v>44820</v>
      </c>
      <c r="H952" t="s">
        <v>311</v>
      </c>
      <c r="I952" s="12" t="str">
        <f t="shared" si="57"/>
        <v>80-99158291</v>
      </c>
      <c r="L952" s="11">
        <f t="shared" si="58"/>
        <v>99158291</v>
      </c>
      <c r="O952" s="10">
        <f>+IFERROR(VLOOKUP(I952,'[1]Resumen pagos 2025'!$1:$1048576,9,0),0)</f>
        <v>0</v>
      </c>
      <c r="P952" t="b">
        <f t="shared" si="59"/>
        <v>1</v>
      </c>
    </row>
    <row r="953" spans="1:16">
      <c r="A953" t="s">
        <v>55</v>
      </c>
      <c r="B953" t="s">
        <v>41</v>
      </c>
      <c r="C953" s="9">
        <v>792879</v>
      </c>
      <c r="D953" s="10">
        <v>44790</v>
      </c>
      <c r="E953" s="11">
        <v>5859921</v>
      </c>
      <c r="F953" t="s">
        <v>288</v>
      </c>
      <c r="G953" s="10">
        <f t="shared" si="56"/>
        <v>44820</v>
      </c>
      <c r="H953" t="s">
        <v>284</v>
      </c>
      <c r="I953" s="12" t="str">
        <f t="shared" si="57"/>
        <v>7928795859921</v>
      </c>
      <c r="L953" s="11">
        <f t="shared" si="58"/>
        <v>-5859921</v>
      </c>
      <c r="N953" s="14" t="s">
        <v>304</v>
      </c>
      <c r="O953" s="10">
        <f>+IFERROR(VLOOKUP(I953,'[1]Resumen pagos 2025'!$1:$1048576,9,0),0)</f>
        <v>0</v>
      </c>
      <c r="P953" t="b">
        <f t="shared" si="59"/>
        <v>1</v>
      </c>
    </row>
    <row r="954" spans="1:16">
      <c r="A954" t="s">
        <v>289</v>
      </c>
      <c r="B954" t="s">
        <v>41</v>
      </c>
      <c r="C954" s="9">
        <v>4761</v>
      </c>
      <c r="D954" s="10">
        <v>44790</v>
      </c>
      <c r="E954" s="11">
        <v>327373</v>
      </c>
      <c r="F954" t="s">
        <v>288</v>
      </c>
      <c r="G954" s="10">
        <f t="shared" si="56"/>
        <v>44820</v>
      </c>
      <c r="H954" t="s">
        <v>284</v>
      </c>
      <c r="I954" s="12" t="str">
        <f t="shared" si="57"/>
        <v>4761327373</v>
      </c>
      <c r="L954" s="11">
        <f t="shared" si="58"/>
        <v>-327373</v>
      </c>
      <c r="O954" s="10">
        <f>+IFERROR(VLOOKUP(I954,'[1]Resumen pagos 2025'!$1:$1048576,9,0),0)</f>
        <v>0</v>
      </c>
      <c r="P954" t="b">
        <f t="shared" si="59"/>
        <v>1</v>
      </c>
    </row>
    <row r="955" spans="1:16">
      <c r="A955" t="s">
        <v>292</v>
      </c>
      <c r="B955" t="s">
        <v>41</v>
      </c>
      <c r="C955" s="9">
        <v>42355</v>
      </c>
      <c r="D955" s="10">
        <v>44790</v>
      </c>
      <c r="E955" s="11">
        <v>674844</v>
      </c>
      <c r="F955" t="s">
        <v>288</v>
      </c>
      <c r="G955" s="10">
        <f t="shared" si="56"/>
        <v>44820</v>
      </c>
      <c r="H955" t="s">
        <v>284</v>
      </c>
      <c r="I955" s="12" t="str">
        <f t="shared" si="57"/>
        <v>42355674844</v>
      </c>
      <c r="L955" s="11">
        <f t="shared" si="58"/>
        <v>-674844</v>
      </c>
      <c r="O955" s="10">
        <f>+IFERROR(VLOOKUP(I955,'[1]Resumen pagos 2025'!$1:$1048576,9,0),0)</f>
        <v>0</v>
      </c>
      <c r="P955" t="b">
        <f t="shared" si="59"/>
        <v>1</v>
      </c>
    </row>
    <row r="956" spans="1:16">
      <c r="A956" t="s">
        <v>378</v>
      </c>
      <c r="B956" t="s">
        <v>41</v>
      </c>
      <c r="C956" s="9">
        <v>142</v>
      </c>
      <c r="D956" s="10">
        <v>44791</v>
      </c>
      <c r="E956" s="11">
        <v>331954</v>
      </c>
      <c r="F956" t="s">
        <v>288</v>
      </c>
      <c r="G956" s="10">
        <f t="shared" si="56"/>
        <v>44821</v>
      </c>
      <c r="H956" t="s">
        <v>284</v>
      </c>
      <c r="I956" s="12" t="str">
        <f t="shared" si="57"/>
        <v>142331954</v>
      </c>
      <c r="L956" s="11">
        <f t="shared" si="58"/>
        <v>-331954</v>
      </c>
      <c r="O956" s="10">
        <f>+IFERROR(VLOOKUP(I956,'[1]Resumen pagos 2025'!$1:$1048576,9,0),0)</f>
        <v>0</v>
      </c>
      <c r="P956" t="b">
        <f t="shared" si="59"/>
        <v>1</v>
      </c>
    </row>
    <row r="957" spans="1:16">
      <c r="A957" t="s">
        <v>382</v>
      </c>
      <c r="B957" t="s">
        <v>41</v>
      </c>
      <c r="C957" s="9">
        <v>353</v>
      </c>
      <c r="D957" s="10">
        <v>44791</v>
      </c>
      <c r="E957" s="11">
        <v>254092</v>
      </c>
      <c r="F957" t="s">
        <v>288</v>
      </c>
      <c r="G957" s="10">
        <f t="shared" si="56"/>
        <v>44821</v>
      </c>
      <c r="H957" t="s">
        <v>284</v>
      </c>
      <c r="I957" s="12" t="str">
        <f t="shared" si="57"/>
        <v>353254092</v>
      </c>
      <c r="L957" s="11">
        <f t="shared" si="58"/>
        <v>-254092</v>
      </c>
      <c r="O957" s="10">
        <f>+IFERROR(VLOOKUP(I957,'[1]Resumen pagos 2025'!$1:$1048576,9,0),0)</f>
        <v>0</v>
      </c>
      <c r="P957" t="b">
        <f t="shared" si="59"/>
        <v>1</v>
      </c>
    </row>
    <row r="958" spans="1:16">
      <c r="A958" t="s">
        <v>51</v>
      </c>
      <c r="B958" t="s">
        <v>41</v>
      </c>
      <c r="C958" s="9">
        <v>8584</v>
      </c>
      <c r="D958" s="10">
        <v>44796</v>
      </c>
      <c r="E958" s="11">
        <v>77124</v>
      </c>
      <c r="F958" t="s">
        <v>288</v>
      </c>
      <c r="G958" s="10">
        <f t="shared" si="56"/>
        <v>44826</v>
      </c>
      <c r="H958" t="s">
        <v>284</v>
      </c>
      <c r="I958" s="12" t="str">
        <f t="shared" si="57"/>
        <v>858477124</v>
      </c>
      <c r="L958" s="11">
        <f t="shared" si="58"/>
        <v>-77124</v>
      </c>
      <c r="O958" s="10">
        <f>+IFERROR(VLOOKUP(I958,'[1]Resumen pagos 2025'!$1:$1048576,9,0),0)</f>
        <v>0</v>
      </c>
      <c r="P958" t="b">
        <f t="shared" si="59"/>
        <v>1</v>
      </c>
    </row>
    <row r="959" spans="1:16">
      <c r="A959" t="s">
        <v>366</v>
      </c>
      <c r="B959" t="s">
        <v>41</v>
      </c>
      <c r="C959" s="9">
        <v>16103</v>
      </c>
      <c r="D959" s="10">
        <v>44796</v>
      </c>
      <c r="E959" s="11">
        <v>2035060</v>
      </c>
      <c r="F959" t="s">
        <v>288</v>
      </c>
      <c r="G959" s="10">
        <f t="shared" si="56"/>
        <v>44826</v>
      </c>
      <c r="H959" t="s">
        <v>327</v>
      </c>
      <c r="I959" s="12" t="str">
        <f t="shared" si="57"/>
        <v>161032035060</v>
      </c>
      <c r="L959" s="11">
        <f t="shared" si="58"/>
        <v>-2035060</v>
      </c>
      <c r="O959" s="10">
        <f>+IFERROR(VLOOKUP(I959,'[1]Resumen pagos 2025'!$1:$1048576,9,0),0)</f>
        <v>0</v>
      </c>
      <c r="P959" t="b">
        <f t="shared" si="59"/>
        <v>1</v>
      </c>
    </row>
    <row r="960" spans="1:16">
      <c r="A960" t="s">
        <v>366</v>
      </c>
      <c r="B960" t="s">
        <v>310</v>
      </c>
      <c r="C960" s="9">
        <v>6638</v>
      </c>
      <c r="D960" s="10">
        <v>44796</v>
      </c>
      <c r="E960" s="11">
        <v>-2035060</v>
      </c>
      <c r="F960" t="s">
        <v>288</v>
      </c>
      <c r="G960" s="10">
        <f t="shared" si="56"/>
        <v>44826</v>
      </c>
      <c r="H960" t="s">
        <v>311</v>
      </c>
      <c r="I960" s="12" t="str">
        <f t="shared" si="57"/>
        <v>6638-2035060</v>
      </c>
      <c r="L960" s="11">
        <f t="shared" si="58"/>
        <v>2035060</v>
      </c>
      <c r="O960" s="10">
        <f>+IFERROR(VLOOKUP(I960,'[1]Resumen pagos 2025'!$1:$1048576,9,0),0)</f>
        <v>0</v>
      </c>
      <c r="P960" t="b">
        <f t="shared" si="59"/>
        <v>1</v>
      </c>
    </row>
    <row r="961" spans="1:16">
      <c r="A961" t="s">
        <v>359</v>
      </c>
      <c r="B961" t="s">
        <v>310</v>
      </c>
      <c r="C961" s="9">
        <v>5595368</v>
      </c>
      <c r="D961" s="10">
        <v>44798</v>
      </c>
      <c r="E961" s="11">
        <v>-519</v>
      </c>
      <c r="F961" t="s">
        <v>288</v>
      </c>
      <c r="G961" s="10">
        <f t="shared" si="56"/>
        <v>44828</v>
      </c>
      <c r="H961" t="s">
        <v>311</v>
      </c>
      <c r="I961" s="12" t="str">
        <f t="shared" si="57"/>
        <v>5595368-519</v>
      </c>
      <c r="L961" s="11">
        <f t="shared" si="58"/>
        <v>519</v>
      </c>
      <c r="O961" s="10">
        <f>+IFERROR(VLOOKUP(I961,'[1]Resumen pagos 2025'!$1:$1048576,9,0),0)</f>
        <v>0</v>
      </c>
      <c r="P961" t="b">
        <f t="shared" si="59"/>
        <v>1</v>
      </c>
    </row>
    <row r="962" spans="1:16">
      <c r="A962" t="s">
        <v>314</v>
      </c>
      <c r="B962" t="s">
        <v>41</v>
      </c>
      <c r="C962" s="9">
        <v>2874663</v>
      </c>
      <c r="D962" s="10">
        <v>44798</v>
      </c>
      <c r="E962" s="11">
        <v>513310</v>
      </c>
      <c r="F962" t="s">
        <v>288</v>
      </c>
      <c r="G962" s="10">
        <f t="shared" ref="G962:G1025" si="60">+D962+30</f>
        <v>44828</v>
      </c>
      <c r="H962" t="s">
        <v>284</v>
      </c>
      <c r="I962" s="12" t="str">
        <f t="shared" ref="I962:I1025" si="61">+C962&amp;E962</f>
        <v>2874663513310</v>
      </c>
      <c r="L962" s="11">
        <f t="shared" ref="L962:L1025" si="62">+K962-E962</f>
        <v>-513310</v>
      </c>
      <c r="O962" s="10">
        <f>+IFERROR(VLOOKUP(I962,'[1]Resumen pagos 2025'!$1:$1048576,9,0),0)</f>
        <v>0</v>
      </c>
      <c r="P962" t="b">
        <f t="shared" si="59"/>
        <v>1</v>
      </c>
    </row>
    <row r="963" spans="1:16">
      <c r="A963" t="s">
        <v>55</v>
      </c>
      <c r="B963" t="s">
        <v>41</v>
      </c>
      <c r="C963" s="9">
        <v>797720</v>
      </c>
      <c r="D963" s="10">
        <v>44798</v>
      </c>
      <c r="E963" s="11">
        <v>2599980</v>
      </c>
      <c r="F963" t="s">
        <v>288</v>
      </c>
      <c r="G963" s="10">
        <f t="shared" si="60"/>
        <v>44828</v>
      </c>
      <c r="H963" t="s">
        <v>284</v>
      </c>
      <c r="I963" s="12" t="str">
        <f t="shared" si="61"/>
        <v>7977202599980</v>
      </c>
      <c r="L963" s="11">
        <f t="shared" si="62"/>
        <v>-2599980</v>
      </c>
      <c r="N963" s="14" t="s">
        <v>304</v>
      </c>
      <c r="O963" s="10">
        <f>+IFERROR(VLOOKUP(I963,'[1]Resumen pagos 2025'!$1:$1048576,9,0),0)</f>
        <v>0</v>
      </c>
      <c r="P963" t="b">
        <f t="shared" si="59"/>
        <v>1</v>
      </c>
    </row>
    <row r="964" spans="1:16">
      <c r="A964" t="s">
        <v>292</v>
      </c>
      <c r="B964" t="s">
        <v>41</v>
      </c>
      <c r="C964" s="9">
        <v>42601</v>
      </c>
      <c r="D964" s="10">
        <v>44798</v>
      </c>
      <c r="E964" s="11">
        <v>95966</v>
      </c>
      <c r="F964" t="s">
        <v>288</v>
      </c>
      <c r="G964" s="10">
        <f t="shared" si="60"/>
        <v>44828</v>
      </c>
      <c r="H964" t="s">
        <v>284</v>
      </c>
      <c r="I964" s="12" t="str">
        <f t="shared" si="61"/>
        <v>4260195966</v>
      </c>
      <c r="L964" s="11">
        <f t="shared" si="62"/>
        <v>-95966</v>
      </c>
      <c r="O964" s="10">
        <f>+IFERROR(VLOOKUP(I964,'[1]Resumen pagos 2025'!$1:$1048576,9,0),0)</f>
        <v>0</v>
      </c>
      <c r="P964" t="b">
        <f t="shared" si="59"/>
        <v>1</v>
      </c>
    </row>
    <row r="965" spans="1:16">
      <c r="A965" t="s">
        <v>392</v>
      </c>
      <c r="B965" t="s">
        <v>41</v>
      </c>
      <c r="C965" s="9">
        <v>9451899</v>
      </c>
      <c r="D965" s="10">
        <v>44799</v>
      </c>
      <c r="E965" s="11">
        <v>140363</v>
      </c>
      <c r="F965" t="s">
        <v>288</v>
      </c>
      <c r="G965" s="10">
        <f t="shared" si="60"/>
        <v>44829</v>
      </c>
      <c r="H965" t="s">
        <v>284</v>
      </c>
      <c r="I965" s="12" t="str">
        <f t="shared" si="61"/>
        <v>9451899140363</v>
      </c>
      <c r="L965" s="11">
        <f t="shared" si="62"/>
        <v>-140363</v>
      </c>
      <c r="O965" s="10">
        <f>+IFERROR(VLOOKUP(I965,'[1]Resumen pagos 2025'!$1:$1048576,9,0),0)</f>
        <v>0</v>
      </c>
      <c r="P965" t="b">
        <f t="shared" si="59"/>
        <v>1</v>
      </c>
    </row>
    <row r="966" spans="1:16">
      <c r="A966" t="s">
        <v>366</v>
      </c>
      <c r="B966" t="s">
        <v>41</v>
      </c>
      <c r="C966" s="9">
        <v>16146</v>
      </c>
      <c r="D966" s="10">
        <v>44800</v>
      </c>
      <c r="E966" s="11">
        <v>4070120</v>
      </c>
      <c r="F966" t="s">
        <v>288</v>
      </c>
      <c r="G966" s="10">
        <f t="shared" si="60"/>
        <v>44830</v>
      </c>
      <c r="H966" t="s">
        <v>284</v>
      </c>
      <c r="I966" s="12" t="str">
        <f t="shared" si="61"/>
        <v>161464070120</v>
      </c>
      <c r="L966" s="11">
        <f t="shared" si="62"/>
        <v>-4070120</v>
      </c>
      <c r="O966" s="10">
        <f>+IFERROR(VLOOKUP(I966,'[1]Resumen pagos 2025'!$1:$1048576,9,0),0)</f>
        <v>0</v>
      </c>
      <c r="P966" t="b">
        <f t="shared" si="59"/>
        <v>1</v>
      </c>
    </row>
    <row r="967" spans="1:16">
      <c r="A967" t="s">
        <v>359</v>
      </c>
      <c r="B967" t="s">
        <v>41</v>
      </c>
      <c r="C967" s="9">
        <v>43891050</v>
      </c>
      <c r="D967" s="10">
        <v>44802</v>
      </c>
      <c r="E967" s="11">
        <v>9770</v>
      </c>
      <c r="F967" t="s">
        <v>288</v>
      </c>
      <c r="G967" s="10">
        <f t="shared" si="60"/>
        <v>44832</v>
      </c>
      <c r="H967" t="s">
        <v>284</v>
      </c>
      <c r="I967" s="12" t="str">
        <f t="shared" si="61"/>
        <v>438910509770</v>
      </c>
      <c r="L967" s="11">
        <f t="shared" si="62"/>
        <v>-9770</v>
      </c>
      <c r="O967" s="10">
        <f>+IFERROR(VLOOKUP(I967,'[1]Resumen pagos 2025'!$1:$1048576,9,0),0)</f>
        <v>0</v>
      </c>
      <c r="P967" t="b">
        <f t="shared" ref="P967:P1030" si="63">+O967=J967</f>
        <v>1</v>
      </c>
    </row>
    <row r="968" spans="1:16">
      <c r="A968" t="s">
        <v>55</v>
      </c>
      <c r="B968" t="s">
        <v>41</v>
      </c>
      <c r="C968" s="9">
        <v>798811</v>
      </c>
      <c r="D968" s="10">
        <v>44802</v>
      </c>
      <c r="E968" s="11">
        <v>12269847</v>
      </c>
      <c r="F968" t="s">
        <v>288</v>
      </c>
      <c r="G968" s="10">
        <f t="shared" si="60"/>
        <v>44832</v>
      </c>
      <c r="H968" t="s">
        <v>284</v>
      </c>
      <c r="I968" s="12" t="str">
        <f t="shared" si="61"/>
        <v>79881112269847</v>
      </c>
      <c r="L968" s="11">
        <f t="shared" si="62"/>
        <v>-12269847</v>
      </c>
      <c r="N968" s="14" t="s">
        <v>304</v>
      </c>
      <c r="O968" s="10">
        <f>+IFERROR(VLOOKUP(I968,'[1]Resumen pagos 2025'!$1:$1048576,9,0),0)</f>
        <v>0</v>
      </c>
      <c r="P968" t="b">
        <f t="shared" si="63"/>
        <v>1</v>
      </c>
    </row>
    <row r="969" spans="1:16">
      <c r="A969" t="s">
        <v>353</v>
      </c>
      <c r="B969" t="s">
        <v>41</v>
      </c>
      <c r="C969" s="9">
        <v>2461</v>
      </c>
      <c r="D969" s="10">
        <v>44803</v>
      </c>
      <c r="E969" s="11">
        <v>2489736</v>
      </c>
      <c r="F969" t="s">
        <v>288</v>
      </c>
      <c r="G969" s="10">
        <f t="shared" si="60"/>
        <v>44833</v>
      </c>
      <c r="H969" t="s">
        <v>284</v>
      </c>
      <c r="I969" s="12" t="str">
        <f t="shared" si="61"/>
        <v>24612489736</v>
      </c>
      <c r="J969" s="17">
        <v>44799</v>
      </c>
      <c r="K969" s="18">
        <v>2489736</v>
      </c>
      <c r="L969" s="11">
        <f t="shared" si="62"/>
        <v>0</v>
      </c>
      <c r="O969" s="10">
        <f>+IFERROR(VLOOKUP(I969,'[1]Resumen pagos 2025'!$1:$1048576,9,0),0)</f>
        <v>0</v>
      </c>
      <c r="P969" t="b">
        <f t="shared" si="63"/>
        <v>0</v>
      </c>
    </row>
    <row r="970" spans="1:16">
      <c r="A970" t="s">
        <v>376</v>
      </c>
      <c r="B970" t="s">
        <v>41</v>
      </c>
      <c r="C970" s="9">
        <v>7607704</v>
      </c>
      <c r="D970" s="10">
        <v>44804</v>
      </c>
      <c r="E970" s="11">
        <v>60463</v>
      </c>
      <c r="F970" t="s">
        <v>288</v>
      </c>
      <c r="G970" s="10">
        <f t="shared" si="60"/>
        <v>44834</v>
      </c>
      <c r="H970" t="s">
        <v>284</v>
      </c>
      <c r="I970" s="12" t="str">
        <f t="shared" si="61"/>
        <v>760770460463</v>
      </c>
      <c r="J970" s="10">
        <f>+G970</f>
        <v>44834</v>
      </c>
      <c r="K970" s="11">
        <f>+E970</f>
        <v>60463</v>
      </c>
      <c r="L970" s="11">
        <f t="shared" si="62"/>
        <v>0</v>
      </c>
      <c r="O970" s="10">
        <f>+IFERROR(VLOOKUP(I970,'[1]Resumen pagos 2025'!$1:$1048576,9,0),0)</f>
        <v>0</v>
      </c>
      <c r="P970" t="b">
        <f t="shared" si="63"/>
        <v>0</v>
      </c>
    </row>
    <row r="971" spans="1:16">
      <c r="A971" t="s">
        <v>95</v>
      </c>
      <c r="B971" t="s">
        <v>41</v>
      </c>
      <c r="C971" s="9">
        <v>4735</v>
      </c>
      <c r="D971" s="10">
        <v>44804</v>
      </c>
      <c r="E971" s="11">
        <v>2854718</v>
      </c>
      <c r="F971" t="s">
        <v>288</v>
      </c>
      <c r="G971" s="10">
        <f t="shared" si="60"/>
        <v>44834</v>
      </c>
      <c r="H971" t="s">
        <v>284</v>
      </c>
      <c r="I971" s="12" t="str">
        <f t="shared" si="61"/>
        <v>47352854718</v>
      </c>
      <c r="L971" s="11">
        <f t="shared" si="62"/>
        <v>-2854718</v>
      </c>
      <c r="O971" s="10">
        <f>+IFERROR(VLOOKUP(I971,'[1]Resumen pagos 2025'!$1:$1048576,9,0),0)</f>
        <v>0</v>
      </c>
      <c r="P971" t="b">
        <f t="shared" si="63"/>
        <v>1</v>
      </c>
    </row>
    <row r="972" spans="1:16">
      <c r="A972" t="s">
        <v>289</v>
      </c>
      <c r="B972" t="s">
        <v>41</v>
      </c>
      <c r="C972" s="9">
        <v>4815</v>
      </c>
      <c r="D972" s="10">
        <v>44804</v>
      </c>
      <c r="E972" s="11">
        <v>451703</v>
      </c>
      <c r="F972" t="s">
        <v>288</v>
      </c>
      <c r="G972" s="10">
        <f t="shared" si="60"/>
        <v>44834</v>
      </c>
      <c r="H972" t="s">
        <v>284</v>
      </c>
      <c r="I972" s="12" t="str">
        <f t="shared" si="61"/>
        <v>4815451703</v>
      </c>
      <c r="L972" s="11">
        <f t="shared" si="62"/>
        <v>-451703</v>
      </c>
      <c r="O972" s="10">
        <f>+IFERROR(VLOOKUP(I972,'[1]Resumen pagos 2025'!$1:$1048576,9,0),0)</f>
        <v>0</v>
      </c>
      <c r="P972" t="b">
        <f t="shared" si="63"/>
        <v>1</v>
      </c>
    </row>
    <row r="973" spans="1:16">
      <c r="A973" t="s">
        <v>375</v>
      </c>
      <c r="B973" t="s">
        <v>41</v>
      </c>
      <c r="C973" s="9">
        <v>20631</v>
      </c>
      <c r="D973" s="10">
        <v>44805</v>
      </c>
      <c r="E973" s="11">
        <v>233240</v>
      </c>
      <c r="F973" t="s">
        <v>288</v>
      </c>
      <c r="G973" s="10">
        <f t="shared" si="60"/>
        <v>44835</v>
      </c>
      <c r="H973" t="s">
        <v>284</v>
      </c>
      <c r="I973" s="12" t="str">
        <f t="shared" si="61"/>
        <v>20631233240</v>
      </c>
      <c r="L973" s="11">
        <f t="shared" si="62"/>
        <v>-233240</v>
      </c>
      <c r="O973" s="10">
        <f>+IFERROR(VLOOKUP(I973,'[1]Resumen pagos 2025'!$1:$1048576,9,0),0)</f>
        <v>0</v>
      </c>
      <c r="P973" t="b">
        <f t="shared" si="63"/>
        <v>1</v>
      </c>
    </row>
    <row r="974" spans="1:16">
      <c r="A974" t="s">
        <v>51</v>
      </c>
      <c r="B974" t="s">
        <v>41</v>
      </c>
      <c r="C974" s="9">
        <v>10758</v>
      </c>
      <c r="D974" s="10">
        <v>44805</v>
      </c>
      <c r="E974" s="11">
        <v>473424</v>
      </c>
      <c r="F974" t="s">
        <v>288</v>
      </c>
      <c r="G974" s="10">
        <f t="shared" si="60"/>
        <v>44835</v>
      </c>
      <c r="H974" t="s">
        <v>284</v>
      </c>
      <c r="I974" s="12" t="str">
        <f t="shared" si="61"/>
        <v>10758473424</v>
      </c>
      <c r="L974" s="11">
        <f t="shared" si="62"/>
        <v>-473424</v>
      </c>
      <c r="O974" s="10">
        <f>+IFERROR(VLOOKUP(I974,'[1]Resumen pagos 2025'!$1:$1048576,9,0),0)</f>
        <v>0</v>
      </c>
      <c r="P974" t="b">
        <f t="shared" si="63"/>
        <v>1</v>
      </c>
    </row>
    <row r="975" spans="1:16">
      <c r="A975" t="s">
        <v>292</v>
      </c>
      <c r="B975" t="s">
        <v>41</v>
      </c>
      <c r="C975" s="9">
        <v>42786</v>
      </c>
      <c r="D975" s="10">
        <v>44805</v>
      </c>
      <c r="E975" s="11">
        <v>499924</v>
      </c>
      <c r="F975" t="s">
        <v>288</v>
      </c>
      <c r="G975" s="10">
        <f t="shared" si="60"/>
        <v>44835</v>
      </c>
      <c r="H975" t="s">
        <v>284</v>
      </c>
      <c r="I975" s="12" t="str">
        <f t="shared" si="61"/>
        <v>42786499924</v>
      </c>
      <c r="L975" s="11">
        <f t="shared" si="62"/>
        <v>-499924</v>
      </c>
      <c r="O975" s="10">
        <f>+IFERROR(VLOOKUP(I975,'[1]Resumen pagos 2025'!$1:$1048576,9,0),0)</f>
        <v>0</v>
      </c>
      <c r="P975" t="b">
        <f t="shared" si="63"/>
        <v>1</v>
      </c>
    </row>
    <row r="976" spans="1:16">
      <c r="A976" t="s">
        <v>52</v>
      </c>
      <c r="B976" t="s">
        <v>41</v>
      </c>
      <c r="C976" s="9">
        <v>104437</v>
      </c>
      <c r="D976" s="10">
        <v>44806</v>
      </c>
      <c r="E976" s="11">
        <v>842964</v>
      </c>
      <c r="F976" t="s">
        <v>288</v>
      </c>
      <c r="G976" s="10">
        <f t="shared" si="60"/>
        <v>44836</v>
      </c>
      <c r="H976" t="s">
        <v>284</v>
      </c>
      <c r="I976" s="12" t="str">
        <f t="shared" si="61"/>
        <v>104437842964</v>
      </c>
      <c r="L976" s="11">
        <f t="shared" si="62"/>
        <v>-842964</v>
      </c>
      <c r="O976" s="10">
        <f>+IFERROR(VLOOKUP(I976,'[1]Resumen pagos 2025'!$1:$1048576,9,0),0)</f>
        <v>0</v>
      </c>
      <c r="P976" t="b">
        <f t="shared" si="63"/>
        <v>1</v>
      </c>
    </row>
    <row r="977" spans="1:16">
      <c r="A977" t="s">
        <v>378</v>
      </c>
      <c r="B977" t="s">
        <v>41</v>
      </c>
      <c r="C977" s="9">
        <v>157</v>
      </c>
      <c r="D977" s="10">
        <v>44809</v>
      </c>
      <c r="E977" s="11">
        <v>678911</v>
      </c>
      <c r="F977" t="s">
        <v>288</v>
      </c>
      <c r="G977" s="10">
        <f t="shared" si="60"/>
        <v>44839</v>
      </c>
      <c r="H977" t="s">
        <v>284</v>
      </c>
      <c r="I977" s="12" t="str">
        <f t="shared" si="61"/>
        <v>157678911</v>
      </c>
      <c r="L977" s="11">
        <f t="shared" si="62"/>
        <v>-678911</v>
      </c>
      <c r="O977" s="10">
        <f>+IFERROR(VLOOKUP(I977,'[1]Resumen pagos 2025'!$1:$1048576,9,0),0)</f>
        <v>0</v>
      </c>
      <c r="P977" t="b">
        <f t="shared" si="63"/>
        <v>1</v>
      </c>
    </row>
    <row r="978" spans="1:16">
      <c r="A978" t="s">
        <v>340</v>
      </c>
      <c r="B978" t="s">
        <v>41</v>
      </c>
      <c r="C978" s="9">
        <v>836</v>
      </c>
      <c r="D978" s="10">
        <v>44809</v>
      </c>
      <c r="E978" s="11">
        <v>384462</v>
      </c>
      <c r="F978" t="s">
        <v>288</v>
      </c>
      <c r="G978" s="10">
        <f t="shared" si="60"/>
        <v>44839</v>
      </c>
      <c r="H978" t="s">
        <v>284</v>
      </c>
      <c r="I978" s="12" t="str">
        <f t="shared" si="61"/>
        <v>836384462</v>
      </c>
      <c r="L978" s="11">
        <f t="shared" si="62"/>
        <v>-384462</v>
      </c>
      <c r="O978" s="10">
        <f>+IFERROR(VLOOKUP(I978,'[1]Resumen pagos 2025'!$1:$1048576,9,0),0)</f>
        <v>0</v>
      </c>
      <c r="P978" t="b">
        <f t="shared" si="63"/>
        <v>1</v>
      </c>
    </row>
    <row r="979" spans="1:16">
      <c r="A979" t="s">
        <v>371</v>
      </c>
      <c r="B979" t="s">
        <v>41</v>
      </c>
      <c r="C979" s="9">
        <v>213</v>
      </c>
      <c r="D979" s="10">
        <v>44809</v>
      </c>
      <c r="E979" s="11">
        <v>38758</v>
      </c>
      <c r="F979" t="s">
        <v>288</v>
      </c>
      <c r="G979" s="10">
        <f t="shared" si="60"/>
        <v>44839</v>
      </c>
      <c r="H979" t="s">
        <v>284</v>
      </c>
      <c r="I979" s="12" t="str">
        <f t="shared" si="61"/>
        <v>21338758</v>
      </c>
      <c r="L979" s="11">
        <f t="shared" si="62"/>
        <v>-38758</v>
      </c>
      <c r="O979" s="10">
        <f>+IFERROR(VLOOKUP(I979,'[1]Resumen pagos 2025'!$1:$1048576,9,0),0)</f>
        <v>0</v>
      </c>
      <c r="P979" t="b">
        <f t="shared" si="63"/>
        <v>1</v>
      </c>
    </row>
    <row r="980" spans="1:16">
      <c r="A980" t="s">
        <v>393</v>
      </c>
      <c r="B980" t="s">
        <v>41</v>
      </c>
      <c r="C980" s="9">
        <v>20702</v>
      </c>
      <c r="D980" s="10">
        <v>44810</v>
      </c>
      <c r="E980" s="11">
        <v>13744</v>
      </c>
      <c r="F980" t="s">
        <v>288</v>
      </c>
      <c r="G980" s="10">
        <f t="shared" si="60"/>
        <v>44840</v>
      </c>
      <c r="H980" t="s">
        <v>284</v>
      </c>
      <c r="I980" s="12" t="str">
        <f t="shared" si="61"/>
        <v>2070213744</v>
      </c>
      <c r="L980" s="11">
        <f t="shared" si="62"/>
        <v>-13744</v>
      </c>
      <c r="O980" s="10">
        <f>+IFERROR(VLOOKUP(I980,'[1]Resumen pagos 2025'!$1:$1048576,9,0),0)</f>
        <v>0</v>
      </c>
      <c r="P980" t="b">
        <f t="shared" si="63"/>
        <v>1</v>
      </c>
    </row>
    <row r="981" spans="1:16">
      <c r="A981" t="s">
        <v>296</v>
      </c>
      <c r="B981" t="s">
        <v>297</v>
      </c>
      <c r="C981" s="9">
        <v>5185</v>
      </c>
      <c r="D981" s="10">
        <v>44810</v>
      </c>
      <c r="E981" s="11">
        <v>1039536</v>
      </c>
      <c r="F981" t="s">
        <v>288</v>
      </c>
      <c r="G981" s="10">
        <f t="shared" si="60"/>
        <v>44840</v>
      </c>
      <c r="H981" t="s">
        <v>284</v>
      </c>
      <c r="I981" s="12" t="str">
        <f t="shared" si="61"/>
        <v>51851039536</v>
      </c>
      <c r="L981" s="11">
        <f t="shared" si="62"/>
        <v>-1039536</v>
      </c>
      <c r="O981" s="10">
        <f>+IFERROR(VLOOKUP(I981,'[1]Resumen pagos 2025'!$1:$1048576,9,0),0)</f>
        <v>0</v>
      </c>
      <c r="P981" t="b">
        <f t="shared" si="63"/>
        <v>1</v>
      </c>
    </row>
    <row r="982" spans="1:16">
      <c r="A982" t="s">
        <v>389</v>
      </c>
      <c r="B982" t="s">
        <v>310</v>
      </c>
      <c r="C982" s="9">
        <v>211332</v>
      </c>
      <c r="D982" s="10">
        <v>44811</v>
      </c>
      <c r="E982" s="11">
        <v>-26168100</v>
      </c>
      <c r="F982" t="s">
        <v>288</v>
      </c>
      <c r="G982" s="10">
        <f t="shared" si="60"/>
        <v>44841</v>
      </c>
      <c r="H982" t="s">
        <v>311</v>
      </c>
      <c r="I982" s="12" t="str">
        <f t="shared" si="61"/>
        <v>211332-26168100</v>
      </c>
      <c r="L982" s="11">
        <f t="shared" si="62"/>
        <v>26168100</v>
      </c>
      <c r="O982" s="10">
        <f>+IFERROR(VLOOKUP(I982,'[1]Resumen pagos 2025'!$1:$1048576,9,0),0)</f>
        <v>0</v>
      </c>
      <c r="P982" t="b">
        <f t="shared" si="63"/>
        <v>1</v>
      </c>
    </row>
    <row r="983" spans="1:16">
      <c r="A983" t="s">
        <v>389</v>
      </c>
      <c r="B983" t="s">
        <v>310</v>
      </c>
      <c r="C983" s="9">
        <v>211326</v>
      </c>
      <c r="D983" s="10">
        <v>44811</v>
      </c>
      <c r="E983" s="11">
        <v>-26168100</v>
      </c>
      <c r="F983" t="s">
        <v>288</v>
      </c>
      <c r="G983" s="10">
        <f t="shared" si="60"/>
        <v>44841</v>
      </c>
      <c r="H983" t="s">
        <v>311</v>
      </c>
      <c r="I983" s="12" t="str">
        <f t="shared" si="61"/>
        <v>211326-26168100</v>
      </c>
      <c r="L983" s="11">
        <f t="shared" si="62"/>
        <v>26168100</v>
      </c>
      <c r="O983" s="10">
        <f>+IFERROR(VLOOKUP(I983,'[1]Resumen pagos 2025'!$1:$1048576,9,0),0)</f>
        <v>0</v>
      </c>
      <c r="P983" t="b">
        <f t="shared" si="63"/>
        <v>1</v>
      </c>
    </row>
    <row r="984" spans="1:16">
      <c r="A984" t="s">
        <v>302</v>
      </c>
      <c r="B984" t="s">
        <v>41</v>
      </c>
      <c r="C984" s="9">
        <v>8740</v>
      </c>
      <c r="D984" s="10">
        <v>44812</v>
      </c>
      <c r="E984" s="11">
        <v>394001</v>
      </c>
      <c r="F984" t="s">
        <v>288</v>
      </c>
      <c r="G984" s="10">
        <f t="shared" si="60"/>
        <v>44842</v>
      </c>
      <c r="H984" t="s">
        <v>284</v>
      </c>
      <c r="I984" s="12" t="str">
        <f t="shared" si="61"/>
        <v>8740394001</v>
      </c>
      <c r="L984" s="11">
        <f t="shared" si="62"/>
        <v>-394001</v>
      </c>
      <c r="O984" s="10">
        <f>+IFERROR(VLOOKUP(I984,'[1]Resumen pagos 2025'!$1:$1048576,9,0),0)</f>
        <v>0</v>
      </c>
      <c r="P984" t="b">
        <f t="shared" si="63"/>
        <v>1</v>
      </c>
    </row>
    <row r="985" spans="1:16">
      <c r="A985" t="s">
        <v>295</v>
      </c>
      <c r="B985" t="s">
        <v>41</v>
      </c>
      <c r="C985" s="9">
        <v>19918</v>
      </c>
      <c r="D985" s="10">
        <v>44812</v>
      </c>
      <c r="E985" s="11">
        <v>39999</v>
      </c>
      <c r="F985" t="s">
        <v>288</v>
      </c>
      <c r="G985" s="10">
        <f t="shared" si="60"/>
        <v>44842</v>
      </c>
      <c r="H985" t="s">
        <v>284</v>
      </c>
      <c r="I985" s="12" t="str">
        <f t="shared" si="61"/>
        <v>1991839999</v>
      </c>
      <c r="L985" s="11">
        <f t="shared" si="62"/>
        <v>-39999</v>
      </c>
      <c r="O985" s="10">
        <f>+IFERROR(VLOOKUP(I985,'[1]Resumen pagos 2025'!$1:$1048576,9,0),0)</f>
        <v>0</v>
      </c>
      <c r="P985" t="b">
        <f t="shared" si="63"/>
        <v>1</v>
      </c>
    </row>
    <row r="986" spans="1:16">
      <c r="A986" t="s">
        <v>366</v>
      </c>
      <c r="B986" t="s">
        <v>41</v>
      </c>
      <c r="C986" s="9">
        <v>16274</v>
      </c>
      <c r="D986" s="10">
        <v>44812</v>
      </c>
      <c r="E986" s="11">
        <v>4740390</v>
      </c>
      <c r="F986" t="s">
        <v>288</v>
      </c>
      <c r="G986" s="10">
        <f t="shared" si="60"/>
        <v>44842</v>
      </c>
      <c r="H986" t="s">
        <v>284</v>
      </c>
      <c r="I986" s="12" t="str">
        <f t="shared" si="61"/>
        <v>162744740390</v>
      </c>
      <c r="L986" s="11">
        <f t="shared" si="62"/>
        <v>-4740390</v>
      </c>
      <c r="O986" s="10">
        <f>+IFERROR(VLOOKUP(I986,'[1]Resumen pagos 2025'!$1:$1048576,9,0),0)</f>
        <v>0</v>
      </c>
      <c r="P986" t="b">
        <f t="shared" si="63"/>
        <v>1</v>
      </c>
    </row>
    <row r="987" spans="1:16">
      <c r="A987" t="s">
        <v>343</v>
      </c>
      <c r="B987" t="s">
        <v>41</v>
      </c>
      <c r="C987" s="9">
        <v>2557</v>
      </c>
      <c r="D987" s="10">
        <v>44813</v>
      </c>
      <c r="E987" s="11">
        <v>355614</v>
      </c>
      <c r="F987" t="s">
        <v>288</v>
      </c>
      <c r="G987" s="10">
        <f t="shared" si="60"/>
        <v>44843</v>
      </c>
      <c r="H987" t="s">
        <v>284</v>
      </c>
      <c r="I987" s="12" t="str">
        <f t="shared" si="61"/>
        <v>2557355614</v>
      </c>
      <c r="L987" s="11">
        <f t="shared" si="62"/>
        <v>-355614</v>
      </c>
      <c r="O987" s="10">
        <f>+IFERROR(VLOOKUP(I987,'[1]Resumen pagos 2025'!$1:$1048576,9,0),0)</f>
        <v>0</v>
      </c>
      <c r="P987" t="b">
        <f t="shared" si="63"/>
        <v>1</v>
      </c>
    </row>
    <row r="988" spans="1:16">
      <c r="A988" t="s">
        <v>300</v>
      </c>
      <c r="B988" t="s">
        <v>41</v>
      </c>
      <c r="C988" s="9">
        <v>45725745</v>
      </c>
      <c r="D988" s="10">
        <v>44814</v>
      </c>
      <c r="E988" s="11">
        <v>10990</v>
      </c>
      <c r="F988" t="s">
        <v>288</v>
      </c>
      <c r="G988" s="10">
        <f t="shared" si="60"/>
        <v>44844</v>
      </c>
      <c r="H988" t="s">
        <v>284</v>
      </c>
      <c r="I988" s="12" t="str">
        <f t="shared" si="61"/>
        <v>4572574510990</v>
      </c>
      <c r="L988" s="11">
        <f t="shared" si="62"/>
        <v>-10990</v>
      </c>
      <c r="O988" s="10">
        <f>+IFERROR(VLOOKUP(I988,'[1]Resumen pagos 2025'!$1:$1048576,9,0),0)</f>
        <v>0</v>
      </c>
      <c r="P988" t="b">
        <f t="shared" si="63"/>
        <v>1</v>
      </c>
    </row>
    <row r="989" spans="1:16">
      <c r="A989" t="s">
        <v>290</v>
      </c>
      <c r="B989" t="s">
        <v>41</v>
      </c>
      <c r="C989" s="9">
        <v>7848</v>
      </c>
      <c r="D989" s="10">
        <v>44816</v>
      </c>
      <c r="E989" s="11">
        <v>3119966</v>
      </c>
      <c r="F989" t="s">
        <v>288</v>
      </c>
      <c r="G989" s="10">
        <f t="shared" si="60"/>
        <v>44846</v>
      </c>
      <c r="H989" t="s">
        <v>284</v>
      </c>
      <c r="I989" s="12" t="str">
        <f t="shared" si="61"/>
        <v>78483119966</v>
      </c>
      <c r="L989" s="11">
        <f t="shared" si="62"/>
        <v>-3119966</v>
      </c>
      <c r="O989" s="10">
        <f>+IFERROR(VLOOKUP(I989,'[1]Resumen pagos 2025'!$1:$1048576,9,0),0)</f>
        <v>0</v>
      </c>
      <c r="P989" t="b">
        <f t="shared" si="63"/>
        <v>1</v>
      </c>
    </row>
    <row r="990" spans="1:16">
      <c r="A990" t="s">
        <v>67</v>
      </c>
      <c r="B990" t="s">
        <v>41</v>
      </c>
      <c r="C990" s="9">
        <v>31782</v>
      </c>
      <c r="D990" s="10">
        <v>44816</v>
      </c>
      <c r="E990" s="11">
        <v>2022206</v>
      </c>
      <c r="F990" t="s">
        <v>288</v>
      </c>
      <c r="G990" s="10">
        <f t="shared" si="60"/>
        <v>44846</v>
      </c>
      <c r="H990" t="s">
        <v>284</v>
      </c>
      <c r="I990" s="12" t="str">
        <f t="shared" si="61"/>
        <v>317822022206</v>
      </c>
      <c r="L990" s="11">
        <f t="shared" si="62"/>
        <v>-2022206</v>
      </c>
      <c r="N990" s="14" t="s">
        <v>298</v>
      </c>
      <c r="O990" s="10">
        <f>+IFERROR(VLOOKUP(I990,'[1]Resumen pagos 2025'!$1:$1048576,9,0),0)</f>
        <v>0</v>
      </c>
      <c r="P990" t="b">
        <f t="shared" si="63"/>
        <v>1</v>
      </c>
    </row>
    <row r="991" spans="1:16">
      <c r="A991" t="s">
        <v>52</v>
      </c>
      <c r="B991" t="s">
        <v>41</v>
      </c>
      <c r="C991" s="9">
        <v>104591</v>
      </c>
      <c r="D991" s="10">
        <v>44816</v>
      </c>
      <c r="E991" s="11">
        <v>169389</v>
      </c>
      <c r="F991" t="s">
        <v>288</v>
      </c>
      <c r="G991" s="10">
        <f t="shared" si="60"/>
        <v>44846</v>
      </c>
      <c r="H991" t="s">
        <v>284</v>
      </c>
      <c r="I991" s="12" t="str">
        <f t="shared" si="61"/>
        <v>104591169389</v>
      </c>
      <c r="L991" s="11">
        <f t="shared" si="62"/>
        <v>-169389</v>
      </c>
      <c r="O991" s="10">
        <f>+IFERROR(VLOOKUP(I991,'[1]Resumen pagos 2025'!$1:$1048576,9,0),0)</f>
        <v>0</v>
      </c>
      <c r="P991" t="b">
        <f t="shared" si="63"/>
        <v>1</v>
      </c>
    </row>
    <row r="992" spans="1:16">
      <c r="A992" t="s">
        <v>55</v>
      </c>
      <c r="B992" t="s">
        <v>41</v>
      </c>
      <c r="C992" s="9">
        <v>804584</v>
      </c>
      <c r="D992" s="10">
        <v>44816</v>
      </c>
      <c r="E992" s="11">
        <v>10459868</v>
      </c>
      <c r="F992" t="s">
        <v>288</v>
      </c>
      <c r="G992" s="10">
        <f t="shared" si="60"/>
        <v>44846</v>
      </c>
      <c r="H992" t="s">
        <v>284</v>
      </c>
      <c r="I992" s="12" t="str">
        <f t="shared" si="61"/>
        <v>80458410459868</v>
      </c>
      <c r="L992" s="11">
        <f t="shared" si="62"/>
        <v>-10459868</v>
      </c>
      <c r="N992" s="14" t="s">
        <v>304</v>
      </c>
      <c r="O992" s="10">
        <f>+IFERROR(VLOOKUP(I992,'[1]Resumen pagos 2025'!$1:$1048576,9,0),0)</f>
        <v>0</v>
      </c>
      <c r="P992" t="b">
        <f t="shared" si="63"/>
        <v>1</v>
      </c>
    </row>
    <row r="993" spans="1:16">
      <c r="A993" t="s">
        <v>394</v>
      </c>
      <c r="B993" t="s">
        <v>41</v>
      </c>
      <c r="C993" s="9">
        <v>1269</v>
      </c>
      <c r="D993" s="10">
        <v>44816</v>
      </c>
      <c r="E993" s="11">
        <v>904400</v>
      </c>
      <c r="F993" t="s">
        <v>288</v>
      </c>
      <c r="G993" s="10">
        <f t="shared" si="60"/>
        <v>44846</v>
      </c>
      <c r="H993" t="s">
        <v>284</v>
      </c>
      <c r="I993" s="12" t="str">
        <f t="shared" si="61"/>
        <v>1269904400</v>
      </c>
      <c r="L993" s="11">
        <f t="shared" si="62"/>
        <v>-904400</v>
      </c>
      <c r="O993" s="10">
        <f>+IFERROR(VLOOKUP(I993,'[1]Resumen pagos 2025'!$1:$1048576,9,0),0)</f>
        <v>0</v>
      </c>
      <c r="P993" t="b">
        <f t="shared" si="63"/>
        <v>1</v>
      </c>
    </row>
    <row r="994" spans="1:16">
      <c r="A994" t="s">
        <v>289</v>
      </c>
      <c r="B994" t="s">
        <v>41</v>
      </c>
      <c r="C994" s="9">
        <v>4904</v>
      </c>
      <c r="D994" s="10">
        <v>44818</v>
      </c>
      <c r="E994" s="11">
        <v>1171959</v>
      </c>
      <c r="F994" t="s">
        <v>288</v>
      </c>
      <c r="G994" s="10">
        <f t="shared" si="60"/>
        <v>44848</v>
      </c>
      <c r="H994" t="s">
        <v>284</v>
      </c>
      <c r="I994" s="12" t="str">
        <f t="shared" si="61"/>
        <v>49041171959</v>
      </c>
      <c r="L994" s="11">
        <f t="shared" si="62"/>
        <v>-1171959</v>
      </c>
      <c r="O994" s="10">
        <f>+IFERROR(VLOOKUP(I994,'[1]Resumen pagos 2025'!$1:$1048576,9,0),0)</f>
        <v>0</v>
      </c>
      <c r="P994" t="b">
        <f t="shared" si="63"/>
        <v>1</v>
      </c>
    </row>
    <row r="995" spans="1:16">
      <c r="A995" t="s">
        <v>289</v>
      </c>
      <c r="B995" t="s">
        <v>41</v>
      </c>
      <c r="C995" s="9">
        <v>4903</v>
      </c>
      <c r="D995" s="10">
        <v>44818</v>
      </c>
      <c r="E995" s="11">
        <v>186270</v>
      </c>
      <c r="F995" t="s">
        <v>288</v>
      </c>
      <c r="G995" s="10">
        <f t="shared" si="60"/>
        <v>44848</v>
      </c>
      <c r="H995" t="s">
        <v>284</v>
      </c>
      <c r="I995" s="12" t="str">
        <f t="shared" si="61"/>
        <v>4903186270</v>
      </c>
      <c r="L995" s="11">
        <f t="shared" si="62"/>
        <v>-186270</v>
      </c>
      <c r="O995" s="10">
        <f>+IFERROR(VLOOKUP(I995,'[1]Resumen pagos 2025'!$1:$1048576,9,0),0)</f>
        <v>0</v>
      </c>
      <c r="P995" t="b">
        <f t="shared" si="63"/>
        <v>1</v>
      </c>
    </row>
    <row r="996" spans="1:16">
      <c r="A996" t="s">
        <v>343</v>
      </c>
      <c r="B996" t="s">
        <v>41</v>
      </c>
      <c r="C996" s="9">
        <v>2564</v>
      </c>
      <c r="D996" s="10">
        <v>44818</v>
      </c>
      <c r="E996" s="11">
        <v>55148</v>
      </c>
      <c r="F996" t="s">
        <v>288</v>
      </c>
      <c r="G996" s="10">
        <f t="shared" si="60"/>
        <v>44848</v>
      </c>
      <c r="H996" t="s">
        <v>284</v>
      </c>
      <c r="I996" s="12" t="str">
        <f t="shared" si="61"/>
        <v>256455148</v>
      </c>
      <c r="L996" s="11">
        <f t="shared" si="62"/>
        <v>-55148</v>
      </c>
      <c r="O996" s="10">
        <f>+IFERROR(VLOOKUP(I996,'[1]Resumen pagos 2025'!$1:$1048576,9,0),0)</f>
        <v>0</v>
      </c>
      <c r="P996" t="b">
        <f t="shared" si="63"/>
        <v>1</v>
      </c>
    </row>
    <row r="997" spans="1:16">
      <c r="A997" t="s">
        <v>292</v>
      </c>
      <c r="B997" t="s">
        <v>41</v>
      </c>
      <c r="C997" s="9">
        <v>43077</v>
      </c>
      <c r="D997" s="10">
        <v>44818</v>
      </c>
      <c r="E997" s="11">
        <v>927549</v>
      </c>
      <c r="F997" t="s">
        <v>288</v>
      </c>
      <c r="G997" s="10">
        <f t="shared" si="60"/>
        <v>44848</v>
      </c>
      <c r="H997" t="s">
        <v>284</v>
      </c>
      <c r="I997" s="12" t="str">
        <f t="shared" si="61"/>
        <v>43077927549</v>
      </c>
      <c r="L997" s="11">
        <f t="shared" si="62"/>
        <v>-927549</v>
      </c>
      <c r="O997" s="10">
        <f>+IFERROR(VLOOKUP(I997,'[1]Resumen pagos 2025'!$1:$1048576,9,0),0)</f>
        <v>0</v>
      </c>
      <c r="P997" t="b">
        <f t="shared" si="63"/>
        <v>1</v>
      </c>
    </row>
    <row r="998" spans="1:16">
      <c r="A998" t="s">
        <v>292</v>
      </c>
      <c r="B998" t="s">
        <v>41</v>
      </c>
      <c r="C998" s="9">
        <v>43040</v>
      </c>
      <c r="D998" s="10">
        <v>44818</v>
      </c>
      <c r="E998" s="11">
        <v>198043</v>
      </c>
      <c r="F998" t="s">
        <v>288</v>
      </c>
      <c r="G998" s="10">
        <f t="shared" si="60"/>
        <v>44848</v>
      </c>
      <c r="H998" t="s">
        <v>284</v>
      </c>
      <c r="I998" s="12" t="str">
        <f t="shared" si="61"/>
        <v>43040198043</v>
      </c>
      <c r="L998" s="11">
        <f t="shared" si="62"/>
        <v>-198043</v>
      </c>
      <c r="O998" s="10">
        <f>+IFERROR(VLOOKUP(I998,'[1]Resumen pagos 2025'!$1:$1048576,9,0),0)</f>
        <v>0</v>
      </c>
      <c r="P998" t="b">
        <f t="shared" si="63"/>
        <v>1</v>
      </c>
    </row>
    <row r="999" spans="1:16">
      <c r="A999" t="s">
        <v>292</v>
      </c>
      <c r="B999" t="s">
        <v>41</v>
      </c>
      <c r="C999" s="9">
        <v>43076</v>
      </c>
      <c r="D999" s="10">
        <v>44818</v>
      </c>
      <c r="E999" s="11">
        <v>1103541</v>
      </c>
      <c r="F999" t="s">
        <v>288</v>
      </c>
      <c r="G999" s="10">
        <f t="shared" si="60"/>
        <v>44848</v>
      </c>
      <c r="H999" t="s">
        <v>327</v>
      </c>
      <c r="I999" s="12" t="str">
        <f t="shared" si="61"/>
        <v>430761103541</v>
      </c>
      <c r="L999" s="11">
        <f t="shared" si="62"/>
        <v>-1103541</v>
      </c>
      <c r="O999" s="10">
        <f>+IFERROR(VLOOKUP(I999,'[1]Resumen pagos 2025'!$1:$1048576,9,0),0)</f>
        <v>0</v>
      </c>
      <c r="P999" t="b">
        <f t="shared" si="63"/>
        <v>1</v>
      </c>
    </row>
    <row r="1000" spans="1:16">
      <c r="A1000" t="s">
        <v>292</v>
      </c>
      <c r="B1000" t="s">
        <v>310</v>
      </c>
      <c r="C1000" s="9">
        <v>15038</v>
      </c>
      <c r="D1000" s="10">
        <v>44818</v>
      </c>
      <c r="E1000" s="11">
        <v>-1103541</v>
      </c>
      <c r="F1000" t="s">
        <v>288</v>
      </c>
      <c r="G1000" s="10">
        <f t="shared" si="60"/>
        <v>44848</v>
      </c>
      <c r="H1000" t="s">
        <v>311</v>
      </c>
      <c r="I1000" s="12" t="str">
        <f t="shared" si="61"/>
        <v>15038-1103541</v>
      </c>
      <c r="L1000" s="11">
        <f t="shared" si="62"/>
        <v>1103541</v>
      </c>
      <c r="O1000" s="10">
        <f>+IFERROR(VLOOKUP(I1000,'[1]Resumen pagos 2025'!$1:$1048576,9,0),0)</f>
        <v>0</v>
      </c>
      <c r="P1000" t="b">
        <f t="shared" si="63"/>
        <v>1</v>
      </c>
    </row>
    <row r="1001" spans="1:16">
      <c r="A1001" t="s">
        <v>51</v>
      </c>
      <c r="B1001" t="s">
        <v>41</v>
      </c>
      <c r="C1001" s="9">
        <v>11006</v>
      </c>
      <c r="D1001" s="10">
        <v>44824</v>
      </c>
      <c r="E1001" s="11">
        <v>1211283</v>
      </c>
      <c r="F1001" t="s">
        <v>288</v>
      </c>
      <c r="G1001" s="10">
        <f t="shared" si="60"/>
        <v>44854</v>
      </c>
      <c r="H1001" t="s">
        <v>284</v>
      </c>
      <c r="I1001" s="12" t="str">
        <f t="shared" si="61"/>
        <v>110061211283</v>
      </c>
      <c r="L1001" s="11">
        <f t="shared" si="62"/>
        <v>-1211283</v>
      </c>
      <c r="O1001" s="10">
        <f>+IFERROR(VLOOKUP(I1001,'[1]Resumen pagos 2025'!$1:$1048576,9,0),0)</f>
        <v>0</v>
      </c>
      <c r="P1001" t="b">
        <f t="shared" si="63"/>
        <v>1</v>
      </c>
    </row>
    <row r="1002" spans="1:16">
      <c r="A1002" t="s">
        <v>395</v>
      </c>
      <c r="B1002" t="s">
        <v>297</v>
      </c>
      <c r="C1002" s="9">
        <v>725</v>
      </c>
      <c r="D1002" s="10">
        <v>44824</v>
      </c>
      <c r="E1002" s="11">
        <v>745600</v>
      </c>
      <c r="F1002" t="s">
        <v>288</v>
      </c>
      <c r="G1002" s="10">
        <f t="shared" si="60"/>
        <v>44854</v>
      </c>
      <c r="H1002" t="s">
        <v>284</v>
      </c>
      <c r="I1002" s="12" t="str">
        <f t="shared" si="61"/>
        <v>725745600</v>
      </c>
      <c r="L1002" s="11">
        <f t="shared" si="62"/>
        <v>-745600</v>
      </c>
      <c r="O1002" s="10">
        <f>+IFERROR(VLOOKUP(I1002,'[1]Resumen pagos 2025'!$1:$1048576,9,0),0)</f>
        <v>0</v>
      </c>
      <c r="P1002" t="b">
        <f t="shared" si="63"/>
        <v>1</v>
      </c>
    </row>
    <row r="1003" spans="1:16">
      <c r="A1003" t="s">
        <v>312</v>
      </c>
      <c r="B1003" t="s">
        <v>41</v>
      </c>
      <c r="C1003" s="9">
        <v>60465</v>
      </c>
      <c r="D1003" s="10">
        <v>44825</v>
      </c>
      <c r="E1003" s="11">
        <v>159460</v>
      </c>
      <c r="F1003" t="s">
        <v>288</v>
      </c>
      <c r="G1003" s="10">
        <f t="shared" si="60"/>
        <v>44855</v>
      </c>
      <c r="H1003" t="s">
        <v>284</v>
      </c>
      <c r="I1003" s="12" t="str">
        <f t="shared" si="61"/>
        <v>60465159460</v>
      </c>
      <c r="L1003" s="11">
        <f t="shared" si="62"/>
        <v>-159460</v>
      </c>
      <c r="O1003" s="10">
        <f>+IFERROR(VLOOKUP(I1003,'[1]Resumen pagos 2025'!$1:$1048576,9,0),0)</f>
        <v>0</v>
      </c>
      <c r="P1003" t="b">
        <f t="shared" si="63"/>
        <v>1</v>
      </c>
    </row>
    <row r="1004" spans="1:16">
      <c r="A1004" t="s">
        <v>290</v>
      </c>
      <c r="B1004" t="s">
        <v>41</v>
      </c>
      <c r="C1004" s="9">
        <v>7879</v>
      </c>
      <c r="D1004" s="10">
        <v>44826</v>
      </c>
      <c r="E1004" s="11">
        <v>215992</v>
      </c>
      <c r="F1004" t="s">
        <v>288</v>
      </c>
      <c r="G1004" s="10">
        <f t="shared" si="60"/>
        <v>44856</v>
      </c>
      <c r="H1004" t="s">
        <v>284</v>
      </c>
      <c r="I1004" s="12" t="str">
        <f t="shared" si="61"/>
        <v>7879215992</v>
      </c>
      <c r="L1004" s="11">
        <f t="shared" si="62"/>
        <v>-215992</v>
      </c>
      <c r="O1004" s="10">
        <f>+IFERROR(VLOOKUP(I1004,'[1]Resumen pagos 2025'!$1:$1048576,9,0),0)</f>
        <v>0</v>
      </c>
      <c r="P1004" t="b">
        <f t="shared" si="63"/>
        <v>1</v>
      </c>
    </row>
    <row r="1005" spans="1:16">
      <c r="A1005" t="s">
        <v>289</v>
      </c>
      <c r="B1005" t="s">
        <v>41</v>
      </c>
      <c r="C1005" s="9">
        <v>4929</v>
      </c>
      <c r="D1005" s="10">
        <v>44826</v>
      </c>
      <c r="E1005" s="11">
        <v>1434462</v>
      </c>
      <c r="F1005" t="s">
        <v>288</v>
      </c>
      <c r="G1005" s="10">
        <f t="shared" si="60"/>
        <v>44856</v>
      </c>
      <c r="H1005" t="s">
        <v>284</v>
      </c>
      <c r="I1005" s="12" t="str">
        <f t="shared" si="61"/>
        <v>49291434462</v>
      </c>
      <c r="L1005" s="11">
        <f t="shared" si="62"/>
        <v>-1434462</v>
      </c>
      <c r="O1005" s="10">
        <f>+IFERROR(VLOOKUP(I1005,'[1]Resumen pagos 2025'!$1:$1048576,9,0),0)</f>
        <v>0</v>
      </c>
      <c r="P1005" t="b">
        <f t="shared" si="63"/>
        <v>1</v>
      </c>
    </row>
    <row r="1006" spans="1:16">
      <c r="A1006" t="s">
        <v>96</v>
      </c>
      <c r="B1006" t="s">
        <v>41</v>
      </c>
      <c r="C1006" s="9">
        <v>10289</v>
      </c>
      <c r="D1006" s="10">
        <v>44830</v>
      </c>
      <c r="E1006" s="11">
        <v>3226710</v>
      </c>
      <c r="F1006" t="s">
        <v>288</v>
      </c>
      <c r="G1006" s="10">
        <f t="shared" si="60"/>
        <v>44860</v>
      </c>
      <c r="H1006" t="s">
        <v>284</v>
      </c>
      <c r="I1006" s="12" t="str">
        <f t="shared" si="61"/>
        <v>102893226710</v>
      </c>
      <c r="L1006" s="11">
        <f t="shared" si="62"/>
        <v>-3226710</v>
      </c>
      <c r="O1006" s="10">
        <f>+IFERROR(VLOOKUP(I1006,'[1]Resumen pagos 2025'!$1:$1048576,9,0),0)</f>
        <v>0</v>
      </c>
      <c r="P1006" t="b">
        <f t="shared" si="63"/>
        <v>1</v>
      </c>
    </row>
    <row r="1007" spans="1:16">
      <c r="A1007" t="s">
        <v>55</v>
      </c>
      <c r="B1007" t="s">
        <v>41</v>
      </c>
      <c r="C1007" s="9">
        <v>809222</v>
      </c>
      <c r="D1007" s="10">
        <v>44831</v>
      </c>
      <c r="E1007" s="11">
        <v>19799778</v>
      </c>
      <c r="F1007" t="s">
        <v>288</v>
      </c>
      <c r="G1007" s="10">
        <f t="shared" si="60"/>
        <v>44861</v>
      </c>
      <c r="H1007" t="s">
        <v>284</v>
      </c>
      <c r="I1007" s="12" t="str">
        <f t="shared" si="61"/>
        <v>80922219799778</v>
      </c>
      <c r="L1007" s="11">
        <f t="shared" si="62"/>
        <v>-19799778</v>
      </c>
      <c r="N1007" s="14" t="s">
        <v>304</v>
      </c>
      <c r="O1007" s="10">
        <f>+IFERROR(VLOOKUP(I1007,'[1]Resumen pagos 2025'!$1:$1048576,9,0),0)</f>
        <v>0</v>
      </c>
      <c r="P1007" t="b">
        <f t="shared" si="63"/>
        <v>1</v>
      </c>
    </row>
    <row r="1008" spans="1:16">
      <c r="A1008" t="s">
        <v>359</v>
      </c>
      <c r="B1008" t="s">
        <v>41</v>
      </c>
      <c r="C1008" s="9">
        <v>44638102</v>
      </c>
      <c r="D1008" s="10">
        <v>44832</v>
      </c>
      <c r="E1008" s="11">
        <v>2949</v>
      </c>
      <c r="F1008" t="s">
        <v>288</v>
      </c>
      <c r="G1008" s="10">
        <f t="shared" si="60"/>
        <v>44862</v>
      </c>
      <c r="H1008" t="s">
        <v>284</v>
      </c>
      <c r="I1008" s="12" t="str">
        <f t="shared" si="61"/>
        <v>446381022949</v>
      </c>
      <c r="L1008" s="11">
        <f t="shared" si="62"/>
        <v>-2949</v>
      </c>
      <c r="O1008" s="10">
        <f>+IFERROR(VLOOKUP(I1008,'[1]Resumen pagos 2025'!$1:$1048576,9,0),0)</f>
        <v>0</v>
      </c>
      <c r="P1008" t="b">
        <f t="shared" si="63"/>
        <v>1</v>
      </c>
    </row>
    <row r="1009" spans="1:16">
      <c r="A1009" t="s">
        <v>366</v>
      </c>
      <c r="B1009" t="s">
        <v>41</v>
      </c>
      <c r="C1009" s="9">
        <v>16423</v>
      </c>
      <c r="D1009" s="10">
        <v>44832</v>
      </c>
      <c r="E1009" s="11">
        <v>12454800</v>
      </c>
      <c r="F1009" t="s">
        <v>288</v>
      </c>
      <c r="G1009" s="10">
        <f t="shared" si="60"/>
        <v>44862</v>
      </c>
      <c r="H1009" t="s">
        <v>284</v>
      </c>
      <c r="I1009" s="12" t="str">
        <f t="shared" si="61"/>
        <v>1642312454800</v>
      </c>
      <c r="L1009" s="11">
        <f t="shared" si="62"/>
        <v>-12454800</v>
      </c>
      <c r="O1009" s="10">
        <f>+IFERROR(VLOOKUP(I1009,'[1]Resumen pagos 2025'!$1:$1048576,9,0),0)</f>
        <v>0</v>
      </c>
      <c r="P1009" t="b">
        <f t="shared" si="63"/>
        <v>1</v>
      </c>
    </row>
    <row r="1010" spans="1:16">
      <c r="A1010" t="s">
        <v>292</v>
      </c>
      <c r="B1010" t="s">
        <v>41</v>
      </c>
      <c r="C1010" s="9">
        <v>43463</v>
      </c>
      <c r="D1010" s="10">
        <v>44832</v>
      </c>
      <c r="E1010" s="11">
        <v>2882805</v>
      </c>
      <c r="F1010" t="s">
        <v>288</v>
      </c>
      <c r="G1010" s="10">
        <f t="shared" si="60"/>
        <v>44862</v>
      </c>
      <c r="H1010" t="s">
        <v>284</v>
      </c>
      <c r="I1010" s="12" t="str">
        <f t="shared" si="61"/>
        <v>434632882805</v>
      </c>
      <c r="L1010" s="11">
        <f t="shared" si="62"/>
        <v>-2882805</v>
      </c>
      <c r="O1010" s="10">
        <f>+IFERROR(VLOOKUP(I1010,'[1]Resumen pagos 2025'!$1:$1048576,9,0),0)</f>
        <v>0</v>
      </c>
      <c r="P1010" t="b">
        <f t="shared" si="63"/>
        <v>1</v>
      </c>
    </row>
    <row r="1011" spans="1:16">
      <c r="A1011" t="s">
        <v>359</v>
      </c>
      <c r="B1011" t="s">
        <v>310</v>
      </c>
      <c r="C1011" s="9">
        <v>5714418</v>
      </c>
      <c r="D1011" s="10">
        <v>44833</v>
      </c>
      <c r="E1011" s="11">
        <v>-29</v>
      </c>
      <c r="F1011" t="s">
        <v>288</v>
      </c>
      <c r="G1011" s="10">
        <f t="shared" si="60"/>
        <v>44863</v>
      </c>
      <c r="H1011" t="s">
        <v>311</v>
      </c>
      <c r="I1011" s="12" t="str">
        <f t="shared" si="61"/>
        <v>5714418-29</v>
      </c>
      <c r="L1011" s="11">
        <f t="shared" si="62"/>
        <v>29</v>
      </c>
      <c r="O1011" s="10">
        <f>+IFERROR(VLOOKUP(I1011,'[1]Resumen pagos 2025'!$1:$1048576,9,0),0)</f>
        <v>0</v>
      </c>
      <c r="P1011" t="b">
        <f t="shared" si="63"/>
        <v>1</v>
      </c>
    </row>
    <row r="1012" spans="1:16">
      <c r="A1012" t="s">
        <v>51</v>
      </c>
      <c r="B1012" t="s">
        <v>41</v>
      </c>
      <c r="C1012" s="9">
        <v>11142</v>
      </c>
      <c r="D1012" s="10">
        <v>44833</v>
      </c>
      <c r="E1012" s="11">
        <v>790083</v>
      </c>
      <c r="F1012" t="s">
        <v>288</v>
      </c>
      <c r="G1012" s="10">
        <f t="shared" si="60"/>
        <v>44863</v>
      </c>
      <c r="H1012" t="s">
        <v>284</v>
      </c>
      <c r="I1012" s="12" t="str">
        <f t="shared" si="61"/>
        <v>11142790083</v>
      </c>
      <c r="L1012" s="11">
        <f t="shared" si="62"/>
        <v>-790083</v>
      </c>
      <c r="O1012" s="10">
        <f>+IFERROR(VLOOKUP(I1012,'[1]Resumen pagos 2025'!$1:$1048576,9,0),0)</f>
        <v>0</v>
      </c>
      <c r="P1012" t="b">
        <f t="shared" si="63"/>
        <v>1</v>
      </c>
    </row>
    <row r="1013" spans="1:16">
      <c r="A1013" t="s">
        <v>378</v>
      </c>
      <c r="B1013" t="s">
        <v>41</v>
      </c>
      <c r="C1013" s="9">
        <v>174</v>
      </c>
      <c r="D1013" s="10">
        <v>44834</v>
      </c>
      <c r="E1013" s="11">
        <v>559947</v>
      </c>
      <c r="F1013" t="s">
        <v>288</v>
      </c>
      <c r="G1013" s="10">
        <f t="shared" si="60"/>
        <v>44864</v>
      </c>
      <c r="H1013" t="s">
        <v>284</v>
      </c>
      <c r="I1013" s="12" t="str">
        <f t="shared" si="61"/>
        <v>174559947</v>
      </c>
      <c r="L1013" s="11">
        <f t="shared" si="62"/>
        <v>-559947</v>
      </c>
      <c r="O1013" s="10">
        <f>+IFERROR(VLOOKUP(I1013,'[1]Resumen pagos 2025'!$1:$1048576,9,0),0)</f>
        <v>0</v>
      </c>
      <c r="P1013" t="b">
        <f t="shared" si="63"/>
        <v>1</v>
      </c>
    </row>
    <row r="1014" spans="1:16">
      <c r="A1014" t="s">
        <v>96</v>
      </c>
      <c r="B1014" t="s">
        <v>41</v>
      </c>
      <c r="C1014" s="9">
        <v>10326</v>
      </c>
      <c r="D1014" s="10">
        <v>44834</v>
      </c>
      <c r="E1014" s="11">
        <v>7869910</v>
      </c>
      <c r="F1014" t="s">
        <v>288</v>
      </c>
      <c r="G1014" s="10">
        <f t="shared" si="60"/>
        <v>44864</v>
      </c>
      <c r="H1014" t="s">
        <v>284</v>
      </c>
      <c r="I1014" s="12" t="str">
        <f t="shared" si="61"/>
        <v>103267869910</v>
      </c>
      <c r="L1014" s="11">
        <f t="shared" si="62"/>
        <v>-7869910</v>
      </c>
      <c r="O1014" s="10">
        <f>+IFERROR(VLOOKUP(I1014,'[1]Resumen pagos 2025'!$1:$1048576,9,0),0)</f>
        <v>0</v>
      </c>
      <c r="P1014" t="b">
        <f t="shared" si="63"/>
        <v>1</v>
      </c>
    </row>
    <row r="1015" spans="1:16">
      <c r="A1015" t="s">
        <v>376</v>
      </c>
      <c r="B1015" t="s">
        <v>41</v>
      </c>
      <c r="C1015" s="9">
        <v>7641529</v>
      </c>
      <c r="D1015" s="10">
        <v>44834</v>
      </c>
      <c r="E1015" s="11">
        <v>61231</v>
      </c>
      <c r="F1015" t="s">
        <v>288</v>
      </c>
      <c r="G1015" s="10">
        <f t="shared" si="60"/>
        <v>44864</v>
      </c>
      <c r="H1015" t="s">
        <v>284</v>
      </c>
      <c r="I1015" s="12" t="str">
        <f t="shared" si="61"/>
        <v>764152961231</v>
      </c>
      <c r="J1015" s="10">
        <f>+G1015</f>
        <v>44864</v>
      </c>
      <c r="K1015" s="11">
        <f>+E1015</f>
        <v>61231</v>
      </c>
      <c r="L1015" s="11">
        <f t="shared" si="62"/>
        <v>0</v>
      </c>
      <c r="O1015" s="10">
        <f>+IFERROR(VLOOKUP(I1015,'[1]Resumen pagos 2025'!$1:$1048576,9,0),0)</f>
        <v>0</v>
      </c>
      <c r="P1015" t="b">
        <f t="shared" si="63"/>
        <v>0</v>
      </c>
    </row>
    <row r="1016" spans="1:16">
      <c r="A1016" t="s">
        <v>330</v>
      </c>
      <c r="B1016" t="s">
        <v>41</v>
      </c>
      <c r="C1016" s="9">
        <v>483388</v>
      </c>
      <c r="D1016" s="10">
        <v>44834</v>
      </c>
      <c r="E1016" s="11">
        <v>351726</v>
      </c>
      <c r="F1016" t="s">
        <v>288</v>
      </c>
      <c r="G1016" s="10">
        <f t="shared" si="60"/>
        <v>44864</v>
      </c>
      <c r="H1016" t="s">
        <v>284</v>
      </c>
      <c r="I1016" s="12" t="str">
        <f t="shared" si="61"/>
        <v>483388351726</v>
      </c>
      <c r="L1016" s="11">
        <f t="shared" si="62"/>
        <v>-351726</v>
      </c>
      <c r="O1016" s="10">
        <f>+IFERROR(VLOOKUP(I1016,'[1]Resumen pagos 2025'!$1:$1048576,9,0),0)</f>
        <v>0</v>
      </c>
      <c r="P1016" t="b">
        <f t="shared" si="63"/>
        <v>1</v>
      </c>
    </row>
    <row r="1017" spans="1:16">
      <c r="A1017" t="s">
        <v>285</v>
      </c>
      <c r="B1017" t="s">
        <v>41</v>
      </c>
      <c r="C1017" s="9">
        <v>861</v>
      </c>
      <c r="D1017" s="10">
        <v>44834</v>
      </c>
      <c r="E1017" s="11">
        <v>2157422</v>
      </c>
      <c r="F1017" t="s">
        <v>288</v>
      </c>
      <c r="G1017" s="10">
        <f t="shared" si="60"/>
        <v>44864</v>
      </c>
      <c r="H1017" t="s">
        <v>284</v>
      </c>
      <c r="I1017" s="12" t="str">
        <f t="shared" si="61"/>
        <v>8612157422</v>
      </c>
      <c r="J1017" s="15">
        <v>44876</v>
      </c>
      <c r="K1017" s="16">
        <v>2157422</v>
      </c>
      <c r="L1017" s="11">
        <f t="shared" si="62"/>
        <v>0</v>
      </c>
      <c r="O1017" s="10">
        <f>+IFERROR(VLOOKUP(I1017,'[1]Resumen pagos 2025'!$1:$1048576,9,0),0)</f>
        <v>0</v>
      </c>
      <c r="P1017" t="b">
        <f t="shared" si="63"/>
        <v>0</v>
      </c>
    </row>
    <row r="1018" spans="1:16">
      <c r="A1018" t="s">
        <v>95</v>
      </c>
      <c r="B1018" t="s">
        <v>41</v>
      </c>
      <c r="C1018" s="9">
        <v>4795</v>
      </c>
      <c r="D1018" s="10">
        <v>44834</v>
      </c>
      <c r="E1018" s="11">
        <v>3964748</v>
      </c>
      <c r="F1018" t="s">
        <v>288</v>
      </c>
      <c r="G1018" s="10">
        <f t="shared" si="60"/>
        <v>44864</v>
      </c>
      <c r="H1018" t="s">
        <v>284</v>
      </c>
      <c r="I1018" s="12" t="str">
        <f t="shared" si="61"/>
        <v>47953964748</v>
      </c>
      <c r="L1018" s="11">
        <f t="shared" si="62"/>
        <v>-3964748</v>
      </c>
      <c r="O1018" s="10">
        <f>+IFERROR(VLOOKUP(I1018,'[1]Resumen pagos 2025'!$1:$1048576,9,0),0)</f>
        <v>0</v>
      </c>
      <c r="P1018" t="b">
        <f t="shared" si="63"/>
        <v>1</v>
      </c>
    </row>
    <row r="1019" spans="1:16">
      <c r="A1019" t="s">
        <v>375</v>
      </c>
      <c r="B1019" t="s">
        <v>41</v>
      </c>
      <c r="C1019" s="9">
        <v>21640</v>
      </c>
      <c r="D1019" s="10">
        <v>44835</v>
      </c>
      <c r="E1019" s="11">
        <v>233240</v>
      </c>
      <c r="F1019" t="s">
        <v>288</v>
      </c>
      <c r="G1019" s="10">
        <f t="shared" si="60"/>
        <v>44865</v>
      </c>
      <c r="H1019" t="s">
        <v>284</v>
      </c>
      <c r="I1019" s="12" t="str">
        <f t="shared" si="61"/>
        <v>21640233240</v>
      </c>
      <c r="L1019" s="11">
        <f t="shared" si="62"/>
        <v>-233240</v>
      </c>
      <c r="O1019" s="10">
        <f>+IFERROR(VLOOKUP(I1019,'[1]Resumen pagos 2025'!$1:$1048576,9,0),0)</f>
        <v>0</v>
      </c>
      <c r="P1019" t="b">
        <f t="shared" si="63"/>
        <v>1</v>
      </c>
    </row>
    <row r="1020" spans="1:16">
      <c r="A1020" t="s">
        <v>67</v>
      </c>
      <c r="B1020" t="s">
        <v>41</v>
      </c>
      <c r="C1020" s="9">
        <v>31975</v>
      </c>
      <c r="D1020" s="10">
        <v>44837</v>
      </c>
      <c r="E1020" s="11">
        <v>397748</v>
      </c>
      <c r="F1020" t="s">
        <v>288</v>
      </c>
      <c r="G1020" s="10">
        <f t="shared" si="60"/>
        <v>44867</v>
      </c>
      <c r="H1020" t="s">
        <v>284</v>
      </c>
      <c r="I1020" s="12" t="str">
        <f t="shared" si="61"/>
        <v>31975397748</v>
      </c>
      <c r="L1020" s="11">
        <f t="shared" si="62"/>
        <v>-397748</v>
      </c>
      <c r="N1020" s="14" t="s">
        <v>298</v>
      </c>
      <c r="O1020" s="10">
        <f>+IFERROR(VLOOKUP(I1020,'[1]Resumen pagos 2025'!$1:$1048576,9,0),0)</f>
        <v>0</v>
      </c>
      <c r="P1020" t="b">
        <f t="shared" si="63"/>
        <v>1</v>
      </c>
    </row>
    <row r="1021" spans="1:16">
      <c r="A1021" t="s">
        <v>345</v>
      </c>
      <c r="B1021" t="s">
        <v>41</v>
      </c>
      <c r="C1021" s="9">
        <v>11518</v>
      </c>
      <c r="D1021" s="10">
        <v>44837</v>
      </c>
      <c r="E1021" s="11">
        <v>1764306</v>
      </c>
      <c r="F1021" t="s">
        <v>288</v>
      </c>
      <c r="G1021" s="10">
        <f t="shared" si="60"/>
        <v>44867</v>
      </c>
      <c r="H1021" t="s">
        <v>284</v>
      </c>
      <c r="I1021" s="12" t="str">
        <f t="shared" si="61"/>
        <v>115181764306</v>
      </c>
      <c r="L1021" s="11">
        <f t="shared" si="62"/>
        <v>-1764306</v>
      </c>
      <c r="O1021" s="10">
        <f>+IFERROR(VLOOKUP(I1021,'[1]Resumen pagos 2025'!$1:$1048576,9,0),0)</f>
        <v>0</v>
      </c>
      <c r="P1021" t="b">
        <f t="shared" si="63"/>
        <v>1</v>
      </c>
    </row>
    <row r="1022" spans="1:16">
      <c r="A1022" t="s">
        <v>371</v>
      </c>
      <c r="B1022" t="s">
        <v>41</v>
      </c>
      <c r="C1022" s="9">
        <v>251</v>
      </c>
      <c r="D1022" s="10">
        <v>44838</v>
      </c>
      <c r="E1022" s="11">
        <v>19577</v>
      </c>
      <c r="F1022" t="s">
        <v>288</v>
      </c>
      <c r="G1022" s="10">
        <f t="shared" si="60"/>
        <v>44868</v>
      </c>
      <c r="H1022" t="s">
        <v>284</v>
      </c>
      <c r="I1022" s="12" t="str">
        <f t="shared" si="61"/>
        <v>25119577</v>
      </c>
      <c r="L1022" s="11">
        <f t="shared" si="62"/>
        <v>-19577</v>
      </c>
      <c r="O1022" s="10">
        <f>+IFERROR(VLOOKUP(I1022,'[1]Resumen pagos 2025'!$1:$1048576,9,0),0)</f>
        <v>0</v>
      </c>
      <c r="P1022" t="b">
        <f t="shared" si="63"/>
        <v>1</v>
      </c>
    </row>
    <row r="1023" spans="1:16">
      <c r="A1023" t="s">
        <v>296</v>
      </c>
      <c r="B1023" t="s">
        <v>297</v>
      </c>
      <c r="C1023" s="9">
        <v>5248</v>
      </c>
      <c r="D1023" s="10">
        <v>44839</v>
      </c>
      <c r="E1023" s="11">
        <v>1117344</v>
      </c>
      <c r="F1023" t="s">
        <v>288</v>
      </c>
      <c r="G1023" s="10">
        <f t="shared" si="60"/>
        <v>44869</v>
      </c>
      <c r="H1023" t="s">
        <v>284</v>
      </c>
      <c r="I1023" s="12" t="str">
        <f t="shared" si="61"/>
        <v>52481117344</v>
      </c>
      <c r="L1023" s="11">
        <f t="shared" si="62"/>
        <v>-1117344</v>
      </c>
      <c r="O1023" s="10">
        <f>+IFERROR(VLOOKUP(I1023,'[1]Resumen pagos 2025'!$1:$1048576,9,0),0)</f>
        <v>0</v>
      </c>
      <c r="P1023" t="b">
        <f t="shared" si="63"/>
        <v>1</v>
      </c>
    </row>
    <row r="1024" spans="1:16">
      <c r="A1024" t="s">
        <v>393</v>
      </c>
      <c r="B1024" t="s">
        <v>41</v>
      </c>
      <c r="C1024" s="9">
        <v>21556</v>
      </c>
      <c r="D1024" s="10">
        <v>44840</v>
      </c>
      <c r="E1024" s="11">
        <v>13744</v>
      </c>
      <c r="F1024" t="s">
        <v>288</v>
      </c>
      <c r="G1024" s="10">
        <f t="shared" si="60"/>
        <v>44870</v>
      </c>
      <c r="H1024" t="s">
        <v>284</v>
      </c>
      <c r="I1024" s="12" t="str">
        <f t="shared" si="61"/>
        <v>2155613744</v>
      </c>
      <c r="L1024" s="11">
        <f t="shared" si="62"/>
        <v>-13744</v>
      </c>
      <c r="O1024" s="10">
        <f>+IFERROR(VLOOKUP(I1024,'[1]Resumen pagos 2025'!$1:$1048576,9,0),0)</f>
        <v>0</v>
      </c>
      <c r="P1024" t="b">
        <f t="shared" si="63"/>
        <v>1</v>
      </c>
    </row>
    <row r="1025" spans="1:16">
      <c r="A1025" t="s">
        <v>295</v>
      </c>
      <c r="B1025" t="s">
        <v>41</v>
      </c>
      <c r="C1025" s="9">
        <v>20555</v>
      </c>
      <c r="D1025" s="10">
        <v>44841</v>
      </c>
      <c r="E1025" s="11">
        <v>39999</v>
      </c>
      <c r="F1025" t="s">
        <v>288</v>
      </c>
      <c r="G1025" s="10">
        <f t="shared" si="60"/>
        <v>44871</v>
      </c>
      <c r="H1025" t="s">
        <v>284</v>
      </c>
      <c r="I1025" s="12" t="str">
        <f t="shared" si="61"/>
        <v>2055539999</v>
      </c>
      <c r="L1025" s="11">
        <f t="shared" si="62"/>
        <v>-39999</v>
      </c>
      <c r="O1025" s="10">
        <f>+IFERROR(VLOOKUP(I1025,'[1]Resumen pagos 2025'!$1:$1048576,9,0),0)</f>
        <v>0</v>
      </c>
      <c r="P1025" t="b">
        <f t="shared" si="63"/>
        <v>1</v>
      </c>
    </row>
    <row r="1026" spans="1:16">
      <c r="A1026" t="s">
        <v>290</v>
      </c>
      <c r="B1026" t="s">
        <v>41</v>
      </c>
      <c r="C1026" s="9">
        <v>7928</v>
      </c>
      <c r="D1026" s="10">
        <v>44845</v>
      </c>
      <c r="E1026" s="11">
        <v>839975</v>
      </c>
      <c r="F1026" t="s">
        <v>288</v>
      </c>
      <c r="G1026" s="10">
        <f t="shared" ref="G1026:G1089" si="64">+D1026+30</f>
        <v>44875</v>
      </c>
      <c r="H1026" t="s">
        <v>284</v>
      </c>
      <c r="I1026" s="12" t="str">
        <f t="shared" ref="I1026:I1089" si="65">+C1026&amp;E1026</f>
        <v>7928839975</v>
      </c>
      <c r="L1026" s="11">
        <f t="shared" ref="L1026:L1089" si="66">+K1026-E1026</f>
        <v>-839975</v>
      </c>
      <c r="O1026" s="10">
        <f>+IFERROR(VLOOKUP(I1026,'[1]Resumen pagos 2025'!$1:$1048576,9,0),0)</f>
        <v>0</v>
      </c>
      <c r="P1026" t="b">
        <f t="shared" si="63"/>
        <v>1</v>
      </c>
    </row>
    <row r="1027" spans="1:16">
      <c r="A1027" t="s">
        <v>378</v>
      </c>
      <c r="B1027" t="s">
        <v>41</v>
      </c>
      <c r="C1027" s="9">
        <v>178</v>
      </c>
      <c r="D1027" s="10">
        <v>44845</v>
      </c>
      <c r="E1027" s="11">
        <v>345927</v>
      </c>
      <c r="F1027" t="s">
        <v>288</v>
      </c>
      <c r="G1027" s="10">
        <f t="shared" si="64"/>
        <v>44875</v>
      </c>
      <c r="H1027" t="s">
        <v>284</v>
      </c>
      <c r="I1027" s="12" t="str">
        <f t="shared" si="65"/>
        <v>178345927</v>
      </c>
      <c r="L1027" s="11">
        <f t="shared" si="66"/>
        <v>-345927</v>
      </c>
      <c r="O1027" s="10">
        <f>+IFERROR(VLOOKUP(I1027,'[1]Resumen pagos 2025'!$1:$1048576,9,0),0)</f>
        <v>0</v>
      </c>
      <c r="P1027" t="b">
        <f t="shared" si="63"/>
        <v>1</v>
      </c>
    </row>
    <row r="1028" spans="1:16">
      <c r="A1028" t="s">
        <v>379</v>
      </c>
      <c r="B1028" t="s">
        <v>41</v>
      </c>
      <c r="C1028" s="9">
        <v>9647</v>
      </c>
      <c r="D1028" s="10">
        <v>44845</v>
      </c>
      <c r="E1028" s="11">
        <v>1689174</v>
      </c>
      <c r="F1028" t="s">
        <v>288</v>
      </c>
      <c r="G1028" s="10">
        <f t="shared" si="64"/>
        <v>44875</v>
      </c>
      <c r="H1028" t="s">
        <v>284</v>
      </c>
      <c r="I1028" s="12" t="str">
        <f t="shared" si="65"/>
        <v>96471689174</v>
      </c>
      <c r="L1028" s="11">
        <f t="shared" si="66"/>
        <v>-1689174</v>
      </c>
      <c r="O1028" s="10">
        <f>+IFERROR(VLOOKUP(I1028,'[1]Resumen pagos 2025'!$1:$1048576,9,0),0)</f>
        <v>0</v>
      </c>
      <c r="P1028" t="b">
        <f t="shared" si="63"/>
        <v>1</v>
      </c>
    </row>
    <row r="1029" spans="1:16">
      <c r="A1029" t="s">
        <v>55</v>
      </c>
      <c r="B1029" t="s">
        <v>41</v>
      </c>
      <c r="C1029" s="9">
        <v>825742</v>
      </c>
      <c r="D1029" s="10">
        <v>44845</v>
      </c>
      <c r="E1029" s="11">
        <v>10609829</v>
      </c>
      <c r="F1029" t="s">
        <v>288</v>
      </c>
      <c r="G1029" s="10">
        <f t="shared" si="64"/>
        <v>44875</v>
      </c>
      <c r="H1029" t="s">
        <v>284</v>
      </c>
      <c r="I1029" s="12" t="str">
        <f t="shared" si="65"/>
        <v>82574210609829</v>
      </c>
      <c r="L1029" s="11">
        <f t="shared" si="66"/>
        <v>-10609829</v>
      </c>
      <c r="N1029" s="14" t="s">
        <v>304</v>
      </c>
      <c r="O1029" s="10">
        <f>+IFERROR(VLOOKUP(I1029,'[1]Resumen pagos 2025'!$1:$1048576,9,0),0)</f>
        <v>0</v>
      </c>
      <c r="P1029" t="b">
        <f t="shared" si="63"/>
        <v>1</v>
      </c>
    </row>
    <row r="1030" spans="1:16">
      <c r="A1030" t="s">
        <v>48</v>
      </c>
      <c r="B1030" t="s">
        <v>41</v>
      </c>
      <c r="C1030" s="9">
        <v>3506</v>
      </c>
      <c r="D1030" s="10">
        <v>44846</v>
      </c>
      <c r="E1030" s="11">
        <v>1181643</v>
      </c>
      <c r="F1030" t="s">
        <v>288</v>
      </c>
      <c r="G1030" s="10">
        <f t="shared" si="64"/>
        <v>44876</v>
      </c>
      <c r="H1030" t="s">
        <v>284</v>
      </c>
      <c r="I1030" s="12" t="str">
        <f t="shared" si="65"/>
        <v>35061181643</v>
      </c>
      <c r="L1030" s="11">
        <f t="shared" si="66"/>
        <v>-1181643</v>
      </c>
      <c r="O1030" s="10">
        <f>+IFERROR(VLOOKUP(I1030,'[1]Resumen pagos 2025'!$1:$1048576,9,0),0)</f>
        <v>0</v>
      </c>
      <c r="P1030" t="b">
        <f t="shared" si="63"/>
        <v>1</v>
      </c>
    </row>
    <row r="1031" spans="1:16">
      <c r="A1031" t="s">
        <v>285</v>
      </c>
      <c r="B1031" t="s">
        <v>41</v>
      </c>
      <c r="C1031" s="9">
        <v>877</v>
      </c>
      <c r="D1031" s="10">
        <v>44846</v>
      </c>
      <c r="E1031" s="11">
        <v>2024943</v>
      </c>
      <c r="F1031" t="s">
        <v>288</v>
      </c>
      <c r="G1031" s="10">
        <f t="shared" si="64"/>
        <v>44876</v>
      </c>
      <c r="H1031" t="s">
        <v>284</v>
      </c>
      <c r="I1031" s="12" t="str">
        <f t="shared" si="65"/>
        <v>8772024943</v>
      </c>
      <c r="J1031" s="15">
        <v>44994</v>
      </c>
      <c r="K1031" s="16">
        <v>2024943</v>
      </c>
      <c r="L1031" s="11">
        <f t="shared" si="66"/>
        <v>0</v>
      </c>
      <c r="O1031" s="10">
        <f>+IFERROR(VLOOKUP(I1031,'[1]Resumen pagos 2025'!$1:$1048576,9,0),0)</f>
        <v>0</v>
      </c>
      <c r="P1031" t="b">
        <f t="shared" ref="P1031:P1094" si="67">+O1031=J1031</f>
        <v>0</v>
      </c>
    </row>
    <row r="1032" spans="1:16">
      <c r="A1032" t="s">
        <v>96</v>
      </c>
      <c r="B1032" t="s">
        <v>41</v>
      </c>
      <c r="C1032" s="9">
        <v>10388</v>
      </c>
      <c r="D1032" s="10">
        <v>44847</v>
      </c>
      <c r="E1032" s="11">
        <v>3316074</v>
      </c>
      <c r="F1032" t="s">
        <v>288</v>
      </c>
      <c r="G1032" s="10">
        <f t="shared" si="64"/>
        <v>44877</v>
      </c>
      <c r="H1032" t="s">
        <v>284</v>
      </c>
      <c r="I1032" s="12" t="str">
        <f t="shared" si="65"/>
        <v>103883316074</v>
      </c>
      <c r="L1032" s="11">
        <f t="shared" si="66"/>
        <v>-3316074</v>
      </c>
      <c r="O1032" s="10">
        <f>+IFERROR(VLOOKUP(I1032,'[1]Resumen pagos 2025'!$1:$1048576,9,0),0)</f>
        <v>0</v>
      </c>
      <c r="P1032" t="b">
        <f t="shared" si="67"/>
        <v>1</v>
      </c>
    </row>
    <row r="1033" spans="1:16">
      <c r="A1033" t="s">
        <v>184</v>
      </c>
      <c r="B1033" t="s">
        <v>41</v>
      </c>
      <c r="C1033" s="9">
        <v>11613</v>
      </c>
      <c r="D1033" s="10">
        <v>44847</v>
      </c>
      <c r="E1033" s="11">
        <v>571200</v>
      </c>
      <c r="F1033" t="s">
        <v>288</v>
      </c>
      <c r="G1033" s="10">
        <f t="shared" si="64"/>
        <v>44877</v>
      </c>
      <c r="H1033" t="s">
        <v>284</v>
      </c>
      <c r="I1033" s="12" t="str">
        <f t="shared" si="65"/>
        <v>11613571200</v>
      </c>
      <c r="L1033" s="11">
        <f t="shared" si="66"/>
        <v>-571200</v>
      </c>
      <c r="O1033" s="10">
        <f>+IFERROR(VLOOKUP(I1033,'[1]Resumen pagos 2025'!$1:$1048576,9,0),0)</f>
        <v>0</v>
      </c>
      <c r="P1033" t="b">
        <f t="shared" si="67"/>
        <v>1</v>
      </c>
    </row>
    <row r="1034" spans="1:16">
      <c r="A1034" t="s">
        <v>350</v>
      </c>
      <c r="B1034" t="s">
        <v>41</v>
      </c>
      <c r="C1034" s="9">
        <v>5755851</v>
      </c>
      <c r="D1034" s="10">
        <v>44851</v>
      </c>
      <c r="E1034" s="11">
        <v>12384</v>
      </c>
      <c r="F1034" t="s">
        <v>288</v>
      </c>
      <c r="G1034" s="10">
        <f t="shared" si="64"/>
        <v>44881</v>
      </c>
      <c r="H1034" t="s">
        <v>284</v>
      </c>
      <c r="I1034" s="12" t="str">
        <f t="shared" si="65"/>
        <v>575585112384</v>
      </c>
      <c r="J1034" s="10">
        <f>+G1034</f>
        <v>44881</v>
      </c>
      <c r="K1034" s="11">
        <f>+E1034</f>
        <v>12384</v>
      </c>
      <c r="L1034" s="11">
        <f t="shared" si="66"/>
        <v>0</v>
      </c>
      <c r="O1034" s="10">
        <f>+IFERROR(VLOOKUP(I1034,'[1]Resumen pagos 2025'!$1:$1048576,9,0),0)</f>
        <v>0</v>
      </c>
      <c r="P1034" t="b">
        <f t="shared" si="67"/>
        <v>0</v>
      </c>
    </row>
    <row r="1035" spans="1:16">
      <c r="A1035" t="s">
        <v>396</v>
      </c>
      <c r="B1035" t="s">
        <v>297</v>
      </c>
      <c r="C1035" s="9">
        <v>84</v>
      </c>
      <c r="D1035" s="10">
        <v>44852</v>
      </c>
      <c r="E1035" s="11">
        <v>500000</v>
      </c>
      <c r="F1035" t="s">
        <v>288</v>
      </c>
      <c r="G1035" s="10">
        <f t="shared" si="64"/>
        <v>44882</v>
      </c>
      <c r="H1035" t="s">
        <v>327</v>
      </c>
      <c r="I1035" s="12" t="str">
        <f t="shared" si="65"/>
        <v>84500000</v>
      </c>
      <c r="L1035" s="11">
        <f t="shared" si="66"/>
        <v>-500000</v>
      </c>
      <c r="O1035" s="10">
        <f>+IFERROR(VLOOKUP(I1035,'[1]Resumen pagos 2025'!$1:$1048576,9,0),0)</f>
        <v>0</v>
      </c>
      <c r="P1035" t="b">
        <f t="shared" si="67"/>
        <v>1</v>
      </c>
    </row>
    <row r="1036" spans="1:16">
      <c r="A1036" t="s">
        <v>396</v>
      </c>
      <c r="B1036" t="s">
        <v>297</v>
      </c>
      <c r="C1036" s="9">
        <v>85</v>
      </c>
      <c r="D1036" s="10">
        <v>44852</v>
      </c>
      <c r="E1036" s="11">
        <v>500000</v>
      </c>
      <c r="F1036" t="s">
        <v>288</v>
      </c>
      <c r="G1036" s="10">
        <f t="shared" si="64"/>
        <v>44882</v>
      </c>
      <c r="H1036" t="s">
        <v>284</v>
      </c>
      <c r="I1036" s="12" t="str">
        <f t="shared" si="65"/>
        <v>85500000</v>
      </c>
      <c r="L1036" s="11">
        <f t="shared" si="66"/>
        <v>-500000</v>
      </c>
      <c r="O1036" s="10">
        <f>+IFERROR(VLOOKUP(I1036,'[1]Resumen pagos 2025'!$1:$1048576,9,0),0)</f>
        <v>0</v>
      </c>
      <c r="P1036" t="b">
        <f t="shared" si="67"/>
        <v>1</v>
      </c>
    </row>
    <row r="1037" spans="1:16">
      <c r="A1037" t="s">
        <v>396</v>
      </c>
      <c r="B1037" t="s">
        <v>310</v>
      </c>
      <c r="C1037" s="9">
        <v>6</v>
      </c>
      <c r="D1037" s="10">
        <v>44852</v>
      </c>
      <c r="E1037" s="11">
        <v>-500000</v>
      </c>
      <c r="F1037" t="s">
        <v>288</v>
      </c>
      <c r="G1037" s="10">
        <f t="shared" si="64"/>
        <v>44882</v>
      </c>
      <c r="H1037" t="s">
        <v>311</v>
      </c>
      <c r="I1037" s="12" t="str">
        <f t="shared" si="65"/>
        <v>6-500000</v>
      </c>
      <c r="L1037" s="11">
        <f t="shared" si="66"/>
        <v>500000</v>
      </c>
      <c r="O1037" s="10">
        <f>+IFERROR(VLOOKUP(I1037,'[1]Resumen pagos 2025'!$1:$1048576,9,0),0)</f>
        <v>0</v>
      </c>
      <c r="P1037" t="b">
        <f t="shared" si="67"/>
        <v>1</v>
      </c>
    </row>
    <row r="1038" spans="1:16">
      <c r="A1038" t="s">
        <v>290</v>
      </c>
      <c r="B1038" t="s">
        <v>41</v>
      </c>
      <c r="C1038" s="9">
        <v>7982</v>
      </c>
      <c r="D1038" s="10">
        <v>44853</v>
      </c>
      <c r="E1038" s="11">
        <v>2559983</v>
      </c>
      <c r="F1038" t="s">
        <v>288</v>
      </c>
      <c r="G1038" s="10">
        <f t="shared" si="64"/>
        <v>44883</v>
      </c>
      <c r="H1038" t="s">
        <v>284</v>
      </c>
      <c r="I1038" s="12" t="str">
        <f t="shared" si="65"/>
        <v>79822559983</v>
      </c>
      <c r="L1038" s="11">
        <f t="shared" si="66"/>
        <v>-2559983</v>
      </c>
      <c r="O1038" s="10">
        <f>+IFERROR(VLOOKUP(I1038,'[1]Resumen pagos 2025'!$1:$1048576,9,0),0)</f>
        <v>0</v>
      </c>
      <c r="P1038" t="b">
        <f t="shared" si="67"/>
        <v>1</v>
      </c>
    </row>
    <row r="1039" spans="1:16">
      <c r="A1039" t="s">
        <v>393</v>
      </c>
      <c r="B1039" t="s">
        <v>41</v>
      </c>
      <c r="C1039" s="9">
        <v>21939</v>
      </c>
      <c r="D1039" s="10">
        <v>44853</v>
      </c>
      <c r="E1039" s="11">
        <v>20706</v>
      </c>
      <c r="F1039" t="s">
        <v>288</v>
      </c>
      <c r="G1039" s="10">
        <f t="shared" si="64"/>
        <v>44883</v>
      </c>
      <c r="H1039" t="s">
        <v>284</v>
      </c>
      <c r="I1039" s="12" t="str">
        <f t="shared" si="65"/>
        <v>2193920706</v>
      </c>
      <c r="L1039" s="11">
        <f t="shared" si="66"/>
        <v>-20706</v>
      </c>
      <c r="O1039" s="10">
        <f>+IFERROR(VLOOKUP(I1039,'[1]Resumen pagos 2025'!$1:$1048576,9,0),0)</f>
        <v>0</v>
      </c>
      <c r="P1039" t="b">
        <f t="shared" si="67"/>
        <v>1</v>
      </c>
    </row>
    <row r="1040" spans="1:16">
      <c r="A1040" t="s">
        <v>55</v>
      </c>
      <c r="B1040" t="s">
        <v>41</v>
      </c>
      <c r="C1040" s="9">
        <v>830125</v>
      </c>
      <c r="D1040" s="10">
        <v>44855</v>
      </c>
      <c r="E1040" s="11">
        <v>3999920</v>
      </c>
      <c r="F1040" t="s">
        <v>288</v>
      </c>
      <c r="G1040" s="10">
        <f t="shared" si="64"/>
        <v>44885</v>
      </c>
      <c r="H1040" t="s">
        <v>284</v>
      </c>
      <c r="I1040" s="12" t="str">
        <f t="shared" si="65"/>
        <v>8301253999920</v>
      </c>
      <c r="L1040" s="11">
        <f t="shared" si="66"/>
        <v>-3999920</v>
      </c>
      <c r="N1040" s="14" t="s">
        <v>304</v>
      </c>
      <c r="O1040" s="10">
        <f>+IFERROR(VLOOKUP(I1040,'[1]Resumen pagos 2025'!$1:$1048576,9,0),0)</f>
        <v>0</v>
      </c>
      <c r="P1040" t="b">
        <f t="shared" si="67"/>
        <v>1</v>
      </c>
    </row>
    <row r="1041" spans="1:16">
      <c r="A1041" t="s">
        <v>312</v>
      </c>
      <c r="B1041" t="s">
        <v>41</v>
      </c>
      <c r="C1041" s="9">
        <v>60824</v>
      </c>
      <c r="D1041" s="10">
        <v>44857</v>
      </c>
      <c r="E1041" s="11">
        <v>273700</v>
      </c>
      <c r="F1041" t="s">
        <v>288</v>
      </c>
      <c r="G1041" s="10">
        <f t="shared" si="64"/>
        <v>44887</v>
      </c>
      <c r="H1041" t="s">
        <v>284</v>
      </c>
      <c r="I1041" s="12" t="str">
        <f t="shared" si="65"/>
        <v>60824273700</v>
      </c>
      <c r="L1041" s="11">
        <f t="shared" si="66"/>
        <v>-273700</v>
      </c>
      <c r="O1041" s="10">
        <f>+IFERROR(VLOOKUP(I1041,'[1]Resumen pagos 2025'!$1:$1048576,9,0),0)</f>
        <v>0</v>
      </c>
      <c r="P1041" t="b">
        <f t="shared" si="67"/>
        <v>1</v>
      </c>
    </row>
    <row r="1042" spans="1:16">
      <c r="A1042" t="s">
        <v>366</v>
      </c>
      <c r="B1042" t="s">
        <v>41</v>
      </c>
      <c r="C1042" s="9">
        <v>16734</v>
      </c>
      <c r="D1042" s="10">
        <v>44859</v>
      </c>
      <c r="E1042" s="11">
        <v>3798520</v>
      </c>
      <c r="F1042" t="s">
        <v>288</v>
      </c>
      <c r="G1042" s="10">
        <f t="shared" si="64"/>
        <v>44889</v>
      </c>
      <c r="H1042" t="s">
        <v>284</v>
      </c>
      <c r="I1042" s="12" t="str">
        <f t="shared" si="65"/>
        <v>167343798520</v>
      </c>
      <c r="L1042" s="11">
        <f t="shared" si="66"/>
        <v>-3798520</v>
      </c>
      <c r="O1042" s="10">
        <f>+IFERROR(VLOOKUP(I1042,'[1]Resumen pagos 2025'!$1:$1048576,9,0),0)</f>
        <v>0</v>
      </c>
      <c r="P1042" t="b">
        <f t="shared" si="67"/>
        <v>1</v>
      </c>
    </row>
    <row r="1043" spans="1:16">
      <c r="A1043" t="s">
        <v>366</v>
      </c>
      <c r="B1043" t="s">
        <v>41</v>
      </c>
      <c r="C1043" s="9">
        <v>16733</v>
      </c>
      <c r="D1043" s="10">
        <v>44859</v>
      </c>
      <c r="E1043" s="11">
        <v>4604590</v>
      </c>
      <c r="F1043" t="s">
        <v>288</v>
      </c>
      <c r="G1043" s="10">
        <f t="shared" si="64"/>
        <v>44889</v>
      </c>
      <c r="H1043" t="s">
        <v>284</v>
      </c>
      <c r="I1043" s="12" t="str">
        <f t="shared" si="65"/>
        <v>167334604590</v>
      </c>
      <c r="L1043" s="11">
        <f t="shared" si="66"/>
        <v>-4604590</v>
      </c>
      <c r="O1043" s="10">
        <f>+IFERROR(VLOOKUP(I1043,'[1]Resumen pagos 2025'!$1:$1048576,9,0),0)</f>
        <v>0</v>
      </c>
      <c r="P1043" t="b">
        <f t="shared" si="67"/>
        <v>1</v>
      </c>
    </row>
    <row r="1044" spans="1:16">
      <c r="A1044" t="s">
        <v>359</v>
      </c>
      <c r="B1044" t="s">
        <v>41</v>
      </c>
      <c r="C1044" s="9">
        <v>44936261</v>
      </c>
      <c r="D1044" s="10">
        <v>44860</v>
      </c>
      <c r="E1044" s="11">
        <v>1113</v>
      </c>
      <c r="F1044" t="s">
        <v>288</v>
      </c>
      <c r="G1044" s="10">
        <f t="shared" si="64"/>
        <v>44890</v>
      </c>
      <c r="H1044" t="s">
        <v>284</v>
      </c>
      <c r="I1044" s="12" t="str">
        <f t="shared" si="65"/>
        <v>449362611113</v>
      </c>
      <c r="L1044" s="11">
        <f t="shared" si="66"/>
        <v>-1113</v>
      </c>
      <c r="O1044" s="10">
        <f>+IFERROR(VLOOKUP(I1044,'[1]Resumen pagos 2025'!$1:$1048576,9,0),0)</f>
        <v>0</v>
      </c>
      <c r="P1044" t="b">
        <f t="shared" si="67"/>
        <v>1</v>
      </c>
    </row>
    <row r="1045" spans="1:16">
      <c r="A1045" t="s">
        <v>52</v>
      </c>
      <c r="B1045" t="s">
        <v>41</v>
      </c>
      <c r="C1045" s="9">
        <v>105579</v>
      </c>
      <c r="D1045" s="10">
        <v>44862</v>
      </c>
      <c r="E1045" s="11">
        <v>453309</v>
      </c>
      <c r="F1045" t="s">
        <v>288</v>
      </c>
      <c r="G1045" s="10">
        <f t="shared" si="64"/>
        <v>44892</v>
      </c>
      <c r="H1045" t="s">
        <v>284</v>
      </c>
      <c r="I1045" s="12" t="str">
        <f t="shared" si="65"/>
        <v>105579453309</v>
      </c>
      <c r="L1045" s="11">
        <f t="shared" si="66"/>
        <v>-453309</v>
      </c>
      <c r="O1045" s="10">
        <f>+IFERROR(VLOOKUP(I1045,'[1]Resumen pagos 2025'!$1:$1048576,9,0),0)</f>
        <v>0</v>
      </c>
      <c r="P1045" t="b">
        <f t="shared" si="67"/>
        <v>1</v>
      </c>
    </row>
    <row r="1046" spans="1:16">
      <c r="A1046" t="s">
        <v>64</v>
      </c>
      <c r="B1046" t="s">
        <v>41</v>
      </c>
      <c r="C1046" s="9">
        <v>97148</v>
      </c>
      <c r="D1046" s="10">
        <v>44862</v>
      </c>
      <c r="E1046" s="11">
        <v>305654</v>
      </c>
      <c r="F1046" t="s">
        <v>288</v>
      </c>
      <c r="G1046" s="10">
        <f t="shared" si="64"/>
        <v>44892</v>
      </c>
      <c r="H1046" t="s">
        <v>284</v>
      </c>
      <c r="I1046" s="12" t="str">
        <f t="shared" si="65"/>
        <v>97148305654</v>
      </c>
      <c r="L1046" s="11">
        <f t="shared" si="66"/>
        <v>-305654</v>
      </c>
      <c r="O1046" s="10">
        <f>+IFERROR(VLOOKUP(I1046,'[1]Resumen pagos 2025'!$1:$1048576,9,0),0)</f>
        <v>0</v>
      </c>
      <c r="P1046" t="b">
        <f t="shared" si="67"/>
        <v>1</v>
      </c>
    </row>
    <row r="1047" spans="1:16">
      <c r="A1047" t="s">
        <v>376</v>
      </c>
      <c r="B1047" t="s">
        <v>41</v>
      </c>
      <c r="C1047" s="9">
        <v>7676382</v>
      </c>
      <c r="D1047" s="10">
        <v>44862</v>
      </c>
      <c r="E1047" s="11">
        <v>62041</v>
      </c>
      <c r="F1047" t="s">
        <v>288</v>
      </c>
      <c r="G1047" s="10">
        <f t="shared" si="64"/>
        <v>44892</v>
      </c>
      <c r="H1047" t="s">
        <v>284</v>
      </c>
      <c r="I1047" s="12" t="str">
        <f t="shared" si="65"/>
        <v>767638262041</v>
      </c>
      <c r="J1047" s="10">
        <f>+G1047</f>
        <v>44892</v>
      </c>
      <c r="K1047" s="11">
        <f>+E1047</f>
        <v>62041</v>
      </c>
      <c r="L1047" s="11">
        <f t="shared" si="66"/>
        <v>0</v>
      </c>
      <c r="O1047" s="10">
        <f>+IFERROR(VLOOKUP(I1047,'[1]Resumen pagos 2025'!$1:$1048576,9,0),0)</f>
        <v>0</v>
      </c>
      <c r="P1047" t="b">
        <f t="shared" si="67"/>
        <v>0</v>
      </c>
    </row>
    <row r="1048" spans="1:16">
      <c r="A1048" t="s">
        <v>292</v>
      </c>
      <c r="B1048" t="s">
        <v>41</v>
      </c>
      <c r="C1048" s="9">
        <v>44561</v>
      </c>
      <c r="D1048" s="10">
        <v>44862</v>
      </c>
      <c r="E1048" s="11">
        <v>827234</v>
      </c>
      <c r="F1048" t="s">
        <v>288</v>
      </c>
      <c r="G1048" s="10">
        <f t="shared" si="64"/>
        <v>44892</v>
      </c>
      <c r="H1048" t="s">
        <v>284</v>
      </c>
      <c r="I1048" s="12" t="str">
        <f t="shared" si="65"/>
        <v>44561827234</v>
      </c>
      <c r="L1048" s="11">
        <f t="shared" si="66"/>
        <v>-827234</v>
      </c>
      <c r="O1048" s="10">
        <f>+IFERROR(VLOOKUP(I1048,'[1]Resumen pagos 2025'!$1:$1048576,9,0),0)</f>
        <v>0</v>
      </c>
      <c r="P1048" t="b">
        <f t="shared" si="67"/>
        <v>1</v>
      </c>
    </row>
    <row r="1049" spans="1:16">
      <c r="A1049" t="s">
        <v>95</v>
      </c>
      <c r="B1049" t="s">
        <v>41</v>
      </c>
      <c r="C1049" s="9">
        <v>4959</v>
      </c>
      <c r="D1049" s="10">
        <v>44865</v>
      </c>
      <c r="E1049" s="11">
        <v>3270979</v>
      </c>
      <c r="F1049" t="s">
        <v>288</v>
      </c>
      <c r="G1049" s="10">
        <f t="shared" si="64"/>
        <v>44895</v>
      </c>
      <c r="H1049" t="s">
        <v>284</v>
      </c>
      <c r="I1049" s="12" t="str">
        <f t="shared" si="65"/>
        <v>49593270979</v>
      </c>
      <c r="L1049" s="11">
        <f t="shared" si="66"/>
        <v>-3270979</v>
      </c>
      <c r="O1049" s="10">
        <f>+IFERROR(VLOOKUP(I1049,'[1]Resumen pagos 2025'!$1:$1048576,9,0),0)</f>
        <v>0</v>
      </c>
      <c r="P1049" t="b">
        <f t="shared" si="67"/>
        <v>1</v>
      </c>
    </row>
    <row r="1050" spans="1:16">
      <c r="A1050" t="s">
        <v>397</v>
      </c>
      <c r="B1050" t="s">
        <v>41</v>
      </c>
      <c r="C1050" s="9">
        <v>5365</v>
      </c>
      <c r="D1050" s="10">
        <v>44865</v>
      </c>
      <c r="E1050" s="11">
        <v>1475000</v>
      </c>
      <c r="F1050" t="s">
        <v>288</v>
      </c>
      <c r="G1050" s="10">
        <f t="shared" si="64"/>
        <v>44895</v>
      </c>
      <c r="H1050" t="s">
        <v>284</v>
      </c>
      <c r="I1050" s="12" t="str">
        <f t="shared" si="65"/>
        <v>53651475000</v>
      </c>
      <c r="L1050" s="11">
        <f t="shared" si="66"/>
        <v>-1475000</v>
      </c>
      <c r="O1050" s="10">
        <f>+IFERROR(VLOOKUP(I1050,'[1]Resumen pagos 2025'!$1:$1048576,9,0),0)</f>
        <v>0</v>
      </c>
      <c r="P1050" t="b">
        <f t="shared" si="67"/>
        <v>1</v>
      </c>
    </row>
    <row r="1051" spans="1:16">
      <c r="A1051" t="s">
        <v>375</v>
      </c>
      <c r="B1051" t="s">
        <v>41</v>
      </c>
      <c r="C1051" s="9">
        <v>22390</v>
      </c>
      <c r="D1051" s="10">
        <v>44866</v>
      </c>
      <c r="E1051" s="11">
        <v>254660</v>
      </c>
      <c r="F1051" t="s">
        <v>288</v>
      </c>
      <c r="G1051" s="10">
        <f t="shared" si="64"/>
        <v>44896</v>
      </c>
      <c r="H1051" t="s">
        <v>284</v>
      </c>
      <c r="I1051" s="12" t="str">
        <f t="shared" si="65"/>
        <v>22390254660</v>
      </c>
      <c r="L1051" s="11">
        <f t="shared" si="66"/>
        <v>-254660</v>
      </c>
      <c r="O1051" s="10">
        <f>+IFERROR(VLOOKUP(I1051,'[1]Resumen pagos 2025'!$1:$1048576,9,0),0)</f>
        <v>0</v>
      </c>
      <c r="P1051" t="b">
        <f t="shared" si="67"/>
        <v>1</v>
      </c>
    </row>
    <row r="1052" spans="1:16">
      <c r="A1052" t="s">
        <v>398</v>
      </c>
      <c r="B1052" t="s">
        <v>41</v>
      </c>
      <c r="C1052" s="9">
        <v>90712</v>
      </c>
      <c r="D1052" s="10">
        <v>44869</v>
      </c>
      <c r="E1052" s="11">
        <v>3305603</v>
      </c>
      <c r="F1052" t="s">
        <v>288</v>
      </c>
      <c r="G1052" s="10">
        <f t="shared" si="64"/>
        <v>44899</v>
      </c>
      <c r="H1052" t="s">
        <v>284</v>
      </c>
      <c r="I1052" s="12" t="str">
        <f t="shared" si="65"/>
        <v>907123305603</v>
      </c>
      <c r="L1052" s="11">
        <f t="shared" si="66"/>
        <v>-3305603</v>
      </c>
      <c r="O1052" s="10">
        <f>+IFERROR(VLOOKUP(I1052,'[1]Resumen pagos 2025'!$1:$1048576,9,0),0)</f>
        <v>0</v>
      </c>
      <c r="P1052" t="b">
        <f t="shared" si="67"/>
        <v>1</v>
      </c>
    </row>
    <row r="1053" spans="1:16">
      <c r="A1053" t="s">
        <v>296</v>
      </c>
      <c r="B1053" t="s">
        <v>297</v>
      </c>
      <c r="C1053" s="9">
        <v>5311</v>
      </c>
      <c r="D1053" s="10">
        <v>44869</v>
      </c>
      <c r="E1053" s="11">
        <v>1138488</v>
      </c>
      <c r="F1053" t="s">
        <v>288</v>
      </c>
      <c r="G1053" s="10">
        <f t="shared" si="64"/>
        <v>44899</v>
      </c>
      <c r="H1053" t="s">
        <v>284</v>
      </c>
      <c r="I1053" s="12" t="str">
        <f t="shared" si="65"/>
        <v>53111138488</v>
      </c>
      <c r="L1053" s="11">
        <f t="shared" si="66"/>
        <v>-1138488</v>
      </c>
      <c r="O1053" s="10">
        <f>+IFERROR(VLOOKUP(I1053,'[1]Resumen pagos 2025'!$1:$1048576,9,0),0)</f>
        <v>0</v>
      </c>
      <c r="P1053" t="b">
        <f t="shared" si="67"/>
        <v>1</v>
      </c>
    </row>
    <row r="1054" spans="1:16">
      <c r="A1054" t="s">
        <v>295</v>
      </c>
      <c r="B1054" t="s">
        <v>41</v>
      </c>
      <c r="C1054" s="9">
        <v>21240</v>
      </c>
      <c r="D1054" s="10">
        <v>44874</v>
      </c>
      <c r="E1054" s="11">
        <v>39999</v>
      </c>
      <c r="F1054" t="s">
        <v>288</v>
      </c>
      <c r="G1054" s="10">
        <f t="shared" si="64"/>
        <v>44904</v>
      </c>
      <c r="H1054" t="s">
        <v>284</v>
      </c>
      <c r="I1054" s="12" t="str">
        <f t="shared" si="65"/>
        <v>2124039999</v>
      </c>
      <c r="L1054" s="11">
        <f t="shared" si="66"/>
        <v>-39999</v>
      </c>
      <c r="O1054" s="10">
        <f>+IFERROR(VLOOKUP(I1054,'[1]Resumen pagos 2025'!$1:$1048576,9,0),0)</f>
        <v>0</v>
      </c>
      <c r="P1054" t="b">
        <f t="shared" si="67"/>
        <v>1</v>
      </c>
    </row>
    <row r="1055" spans="1:16">
      <c r="A1055" t="s">
        <v>330</v>
      </c>
      <c r="B1055" t="s">
        <v>41</v>
      </c>
      <c r="C1055" s="9">
        <v>489205</v>
      </c>
      <c r="D1055" s="10">
        <v>44874</v>
      </c>
      <c r="E1055" s="11">
        <v>305134</v>
      </c>
      <c r="F1055" t="s">
        <v>288</v>
      </c>
      <c r="G1055" s="10">
        <f t="shared" si="64"/>
        <v>44904</v>
      </c>
      <c r="H1055" t="s">
        <v>284</v>
      </c>
      <c r="I1055" s="12" t="str">
        <f t="shared" si="65"/>
        <v>489205305134</v>
      </c>
      <c r="L1055" s="11">
        <f t="shared" si="66"/>
        <v>-305134</v>
      </c>
      <c r="O1055" s="10">
        <f>+IFERROR(VLOOKUP(I1055,'[1]Resumen pagos 2025'!$1:$1048576,9,0),0)</f>
        <v>0</v>
      </c>
      <c r="P1055" t="b">
        <f t="shared" si="67"/>
        <v>1</v>
      </c>
    </row>
    <row r="1056" spans="1:16">
      <c r="A1056" t="s">
        <v>395</v>
      </c>
      <c r="B1056" t="s">
        <v>297</v>
      </c>
      <c r="C1056" s="9">
        <v>756</v>
      </c>
      <c r="D1056" s="10">
        <v>44874</v>
      </c>
      <c r="E1056" s="11">
        <v>724800</v>
      </c>
      <c r="F1056" t="s">
        <v>288</v>
      </c>
      <c r="G1056" s="10">
        <f t="shared" si="64"/>
        <v>44904</v>
      </c>
      <c r="H1056" t="s">
        <v>284</v>
      </c>
      <c r="I1056" s="12" t="str">
        <f t="shared" si="65"/>
        <v>756724800</v>
      </c>
      <c r="L1056" s="11">
        <f t="shared" si="66"/>
        <v>-724800</v>
      </c>
      <c r="O1056" s="10">
        <f>+IFERROR(VLOOKUP(I1056,'[1]Resumen pagos 2025'!$1:$1048576,9,0),0)</f>
        <v>0</v>
      </c>
      <c r="P1056" t="b">
        <f t="shared" si="67"/>
        <v>1</v>
      </c>
    </row>
    <row r="1057" spans="1:16">
      <c r="A1057" t="s">
        <v>382</v>
      </c>
      <c r="B1057" t="s">
        <v>41</v>
      </c>
      <c r="C1057" s="9">
        <v>375</v>
      </c>
      <c r="D1057" s="10">
        <v>44875</v>
      </c>
      <c r="E1057" s="11">
        <v>374986</v>
      </c>
      <c r="F1057" t="s">
        <v>288</v>
      </c>
      <c r="G1057" s="10">
        <f t="shared" si="64"/>
        <v>44905</v>
      </c>
      <c r="H1057" t="s">
        <v>284</v>
      </c>
      <c r="I1057" s="12" t="str">
        <f t="shared" si="65"/>
        <v>375374986</v>
      </c>
      <c r="L1057" s="11">
        <f t="shared" si="66"/>
        <v>-374986</v>
      </c>
      <c r="O1057" s="10">
        <f>+IFERROR(VLOOKUP(I1057,'[1]Resumen pagos 2025'!$1:$1048576,9,0),0)</f>
        <v>0</v>
      </c>
      <c r="P1057" t="b">
        <f t="shared" si="67"/>
        <v>1</v>
      </c>
    </row>
    <row r="1058" spans="1:16">
      <c r="A1058" t="s">
        <v>393</v>
      </c>
      <c r="B1058" t="s">
        <v>41</v>
      </c>
      <c r="C1058" s="9">
        <v>23101</v>
      </c>
      <c r="D1058" s="10">
        <v>44875</v>
      </c>
      <c r="E1058" s="11">
        <v>13744</v>
      </c>
      <c r="F1058" t="s">
        <v>288</v>
      </c>
      <c r="G1058" s="10">
        <f t="shared" si="64"/>
        <v>44905</v>
      </c>
      <c r="H1058" t="s">
        <v>284</v>
      </c>
      <c r="I1058" s="12" t="str">
        <f t="shared" si="65"/>
        <v>2310113744</v>
      </c>
      <c r="L1058" s="11">
        <f t="shared" si="66"/>
        <v>-13744</v>
      </c>
      <c r="O1058" s="10">
        <f>+IFERROR(VLOOKUP(I1058,'[1]Resumen pagos 2025'!$1:$1048576,9,0),0)</f>
        <v>0</v>
      </c>
      <c r="P1058" t="b">
        <f t="shared" si="67"/>
        <v>1</v>
      </c>
    </row>
    <row r="1059" spans="1:16">
      <c r="A1059" t="s">
        <v>300</v>
      </c>
      <c r="B1059" t="s">
        <v>41</v>
      </c>
      <c r="C1059" s="9">
        <v>46094366</v>
      </c>
      <c r="D1059" s="10">
        <v>44875</v>
      </c>
      <c r="E1059" s="11">
        <v>10990</v>
      </c>
      <c r="F1059" t="s">
        <v>288</v>
      </c>
      <c r="G1059" s="10">
        <f t="shared" si="64"/>
        <v>44905</v>
      </c>
      <c r="H1059" t="s">
        <v>284</v>
      </c>
      <c r="I1059" s="12" t="str">
        <f t="shared" si="65"/>
        <v>4609436610990</v>
      </c>
      <c r="L1059" s="11">
        <f t="shared" si="66"/>
        <v>-10990</v>
      </c>
      <c r="O1059" s="10">
        <f>+IFERROR(VLOOKUP(I1059,'[1]Resumen pagos 2025'!$1:$1048576,9,0),0)</f>
        <v>0</v>
      </c>
      <c r="P1059" t="b">
        <f t="shared" si="67"/>
        <v>1</v>
      </c>
    </row>
    <row r="1060" spans="1:16">
      <c r="A1060" t="s">
        <v>292</v>
      </c>
      <c r="B1060" t="s">
        <v>41</v>
      </c>
      <c r="C1060" s="9">
        <v>45196</v>
      </c>
      <c r="D1060" s="10">
        <v>44879</v>
      </c>
      <c r="E1060" s="11">
        <v>414175</v>
      </c>
      <c r="F1060" t="s">
        <v>288</v>
      </c>
      <c r="G1060" s="10">
        <f t="shared" si="64"/>
        <v>44909</v>
      </c>
      <c r="H1060" t="s">
        <v>284</v>
      </c>
      <c r="I1060" s="12" t="str">
        <f t="shared" si="65"/>
        <v>45196414175</v>
      </c>
      <c r="L1060" s="11">
        <f t="shared" si="66"/>
        <v>-414175</v>
      </c>
      <c r="O1060" s="10">
        <f>+IFERROR(VLOOKUP(I1060,'[1]Resumen pagos 2025'!$1:$1048576,9,0),0)</f>
        <v>0</v>
      </c>
      <c r="P1060" t="b">
        <f t="shared" si="67"/>
        <v>1</v>
      </c>
    </row>
    <row r="1061" spans="1:16">
      <c r="A1061" t="s">
        <v>52</v>
      </c>
      <c r="B1061" t="s">
        <v>41</v>
      </c>
      <c r="C1061" s="9">
        <v>105913</v>
      </c>
      <c r="D1061" s="10">
        <v>44880</v>
      </c>
      <c r="E1061" s="11">
        <v>766132</v>
      </c>
      <c r="F1061" t="s">
        <v>288</v>
      </c>
      <c r="G1061" s="10">
        <f t="shared" si="64"/>
        <v>44910</v>
      </c>
      <c r="H1061" t="s">
        <v>284</v>
      </c>
      <c r="I1061" s="12" t="str">
        <f t="shared" si="65"/>
        <v>105913766132</v>
      </c>
      <c r="L1061" s="11">
        <f t="shared" si="66"/>
        <v>-766132</v>
      </c>
      <c r="O1061" s="10">
        <f>+IFERROR(VLOOKUP(I1061,'[1]Resumen pagos 2025'!$1:$1048576,9,0),0)</f>
        <v>0</v>
      </c>
      <c r="P1061" t="b">
        <f t="shared" si="67"/>
        <v>1</v>
      </c>
    </row>
    <row r="1062" spans="1:16">
      <c r="A1062" t="s">
        <v>184</v>
      </c>
      <c r="B1062" t="s">
        <v>41</v>
      </c>
      <c r="C1062" s="9">
        <v>11828</v>
      </c>
      <c r="D1062" s="10">
        <v>44880</v>
      </c>
      <c r="E1062" s="11">
        <v>5747700</v>
      </c>
      <c r="F1062" t="s">
        <v>288</v>
      </c>
      <c r="G1062" s="10">
        <f t="shared" si="64"/>
        <v>44910</v>
      </c>
      <c r="H1062" t="s">
        <v>284</v>
      </c>
      <c r="I1062" s="12" t="str">
        <f t="shared" si="65"/>
        <v>118285747700</v>
      </c>
      <c r="L1062" s="11">
        <f t="shared" si="66"/>
        <v>-5747700</v>
      </c>
      <c r="O1062" s="10">
        <f>+IFERROR(VLOOKUP(I1062,'[1]Resumen pagos 2025'!$1:$1048576,9,0),0)</f>
        <v>0</v>
      </c>
      <c r="P1062" t="b">
        <f t="shared" si="67"/>
        <v>1</v>
      </c>
    </row>
    <row r="1063" spans="1:16">
      <c r="A1063" t="s">
        <v>55</v>
      </c>
      <c r="B1063" t="s">
        <v>41</v>
      </c>
      <c r="C1063" s="9">
        <v>841681</v>
      </c>
      <c r="D1063" s="10">
        <v>44881</v>
      </c>
      <c r="E1063" s="11">
        <v>21664220</v>
      </c>
      <c r="F1063" t="s">
        <v>288</v>
      </c>
      <c r="G1063" s="10">
        <f t="shared" si="64"/>
        <v>44911</v>
      </c>
      <c r="H1063" t="s">
        <v>284</v>
      </c>
      <c r="I1063" s="12" t="str">
        <f t="shared" si="65"/>
        <v>84168121664220</v>
      </c>
      <c r="L1063" s="11">
        <f t="shared" si="66"/>
        <v>-21664220</v>
      </c>
      <c r="N1063" s="14" t="s">
        <v>304</v>
      </c>
      <c r="O1063" s="10">
        <f>+IFERROR(VLOOKUP(I1063,'[1]Resumen pagos 2025'!$1:$1048576,9,0),0)</f>
        <v>0</v>
      </c>
      <c r="P1063" t="b">
        <f t="shared" si="67"/>
        <v>1</v>
      </c>
    </row>
    <row r="1064" spans="1:16">
      <c r="A1064" t="s">
        <v>350</v>
      </c>
      <c r="B1064" t="s">
        <v>41</v>
      </c>
      <c r="C1064" s="9">
        <v>5812026</v>
      </c>
      <c r="D1064" s="10">
        <v>44881</v>
      </c>
      <c r="E1064" s="11">
        <v>12482</v>
      </c>
      <c r="F1064" t="s">
        <v>288</v>
      </c>
      <c r="G1064" s="10">
        <f t="shared" si="64"/>
        <v>44911</v>
      </c>
      <c r="H1064" t="s">
        <v>284</v>
      </c>
      <c r="I1064" s="12" t="str">
        <f t="shared" si="65"/>
        <v>581202612482</v>
      </c>
      <c r="J1064" s="10">
        <f>+G1064</f>
        <v>44911</v>
      </c>
      <c r="K1064" s="11">
        <f>+E1064</f>
        <v>12482</v>
      </c>
      <c r="L1064" s="11">
        <f t="shared" si="66"/>
        <v>0</v>
      </c>
      <c r="O1064" s="10">
        <f>+IFERROR(VLOOKUP(I1064,'[1]Resumen pagos 2025'!$1:$1048576,9,0),0)</f>
        <v>0</v>
      </c>
      <c r="P1064" t="b">
        <f t="shared" si="67"/>
        <v>0</v>
      </c>
    </row>
    <row r="1065" spans="1:16">
      <c r="A1065" t="s">
        <v>48</v>
      </c>
      <c r="B1065" t="s">
        <v>41</v>
      </c>
      <c r="C1065" s="9">
        <v>3588</v>
      </c>
      <c r="D1065" s="10">
        <v>44882</v>
      </c>
      <c r="E1065" s="11">
        <v>2585092</v>
      </c>
      <c r="F1065" t="s">
        <v>288</v>
      </c>
      <c r="G1065" s="10">
        <f t="shared" si="64"/>
        <v>44912</v>
      </c>
      <c r="H1065" t="s">
        <v>284</v>
      </c>
      <c r="I1065" s="12" t="str">
        <f t="shared" si="65"/>
        <v>35882585092</v>
      </c>
      <c r="L1065" s="11">
        <f t="shared" si="66"/>
        <v>-2585092</v>
      </c>
      <c r="O1065" s="10">
        <f>+IFERROR(VLOOKUP(I1065,'[1]Resumen pagos 2025'!$1:$1048576,9,0),0)</f>
        <v>0</v>
      </c>
      <c r="P1065" t="b">
        <f t="shared" si="67"/>
        <v>1</v>
      </c>
    </row>
    <row r="1066" spans="1:16">
      <c r="A1066" t="s">
        <v>291</v>
      </c>
      <c r="B1066" t="s">
        <v>41</v>
      </c>
      <c r="C1066" s="9">
        <v>1272</v>
      </c>
      <c r="D1066" s="10">
        <v>44882</v>
      </c>
      <c r="E1066" s="11">
        <v>772334</v>
      </c>
      <c r="F1066" t="s">
        <v>288</v>
      </c>
      <c r="G1066" s="10">
        <f t="shared" si="64"/>
        <v>44912</v>
      </c>
      <c r="H1066" t="s">
        <v>284</v>
      </c>
      <c r="I1066" s="12" t="str">
        <f t="shared" si="65"/>
        <v>1272772334</v>
      </c>
      <c r="L1066" s="11">
        <f t="shared" si="66"/>
        <v>-772334</v>
      </c>
      <c r="O1066" s="10">
        <f>+IFERROR(VLOOKUP(I1066,'[1]Resumen pagos 2025'!$1:$1048576,9,0),0)</f>
        <v>0</v>
      </c>
      <c r="P1066" t="b">
        <f t="shared" si="67"/>
        <v>1</v>
      </c>
    </row>
    <row r="1067" spans="1:16">
      <c r="A1067" t="s">
        <v>291</v>
      </c>
      <c r="B1067" t="s">
        <v>41</v>
      </c>
      <c r="C1067" s="9">
        <v>1274</v>
      </c>
      <c r="D1067" s="10">
        <v>44882</v>
      </c>
      <c r="E1067" s="11">
        <v>98937</v>
      </c>
      <c r="F1067" t="s">
        <v>288</v>
      </c>
      <c r="G1067" s="10">
        <f t="shared" si="64"/>
        <v>44912</v>
      </c>
      <c r="H1067" t="s">
        <v>284</v>
      </c>
      <c r="I1067" s="12" t="str">
        <f t="shared" si="65"/>
        <v>127498937</v>
      </c>
      <c r="L1067" s="11">
        <f t="shared" si="66"/>
        <v>-98937</v>
      </c>
      <c r="O1067" s="10">
        <f>+IFERROR(VLOOKUP(I1067,'[1]Resumen pagos 2025'!$1:$1048576,9,0),0)</f>
        <v>0</v>
      </c>
      <c r="P1067" t="b">
        <f t="shared" si="67"/>
        <v>1</v>
      </c>
    </row>
    <row r="1068" spans="1:16">
      <c r="A1068" t="s">
        <v>184</v>
      </c>
      <c r="B1068" t="s">
        <v>41</v>
      </c>
      <c r="C1068" s="9">
        <v>11850</v>
      </c>
      <c r="D1068" s="10">
        <v>44882</v>
      </c>
      <c r="E1068" s="11">
        <v>589050</v>
      </c>
      <c r="F1068" t="s">
        <v>288</v>
      </c>
      <c r="G1068" s="10">
        <f t="shared" si="64"/>
        <v>44912</v>
      </c>
      <c r="H1068" t="s">
        <v>284</v>
      </c>
      <c r="I1068" s="12" t="str">
        <f t="shared" si="65"/>
        <v>11850589050</v>
      </c>
      <c r="L1068" s="11">
        <f t="shared" si="66"/>
        <v>-589050</v>
      </c>
      <c r="O1068" s="10">
        <f>+IFERROR(VLOOKUP(I1068,'[1]Resumen pagos 2025'!$1:$1048576,9,0),0)</f>
        <v>0</v>
      </c>
      <c r="P1068" t="b">
        <f t="shared" si="67"/>
        <v>1</v>
      </c>
    </row>
    <row r="1069" spans="1:16">
      <c r="A1069" t="s">
        <v>399</v>
      </c>
      <c r="B1069" t="s">
        <v>41</v>
      </c>
      <c r="C1069" s="9">
        <v>15</v>
      </c>
      <c r="D1069" s="10">
        <v>44883</v>
      </c>
      <c r="E1069" s="11">
        <v>1175944</v>
      </c>
      <c r="F1069" t="s">
        <v>288</v>
      </c>
      <c r="G1069" s="10">
        <f t="shared" si="64"/>
        <v>44913</v>
      </c>
      <c r="H1069" t="s">
        <v>284</v>
      </c>
      <c r="I1069" s="12" t="str">
        <f t="shared" si="65"/>
        <v>151175944</v>
      </c>
      <c r="L1069" s="11">
        <f t="shared" si="66"/>
        <v>-1175944</v>
      </c>
      <c r="O1069" s="10">
        <f>+IFERROR(VLOOKUP(I1069,'[1]Resumen pagos 2025'!$1:$1048576,9,0),0)</f>
        <v>0</v>
      </c>
      <c r="P1069" t="b">
        <f t="shared" si="67"/>
        <v>1</v>
      </c>
    </row>
    <row r="1070" spans="1:16">
      <c r="A1070" t="s">
        <v>184</v>
      </c>
      <c r="B1070" t="s">
        <v>41</v>
      </c>
      <c r="C1070" s="9">
        <v>11857</v>
      </c>
      <c r="D1070" s="10">
        <v>44883</v>
      </c>
      <c r="E1070" s="11">
        <v>2990000</v>
      </c>
      <c r="F1070" t="s">
        <v>288</v>
      </c>
      <c r="G1070" s="10">
        <f t="shared" si="64"/>
        <v>44913</v>
      </c>
      <c r="H1070" t="s">
        <v>284</v>
      </c>
      <c r="I1070" s="12" t="str">
        <f t="shared" si="65"/>
        <v>118572990000</v>
      </c>
      <c r="L1070" s="11">
        <f t="shared" si="66"/>
        <v>-2990000</v>
      </c>
      <c r="O1070" s="10">
        <f>+IFERROR(VLOOKUP(I1070,'[1]Resumen pagos 2025'!$1:$1048576,9,0),0)</f>
        <v>0</v>
      </c>
      <c r="P1070" t="b">
        <f t="shared" si="67"/>
        <v>1</v>
      </c>
    </row>
    <row r="1071" spans="1:16">
      <c r="A1071" t="s">
        <v>184</v>
      </c>
      <c r="B1071" t="s">
        <v>41</v>
      </c>
      <c r="C1071" s="9">
        <v>11858</v>
      </c>
      <c r="D1071" s="10">
        <v>44883</v>
      </c>
      <c r="E1071" s="11">
        <v>2990000</v>
      </c>
      <c r="F1071" t="s">
        <v>288</v>
      </c>
      <c r="G1071" s="10">
        <f t="shared" si="64"/>
        <v>44913</v>
      </c>
      <c r="H1071" t="s">
        <v>284</v>
      </c>
      <c r="I1071" s="12" t="str">
        <f t="shared" si="65"/>
        <v>118582990000</v>
      </c>
      <c r="L1071" s="11">
        <f t="shared" si="66"/>
        <v>-2990000</v>
      </c>
      <c r="O1071" s="10">
        <f>+IFERROR(VLOOKUP(I1071,'[1]Resumen pagos 2025'!$1:$1048576,9,0),0)</f>
        <v>0</v>
      </c>
      <c r="P1071" t="b">
        <f t="shared" si="67"/>
        <v>1</v>
      </c>
    </row>
    <row r="1072" spans="1:16">
      <c r="A1072" t="s">
        <v>184</v>
      </c>
      <c r="B1072" t="s">
        <v>41</v>
      </c>
      <c r="C1072" s="9">
        <v>11859</v>
      </c>
      <c r="D1072" s="10">
        <v>44883</v>
      </c>
      <c r="E1072" s="11">
        <v>2990000</v>
      </c>
      <c r="F1072" t="s">
        <v>288</v>
      </c>
      <c r="G1072" s="10">
        <f t="shared" si="64"/>
        <v>44913</v>
      </c>
      <c r="H1072" t="s">
        <v>284</v>
      </c>
      <c r="I1072" s="12" t="str">
        <f t="shared" si="65"/>
        <v>118592990000</v>
      </c>
      <c r="L1072" s="11">
        <f t="shared" si="66"/>
        <v>-2990000</v>
      </c>
      <c r="O1072" s="10">
        <f>+IFERROR(VLOOKUP(I1072,'[1]Resumen pagos 2025'!$1:$1048576,9,0),0)</f>
        <v>0</v>
      </c>
      <c r="P1072" t="b">
        <f t="shared" si="67"/>
        <v>1</v>
      </c>
    </row>
    <row r="1073" spans="1:16">
      <c r="A1073" t="s">
        <v>184</v>
      </c>
      <c r="B1073" t="s">
        <v>41</v>
      </c>
      <c r="C1073" s="9">
        <v>11860</v>
      </c>
      <c r="D1073" s="10">
        <v>44883</v>
      </c>
      <c r="E1073" s="11">
        <v>2990000</v>
      </c>
      <c r="F1073" t="s">
        <v>288</v>
      </c>
      <c r="G1073" s="10">
        <f t="shared" si="64"/>
        <v>44913</v>
      </c>
      <c r="H1073" t="s">
        <v>284</v>
      </c>
      <c r="I1073" s="12" t="str">
        <f t="shared" si="65"/>
        <v>118602990000</v>
      </c>
      <c r="L1073" s="11">
        <f t="shared" si="66"/>
        <v>-2990000</v>
      </c>
      <c r="O1073" s="10">
        <f>+IFERROR(VLOOKUP(I1073,'[1]Resumen pagos 2025'!$1:$1048576,9,0),0)</f>
        <v>0</v>
      </c>
      <c r="P1073" t="b">
        <f t="shared" si="67"/>
        <v>1</v>
      </c>
    </row>
    <row r="1074" spans="1:16">
      <c r="A1074" t="s">
        <v>292</v>
      </c>
      <c r="B1074" t="s">
        <v>41</v>
      </c>
      <c r="C1074" s="9">
        <v>45336</v>
      </c>
      <c r="D1074" s="10">
        <v>44883</v>
      </c>
      <c r="E1074" s="11">
        <v>59976</v>
      </c>
      <c r="F1074" t="s">
        <v>288</v>
      </c>
      <c r="G1074" s="10">
        <f t="shared" si="64"/>
        <v>44913</v>
      </c>
      <c r="H1074" t="s">
        <v>284</v>
      </c>
      <c r="I1074" s="12" t="str">
        <f t="shared" si="65"/>
        <v>4533659976</v>
      </c>
      <c r="L1074" s="11">
        <f t="shared" si="66"/>
        <v>-59976</v>
      </c>
      <c r="O1074" s="10">
        <f>+IFERROR(VLOOKUP(I1074,'[1]Resumen pagos 2025'!$1:$1048576,9,0),0)</f>
        <v>0</v>
      </c>
      <c r="P1074" t="b">
        <f t="shared" si="67"/>
        <v>1</v>
      </c>
    </row>
    <row r="1075" spans="1:16">
      <c r="A1075" t="s">
        <v>374</v>
      </c>
      <c r="B1075" t="s">
        <v>41</v>
      </c>
      <c r="C1075" s="9">
        <v>247</v>
      </c>
      <c r="D1075" s="10">
        <v>44885</v>
      </c>
      <c r="E1075" s="11">
        <v>5057500</v>
      </c>
      <c r="F1075" t="s">
        <v>288</v>
      </c>
      <c r="G1075" s="10">
        <f t="shared" si="64"/>
        <v>44915</v>
      </c>
      <c r="H1075" t="s">
        <v>284</v>
      </c>
      <c r="I1075" s="12" t="str">
        <f t="shared" si="65"/>
        <v>2475057500</v>
      </c>
      <c r="L1075" s="11">
        <f t="shared" si="66"/>
        <v>-5057500</v>
      </c>
      <c r="O1075" s="10">
        <f>+IFERROR(VLOOKUP(I1075,'[1]Resumen pagos 2025'!$1:$1048576,9,0),0)</f>
        <v>0</v>
      </c>
      <c r="P1075" t="b">
        <f t="shared" si="67"/>
        <v>1</v>
      </c>
    </row>
    <row r="1076" spans="1:16">
      <c r="A1076" t="s">
        <v>51</v>
      </c>
      <c r="B1076" t="s">
        <v>41</v>
      </c>
      <c r="C1076" s="9">
        <v>12035</v>
      </c>
      <c r="D1076" s="10">
        <v>44886</v>
      </c>
      <c r="E1076" s="11">
        <v>2465353</v>
      </c>
      <c r="F1076" t="s">
        <v>288</v>
      </c>
      <c r="G1076" s="10">
        <f t="shared" si="64"/>
        <v>44916</v>
      </c>
      <c r="H1076" t="s">
        <v>284</v>
      </c>
      <c r="I1076" s="12" t="str">
        <f t="shared" si="65"/>
        <v>120352465353</v>
      </c>
      <c r="L1076" s="11">
        <f t="shared" si="66"/>
        <v>-2465353</v>
      </c>
      <c r="O1076" s="10">
        <f>+IFERROR(VLOOKUP(I1076,'[1]Resumen pagos 2025'!$1:$1048576,9,0),0)</f>
        <v>0</v>
      </c>
      <c r="P1076" t="b">
        <f t="shared" si="67"/>
        <v>1</v>
      </c>
    </row>
    <row r="1077" spans="1:16">
      <c r="A1077" t="s">
        <v>291</v>
      </c>
      <c r="B1077" t="s">
        <v>41</v>
      </c>
      <c r="C1077" s="9">
        <v>1278</v>
      </c>
      <c r="D1077" s="10">
        <v>44888</v>
      </c>
      <c r="E1077" s="11">
        <v>3013180</v>
      </c>
      <c r="F1077" t="s">
        <v>288</v>
      </c>
      <c r="G1077" s="10">
        <f t="shared" si="64"/>
        <v>44918</v>
      </c>
      <c r="H1077" t="s">
        <v>284</v>
      </c>
      <c r="I1077" s="12" t="str">
        <f t="shared" si="65"/>
        <v>12783013180</v>
      </c>
      <c r="L1077" s="11">
        <f t="shared" si="66"/>
        <v>-3013180</v>
      </c>
      <c r="O1077" s="10">
        <f>+IFERROR(VLOOKUP(I1077,'[1]Resumen pagos 2025'!$1:$1048576,9,0),0)</f>
        <v>0</v>
      </c>
      <c r="P1077" t="b">
        <f t="shared" si="67"/>
        <v>1</v>
      </c>
    </row>
    <row r="1078" spans="1:16">
      <c r="A1078" t="s">
        <v>292</v>
      </c>
      <c r="B1078" t="s">
        <v>41</v>
      </c>
      <c r="C1078" s="9">
        <v>45434</v>
      </c>
      <c r="D1078" s="10">
        <v>44888</v>
      </c>
      <c r="E1078" s="11">
        <v>31992</v>
      </c>
      <c r="F1078" t="s">
        <v>288</v>
      </c>
      <c r="G1078" s="10">
        <f t="shared" si="64"/>
        <v>44918</v>
      </c>
      <c r="H1078" t="s">
        <v>284</v>
      </c>
      <c r="I1078" s="12" t="str">
        <f t="shared" si="65"/>
        <v>4543431992</v>
      </c>
      <c r="L1078" s="11">
        <f t="shared" si="66"/>
        <v>-31992</v>
      </c>
      <c r="O1078" s="10">
        <f>+IFERROR(VLOOKUP(I1078,'[1]Resumen pagos 2025'!$1:$1048576,9,0),0)</f>
        <v>0</v>
      </c>
      <c r="P1078" t="b">
        <f t="shared" si="67"/>
        <v>1</v>
      </c>
    </row>
    <row r="1079" spans="1:16">
      <c r="A1079" t="s">
        <v>292</v>
      </c>
      <c r="B1079" t="s">
        <v>41</v>
      </c>
      <c r="C1079" s="9">
        <v>45432</v>
      </c>
      <c r="D1079" s="10">
        <v>44888</v>
      </c>
      <c r="E1079" s="11">
        <v>3783634</v>
      </c>
      <c r="F1079" t="s">
        <v>288</v>
      </c>
      <c r="G1079" s="10">
        <f t="shared" si="64"/>
        <v>44918</v>
      </c>
      <c r="H1079" t="s">
        <v>284</v>
      </c>
      <c r="I1079" s="12" t="str">
        <f t="shared" si="65"/>
        <v>454323783634</v>
      </c>
      <c r="L1079" s="11">
        <f t="shared" si="66"/>
        <v>-3783634</v>
      </c>
      <c r="O1079" s="10">
        <f>+IFERROR(VLOOKUP(I1079,'[1]Resumen pagos 2025'!$1:$1048576,9,0),0)</f>
        <v>0</v>
      </c>
      <c r="P1079" t="b">
        <f t="shared" si="67"/>
        <v>1</v>
      </c>
    </row>
    <row r="1080" spans="1:16">
      <c r="A1080" t="s">
        <v>55</v>
      </c>
      <c r="B1080" t="s">
        <v>41</v>
      </c>
      <c r="C1080" s="9">
        <v>844928</v>
      </c>
      <c r="D1080" s="10">
        <v>44890</v>
      </c>
      <c r="E1080" s="11">
        <v>34514624</v>
      </c>
      <c r="F1080" t="s">
        <v>288</v>
      </c>
      <c r="G1080" s="10">
        <f t="shared" si="64"/>
        <v>44920</v>
      </c>
      <c r="H1080" t="s">
        <v>284</v>
      </c>
      <c r="I1080" s="12" t="str">
        <f t="shared" si="65"/>
        <v>84492834514624</v>
      </c>
      <c r="L1080" s="11">
        <f t="shared" si="66"/>
        <v>-34514624</v>
      </c>
      <c r="N1080" s="14" t="s">
        <v>304</v>
      </c>
      <c r="O1080" s="10">
        <f>+IFERROR(VLOOKUP(I1080,'[1]Resumen pagos 2025'!$1:$1048576,9,0),0)</f>
        <v>0</v>
      </c>
      <c r="P1080" t="b">
        <f t="shared" si="67"/>
        <v>1</v>
      </c>
    </row>
    <row r="1081" spans="1:16">
      <c r="A1081" t="s">
        <v>292</v>
      </c>
      <c r="B1081" t="s">
        <v>41</v>
      </c>
      <c r="C1081" s="9">
        <v>45474</v>
      </c>
      <c r="D1081" s="10">
        <v>44890</v>
      </c>
      <c r="E1081" s="11">
        <v>139944</v>
      </c>
      <c r="F1081" t="s">
        <v>288</v>
      </c>
      <c r="G1081" s="10">
        <f t="shared" si="64"/>
        <v>44920</v>
      </c>
      <c r="H1081" t="s">
        <v>284</v>
      </c>
      <c r="I1081" s="12" t="str">
        <f t="shared" si="65"/>
        <v>45474139944</v>
      </c>
      <c r="L1081" s="11">
        <f t="shared" si="66"/>
        <v>-139944</v>
      </c>
      <c r="O1081" s="10">
        <f>+IFERROR(VLOOKUP(I1081,'[1]Resumen pagos 2025'!$1:$1048576,9,0),0)</f>
        <v>0</v>
      </c>
      <c r="P1081" t="b">
        <f t="shared" si="67"/>
        <v>1</v>
      </c>
    </row>
    <row r="1082" spans="1:16">
      <c r="A1082" t="s">
        <v>359</v>
      </c>
      <c r="B1082" t="s">
        <v>41</v>
      </c>
      <c r="C1082" s="9">
        <v>45317870</v>
      </c>
      <c r="D1082" s="10">
        <v>44893</v>
      </c>
      <c r="E1082" s="11">
        <v>1415</v>
      </c>
      <c r="F1082" t="s">
        <v>288</v>
      </c>
      <c r="G1082" s="10">
        <f t="shared" si="64"/>
        <v>44923</v>
      </c>
      <c r="H1082" t="s">
        <v>284</v>
      </c>
      <c r="I1082" s="12" t="str">
        <f t="shared" si="65"/>
        <v>453178701415</v>
      </c>
      <c r="L1082" s="11">
        <f t="shared" si="66"/>
        <v>-1415</v>
      </c>
      <c r="O1082" s="10">
        <f>+IFERROR(VLOOKUP(I1082,'[1]Resumen pagos 2025'!$1:$1048576,9,0),0)</f>
        <v>0</v>
      </c>
      <c r="P1082" t="b">
        <f t="shared" si="67"/>
        <v>1</v>
      </c>
    </row>
    <row r="1083" spans="1:16">
      <c r="A1083" t="s">
        <v>55</v>
      </c>
      <c r="B1083" t="s">
        <v>41</v>
      </c>
      <c r="C1083" s="9">
        <v>849867</v>
      </c>
      <c r="D1083" s="10">
        <v>44893</v>
      </c>
      <c r="E1083" s="11">
        <v>2672980</v>
      </c>
      <c r="F1083" t="s">
        <v>288</v>
      </c>
      <c r="G1083" s="10">
        <f t="shared" si="64"/>
        <v>44923</v>
      </c>
      <c r="H1083" t="s">
        <v>284</v>
      </c>
      <c r="I1083" s="12" t="str">
        <f t="shared" si="65"/>
        <v>8498672672980</v>
      </c>
      <c r="L1083" s="11">
        <f t="shared" si="66"/>
        <v>-2672980</v>
      </c>
      <c r="N1083" s="14" t="s">
        <v>304</v>
      </c>
      <c r="O1083" s="10">
        <f>+IFERROR(VLOOKUP(I1083,'[1]Resumen pagos 2025'!$1:$1048576,9,0),0)</f>
        <v>0</v>
      </c>
      <c r="P1083" t="b">
        <f t="shared" si="67"/>
        <v>1</v>
      </c>
    </row>
    <row r="1084" spans="1:16">
      <c r="A1084" t="s">
        <v>378</v>
      </c>
      <c r="B1084" t="s">
        <v>41</v>
      </c>
      <c r="C1084" s="9">
        <v>217</v>
      </c>
      <c r="D1084" s="10">
        <v>44895</v>
      </c>
      <c r="E1084" s="11">
        <v>1924410</v>
      </c>
      <c r="F1084" t="s">
        <v>288</v>
      </c>
      <c r="G1084" s="10">
        <f t="shared" si="64"/>
        <v>44925</v>
      </c>
      <c r="H1084" t="s">
        <v>284</v>
      </c>
      <c r="I1084" s="12" t="str">
        <f t="shared" si="65"/>
        <v>2171924410</v>
      </c>
      <c r="L1084" s="11">
        <f t="shared" si="66"/>
        <v>-1924410</v>
      </c>
      <c r="O1084" s="10">
        <f>+IFERROR(VLOOKUP(I1084,'[1]Resumen pagos 2025'!$1:$1048576,9,0),0)</f>
        <v>0</v>
      </c>
      <c r="P1084" t="b">
        <f t="shared" si="67"/>
        <v>1</v>
      </c>
    </row>
    <row r="1085" spans="1:16">
      <c r="A1085" t="s">
        <v>376</v>
      </c>
      <c r="B1085" t="s">
        <v>41</v>
      </c>
      <c r="C1085" s="9">
        <v>7712331</v>
      </c>
      <c r="D1085" s="10">
        <v>44895</v>
      </c>
      <c r="E1085" s="11">
        <v>62622</v>
      </c>
      <c r="F1085" t="s">
        <v>288</v>
      </c>
      <c r="G1085" s="10">
        <f t="shared" si="64"/>
        <v>44925</v>
      </c>
      <c r="H1085" t="s">
        <v>284</v>
      </c>
      <c r="I1085" s="12" t="str">
        <f t="shared" si="65"/>
        <v>771233162622</v>
      </c>
      <c r="J1085" s="10">
        <f>+G1085</f>
        <v>44925</v>
      </c>
      <c r="K1085" s="11">
        <f>+E1085</f>
        <v>62622</v>
      </c>
      <c r="L1085" s="11">
        <f t="shared" si="66"/>
        <v>0</v>
      </c>
      <c r="O1085" s="10">
        <f>+IFERROR(VLOOKUP(I1085,'[1]Resumen pagos 2025'!$1:$1048576,9,0),0)</f>
        <v>0</v>
      </c>
      <c r="P1085" t="b">
        <f t="shared" si="67"/>
        <v>0</v>
      </c>
    </row>
    <row r="1086" spans="1:16">
      <c r="A1086" t="s">
        <v>399</v>
      </c>
      <c r="B1086" t="s">
        <v>41</v>
      </c>
      <c r="C1086" s="9">
        <v>17</v>
      </c>
      <c r="D1086" s="10">
        <v>44895</v>
      </c>
      <c r="E1086" s="11">
        <v>3758818</v>
      </c>
      <c r="F1086" t="s">
        <v>288</v>
      </c>
      <c r="G1086" s="10">
        <f t="shared" si="64"/>
        <v>44925</v>
      </c>
      <c r="H1086" t="s">
        <v>284</v>
      </c>
      <c r="I1086" s="12" t="str">
        <f t="shared" si="65"/>
        <v>173758818</v>
      </c>
      <c r="L1086" s="11">
        <f t="shared" si="66"/>
        <v>-3758818</v>
      </c>
      <c r="O1086" s="10">
        <f>+IFERROR(VLOOKUP(I1086,'[1]Resumen pagos 2025'!$1:$1048576,9,0),0)</f>
        <v>0</v>
      </c>
      <c r="P1086" t="b">
        <f t="shared" si="67"/>
        <v>1</v>
      </c>
    </row>
    <row r="1087" spans="1:16">
      <c r="A1087" t="s">
        <v>375</v>
      </c>
      <c r="B1087" t="s">
        <v>41</v>
      </c>
      <c r="C1087" s="9">
        <v>23173</v>
      </c>
      <c r="D1087" s="10">
        <v>44896</v>
      </c>
      <c r="E1087" s="11">
        <v>333200</v>
      </c>
      <c r="F1087" t="s">
        <v>288</v>
      </c>
      <c r="G1087" s="10">
        <f t="shared" si="64"/>
        <v>44926</v>
      </c>
      <c r="H1087" t="s">
        <v>284</v>
      </c>
      <c r="I1087" s="12" t="str">
        <f t="shared" si="65"/>
        <v>23173333200</v>
      </c>
      <c r="L1087" s="11">
        <f t="shared" si="66"/>
        <v>-333200</v>
      </c>
      <c r="O1087" s="10">
        <f>+IFERROR(VLOOKUP(I1087,'[1]Resumen pagos 2025'!$1:$1048576,9,0),0)</f>
        <v>0</v>
      </c>
      <c r="P1087" t="b">
        <f t="shared" si="67"/>
        <v>1</v>
      </c>
    </row>
    <row r="1088" spans="1:16">
      <c r="A1088" t="s">
        <v>51</v>
      </c>
      <c r="B1088" t="s">
        <v>41</v>
      </c>
      <c r="C1088" s="9">
        <v>12259</v>
      </c>
      <c r="D1088" s="10">
        <v>44896</v>
      </c>
      <c r="E1088" s="11">
        <v>2499000</v>
      </c>
      <c r="F1088" t="s">
        <v>288</v>
      </c>
      <c r="G1088" s="10">
        <f t="shared" si="64"/>
        <v>44926</v>
      </c>
      <c r="H1088" t="s">
        <v>284</v>
      </c>
      <c r="I1088" s="12" t="str">
        <f t="shared" si="65"/>
        <v>122592499000</v>
      </c>
      <c r="L1088" s="11">
        <f t="shared" si="66"/>
        <v>-2499000</v>
      </c>
      <c r="O1088" s="10">
        <f>+IFERROR(VLOOKUP(I1088,'[1]Resumen pagos 2025'!$1:$1048576,9,0),0)</f>
        <v>0</v>
      </c>
      <c r="P1088" t="b">
        <f t="shared" si="67"/>
        <v>1</v>
      </c>
    </row>
    <row r="1089" spans="1:16">
      <c r="A1089" t="s">
        <v>296</v>
      </c>
      <c r="B1089" t="s">
        <v>297</v>
      </c>
      <c r="C1089" s="9">
        <v>5378</v>
      </c>
      <c r="D1089" s="10">
        <v>44896</v>
      </c>
      <c r="E1089" s="11">
        <v>1073784</v>
      </c>
      <c r="F1089" t="s">
        <v>288</v>
      </c>
      <c r="G1089" s="10">
        <f t="shared" si="64"/>
        <v>44926</v>
      </c>
      <c r="H1089" t="s">
        <v>284</v>
      </c>
      <c r="I1089" s="12" t="str">
        <f t="shared" si="65"/>
        <v>53781073784</v>
      </c>
      <c r="L1089" s="11">
        <f t="shared" si="66"/>
        <v>-1073784</v>
      </c>
      <c r="O1089" s="10">
        <f>+IFERROR(VLOOKUP(I1089,'[1]Resumen pagos 2025'!$1:$1048576,9,0),0)</f>
        <v>0</v>
      </c>
      <c r="P1089" t="b">
        <f t="shared" si="67"/>
        <v>1</v>
      </c>
    </row>
    <row r="1090" spans="1:16">
      <c r="A1090" t="s">
        <v>52</v>
      </c>
      <c r="B1090" t="s">
        <v>41</v>
      </c>
      <c r="C1090" s="9">
        <v>106379</v>
      </c>
      <c r="D1090" s="10">
        <v>44900</v>
      </c>
      <c r="E1090" s="11">
        <v>312840</v>
      </c>
      <c r="F1090" t="s">
        <v>288</v>
      </c>
      <c r="G1090" s="10">
        <f t="shared" ref="G1090:G1153" si="68">+D1090+30</f>
        <v>44930</v>
      </c>
      <c r="H1090" t="s">
        <v>284</v>
      </c>
      <c r="I1090" s="12" t="str">
        <f t="shared" ref="I1090:I1153" si="69">+C1090&amp;E1090</f>
        <v>106379312840</v>
      </c>
      <c r="L1090" s="11">
        <f t="shared" ref="L1090:L1153" si="70">+K1090-E1090</f>
        <v>-312840</v>
      </c>
      <c r="O1090" s="10">
        <f>+IFERROR(VLOOKUP(I1090,'[1]Resumen pagos 2025'!$1:$1048576,9,0),0)</f>
        <v>0</v>
      </c>
      <c r="P1090" t="b">
        <f t="shared" si="67"/>
        <v>1</v>
      </c>
    </row>
    <row r="1091" spans="1:16">
      <c r="A1091" t="s">
        <v>379</v>
      </c>
      <c r="B1091" t="s">
        <v>41</v>
      </c>
      <c r="C1091" s="9">
        <v>9845</v>
      </c>
      <c r="D1091" s="10">
        <v>44900</v>
      </c>
      <c r="E1091" s="11">
        <v>1773755</v>
      </c>
      <c r="F1091" t="s">
        <v>288</v>
      </c>
      <c r="G1091" s="10">
        <f t="shared" si="68"/>
        <v>44930</v>
      </c>
      <c r="H1091" t="s">
        <v>284</v>
      </c>
      <c r="I1091" s="12" t="str">
        <f t="shared" si="69"/>
        <v>98451773755</v>
      </c>
      <c r="L1091" s="11">
        <f t="shared" si="70"/>
        <v>-1773755</v>
      </c>
      <c r="O1091" s="10">
        <f>+IFERROR(VLOOKUP(I1091,'[1]Resumen pagos 2025'!$1:$1048576,9,0),0)</f>
        <v>0</v>
      </c>
      <c r="P1091" t="b">
        <f t="shared" si="67"/>
        <v>1</v>
      </c>
    </row>
    <row r="1092" spans="1:16">
      <c r="A1092" t="s">
        <v>292</v>
      </c>
      <c r="B1092" t="s">
        <v>41</v>
      </c>
      <c r="C1092" s="9">
        <v>45734</v>
      </c>
      <c r="D1092" s="10">
        <v>44900</v>
      </c>
      <c r="E1092" s="11">
        <v>411804</v>
      </c>
      <c r="F1092" t="s">
        <v>288</v>
      </c>
      <c r="G1092" s="10">
        <f t="shared" si="68"/>
        <v>44930</v>
      </c>
      <c r="H1092" t="s">
        <v>284</v>
      </c>
      <c r="I1092" s="12" t="str">
        <f t="shared" si="69"/>
        <v>45734411804</v>
      </c>
      <c r="L1092" s="11">
        <f t="shared" si="70"/>
        <v>-411804</v>
      </c>
      <c r="O1092" s="10">
        <f>+IFERROR(VLOOKUP(I1092,'[1]Resumen pagos 2025'!$1:$1048576,9,0),0)</f>
        <v>0</v>
      </c>
      <c r="P1092" t="b">
        <f t="shared" si="67"/>
        <v>1</v>
      </c>
    </row>
    <row r="1093" spans="1:16">
      <c r="A1093" t="s">
        <v>371</v>
      </c>
      <c r="B1093" t="s">
        <v>41</v>
      </c>
      <c r="C1093" s="9">
        <v>359</v>
      </c>
      <c r="D1093" s="10">
        <v>44900</v>
      </c>
      <c r="E1093" s="11">
        <v>12850</v>
      </c>
      <c r="F1093" t="s">
        <v>288</v>
      </c>
      <c r="G1093" s="10">
        <f t="shared" si="68"/>
        <v>44930</v>
      </c>
      <c r="H1093" t="s">
        <v>284</v>
      </c>
      <c r="I1093" s="12" t="str">
        <f t="shared" si="69"/>
        <v>35912850</v>
      </c>
      <c r="L1093" s="11">
        <f t="shared" si="70"/>
        <v>-12850</v>
      </c>
      <c r="O1093" s="10">
        <f>+IFERROR(VLOOKUP(I1093,'[1]Resumen pagos 2025'!$1:$1048576,9,0),0)</f>
        <v>0</v>
      </c>
      <c r="P1093" t="b">
        <f t="shared" si="67"/>
        <v>1</v>
      </c>
    </row>
    <row r="1094" spans="1:16">
      <c r="A1094" t="s">
        <v>302</v>
      </c>
      <c r="B1094" t="s">
        <v>41</v>
      </c>
      <c r="C1094" s="9">
        <v>8920</v>
      </c>
      <c r="D1094" s="10">
        <v>44901</v>
      </c>
      <c r="E1094" s="11">
        <v>1620001</v>
      </c>
      <c r="F1094" t="s">
        <v>288</v>
      </c>
      <c r="G1094" s="10">
        <f t="shared" si="68"/>
        <v>44931</v>
      </c>
      <c r="H1094" t="s">
        <v>284</v>
      </c>
      <c r="I1094" s="12" t="str">
        <f t="shared" si="69"/>
        <v>89201620001</v>
      </c>
      <c r="L1094" s="11">
        <f t="shared" si="70"/>
        <v>-1620001</v>
      </c>
      <c r="O1094" s="10">
        <f>+IFERROR(VLOOKUP(I1094,'[1]Resumen pagos 2025'!$1:$1048576,9,0),0)</f>
        <v>0</v>
      </c>
      <c r="P1094" t="b">
        <f t="shared" si="67"/>
        <v>1</v>
      </c>
    </row>
    <row r="1095" spans="1:16">
      <c r="A1095" t="s">
        <v>295</v>
      </c>
      <c r="B1095" t="s">
        <v>41</v>
      </c>
      <c r="C1095" s="9">
        <v>21832</v>
      </c>
      <c r="D1095" s="10">
        <v>44901</v>
      </c>
      <c r="E1095" s="11">
        <v>39999</v>
      </c>
      <c r="F1095" t="s">
        <v>288</v>
      </c>
      <c r="G1095" s="10">
        <f t="shared" si="68"/>
        <v>44931</v>
      </c>
      <c r="H1095" t="s">
        <v>284</v>
      </c>
      <c r="I1095" s="12" t="str">
        <f t="shared" si="69"/>
        <v>2183239999</v>
      </c>
      <c r="L1095" s="11">
        <f t="shared" si="70"/>
        <v>-39999</v>
      </c>
      <c r="O1095" s="10">
        <f>+IFERROR(VLOOKUP(I1095,'[1]Resumen pagos 2025'!$1:$1048576,9,0),0)</f>
        <v>0</v>
      </c>
      <c r="P1095" t="b">
        <f t="shared" ref="P1095:P1158" si="71">+O1095=J1095</f>
        <v>1</v>
      </c>
    </row>
    <row r="1096" spans="1:16">
      <c r="A1096" t="s">
        <v>55</v>
      </c>
      <c r="B1096" t="s">
        <v>41</v>
      </c>
      <c r="C1096" s="9">
        <v>855475</v>
      </c>
      <c r="D1096" s="10">
        <v>44902</v>
      </c>
      <c r="E1096" s="11">
        <v>21129709</v>
      </c>
      <c r="F1096" t="s">
        <v>288</v>
      </c>
      <c r="G1096" s="10">
        <f t="shared" si="68"/>
        <v>44932</v>
      </c>
      <c r="H1096" t="s">
        <v>284</v>
      </c>
      <c r="I1096" s="12" t="str">
        <f t="shared" si="69"/>
        <v>85547521129709</v>
      </c>
      <c r="L1096" s="11">
        <f t="shared" si="70"/>
        <v>-21129709</v>
      </c>
      <c r="N1096" s="14" t="s">
        <v>304</v>
      </c>
      <c r="O1096" s="10">
        <f>+IFERROR(VLOOKUP(I1096,'[1]Resumen pagos 2025'!$1:$1048576,9,0),0)</f>
        <v>0</v>
      </c>
      <c r="P1096" t="b">
        <f t="shared" si="71"/>
        <v>1</v>
      </c>
    </row>
    <row r="1097" spans="1:16">
      <c r="A1097" t="s">
        <v>314</v>
      </c>
      <c r="B1097" t="s">
        <v>41</v>
      </c>
      <c r="C1097" s="9">
        <v>2938954</v>
      </c>
      <c r="D1097" s="10">
        <v>44904</v>
      </c>
      <c r="E1097" s="11">
        <v>245351</v>
      </c>
      <c r="F1097" t="s">
        <v>288</v>
      </c>
      <c r="G1097" s="10">
        <f t="shared" si="68"/>
        <v>44934</v>
      </c>
      <c r="H1097" t="s">
        <v>284</v>
      </c>
      <c r="I1097" s="12" t="str">
        <f t="shared" si="69"/>
        <v>2938954245351</v>
      </c>
      <c r="L1097" s="11">
        <f t="shared" si="70"/>
        <v>-245351</v>
      </c>
      <c r="O1097" s="10">
        <f>+IFERROR(VLOOKUP(I1097,'[1]Resumen pagos 2025'!$1:$1048576,9,0),0)</f>
        <v>0</v>
      </c>
      <c r="P1097" t="b">
        <f t="shared" si="71"/>
        <v>1</v>
      </c>
    </row>
    <row r="1098" spans="1:16">
      <c r="A1098" t="s">
        <v>289</v>
      </c>
      <c r="B1098" t="s">
        <v>41</v>
      </c>
      <c r="C1098" s="9">
        <v>5253</v>
      </c>
      <c r="D1098" s="10">
        <v>44904</v>
      </c>
      <c r="E1098" s="11">
        <v>5513364</v>
      </c>
      <c r="F1098" t="s">
        <v>288</v>
      </c>
      <c r="G1098" s="10">
        <f t="shared" si="68"/>
        <v>44934</v>
      </c>
      <c r="H1098" t="s">
        <v>284</v>
      </c>
      <c r="I1098" s="12" t="str">
        <f t="shared" si="69"/>
        <v>52535513364</v>
      </c>
      <c r="L1098" s="11">
        <f t="shared" si="70"/>
        <v>-5513364</v>
      </c>
      <c r="O1098" s="10">
        <f>+IFERROR(VLOOKUP(I1098,'[1]Resumen pagos 2025'!$1:$1048576,9,0),0)</f>
        <v>0</v>
      </c>
      <c r="P1098" t="b">
        <f t="shared" si="71"/>
        <v>1</v>
      </c>
    </row>
    <row r="1099" spans="1:16">
      <c r="A1099" t="s">
        <v>292</v>
      </c>
      <c r="B1099" t="s">
        <v>41</v>
      </c>
      <c r="C1099" s="9">
        <v>45900</v>
      </c>
      <c r="D1099" s="10">
        <v>44904</v>
      </c>
      <c r="E1099" s="11">
        <v>155977</v>
      </c>
      <c r="F1099" t="s">
        <v>288</v>
      </c>
      <c r="G1099" s="10">
        <f t="shared" si="68"/>
        <v>44934</v>
      </c>
      <c r="H1099" t="s">
        <v>284</v>
      </c>
      <c r="I1099" s="12" t="str">
        <f t="shared" si="69"/>
        <v>45900155977</v>
      </c>
      <c r="L1099" s="11">
        <f t="shared" si="70"/>
        <v>-155977</v>
      </c>
      <c r="O1099" s="10">
        <f>+IFERROR(VLOOKUP(I1099,'[1]Resumen pagos 2025'!$1:$1048576,9,0),0)</f>
        <v>0</v>
      </c>
      <c r="P1099" t="b">
        <f t="shared" si="71"/>
        <v>1</v>
      </c>
    </row>
    <row r="1100" spans="1:16">
      <c r="A1100" t="s">
        <v>292</v>
      </c>
      <c r="B1100" t="s">
        <v>41</v>
      </c>
      <c r="C1100" s="9">
        <v>45902</v>
      </c>
      <c r="D1100" s="10">
        <v>44904</v>
      </c>
      <c r="E1100" s="11">
        <v>47983</v>
      </c>
      <c r="F1100" t="s">
        <v>288</v>
      </c>
      <c r="G1100" s="10">
        <f t="shared" si="68"/>
        <v>44934</v>
      </c>
      <c r="H1100" t="s">
        <v>284</v>
      </c>
      <c r="I1100" s="12" t="str">
        <f t="shared" si="69"/>
        <v>4590247983</v>
      </c>
      <c r="L1100" s="11">
        <f t="shared" si="70"/>
        <v>-47983</v>
      </c>
      <c r="O1100" s="10">
        <f>+IFERROR(VLOOKUP(I1100,'[1]Resumen pagos 2025'!$1:$1048576,9,0),0)</f>
        <v>0</v>
      </c>
      <c r="P1100" t="b">
        <f t="shared" si="71"/>
        <v>1</v>
      </c>
    </row>
    <row r="1101" spans="1:16">
      <c r="A1101" t="s">
        <v>300</v>
      </c>
      <c r="B1101" t="s">
        <v>41</v>
      </c>
      <c r="C1101" s="9">
        <v>46222426</v>
      </c>
      <c r="D1101" s="10">
        <v>44905</v>
      </c>
      <c r="E1101" s="11">
        <v>10990</v>
      </c>
      <c r="F1101" t="s">
        <v>288</v>
      </c>
      <c r="G1101" s="10">
        <f t="shared" si="68"/>
        <v>44935</v>
      </c>
      <c r="H1101" t="s">
        <v>284</v>
      </c>
      <c r="I1101" s="12" t="str">
        <f t="shared" si="69"/>
        <v>4622242610990</v>
      </c>
      <c r="L1101" s="11">
        <f t="shared" si="70"/>
        <v>-10990</v>
      </c>
      <c r="O1101" s="10">
        <f>+IFERROR(VLOOKUP(I1101,'[1]Resumen pagos 2025'!$1:$1048576,9,0),0)</f>
        <v>0</v>
      </c>
      <c r="P1101" t="b">
        <f t="shared" si="71"/>
        <v>1</v>
      </c>
    </row>
    <row r="1102" spans="1:16">
      <c r="A1102" t="s">
        <v>52</v>
      </c>
      <c r="B1102" t="s">
        <v>41</v>
      </c>
      <c r="C1102" s="9">
        <v>106525</v>
      </c>
      <c r="D1102" s="10">
        <v>44907</v>
      </c>
      <c r="E1102" s="11">
        <v>1169389</v>
      </c>
      <c r="F1102" t="s">
        <v>288</v>
      </c>
      <c r="G1102" s="10">
        <f t="shared" si="68"/>
        <v>44937</v>
      </c>
      <c r="H1102" t="s">
        <v>284</v>
      </c>
      <c r="I1102" s="12" t="str">
        <f t="shared" si="69"/>
        <v>1065251169389</v>
      </c>
      <c r="L1102" s="11">
        <f t="shared" si="70"/>
        <v>-1169389</v>
      </c>
      <c r="O1102" s="10">
        <f>+IFERROR(VLOOKUP(I1102,'[1]Resumen pagos 2025'!$1:$1048576,9,0),0)</f>
        <v>0</v>
      </c>
      <c r="P1102" t="b">
        <f t="shared" si="71"/>
        <v>1</v>
      </c>
    </row>
    <row r="1103" spans="1:16">
      <c r="A1103" t="s">
        <v>344</v>
      </c>
      <c r="B1103" t="s">
        <v>41</v>
      </c>
      <c r="C1103" s="9">
        <v>27201</v>
      </c>
      <c r="D1103" s="10">
        <v>44907</v>
      </c>
      <c r="E1103" s="11">
        <v>1637421</v>
      </c>
      <c r="F1103" t="s">
        <v>288</v>
      </c>
      <c r="G1103" s="10">
        <f t="shared" si="68"/>
        <v>44937</v>
      </c>
      <c r="H1103" t="s">
        <v>284</v>
      </c>
      <c r="I1103" s="12" t="str">
        <f t="shared" si="69"/>
        <v>272011637421</v>
      </c>
      <c r="L1103" s="11">
        <f t="shared" si="70"/>
        <v>-1637421</v>
      </c>
      <c r="O1103" s="10">
        <f>+IFERROR(VLOOKUP(I1103,'[1]Resumen pagos 2025'!$1:$1048576,9,0),0)</f>
        <v>0</v>
      </c>
      <c r="P1103" t="b">
        <f t="shared" si="71"/>
        <v>1</v>
      </c>
    </row>
    <row r="1104" spans="1:16">
      <c r="A1104" t="s">
        <v>64</v>
      </c>
      <c r="B1104" t="s">
        <v>41</v>
      </c>
      <c r="C1104" s="9">
        <v>99472</v>
      </c>
      <c r="D1104" s="10">
        <v>44908</v>
      </c>
      <c r="E1104" s="11">
        <v>6035773</v>
      </c>
      <c r="F1104" t="s">
        <v>288</v>
      </c>
      <c r="G1104" s="10">
        <f t="shared" si="68"/>
        <v>44938</v>
      </c>
      <c r="H1104" t="s">
        <v>284</v>
      </c>
      <c r="I1104" s="12" t="str">
        <f t="shared" si="69"/>
        <v>994726035773</v>
      </c>
      <c r="L1104" s="11">
        <f t="shared" si="70"/>
        <v>-6035773</v>
      </c>
      <c r="O1104" s="10">
        <f>+IFERROR(VLOOKUP(I1104,'[1]Resumen pagos 2025'!$1:$1048576,9,0),0)</f>
        <v>0</v>
      </c>
      <c r="P1104" t="b">
        <f t="shared" si="71"/>
        <v>1</v>
      </c>
    </row>
    <row r="1105" spans="1:16">
      <c r="A1105" t="s">
        <v>96</v>
      </c>
      <c r="B1105" t="s">
        <v>41</v>
      </c>
      <c r="C1105" s="9">
        <v>10570</v>
      </c>
      <c r="D1105" s="10">
        <v>44908</v>
      </c>
      <c r="E1105" s="11">
        <v>1872176</v>
      </c>
      <c r="F1105" t="s">
        <v>288</v>
      </c>
      <c r="G1105" s="10">
        <f t="shared" si="68"/>
        <v>44938</v>
      </c>
      <c r="H1105" t="s">
        <v>284</v>
      </c>
      <c r="I1105" s="12" t="str">
        <f t="shared" si="69"/>
        <v>105701872176</v>
      </c>
      <c r="L1105" s="11">
        <f t="shared" si="70"/>
        <v>-1872176</v>
      </c>
      <c r="O1105" s="10">
        <f>+IFERROR(VLOOKUP(I1105,'[1]Resumen pagos 2025'!$1:$1048576,9,0),0)</f>
        <v>0</v>
      </c>
      <c r="P1105" t="b">
        <f t="shared" si="71"/>
        <v>1</v>
      </c>
    </row>
    <row r="1106" spans="1:16">
      <c r="A1106" t="s">
        <v>291</v>
      </c>
      <c r="B1106" t="s">
        <v>41</v>
      </c>
      <c r="C1106" s="9">
        <v>1282</v>
      </c>
      <c r="D1106" s="10">
        <v>44908</v>
      </c>
      <c r="E1106" s="11">
        <v>290860</v>
      </c>
      <c r="F1106" t="s">
        <v>288</v>
      </c>
      <c r="G1106" s="10">
        <f t="shared" si="68"/>
        <v>44938</v>
      </c>
      <c r="H1106" t="s">
        <v>284</v>
      </c>
      <c r="I1106" s="12" t="str">
        <f t="shared" si="69"/>
        <v>1282290860</v>
      </c>
      <c r="L1106" s="11">
        <f t="shared" si="70"/>
        <v>-290860</v>
      </c>
      <c r="O1106" s="10">
        <f>+IFERROR(VLOOKUP(I1106,'[1]Resumen pagos 2025'!$1:$1048576,9,0),0)</f>
        <v>0</v>
      </c>
      <c r="P1106" t="b">
        <f t="shared" si="71"/>
        <v>1</v>
      </c>
    </row>
    <row r="1107" spans="1:16">
      <c r="A1107" t="s">
        <v>292</v>
      </c>
      <c r="B1107" t="s">
        <v>41</v>
      </c>
      <c r="C1107" s="9">
        <v>46039</v>
      </c>
      <c r="D1107" s="10">
        <v>44908</v>
      </c>
      <c r="E1107" s="11">
        <v>277306</v>
      </c>
      <c r="F1107" t="s">
        <v>288</v>
      </c>
      <c r="G1107" s="10">
        <f t="shared" si="68"/>
        <v>44938</v>
      </c>
      <c r="H1107" t="s">
        <v>284</v>
      </c>
      <c r="I1107" s="12" t="str">
        <f t="shared" si="69"/>
        <v>46039277306</v>
      </c>
      <c r="L1107" s="11">
        <f t="shared" si="70"/>
        <v>-277306</v>
      </c>
      <c r="O1107" s="10">
        <f>+IFERROR(VLOOKUP(I1107,'[1]Resumen pagos 2025'!$1:$1048576,9,0),0)</f>
        <v>0</v>
      </c>
      <c r="P1107" t="b">
        <f t="shared" si="71"/>
        <v>1</v>
      </c>
    </row>
    <row r="1108" spans="1:16">
      <c r="A1108" t="s">
        <v>52</v>
      </c>
      <c r="B1108" t="s">
        <v>41</v>
      </c>
      <c r="C1108" s="9">
        <v>106570</v>
      </c>
      <c r="D1108" s="10">
        <v>44909</v>
      </c>
      <c r="E1108" s="11">
        <v>258563</v>
      </c>
      <c r="F1108" t="s">
        <v>288</v>
      </c>
      <c r="G1108" s="10">
        <f t="shared" si="68"/>
        <v>44939</v>
      </c>
      <c r="H1108" t="s">
        <v>284</v>
      </c>
      <c r="I1108" s="12" t="str">
        <f t="shared" si="69"/>
        <v>106570258563</v>
      </c>
      <c r="L1108" s="11">
        <f t="shared" si="70"/>
        <v>-258563</v>
      </c>
      <c r="O1108" s="10">
        <f>+IFERROR(VLOOKUP(I1108,'[1]Resumen pagos 2025'!$1:$1048576,9,0),0)</f>
        <v>0</v>
      </c>
      <c r="P1108" t="b">
        <f t="shared" si="71"/>
        <v>1</v>
      </c>
    </row>
    <row r="1109" spans="1:16">
      <c r="A1109" t="s">
        <v>292</v>
      </c>
      <c r="B1109" t="s">
        <v>41</v>
      </c>
      <c r="C1109" s="9">
        <v>46073</v>
      </c>
      <c r="D1109" s="10">
        <v>44909</v>
      </c>
      <c r="E1109" s="11">
        <v>44984</v>
      </c>
      <c r="F1109" t="s">
        <v>288</v>
      </c>
      <c r="G1109" s="10">
        <f t="shared" si="68"/>
        <v>44939</v>
      </c>
      <c r="H1109" t="s">
        <v>284</v>
      </c>
      <c r="I1109" s="12" t="str">
        <f t="shared" si="69"/>
        <v>4607344984</v>
      </c>
      <c r="L1109" s="11">
        <f t="shared" si="70"/>
        <v>-44984</v>
      </c>
      <c r="O1109" s="10">
        <f>+IFERROR(VLOOKUP(I1109,'[1]Resumen pagos 2025'!$1:$1048576,9,0),0)</f>
        <v>0</v>
      </c>
      <c r="P1109" t="b">
        <f t="shared" si="71"/>
        <v>1</v>
      </c>
    </row>
    <row r="1110" spans="1:16">
      <c r="A1110" t="s">
        <v>292</v>
      </c>
      <c r="B1110" t="s">
        <v>41</v>
      </c>
      <c r="C1110" s="9">
        <v>46072</v>
      </c>
      <c r="D1110" s="10">
        <v>44909</v>
      </c>
      <c r="E1110" s="11">
        <v>95926</v>
      </c>
      <c r="F1110" t="s">
        <v>288</v>
      </c>
      <c r="G1110" s="10">
        <f t="shared" si="68"/>
        <v>44939</v>
      </c>
      <c r="H1110" t="s">
        <v>284</v>
      </c>
      <c r="I1110" s="12" t="str">
        <f t="shared" si="69"/>
        <v>4607295926</v>
      </c>
      <c r="L1110" s="11">
        <f t="shared" si="70"/>
        <v>-95926</v>
      </c>
      <c r="O1110" s="10">
        <f>+IFERROR(VLOOKUP(I1110,'[1]Resumen pagos 2025'!$1:$1048576,9,0),0)</f>
        <v>0</v>
      </c>
      <c r="P1110" t="b">
        <f t="shared" si="71"/>
        <v>1</v>
      </c>
    </row>
    <row r="1111" spans="1:16">
      <c r="A1111" t="s">
        <v>374</v>
      </c>
      <c r="B1111" t="s">
        <v>41</v>
      </c>
      <c r="C1111" s="9">
        <v>254</v>
      </c>
      <c r="D1111" s="10">
        <v>44909</v>
      </c>
      <c r="E1111" s="11">
        <v>3332000</v>
      </c>
      <c r="F1111" t="s">
        <v>288</v>
      </c>
      <c r="G1111" s="10">
        <f t="shared" si="68"/>
        <v>44939</v>
      </c>
      <c r="H1111" t="s">
        <v>284</v>
      </c>
      <c r="I1111" s="12" t="str">
        <f t="shared" si="69"/>
        <v>2543332000</v>
      </c>
      <c r="L1111" s="11">
        <f t="shared" si="70"/>
        <v>-3332000</v>
      </c>
      <c r="O1111" s="10">
        <f>+IFERROR(VLOOKUP(I1111,'[1]Resumen pagos 2025'!$1:$1048576,9,0),0)</f>
        <v>0</v>
      </c>
      <c r="P1111" t="b">
        <f t="shared" si="71"/>
        <v>1</v>
      </c>
    </row>
    <row r="1112" spans="1:16">
      <c r="A1112" t="s">
        <v>55</v>
      </c>
      <c r="B1112" t="s">
        <v>41</v>
      </c>
      <c r="C1112" s="9">
        <v>859563</v>
      </c>
      <c r="D1112" s="10">
        <v>44910</v>
      </c>
      <c r="E1112" s="11">
        <v>3269959</v>
      </c>
      <c r="F1112" t="s">
        <v>288</v>
      </c>
      <c r="G1112" s="10">
        <f t="shared" si="68"/>
        <v>44940</v>
      </c>
      <c r="H1112" t="s">
        <v>284</v>
      </c>
      <c r="I1112" s="12" t="str">
        <f t="shared" si="69"/>
        <v>8595633269959</v>
      </c>
      <c r="L1112" s="11">
        <f t="shared" si="70"/>
        <v>-3269959</v>
      </c>
      <c r="N1112" s="14" t="s">
        <v>304</v>
      </c>
      <c r="O1112" s="10">
        <f>+IFERROR(VLOOKUP(I1112,'[1]Resumen pagos 2025'!$1:$1048576,9,0),0)</f>
        <v>0</v>
      </c>
      <c r="P1112" t="b">
        <f t="shared" si="71"/>
        <v>1</v>
      </c>
    </row>
    <row r="1113" spans="1:16">
      <c r="A1113" t="s">
        <v>64</v>
      </c>
      <c r="B1113" t="s">
        <v>41</v>
      </c>
      <c r="C1113" s="9">
        <v>99492</v>
      </c>
      <c r="D1113" s="10">
        <v>44911</v>
      </c>
      <c r="E1113" s="11">
        <v>1167352</v>
      </c>
      <c r="F1113" t="s">
        <v>288</v>
      </c>
      <c r="G1113" s="10">
        <f t="shared" si="68"/>
        <v>44941</v>
      </c>
      <c r="H1113" t="s">
        <v>284</v>
      </c>
      <c r="I1113" s="12" t="str">
        <f t="shared" si="69"/>
        <v>994921167352</v>
      </c>
      <c r="L1113" s="11">
        <f t="shared" si="70"/>
        <v>-1167352</v>
      </c>
      <c r="O1113" s="10">
        <f>+IFERROR(VLOOKUP(I1113,'[1]Resumen pagos 2025'!$1:$1048576,9,0),0)</f>
        <v>0</v>
      </c>
      <c r="P1113" t="b">
        <f t="shared" si="71"/>
        <v>1</v>
      </c>
    </row>
    <row r="1114" spans="1:16">
      <c r="A1114" t="s">
        <v>64</v>
      </c>
      <c r="B1114" t="s">
        <v>41</v>
      </c>
      <c r="C1114" s="9">
        <v>99499</v>
      </c>
      <c r="D1114" s="10">
        <v>44911</v>
      </c>
      <c r="E1114" s="11">
        <v>775656</v>
      </c>
      <c r="F1114" t="s">
        <v>288</v>
      </c>
      <c r="G1114" s="10">
        <f t="shared" si="68"/>
        <v>44941</v>
      </c>
      <c r="H1114" t="s">
        <v>284</v>
      </c>
      <c r="I1114" s="12" t="str">
        <f t="shared" si="69"/>
        <v>99499775656</v>
      </c>
      <c r="L1114" s="11">
        <f t="shared" si="70"/>
        <v>-775656</v>
      </c>
      <c r="O1114" s="10">
        <f>+IFERROR(VLOOKUP(I1114,'[1]Resumen pagos 2025'!$1:$1048576,9,0),0)</f>
        <v>0</v>
      </c>
      <c r="P1114" t="b">
        <f t="shared" si="71"/>
        <v>1</v>
      </c>
    </row>
    <row r="1115" spans="1:16">
      <c r="A1115" t="s">
        <v>55</v>
      </c>
      <c r="B1115" t="s">
        <v>41</v>
      </c>
      <c r="C1115" s="9">
        <v>860023</v>
      </c>
      <c r="D1115" s="10">
        <v>44911</v>
      </c>
      <c r="E1115" s="11">
        <v>6119911</v>
      </c>
      <c r="F1115" t="s">
        <v>288</v>
      </c>
      <c r="G1115" s="10">
        <f t="shared" si="68"/>
        <v>44941</v>
      </c>
      <c r="H1115" t="s">
        <v>284</v>
      </c>
      <c r="I1115" s="12" t="str">
        <f t="shared" si="69"/>
        <v>8600236119911</v>
      </c>
      <c r="L1115" s="11">
        <f t="shared" si="70"/>
        <v>-6119911</v>
      </c>
      <c r="N1115" s="14" t="s">
        <v>304</v>
      </c>
      <c r="O1115" s="10">
        <f>+IFERROR(VLOOKUP(I1115,'[1]Resumen pagos 2025'!$1:$1048576,9,0),0)</f>
        <v>0</v>
      </c>
      <c r="P1115" t="b">
        <f t="shared" si="71"/>
        <v>1</v>
      </c>
    </row>
    <row r="1116" spans="1:16">
      <c r="A1116" t="s">
        <v>292</v>
      </c>
      <c r="B1116" t="s">
        <v>41</v>
      </c>
      <c r="C1116" s="9">
        <v>46178</v>
      </c>
      <c r="D1116" s="10">
        <v>44911</v>
      </c>
      <c r="E1116" s="11">
        <v>159984</v>
      </c>
      <c r="F1116" t="s">
        <v>288</v>
      </c>
      <c r="G1116" s="10">
        <f t="shared" si="68"/>
        <v>44941</v>
      </c>
      <c r="H1116" t="s">
        <v>284</v>
      </c>
      <c r="I1116" s="12" t="str">
        <f t="shared" si="69"/>
        <v>46178159984</v>
      </c>
      <c r="L1116" s="11">
        <f t="shared" si="70"/>
        <v>-159984</v>
      </c>
      <c r="O1116" s="10">
        <f>+IFERROR(VLOOKUP(I1116,'[1]Resumen pagos 2025'!$1:$1048576,9,0),0)</f>
        <v>0</v>
      </c>
      <c r="P1116" t="b">
        <f t="shared" si="71"/>
        <v>1</v>
      </c>
    </row>
    <row r="1117" spans="1:16">
      <c r="A1117" t="s">
        <v>350</v>
      </c>
      <c r="B1117" t="s">
        <v>41</v>
      </c>
      <c r="C1117" s="9">
        <v>5857108</v>
      </c>
      <c r="D1117" s="10">
        <v>44911</v>
      </c>
      <c r="E1117" s="11">
        <v>12558</v>
      </c>
      <c r="F1117" t="s">
        <v>288</v>
      </c>
      <c r="G1117" s="10">
        <f t="shared" si="68"/>
        <v>44941</v>
      </c>
      <c r="H1117" t="s">
        <v>284</v>
      </c>
      <c r="I1117" s="12" t="str">
        <f t="shared" si="69"/>
        <v>585710812558</v>
      </c>
      <c r="J1117" s="10">
        <f>+G1117</f>
        <v>44941</v>
      </c>
      <c r="K1117" s="11">
        <f>+E1117</f>
        <v>12558</v>
      </c>
      <c r="L1117" s="11">
        <f t="shared" si="70"/>
        <v>0</v>
      </c>
      <c r="O1117" s="10">
        <f>+IFERROR(VLOOKUP(I1117,'[1]Resumen pagos 2025'!$1:$1048576,9,0),0)</f>
        <v>0</v>
      </c>
      <c r="P1117" t="b">
        <f t="shared" si="71"/>
        <v>0</v>
      </c>
    </row>
    <row r="1118" spans="1:16">
      <c r="A1118" t="s">
        <v>67</v>
      </c>
      <c r="B1118" t="s">
        <v>41</v>
      </c>
      <c r="C1118" s="9">
        <v>33271</v>
      </c>
      <c r="D1118" s="10">
        <v>44914</v>
      </c>
      <c r="E1118" s="11">
        <v>1213165</v>
      </c>
      <c r="F1118" t="s">
        <v>288</v>
      </c>
      <c r="G1118" s="10">
        <f t="shared" si="68"/>
        <v>44944</v>
      </c>
      <c r="H1118" t="s">
        <v>284</v>
      </c>
      <c r="I1118" s="12" t="str">
        <f t="shared" si="69"/>
        <v>332711213165</v>
      </c>
      <c r="L1118" s="11">
        <f t="shared" si="70"/>
        <v>-1213165</v>
      </c>
      <c r="N1118" s="14" t="s">
        <v>298</v>
      </c>
      <c r="O1118" s="10">
        <f>+IFERROR(VLOOKUP(I1118,'[1]Resumen pagos 2025'!$1:$1048576,9,0),0)</f>
        <v>0</v>
      </c>
      <c r="P1118" t="b">
        <f t="shared" si="71"/>
        <v>1</v>
      </c>
    </row>
    <row r="1119" spans="1:16">
      <c r="A1119" t="s">
        <v>95</v>
      </c>
      <c r="B1119" t="s">
        <v>41</v>
      </c>
      <c r="C1119" s="9">
        <v>5041</v>
      </c>
      <c r="D1119" s="10">
        <v>44914</v>
      </c>
      <c r="E1119" s="11">
        <v>2774912</v>
      </c>
      <c r="F1119" t="s">
        <v>288</v>
      </c>
      <c r="G1119" s="10">
        <f t="shared" si="68"/>
        <v>44944</v>
      </c>
      <c r="H1119" t="s">
        <v>284</v>
      </c>
      <c r="I1119" s="12" t="str">
        <f t="shared" si="69"/>
        <v>50412774912</v>
      </c>
      <c r="L1119" s="11">
        <f t="shared" si="70"/>
        <v>-2774912</v>
      </c>
      <c r="O1119" s="10">
        <f>+IFERROR(VLOOKUP(I1119,'[1]Resumen pagos 2025'!$1:$1048576,9,0),0)</f>
        <v>0</v>
      </c>
      <c r="P1119" t="b">
        <f t="shared" si="71"/>
        <v>1</v>
      </c>
    </row>
    <row r="1120" spans="1:16">
      <c r="A1120" t="s">
        <v>292</v>
      </c>
      <c r="B1120" t="s">
        <v>41</v>
      </c>
      <c r="C1120" s="9">
        <v>46292</v>
      </c>
      <c r="D1120" s="10">
        <v>44914</v>
      </c>
      <c r="E1120" s="11">
        <v>13592</v>
      </c>
      <c r="F1120" t="s">
        <v>288</v>
      </c>
      <c r="G1120" s="10">
        <f t="shared" si="68"/>
        <v>44944</v>
      </c>
      <c r="H1120" t="s">
        <v>284</v>
      </c>
      <c r="I1120" s="12" t="str">
        <f t="shared" si="69"/>
        <v>4629213592</v>
      </c>
      <c r="L1120" s="11">
        <f t="shared" si="70"/>
        <v>-13592</v>
      </c>
      <c r="O1120" s="10">
        <f>+IFERROR(VLOOKUP(I1120,'[1]Resumen pagos 2025'!$1:$1048576,9,0),0)</f>
        <v>0</v>
      </c>
      <c r="P1120" t="b">
        <f t="shared" si="71"/>
        <v>1</v>
      </c>
    </row>
    <row r="1121" spans="1:16">
      <c r="A1121" t="s">
        <v>51</v>
      </c>
      <c r="B1121" t="s">
        <v>41</v>
      </c>
      <c r="C1121" s="9">
        <v>12485</v>
      </c>
      <c r="D1121" s="10">
        <v>44915</v>
      </c>
      <c r="E1121" s="11">
        <v>558110</v>
      </c>
      <c r="F1121" t="s">
        <v>288</v>
      </c>
      <c r="G1121" s="10">
        <f t="shared" si="68"/>
        <v>44945</v>
      </c>
      <c r="H1121" t="s">
        <v>284</v>
      </c>
      <c r="I1121" s="12" t="str">
        <f t="shared" si="69"/>
        <v>12485558110</v>
      </c>
      <c r="L1121" s="11">
        <f t="shared" si="70"/>
        <v>-558110</v>
      </c>
      <c r="O1121" s="10">
        <f>+IFERROR(VLOOKUP(I1121,'[1]Resumen pagos 2025'!$1:$1048576,9,0),0)</f>
        <v>0</v>
      </c>
      <c r="P1121" t="b">
        <f t="shared" si="71"/>
        <v>1</v>
      </c>
    </row>
    <row r="1122" spans="1:16">
      <c r="A1122" t="s">
        <v>393</v>
      </c>
      <c r="B1122" t="s">
        <v>41</v>
      </c>
      <c r="C1122" s="9">
        <v>24306</v>
      </c>
      <c r="D1122" s="10">
        <v>44915</v>
      </c>
      <c r="E1122" s="11">
        <v>13744</v>
      </c>
      <c r="F1122" t="s">
        <v>288</v>
      </c>
      <c r="G1122" s="10">
        <f t="shared" si="68"/>
        <v>44945</v>
      </c>
      <c r="H1122" t="s">
        <v>284</v>
      </c>
      <c r="I1122" s="12" t="str">
        <f t="shared" si="69"/>
        <v>2430613744</v>
      </c>
      <c r="L1122" s="11">
        <f t="shared" si="70"/>
        <v>-13744</v>
      </c>
      <c r="O1122" s="10">
        <f>+IFERROR(VLOOKUP(I1122,'[1]Resumen pagos 2025'!$1:$1048576,9,0),0)</f>
        <v>0</v>
      </c>
      <c r="P1122" t="b">
        <f t="shared" si="71"/>
        <v>1</v>
      </c>
    </row>
    <row r="1123" spans="1:16">
      <c r="A1123" t="s">
        <v>289</v>
      </c>
      <c r="B1123" t="s">
        <v>41</v>
      </c>
      <c r="C1123" s="9">
        <v>5379</v>
      </c>
      <c r="D1123" s="10">
        <v>44915</v>
      </c>
      <c r="E1123" s="11">
        <v>478036</v>
      </c>
      <c r="F1123" t="s">
        <v>288</v>
      </c>
      <c r="G1123" s="10">
        <f t="shared" si="68"/>
        <v>44945</v>
      </c>
      <c r="H1123" t="s">
        <v>284</v>
      </c>
      <c r="I1123" s="12" t="str">
        <f t="shared" si="69"/>
        <v>5379478036</v>
      </c>
      <c r="L1123" s="11">
        <f t="shared" si="70"/>
        <v>-478036</v>
      </c>
      <c r="O1123" s="10">
        <f>+IFERROR(VLOOKUP(I1123,'[1]Resumen pagos 2025'!$1:$1048576,9,0),0)</f>
        <v>0</v>
      </c>
      <c r="P1123" t="b">
        <f t="shared" si="71"/>
        <v>1</v>
      </c>
    </row>
    <row r="1124" spans="1:16">
      <c r="A1124" t="s">
        <v>340</v>
      </c>
      <c r="B1124" t="s">
        <v>41</v>
      </c>
      <c r="C1124" s="9">
        <v>865</v>
      </c>
      <c r="D1124" s="10">
        <v>44917</v>
      </c>
      <c r="E1124" s="11">
        <v>1092901</v>
      </c>
      <c r="F1124" t="s">
        <v>288</v>
      </c>
      <c r="G1124" s="10">
        <f t="shared" si="68"/>
        <v>44947</v>
      </c>
      <c r="H1124" t="s">
        <v>327</v>
      </c>
      <c r="I1124" s="12" t="str">
        <f t="shared" si="69"/>
        <v>8651092901</v>
      </c>
      <c r="L1124" s="11">
        <f t="shared" si="70"/>
        <v>-1092901</v>
      </c>
      <c r="O1124" s="10">
        <f>+IFERROR(VLOOKUP(I1124,'[1]Resumen pagos 2025'!$1:$1048576,9,0),0)</f>
        <v>0</v>
      </c>
      <c r="P1124" t="b">
        <f t="shared" si="71"/>
        <v>1</v>
      </c>
    </row>
    <row r="1125" spans="1:16">
      <c r="A1125" t="s">
        <v>343</v>
      </c>
      <c r="B1125" t="s">
        <v>41</v>
      </c>
      <c r="C1125" s="9">
        <v>2640</v>
      </c>
      <c r="D1125" s="10">
        <v>44917</v>
      </c>
      <c r="E1125" s="11">
        <v>65890</v>
      </c>
      <c r="F1125" t="s">
        <v>288</v>
      </c>
      <c r="G1125" s="10">
        <f t="shared" si="68"/>
        <v>44947</v>
      </c>
      <c r="H1125" t="s">
        <v>284</v>
      </c>
      <c r="I1125" s="12" t="str">
        <f t="shared" si="69"/>
        <v>264065890</v>
      </c>
      <c r="L1125" s="11">
        <f t="shared" si="70"/>
        <v>-65890</v>
      </c>
      <c r="O1125" s="10">
        <f>+IFERROR(VLOOKUP(I1125,'[1]Resumen pagos 2025'!$1:$1048576,9,0),0)</f>
        <v>0</v>
      </c>
      <c r="P1125" t="b">
        <f t="shared" si="71"/>
        <v>1</v>
      </c>
    </row>
    <row r="1126" spans="1:16">
      <c r="A1126" t="s">
        <v>344</v>
      </c>
      <c r="B1126" t="s">
        <v>41</v>
      </c>
      <c r="C1126" s="9">
        <v>27369</v>
      </c>
      <c r="D1126" s="10">
        <v>44917</v>
      </c>
      <c r="E1126" s="11">
        <v>169932</v>
      </c>
      <c r="F1126" t="s">
        <v>288</v>
      </c>
      <c r="G1126" s="10">
        <f t="shared" si="68"/>
        <v>44947</v>
      </c>
      <c r="H1126" t="s">
        <v>284</v>
      </c>
      <c r="I1126" s="12" t="str">
        <f t="shared" si="69"/>
        <v>27369169932</v>
      </c>
      <c r="L1126" s="11">
        <f t="shared" si="70"/>
        <v>-169932</v>
      </c>
      <c r="O1126" s="10">
        <f>+IFERROR(VLOOKUP(I1126,'[1]Resumen pagos 2025'!$1:$1048576,9,0),0)</f>
        <v>0</v>
      </c>
      <c r="P1126" t="b">
        <f t="shared" si="71"/>
        <v>1</v>
      </c>
    </row>
    <row r="1127" spans="1:16">
      <c r="A1127" t="s">
        <v>55</v>
      </c>
      <c r="B1127" t="s">
        <v>41</v>
      </c>
      <c r="C1127" s="9">
        <v>863046</v>
      </c>
      <c r="D1127" s="10">
        <v>44918</v>
      </c>
      <c r="E1127" s="11">
        <v>2319920</v>
      </c>
      <c r="F1127" t="s">
        <v>288</v>
      </c>
      <c r="G1127" s="10">
        <f t="shared" si="68"/>
        <v>44948</v>
      </c>
      <c r="H1127" t="s">
        <v>284</v>
      </c>
      <c r="I1127" s="12" t="str">
        <f t="shared" si="69"/>
        <v>8630462319920</v>
      </c>
      <c r="L1127" s="11">
        <f t="shared" si="70"/>
        <v>-2319920</v>
      </c>
      <c r="N1127" s="14" t="s">
        <v>304</v>
      </c>
      <c r="O1127" s="10">
        <f>+IFERROR(VLOOKUP(I1127,'[1]Resumen pagos 2025'!$1:$1048576,9,0),0)</f>
        <v>0</v>
      </c>
      <c r="P1127" t="b">
        <f t="shared" si="71"/>
        <v>1</v>
      </c>
    </row>
    <row r="1128" spans="1:16">
      <c r="A1128" t="s">
        <v>292</v>
      </c>
      <c r="B1128" t="s">
        <v>41</v>
      </c>
      <c r="C1128" s="9">
        <v>46512</v>
      </c>
      <c r="D1128" s="10">
        <v>44921</v>
      </c>
      <c r="E1128" s="11">
        <v>71924</v>
      </c>
      <c r="F1128" t="s">
        <v>288</v>
      </c>
      <c r="G1128" s="10">
        <f t="shared" si="68"/>
        <v>44951</v>
      </c>
      <c r="H1128" t="s">
        <v>284</v>
      </c>
      <c r="I1128" s="12" t="str">
        <f t="shared" si="69"/>
        <v>4651271924</v>
      </c>
      <c r="L1128" s="11">
        <f t="shared" si="70"/>
        <v>-71924</v>
      </c>
      <c r="O1128" s="10">
        <f>+IFERROR(VLOOKUP(I1128,'[1]Resumen pagos 2025'!$1:$1048576,9,0),0)</f>
        <v>0</v>
      </c>
      <c r="P1128" t="b">
        <f t="shared" si="71"/>
        <v>1</v>
      </c>
    </row>
    <row r="1129" spans="1:16">
      <c r="A1129" t="s">
        <v>344</v>
      </c>
      <c r="B1129" t="s">
        <v>41</v>
      </c>
      <c r="C1129" s="9">
        <v>27410</v>
      </c>
      <c r="D1129" s="10">
        <v>44921</v>
      </c>
      <c r="E1129" s="11">
        <v>1096476</v>
      </c>
      <c r="F1129" t="s">
        <v>288</v>
      </c>
      <c r="G1129" s="10">
        <f t="shared" si="68"/>
        <v>44951</v>
      </c>
      <c r="H1129" t="s">
        <v>284</v>
      </c>
      <c r="I1129" s="12" t="str">
        <f t="shared" si="69"/>
        <v>274101096476</v>
      </c>
      <c r="L1129" s="11">
        <f t="shared" si="70"/>
        <v>-1096476</v>
      </c>
      <c r="O1129" s="10">
        <f>+IFERROR(VLOOKUP(I1129,'[1]Resumen pagos 2025'!$1:$1048576,9,0),0)</f>
        <v>0</v>
      </c>
      <c r="P1129" t="b">
        <f t="shared" si="71"/>
        <v>1</v>
      </c>
    </row>
    <row r="1130" spans="1:16">
      <c r="A1130" t="s">
        <v>48</v>
      </c>
      <c r="B1130" t="s">
        <v>41</v>
      </c>
      <c r="C1130" s="9">
        <v>3669</v>
      </c>
      <c r="D1130" s="10">
        <v>44922</v>
      </c>
      <c r="E1130" s="11">
        <v>6714137</v>
      </c>
      <c r="F1130" t="s">
        <v>288</v>
      </c>
      <c r="G1130" s="10">
        <f t="shared" si="68"/>
        <v>44952</v>
      </c>
      <c r="H1130" t="s">
        <v>284</v>
      </c>
      <c r="I1130" s="12" t="str">
        <f t="shared" si="69"/>
        <v>36696714137</v>
      </c>
      <c r="L1130" s="11">
        <f t="shared" si="70"/>
        <v>-6714137</v>
      </c>
      <c r="O1130" s="10">
        <f>+IFERROR(VLOOKUP(I1130,'[1]Resumen pagos 2025'!$1:$1048576,9,0),0)</f>
        <v>0</v>
      </c>
      <c r="P1130" t="b">
        <f t="shared" si="71"/>
        <v>1</v>
      </c>
    </row>
    <row r="1131" spans="1:16">
      <c r="A1131" t="s">
        <v>340</v>
      </c>
      <c r="B1131" t="s">
        <v>310</v>
      </c>
      <c r="C1131" s="9">
        <v>66</v>
      </c>
      <c r="D1131" s="10">
        <v>44922</v>
      </c>
      <c r="E1131" s="11">
        <v>-1092901</v>
      </c>
      <c r="F1131" t="s">
        <v>288</v>
      </c>
      <c r="G1131" s="10">
        <f t="shared" si="68"/>
        <v>44952</v>
      </c>
      <c r="H1131" t="s">
        <v>311</v>
      </c>
      <c r="I1131" s="12" t="str">
        <f t="shared" si="69"/>
        <v>66-1092901</v>
      </c>
      <c r="L1131" s="11">
        <f t="shared" si="70"/>
        <v>1092901</v>
      </c>
      <c r="O1131" s="10">
        <f>+IFERROR(VLOOKUP(I1131,'[1]Resumen pagos 2025'!$1:$1048576,9,0),0)</f>
        <v>0</v>
      </c>
      <c r="P1131" t="b">
        <f t="shared" si="71"/>
        <v>1</v>
      </c>
    </row>
    <row r="1132" spans="1:16">
      <c r="A1132" t="s">
        <v>359</v>
      </c>
      <c r="B1132" t="s">
        <v>41</v>
      </c>
      <c r="C1132" s="9">
        <v>45995266</v>
      </c>
      <c r="D1132" s="10">
        <v>44923</v>
      </c>
      <c r="E1132" s="11">
        <v>2365</v>
      </c>
      <c r="F1132" t="s">
        <v>288</v>
      </c>
      <c r="G1132" s="10">
        <f t="shared" si="68"/>
        <v>44953</v>
      </c>
      <c r="H1132" t="s">
        <v>284</v>
      </c>
      <c r="I1132" s="12" t="str">
        <f t="shared" si="69"/>
        <v>459952662365</v>
      </c>
      <c r="L1132" s="11">
        <f t="shared" si="70"/>
        <v>-2365</v>
      </c>
      <c r="O1132" s="10">
        <f>+IFERROR(VLOOKUP(I1132,'[1]Resumen pagos 2025'!$1:$1048576,9,0),0)</f>
        <v>0</v>
      </c>
      <c r="P1132" t="b">
        <f t="shared" si="71"/>
        <v>1</v>
      </c>
    </row>
    <row r="1133" spans="1:16">
      <c r="A1133" t="s">
        <v>340</v>
      </c>
      <c r="B1133" t="s">
        <v>41</v>
      </c>
      <c r="C1133" s="9">
        <v>870</v>
      </c>
      <c r="D1133" s="10">
        <v>44923</v>
      </c>
      <c r="E1133" s="11">
        <v>1092901</v>
      </c>
      <c r="F1133" t="s">
        <v>288</v>
      </c>
      <c r="G1133" s="10">
        <f t="shared" si="68"/>
        <v>44953</v>
      </c>
      <c r="H1133" t="s">
        <v>284</v>
      </c>
      <c r="I1133" s="12" t="str">
        <f t="shared" si="69"/>
        <v>8701092901</v>
      </c>
      <c r="L1133" s="11">
        <f t="shared" si="70"/>
        <v>-1092901</v>
      </c>
      <c r="O1133" s="10">
        <f>+IFERROR(VLOOKUP(I1133,'[1]Resumen pagos 2025'!$1:$1048576,9,0),0)</f>
        <v>0</v>
      </c>
      <c r="P1133" t="b">
        <f t="shared" si="71"/>
        <v>1</v>
      </c>
    </row>
    <row r="1134" spans="1:16">
      <c r="A1134" t="s">
        <v>55</v>
      </c>
      <c r="B1134" t="s">
        <v>41</v>
      </c>
      <c r="C1134" s="9">
        <v>864481</v>
      </c>
      <c r="D1134" s="10">
        <v>44923</v>
      </c>
      <c r="E1134" s="11">
        <v>2319920</v>
      </c>
      <c r="F1134" t="s">
        <v>288</v>
      </c>
      <c r="G1134" s="10">
        <f t="shared" si="68"/>
        <v>44953</v>
      </c>
      <c r="H1134" t="s">
        <v>327</v>
      </c>
      <c r="I1134" s="12" t="str">
        <f t="shared" si="69"/>
        <v>8644812319920</v>
      </c>
      <c r="L1134" s="11">
        <f t="shared" si="70"/>
        <v>-2319920</v>
      </c>
      <c r="N1134" s="14" t="s">
        <v>304</v>
      </c>
      <c r="O1134" s="10">
        <f>+IFERROR(VLOOKUP(I1134,'[1]Resumen pagos 2025'!$1:$1048576,9,0),0)</f>
        <v>0</v>
      </c>
      <c r="P1134" t="b">
        <f t="shared" si="71"/>
        <v>1</v>
      </c>
    </row>
    <row r="1135" spans="1:16">
      <c r="A1135" t="s">
        <v>55</v>
      </c>
      <c r="B1135" t="s">
        <v>310</v>
      </c>
      <c r="C1135" s="9">
        <v>141675</v>
      </c>
      <c r="D1135" s="10">
        <v>44923</v>
      </c>
      <c r="E1135" s="11">
        <v>-2319920</v>
      </c>
      <c r="F1135" t="s">
        <v>288</v>
      </c>
      <c r="G1135" s="10">
        <f t="shared" si="68"/>
        <v>44953</v>
      </c>
      <c r="H1135" t="s">
        <v>311</v>
      </c>
      <c r="I1135" s="12" t="str">
        <f t="shared" si="69"/>
        <v>141675-2319920</v>
      </c>
      <c r="L1135" s="11">
        <f t="shared" si="70"/>
        <v>2319920</v>
      </c>
      <c r="N1135" s="14" t="s">
        <v>304</v>
      </c>
      <c r="O1135" s="10">
        <f>+IFERROR(VLOOKUP(I1135,'[1]Resumen pagos 2025'!$1:$1048576,9,0),0)</f>
        <v>0</v>
      </c>
      <c r="P1135" t="b">
        <f t="shared" si="71"/>
        <v>1</v>
      </c>
    </row>
    <row r="1136" spans="1:16">
      <c r="A1136" t="s">
        <v>289</v>
      </c>
      <c r="B1136" t="s">
        <v>41</v>
      </c>
      <c r="C1136" s="9">
        <v>5404</v>
      </c>
      <c r="D1136" s="10">
        <v>44923</v>
      </c>
      <c r="E1136" s="11">
        <v>543355</v>
      </c>
      <c r="F1136" t="s">
        <v>288</v>
      </c>
      <c r="G1136" s="10">
        <f t="shared" si="68"/>
        <v>44953</v>
      </c>
      <c r="H1136" t="s">
        <v>284</v>
      </c>
      <c r="I1136" s="12" t="str">
        <f t="shared" si="69"/>
        <v>5404543355</v>
      </c>
      <c r="L1136" s="11">
        <f t="shared" si="70"/>
        <v>-543355</v>
      </c>
      <c r="O1136" s="10">
        <f>+IFERROR(VLOOKUP(I1136,'[1]Resumen pagos 2025'!$1:$1048576,9,0),0)</f>
        <v>0</v>
      </c>
      <c r="P1136" t="b">
        <f t="shared" si="71"/>
        <v>1</v>
      </c>
    </row>
    <row r="1137" spans="1:16">
      <c r="A1137" t="s">
        <v>344</v>
      </c>
      <c r="B1137" t="s">
        <v>41</v>
      </c>
      <c r="C1137" s="9">
        <v>27423</v>
      </c>
      <c r="D1137" s="10">
        <v>44923</v>
      </c>
      <c r="E1137" s="11">
        <v>1019955</v>
      </c>
      <c r="F1137" t="s">
        <v>288</v>
      </c>
      <c r="G1137" s="10">
        <f t="shared" si="68"/>
        <v>44953</v>
      </c>
      <c r="H1137" t="s">
        <v>284</v>
      </c>
      <c r="I1137" s="12" t="str">
        <f t="shared" si="69"/>
        <v>274231019955</v>
      </c>
      <c r="L1137" s="11">
        <f t="shared" si="70"/>
        <v>-1019955</v>
      </c>
      <c r="O1137" s="10">
        <f>+IFERROR(VLOOKUP(I1137,'[1]Resumen pagos 2025'!$1:$1048576,9,0),0)</f>
        <v>0</v>
      </c>
      <c r="P1137" t="b">
        <f t="shared" si="71"/>
        <v>1</v>
      </c>
    </row>
    <row r="1138" spans="1:16">
      <c r="A1138" t="s">
        <v>128</v>
      </c>
      <c r="B1138" t="s">
        <v>41</v>
      </c>
      <c r="C1138" s="9">
        <v>837426</v>
      </c>
      <c r="D1138" s="10">
        <v>44924</v>
      </c>
      <c r="E1138" s="11">
        <v>2650445</v>
      </c>
      <c r="F1138" t="s">
        <v>288</v>
      </c>
      <c r="G1138" s="10">
        <f t="shared" si="68"/>
        <v>44954</v>
      </c>
      <c r="H1138" t="s">
        <v>284</v>
      </c>
      <c r="I1138" s="12" t="str">
        <f t="shared" si="69"/>
        <v>8374262650445</v>
      </c>
      <c r="L1138" s="11">
        <f t="shared" si="70"/>
        <v>-2650445</v>
      </c>
      <c r="O1138" s="10">
        <f>+IFERROR(VLOOKUP(I1138,'[1]Resumen pagos 2025'!$1:$1048576,9,0),0)</f>
        <v>0</v>
      </c>
      <c r="P1138" t="b">
        <f t="shared" si="71"/>
        <v>1</v>
      </c>
    </row>
    <row r="1139" spans="1:16">
      <c r="A1139" t="s">
        <v>400</v>
      </c>
      <c r="B1139" t="s">
        <v>297</v>
      </c>
      <c r="C1139" s="9">
        <v>79</v>
      </c>
      <c r="D1139" s="10">
        <v>44924</v>
      </c>
      <c r="E1139" s="11">
        <v>1070000</v>
      </c>
      <c r="F1139" t="s">
        <v>288</v>
      </c>
      <c r="G1139" s="10">
        <f t="shared" si="68"/>
        <v>44954</v>
      </c>
      <c r="H1139" t="s">
        <v>284</v>
      </c>
      <c r="I1139" s="12" t="str">
        <f t="shared" si="69"/>
        <v>791070000</v>
      </c>
      <c r="L1139" s="11">
        <f t="shared" si="70"/>
        <v>-1070000</v>
      </c>
      <c r="O1139" s="10">
        <f>+IFERROR(VLOOKUP(I1139,'[1]Resumen pagos 2025'!$1:$1048576,9,0),0)</f>
        <v>0</v>
      </c>
      <c r="P1139" t="b">
        <f t="shared" si="71"/>
        <v>1</v>
      </c>
    </row>
    <row r="1140" spans="1:16">
      <c r="A1140" t="s">
        <v>376</v>
      </c>
      <c r="B1140" t="s">
        <v>41</v>
      </c>
      <c r="C1140" s="9">
        <v>7748570</v>
      </c>
      <c r="D1140" s="10">
        <v>44925</v>
      </c>
      <c r="E1140" s="11">
        <v>42262</v>
      </c>
      <c r="F1140" t="s">
        <v>288</v>
      </c>
      <c r="G1140" s="10">
        <f t="shared" si="68"/>
        <v>44955</v>
      </c>
      <c r="H1140" t="s">
        <v>284</v>
      </c>
      <c r="I1140" s="12" t="str">
        <f t="shared" si="69"/>
        <v>774857042262</v>
      </c>
      <c r="J1140" s="10">
        <f>+G1140</f>
        <v>44955</v>
      </c>
      <c r="K1140" s="11">
        <f>+E1140</f>
        <v>42262</v>
      </c>
      <c r="L1140" s="11">
        <f t="shared" si="70"/>
        <v>0</v>
      </c>
      <c r="O1140" s="10">
        <f>+IFERROR(VLOOKUP(I1140,'[1]Resumen pagos 2025'!$1:$1048576,9,0),0)</f>
        <v>0</v>
      </c>
      <c r="P1140" t="b">
        <f t="shared" si="71"/>
        <v>0</v>
      </c>
    </row>
    <row r="1141" spans="1:16">
      <c r="A1141" t="s">
        <v>375</v>
      </c>
      <c r="B1141" t="s">
        <v>41</v>
      </c>
      <c r="C1141" s="9">
        <v>23935</v>
      </c>
      <c r="D1141" s="10">
        <v>44927</v>
      </c>
      <c r="E1141" s="11">
        <v>333200</v>
      </c>
      <c r="F1141" t="s">
        <v>288</v>
      </c>
      <c r="G1141" s="10">
        <f t="shared" si="68"/>
        <v>44957</v>
      </c>
      <c r="H1141" t="s">
        <v>284</v>
      </c>
      <c r="I1141" s="12" t="str">
        <f t="shared" si="69"/>
        <v>23935333200</v>
      </c>
      <c r="L1141" s="11">
        <f t="shared" si="70"/>
        <v>-333200</v>
      </c>
      <c r="O1141" s="10">
        <f>+IFERROR(VLOOKUP(I1141,'[1]Resumen pagos 2025'!$1:$1048576,9,0),0)</f>
        <v>0</v>
      </c>
      <c r="P1141" t="b">
        <f t="shared" si="71"/>
        <v>1</v>
      </c>
    </row>
    <row r="1142" spans="1:16">
      <c r="A1142" t="s">
        <v>291</v>
      </c>
      <c r="B1142" t="s">
        <v>41</v>
      </c>
      <c r="C1142" s="9">
        <v>1295</v>
      </c>
      <c r="D1142" s="10">
        <v>44930</v>
      </c>
      <c r="E1142" s="11">
        <v>202776</v>
      </c>
      <c r="F1142" t="s">
        <v>288</v>
      </c>
      <c r="G1142" s="10">
        <f t="shared" si="68"/>
        <v>44960</v>
      </c>
      <c r="H1142" t="s">
        <v>284</v>
      </c>
      <c r="I1142" s="12" t="str">
        <f t="shared" si="69"/>
        <v>1295202776</v>
      </c>
      <c r="L1142" s="11">
        <f t="shared" si="70"/>
        <v>-202776</v>
      </c>
      <c r="O1142" s="10">
        <f>+IFERROR(VLOOKUP(I1142,'[1]Resumen pagos 2025'!$1:$1048576,9,0),0)</f>
        <v>0</v>
      </c>
      <c r="P1142" t="b">
        <f t="shared" si="71"/>
        <v>1</v>
      </c>
    </row>
    <row r="1143" spans="1:16">
      <c r="A1143" t="s">
        <v>291</v>
      </c>
      <c r="B1143" t="s">
        <v>41</v>
      </c>
      <c r="C1143" s="9">
        <v>1294</v>
      </c>
      <c r="D1143" s="10">
        <v>44930</v>
      </c>
      <c r="E1143" s="11">
        <v>193054</v>
      </c>
      <c r="F1143" t="s">
        <v>288</v>
      </c>
      <c r="G1143" s="10">
        <f t="shared" si="68"/>
        <v>44960</v>
      </c>
      <c r="H1143" t="s">
        <v>284</v>
      </c>
      <c r="I1143" s="12" t="str">
        <f t="shared" si="69"/>
        <v>1294193054</v>
      </c>
      <c r="L1143" s="11">
        <f t="shared" si="70"/>
        <v>-193054</v>
      </c>
      <c r="O1143" s="10">
        <f>+IFERROR(VLOOKUP(I1143,'[1]Resumen pagos 2025'!$1:$1048576,9,0),0)</f>
        <v>0</v>
      </c>
      <c r="P1143" t="b">
        <f t="shared" si="71"/>
        <v>1</v>
      </c>
    </row>
    <row r="1144" spans="1:16">
      <c r="A1144" t="s">
        <v>384</v>
      </c>
      <c r="B1144" t="s">
        <v>41</v>
      </c>
      <c r="C1144" s="9">
        <v>2005399</v>
      </c>
      <c r="D1144" s="10">
        <v>44931</v>
      </c>
      <c r="E1144" s="11">
        <v>383418</v>
      </c>
      <c r="F1144" t="s">
        <v>288</v>
      </c>
      <c r="G1144" s="10">
        <f t="shared" si="68"/>
        <v>44961</v>
      </c>
      <c r="H1144" t="s">
        <v>284</v>
      </c>
      <c r="I1144" s="12" t="str">
        <f t="shared" si="69"/>
        <v>2005399383418</v>
      </c>
      <c r="L1144" s="11">
        <f t="shared" si="70"/>
        <v>-383418</v>
      </c>
      <c r="O1144" s="10">
        <f>+IFERROR(VLOOKUP(I1144,'[1]Resumen pagos 2025'!$1:$1048576,9,0),0)</f>
        <v>0</v>
      </c>
      <c r="P1144" t="b">
        <f t="shared" si="71"/>
        <v>1</v>
      </c>
    </row>
    <row r="1145" spans="1:16">
      <c r="A1145" t="s">
        <v>292</v>
      </c>
      <c r="B1145" t="s">
        <v>41</v>
      </c>
      <c r="C1145" s="9">
        <v>46969</v>
      </c>
      <c r="D1145" s="10">
        <v>44931</v>
      </c>
      <c r="E1145" s="11">
        <v>807817</v>
      </c>
      <c r="F1145" t="s">
        <v>288</v>
      </c>
      <c r="G1145" s="10">
        <f t="shared" si="68"/>
        <v>44961</v>
      </c>
      <c r="H1145" t="s">
        <v>284</v>
      </c>
      <c r="I1145" s="12" t="str">
        <f t="shared" si="69"/>
        <v>46969807817</v>
      </c>
      <c r="L1145" s="11">
        <f t="shared" si="70"/>
        <v>-807817</v>
      </c>
      <c r="O1145" s="10">
        <f>+IFERROR(VLOOKUP(I1145,'[1]Resumen pagos 2025'!$1:$1048576,9,0),0)</f>
        <v>0</v>
      </c>
      <c r="P1145" t="b">
        <f t="shared" si="71"/>
        <v>1</v>
      </c>
    </row>
    <row r="1146" spans="1:16">
      <c r="A1146" t="s">
        <v>393</v>
      </c>
      <c r="B1146" t="s">
        <v>41</v>
      </c>
      <c r="C1146" s="9">
        <v>25368</v>
      </c>
      <c r="D1146" s="10">
        <v>44932</v>
      </c>
      <c r="E1146" s="11">
        <v>13744</v>
      </c>
      <c r="F1146" t="s">
        <v>288</v>
      </c>
      <c r="G1146" s="10">
        <f t="shared" si="68"/>
        <v>44962</v>
      </c>
      <c r="H1146" t="s">
        <v>284</v>
      </c>
      <c r="I1146" s="12" t="str">
        <f t="shared" si="69"/>
        <v>2536813744</v>
      </c>
      <c r="L1146" s="11">
        <f t="shared" si="70"/>
        <v>-13744</v>
      </c>
      <c r="O1146" s="10">
        <f>+IFERROR(VLOOKUP(I1146,'[1]Resumen pagos 2025'!$1:$1048576,9,0),0)</f>
        <v>0</v>
      </c>
      <c r="P1146" t="b">
        <f t="shared" si="71"/>
        <v>1</v>
      </c>
    </row>
    <row r="1147" spans="1:16">
      <c r="A1147" t="s">
        <v>53</v>
      </c>
      <c r="B1147" t="s">
        <v>41</v>
      </c>
      <c r="C1147" s="9">
        <v>10443</v>
      </c>
      <c r="D1147" s="10">
        <v>44932</v>
      </c>
      <c r="E1147" s="11">
        <v>1535871</v>
      </c>
      <c r="F1147" t="s">
        <v>288</v>
      </c>
      <c r="G1147" s="10">
        <f t="shared" si="68"/>
        <v>44962</v>
      </c>
      <c r="H1147" t="s">
        <v>284</v>
      </c>
      <c r="I1147" s="12" t="str">
        <f t="shared" si="69"/>
        <v>104431535871</v>
      </c>
      <c r="L1147" s="11">
        <f t="shared" si="70"/>
        <v>-1535871</v>
      </c>
      <c r="O1147" s="10">
        <f>+IFERROR(VLOOKUP(I1147,'[1]Resumen pagos 2025'!$1:$1048576,9,0),0)</f>
        <v>0</v>
      </c>
      <c r="P1147" t="b">
        <f t="shared" si="71"/>
        <v>1</v>
      </c>
    </row>
    <row r="1148" spans="1:16">
      <c r="A1148" t="s">
        <v>344</v>
      </c>
      <c r="B1148" t="s">
        <v>41</v>
      </c>
      <c r="C1148" s="9">
        <v>27516</v>
      </c>
      <c r="D1148" s="10">
        <v>44932</v>
      </c>
      <c r="E1148" s="11">
        <v>3763273</v>
      </c>
      <c r="F1148" t="s">
        <v>288</v>
      </c>
      <c r="G1148" s="10">
        <f t="shared" si="68"/>
        <v>44962</v>
      </c>
      <c r="H1148" t="s">
        <v>284</v>
      </c>
      <c r="I1148" s="12" t="str">
        <f t="shared" si="69"/>
        <v>275163763273</v>
      </c>
      <c r="L1148" s="11">
        <f t="shared" si="70"/>
        <v>-3763273</v>
      </c>
      <c r="O1148" s="10">
        <f>+IFERROR(VLOOKUP(I1148,'[1]Resumen pagos 2025'!$1:$1048576,9,0),0)</f>
        <v>0</v>
      </c>
      <c r="P1148" t="b">
        <f t="shared" si="71"/>
        <v>1</v>
      </c>
    </row>
    <row r="1149" spans="1:16">
      <c r="A1149" t="s">
        <v>67</v>
      </c>
      <c r="B1149" t="s">
        <v>41</v>
      </c>
      <c r="C1149" s="9">
        <v>33594</v>
      </c>
      <c r="D1149" s="10">
        <v>44935</v>
      </c>
      <c r="E1149" s="11">
        <v>934011</v>
      </c>
      <c r="F1149" t="s">
        <v>288</v>
      </c>
      <c r="G1149" s="10">
        <f t="shared" si="68"/>
        <v>44965</v>
      </c>
      <c r="H1149" t="s">
        <v>284</v>
      </c>
      <c r="I1149" s="12" t="str">
        <f t="shared" si="69"/>
        <v>33594934011</v>
      </c>
      <c r="L1149" s="11">
        <f t="shared" si="70"/>
        <v>-934011</v>
      </c>
      <c r="N1149" s="14" t="s">
        <v>298</v>
      </c>
      <c r="O1149" s="10">
        <f>+IFERROR(VLOOKUP(I1149,'[1]Resumen pagos 2025'!$1:$1048576,9,0),0)</f>
        <v>0</v>
      </c>
      <c r="P1149" t="b">
        <f t="shared" si="71"/>
        <v>1</v>
      </c>
    </row>
    <row r="1150" spans="1:16">
      <c r="A1150" t="s">
        <v>295</v>
      </c>
      <c r="B1150" t="s">
        <v>41</v>
      </c>
      <c r="C1150" s="9">
        <v>22567</v>
      </c>
      <c r="D1150" s="10">
        <v>44935</v>
      </c>
      <c r="E1150" s="11">
        <v>39999</v>
      </c>
      <c r="F1150" t="s">
        <v>288</v>
      </c>
      <c r="G1150" s="10">
        <f t="shared" si="68"/>
        <v>44965</v>
      </c>
      <c r="H1150" t="s">
        <v>284</v>
      </c>
      <c r="I1150" s="12" t="str">
        <f t="shared" si="69"/>
        <v>2256739999</v>
      </c>
      <c r="L1150" s="11">
        <f t="shared" si="70"/>
        <v>-39999</v>
      </c>
      <c r="O1150" s="10">
        <f>+IFERROR(VLOOKUP(I1150,'[1]Resumen pagos 2025'!$1:$1048576,9,0),0)</f>
        <v>0</v>
      </c>
      <c r="P1150" t="b">
        <f t="shared" si="71"/>
        <v>1</v>
      </c>
    </row>
    <row r="1151" spans="1:16">
      <c r="A1151" t="s">
        <v>382</v>
      </c>
      <c r="B1151" t="s">
        <v>41</v>
      </c>
      <c r="C1151" s="9">
        <v>385</v>
      </c>
      <c r="D1151" s="10">
        <v>44935</v>
      </c>
      <c r="E1151" s="11">
        <v>2969268</v>
      </c>
      <c r="F1151" t="s">
        <v>288</v>
      </c>
      <c r="G1151" s="10">
        <f t="shared" si="68"/>
        <v>44965</v>
      </c>
      <c r="H1151" t="s">
        <v>284</v>
      </c>
      <c r="I1151" s="12" t="str">
        <f t="shared" si="69"/>
        <v>3852969268</v>
      </c>
      <c r="L1151" s="11">
        <f t="shared" si="70"/>
        <v>-2969268</v>
      </c>
      <c r="O1151" s="10">
        <f>+IFERROR(VLOOKUP(I1151,'[1]Resumen pagos 2025'!$1:$1048576,9,0),0)</f>
        <v>0</v>
      </c>
      <c r="P1151" t="b">
        <f t="shared" si="71"/>
        <v>1</v>
      </c>
    </row>
    <row r="1152" spans="1:16">
      <c r="A1152" t="s">
        <v>289</v>
      </c>
      <c r="B1152" t="s">
        <v>41</v>
      </c>
      <c r="C1152" s="9">
        <v>5498</v>
      </c>
      <c r="D1152" s="10">
        <v>44935</v>
      </c>
      <c r="E1152" s="11">
        <v>1315652</v>
      </c>
      <c r="F1152" t="s">
        <v>288</v>
      </c>
      <c r="G1152" s="10">
        <f t="shared" si="68"/>
        <v>44965</v>
      </c>
      <c r="H1152" t="s">
        <v>284</v>
      </c>
      <c r="I1152" s="12" t="str">
        <f t="shared" si="69"/>
        <v>54981315652</v>
      </c>
      <c r="L1152" s="11">
        <f t="shared" si="70"/>
        <v>-1315652</v>
      </c>
      <c r="O1152" s="10">
        <f>+IFERROR(VLOOKUP(I1152,'[1]Resumen pagos 2025'!$1:$1048576,9,0),0)</f>
        <v>0</v>
      </c>
      <c r="P1152" t="b">
        <f t="shared" si="71"/>
        <v>1</v>
      </c>
    </row>
    <row r="1153" spans="1:16">
      <c r="A1153" t="s">
        <v>371</v>
      </c>
      <c r="B1153" t="s">
        <v>41</v>
      </c>
      <c r="C1153" s="9">
        <v>422</v>
      </c>
      <c r="D1153" s="10">
        <v>44935</v>
      </c>
      <c r="E1153" s="11">
        <v>3856</v>
      </c>
      <c r="F1153" t="s">
        <v>288</v>
      </c>
      <c r="G1153" s="10">
        <f t="shared" si="68"/>
        <v>44965</v>
      </c>
      <c r="H1153" t="s">
        <v>284</v>
      </c>
      <c r="I1153" s="12" t="str">
        <f t="shared" si="69"/>
        <v>4223856</v>
      </c>
      <c r="L1153" s="11">
        <f t="shared" si="70"/>
        <v>-3856</v>
      </c>
      <c r="O1153" s="10">
        <f>+IFERROR(VLOOKUP(I1153,'[1]Resumen pagos 2025'!$1:$1048576,9,0),0)</f>
        <v>0</v>
      </c>
      <c r="P1153" t="b">
        <f t="shared" si="71"/>
        <v>1</v>
      </c>
    </row>
    <row r="1154" spans="1:16">
      <c r="A1154" t="s">
        <v>300</v>
      </c>
      <c r="B1154" t="s">
        <v>41</v>
      </c>
      <c r="C1154" s="9">
        <v>46453032</v>
      </c>
      <c r="D1154" s="10">
        <v>44936</v>
      </c>
      <c r="E1154" s="11">
        <v>10990</v>
      </c>
      <c r="F1154" t="s">
        <v>288</v>
      </c>
      <c r="G1154" s="10">
        <f t="shared" ref="G1154:G1217" si="72">+D1154+30</f>
        <v>44966</v>
      </c>
      <c r="H1154" t="s">
        <v>284</v>
      </c>
      <c r="I1154" s="12" t="str">
        <f t="shared" ref="I1154:I1217" si="73">+C1154&amp;E1154</f>
        <v>4645303210990</v>
      </c>
      <c r="L1154" s="11">
        <f t="shared" ref="L1154:L1217" si="74">+K1154-E1154</f>
        <v>-10990</v>
      </c>
      <c r="O1154" s="10">
        <f>+IFERROR(VLOOKUP(I1154,'[1]Resumen pagos 2025'!$1:$1048576,9,0),0)</f>
        <v>0</v>
      </c>
      <c r="P1154" t="b">
        <f t="shared" si="71"/>
        <v>1</v>
      </c>
    </row>
    <row r="1155" spans="1:16">
      <c r="A1155" t="s">
        <v>55</v>
      </c>
      <c r="B1155" t="s">
        <v>41</v>
      </c>
      <c r="C1155" s="9">
        <v>867661</v>
      </c>
      <c r="D1155" s="10">
        <v>44937</v>
      </c>
      <c r="E1155" s="11">
        <v>19303840</v>
      </c>
      <c r="F1155" t="s">
        <v>288</v>
      </c>
      <c r="G1155" s="10">
        <f t="shared" si="72"/>
        <v>44967</v>
      </c>
      <c r="H1155" t="s">
        <v>284</v>
      </c>
      <c r="I1155" s="12" t="str">
        <f t="shared" si="73"/>
        <v>86766119303840</v>
      </c>
      <c r="L1155" s="11">
        <f t="shared" si="74"/>
        <v>-19303840</v>
      </c>
      <c r="N1155" s="14" t="s">
        <v>304</v>
      </c>
      <c r="O1155" s="10">
        <f>+IFERROR(VLOOKUP(I1155,'[1]Resumen pagos 2025'!$1:$1048576,9,0),0)</f>
        <v>0</v>
      </c>
      <c r="P1155" t="b">
        <f t="shared" si="71"/>
        <v>1</v>
      </c>
    </row>
    <row r="1156" spans="1:16">
      <c r="A1156" t="s">
        <v>95</v>
      </c>
      <c r="B1156" t="s">
        <v>41</v>
      </c>
      <c r="C1156" s="9">
        <v>5096</v>
      </c>
      <c r="D1156" s="10">
        <v>44938</v>
      </c>
      <c r="E1156" s="11">
        <v>4633384</v>
      </c>
      <c r="F1156" t="s">
        <v>288</v>
      </c>
      <c r="G1156" s="10">
        <f t="shared" si="72"/>
        <v>44968</v>
      </c>
      <c r="H1156" t="s">
        <v>284</v>
      </c>
      <c r="I1156" s="12" t="str">
        <f t="shared" si="73"/>
        <v>50964633384</v>
      </c>
      <c r="L1156" s="11">
        <f t="shared" si="74"/>
        <v>-4633384</v>
      </c>
      <c r="O1156" s="10">
        <f>+IFERROR(VLOOKUP(I1156,'[1]Resumen pagos 2025'!$1:$1048576,9,0),0)</f>
        <v>0</v>
      </c>
      <c r="P1156" t="b">
        <f t="shared" si="71"/>
        <v>1</v>
      </c>
    </row>
    <row r="1157" spans="1:16">
      <c r="A1157" t="s">
        <v>61</v>
      </c>
      <c r="B1157" t="s">
        <v>297</v>
      </c>
      <c r="C1157" s="9">
        <v>9</v>
      </c>
      <c r="D1157" s="10">
        <v>44939</v>
      </c>
      <c r="E1157" s="11">
        <v>1026120</v>
      </c>
      <c r="F1157" t="s">
        <v>288</v>
      </c>
      <c r="G1157" s="10">
        <f t="shared" si="72"/>
        <v>44969</v>
      </c>
      <c r="H1157" t="s">
        <v>284</v>
      </c>
      <c r="I1157" s="12" t="str">
        <f t="shared" si="73"/>
        <v>91026120</v>
      </c>
      <c r="L1157" s="11">
        <f t="shared" si="74"/>
        <v>-1026120</v>
      </c>
      <c r="O1157" s="10">
        <f>+IFERROR(VLOOKUP(I1157,'[1]Resumen pagos 2025'!$1:$1048576,9,0),0)</f>
        <v>0</v>
      </c>
      <c r="P1157" t="b">
        <f t="shared" si="71"/>
        <v>1</v>
      </c>
    </row>
    <row r="1158" spans="1:16">
      <c r="A1158" t="s">
        <v>350</v>
      </c>
      <c r="B1158" t="s">
        <v>41</v>
      </c>
      <c r="C1158" s="9">
        <v>5902210</v>
      </c>
      <c r="D1158" s="10">
        <v>44942</v>
      </c>
      <c r="E1158" s="11">
        <v>12663</v>
      </c>
      <c r="F1158" t="s">
        <v>288</v>
      </c>
      <c r="G1158" s="10">
        <f t="shared" si="72"/>
        <v>44972</v>
      </c>
      <c r="H1158" t="s">
        <v>284</v>
      </c>
      <c r="I1158" s="12" t="str">
        <f t="shared" si="73"/>
        <v>590221012663</v>
      </c>
      <c r="J1158" s="10">
        <f>+G1158</f>
        <v>44972</v>
      </c>
      <c r="K1158" s="11">
        <f>+E1158</f>
        <v>12663</v>
      </c>
      <c r="L1158" s="11">
        <f t="shared" si="74"/>
        <v>0</v>
      </c>
      <c r="O1158" s="10">
        <f>+IFERROR(VLOOKUP(I1158,'[1]Resumen pagos 2025'!$1:$1048576,9,0),0)</f>
        <v>0</v>
      </c>
      <c r="P1158" t="b">
        <f t="shared" si="71"/>
        <v>0</v>
      </c>
    </row>
    <row r="1159" spans="1:16">
      <c r="A1159" t="s">
        <v>184</v>
      </c>
      <c r="B1159" t="s">
        <v>41</v>
      </c>
      <c r="C1159" s="9">
        <v>12187</v>
      </c>
      <c r="D1159" s="10">
        <v>44944</v>
      </c>
      <c r="E1159" s="11">
        <v>11490000</v>
      </c>
      <c r="F1159" t="s">
        <v>288</v>
      </c>
      <c r="G1159" s="10">
        <f t="shared" si="72"/>
        <v>44974</v>
      </c>
      <c r="H1159" t="s">
        <v>284</v>
      </c>
      <c r="I1159" s="12" t="str">
        <f t="shared" si="73"/>
        <v>1218711490000</v>
      </c>
      <c r="L1159" s="11">
        <f t="shared" si="74"/>
        <v>-11490000</v>
      </c>
      <c r="O1159" s="10">
        <f>+IFERROR(VLOOKUP(I1159,'[1]Resumen pagos 2025'!$1:$1048576,9,0),0)</f>
        <v>0</v>
      </c>
      <c r="P1159" t="b">
        <f t="shared" ref="P1159:P1222" si="75">+O1159=J1159</f>
        <v>1</v>
      </c>
    </row>
    <row r="1160" spans="1:16">
      <c r="A1160" t="s">
        <v>184</v>
      </c>
      <c r="B1160" t="s">
        <v>41</v>
      </c>
      <c r="C1160" s="9">
        <v>12186</v>
      </c>
      <c r="D1160" s="10">
        <v>44944</v>
      </c>
      <c r="E1160" s="11">
        <v>2990000</v>
      </c>
      <c r="F1160" t="s">
        <v>288</v>
      </c>
      <c r="G1160" s="10">
        <f t="shared" si="72"/>
        <v>44974</v>
      </c>
      <c r="H1160" t="s">
        <v>284</v>
      </c>
      <c r="I1160" s="12" t="str">
        <f t="shared" si="73"/>
        <v>121862990000</v>
      </c>
      <c r="L1160" s="11">
        <f t="shared" si="74"/>
        <v>-2990000</v>
      </c>
      <c r="O1160" s="10">
        <f>+IFERROR(VLOOKUP(I1160,'[1]Resumen pagos 2025'!$1:$1048576,9,0),0)</f>
        <v>0</v>
      </c>
      <c r="P1160" t="b">
        <f t="shared" si="75"/>
        <v>1</v>
      </c>
    </row>
    <row r="1161" spans="1:16">
      <c r="A1161" t="s">
        <v>184</v>
      </c>
      <c r="B1161" t="s">
        <v>41</v>
      </c>
      <c r="C1161" s="9">
        <v>12192</v>
      </c>
      <c r="D1161" s="10">
        <v>44945</v>
      </c>
      <c r="E1161" s="11">
        <v>2729860</v>
      </c>
      <c r="F1161" t="s">
        <v>288</v>
      </c>
      <c r="G1161" s="10">
        <f t="shared" si="72"/>
        <v>44975</v>
      </c>
      <c r="H1161" t="s">
        <v>284</v>
      </c>
      <c r="I1161" s="12" t="str">
        <f t="shared" si="73"/>
        <v>121922729860</v>
      </c>
      <c r="L1161" s="11">
        <f t="shared" si="74"/>
        <v>-2729860</v>
      </c>
      <c r="O1161" s="10">
        <f>+IFERROR(VLOOKUP(I1161,'[1]Resumen pagos 2025'!$1:$1048576,9,0),0)</f>
        <v>0</v>
      </c>
      <c r="P1161" t="b">
        <f t="shared" si="75"/>
        <v>1</v>
      </c>
    </row>
    <row r="1162" spans="1:16">
      <c r="A1162" t="s">
        <v>184</v>
      </c>
      <c r="B1162" t="s">
        <v>41</v>
      </c>
      <c r="C1162" s="9">
        <v>12200</v>
      </c>
      <c r="D1162" s="10">
        <v>44946</v>
      </c>
      <c r="E1162" s="11">
        <v>9990000</v>
      </c>
      <c r="F1162" t="s">
        <v>288</v>
      </c>
      <c r="G1162" s="10">
        <f t="shared" si="72"/>
        <v>44976</v>
      </c>
      <c r="H1162" t="s">
        <v>284</v>
      </c>
      <c r="I1162" s="12" t="str">
        <f t="shared" si="73"/>
        <v>122009990000</v>
      </c>
      <c r="L1162" s="11">
        <f t="shared" si="74"/>
        <v>-9990000</v>
      </c>
      <c r="O1162" s="10">
        <f>+IFERROR(VLOOKUP(I1162,'[1]Resumen pagos 2025'!$1:$1048576,9,0),0)</f>
        <v>0</v>
      </c>
      <c r="P1162" t="b">
        <f t="shared" si="75"/>
        <v>1</v>
      </c>
    </row>
    <row r="1163" spans="1:16">
      <c r="A1163" t="s">
        <v>184</v>
      </c>
      <c r="B1163" t="s">
        <v>41</v>
      </c>
      <c r="C1163" s="9">
        <v>12201</v>
      </c>
      <c r="D1163" s="10">
        <v>44946</v>
      </c>
      <c r="E1163" s="11">
        <v>11490000</v>
      </c>
      <c r="F1163" t="s">
        <v>288</v>
      </c>
      <c r="G1163" s="10">
        <f t="shared" si="72"/>
        <v>44976</v>
      </c>
      <c r="H1163" t="s">
        <v>284</v>
      </c>
      <c r="I1163" s="12" t="str">
        <f t="shared" si="73"/>
        <v>1220111490000</v>
      </c>
      <c r="L1163" s="11">
        <f t="shared" si="74"/>
        <v>-11490000</v>
      </c>
      <c r="O1163" s="10">
        <f>+IFERROR(VLOOKUP(I1163,'[1]Resumen pagos 2025'!$1:$1048576,9,0),0)</f>
        <v>0</v>
      </c>
      <c r="P1163" t="b">
        <f t="shared" si="75"/>
        <v>1</v>
      </c>
    </row>
    <row r="1164" spans="1:16">
      <c r="A1164" t="s">
        <v>401</v>
      </c>
      <c r="B1164" t="s">
        <v>41</v>
      </c>
      <c r="C1164" s="9">
        <v>663841</v>
      </c>
      <c r="D1164" s="10">
        <v>44950</v>
      </c>
      <c r="E1164" s="11">
        <v>16313</v>
      </c>
      <c r="F1164" t="s">
        <v>288</v>
      </c>
      <c r="G1164" s="10">
        <f t="shared" si="72"/>
        <v>44980</v>
      </c>
      <c r="H1164" t="s">
        <v>284</v>
      </c>
      <c r="I1164" s="12" t="str">
        <f t="shared" si="73"/>
        <v>66384116313</v>
      </c>
      <c r="L1164" s="11">
        <f t="shared" si="74"/>
        <v>-16313</v>
      </c>
      <c r="O1164" s="10">
        <f>+IFERROR(VLOOKUP(I1164,'[1]Resumen pagos 2025'!$1:$1048576,9,0),0)</f>
        <v>0</v>
      </c>
      <c r="P1164" t="b">
        <f t="shared" si="75"/>
        <v>1</v>
      </c>
    </row>
    <row r="1165" spans="1:16">
      <c r="A1165" t="s">
        <v>55</v>
      </c>
      <c r="B1165" t="s">
        <v>41</v>
      </c>
      <c r="C1165" s="9">
        <v>870847</v>
      </c>
      <c r="D1165" s="10">
        <v>44951</v>
      </c>
      <c r="E1165" s="11">
        <v>11832991</v>
      </c>
      <c r="F1165" t="s">
        <v>288</v>
      </c>
      <c r="G1165" s="10">
        <f t="shared" si="72"/>
        <v>44981</v>
      </c>
      <c r="H1165" t="s">
        <v>284</v>
      </c>
      <c r="I1165" s="12" t="str">
        <f t="shared" si="73"/>
        <v>87084711832991</v>
      </c>
      <c r="L1165" s="11">
        <f t="shared" si="74"/>
        <v>-11832991</v>
      </c>
      <c r="N1165" s="14" t="s">
        <v>304</v>
      </c>
      <c r="O1165" s="10">
        <f>+IFERROR(VLOOKUP(I1165,'[1]Resumen pagos 2025'!$1:$1048576,9,0),0)</f>
        <v>0</v>
      </c>
      <c r="P1165" t="b">
        <f t="shared" si="75"/>
        <v>1</v>
      </c>
    </row>
    <row r="1166" spans="1:16">
      <c r="A1166" t="s">
        <v>53</v>
      </c>
      <c r="B1166" t="s">
        <v>41</v>
      </c>
      <c r="C1166" s="9">
        <v>10537</v>
      </c>
      <c r="D1166" s="10">
        <v>44951</v>
      </c>
      <c r="E1166" s="11">
        <v>951942</v>
      </c>
      <c r="F1166" t="s">
        <v>288</v>
      </c>
      <c r="G1166" s="10">
        <f t="shared" si="72"/>
        <v>44981</v>
      </c>
      <c r="H1166" t="s">
        <v>284</v>
      </c>
      <c r="I1166" s="12" t="str">
        <f t="shared" si="73"/>
        <v>10537951942</v>
      </c>
      <c r="L1166" s="11">
        <f t="shared" si="74"/>
        <v>-951942</v>
      </c>
      <c r="O1166" s="10">
        <f>+IFERROR(VLOOKUP(I1166,'[1]Resumen pagos 2025'!$1:$1048576,9,0),0)</f>
        <v>0</v>
      </c>
      <c r="P1166" t="b">
        <f t="shared" si="75"/>
        <v>1</v>
      </c>
    </row>
    <row r="1167" spans="1:16">
      <c r="A1167" t="s">
        <v>359</v>
      </c>
      <c r="B1167" t="s">
        <v>41</v>
      </c>
      <c r="C1167" s="9">
        <v>46190439</v>
      </c>
      <c r="D1167" s="10">
        <v>44953</v>
      </c>
      <c r="E1167" s="11">
        <v>11</v>
      </c>
      <c r="F1167" t="s">
        <v>288</v>
      </c>
      <c r="G1167" s="10">
        <f t="shared" si="72"/>
        <v>44983</v>
      </c>
      <c r="H1167" t="s">
        <v>284</v>
      </c>
      <c r="I1167" s="12" t="str">
        <f t="shared" si="73"/>
        <v>4619043911</v>
      </c>
      <c r="L1167" s="11">
        <f t="shared" si="74"/>
        <v>-11</v>
      </c>
      <c r="O1167" s="10">
        <f>+IFERROR(VLOOKUP(I1167,'[1]Resumen pagos 2025'!$1:$1048576,9,0),0)</f>
        <v>0</v>
      </c>
      <c r="P1167" t="b">
        <f t="shared" si="75"/>
        <v>1</v>
      </c>
    </row>
    <row r="1168" spans="1:16">
      <c r="A1168" t="s">
        <v>359</v>
      </c>
      <c r="B1168" t="s">
        <v>310</v>
      </c>
      <c r="C1168" s="9">
        <v>6845729</v>
      </c>
      <c r="D1168" s="10">
        <v>44953</v>
      </c>
      <c r="E1168" s="11">
        <v>-36</v>
      </c>
      <c r="F1168" t="s">
        <v>288</v>
      </c>
      <c r="G1168" s="10">
        <f t="shared" si="72"/>
        <v>44983</v>
      </c>
      <c r="H1168" t="s">
        <v>311</v>
      </c>
      <c r="I1168" s="12" t="str">
        <f t="shared" si="73"/>
        <v>6845729-36</v>
      </c>
      <c r="L1168" s="11">
        <f t="shared" si="74"/>
        <v>36</v>
      </c>
      <c r="O1168" s="10">
        <f>+IFERROR(VLOOKUP(I1168,'[1]Resumen pagos 2025'!$1:$1048576,9,0),0)</f>
        <v>0</v>
      </c>
      <c r="P1168" t="b">
        <f t="shared" si="75"/>
        <v>1</v>
      </c>
    </row>
    <row r="1169" spans="1:16">
      <c r="A1169" t="s">
        <v>402</v>
      </c>
      <c r="B1169" t="s">
        <v>41</v>
      </c>
      <c r="C1169" s="9">
        <v>9035</v>
      </c>
      <c r="D1169" s="10">
        <v>44953</v>
      </c>
      <c r="E1169" s="11">
        <v>386443</v>
      </c>
      <c r="F1169" t="s">
        <v>288</v>
      </c>
      <c r="G1169" s="10">
        <f t="shared" si="72"/>
        <v>44983</v>
      </c>
      <c r="H1169" t="s">
        <v>284</v>
      </c>
      <c r="I1169" s="12" t="str">
        <f t="shared" si="73"/>
        <v>9035386443</v>
      </c>
      <c r="L1169" s="11">
        <f t="shared" si="74"/>
        <v>-386443</v>
      </c>
      <c r="O1169" s="10">
        <f>+IFERROR(VLOOKUP(I1169,'[1]Resumen pagos 2025'!$1:$1048576,9,0),0)</f>
        <v>0</v>
      </c>
      <c r="P1169" t="b">
        <f t="shared" si="75"/>
        <v>1</v>
      </c>
    </row>
    <row r="1170" spans="1:16">
      <c r="A1170" t="s">
        <v>345</v>
      </c>
      <c r="B1170" t="s">
        <v>41</v>
      </c>
      <c r="C1170" s="9">
        <v>12298</v>
      </c>
      <c r="D1170" s="10">
        <v>44953</v>
      </c>
      <c r="E1170" s="11">
        <v>6474553</v>
      </c>
      <c r="F1170" t="s">
        <v>288</v>
      </c>
      <c r="G1170" s="10">
        <f t="shared" si="72"/>
        <v>44983</v>
      </c>
      <c r="H1170" t="s">
        <v>284</v>
      </c>
      <c r="I1170" s="12" t="str">
        <f t="shared" si="73"/>
        <v>122986474553</v>
      </c>
      <c r="L1170" s="11">
        <f t="shared" si="74"/>
        <v>-6474553</v>
      </c>
      <c r="O1170" s="10">
        <f>+IFERROR(VLOOKUP(I1170,'[1]Resumen pagos 2025'!$1:$1048576,9,0),0)</f>
        <v>0</v>
      </c>
      <c r="P1170" t="b">
        <f t="shared" si="75"/>
        <v>1</v>
      </c>
    </row>
    <row r="1171" spans="1:16">
      <c r="A1171" t="s">
        <v>359</v>
      </c>
      <c r="B1171" t="s">
        <v>41</v>
      </c>
      <c r="C1171" s="9">
        <v>46409326</v>
      </c>
      <c r="D1171" s="10">
        <v>44956</v>
      </c>
      <c r="E1171" s="11">
        <v>271</v>
      </c>
      <c r="F1171" t="s">
        <v>288</v>
      </c>
      <c r="G1171" s="10">
        <f t="shared" si="72"/>
        <v>44986</v>
      </c>
      <c r="H1171" t="s">
        <v>284</v>
      </c>
      <c r="I1171" s="12" t="str">
        <f t="shared" si="73"/>
        <v>46409326271</v>
      </c>
      <c r="L1171" s="11">
        <f t="shared" si="74"/>
        <v>-271</v>
      </c>
      <c r="O1171" s="10">
        <f>+IFERROR(VLOOKUP(I1171,'[1]Resumen pagos 2025'!$1:$1048576,9,0),0)</f>
        <v>0</v>
      </c>
      <c r="P1171" t="b">
        <f t="shared" si="75"/>
        <v>1</v>
      </c>
    </row>
    <row r="1172" spans="1:16">
      <c r="A1172" t="s">
        <v>376</v>
      </c>
      <c r="B1172" t="s">
        <v>41</v>
      </c>
      <c r="C1172" s="9">
        <v>7801800</v>
      </c>
      <c r="D1172" s="10">
        <v>44956</v>
      </c>
      <c r="E1172" s="11">
        <v>21747</v>
      </c>
      <c r="F1172" t="s">
        <v>288</v>
      </c>
      <c r="G1172" s="10">
        <f t="shared" si="72"/>
        <v>44986</v>
      </c>
      <c r="H1172" t="s">
        <v>284</v>
      </c>
      <c r="I1172" s="12" t="str">
        <f t="shared" si="73"/>
        <v>780180021747</v>
      </c>
      <c r="J1172" s="10">
        <f>+G1172</f>
        <v>44986</v>
      </c>
      <c r="K1172" s="11">
        <f>+E1172</f>
        <v>21747</v>
      </c>
      <c r="L1172" s="11">
        <f t="shared" si="74"/>
        <v>0</v>
      </c>
      <c r="O1172" s="10">
        <f>+IFERROR(VLOOKUP(I1172,'[1]Resumen pagos 2025'!$1:$1048576,9,0),0)</f>
        <v>0</v>
      </c>
      <c r="P1172" t="b">
        <f t="shared" si="75"/>
        <v>0</v>
      </c>
    </row>
    <row r="1173" spans="1:16">
      <c r="A1173" t="s">
        <v>48</v>
      </c>
      <c r="B1173" t="s">
        <v>41</v>
      </c>
      <c r="C1173" s="9">
        <v>3729</v>
      </c>
      <c r="D1173" s="10">
        <v>44957</v>
      </c>
      <c r="E1173" s="11">
        <v>3877638</v>
      </c>
      <c r="F1173" t="s">
        <v>288</v>
      </c>
      <c r="G1173" s="10">
        <f t="shared" si="72"/>
        <v>44987</v>
      </c>
      <c r="H1173" t="s">
        <v>284</v>
      </c>
      <c r="I1173" s="12" t="str">
        <f t="shared" si="73"/>
        <v>37293877638</v>
      </c>
      <c r="L1173" s="11">
        <f t="shared" si="74"/>
        <v>-3877638</v>
      </c>
      <c r="O1173" s="10">
        <f>+IFERROR(VLOOKUP(I1173,'[1]Resumen pagos 2025'!$1:$1048576,9,0),0)</f>
        <v>0</v>
      </c>
      <c r="P1173" t="b">
        <f t="shared" si="75"/>
        <v>1</v>
      </c>
    </row>
    <row r="1174" spans="1:16">
      <c r="A1174" t="s">
        <v>55</v>
      </c>
      <c r="B1174" t="s">
        <v>41</v>
      </c>
      <c r="C1174" s="9">
        <v>872617</v>
      </c>
      <c r="D1174" s="10">
        <v>44957</v>
      </c>
      <c r="E1174" s="11">
        <v>1285200</v>
      </c>
      <c r="F1174" t="s">
        <v>288</v>
      </c>
      <c r="G1174" s="10">
        <f t="shared" si="72"/>
        <v>44987</v>
      </c>
      <c r="H1174" t="s">
        <v>284</v>
      </c>
      <c r="I1174" s="12" t="str">
        <f t="shared" si="73"/>
        <v>8726171285200</v>
      </c>
      <c r="L1174" s="11">
        <f t="shared" si="74"/>
        <v>-1285200</v>
      </c>
      <c r="N1174" s="14" t="s">
        <v>304</v>
      </c>
      <c r="O1174" s="10">
        <f>+IFERROR(VLOOKUP(I1174,'[1]Resumen pagos 2025'!$1:$1048576,9,0),0)</f>
        <v>0</v>
      </c>
      <c r="P1174" t="b">
        <f t="shared" si="75"/>
        <v>1</v>
      </c>
    </row>
    <row r="1175" spans="1:16">
      <c r="A1175" t="s">
        <v>403</v>
      </c>
      <c r="B1175" t="s">
        <v>41</v>
      </c>
      <c r="C1175" s="9">
        <v>28970</v>
      </c>
      <c r="D1175" s="10">
        <v>44957</v>
      </c>
      <c r="E1175" s="11">
        <v>940100</v>
      </c>
      <c r="F1175" t="s">
        <v>288</v>
      </c>
      <c r="G1175" s="10">
        <f t="shared" si="72"/>
        <v>44987</v>
      </c>
      <c r="H1175" t="s">
        <v>284</v>
      </c>
      <c r="I1175" s="12" t="str">
        <f t="shared" si="73"/>
        <v>28970940100</v>
      </c>
      <c r="L1175" s="11">
        <f t="shared" si="74"/>
        <v>-940100</v>
      </c>
      <c r="O1175" s="10">
        <f>+IFERROR(VLOOKUP(I1175,'[1]Resumen pagos 2025'!$1:$1048576,9,0),0)</f>
        <v>0</v>
      </c>
      <c r="P1175" t="b">
        <f t="shared" si="75"/>
        <v>1</v>
      </c>
    </row>
    <row r="1176" spans="1:16">
      <c r="A1176" t="s">
        <v>403</v>
      </c>
      <c r="B1176" t="s">
        <v>41</v>
      </c>
      <c r="C1176" s="9">
        <v>28968</v>
      </c>
      <c r="D1176" s="10">
        <v>44957</v>
      </c>
      <c r="E1176" s="11">
        <v>940100</v>
      </c>
      <c r="F1176" t="s">
        <v>288</v>
      </c>
      <c r="G1176" s="10">
        <f t="shared" si="72"/>
        <v>44987</v>
      </c>
      <c r="H1176" t="s">
        <v>284</v>
      </c>
      <c r="I1176" s="12" t="str">
        <f t="shared" si="73"/>
        <v>28968940100</v>
      </c>
      <c r="L1176" s="11">
        <f t="shared" si="74"/>
        <v>-940100</v>
      </c>
      <c r="O1176" s="10">
        <f>+IFERROR(VLOOKUP(I1176,'[1]Resumen pagos 2025'!$1:$1048576,9,0),0)</f>
        <v>0</v>
      </c>
      <c r="P1176" t="b">
        <f t="shared" si="75"/>
        <v>1</v>
      </c>
    </row>
    <row r="1177" spans="1:16">
      <c r="A1177" t="s">
        <v>375</v>
      </c>
      <c r="B1177" t="s">
        <v>41</v>
      </c>
      <c r="C1177" s="9">
        <v>24759</v>
      </c>
      <c r="D1177" s="10">
        <v>44958</v>
      </c>
      <c r="E1177" s="11">
        <v>333200</v>
      </c>
      <c r="F1177" t="s">
        <v>288</v>
      </c>
      <c r="G1177" s="10">
        <f t="shared" si="72"/>
        <v>44988</v>
      </c>
      <c r="H1177" t="s">
        <v>284</v>
      </c>
      <c r="I1177" s="12" t="str">
        <f t="shared" si="73"/>
        <v>24759333200</v>
      </c>
      <c r="L1177" s="11">
        <f t="shared" si="74"/>
        <v>-333200</v>
      </c>
      <c r="O1177" s="10">
        <f>+IFERROR(VLOOKUP(I1177,'[1]Resumen pagos 2025'!$1:$1048576,9,0),0)</f>
        <v>0</v>
      </c>
      <c r="P1177" t="b">
        <f t="shared" si="75"/>
        <v>1</v>
      </c>
    </row>
    <row r="1178" spans="1:16">
      <c r="A1178" t="s">
        <v>292</v>
      </c>
      <c r="B1178" t="s">
        <v>41</v>
      </c>
      <c r="C1178" s="9">
        <v>47556</v>
      </c>
      <c r="D1178" s="10">
        <v>44959</v>
      </c>
      <c r="E1178" s="11">
        <v>158838</v>
      </c>
      <c r="F1178" t="s">
        <v>288</v>
      </c>
      <c r="G1178" s="10">
        <f t="shared" si="72"/>
        <v>44989</v>
      </c>
      <c r="H1178" t="s">
        <v>284</v>
      </c>
      <c r="I1178" s="12" t="str">
        <f t="shared" si="73"/>
        <v>47556158838</v>
      </c>
      <c r="L1178" s="11">
        <f t="shared" si="74"/>
        <v>-158838</v>
      </c>
      <c r="O1178" s="10">
        <f>+IFERROR(VLOOKUP(I1178,'[1]Resumen pagos 2025'!$1:$1048576,9,0),0)</f>
        <v>0</v>
      </c>
      <c r="P1178" t="b">
        <f t="shared" si="75"/>
        <v>1</v>
      </c>
    </row>
    <row r="1179" spans="1:16">
      <c r="A1179" t="s">
        <v>337</v>
      </c>
      <c r="B1179" t="s">
        <v>41</v>
      </c>
      <c r="C1179" s="9">
        <v>123859586</v>
      </c>
      <c r="D1179" s="10">
        <v>44960</v>
      </c>
      <c r="E1179" s="11">
        <v>786980</v>
      </c>
      <c r="F1179" t="s">
        <v>288</v>
      </c>
      <c r="G1179" s="10">
        <f t="shared" si="72"/>
        <v>44990</v>
      </c>
      <c r="H1179" t="s">
        <v>284</v>
      </c>
      <c r="I1179" s="12" t="str">
        <f t="shared" si="73"/>
        <v>123859586786980</v>
      </c>
      <c r="L1179" s="11">
        <f t="shared" si="74"/>
        <v>-786980</v>
      </c>
      <c r="O1179" s="10">
        <f>+IFERROR(VLOOKUP(I1179,'[1]Resumen pagos 2025'!$1:$1048576,9,0),0)</f>
        <v>0</v>
      </c>
      <c r="P1179" t="b">
        <f t="shared" si="75"/>
        <v>1</v>
      </c>
    </row>
    <row r="1180" spans="1:16">
      <c r="A1180" t="s">
        <v>306</v>
      </c>
      <c r="B1180" t="s">
        <v>41</v>
      </c>
      <c r="C1180" s="9">
        <v>1433567</v>
      </c>
      <c r="D1180" s="10">
        <v>44960</v>
      </c>
      <c r="E1180" s="11">
        <v>3403910</v>
      </c>
      <c r="F1180" t="s">
        <v>288</v>
      </c>
      <c r="G1180" s="10">
        <f t="shared" si="72"/>
        <v>44990</v>
      </c>
      <c r="H1180" t="s">
        <v>284</v>
      </c>
      <c r="I1180" s="12" t="str">
        <f t="shared" si="73"/>
        <v>14335673403910</v>
      </c>
      <c r="L1180" s="11">
        <f t="shared" si="74"/>
        <v>-3403910</v>
      </c>
      <c r="O1180" s="10">
        <f>+IFERROR(VLOOKUP(I1180,'[1]Resumen pagos 2025'!$1:$1048576,9,0),0)</f>
        <v>0</v>
      </c>
      <c r="P1180" t="b">
        <f t="shared" si="75"/>
        <v>1</v>
      </c>
    </row>
    <row r="1181" spans="1:16">
      <c r="A1181" t="s">
        <v>52</v>
      </c>
      <c r="B1181" t="s">
        <v>41</v>
      </c>
      <c r="C1181" s="9">
        <v>107810</v>
      </c>
      <c r="D1181" s="10">
        <v>44963</v>
      </c>
      <c r="E1181" s="11">
        <v>295138</v>
      </c>
      <c r="F1181" t="s">
        <v>288</v>
      </c>
      <c r="G1181" s="10">
        <f t="shared" si="72"/>
        <v>44993</v>
      </c>
      <c r="H1181" t="s">
        <v>284</v>
      </c>
      <c r="I1181" s="12" t="str">
        <f t="shared" si="73"/>
        <v>107810295138</v>
      </c>
      <c r="L1181" s="11">
        <f t="shared" si="74"/>
        <v>-295138</v>
      </c>
      <c r="O1181" s="10">
        <f>+IFERROR(VLOOKUP(I1181,'[1]Resumen pagos 2025'!$1:$1048576,9,0),0)</f>
        <v>0</v>
      </c>
      <c r="P1181" t="b">
        <f t="shared" si="75"/>
        <v>1</v>
      </c>
    </row>
    <row r="1182" spans="1:16">
      <c r="A1182" t="s">
        <v>393</v>
      </c>
      <c r="B1182" t="s">
        <v>41</v>
      </c>
      <c r="C1182" s="9">
        <v>26364</v>
      </c>
      <c r="D1182" s="10">
        <v>44963</v>
      </c>
      <c r="E1182" s="11">
        <v>13744</v>
      </c>
      <c r="F1182" t="s">
        <v>288</v>
      </c>
      <c r="G1182" s="10">
        <f t="shared" si="72"/>
        <v>44993</v>
      </c>
      <c r="H1182" t="s">
        <v>284</v>
      </c>
      <c r="I1182" s="12" t="str">
        <f t="shared" si="73"/>
        <v>2636413744</v>
      </c>
      <c r="L1182" s="11">
        <f t="shared" si="74"/>
        <v>-13744</v>
      </c>
      <c r="O1182" s="10">
        <f>+IFERROR(VLOOKUP(I1182,'[1]Resumen pagos 2025'!$1:$1048576,9,0),0)</f>
        <v>0</v>
      </c>
      <c r="P1182" t="b">
        <f t="shared" si="75"/>
        <v>1</v>
      </c>
    </row>
    <row r="1183" spans="1:16">
      <c r="A1183" t="s">
        <v>317</v>
      </c>
      <c r="B1183" t="s">
        <v>41</v>
      </c>
      <c r="C1183" s="9">
        <v>17970360</v>
      </c>
      <c r="D1183" s="10">
        <v>44963</v>
      </c>
      <c r="E1183" s="11">
        <v>1643960</v>
      </c>
      <c r="F1183" t="s">
        <v>288</v>
      </c>
      <c r="G1183" s="10">
        <f t="shared" si="72"/>
        <v>44993</v>
      </c>
      <c r="H1183" t="s">
        <v>284</v>
      </c>
      <c r="I1183" s="12" t="str">
        <f t="shared" si="73"/>
        <v>179703601643960</v>
      </c>
      <c r="L1183" s="11">
        <f t="shared" si="74"/>
        <v>-1643960</v>
      </c>
      <c r="O1183" s="10">
        <f>+IFERROR(VLOOKUP(I1183,'[1]Resumen pagos 2025'!$1:$1048576,9,0),0)</f>
        <v>0</v>
      </c>
      <c r="P1183" t="b">
        <f t="shared" si="75"/>
        <v>1</v>
      </c>
    </row>
    <row r="1184" spans="1:16">
      <c r="A1184" t="s">
        <v>371</v>
      </c>
      <c r="B1184" t="s">
        <v>41</v>
      </c>
      <c r="C1184" s="9">
        <v>478</v>
      </c>
      <c r="D1184" s="10">
        <v>44963</v>
      </c>
      <c r="E1184" s="11">
        <v>2090</v>
      </c>
      <c r="F1184" t="s">
        <v>288</v>
      </c>
      <c r="G1184" s="10">
        <f t="shared" si="72"/>
        <v>44993</v>
      </c>
      <c r="H1184" t="s">
        <v>284</v>
      </c>
      <c r="I1184" s="12" t="str">
        <f t="shared" si="73"/>
        <v>4782090</v>
      </c>
      <c r="L1184" s="11">
        <f t="shared" si="74"/>
        <v>-2090</v>
      </c>
      <c r="O1184" s="10">
        <f>+IFERROR(VLOOKUP(I1184,'[1]Resumen pagos 2025'!$1:$1048576,9,0),0)</f>
        <v>0</v>
      </c>
      <c r="P1184" t="b">
        <f t="shared" si="75"/>
        <v>1</v>
      </c>
    </row>
    <row r="1185" spans="1:16">
      <c r="A1185" t="s">
        <v>313</v>
      </c>
      <c r="B1185" t="s">
        <v>41</v>
      </c>
      <c r="C1185" s="9">
        <v>82733</v>
      </c>
      <c r="D1185" s="10">
        <v>44964</v>
      </c>
      <c r="E1185" s="11">
        <v>1112560</v>
      </c>
      <c r="F1185" t="s">
        <v>288</v>
      </c>
      <c r="G1185" s="10">
        <f t="shared" si="72"/>
        <v>44994</v>
      </c>
      <c r="H1185" t="s">
        <v>284</v>
      </c>
      <c r="I1185" s="12" t="str">
        <f t="shared" si="73"/>
        <v>827331112560</v>
      </c>
      <c r="L1185" s="11">
        <f t="shared" si="74"/>
        <v>-1112560</v>
      </c>
      <c r="O1185" s="10">
        <f>+IFERROR(VLOOKUP(I1185,'[1]Resumen pagos 2025'!$1:$1048576,9,0),0)</f>
        <v>0</v>
      </c>
      <c r="P1185" t="b">
        <f t="shared" si="75"/>
        <v>1</v>
      </c>
    </row>
    <row r="1186" spans="1:16">
      <c r="A1186" t="s">
        <v>404</v>
      </c>
      <c r="B1186" t="s">
        <v>41</v>
      </c>
      <c r="C1186" s="9">
        <v>434690</v>
      </c>
      <c r="D1186" s="10">
        <v>44964</v>
      </c>
      <c r="E1186" s="11">
        <v>503980</v>
      </c>
      <c r="F1186" t="s">
        <v>288</v>
      </c>
      <c r="G1186" s="10">
        <f t="shared" si="72"/>
        <v>44994</v>
      </c>
      <c r="H1186" t="s">
        <v>284</v>
      </c>
      <c r="I1186" s="12" t="str">
        <f t="shared" si="73"/>
        <v>434690503980</v>
      </c>
      <c r="L1186" s="11">
        <f t="shared" si="74"/>
        <v>-503980</v>
      </c>
      <c r="O1186" s="10">
        <f>+IFERROR(VLOOKUP(I1186,'[1]Resumen pagos 2025'!$1:$1048576,9,0),0)</f>
        <v>0</v>
      </c>
      <c r="P1186" t="b">
        <f t="shared" si="75"/>
        <v>1</v>
      </c>
    </row>
    <row r="1187" spans="1:16">
      <c r="A1187" t="s">
        <v>292</v>
      </c>
      <c r="B1187" t="s">
        <v>41</v>
      </c>
      <c r="C1187" s="9">
        <v>47609</v>
      </c>
      <c r="D1187" s="10">
        <v>44964</v>
      </c>
      <c r="E1187" s="11">
        <v>20228</v>
      </c>
      <c r="F1187" t="s">
        <v>288</v>
      </c>
      <c r="G1187" s="10">
        <f t="shared" si="72"/>
        <v>44994</v>
      </c>
      <c r="H1187" t="s">
        <v>284</v>
      </c>
      <c r="I1187" s="12" t="str">
        <f t="shared" si="73"/>
        <v>4760920228</v>
      </c>
      <c r="L1187" s="11">
        <f t="shared" si="74"/>
        <v>-20228</v>
      </c>
      <c r="O1187" s="10">
        <f>+IFERROR(VLOOKUP(I1187,'[1]Resumen pagos 2025'!$1:$1048576,9,0),0)</f>
        <v>0</v>
      </c>
      <c r="P1187" t="b">
        <f t="shared" si="75"/>
        <v>1</v>
      </c>
    </row>
    <row r="1188" spans="1:16">
      <c r="A1188" t="s">
        <v>345</v>
      </c>
      <c r="B1188" t="s">
        <v>41</v>
      </c>
      <c r="C1188" s="9">
        <v>12423</v>
      </c>
      <c r="D1188" s="10">
        <v>44966</v>
      </c>
      <c r="E1188" s="11">
        <v>6465923</v>
      </c>
      <c r="F1188" t="s">
        <v>288</v>
      </c>
      <c r="G1188" s="10">
        <f t="shared" si="72"/>
        <v>44996</v>
      </c>
      <c r="H1188" t="s">
        <v>284</v>
      </c>
      <c r="I1188" s="12" t="str">
        <f t="shared" si="73"/>
        <v>124236465923</v>
      </c>
      <c r="L1188" s="11">
        <f t="shared" si="74"/>
        <v>-6465923</v>
      </c>
      <c r="O1188" s="10">
        <f>+IFERROR(VLOOKUP(I1188,'[1]Resumen pagos 2025'!$1:$1048576,9,0),0)</f>
        <v>0</v>
      </c>
      <c r="P1188" t="b">
        <f t="shared" si="75"/>
        <v>1</v>
      </c>
    </row>
    <row r="1189" spans="1:16">
      <c r="A1189" t="s">
        <v>61</v>
      </c>
      <c r="B1189" t="s">
        <v>297</v>
      </c>
      <c r="C1189" s="9">
        <v>57</v>
      </c>
      <c r="D1189" s="10">
        <v>44966</v>
      </c>
      <c r="E1189" s="11">
        <v>946656</v>
      </c>
      <c r="F1189" t="s">
        <v>288</v>
      </c>
      <c r="G1189" s="10">
        <f t="shared" si="72"/>
        <v>44996</v>
      </c>
      <c r="H1189" t="s">
        <v>284</v>
      </c>
      <c r="I1189" s="12" t="str">
        <f t="shared" si="73"/>
        <v>57946656</v>
      </c>
      <c r="L1189" s="11">
        <f t="shared" si="74"/>
        <v>-946656</v>
      </c>
      <c r="O1189" s="10">
        <f>+IFERROR(VLOOKUP(I1189,'[1]Resumen pagos 2025'!$1:$1048576,9,0),0)</f>
        <v>0</v>
      </c>
      <c r="P1189" t="b">
        <f t="shared" si="75"/>
        <v>1</v>
      </c>
    </row>
    <row r="1190" spans="1:16">
      <c r="A1190" t="s">
        <v>295</v>
      </c>
      <c r="B1190" t="s">
        <v>41</v>
      </c>
      <c r="C1190" s="9">
        <v>23354</v>
      </c>
      <c r="D1190" s="10">
        <v>44967</v>
      </c>
      <c r="E1190" s="11">
        <v>39999</v>
      </c>
      <c r="F1190" t="s">
        <v>288</v>
      </c>
      <c r="G1190" s="10">
        <f t="shared" si="72"/>
        <v>44997</v>
      </c>
      <c r="H1190" t="s">
        <v>284</v>
      </c>
      <c r="I1190" s="12" t="str">
        <f t="shared" si="73"/>
        <v>2335439999</v>
      </c>
      <c r="L1190" s="11">
        <f t="shared" si="74"/>
        <v>-39999</v>
      </c>
      <c r="O1190" s="10">
        <f>+IFERROR(VLOOKUP(I1190,'[1]Resumen pagos 2025'!$1:$1048576,9,0),0)</f>
        <v>0</v>
      </c>
      <c r="P1190" t="b">
        <f t="shared" si="75"/>
        <v>1</v>
      </c>
    </row>
    <row r="1191" spans="1:16">
      <c r="A1191" t="s">
        <v>300</v>
      </c>
      <c r="B1191" t="s">
        <v>41</v>
      </c>
      <c r="C1191" s="9">
        <v>46648440</v>
      </c>
      <c r="D1191" s="10">
        <v>44967</v>
      </c>
      <c r="E1191" s="11">
        <v>10990</v>
      </c>
      <c r="F1191" t="s">
        <v>288</v>
      </c>
      <c r="G1191" s="10">
        <f t="shared" si="72"/>
        <v>44997</v>
      </c>
      <c r="H1191" t="s">
        <v>284</v>
      </c>
      <c r="I1191" s="12" t="str">
        <f t="shared" si="73"/>
        <v>4664844010990</v>
      </c>
      <c r="L1191" s="11">
        <f t="shared" si="74"/>
        <v>-10990</v>
      </c>
      <c r="O1191" s="10">
        <f>+IFERROR(VLOOKUP(I1191,'[1]Resumen pagos 2025'!$1:$1048576,9,0),0)</f>
        <v>0</v>
      </c>
      <c r="P1191" t="b">
        <f t="shared" si="75"/>
        <v>1</v>
      </c>
    </row>
    <row r="1192" spans="1:16">
      <c r="A1192" t="s">
        <v>306</v>
      </c>
      <c r="B1192" t="s">
        <v>310</v>
      </c>
      <c r="C1192" s="9">
        <v>5489925</v>
      </c>
      <c r="D1192" s="10">
        <v>44967</v>
      </c>
      <c r="E1192" s="11">
        <v>-2719960</v>
      </c>
      <c r="F1192" t="s">
        <v>288</v>
      </c>
      <c r="G1192" s="10">
        <f t="shared" si="72"/>
        <v>44997</v>
      </c>
      <c r="H1192" t="s">
        <v>311</v>
      </c>
      <c r="I1192" s="12" t="str">
        <f t="shared" si="73"/>
        <v>5489925-2719960</v>
      </c>
      <c r="L1192" s="11">
        <f t="shared" si="74"/>
        <v>2719960</v>
      </c>
      <c r="O1192" s="10">
        <f>+IFERROR(VLOOKUP(I1192,'[1]Resumen pagos 2025'!$1:$1048576,9,0),0)</f>
        <v>0</v>
      </c>
      <c r="P1192" t="b">
        <f t="shared" si="75"/>
        <v>1</v>
      </c>
    </row>
    <row r="1193" spans="1:16">
      <c r="A1193" t="s">
        <v>55</v>
      </c>
      <c r="B1193" t="s">
        <v>41</v>
      </c>
      <c r="C1193" s="9">
        <v>875736</v>
      </c>
      <c r="D1193" s="10">
        <v>44970</v>
      </c>
      <c r="E1193" s="11">
        <v>1349990</v>
      </c>
      <c r="F1193" t="s">
        <v>288</v>
      </c>
      <c r="G1193" s="10">
        <f t="shared" si="72"/>
        <v>45000</v>
      </c>
      <c r="H1193" t="s">
        <v>284</v>
      </c>
      <c r="I1193" s="12" t="str">
        <f t="shared" si="73"/>
        <v>8757361349990</v>
      </c>
      <c r="L1193" s="11">
        <f t="shared" si="74"/>
        <v>-1349990</v>
      </c>
      <c r="N1193" s="14" t="s">
        <v>304</v>
      </c>
      <c r="O1193" s="10">
        <f>+IFERROR(VLOOKUP(I1193,'[1]Resumen pagos 2025'!$1:$1048576,9,0),0)</f>
        <v>0</v>
      </c>
      <c r="P1193" t="b">
        <f t="shared" si="75"/>
        <v>1</v>
      </c>
    </row>
    <row r="1194" spans="1:16">
      <c r="A1194" t="s">
        <v>55</v>
      </c>
      <c r="B1194" t="s">
        <v>41</v>
      </c>
      <c r="C1194" s="9">
        <v>875735</v>
      </c>
      <c r="D1194" s="10">
        <v>44970</v>
      </c>
      <c r="E1194" s="11">
        <v>1349990</v>
      </c>
      <c r="F1194" t="s">
        <v>288</v>
      </c>
      <c r="G1194" s="10">
        <f t="shared" si="72"/>
        <v>45000</v>
      </c>
      <c r="H1194" t="s">
        <v>284</v>
      </c>
      <c r="I1194" s="12" t="str">
        <f t="shared" si="73"/>
        <v>8757351349990</v>
      </c>
      <c r="L1194" s="11">
        <f t="shared" si="74"/>
        <v>-1349990</v>
      </c>
      <c r="N1194" s="14" t="s">
        <v>304</v>
      </c>
      <c r="O1194" s="10">
        <f>+IFERROR(VLOOKUP(I1194,'[1]Resumen pagos 2025'!$1:$1048576,9,0),0)</f>
        <v>0</v>
      </c>
      <c r="P1194" t="b">
        <f t="shared" si="75"/>
        <v>1</v>
      </c>
    </row>
    <row r="1195" spans="1:16">
      <c r="A1195" t="s">
        <v>343</v>
      </c>
      <c r="B1195" t="s">
        <v>41</v>
      </c>
      <c r="C1195" s="9">
        <v>2674</v>
      </c>
      <c r="D1195" s="10">
        <v>44970</v>
      </c>
      <c r="E1195" s="11">
        <v>160940</v>
      </c>
      <c r="F1195" t="s">
        <v>288</v>
      </c>
      <c r="G1195" s="10">
        <f t="shared" si="72"/>
        <v>45000</v>
      </c>
      <c r="H1195" t="s">
        <v>284</v>
      </c>
      <c r="I1195" s="12" t="str">
        <f t="shared" si="73"/>
        <v>2674160940</v>
      </c>
      <c r="L1195" s="11">
        <f t="shared" si="74"/>
        <v>-160940</v>
      </c>
      <c r="O1195" s="10">
        <f>+IFERROR(VLOOKUP(I1195,'[1]Resumen pagos 2025'!$1:$1048576,9,0),0)</f>
        <v>0</v>
      </c>
      <c r="P1195" t="b">
        <f t="shared" si="75"/>
        <v>1</v>
      </c>
    </row>
    <row r="1196" spans="1:16">
      <c r="A1196" t="s">
        <v>405</v>
      </c>
      <c r="B1196" t="s">
        <v>41</v>
      </c>
      <c r="C1196" s="9">
        <v>765264</v>
      </c>
      <c r="D1196" s="10">
        <v>44971</v>
      </c>
      <c r="E1196" s="11">
        <v>5903814</v>
      </c>
      <c r="F1196" t="s">
        <v>288</v>
      </c>
      <c r="G1196" s="10">
        <f t="shared" si="72"/>
        <v>45001</v>
      </c>
      <c r="H1196" t="s">
        <v>284</v>
      </c>
      <c r="I1196" s="12" t="str">
        <f t="shared" si="73"/>
        <v>7652645903814</v>
      </c>
      <c r="L1196" s="11">
        <f t="shared" si="74"/>
        <v>-5903814</v>
      </c>
      <c r="O1196" s="10">
        <f>+IFERROR(VLOOKUP(I1196,'[1]Resumen pagos 2025'!$1:$1048576,9,0),0)</f>
        <v>0</v>
      </c>
      <c r="P1196" t="b">
        <f t="shared" si="75"/>
        <v>1</v>
      </c>
    </row>
    <row r="1197" spans="1:16">
      <c r="A1197" t="s">
        <v>95</v>
      </c>
      <c r="B1197" t="s">
        <v>41</v>
      </c>
      <c r="C1197" s="9">
        <v>5165</v>
      </c>
      <c r="D1197" s="10">
        <v>44971</v>
      </c>
      <c r="E1197" s="11">
        <v>8727422</v>
      </c>
      <c r="F1197" t="s">
        <v>288</v>
      </c>
      <c r="G1197" s="10">
        <f t="shared" si="72"/>
        <v>45001</v>
      </c>
      <c r="H1197" t="s">
        <v>284</v>
      </c>
      <c r="I1197" s="12" t="str">
        <f t="shared" si="73"/>
        <v>51658727422</v>
      </c>
      <c r="L1197" s="11">
        <f t="shared" si="74"/>
        <v>-8727422</v>
      </c>
      <c r="O1197" s="10">
        <f>+IFERROR(VLOOKUP(I1197,'[1]Resumen pagos 2025'!$1:$1048576,9,0),0)</f>
        <v>0</v>
      </c>
      <c r="P1197" t="b">
        <f t="shared" si="75"/>
        <v>1</v>
      </c>
    </row>
    <row r="1198" spans="1:16">
      <c r="A1198" t="s">
        <v>384</v>
      </c>
      <c r="B1198" t="s">
        <v>41</v>
      </c>
      <c r="C1198" s="9">
        <v>2031593</v>
      </c>
      <c r="D1198" s="10">
        <v>44972</v>
      </c>
      <c r="E1198" s="11">
        <v>191709</v>
      </c>
      <c r="F1198" t="s">
        <v>288</v>
      </c>
      <c r="G1198" s="10">
        <f t="shared" si="72"/>
        <v>45002</v>
      </c>
      <c r="H1198" t="s">
        <v>284</v>
      </c>
      <c r="I1198" s="12" t="str">
        <f t="shared" si="73"/>
        <v>2031593191709</v>
      </c>
      <c r="L1198" s="11">
        <f t="shared" si="74"/>
        <v>-191709</v>
      </c>
      <c r="O1198" s="10">
        <f>+IFERROR(VLOOKUP(I1198,'[1]Resumen pagos 2025'!$1:$1048576,9,0),0)</f>
        <v>0</v>
      </c>
      <c r="P1198" t="b">
        <f t="shared" si="75"/>
        <v>1</v>
      </c>
    </row>
    <row r="1199" spans="1:16">
      <c r="A1199" t="s">
        <v>64</v>
      </c>
      <c r="B1199" t="s">
        <v>41</v>
      </c>
      <c r="C1199" s="9">
        <v>100333</v>
      </c>
      <c r="D1199" s="10">
        <v>44972</v>
      </c>
      <c r="E1199" s="11">
        <v>900477</v>
      </c>
      <c r="F1199" t="s">
        <v>288</v>
      </c>
      <c r="G1199" s="10">
        <f t="shared" si="72"/>
        <v>45002</v>
      </c>
      <c r="H1199" t="s">
        <v>284</v>
      </c>
      <c r="I1199" s="12" t="str">
        <f t="shared" si="73"/>
        <v>100333900477</v>
      </c>
      <c r="L1199" s="11">
        <f t="shared" si="74"/>
        <v>-900477</v>
      </c>
      <c r="O1199" s="10">
        <f>+IFERROR(VLOOKUP(I1199,'[1]Resumen pagos 2025'!$1:$1048576,9,0),0)</f>
        <v>0</v>
      </c>
      <c r="P1199" t="b">
        <f t="shared" si="75"/>
        <v>1</v>
      </c>
    </row>
    <row r="1200" spans="1:16">
      <c r="A1200" t="s">
        <v>330</v>
      </c>
      <c r="B1200" t="s">
        <v>41</v>
      </c>
      <c r="C1200" s="9">
        <v>502604</v>
      </c>
      <c r="D1200" s="10">
        <v>44972</v>
      </c>
      <c r="E1200" s="11">
        <v>609555</v>
      </c>
      <c r="F1200" t="s">
        <v>288</v>
      </c>
      <c r="G1200" s="10">
        <f t="shared" si="72"/>
        <v>45002</v>
      </c>
      <c r="H1200" t="s">
        <v>284</v>
      </c>
      <c r="I1200" s="12" t="str">
        <f t="shared" si="73"/>
        <v>502604609555</v>
      </c>
      <c r="L1200" s="11">
        <f t="shared" si="74"/>
        <v>-609555</v>
      </c>
      <c r="O1200" s="10">
        <f>+IFERROR(VLOOKUP(I1200,'[1]Resumen pagos 2025'!$1:$1048576,9,0),0)</f>
        <v>0</v>
      </c>
      <c r="P1200" t="b">
        <f t="shared" si="75"/>
        <v>1</v>
      </c>
    </row>
    <row r="1201" spans="1:16">
      <c r="A1201" t="s">
        <v>53</v>
      </c>
      <c r="B1201" t="s">
        <v>41</v>
      </c>
      <c r="C1201" s="9">
        <v>10640</v>
      </c>
      <c r="D1201" s="10">
        <v>44972</v>
      </c>
      <c r="E1201" s="11">
        <v>719880</v>
      </c>
      <c r="F1201" t="s">
        <v>288</v>
      </c>
      <c r="G1201" s="10">
        <f t="shared" si="72"/>
        <v>45002</v>
      </c>
      <c r="H1201" t="s">
        <v>284</v>
      </c>
      <c r="I1201" s="12" t="str">
        <f t="shared" si="73"/>
        <v>10640719880</v>
      </c>
      <c r="L1201" s="11">
        <f t="shared" si="74"/>
        <v>-719880</v>
      </c>
      <c r="O1201" s="10">
        <f>+IFERROR(VLOOKUP(I1201,'[1]Resumen pagos 2025'!$1:$1048576,9,0),0)</f>
        <v>0</v>
      </c>
      <c r="P1201" t="b">
        <f t="shared" si="75"/>
        <v>1</v>
      </c>
    </row>
    <row r="1202" spans="1:16">
      <c r="A1202" t="s">
        <v>344</v>
      </c>
      <c r="B1202" t="s">
        <v>41</v>
      </c>
      <c r="C1202" s="9">
        <v>27888</v>
      </c>
      <c r="D1202" s="10">
        <v>44972</v>
      </c>
      <c r="E1202" s="11">
        <v>2541406</v>
      </c>
      <c r="F1202" t="s">
        <v>288</v>
      </c>
      <c r="G1202" s="10">
        <f t="shared" si="72"/>
        <v>45002</v>
      </c>
      <c r="H1202" t="s">
        <v>284</v>
      </c>
      <c r="I1202" s="12" t="str">
        <f t="shared" si="73"/>
        <v>278882541406</v>
      </c>
      <c r="L1202" s="11">
        <f t="shared" si="74"/>
        <v>-2541406</v>
      </c>
      <c r="O1202" s="10">
        <f>+IFERROR(VLOOKUP(I1202,'[1]Resumen pagos 2025'!$1:$1048576,9,0),0)</f>
        <v>0</v>
      </c>
      <c r="P1202" t="b">
        <f t="shared" si="75"/>
        <v>1</v>
      </c>
    </row>
    <row r="1203" spans="1:16">
      <c r="A1203" t="s">
        <v>128</v>
      </c>
      <c r="B1203" t="s">
        <v>41</v>
      </c>
      <c r="C1203" s="9">
        <v>839836</v>
      </c>
      <c r="D1203" s="10">
        <v>44973</v>
      </c>
      <c r="E1203" s="11">
        <v>464321</v>
      </c>
      <c r="F1203" t="s">
        <v>288</v>
      </c>
      <c r="G1203" s="10">
        <f t="shared" si="72"/>
        <v>45003</v>
      </c>
      <c r="H1203" t="s">
        <v>284</v>
      </c>
      <c r="I1203" s="12" t="str">
        <f t="shared" si="73"/>
        <v>839836464321</v>
      </c>
      <c r="L1203" s="11">
        <f t="shared" si="74"/>
        <v>-464321</v>
      </c>
      <c r="O1203" s="10">
        <f>+IFERROR(VLOOKUP(I1203,'[1]Resumen pagos 2025'!$1:$1048576,9,0),0)</f>
        <v>0</v>
      </c>
      <c r="P1203" t="b">
        <f t="shared" si="75"/>
        <v>1</v>
      </c>
    </row>
    <row r="1204" spans="1:16">
      <c r="A1204" t="s">
        <v>299</v>
      </c>
      <c r="B1204" t="s">
        <v>41</v>
      </c>
      <c r="C1204" s="9">
        <v>218683</v>
      </c>
      <c r="D1204" s="10">
        <v>44973</v>
      </c>
      <c r="E1204" s="11">
        <v>339504</v>
      </c>
      <c r="F1204" t="s">
        <v>288</v>
      </c>
      <c r="G1204" s="10">
        <f t="shared" si="72"/>
        <v>45003</v>
      </c>
      <c r="H1204" t="s">
        <v>284</v>
      </c>
      <c r="I1204" s="12" t="str">
        <f t="shared" si="73"/>
        <v>218683339504</v>
      </c>
      <c r="L1204" s="11">
        <f t="shared" si="74"/>
        <v>-339504</v>
      </c>
      <c r="O1204" s="10">
        <f>+IFERROR(VLOOKUP(I1204,'[1]Resumen pagos 2025'!$1:$1048576,9,0),0)</f>
        <v>0</v>
      </c>
      <c r="P1204" t="b">
        <f t="shared" si="75"/>
        <v>1</v>
      </c>
    </row>
    <row r="1205" spans="1:16">
      <c r="A1205" t="s">
        <v>55</v>
      </c>
      <c r="B1205" t="s">
        <v>41</v>
      </c>
      <c r="C1205" s="9">
        <v>876418</v>
      </c>
      <c r="D1205" s="10">
        <v>44973</v>
      </c>
      <c r="E1205" s="11">
        <v>829990</v>
      </c>
      <c r="F1205" t="s">
        <v>288</v>
      </c>
      <c r="G1205" s="10">
        <f t="shared" si="72"/>
        <v>45003</v>
      </c>
      <c r="H1205" t="s">
        <v>284</v>
      </c>
      <c r="I1205" s="12" t="str">
        <f t="shared" si="73"/>
        <v>876418829990</v>
      </c>
      <c r="L1205" s="11">
        <f t="shared" si="74"/>
        <v>-829990</v>
      </c>
      <c r="N1205" s="14" t="s">
        <v>304</v>
      </c>
      <c r="O1205" s="10">
        <f>+IFERROR(VLOOKUP(I1205,'[1]Resumen pagos 2025'!$1:$1048576,9,0),0)</f>
        <v>0</v>
      </c>
      <c r="P1205" t="b">
        <f t="shared" si="75"/>
        <v>1</v>
      </c>
    </row>
    <row r="1206" spans="1:16">
      <c r="A1206" t="s">
        <v>350</v>
      </c>
      <c r="B1206" t="s">
        <v>41</v>
      </c>
      <c r="C1206" s="9">
        <v>5951216</v>
      </c>
      <c r="D1206" s="10">
        <v>44973</v>
      </c>
      <c r="E1206" s="11">
        <v>12718</v>
      </c>
      <c r="F1206" t="s">
        <v>288</v>
      </c>
      <c r="G1206" s="10">
        <f t="shared" si="72"/>
        <v>45003</v>
      </c>
      <c r="H1206" t="s">
        <v>284</v>
      </c>
      <c r="I1206" s="12" t="str">
        <f t="shared" si="73"/>
        <v>595121612718</v>
      </c>
      <c r="J1206" s="10">
        <f>+G1206</f>
        <v>45003</v>
      </c>
      <c r="K1206" s="11">
        <f>+E1206</f>
        <v>12718</v>
      </c>
      <c r="L1206" s="11">
        <f t="shared" si="74"/>
        <v>0</v>
      </c>
      <c r="O1206" s="10">
        <f>+IFERROR(VLOOKUP(I1206,'[1]Resumen pagos 2025'!$1:$1048576,9,0),0)</f>
        <v>0</v>
      </c>
      <c r="P1206" t="b">
        <f t="shared" si="75"/>
        <v>0</v>
      </c>
    </row>
    <row r="1207" spans="1:16">
      <c r="A1207" t="s">
        <v>305</v>
      </c>
      <c r="B1207" t="s">
        <v>41</v>
      </c>
      <c r="C1207" s="9">
        <v>4463283</v>
      </c>
      <c r="D1207" s="10">
        <v>44977</v>
      </c>
      <c r="E1207" s="11">
        <v>244970</v>
      </c>
      <c r="F1207" t="s">
        <v>288</v>
      </c>
      <c r="G1207" s="10">
        <f t="shared" si="72"/>
        <v>45007</v>
      </c>
      <c r="H1207" t="s">
        <v>284</v>
      </c>
      <c r="I1207" s="12" t="str">
        <f t="shared" si="73"/>
        <v>4463283244970</v>
      </c>
      <c r="L1207" s="11">
        <f t="shared" si="74"/>
        <v>-244970</v>
      </c>
      <c r="O1207" s="10">
        <f>+IFERROR(VLOOKUP(I1207,'[1]Resumen pagos 2025'!$1:$1048576,9,0),0)</f>
        <v>0</v>
      </c>
      <c r="P1207" t="b">
        <f t="shared" si="75"/>
        <v>1</v>
      </c>
    </row>
    <row r="1208" spans="1:16">
      <c r="A1208" t="s">
        <v>344</v>
      </c>
      <c r="B1208" t="s">
        <v>41</v>
      </c>
      <c r="C1208" s="9">
        <v>27917</v>
      </c>
      <c r="D1208" s="10">
        <v>44978</v>
      </c>
      <c r="E1208" s="11">
        <v>1282307</v>
      </c>
      <c r="F1208" t="s">
        <v>288</v>
      </c>
      <c r="G1208" s="10">
        <f t="shared" si="72"/>
        <v>45008</v>
      </c>
      <c r="H1208" t="s">
        <v>284</v>
      </c>
      <c r="I1208" s="12" t="str">
        <f t="shared" si="73"/>
        <v>279171282307</v>
      </c>
      <c r="L1208" s="11">
        <f t="shared" si="74"/>
        <v>-1282307</v>
      </c>
      <c r="O1208" s="10">
        <f>+IFERROR(VLOOKUP(I1208,'[1]Resumen pagos 2025'!$1:$1048576,9,0),0)</f>
        <v>0</v>
      </c>
      <c r="P1208" t="b">
        <f t="shared" si="75"/>
        <v>1</v>
      </c>
    </row>
    <row r="1209" spans="1:16">
      <c r="A1209" t="s">
        <v>62</v>
      </c>
      <c r="B1209" t="s">
        <v>41</v>
      </c>
      <c r="C1209" s="9">
        <v>21</v>
      </c>
      <c r="D1209" s="10">
        <v>44979</v>
      </c>
      <c r="E1209" s="11">
        <v>95200</v>
      </c>
      <c r="F1209" t="s">
        <v>288</v>
      </c>
      <c r="G1209" s="10">
        <f t="shared" si="72"/>
        <v>45009</v>
      </c>
      <c r="H1209" t="s">
        <v>284</v>
      </c>
      <c r="I1209" s="12" t="str">
        <f t="shared" si="73"/>
        <v>2195200</v>
      </c>
      <c r="L1209" s="11">
        <f t="shared" si="74"/>
        <v>-95200</v>
      </c>
      <c r="O1209" s="10">
        <f>+IFERROR(VLOOKUP(I1209,'[1]Resumen pagos 2025'!$1:$1048576,9,0),0)</f>
        <v>0</v>
      </c>
      <c r="P1209" t="b">
        <f t="shared" si="75"/>
        <v>1</v>
      </c>
    </row>
    <row r="1210" spans="1:16">
      <c r="A1210" t="s">
        <v>406</v>
      </c>
      <c r="B1210" t="s">
        <v>41</v>
      </c>
      <c r="C1210" s="9">
        <v>6144</v>
      </c>
      <c r="D1210" s="10">
        <v>44979</v>
      </c>
      <c r="E1210" s="11">
        <v>551980</v>
      </c>
      <c r="F1210" t="s">
        <v>288</v>
      </c>
      <c r="G1210" s="10">
        <f t="shared" si="72"/>
        <v>45009</v>
      </c>
      <c r="H1210" t="s">
        <v>284</v>
      </c>
      <c r="I1210" s="12" t="str">
        <f t="shared" si="73"/>
        <v>6144551980</v>
      </c>
      <c r="L1210" s="11">
        <f t="shared" si="74"/>
        <v>-551980</v>
      </c>
      <c r="O1210" s="10">
        <f>+IFERROR(VLOOKUP(I1210,'[1]Resumen pagos 2025'!$1:$1048576,9,0),0)</f>
        <v>0</v>
      </c>
      <c r="P1210" t="b">
        <f t="shared" si="75"/>
        <v>1</v>
      </c>
    </row>
    <row r="1211" spans="1:16">
      <c r="A1211" t="s">
        <v>290</v>
      </c>
      <c r="B1211" t="s">
        <v>41</v>
      </c>
      <c r="C1211" s="9">
        <v>9041</v>
      </c>
      <c r="D1211" s="10">
        <v>44981</v>
      </c>
      <c r="E1211" s="11">
        <v>1343976</v>
      </c>
      <c r="F1211" t="s">
        <v>288</v>
      </c>
      <c r="G1211" s="10">
        <f t="shared" si="72"/>
        <v>45011</v>
      </c>
      <c r="H1211" t="s">
        <v>284</v>
      </c>
      <c r="I1211" s="12" t="str">
        <f t="shared" si="73"/>
        <v>90411343976</v>
      </c>
      <c r="L1211" s="11">
        <f t="shared" si="74"/>
        <v>-1343976</v>
      </c>
      <c r="O1211" s="10">
        <f>+IFERROR(VLOOKUP(I1211,'[1]Resumen pagos 2025'!$1:$1048576,9,0),0)</f>
        <v>0</v>
      </c>
      <c r="P1211" t="b">
        <f t="shared" si="75"/>
        <v>1</v>
      </c>
    </row>
    <row r="1212" spans="1:16">
      <c r="A1212" t="s">
        <v>359</v>
      </c>
      <c r="B1212" t="s">
        <v>41</v>
      </c>
      <c r="C1212" s="9">
        <v>46706534</v>
      </c>
      <c r="D1212" s="10">
        <v>44981</v>
      </c>
      <c r="E1212" s="11">
        <v>1310</v>
      </c>
      <c r="F1212" t="s">
        <v>288</v>
      </c>
      <c r="G1212" s="10">
        <f t="shared" si="72"/>
        <v>45011</v>
      </c>
      <c r="H1212" t="s">
        <v>284</v>
      </c>
      <c r="I1212" s="12" t="str">
        <f t="shared" si="73"/>
        <v>467065341310</v>
      </c>
      <c r="L1212" s="11">
        <f t="shared" si="74"/>
        <v>-1310</v>
      </c>
      <c r="O1212" s="10">
        <f>+IFERROR(VLOOKUP(I1212,'[1]Resumen pagos 2025'!$1:$1048576,9,0),0)</f>
        <v>0</v>
      </c>
      <c r="P1212" t="b">
        <f t="shared" si="75"/>
        <v>1</v>
      </c>
    </row>
    <row r="1213" spans="1:16">
      <c r="A1213" t="s">
        <v>52</v>
      </c>
      <c r="B1213" t="s">
        <v>41</v>
      </c>
      <c r="C1213" s="9">
        <v>108359</v>
      </c>
      <c r="D1213" s="10">
        <v>44981</v>
      </c>
      <c r="E1213" s="11">
        <v>32846</v>
      </c>
      <c r="F1213" t="s">
        <v>288</v>
      </c>
      <c r="G1213" s="10">
        <f t="shared" si="72"/>
        <v>45011</v>
      </c>
      <c r="H1213" t="s">
        <v>284</v>
      </c>
      <c r="I1213" s="12" t="str">
        <f t="shared" si="73"/>
        <v>10835932846</v>
      </c>
      <c r="L1213" s="11">
        <f t="shared" si="74"/>
        <v>-32846</v>
      </c>
      <c r="O1213" s="10">
        <f>+IFERROR(VLOOKUP(I1213,'[1]Resumen pagos 2025'!$1:$1048576,9,0),0)</f>
        <v>0</v>
      </c>
      <c r="P1213" t="b">
        <f t="shared" si="75"/>
        <v>1</v>
      </c>
    </row>
    <row r="1214" spans="1:16">
      <c r="A1214" t="s">
        <v>53</v>
      </c>
      <c r="B1214" t="s">
        <v>41</v>
      </c>
      <c r="C1214" s="9">
        <v>10704</v>
      </c>
      <c r="D1214" s="10">
        <v>44981</v>
      </c>
      <c r="E1214" s="11">
        <v>759935</v>
      </c>
      <c r="F1214" t="s">
        <v>288</v>
      </c>
      <c r="G1214" s="10">
        <f t="shared" si="72"/>
        <v>45011</v>
      </c>
      <c r="H1214" t="s">
        <v>284</v>
      </c>
      <c r="I1214" s="12" t="str">
        <f t="shared" si="73"/>
        <v>10704759935</v>
      </c>
      <c r="L1214" s="11">
        <f t="shared" si="74"/>
        <v>-759935</v>
      </c>
      <c r="O1214" s="10">
        <f>+IFERROR(VLOOKUP(I1214,'[1]Resumen pagos 2025'!$1:$1048576,9,0),0)</f>
        <v>0</v>
      </c>
      <c r="P1214" t="b">
        <f t="shared" si="75"/>
        <v>1</v>
      </c>
    </row>
    <row r="1215" spans="1:16">
      <c r="A1215" t="s">
        <v>407</v>
      </c>
      <c r="B1215" t="s">
        <v>41</v>
      </c>
      <c r="C1215" s="9">
        <v>106140</v>
      </c>
      <c r="D1215" s="10">
        <v>44984</v>
      </c>
      <c r="E1215" s="11">
        <v>972447</v>
      </c>
      <c r="F1215" t="s">
        <v>288</v>
      </c>
      <c r="G1215" s="10">
        <f t="shared" si="72"/>
        <v>45014</v>
      </c>
      <c r="H1215" t="s">
        <v>284</v>
      </c>
      <c r="I1215" s="12" t="str">
        <f t="shared" si="73"/>
        <v>106140972447</v>
      </c>
      <c r="L1215" s="11">
        <f t="shared" si="74"/>
        <v>-972447</v>
      </c>
      <c r="O1215" s="10">
        <f>+IFERROR(VLOOKUP(I1215,'[1]Resumen pagos 2025'!$1:$1048576,9,0),0)</f>
        <v>0</v>
      </c>
      <c r="P1215" t="b">
        <f t="shared" si="75"/>
        <v>1</v>
      </c>
    </row>
    <row r="1216" spans="1:16">
      <c r="A1216" t="s">
        <v>408</v>
      </c>
      <c r="B1216" t="s">
        <v>41</v>
      </c>
      <c r="C1216" s="9">
        <v>214813</v>
      </c>
      <c r="D1216" s="10">
        <v>44984</v>
      </c>
      <c r="E1216" s="11">
        <v>420381</v>
      </c>
      <c r="F1216" t="s">
        <v>288</v>
      </c>
      <c r="G1216" s="10">
        <f t="shared" si="72"/>
        <v>45014</v>
      </c>
      <c r="H1216" t="s">
        <v>284</v>
      </c>
      <c r="I1216" s="12" t="str">
        <f t="shared" si="73"/>
        <v>214813420381</v>
      </c>
      <c r="L1216" s="11">
        <f t="shared" si="74"/>
        <v>-420381</v>
      </c>
      <c r="O1216" s="10">
        <f>+IFERROR(VLOOKUP(I1216,'[1]Resumen pagos 2025'!$1:$1048576,9,0),0)</f>
        <v>0</v>
      </c>
      <c r="P1216" t="b">
        <f t="shared" si="75"/>
        <v>1</v>
      </c>
    </row>
    <row r="1217" spans="1:16">
      <c r="A1217" t="s">
        <v>312</v>
      </c>
      <c r="B1217" t="s">
        <v>41</v>
      </c>
      <c r="C1217" s="9">
        <v>62561</v>
      </c>
      <c r="D1217" s="10">
        <v>44984</v>
      </c>
      <c r="E1217" s="11">
        <v>547400</v>
      </c>
      <c r="F1217" t="s">
        <v>288</v>
      </c>
      <c r="G1217" s="10">
        <f t="shared" si="72"/>
        <v>45014</v>
      </c>
      <c r="H1217" t="s">
        <v>284</v>
      </c>
      <c r="I1217" s="12" t="str">
        <f t="shared" si="73"/>
        <v>62561547400</v>
      </c>
      <c r="L1217" s="11">
        <f t="shared" si="74"/>
        <v>-547400</v>
      </c>
      <c r="O1217" s="10">
        <f>+IFERROR(VLOOKUP(I1217,'[1]Resumen pagos 2025'!$1:$1048576,9,0),0)</f>
        <v>0</v>
      </c>
      <c r="P1217" t="b">
        <f t="shared" si="75"/>
        <v>1</v>
      </c>
    </row>
    <row r="1218" spans="1:16">
      <c r="A1218" t="s">
        <v>384</v>
      </c>
      <c r="B1218" t="s">
        <v>41</v>
      </c>
      <c r="C1218" s="9">
        <v>2039881</v>
      </c>
      <c r="D1218" s="10">
        <v>44985</v>
      </c>
      <c r="E1218" s="11">
        <v>63903</v>
      </c>
      <c r="F1218" t="s">
        <v>288</v>
      </c>
      <c r="G1218" s="10">
        <f t="shared" ref="G1218:G1281" si="76">+D1218+30</f>
        <v>45015</v>
      </c>
      <c r="H1218" t="s">
        <v>284</v>
      </c>
      <c r="I1218" s="12" t="str">
        <f t="shared" ref="I1218:I1281" si="77">+C1218&amp;E1218</f>
        <v>203988163903</v>
      </c>
      <c r="L1218" s="11">
        <f t="shared" ref="L1218:L1281" si="78">+K1218-E1218</f>
        <v>-63903</v>
      </c>
      <c r="O1218" s="10">
        <f>+IFERROR(VLOOKUP(I1218,'[1]Resumen pagos 2025'!$1:$1048576,9,0),0)</f>
        <v>0</v>
      </c>
      <c r="P1218" t="b">
        <f t="shared" si="75"/>
        <v>1</v>
      </c>
    </row>
    <row r="1219" spans="1:16">
      <c r="A1219" t="s">
        <v>359</v>
      </c>
      <c r="B1219" t="s">
        <v>310</v>
      </c>
      <c r="C1219" s="9">
        <v>7146245</v>
      </c>
      <c r="D1219" s="10">
        <v>44985</v>
      </c>
      <c r="E1219" s="11">
        <v>-1</v>
      </c>
      <c r="F1219" t="s">
        <v>288</v>
      </c>
      <c r="G1219" s="10">
        <f t="shared" si="76"/>
        <v>45015</v>
      </c>
      <c r="H1219" t="s">
        <v>311</v>
      </c>
      <c r="I1219" s="12" t="str">
        <f t="shared" si="77"/>
        <v>7146245-1</v>
      </c>
      <c r="L1219" s="11">
        <f t="shared" si="78"/>
        <v>1</v>
      </c>
      <c r="O1219" s="10">
        <f>+IFERROR(VLOOKUP(I1219,'[1]Resumen pagos 2025'!$1:$1048576,9,0),0)</f>
        <v>0</v>
      </c>
      <c r="P1219" t="b">
        <f t="shared" si="75"/>
        <v>1</v>
      </c>
    </row>
    <row r="1220" spans="1:16">
      <c r="A1220" t="s">
        <v>95</v>
      </c>
      <c r="B1220" t="s">
        <v>41</v>
      </c>
      <c r="C1220" s="9">
        <v>5230</v>
      </c>
      <c r="D1220" s="10">
        <v>44985</v>
      </c>
      <c r="E1220" s="11">
        <v>2016149</v>
      </c>
      <c r="F1220" t="s">
        <v>288</v>
      </c>
      <c r="G1220" s="10">
        <f t="shared" si="76"/>
        <v>45015</v>
      </c>
      <c r="H1220" t="s">
        <v>284</v>
      </c>
      <c r="I1220" s="12" t="str">
        <f t="shared" si="77"/>
        <v>52302016149</v>
      </c>
      <c r="L1220" s="11">
        <f t="shared" si="78"/>
        <v>-2016149</v>
      </c>
      <c r="O1220" s="10">
        <f>+IFERROR(VLOOKUP(I1220,'[1]Resumen pagos 2025'!$1:$1048576,9,0),0)</f>
        <v>0</v>
      </c>
      <c r="P1220" t="b">
        <f t="shared" si="75"/>
        <v>1</v>
      </c>
    </row>
    <row r="1221" spans="1:16">
      <c r="A1221" t="s">
        <v>184</v>
      </c>
      <c r="B1221" t="s">
        <v>310</v>
      </c>
      <c r="C1221" s="9">
        <v>808</v>
      </c>
      <c r="D1221" s="10">
        <v>44986</v>
      </c>
      <c r="E1221" s="11">
        <v>-11490000</v>
      </c>
      <c r="F1221" t="s">
        <v>288</v>
      </c>
      <c r="G1221" s="10">
        <f t="shared" si="76"/>
        <v>45016</v>
      </c>
      <c r="H1221" t="s">
        <v>311</v>
      </c>
      <c r="I1221" s="12" t="str">
        <f t="shared" si="77"/>
        <v>808-11490000</v>
      </c>
      <c r="L1221" s="11">
        <f t="shared" si="78"/>
        <v>11490000</v>
      </c>
      <c r="O1221" s="10">
        <f>+IFERROR(VLOOKUP(I1221,'[1]Resumen pagos 2025'!$1:$1048576,9,0),0)</f>
        <v>0</v>
      </c>
      <c r="P1221" t="b">
        <f t="shared" si="75"/>
        <v>1</v>
      </c>
    </row>
    <row r="1222" spans="1:16">
      <c r="A1222" t="s">
        <v>184</v>
      </c>
      <c r="B1222" t="s">
        <v>310</v>
      </c>
      <c r="C1222" s="9">
        <v>807</v>
      </c>
      <c r="D1222" s="10">
        <v>44986</v>
      </c>
      <c r="E1222" s="11">
        <v>-9990000</v>
      </c>
      <c r="F1222" t="s">
        <v>288</v>
      </c>
      <c r="G1222" s="10">
        <f t="shared" si="76"/>
        <v>45016</v>
      </c>
      <c r="H1222" t="s">
        <v>311</v>
      </c>
      <c r="I1222" s="12" t="str">
        <f t="shared" si="77"/>
        <v>807-9990000</v>
      </c>
      <c r="L1222" s="11">
        <f t="shared" si="78"/>
        <v>9990000</v>
      </c>
      <c r="O1222" s="10">
        <f>+IFERROR(VLOOKUP(I1222,'[1]Resumen pagos 2025'!$1:$1048576,9,0),0)</f>
        <v>0</v>
      </c>
      <c r="P1222" t="b">
        <f t="shared" si="75"/>
        <v>1</v>
      </c>
    </row>
    <row r="1223" spans="1:16">
      <c r="A1223" t="s">
        <v>375</v>
      </c>
      <c r="B1223" t="s">
        <v>41</v>
      </c>
      <c r="C1223" s="9">
        <v>25524</v>
      </c>
      <c r="D1223" s="10">
        <v>44987</v>
      </c>
      <c r="E1223" s="11">
        <v>333200</v>
      </c>
      <c r="F1223" t="s">
        <v>288</v>
      </c>
      <c r="G1223" s="10">
        <f t="shared" si="76"/>
        <v>45017</v>
      </c>
      <c r="H1223" t="s">
        <v>284</v>
      </c>
      <c r="I1223" s="12" t="str">
        <f t="shared" si="77"/>
        <v>25524333200</v>
      </c>
      <c r="L1223" s="11">
        <f t="shared" si="78"/>
        <v>-333200</v>
      </c>
      <c r="O1223" s="10">
        <f>+IFERROR(VLOOKUP(I1223,'[1]Resumen pagos 2025'!$1:$1048576,9,0),0)</f>
        <v>0</v>
      </c>
      <c r="P1223" t="b">
        <f t="shared" ref="P1223:P1286" si="79">+O1223=J1223</f>
        <v>1</v>
      </c>
    </row>
    <row r="1224" spans="1:16">
      <c r="A1224" t="s">
        <v>55</v>
      </c>
      <c r="B1224" t="s">
        <v>41</v>
      </c>
      <c r="C1224" s="9">
        <v>906481</v>
      </c>
      <c r="D1224" s="10">
        <v>44987</v>
      </c>
      <c r="E1224" s="11">
        <v>1630300</v>
      </c>
      <c r="F1224" t="s">
        <v>288</v>
      </c>
      <c r="G1224" s="10">
        <f t="shared" si="76"/>
        <v>45017</v>
      </c>
      <c r="H1224" t="s">
        <v>284</v>
      </c>
      <c r="I1224" s="12" t="str">
        <f t="shared" si="77"/>
        <v>9064811630300</v>
      </c>
      <c r="L1224" s="11">
        <f t="shared" si="78"/>
        <v>-1630300</v>
      </c>
      <c r="N1224" s="14" t="s">
        <v>304</v>
      </c>
      <c r="O1224" s="10">
        <f>+IFERROR(VLOOKUP(I1224,'[1]Resumen pagos 2025'!$1:$1048576,9,0),0)</f>
        <v>0</v>
      </c>
      <c r="P1224" t="b">
        <f t="shared" si="79"/>
        <v>1</v>
      </c>
    </row>
    <row r="1225" spans="1:16">
      <c r="A1225" t="s">
        <v>366</v>
      </c>
      <c r="B1225" t="s">
        <v>41</v>
      </c>
      <c r="C1225" s="9">
        <v>18055</v>
      </c>
      <c r="D1225" s="10">
        <v>44988</v>
      </c>
      <c r="E1225" s="11">
        <v>950600</v>
      </c>
      <c r="F1225" t="s">
        <v>288</v>
      </c>
      <c r="G1225" s="10">
        <f t="shared" si="76"/>
        <v>45018</v>
      </c>
      <c r="H1225" t="s">
        <v>284</v>
      </c>
      <c r="I1225" s="12" t="str">
        <f t="shared" si="77"/>
        <v>18055950600</v>
      </c>
      <c r="L1225" s="11">
        <f t="shared" si="78"/>
        <v>-950600</v>
      </c>
      <c r="O1225" s="10">
        <f>+IFERROR(VLOOKUP(I1225,'[1]Resumen pagos 2025'!$1:$1048576,9,0),0)</f>
        <v>0</v>
      </c>
      <c r="P1225" t="b">
        <f t="shared" si="79"/>
        <v>1</v>
      </c>
    </row>
    <row r="1226" spans="1:16">
      <c r="A1226" t="s">
        <v>53</v>
      </c>
      <c r="B1226" t="s">
        <v>41</v>
      </c>
      <c r="C1226" s="9">
        <v>10759</v>
      </c>
      <c r="D1226" s="10">
        <v>44988</v>
      </c>
      <c r="E1226" s="11">
        <v>659932</v>
      </c>
      <c r="F1226" t="s">
        <v>288</v>
      </c>
      <c r="G1226" s="10">
        <f t="shared" si="76"/>
        <v>45018</v>
      </c>
      <c r="H1226" t="s">
        <v>284</v>
      </c>
      <c r="I1226" s="12" t="str">
        <f t="shared" si="77"/>
        <v>10759659932</v>
      </c>
      <c r="L1226" s="11">
        <f t="shared" si="78"/>
        <v>-659932</v>
      </c>
      <c r="O1226" s="10">
        <f>+IFERROR(VLOOKUP(I1226,'[1]Resumen pagos 2025'!$1:$1048576,9,0),0)</f>
        <v>0</v>
      </c>
      <c r="P1226" t="b">
        <f t="shared" si="79"/>
        <v>1</v>
      </c>
    </row>
    <row r="1227" spans="1:16">
      <c r="A1227" t="s">
        <v>344</v>
      </c>
      <c r="B1227" t="s">
        <v>41</v>
      </c>
      <c r="C1227" s="9">
        <v>28017</v>
      </c>
      <c r="D1227" s="10">
        <v>44988</v>
      </c>
      <c r="E1227" s="11">
        <v>971577</v>
      </c>
      <c r="F1227" t="s">
        <v>288</v>
      </c>
      <c r="G1227" s="10">
        <f t="shared" si="76"/>
        <v>45018</v>
      </c>
      <c r="H1227" t="s">
        <v>284</v>
      </c>
      <c r="I1227" s="12" t="str">
        <f t="shared" si="77"/>
        <v>28017971577</v>
      </c>
      <c r="L1227" s="11">
        <f t="shared" si="78"/>
        <v>-971577</v>
      </c>
      <c r="O1227" s="10">
        <f>+IFERROR(VLOOKUP(I1227,'[1]Resumen pagos 2025'!$1:$1048576,9,0),0)</f>
        <v>0</v>
      </c>
      <c r="P1227" t="b">
        <f t="shared" si="79"/>
        <v>1</v>
      </c>
    </row>
    <row r="1228" spans="1:16">
      <c r="A1228" t="s">
        <v>61</v>
      </c>
      <c r="B1228" t="s">
        <v>297</v>
      </c>
      <c r="C1228" s="9">
        <v>106</v>
      </c>
      <c r="D1228" s="10">
        <v>44988</v>
      </c>
      <c r="E1228" s="11">
        <v>977472</v>
      </c>
      <c r="F1228" t="s">
        <v>288</v>
      </c>
      <c r="G1228" s="10">
        <f t="shared" si="76"/>
        <v>45018</v>
      </c>
      <c r="H1228" t="s">
        <v>284</v>
      </c>
      <c r="I1228" s="12" t="str">
        <f t="shared" si="77"/>
        <v>106977472</v>
      </c>
      <c r="L1228" s="11">
        <f t="shared" si="78"/>
        <v>-977472</v>
      </c>
      <c r="O1228" s="10">
        <f>+IFERROR(VLOOKUP(I1228,'[1]Resumen pagos 2025'!$1:$1048576,9,0),0)</f>
        <v>0</v>
      </c>
      <c r="P1228" t="b">
        <f t="shared" si="79"/>
        <v>1</v>
      </c>
    </row>
    <row r="1229" spans="1:16">
      <c r="A1229" t="s">
        <v>409</v>
      </c>
      <c r="B1229" t="s">
        <v>41</v>
      </c>
      <c r="C1229" s="9">
        <v>2038234</v>
      </c>
      <c r="D1229" s="10">
        <v>44989</v>
      </c>
      <c r="E1229" s="11">
        <v>62980</v>
      </c>
      <c r="F1229" t="s">
        <v>288</v>
      </c>
      <c r="G1229" s="10">
        <f t="shared" si="76"/>
        <v>45019</v>
      </c>
      <c r="H1229" t="s">
        <v>284</v>
      </c>
      <c r="I1229" s="12" t="str">
        <f t="shared" si="77"/>
        <v>203823462980</v>
      </c>
      <c r="L1229" s="11">
        <f t="shared" si="78"/>
        <v>-62980</v>
      </c>
      <c r="O1229" s="10">
        <f>+IFERROR(VLOOKUP(I1229,'[1]Resumen pagos 2025'!$1:$1048576,9,0),0)</f>
        <v>0</v>
      </c>
      <c r="P1229" t="b">
        <f t="shared" si="79"/>
        <v>1</v>
      </c>
    </row>
    <row r="1230" spans="1:16">
      <c r="A1230" t="s">
        <v>67</v>
      </c>
      <c r="B1230" t="s">
        <v>41</v>
      </c>
      <c r="C1230" s="9">
        <v>34242</v>
      </c>
      <c r="D1230" s="10">
        <v>44991</v>
      </c>
      <c r="E1230" s="11">
        <v>1106921</v>
      </c>
      <c r="F1230" t="s">
        <v>288</v>
      </c>
      <c r="G1230" s="10">
        <f t="shared" si="76"/>
        <v>45021</v>
      </c>
      <c r="H1230" t="s">
        <v>284</v>
      </c>
      <c r="I1230" s="12" t="str">
        <f t="shared" si="77"/>
        <v>342421106921</v>
      </c>
      <c r="L1230" s="11">
        <f t="shared" si="78"/>
        <v>-1106921</v>
      </c>
      <c r="N1230" s="14" t="s">
        <v>298</v>
      </c>
      <c r="O1230" s="10">
        <f>+IFERROR(VLOOKUP(I1230,'[1]Resumen pagos 2025'!$1:$1048576,9,0),0)</f>
        <v>0</v>
      </c>
      <c r="P1230" t="b">
        <f t="shared" si="79"/>
        <v>1</v>
      </c>
    </row>
    <row r="1231" spans="1:16">
      <c r="A1231" t="s">
        <v>393</v>
      </c>
      <c r="B1231" t="s">
        <v>41</v>
      </c>
      <c r="C1231" s="9">
        <v>27336</v>
      </c>
      <c r="D1231" s="10">
        <v>44991</v>
      </c>
      <c r="E1231" s="11">
        <v>13744</v>
      </c>
      <c r="F1231" t="s">
        <v>288</v>
      </c>
      <c r="G1231" s="10">
        <f t="shared" si="76"/>
        <v>45021</v>
      </c>
      <c r="H1231" t="s">
        <v>284</v>
      </c>
      <c r="I1231" s="12" t="str">
        <f t="shared" si="77"/>
        <v>2733613744</v>
      </c>
      <c r="L1231" s="11">
        <f t="shared" si="78"/>
        <v>-13744</v>
      </c>
      <c r="O1231" s="10">
        <f>+IFERROR(VLOOKUP(I1231,'[1]Resumen pagos 2025'!$1:$1048576,9,0),0)</f>
        <v>0</v>
      </c>
      <c r="P1231" t="b">
        <f t="shared" si="79"/>
        <v>1</v>
      </c>
    </row>
    <row r="1232" spans="1:16">
      <c r="A1232" t="s">
        <v>385</v>
      </c>
      <c r="B1232" t="s">
        <v>41</v>
      </c>
      <c r="C1232" s="9">
        <v>75</v>
      </c>
      <c r="D1232" s="10">
        <v>44991</v>
      </c>
      <c r="E1232" s="11">
        <v>225799</v>
      </c>
      <c r="F1232" t="s">
        <v>288</v>
      </c>
      <c r="G1232" s="10">
        <f t="shared" si="76"/>
        <v>45021</v>
      </c>
      <c r="H1232" t="s">
        <v>284</v>
      </c>
      <c r="I1232" s="12" t="str">
        <f t="shared" si="77"/>
        <v>75225799</v>
      </c>
      <c r="L1232" s="11">
        <f t="shared" si="78"/>
        <v>-225799</v>
      </c>
      <c r="N1232" s="13" t="s">
        <v>386</v>
      </c>
      <c r="O1232" s="10">
        <f>+IFERROR(VLOOKUP(I1232,'[1]Resumen pagos 2025'!$1:$1048576,9,0),0)</f>
        <v>0</v>
      </c>
      <c r="P1232" t="b">
        <f t="shared" si="79"/>
        <v>1</v>
      </c>
    </row>
    <row r="1233" spans="1:16">
      <c r="A1233" t="s">
        <v>371</v>
      </c>
      <c r="B1233" t="s">
        <v>41</v>
      </c>
      <c r="C1233" s="9">
        <v>528</v>
      </c>
      <c r="D1233" s="10">
        <v>44991</v>
      </c>
      <c r="E1233" s="11">
        <v>3375</v>
      </c>
      <c r="F1233" t="s">
        <v>288</v>
      </c>
      <c r="G1233" s="10">
        <f t="shared" si="76"/>
        <v>45021</v>
      </c>
      <c r="H1233" t="s">
        <v>284</v>
      </c>
      <c r="I1233" s="12" t="str">
        <f t="shared" si="77"/>
        <v>5283375</v>
      </c>
      <c r="L1233" s="11">
        <f t="shared" si="78"/>
        <v>-3375</v>
      </c>
      <c r="O1233" s="10">
        <f>+IFERROR(VLOOKUP(I1233,'[1]Resumen pagos 2025'!$1:$1048576,9,0),0)</f>
        <v>0</v>
      </c>
      <c r="P1233" t="b">
        <f t="shared" si="79"/>
        <v>1</v>
      </c>
    </row>
    <row r="1234" spans="1:16">
      <c r="A1234" t="s">
        <v>410</v>
      </c>
      <c r="B1234" t="s">
        <v>41</v>
      </c>
      <c r="C1234" s="9">
        <v>64895</v>
      </c>
      <c r="D1234" s="10">
        <v>44991</v>
      </c>
      <c r="E1234" s="11">
        <v>14000</v>
      </c>
      <c r="F1234" t="s">
        <v>288</v>
      </c>
      <c r="G1234" s="10">
        <f t="shared" si="76"/>
        <v>45021</v>
      </c>
      <c r="H1234" t="s">
        <v>284</v>
      </c>
      <c r="I1234" s="12" t="str">
        <f t="shared" si="77"/>
        <v>6489514000</v>
      </c>
      <c r="L1234" s="11">
        <f t="shared" si="78"/>
        <v>-14000</v>
      </c>
      <c r="O1234" s="10">
        <f>+IFERROR(VLOOKUP(I1234,'[1]Resumen pagos 2025'!$1:$1048576,9,0),0)</f>
        <v>0</v>
      </c>
      <c r="P1234" t="b">
        <f t="shared" si="79"/>
        <v>1</v>
      </c>
    </row>
    <row r="1235" spans="1:16">
      <c r="A1235" t="s">
        <v>295</v>
      </c>
      <c r="B1235" t="s">
        <v>41</v>
      </c>
      <c r="C1235" s="9">
        <v>23814</v>
      </c>
      <c r="D1235" s="10">
        <v>44992</v>
      </c>
      <c r="E1235" s="11">
        <v>39999</v>
      </c>
      <c r="F1235" t="s">
        <v>288</v>
      </c>
      <c r="G1235" s="10">
        <f t="shared" si="76"/>
        <v>45022</v>
      </c>
      <c r="H1235" t="s">
        <v>284</v>
      </c>
      <c r="I1235" s="12" t="str">
        <f t="shared" si="77"/>
        <v>2381439999</v>
      </c>
      <c r="L1235" s="11">
        <f t="shared" si="78"/>
        <v>-39999</v>
      </c>
      <c r="O1235" s="10">
        <f>+IFERROR(VLOOKUP(I1235,'[1]Resumen pagos 2025'!$1:$1048576,9,0),0)</f>
        <v>0</v>
      </c>
      <c r="P1235" t="b">
        <f t="shared" si="79"/>
        <v>1</v>
      </c>
    </row>
    <row r="1236" spans="1:16">
      <c r="A1236" t="s">
        <v>291</v>
      </c>
      <c r="B1236" t="s">
        <v>41</v>
      </c>
      <c r="C1236" s="9">
        <v>1308</v>
      </c>
      <c r="D1236" s="10">
        <v>44992</v>
      </c>
      <c r="E1236" s="11">
        <v>443094</v>
      </c>
      <c r="F1236" t="s">
        <v>288</v>
      </c>
      <c r="G1236" s="10">
        <f t="shared" si="76"/>
        <v>45022</v>
      </c>
      <c r="H1236" t="s">
        <v>284</v>
      </c>
      <c r="I1236" s="12" t="str">
        <f t="shared" si="77"/>
        <v>1308443094</v>
      </c>
      <c r="L1236" s="11">
        <f t="shared" si="78"/>
        <v>-443094</v>
      </c>
      <c r="O1236" s="10">
        <f>+IFERROR(VLOOKUP(I1236,'[1]Resumen pagos 2025'!$1:$1048576,9,0),0)</f>
        <v>0</v>
      </c>
      <c r="P1236" t="b">
        <f t="shared" si="79"/>
        <v>1</v>
      </c>
    </row>
    <row r="1237" spans="1:16">
      <c r="A1237" t="s">
        <v>62</v>
      </c>
      <c r="B1237" t="s">
        <v>41</v>
      </c>
      <c r="C1237" s="9">
        <v>23</v>
      </c>
      <c r="D1237" s="10">
        <v>44992</v>
      </c>
      <c r="E1237" s="11">
        <v>71400</v>
      </c>
      <c r="F1237" t="s">
        <v>288</v>
      </c>
      <c r="G1237" s="10">
        <f t="shared" si="76"/>
        <v>45022</v>
      </c>
      <c r="H1237" t="s">
        <v>284</v>
      </c>
      <c r="I1237" s="12" t="str">
        <f t="shared" si="77"/>
        <v>2371400</v>
      </c>
      <c r="L1237" s="11">
        <f t="shared" si="78"/>
        <v>-71400</v>
      </c>
      <c r="O1237" s="10">
        <f>+IFERROR(VLOOKUP(I1237,'[1]Resumen pagos 2025'!$1:$1048576,9,0),0)</f>
        <v>0</v>
      </c>
      <c r="P1237" t="b">
        <f t="shared" si="79"/>
        <v>1</v>
      </c>
    </row>
    <row r="1238" spans="1:16">
      <c r="A1238" t="s">
        <v>309</v>
      </c>
      <c r="B1238" t="s">
        <v>310</v>
      </c>
      <c r="C1238" s="9">
        <v>1975244</v>
      </c>
      <c r="D1238" s="10">
        <v>44994</v>
      </c>
      <c r="E1238" s="11">
        <v>-331980</v>
      </c>
      <c r="F1238" t="s">
        <v>288</v>
      </c>
      <c r="G1238" s="10">
        <f t="shared" si="76"/>
        <v>45024</v>
      </c>
      <c r="H1238" t="s">
        <v>311</v>
      </c>
      <c r="I1238" s="12" t="str">
        <f t="shared" si="77"/>
        <v>1975244-331980</v>
      </c>
      <c r="L1238" s="11">
        <f t="shared" si="78"/>
        <v>331980</v>
      </c>
      <c r="O1238" s="10">
        <f>+IFERROR(VLOOKUP(I1238,'[1]Resumen pagos 2025'!$1:$1048576,9,0),0)</f>
        <v>0</v>
      </c>
      <c r="P1238" t="b">
        <f t="shared" si="79"/>
        <v>1</v>
      </c>
    </row>
    <row r="1239" spans="1:16">
      <c r="A1239" t="s">
        <v>300</v>
      </c>
      <c r="B1239" t="s">
        <v>41</v>
      </c>
      <c r="C1239" s="9">
        <v>46771483</v>
      </c>
      <c r="D1239" s="10">
        <v>44995</v>
      </c>
      <c r="E1239" s="11">
        <v>10990</v>
      </c>
      <c r="F1239" t="s">
        <v>288</v>
      </c>
      <c r="G1239" s="10">
        <f t="shared" si="76"/>
        <v>45025</v>
      </c>
      <c r="H1239" t="s">
        <v>284</v>
      </c>
      <c r="I1239" s="12" t="str">
        <f t="shared" si="77"/>
        <v>4677148310990</v>
      </c>
      <c r="L1239" s="11">
        <f t="shared" si="78"/>
        <v>-10990</v>
      </c>
      <c r="O1239" s="10">
        <f>+IFERROR(VLOOKUP(I1239,'[1]Resumen pagos 2025'!$1:$1048576,9,0),0)</f>
        <v>0</v>
      </c>
      <c r="P1239" t="b">
        <f t="shared" si="79"/>
        <v>1</v>
      </c>
    </row>
    <row r="1240" spans="1:16">
      <c r="A1240" t="s">
        <v>306</v>
      </c>
      <c r="B1240" t="s">
        <v>41</v>
      </c>
      <c r="C1240" s="9">
        <v>1436745</v>
      </c>
      <c r="D1240" s="10">
        <v>44995</v>
      </c>
      <c r="E1240" s="11">
        <v>1804940</v>
      </c>
      <c r="F1240" t="s">
        <v>288</v>
      </c>
      <c r="G1240" s="10">
        <f t="shared" si="76"/>
        <v>45025</v>
      </c>
      <c r="H1240" t="s">
        <v>284</v>
      </c>
      <c r="I1240" s="12" t="str">
        <f t="shared" si="77"/>
        <v>14367451804940</v>
      </c>
      <c r="L1240" s="11">
        <f t="shared" si="78"/>
        <v>-1804940</v>
      </c>
      <c r="O1240" s="10">
        <f>+IFERROR(VLOOKUP(I1240,'[1]Resumen pagos 2025'!$1:$1048576,9,0),0)</f>
        <v>0</v>
      </c>
      <c r="P1240" t="b">
        <f t="shared" si="79"/>
        <v>1</v>
      </c>
    </row>
    <row r="1241" spans="1:16">
      <c r="A1241" t="s">
        <v>55</v>
      </c>
      <c r="B1241" t="s">
        <v>41</v>
      </c>
      <c r="C1241" s="9">
        <v>910631</v>
      </c>
      <c r="D1241" s="10">
        <v>44998</v>
      </c>
      <c r="E1241" s="11">
        <v>7199940</v>
      </c>
      <c r="F1241" t="s">
        <v>288</v>
      </c>
      <c r="G1241" s="10">
        <f t="shared" si="76"/>
        <v>45028</v>
      </c>
      <c r="H1241" t="s">
        <v>284</v>
      </c>
      <c r="I1241" s="12" t="str">
        <f t="shared" si="77"/>
        <v>9106317199940</v>
      </c>
      <c r="L1241" s="11">
        <f t="shared" si="78"/>
        <v>-7199940</v>
      </c>
      <c r="N1241" s="14" t="s">
        <v>304</v>
      </c>
      <c r="O1241" s="10">
        <f>+IFERROR(VLOOKUP(I1241,'[1]Resumen pagos 2025'!$1:$1048576,9,0),0)</f>
        <v>0</v>
      </c>
      <c r="P1241" t="b">
        <f t="shared" si="79"/>
        <v>1</v>
      </c>
    </row>
    <row r="1242" spans="1:16">
      <c r="A1242" t="s">
        <v>62</v>
      </c>
      <c r="B1242" t="s">
        <v>41</v>
      </c>
      <c r="C1242" s="9">
        <v>24</v>
      </c>
      <c r="D1242" s="10">
        <v>44998</v>
      </c>
      <c r="E1242" s="11">
        <v>71400</v>
      </c>
      <c r="F1242" t="s">
        <v>288</v>
      </c>
      <c r="G1242" s="10">
        <f t="shared" si="76"/>
        <v>45028</v>
      </c>
      <c r="H1242" t="s">
        <v>284</v>
      </c>
      <c r="I1242" s="12" t="str">
        <f t="shared" si="77"/>
        <v>2471400</v>
      </c>
      <c r="L1242" s="11">
        <f t="shared" si="78"/>
        <v>-71400</v>
      </c>
      <c r="O1242" s="10">
        <f>+IFERROR(VLOOKUP(I1242,'[1]Resumen pagos 2025'!$1:$1048576,9,0),0)</f>
        <v>0</v>
      </c>
      <c r="P1242" t="b">
        <f t="shared" si="79"/>
        <v>1</v>
      </c>
    </row>
    <row r="1243" spans="1:16">
      <c r="A1243" t="s">
        <v>48</v>
      </c>
      <c r="B1243" t="s">
        <v>41</v>
      </c>
      <c r="C1243" s="9">
        <v>3761</v>
      </c>
      <c r="D1243" s="10">
        <v>44999</v>
      </c>
      <c r="E1243" s="11">
        <v>5020277</v>
      </c>
      <c r="F1243" t="s">
        <v>288</v>
      </c>
      <c r="G1243" s="10">
        <f t="shared" si="76"/>
        <v>45029</v>
      </c>
      <c r="H1243" t="s">
        <v>284</v>
      </c>
      <c r="I1243" s="12" t="str">
        <f t="shared" si="77"/>
        <v>37615020277</v>
      </c>
      <c r="L1243" s="11">
        <f t="shared" si="78"/>
        <v>-5020277</v>
      </c>
      <c r="O1243" s="10">
        <f>+IFERROR(VLOOKUP(I1243,'[1]Resumen pagos 2025'!$1:$1048576,9,0),0)</f>
        <v>0</v>
      </c>
      <c r="P1243" t="b">
        <f t="shared" si="79"/>
        <v>1</v>
      </c>
    </row>
    <row r="1244" spans="1:16">
      <c r="A1244" t="s">
        <v>55</v>
      </c>
      <c r="B1244" t="s">
        <v>310</v>
      </c>
      <c r="C1244" s="9">
        <v>151126</v>
      </c>
      <c r="D1244" s="10">
        <v>44999</v>
      </c>
      <c r="E1244" s="11">
        <v>-1699990</v>
      </c>
      <c r="F1244" t="s">
        <v>288</v>
      </c>
      <c r="G1244" s="10">
        <f t="shared" si="76"/>
        <v>45029</v>
      </c>
      <c r="H1244" t="s">
        <v>311</v>
      </c>
      <c r="I1244" s="12" t="str">
        <f t="shared" si="77"/>
        <v>151126-1699990</v>
      </c>
      <c r="L1244" s="11">
        <f t="shared" si="78"/>
        <v>1699990</v>
      </c>
      <c r="N1244" s="14" t="s">
        <v>304</v>
      </c>
      <c r="O1244" s="10">
        <f>+IFERROR(VLOOKUP(I1244,'[1]Resumen pagos 2025'!$1:$1048576,9,0),0)</f>
        <v>0</v>
      </c>
      <c r="P1244" t="b">
        <f t="shared" si="79"/>
        <v>1</v>
      </c>
    </row>
    <row r="1245" spans="1:16">
      <c r="A1245" t="s">
        <v>306</v>
      </c>
      <c r="B1245" t="s">
        <v>41</v>
      </c>
      <c r="C1245" s="9">
        <v>1437140</v>
      </c>
      <c r="D1245" s="10">
        <v>44999</v>
      </c>
      <c r="E1245" s="11">
        <v>1589970</v>
      </c>
      <c r="F1245" t="s">
        <v>288</v>
      </c>
      <c r="G1245" s="10">
        <f t="shared" si="76"/>
        <v>45029</v>
      </c>
      <c r="H1245" t="s">
        <v>284</v>
      </c>
      <c r="I1245" s="12" t="str">
        <f t="shared" si="77"/>
        <v>14371401589970</v>
      </c>
      <c r="L1245" s="11">
        <f t="shared" si="78"/>
        <v>-1589970</v>
      </c>
      <c r="O1245" s="10">
        <f>+IFERROR(VLOOKUP(I1245,'[1]Resumen pagos 2025'!$1:$1048576,9,0),0)</f>
        <v>0</v>
      </c>
      <c r="P1245" t="b">
        <f t="shared" si="79"/>
        <v>1</v>
      </c>
    </row>
    <row r="1246" spans="1:16">
      <c r="A1246" t="s">
        <v>317</v>
      </c>
      <c r="B1246" t="s">
        <v>41</v>
      </c>
      <c r="C1246" s="9">
        <v>17999286</v>
      </c>
      <c r="D1246" s="10">
        <v>44999</v>
      </c>
      <c r="E1246" s="11">
        <v>2999960</v>
      </c>
      <c r="F1246" t="s">
        <v>288</v>
      </c>
      <c r="G1246" s="10">
        <f t="shared" si="76"/>
        <v>45029</v>
      </c>
      <c r="H1246" t="s">
        <v>284</v>
      </c>
      <c r="I1246" s="12" t="str">
        <f t="shared" si="77"/>
        <v>179992862999960</v>
      </c>
      <c r="L1246" s="11">
        <f t="shared" si="78"/>
        <v>-2999960</v>
      </c>
      <c r="O1246" s="10">
        <f>+IFERROR(VLOOKUP(I1246,'[1]Resumen pagos 2025'!$1:$1048576,9,0),0)</f>
        <v>0</v>
      </c>
      <c r="P1246" t="b">
        <f t="shared" si="79"/>
        <v>1</v>
      </c>
    </row>
    <row r="1247" spans="1:16">
      <c r="A1247" t="s">
        <v>411</v>
      </c>
      <c r="B1247" t="s">
        <v>41</v>
      </c>
      <c r="C1247" s="9">
        <v>271281</v>
      </c>
      <c r="D1247" s="10">
        <v>45000</v>
      </c>
      <c r="E1247" s="11">
        <v>121770</v>
      </c>
      <c r="F1247" t="s">
        <v>288</v>
      </c>
      <c r="G1247" s="10">
        <f t="shared" si="76"/>
        <v>45030</v>
      </c>
      <c r="H1247" t="s">
        <v>284</v>
      </c>
      <c r="I1247" s="12" t="str">
        <f t="shared" si="77"/>
        <v>271281121770</v>
      </c>
      <c r="L1247" s="11">
        <f t="shared" si="78"/>
        <v>-121770</v>
      </c>
      <c r="O1247" s="10">
        <f>+IFERROR(VLOOKUP(I1247,'[1]Resumen pagos 2025'!$1:$1048576,9,0),0)</f>
        <v>0</v>
      </c>
      <c r="P1247" t="b">
        <f t="shared" si="79"/>
        <v>1</v>
      </c>
    </row>
    <row r="1248" spans="1:16">
      <c r="A1248" t="s">
        <v>350</v>
      </c>
      <c r="B1248" t="s">
        <v>41</v>
      </c>
      <c r="C1248" s="9">
        <v>6007320</v>
      </c>
      <c r="D1248" s="10">
        <v>45001</v>
      </c>
      <c r="E1248" s="11">
        <v>12791</v>
      </c>
      <c r="F1248" t="s">
        <v>288</v>
      </c>
      <c r="G1248" s="10">
        <f t="shared" si="76"/>
        <v>45031</v>
      </c>
      <c r="H1248" t="s">
        <v>284</v>
      </c>
      <c r="I1248" s="12" t="str">
        <f t="shared" si="77"/>
        <v>600732012791</v>
      </c>
      <c r="J1248" s="10">
        <f>+G1248</f>
        <v>45031</v>
      </c>
      <c r="K1248" s="11">
        <f>+E1248</f>
        <v>12791</v>
      </c>
      <c r="L1248" s="11">
        <f t="shared" si="78"/>
        <v>0</v>
      </c>
      <c r="O1248" s="10">
        <f>+IFERROR(VLOOKUP(I1248,'[1]Resumen pagos 2025'!$1:$1048576,9,0),0)</f>
        <v>0</v>
      </c>
      <c r="P1248" t="b">
        <f t="shared" si="79"/>
        <v>0</v>
      </c>
    </row>
    <row r="1249" spans="1:16">
      <c r="A1249" t="s">
        <v>53</v>
      </c>
      <c r="B1249" t="s">
        <v>41</v>
      </c>
      <c r="C1249" s="9">
        <v>10876</v>
      </c>
      <c r="D1249" s="10">
        <v>45002</v>
      </c>
      <c r="E1249" s="11">
        <v>1423847</v>
      </c>
      <c r="F1249" t="s">
        <v>288</v>
      </c>
      <c r="G1249" s="10">
        <f t="shared" si="76"/>
        <v>45032</v>
      </c>
      <c r="H1249" t="s">
        <v>327</v>
      </c>
      <c r="I1249" s="12" t="str">
        <f t="shared" si="77"/>
        <v>108761423847</v>
      </c>
      <c r="L1249" s="11">
        <f t="shared" si="78"/>
        <v>-1423847</v>
      </c>
      <c r="O1249" s="10">
        <f>+IFERROR(VLOOKUP(I1249,'[1]Resumen pagos 2025'!$1:$1048576,9,0),0)</f>
        <v>0</v>
      </c>
      <c r="P1249" t="b">
        <f t="shared" si="79"/>
        <v>1</v>
      </c>
    </row>
    <row r="1250" spans="1:16">
      <c r="A1250" t="s">
        <v>53</v>
      </c>
      <c r="B1250" t="s">
        <v>41</v>
      </c>
      <c r="C1250" s="9">
        <v>10885</v>
      </c>
      <c r="D1250" s="10">
        <v>45005</v>
      </c>
      <c r="E1250" s="11">
        <v>899907</v>
      </c>
      <c r="F1250" t="s">
        <v>288</v>
      </c>
      <c r="G1250" s="10">
        <f t="shared" si="76"/>
        <v>45035</v>
      </c>
      <c r="H1250" t="s">
        <v>284</v>
      </c>
      <c r="I1250" s="12" t="str">
        <f t="shared" si="77"/>
        <v>10885899907</v>
      </c>
      <c r="L1250" s="11">
        <f t="shared" si="78"/>
        <v>-899907</v>
      </c>
      <c r="O1250" s="10">
        <f>+IFERROR(VLOOKUP(I1250,'[1]Resumen pagos 2025'!$1:$1048576,9,0),0)</f>
        <v>0</v>
      </c>
      <c r="P1250" t="b">
        <f t="shared" si="79"/>
        <v>1</v>
      </c>
    </row>
    <row r="1251" spans="1:16">
      <c r="A1251" t="s">
        <v>53</v>
      </c>
      <c r="B1251" t="s">
        <v>310</v>
      </c>
      <c r="C1251" s="9">
        <v>1930</v>
      </c>
      <c r="D1251" s="10">
        <v>45005</v>
      </c>
      <c r="E1251" s="11">
        <v>-1423847</v>
      </c>
      <c r="F1251" t="s">
        <v>288</v>
      </c>
      <c r="G1251" s="10">
        <f t="shared" si="76"/>
        <v>45035</v>
      </c>
      <c r="H1251" t="s">
        <v>311</v>
      </c>
      <c r="I1251" s="12" t="str">
        <f t="shared" si="77"/>
        <v>1930-1423847</v>
      </c>
      <c r="L1251" s="11">
        <f t="shared" si="78"/>
        <v>1423847</v>
      </c>
      <c r="O1251" s="10">
        <f>+IFERROR(VLOOKUP(I1251,'[1]Resumen pagos 2025'!$1:$1048576,9,0),0)</f>
        <v>0</v>
      </c>
      <c r="P1251" t="b">
        <f t="shared" si="79"/>
        <v>1</v>
      </c>
    </row>
    <row r="1252" spans="1:16">
      <c r="A1252" t="s">
        <v>412</v>
      </c>
      <c r="B1252" t="s">
        <v>41</v>
      </c>
      <c r="C1252" s="9">
        <v>217121</v>
      </c>
      <c r="D1252" s="10">
        <v>45005</v>
      </c>
      <c r="E1252" s="11">
        <v>378159</v>
      </c>
      <c r="F1252" t="s">
        <v>288</v>
      </c>
      <c r="G1252" s="10">
        <f t="shared" si="76"/>
        <v>45035</v>
      </c>
      <c r="H1252" t="s">
        <v>284</v>
      </c>
      <c r="I1252" s="12" t="str">
        <f t="shared" si="77"/>
        <v>217121378159</v>
      </c>
      <c r="L1252" s="11">
        <f t="shared" si="78"/>
        <v>-378159</v>
      </c>
      <c r="O1252" s="10">
        <f>+IFERROR(VLOOKUP(I1252,'[1]Resumen pagos 2025'!$1:$1048576,9,0),0)</f>
        <v>0</v>
      </c>
      <c r="P1252" t="b">
        <f t="shared" si="79"/>
        <v>1</v>
      </c>
    </row>
    <row r="1253" spans="1:16">
      <c r="A1253" t="s">
        <v>412</v>
      </c>
      <c r="B1253" t="s">
        <v>41</v>
      </c>
      <c r="C1253" s="9">
        <v>217132</v>
      </c>
      <c r="D1253" s="10">
        <v>45005</v>
      </c>
      <c r="E1253" s="11">
        <v>378159</v>
      </c>
      <c r="F1253" t="s">
        <v>288</v>
      </c>
      <c r="G1253" s="10">
        <f t="shared" si="76"/>
        <v>45035</v>
      </c>
      <c r="H1253" t="s">
        <v>284</v>
      </c>
      <c r="I1253" s="12" t="str">
        <f t="shared" si="77"/>
        <v>217132378159</v>
      </c>
      <c r="L1253" s="11">
        <f t="shared" si="78"/>
        <v>-378159</v>
      </c>
      <c r="O1253" s="10">
        <f>+IFERROR(VLOOKUP(I1253,'[1]Resumen pagos 2025'!$1:$1048576,9,0),0)</f>
        <v>0</v>
      </c>
      <c r="P1253" t="b">
        <f t="shared" si="79"/>
        <v>1</v>
      </c>
    </row>
    <row r="1254" spans="1:16">
      <c r="A1254" t="s">
        <v>412</v>
      </c>
      <c r="B1254" t="s">
        <v>41</v>
      </c>
      <c r="C1254" s="9">
        <v>217133</v>
      </c>
      <c r="D1254" s="10">
        <v>45005</v>
      </c>
      <c r="E1254" s="11">
        <v>2584086</v>
      </c>
      <c r="F1254" t="s">
        <v>288</v>
      </c>
      <c r="G1254" s="10">
        <f t="shared" si="76"/>
        <v>45035</v>
      </c>
      <c r="H1254" t="s">
        <v>284</v>
      </c>
      <c r="I1254" s="12" t="str">
        <f t="shared" si="77"/>
        <v>2171332584086</v>
      </c>
      <c r="L1254" s="11">
        <f t="shared" si="78"/>
        <v>-2584086</v>
      </c>
      <c r="O1254" s="10">
        <f>+IFERROR(VLOOKUP(I1254,'[1]Resumen pagos 2025'!$1:$1048576,9,0),0)</f>
        <v>0</v>
      </c>
      <c r="P1254" t="b">
        <f t="shared" si="79"/>
        <v>1</v>
      </c>
    </row>
    <row r="1255" spans="1:16">
      <c r="A1255" t="s">
        <v>413</v>
      </c>
      <c r="B1255" t="s">
        <v>41</v>
      </c>
      <c r="C1255" s="9">
        <v>6903</v>
      </c>
      <c r="D1255" s="10">
        <v>45007</v>
      </c>
      <c r="E1255" s="11">
        <v>2803601</v>
      </c>
      <c r="F1255" t="s">
        <v>288</v>
      </c>
      <c r="G1255" s="10">
        <f t="shared" si="76"/>
        <v>45037</v>
      </c>
      <c r="H1255" t="s">
        <v>284</v>
      </c>
      <c r="I1255" s="12" t="str">
        <f t="shared" si="77"/>
        <v>69032803601</v>
      </c>
      <c r="L1255" s="11">
        <f t="shared" si="78"/>
        <v>-2803601</v>
      </c>
      <c r="O1255" s="10">
        <f>+IFERROR(VLOOKUP(I1255,'[1]Resumen pagos 2025'!$1:$1048576,9,0),0)</f>
        <v>0</v>
      </c>
      <c r="P1255" t="b">
        <f t="shared" si="79"/>
        <v>1</v>
      </c>
    </row>
    <row r="1256" spans="1:16">
      <c r="A1256" t="s">
        <v>414</v>
      </c>
      <c r="B1256" t="s">
        <v>41</v>
      </c>
      <c r="C1256" s="9">
        <v>534</v>
      </c>
      <c r="D1256" s="10">
        <v>45007</v>
      </c>
      <c r="E1256" s="11">
        <v>458979</v>
      </c>
      <c r="F1256" t="s">
        <v>288</v>
      </c>
      <c r="G1256" s="10">
        <f t="shared" si="76"/>
        <v>45037</v>
      </c>
      <c r="H1256" t="s">
        <v>284</v>
      </c>
      <c r="I1256" s="12" t="str">
        <f t="shared" si="77"/>
        <v>534458979</v>
      </c>
      <c r="L1256" s="11">
        <f t="shared" si="78"/>
        <v>-458979</v>
      </c>
      <c r="O1256" s="10">
        <f>+IFERROR(VLOOKUP(I1256,'[1]Resumen pagos 2025'!$1:$1048576,9,0),0)</f>
        <v>0</v>
      </c>
      <c r="P1256" t="b">
        <f t="shared" si="79"/>
        <v>1</v>
      </c>
    </row>
    <row r="1257" spans="1:16">
      <c r="A1257" t="s">
        <v>344</v>
      </c>
      <c r="B1257" t="s">
        <v>41</v>
      </c>
      <c r="C1257" s="9">
        <v>28170</v>
      </c>
      <c r="D1257" s="10">
        <v>45007</v>
      </c>
      <c r="E1257" s="11">
        <v>2305644</v>
      </c>
      <c r="F1257" t="s">
        <v>288</v>
      </c>
      <c r="G1257" s="10">
        <f t="shared" si="76"/>
        <v>45037</v>
      </c>
      <c r="H1257" t="s">
        <v>284</v>
      </c>
      <c r="I1257" s="12" t="str">
        <f t="shared" si="77"/>
        <v>281702305644</v>
      </c>
      <c r="L1257" s="11">
        <f t="shared" si="78"/>
        <v>-2305644</v>
      </c>
      <c r="O1257" s="10">
        <f>+IFERROR(VLOOKUP(I1257,'[1]Resumen pagos 2025'!$1:$1048576,9,0),0)</f>
        <v>0</v>
      </c>
      <c r="P1257" t="b">
        <f t="shared" si="79"/>
        <v>1</v>
      </c>
    </row>
    <row r="1258" spans="1:16">
      <c r="A1258" t="s">
        <v>335</v>
      </c>
      <c r="B1258" t="s">
        <v>41</v>
      </c>
      <c r="C1258" s="9">
        <v>9480</v>
      </c>
      <c r="D1258" s="10">
        <v>45008</v>
      </c>
      <c r="E1258" s="11">
        <v>629980</v>
      </c>
      <c r="F1258" t="s">
        <v>288</v>
      </c>
      <c r="G1258" s="10">
        <f t="shared" si="76"/>
        <v>45038</v>
      </c>
      <c r="H1258" t="s">
        <v>284</v>
      </c>
      <c r="I1258" s="12" t="str">
        <f t="shared" si="77"/>
        <v>9480629980</v>
      </c>
      <c r="L1258" s="11">
        <f t="shared" si="78"/>
        <v>-629980</v>
      </c>
      <c r="O1258" s="10">
        <f>+IFERROR(VLOOKUP(I1258,'[1]Resumen pagos 2025'!$1:$1048576,9,0),0)</f>
        <v>0</v>
      </c>
      <c r="P1258" t="b">
        <f t="shared" si="79"/>
        <v>1</v>
      </c>
    </row>
    <row r="1259" spans="1:16">
      <c r="A1259" t="s">
        <v>306</v>
      </c>
      <c r="B1259" t="s">
        <v>41</v>
      </c>
      <c r="C1259" s="9">
        <v>1468015</v>
      </c>
      <c r="D1259" s="10">
        <v>45008</v>
      </c>
      <c r="E1259" s="11">
        <v>683950</v>
      </c>
      <c r="F1259" t="s">
        <v>288</v>
      </c>
      <c r="G1259" s="10">
        <f t="shared" si="76"/>
        <v>45038</v>
      </c>
      <c r="H1259" t="s">
        <v>284</v>
      </c>
      <c r="I1259" s="12" t="str">
        <f t="shared" si="77"/>
        <v>1468015683950</v>
      </c>
      <c r="L1259" s="11">
        <f t="shared" si="78"/>
        <v>-683950</v>
      </c>
      <c r="O1259" s="10">
        <f>+IFERROR(VLOOKUP(I1259,'[1]Resumen pagos 2025'!$1:$1048576,9,0),0)</f>
        <v>0</v>
      </c>
      <c r="P1259" t="b">
        <f t="shared" si="79"/>
        <v>1</v>
      </c>
    </row>
    <row r="1260" spans="1:16">
      <c r="A1260" t="s">
        <v>415</v>
      </c>
      <c r="B1260" t="s">
        <v>41</v>
      </c>
      <c r="C1260" s="9">
        <v>85121</v>
      </c>
      <c r="D1260" s="10">
        <v>45008</v>
      </c>
      <c r="E1260" s="11">
        <v>2789969</v>
      </c>
      <c r="F1260" t="s">
        <v>288</v>
      </c>
      <c r="G1260" s="10">
        <f t="shared" si="76"/>
        <v>45038</v>
      </c>
      <c r="H1260" t="s">
        <v>284</v>
      </c>
      <c r="I1260" s="12" t="str">
        <f t="shared" si="77"/>
        <v>851212789969</v>
      </c>
      <c r="L1260" s="11">
        <f t="shared" si="78"/>
        <v>-2789969</v>
      </c>
      <c r="O1260" s="10">
        <f>+IFERROR(VLOOKUP(I1260,'[1]Resumen pagos 2025'!$1:$1048576,9,0),0)</f>
        <v>0</v>
      </c>
      <c r="P1260" t="b">
        <f t="shared" si="79"/>
        <v>1</v>
      </c>
    </row>
    <row r="1261" spans="1:16">
      <c r="A1261" t="s">
        <v>416</v>
      </c>
      <c r="B1261" t="s">
        <v>41</v>
      </c>
      <c r="C1261" s="9">
        <v>20753</v>
      </c>
      <c r="D1261" s="10">
        <v>45012</v>
      </c>
      <c r="E1261" s="11">
        <v>163377</v>
      </c>
      <c r="F1261" t="s">
        <v>288</v>
      </c>
      <c r="G1261" s="10">
        <f t="shared" si="76"/>
        <v>45042</v>
      </c>
      <c r="H1261" t="s">
        <v>284</v>
      </c>
      <c r="I1261" s="12" t="str">
        <f t="shared" si="77"/>
        <v>20753163377</v>
      </c>
      <c r="L1261" s="11">
        <f t="shared" si="78"/>
        <v>-163377</v>
      </c>
      <c r="O1261" s="10">
        <f>+IFERROR(VLOOKUP(I1261,'[1]Resumen pagos 2025'!$1:$1048576,9,0),0)</f>
        <v>0</v>
      </c>
      <c r="P1261" t="b">
        <f t="shared" si="79"/>
        <v>1</v>
      </c>
    </row>
    <row r="1262" spans="1:16">
      <c r="A1262" t="s">
        <v>52</v>
      </c>
      <c r="B1262" t="s">
        <v>41</v>
      </c>
      <c r="C1262" s="9">
        <v>109119</v>
      </c>
      <c r="D1262" s="10">
        <v>45012</v>
      </c>
      <c r="E1262" s="11">
        <v>295617</v>
      </c>
      <c r="F1262" t="s">
        <v>288</v>
      </c>
      <c r="G1262" s="10">
        <f t="shared" si="76"/>
        <v>45042</v>
      </c>
      <c r="H1262" t="s">
        <v>284</v>
      </c>
      <c r="I1262" s="12" t="str">
        <f t="shared" si="77"/>
        <v>109119295617</v>
      </c>
      <c r="L1262" s="11">
        <f t="shared" si="78"/>
        <v>-295617</v>
      </c>
      <c r="O1262" s="10">
        <f>+IFERROR(VLOOKUP(I1262,'[1]Resumen pagos 2025'!$1:$1048576,9,0),0)</f>
        <v>0</v>
      </c>
      <c r="P1262" t="b">
        <f t="shared" si="79"/>
        <v>1</v>
      </c>
    </row>
    <row r="1263" spans="1:16">
      <c r="A1263" t="s">
        <v>67</v>
      </c>
      <c r="B1263" t="s">
        <v>41</v>
      </c>
      <c r="C1263" s="9">
        <v>34555</v>
      </c>
      <c r="D1263" s="10">
        <v>45014</v>
      </c>
      <c r="E1263" s="11">
        <v>5771755</v>
      </c>
      <c r="F1263" t="s">
        <v>288</v>
      </c>
      <c r="G1263" s="10">
        <f t="shared" si="76"/>
        <v>45044</v>
      </c>
      <c r="H1263" t="s">
        <v>284</v>
      </c>
      <c r="I1263" s="12" t="str">
        <f t="shared" si="77"/>
        <v>345555771755</v>
      </c>
      <c r="L1263" s="11">
        <f t="shared" si="78"/>
        <v>-5771755</v>
      </c>
      <c r="N1263" s="14" t="s">
        <v>298</v>
      </c>
      <c r="O1263" s="10">
        <f>+IFERROR(VLOOKUP(I1263,'[1]Resumen pagos 2025'!$1:$1048576,9,0),0)</f>
        <v>0</v>
      </c>
      <c r="P1263" t="b">
        <f t="shared" si="79"/>
        <v>1</v>
      </c>
    </row>
    <row r="1264" spans="1:16">
      <c r="A1264" t="s">
        <v>359</v>
      </c>
      <c r="B1264" t="s">
        <v>41</v>
      </c>
      <c r="C1264" s="9">
        <v>47224977</v>
      </c>
      <c r="D1264" s="10">
        <v>45014</v>
      </c>
      <c r="E1264" s="11">
        <v>8838</v>
      </c>
      <c r="F1264" t="s">
        <v>288</v>
      </c>
      <c r="G1264" s="10">
        <f t="shared" si="76"/>
        <v>45044</v>
      </c>
      <c r="H1264" t="s">
        <v>284</v>
      </c>
      <c r="I1264" s="12" t="str">
        <f t="shared" si="77"/>
        <v>472249778838</v>
      </c>
      <c r="L1264" s="11">
        <f t="shared" si="78"/>
        <v>-8838</v>
      </c>
      <c r="O1264" s="10">
        <f>+IFERROR(VLOOKUP(I1264,'[1]Resumen pagos 2025'!$1:$1048576,9,0),0)</f>
        <v>0</v>
      </c>
      <c r="P1264" t="b">
        <f t="shared" si="79"/>
        <v>1</v>
      </c>
    </row>
    <row r="1265" spans="1:16">
      <c r="A1265" t="s">
        <v>395</v>
      </c>
      <c r="B1265" t="s">
        <v>297</v>
      </c>
      <c r="C1265" s="9">
        <v>817</v>
      </c>
      <c r="D1265" s="10">
        <v>45014</v>
      </c>
      <c r="E1265" s="11">
        <v>719200</v>
      </c>
      <c r="F1265" t="s">
        <v>288</v>
      </c>
      <c r="G1265" s="10">
        <f t="shared" si="76"/>
        <v>45044</v>
      </c>
      <c r="H1265" t="s">
        <v>284</v>
      </c>
      <c r="I1265" s="12" t="str">
        <f t="shared" si="77"/>
        <v>817719200</v>
      </c>
      <c r="L1265" s="11">
        <f t="shared" si="78"/>
        <v>-719200</v>
      </c>
      <c r="O1265" s="10">
        <f>+IFERROR(VLOOKUP(I1265,'[1]Resumen pagos 2025'!$1:$1048576,9,0),0)</f>
        <v>0</v>
      </c>
      <c r="P1265" t="b">
        <f t="shared" si="79"/>
        <v>1</v>
      </c>
    </row>
    <row r="1266" spans="1:16">
      <c r="A1266" t="s">
        <v>51</v>
      </c>
      <c r="B1266" t="s">
        <v>41</v>
      </c>
      <c r="C1266" s="9">
        <v>13551</v>
      </c>
      <c r="D1266" s="10">
        <v>45015</v>
      </c>
      <c r="E1266" s="11">
        <v>2914727</v>
      </c>
      <c r="F1266" t="s">
        <v>288</v>
      </c>
      <c r="G1266" s="10">
        <f t="shared" si="76"/>
        <v>45045</v>
      </c>
      <c r="H1266" t="s">
        <v>284</v>
      </c>
      <c r="I1266" s="12" t="str">
        <f t="shared" si="77"/>
        <v>135512914727</v>
      </c>
      <c r="L1266" s="11">
        <f t="shared" si="78"/>
        <v>-2914727</v>
      </c>
      <c r="O1266" s="10">
        <f>+IFERROR(VLOOKUP(I1266,'[1]Resumen pagos 2025'!$1:$1048576,9,0),0)</f>
        <v>0</v>
      </c>
      <c r="P1266" t="b">
        <f t="shared" si="79"/>
        <v>1</v>
      </c>
    </row>
    <row r="1267" spans="1:16">
      <c r="A1267" t="s">
        <v>55</v>
      </c>
      <c r="B1267" t="s">
        <v>41</v>
      </c>
      <c r="C1267" s="9">
        <v>917474</v>
      </c>
      <c r="D1267" s="10">
        <v>45016</v>
      </c>
      <c r="E1267" s="11">
        <v>9206611</v>
      </c>
      <c r="F1267" t="s">
        <v>288</v>
      </c>
      <c r="G1267" s="10">
        <f t="shared" si="76"/>
        <v>45046</v>
      </c>
      <c r="H1267" t="s">
        <v>284</v>
      </c>
      <c r="I1267" s="12" t="str">
        <f t="shared" si="77"/>
        <v>9174749206611</v>
      </c>
      <c r="L1267" s="11">
        <f t="shared" si="78"/>
        <v>-9206611</v>
      </c>
      <c r="N1267" s="14" t="s">
        <v>304</v>
      </c>
      <c r="O1267" s="10">
        <f>+IFERROR(VLOOKUP(I1267,'[1]Resumen pagos 2025'!$1:$1048576,9,0),0)</f>
        <v>0</v>
      </c>
      <c r="P1267" t="b">
        <f t="shared" si="79"/>
        <v>1</v>
      </c>
    </row>
    <row r="1268" spans="1:16">
      <c r="A1268" t="s">
        <v>306</v>
      </c>
      <c r="B1268" t="s">
        <v>41</v>
      </c>
      <c r="C1268" s="9">
        <v>1468888</v>
      </c>
      <c r="D1268" s="10">
        <v>45016</v>
      </c>
      <c r="E1268" s="11">
        <v>443980</v>
      </c>
      <c r="F1268" t="s">
        <v>288</v>
      </c>
      <c r="G1268" s="10">
        <f t="shared" si="76"/>
        <v>45046</v>
      </c>
      <c r="H1268" t="s">
        <v>284</v>
      </c>
      <c r="I1268" s="12" t="str">
        <f t="shared" si="77"/>
        <v>1468888443980</v>
      </c>
      <c r="L1268" s="11">
        <f t="shared" si="78"/>
        <v>-443980</v>
      </c>
      <c r="O1268" s="10">
        <f>+IFERROR(VLOOKUP(I1268,'[1]Resumen pagos 2025'!$1:$1048576,9,0),0)</f>
        <v>0</v>
      </c>
      <c r="P1268" t="b">
        <f t="shared" si="79"/>
        <v>1</v>
      </c>
    </row>
    <row r="1269" spans="1:16">
      <c r="A1269" t="s">
        <v>317</v>
      </c>
      <c r="B1269" t="s">
        <v>41</v>
      </c>
      <c r="C1269" s="9">
        <v>18347520</v>
      </c>
      <c r="D1269" s="10">
        <v>45016</v>
      </c>
      <c r="E1269" s="11">
        <v>772980</v>
      </c>
      <c r="F1269" t="s">
        <v>288</v>
      </c>
      <c r="G1269" s="10">
        <f t="shared" si="76"/>
        <v>45046</v>
      </c>
      <c r="H1269" t="s">
        <v>284</v>
      </c>
      <c r="I1269" s="12" t="str">
        <f t="shared" si="77"/>
        <v>18347520772980</v>
      </c>
      <c r="L1269" s="11">
        <f t="shared" si="78"/>
        <v>-772980</v>
      </c>
      <c r="O1269" s="10">
        <f>+IFERROR(VLOOKUP(I1269,'[1]Resumen pagos 2025'!$1:$1048576,9,0),0)</f>
        <v>0</v>
      </c>
      <c r="P1269" t="b">
        <f t="shared" si="79"/>
        <v>1</v>
      </c>
    </row>
    <row r="1270" spans="1:16">
      <c r="A1270" t="s">
        <v>350</v>
      </c>
      <c r="B1270" t="s">
        <v>297</v>
      </c>
      <c r="C1270" s="9">
        <v>1335900</v>
      </c>
      <c r="D1270" s="10">
        <v>45016</v>
      </c>
      <c r="E1270" s="11">
        <v>19733</v>
      </c>
      <c r="F1270" t="s">
        <v>288</v>
      </c>
      <c r="G1270" s="10">
        <f t="shared" si="76"/>
        <v>45046</v>
      </c>
      <c r="H1270" t="s">
        <v>284</v>
      </c>
      <c r="I1270" s="12" t="str">
        <f t="shared" si="77"/>
        <v>133590019733</v>
      </c>
      <c r="J1270" s="10">
        <f>+G1270</f>
        <v>45046</v>
      </c>
      <c r="K1270" s="11">
        <f>+E1270</f>
        <v>19733</v>
      </c>
      <c r="L1270" s="11">
        <f t="shared" si="78"/>
        <v>0</v>
      </c>
      <c r="O1270" s="10">
        <f>+IFERROR(VLOOKUP(I1270,'[1]Resumen pagos 2025'!$1:$1048576,9,0),0)</f>
        <v>0</v>
      </c>
      <c r="P1270" t="b">
        <f t="shared" si="79"/>
        <v>0</v>
      </c>
    </row>
    <row r="1271" spans="1:16">
      <c r="A1271" t="s">
        <v>375</v>
      </c>
      <c r="B1271" t="s">
        <v>41</v>
      </c>
      <c r="C1271" s="9">
        <v>26316</v>
      </c>
      <c r="D1271" s="10">
        <v>45019</v>
      </c>
      <c r="E1271" s="11">
        <v>333200</v>
      </c>
      <c r="F1271" t="s">
        <v>288</v>
      </c>
      <c r="G1271" s="10">
        <f t="shared" si="76"/>
        <v>45049</v>
      </c>
      <c r="H1271" t="s">
        <v>284</v>
      </c>
      <c r="I1271" s="12" t="str">
        <f t="shared" si="77"/>
        <v>26316333200</v>
      </c>
      <c r="L1271" s="11">
        <f t="shared" si="78"/>
        <v>-333200</v>
      </c>
      <c r="O1271" s="10">
        <f>+IFERROR(VLOOKUP(I1271,'[1]Resumen pagos 2025'!$1:$1048576,9,0),0)</f>
        <v>0</v>
      </c>
      <c r="P1271" t="b">
        <f t="shared" si="79"/>
        <v>1</v>
      </c>
    </row>
    <row r="1272" spans="1:16">
      <c r="A1272" t="s">
        <v>417</v>
      </c>
      <c r="B1272" t="s">
        <v>41</v>
      </c>
      <c r="C1272" s="9">
        <v>9427</v>
      </c>
      <c r="D1272" s="10">
        <v>45020</v>
      </c>
      <c r="E1272" s="11">
        <v>1847261</v>
      </c>
      <c r="F1272" t="s">
        <v>288</v>
      </c>
      <c r="G1272" s="10">
        <f t="shared" si="76"/>
        <v>45050</v>
      </c>
      <c r="H1272" t="s">
        <v>284</v>
      </c>
      <c r="I1272" s="12" t="str">
        <f t="shared" si="77"/>
        <v>94271847261</v>
      </c>
      <c r="L1272" s="11">
        <f t="shared" si="78"/>
        <v>-1847261</v>
      </c>
      <c r="O1272" s="10">
        <f>+IFERROR(VLOOKUP(I1272,'[1]Resumen pagos 2025'!$1:$1048576,9,0),0)</f>
        <v>0</v>
      </c>
      <c r="P1272" t="b">
        <f t="shared" si="79"/>
        <v>1</v>
      </c>
    </row>
    <row r="1273" spans="1:16">
      <c r="A1273" t="s">
        <v>418</v>
      </c>
      <c r="B1273" t="s">
        <v>41</v>
      </c>
      <c r="C1273" s="9">
        <v>1151</v>
      </c>
      <c r="D1273" s="10">
        <v>45020</v>
      </c>
      <c r="E1273" s="11">
        <v>58500</v>
      </c>
      <c r="F1273" t="s">
        <v>288</v>
      </c>
      <c r="G1273" s="10">
        <f t="shared" si="76"/>
        <v>45050</v>
      </c>
      <c r="H1273" t="s">
        <v>284</v>
      </c>
      <c r="I1273" s="12" t="str">
        <f t="shared" si="77"/>
        <v>115158500</v>
      </c>
      <c r="L1273" s="11">
        <f t="shared" si="78"/>
        <v>-58500</v>
      </c>
      <c r="O1273" s="10">
        <f>+IFERROR(VLOOKUP(I1273,'[1]Resumen pagos 2025'!$1:$1048576,9,0),0)</f>
        <v>0</v>
      </c>
      <c r="P1273" t="b">
        <f t="shared" si="79"/>
        <v>1</v>
      </c>
    </row>
    <row r="1274" spans="1:16">
      <c r="A1274" t="s">
        <v>292</v>
      </c>
      <c r="B1274" t="s">
        <v>41</v>
      </c>
      <c r="C1274" s="9">
        <v>49105</v>
      </c>
      <c r="D1274" s="10">
        <v>45020</v>
      </c>
      <c r="E1274" s="11">
        <v>361912</v>
      </c>
      <c r="F1274" t="s">
        <v>288</v>
      </c>
      <c r="G1274" s="10">
        <f t="shared" si="76"/>
        <v>45050</v>
      </c>
      <c r="H1274" t="s">
        <v>284</v>
      </c>
      <c r="I1274" s="12" t="str">
        <f t="shared" si="77"/>
        <v>49105361912</v>
      </c>
      <c r="L1274" s="11">
        <f t="shared" si="78"/>
        <v>-361912</v>
      </c>
      <c r="O1274" s="10">
        <f>+IFERROR(VLOOKUP(I1274,'[1]Resumen pagos 2025'!$1:$1048576,9,0),0)</f>
        <v>0</v>
      </c>
      <c r="P1274" t="b">
        <f t="shared" si="79"/>
        <v>1</v>
      </c>
    </row>
    <row r="1275" spans="1:16">
      <c r="A1275" t="s">
        <v>295</v>
      </c>
      <c r="B1275" t="s">
        <v>41</v>
      </c>
      <c r="C1275" s="9">
        <v>24428</v>
      </c>
      <c r="D1275" s="10">
        <v>45021</v>
      </c>
      <c r="E1275" s="11">
        <v>39999</v>
      </c>
      <c r="F1275" t="s">
        <v>288</v>
      </c>
      <c r="G1275" s="10">
        <f t="shared" si="76"/>
        <v>45051</v>
      </c>
      <c r="H1275" t="s">
        <v>284</v>
      </c>
      <c r="I1275" s="12" t="str">
        <f t="shared" si="77"/>
        <v>2442839999</v>
      </c>
      <c r="L1275" s="11">
        <f t="shared" si="78"/>
        <v>-39999</v>
      </c>
      <c r="O1275" s="10">
        <f>+IFERROR(VLOOKUP(I1275,'[1]Resumen pagos 2025'!$1:$1048576,9,0),0)</f>
        <v>0</v>
      </c>
      <c r="P1275" t="b">
        <f t="shared" si="79"/>
        <v>1</v>
      </c>
    </row>
    <row r="1276" spans="1:16">
      <c r="A1276" t="s">
        <v>419</v>
      </c>
      <c r="B1276" t="s">
        <v>41</v>
      </c>
      <c r="C1276" s="9">
        <v>159</v>
      </c>
      <c r="D1276" s="10">
        <v>45021</v>
      </c>
      <c r="E1276" s="11">
        <v>704480</v>
      </c>
      <c r="F1276" t="s">
        <v>288</v>
      </c>
      <c r="G1276" s="10">
        <f t="shared" si="76"/>
        <v>45051</v>
      </c>
      <c r="H1276" t="s">
        <v>284</v>
      </c>
      <c r="I1276" s="12" t="str">
        <f t="shared" si="77"/>
        <v>159704480</v>
      </c>
      <c r="L1276" s="11">
        <f t="shared" si="78"/>
        <v>-704480</v>
      </c>
      <c r="O1276" s="10">
        <f>+IFERROR(VLOOKUP(I1276,'[1]Resumen pagos 2025'!$1:$1048576,9,0),0)</f>
        <v>0</v>
      </c>
      <c r="P1276" t="b">
        <f t="shared" si="79"/>
        <v>1</v>
      </c>
    </row>
    <row r="1277" spans="1:16">
      <c r="A1277" t="s">
        <v>371</v>
      </c>
      <c r="B1277" t="s">
        <v>41</v>
      </c>
      <c r="C1277" s="9">
        <v>569</v>
      </c>
      <c r="D1277" s="10">
        <v>45021</v>
      </c>
      <c r="E1277" s="11">
        <v>43771</v>
      </c>
      <c r="F1277" t="s">
        <v>288</v>
      </c>
      <c r="G1277" s="10">
        <f t="shared" si="76"/>
        <v>45051</v>
      </c>
      <c r="H1277" t="s">
        <v>284</v>
      </c>
      <c r="I1277" s="12" t="str">
        <f t="shared" si="77"/>
        <v>56943771</v>
      </c>
      <c r="L1277" s="11">
        <f t="shared" si="78"/>
        <v>-43771</v>
      </c>
      <c r="O1277" s="10">
        <f>+IFERROR(VLOOKUP(I1277,'[1]Resumen pagos 2025'!$1:$1048576,9,0),0)</f>
        <v>0</v>
      </c>
      <c r="P1277" t="b">
        <f t="shared" si="79"/>
        <v>1</v>
      </c>
    </row>
    <row r="1278" spans="1:16">
      <c r="A1278" t="s">
        <v>52</v>
      </c>
      <c r="B1278" t="s">
        <v>41</v>
      </c>
      <c r="C1278" s="9">
        <v>109431</v>
      </c>
      <c r="D1278" s="10">
        <v>45022</v>
      </c>
      <c r="E1278" s="11">
        <v>530450</v>
      </c>
      <c r="F1278" t="s">
        <v>288</v>
      </c>
      <c r="G1278" s="10">
        <f t="shared" si="76"/>
        <v>45052</v>
      </c>
      <c r="H1278" t="s">
        <v>284</v>
      </c>
      <c r="I1278" s="12" t="str">
        <f t="shared" si="77"/>
        <v>109431530450</v>
      </c>
      <c r="L1278" s="11">
        <f t="shared" si="78"/>
        <v>-530450</v>
      </c>
      <c r="O1278" s="10">
        <f>+IFERROR(VLOOKUP(I1278,'[1]Resumen pagos 2025'!$1:$1048576,9,0),0)</f>
        <v>0</v>
      </c>
      <c r="P1278" t="b">
        <f t="shared" si="79"/>
        <v>1</v>
      </c>
    </row>
    <row r="1279" spans="1:16">
      <c r="A1279" t="s">
        <v>370</v>
      </c>
      <c r="B1279" t="s">
        <v>41</v>
      </c>
      <c r="C1279" s="9">
        <v>69</v>
      </c>
      <c r="D1279" s="10">
        <v>45022</v>
      </c>
      <c r="E1279" s="11">
        <v>299899</v>
      </c>
      <c r="F1279" t="s">
        <v>288</v>
      </c>
      <c r="G1279" s="10">
        <f t="shared" si="76"/>
        <v>45052</v>
      </c>
      <c r="H1279" t="s">
        <v>284</v>
      </c>
      <c r="I1279" s="12" t="str">
        <f t="shared" si="77"/>
        <v>69299899</v>
      </c>
      <c r="L1279" s="11">
        <f t="shared" si="78"/>
        <v>-299899</v>
      </c>
      <c r="O1279" s="10">
        <f>+IFERROR(VLOOKUP(I1279,'[1]Resumen pagos 2025'!$1:$1048576,9,0),0)</f>
        <v>0</v>
      </c>
      <c r="P1279" t="b">
        <f t="shared" si="79"/>
        <v>1</v>
      </c>
    </row>
    <row r="1280" spans="1:16">
      <c r="A1280" t="s">
        <v>393</v>
      </c>
      <c r="B1280" t="s">
        <v>41</v>
      </c>
      <c r="C1280" s="9">
        <v>28430</v>
      </c>
      <c r="D1280" s="10">
        <v>45022</v>
      </c>
      <c r="E1280" s="11">
        <v>13744</v>
      </c>
      <c r="F1280" t="s">
        <v>288</v>
      </c>
      <c r="G1280" s="10">
        <f t="shared" si="76"/>
        <v>45052</v>
      </c>
      <c r="H1280" t="s">
        <v>284</v>
      </c>
      <c r="I1280" s="12" t="str">
        <f t="shared" si="77"/>
        <v>2843013744</v>
      </c>
      <c r="L1280" s="11">
        <f t="shared" si="78"/>
        <v>-13744</v>
      </c>
      <c r="O1280" s="10">
        <f>+IFERROR(VLOOKUP(I1280,'[1]Resumen pagos 2025'!$1:$1048576,9,0),0)</f>
        <v>0</v>
      </c>
      <c r="P1280" t="b">
        <f t="shared" si="79"/>
        <v>1</v>
      </c>
    </row>
    <row r="1281" spans="1:16">
      <c r="A1281" t="s">
        <v>61</v>
      </c>
      <c r="B1281" t="s">
        <v>297</v>
      </c>
      <c r="C1281" s="9">
        <v>208</v>
      </c>
      <c r="D1281" s="10">
        <v>45022</v>
      </c>
      <c r="E1281" s="11">
        <v>972768</v>
      </c>
      <c r="F1281" t="s">
        <v>288</v>
      </c>
      <c r="G1281" s="10">
        <f t="shared" si="76"/>
        <v>45052</v>
      </c>
      <c r="H1281" t="s">
        <v>284</v>
      </c>
      <c r="I1281" s="12" t="str">
        <f t="shared" si="77"/>
        <v>208972768</v>
      </c>
      <c r="L1281" s="11">
        <f t="shared" si="78"/>
        <v>-972768</v>
      </c>
      <c r="O1281" s="10">
        <f>+IFERROR(VLOOKUP(I1281,'[1]Resumen pagos 2025'!$1:$1048576,9,0),0)</f>
        <v>0</v>
      </c>
      <c r="P1281" t="b">
        <f t="shared" si="79"/>
        <v>1</v>
      </c>
    </row>
    <row r="1282" spans="1:16">
      <c r="A1282" t="s">
        <v>61</v>
      </c>
      <c r="B1282" t="s">
        <v>297</v>
      </c>
      <c r="C1282" s="9">
        <v>209</v>
      </c>
      <c r="D1282" s="10">
        <v>45022</v>
      </c>
      <c r="E1282" s="11">
        <v>506650</v>
      </c>
      <c r="F1282" t="s">
        <v>288</v>
      </c>
      <c r="G1282" s="10">
        <f t="shared" ref="G1282:G1345" si="80">+D1282+30</f>
        <v>45052</v>
      </c>
      <c r="H1282" t="s">
        <v>284</v>
      </c>
      <c r="I1282" s="12" t="str">
        <f t="shared" ref="I1282:I1345" si="81">+C1282&amp;E1282</f>
        <v>209506650</v>
      </c>
      <c r="L1282" s="11">
        <f t="shared" ref="L1282:L1345" si="82">+K1282-E1282</f>
        <v>-506650</v>
      </c>
      <c r="O1282" s="10">
        <f>+IFERROR(VLOOKUP(I1282,'[1]Resumen pagos 2025'!$1:$1048576,9,0),0)</f>
        <v>0</v>
      </c>
      <c r="P1282" t="b">
        <f t="shared" si="79"/>
        <v>1</v>
      </c>
    </row>
    <row r="1283" spans="1:16">
      <c r="A1283" t="s">
        <v>61</v>
      </c>
      <c r="B1283" t="s">
        <v>297</v>
      </c>
      <c r="C1283" s="9">
        <v>210</v>
      </c>
      <c r="D1283" s="10">
        <v>45022</v>
      </c>
      <c r="E1283" s="11">
        <v>121596</v>
      </c>
      <c r="F1283" t="s">
        <v>288</v>
      </c>
      <c r="G1283" s="10">
        <f t="shared" si="80"/>
        <v>45052</v>
      </c>
      <c r="H1283" t="s">
        <v>284</v>
      </c>
      <c r="I1283" s="12" t="str">
        <f t="shared" si="81"/>
        <v>210121596</v>
      </c>
      <c r="L1283" s="11">
        <f t="shared" si="82"/>
        <v>-121596</v>
      </c>
      <c r="O1283" s="10">
        <f>+IFERROR(VLOOKUP(I1283,'[1]Resumen pagos 2025'!$1:$1048576,9,0),0)</f>
        <v>0</v>
      </c>
      <c r="P1283" t="b">
        <f t="shared" si="79"/>
        <v>1</v>
      </c>
    </row>
    <row r="1284" spans="1:16">
      <c r="A1284" t="s">
        <v>350</v>
      </c>
      <c r="B1284" t="s">
        <v>41</v>
      </c>
      <c r="C1284" s="9">
        <v>6044994</v>
      </c>
      <c r="D1284" s="10">
        <v>45022</v>
      </c>
      <c r="E1284" s="11">
        <v>9356</v>
      </c>
      <c r="F1284" t="s">
        <v>288</v>
      </c>
      <c r="G1284" s="10">
        <f t="shared" si="80"/>
        <v>45052</v>
      </c>
      <c r="H1284" t="s">
        <v>284</v>
      </c>
      <c r="I1284" s="12" t="str">
        <f t="shared" si="81"/>
        <v>60449949356</v>
      </c>
      <c r="J1284" s="10">
        <f>+G1284</f>
        <v>45052</v>
      </c>
      <c r="K1284" s="11">
        <f>+E1284</f>
        <v>9356</v>
      </c>
      <c r="L1284" s="11">
        <f t="shared" si="82"/>
        <v>0</v>
      </c>
      <c r="O1284" s="10">
        <f>+IFERROR(VLOOKUP(I1284,'[1]Resumen pagos 2025'!$1:$1048576,9,0),0)</f>
        <v>0</v>
      </c>
      <c r="P1284" t="b">
        <f t="shared" si="79"/>
        <v>0</v>
      </c>
    </row>
    <row r="1285" spans="1:16">
      <c r="A1285" t="s">
        <v>336</v>
      </c>
      <c r="B1285" t="s">
        <v>41</v>
      </c>
      <c r="C1285" s="9">
        <v>22109</v>
      </c>
      <c r="D1285" s="10">
        <v>45026</v>
      </c>
      <c r="E1285" s="11">
        <v>31981</v>
      </c>
      <c r="F1285" t="s">
        <v>288</v>
      </c>
      <c r="G1285" s="10">
        <f t="shared" si="80"/>
        <v>45056</v>
      </c>
      <c r="H1285" t="s">
        <v>284</v>
      </c>
      <c r="I1285" s="12" t="str">
        <f t="shared" si="81"/>
        <v>2210931981</v>
      </c>
      <c r="L1285" s="11">
        <f t="shared" si="82"/>
        <v>-31981</v>
      </c>
      <c r="O1285" s="10">
        <f>+IFERROR(VLOOKUP(I1285,'[1]Resumen pagos 2025'!$1:$1048576,9,0),0)</f>
        <v>0</v>
      </c>
      <c r="P1285" t="b">
        <f t="shared" si="79"/>
        <v>1</v>
      </c>
    </row>
    <row r="1286" spans="1:16">
      <c r="A1286" t="s">
        <v>300</v>
      </c>
      <c r="B1286" t="s">
        <v>41</v>
      </c>
      <c r="C1286" s="9">
        <v>46977404</v>
      </c>
      <c r="D1286" s="10">
        <v>45026</v>
      </c>
      <c r="E1286" s="11">
        <v>10990</v>
      </c>
      <c r="F1286" t="s">
        <v>288</v>
      </c>
      <c r="G1286" s="10">
        <f t="shared" si="80"/>
        <v>45056</v>
      </c>
      <c r="H1286" t="s">
        <v>284</v>
      </c>
      <c r="I1286" s="12" t="str">
        <f t="shared" si="81"/>
        <v>4697740410990</v>
      </c>
      <c r="L1286" s="11">
        <f t="shared" si="82"/>
        <v>-10990</v>
      </c>
      <c r="O1286" s="10">
        <f>+IFERROR(VLOOKUP(I1286,'[1]Resumen pagos 2025'!$1:$1048576,9,0),0)</f>
        <v>0</v>
      </c>
      <c r="P1286" t="b">
        <f t="shared" si="79"/>
        <v>1</v>
      </c>
    </row>
    <row r="1287" spans="1:16">
      <c r="A1287" t="s">
        <v>62</v>
      </c>
      <c r="B1287" t="s">
        <v>41</v>
      </c>
      <c r="C1287" s="9">
        <v>28</v>
      </c>
      <c r="D1287" s="10">
        <v>45026</v>
      </c>
      <c r="E1287" s="11">
        <v>401030</v>
      </c>
      <c r="F1287" t="s">
        <v>288</v>
      </c>
      <c r="G1287" s="10">
        <f t="shared" si="80"/>
        <v>45056</v>
      </c>
      <c r="H1287" t="s">
        <v>284</v>
      </c>
      <c r="I1287" s="12" t="str">
        <f t="shared" si="81"/>
        <v>28401030</v>
      </c>
      <c r="L1287" s="11">
        <f t="shared" si="82"/>
        <v>-401030</v>
      </c>
      <c r="O1287" s="10">
        <f>+IFERROR(VLOOKUP(I1287,'[1]Resumen pagos 2025'!$1:$1048576,9,0),0)</f>
        <v>0</v>
      </c>
      <c r="P1287" t="b">
        <f t="shared" ref="P1287:P1350" si="83">+O1287=J1287</f>
        <v>1</v>
      </c>
    </row>
    <row r="1288" spans="1:16">
      <c r="A1288" t="s">
        <v>67</v>
      </c>
      <c r="B1288" t="s">
        <v>41</v>
      </c>
      <c r="C1288" s="9">
        <v>34709</v>
      </c>
      <c r="D1288" s="10">
        <v>45027</v>
      </c>
      <c r="E1288" s="11">
        <v>2119552</v>
      </c>
      <c r="F1288" t="s">
        <v>288</v>
      </c>
      <c r="G1288" s="10">
        <f t="shared" si="80"/>
        <v>45057</v>
      </c>
      <c r="H1288" t="s">
        <v>284</v>
      </c>
      <c r="I1288" s="12" t="str">
        <f t="shared" si="81"/>
        <v>347092119552</v>
      </c>
      <c r="L1288" s="11">
        <f t="shared" si="82"/>
        <v>-2119552</v>
      </c>
      <c r="N1288" s="14" t="s">
        <v>298</v>
      </c>
      <c r="O1288" s="10">
        <f>+IFERROR(VLOOKUP(I1288,'[1]Resumen pagos 2025'!$1:$1048576,9,0),0)</f>
        <v>0</v>
      </c>
      <c r="P1288" t="b">
        <f t="shared" si="83"/>
        <v>1</v>
      </c>
    </row>
    <row r="1289" spans="1:16">
      <c r="A1289" t="s">
        <v>64</v>
      </c>
      <c r="B1289" t="s">
        <v>41</v>
      </c>
      <c r="C1289" s="9">
        <v>104380</v>
      </c>
      <c r="D1289" s="10">
        <v>45027</v>
      </c>
      <c r="E1289" s="11">
        <v>276461</v>
      </c>
      <c r="F1289" t="s">
        <v>288</v>
      </c>
      <c r="G1289" s="10">
        <f t="shared" si="80"/>
        <v>45057</v>
      </c>
      <c r="H1289" t="s">
        <v>284</v>
      </c>
      <c r="I1289" s="12" t="str">
        <f t="shared" si="81"/>
        <v>104380276461</v>
      </c>
      <c r="L1289" s="11">
        <f t="shared" si="82"/>
        <v>-276461</v>
      </c>
      <c r="O1289" s="10">
        <f>+IFERROR(VLOOKUP(I1289,'[1]Resumen pagos 2025'!$1:$1048576,9,0),0)</f>
        <v>0</v>
      </c>
      <c r="P1289" t="b">
        <f t="shared" si="83"/>
        <v>1</v>
      </c>
    </row>
    <row r="1290" spans="1:16">
      <c r="A1290" t="s">
        <v>95</v>
      </c>
      <c r="B1290" t="s">
        <v>41</v>
      </c>
      <c r="C1290" s="9">
        <v>5292</v>
      </c>
      <c r="D1290" s="10">
        <v>45027</v>
      </c>
      <c r="E1290" s="11">
        <v>2843102</v>
      </c>
      <c r="F1290" t="s">
        <v>288</v>
      </c>
      <c r="G1290" s="10">
        <f t="shared" si="80"/>
        <v>45057</v>
      </c>
      <c r="H1290" t="s">
        <v>284</v>
      </c>
      <c r="I1290" s="12" t="str">
        <f t="shared" si="81"/>
        <v>52922843102</v>
      </c>
      <c r="L1290" s="11">
        <f t="shared" si="82"/>
        <v>-2843102</v>
      </c>
      <c r="O1290" s="10">
        <f>+IFERROR(VLOOKUP(I1290,'[1]Resumen pagos 2025'!$1:$1048576,9,0),0)</f>
        <v>0</v>
      </c>
      <c r="P1290" t="b">
        <f t="shared" si="83"/>
        <v>1</v>
      </c>
    </row>
    <row r="1291" spans="1:16">
      <c r="A1291" t="s">
        <v>420</v>
      </c>
      <c r="B1291" t="s">
        <v>41</v>
      </c>
      <c r="C1291" s="9">
        <v>5</v>
      </c>
      <c r="D1291" s="10">
        <v>45027</v>
      </c>
      <c r="E1291" s="11">
        <v>1111428</v>
      </c>
      <c r="F1291" t="s">
        <v>288</v>
      </c>
      <c r="G1291" s="10">
        <f t="shared" si="80"/>
        <v>45057</v>
      </c>
      <c r="H1291" t="s">
        <v>284</v>
      </c>
      <c r="I1291" s="12" t="str">
        <f t="shared" si="81"/>
        <v>51111428</v>
      </c>
      <c r="L1291" s="11">
        <f t="shared" si="82"/>
        <v>-1111428</v>
      </c>
      <c r="O1291" s="10">
        <f>+IFERROR(VLOOKUP(I1291,'[1]Resumen pagos 2025'!$1:$1048576,9,0),0)</f>
        <v>0</v>
      </c>
      <c r="P1291" t="b">
        <f t="shared" si="83"/>
        <v>1</v>
      </c>
    </row>
    <row r="1292" spans="1:16">
      <c r="A1292" t="s">
        <v>419</v>
      </c>
      <c r="B1292" t="s">
        <v>41</v>
      </c>
      <c r="C1292" s="9">
        <v>160</v>
      </c>
      <c r="D1292" s="10">
        <v>45028</v>
      </c>
      <c r="E1292" s="11">
        <v>133280</v>
      </c>
      <c r="F1292" t="s">
        <v>288</v>
      </c>
      <c r="G1292" s="10">
        <f t="shared" si="80"/>
        <v>45058</v>
      </c>
      <c r="H1292" t="s">
        <v>284</v>
      </c>
      <c r="I1292" s="12" t="str">
        <f t="shared" si="81"/>
        <v>160133280</v>
      </c>
      <c r="L1292" s="11">
        <f t="shared" si="82"/>
        <v>-133280</v>
      </c>
      <c r="O1292" s="10">
        <f>+IFERROR(VLOOKUP(I1292,'[1]Resumen pagos 2025'!$1:$1048576,9,0),0)</f>
        <v>0</v>
      </c>
      <c r="P1292" t="b">
        <f t="shared" si="83"/>
        <v>1</v>
      </c>
    </row>
    <row r="1293" spans="1:16">
      <c r="A1293" t="s">
        <v>421</v>
      </c>
      <c r="B1293" t="s">
        <v>41</v>
      </c>
      <c r="C1293" s="9">
        <v>121947</v>
      </c>
      <c r="D1293" s="10">
        <v>45029</v>
      </c>
      <c r="E1293" s="11">
        <v>102340</v>
      </c>
      <c r="F1293" t="s">
        <v>288</v>
      </c>
      <c r="G1293" s="10">
        <f t="shared" si="80"/>
        <v>45059</v>
      </c>
      <c r="H1293" t="s">
        <v>284</v>
      </c>
      <c r="I1293" s="12" t="str">
        <f t="shared" si="81"/>
        <v>121947102340</v>
      </c>
      <c r="L1293" s="11">
        <f t="shared" si="82"/>
        <v>-102340</v>
      </c>
      <c r="O1293" s="10">
        <f>+IFERROR(VLOOKUP(I1293,'[1]Resumen pagos 2025'!$1:$1048576,9,0),0)</f>
        <v>0</v>
      </c>
      <c r="P1293" t="b">
        <f t="shared" si="83"/>
        <v>1</v>
      </c>
    </row>
    <row r="1294" spans="1:16">
      <c r="A1294" t="s">
        <v>64</v>
      </c>
      <c r="B1294" t="s">
        <v>41</v>
      </c>
      <c r="C1294" s="9">
        <v>104419</v>
      </c>
      <c r="D1294" s="10">
        <v>45030</v>
      </c>
      <c r="E1294" s="11">
        <v>64318</v>
      </c>
      <c r="F1294" t="s">
        <v>288</v>
      </c>
      <c r="G1294" s="10">
        <f t="shared" si="80"/>
        <v>45060</v>
      </c>
      <c r="H1294" t="s">
        <v>284</v>
      </c>
      <c r="I1294" s="12" t="str">
        <f t="shared" si="81"/>
        <v>10441964318</v>
      </c>
      <c r="L1294" s="11">
        <f t="shared" si="82"/>
        <v>-64318</v>
      </c>
      <c r="O1294" s="10">
        <f>+IFERROR(VLOOKUP(I1294,'[1]Resumen pagos 2025'!$1:$1048576,9,0),0)</f>
        <v>0</v>
      </c>
      <c r="P1294" t="b">
        <f t="shared" si="83"/>
        <v>1</v>
      </c>
    </row>
    <row r="1295" spans="1:16">
      <c r="A1295" t="s">
        <v>422</v>
      </c>
      <c r="B1295" t="s">
        <v>41</v>
      </c>
      <c r="C1295" s="9">
        <v>22834</v>
      </c>
      <c r="D1295" s="10">
        <v>45030</v>
      </c>
      <c r="E1295" s="11">
        <v>130279</v>
      </c>
      <c r="F1295" t="s">
        <v>288</v>
      </c>
      <c r="G1295" s="10">
        <f t="shared" si="80"/>
        <v>45060</v>
      </c>
      <c r="H1295" t="s">
        <v>284</v>
      </c>
      <c r="I1295" s="12" t="str">
        <f t="shared" si="81"/>
        <v>22834130279</v>
      </c>
      <c r="L1295" s="11">
        <f t="shared" si="82"/>
        <v>-130279</v>
      </c>
      <c r="O1295" s="10">
        <f>+IFERROR(VLOOKUP(I1295,'[1]Resumen pagos 2025'!$1:$1048576,9,0),0)</f>
        <v>0</v>
      </c>
      <c r="P1295" t="b">
        <f t="shared" si="83"/>
        <v>1</v>
      </c>
    </row>
    <row r="1296" spans="1:16">
      <c r="A1296" t="s">
        <v>350</v>
      </c>
      <c r="B1296" t="s">
        <v>41</v>
      </c>
      <c r="C1296" s="9">
        <v>6058148</v>
      </c>
      <c r="D1296" s="10">
        <v>45033</v>
      </c>
      <c r="E1296" s="11">
        <v>12819</v>
      </c>
      <c r="F1296" t="s">
        <v>288</v>
      </c>
      <c r="G1296" s="10">
        <f t="shared" si="80"/>
        <v>45063</v>
      </c>
      <c r="H1296" t="s">
        <v>284</v>
      </c>
      <c r="I1296" s="12" t="str">
        <f t="shared" si="81"/>
        <v>605814812819</v>
      </c>
      <c r="J1296" s="10">
        <f>+G1296</f>
        <v>45063</v>
      </c>
      <c r="K1296" s="11">
        <f>+E1296</f>
        <v>12819</v>
      </c>
      <c r="L1296" s="11">
        <f t="shared" si="82"/>
        <v>0</v>
      </c>
      <c r="O1296" s="10">
        <f>+IFERROR(VLOOKUP(I1296,'[1]Resumen pagos 2025'!$1:$1048576,9,0),0)</f>
        <v>0</v>
      </c>
      <c r="P1296" t="b">
        <f t="shared" si="83"/>
        <v>0</v>
      </c>
    </row>
    <row r="1297" spans="1:16">
      <c r="A1297" t="s">
        <v>350</v>
      </c>
      <c r="B1297" t="s">
        <v>41</v>
      </c>
      <c r="C1297" s="9">
        <v>6089307</v>
      </c>
      <c r="D1297" s="10">
        <v>45034</v>
      </c>
      <c r="E1297" s="11">
        <v>95350</v>
      </c>
      <c r="F1297" t="s">
        <v>288</v>
      </c>
      <c r="G1297" s="10">
        <f t="shared" si="80"/>
        <v>45064</v>
      </c>
      <c r="H1297" t="s">
        <v>284</v>
      </c>
      <c r="I1297" s="12" t="str">
        <f t="shared" si="81"/>
        <v>608930795350</v>
      </c>
      <c r="J1297" s="10">
        <f>+G1297</f>
        <v>45064</v>
      </c>
      <c r="K1297" s="11">
        <f>+E1297</f>
        <v>95350</v>
      </c>
      <c r="L1297" s="11">
        <f t="shared" si="82"/>
        <v>0</v>
      </c>
      <c r="O1297" s="10">
        <f>+IFERROR(VLOOKUP(I1297,'[1]Resumen pagos 2025'!$1:$1048576,9,0),0)</f>
        <v>0</v>
      </c>
      <c r="P1297" t="b">
        <f t="shared" si="83"/>
        <v>0</v>
      </c>
    </row>
    <row r="1298" spans="1:16">
      <c r="A1298" t="s">
        <v>413</v>
      </c>
      <c r="B1298" t="s">
        <v>41</v>
      </c>
      <c r="C1298" s="9">
        <v>7009</v>
      </c>
      <c r="D1298" s="10">
        <v>45035</v>
      </c>
      <c r="E1298" s="11">
        <v>1406600</v>
      </c>
      <c r="F1298" t="s">
        <v>288</v>
      </c>
      <c r="G1298" s="10">
        <f t="shared" si="80"/>
        <v>45065</v>
      </c>
      <c r="H1298" t="s">
        <v>284</v>
      </c>
      <c r="I1298" s="12" t="str">
        <f t="shared" si="81"/>
        <v>70091406600</v>
      </c>
      <c r="L1298" s="11">
        <f t="shared" si="82"/>
        <v>-1406600</v>
      </c>
      <c r="O1298" s="10">
        <f>+IFERROR(VLOOKUP(I1298,'[1]Resumen pagos 2025'!$1:$1048576,9,0),0)</f>
        <v>0</v>
      </c>
      <c r="P1298" t="b">
        <f t="shared" si="83"/>
        <v>1</v>
      </c>
    </row>
    <row r="1299" spans="1:16">
      <c r="A1299" t="s">
        <v>317</v>
      </c>
      <c r="B1299" t="s">
        <v>41</v>
      </c>
      <c r="C1299" s="9">
        <v>18361548</v>
      </c>
      <c r="D1299" s="10">
        <v>45035</v>
      </c>
      <c r="E1299" s="11">
        <v>663950</v>
      </c>
      <c r="F1299" t="s">
        <v>288</v>
      </c>
      <c r="G1299" s="10">
        <f t="shared" si="80"/>
        <v>45065</v>
      </c>
      <c r="H1299" t="s">
        <v>284</v>
      </c>
      <c r="I1299" s="12" t="str">
        <f t="shared" si="81"/>
        <v>18361548663950</v>
      </c>
      <c r="L1299" s="11">
        <f t="shared" si="82"/>
        <v>-663950</v>
      </c>
      <c r="O1299" s="10">
        <f>+IFERROR(VLOOKUP(I1299,'[1]Resumen pagos 2025'!$1:$1048576,9,0),0)</f>
        <v>0</v>
      </c>
      <c r="P1299" t="b">
        <f t="shared" si="83"/>
        <v>1</v>
      </c>
    </row>
    <row r="1300" spans="1:16">
      <c r="A1300" t="s">
        <v>64</v>
      </c>
      <c r="B1300" t="s">
        <v>41</v>
      </c>
      <c r="C1300" s="9">
        <v>104563</v>
      </c>
      <c r="D1300" s="10">
        <v>45036</v>
      </c>
      <c r="E1300" s="11">
        <v>102892</v>
      </c>
      <c r="F1300" t="s">
        <v>288</v>
      </c>
      <c r="G1300" s="10">
        <f t="shared" si="80"/>
        <v>45066</v>
      </c>
      <c r="H1300" t="s">
        <v>284</v>
      </c>
      <c r="I1300" s="12" t="str">
        <f t="shared" si="81"/>
        <v>104563102892</v>
      </c>
      <c r="L1300" s="11">
        <f t="shared" si="82"/>
        <v>-102892</v>
      </c>
      <c r="O1300" s="10">
        <f>+IFERROR(VLOOKUP(I1300,'[1]Resumen pagos 2025'!$1:$1048576,9,0),0)</f>
        <v>0</v>
      </c>
      <c r="P1300" t="b">
        <f t="shared" si="83"/>
        <v>1</v>
      </c>
    </row>
    <row r="1301" spans="1:16">
      <c r="A1301" t="s">
        <v>423</v>
      </c>
      <c r="B1301" t="s">
        <v>41</v>
      </c>
      <c r="C1301" s="9">
        <v>6403</v>
      </c>
      <c r="D1301" s="10">
        <v>45036</v>
      </c>
      <c r="E1301" s="11">
        <v>399000</v>
      </c>
      <c r="F1301" t="s">
        <v>288</v>
      </c>
      <c r="G1301" s="10">
        <f t="shared" si="80"/>
        <v>45066</v>
      </c>
      <c r="H1301" t="s">
        <v>284</v>
      </c>
      <c r="I1301" s="12" t="str">
        <f t="shared" si="81"/>
        <v>6403399000</v>
      </c>
      <c r="L1301" s="11">
        <f t="shared" si="82"/>
        <v>-399000</v>
      </c>
      <c r="O1301" s="10">
        <f>+IFERROR(VLOOKUP(I1301,'[1]Resumen pagos 2025'!$1:$1048576,9,0),0)</f>
        <v>0</v>
      </c>
      <c r="P1301" t="b">
        <f t="shared" si="83"/>
        <v>1</v>
      </c>
    </row>
    <row r="1302" spans="1:16">
      <c r="A1302" t="s">
        <v>424</v>
      </c>
      <c r="B1302" t="s">
        <v>41</v>
      </c>
      <c r="C1302" s="9">
        <v>17444</v>
      </c>
      <c r="D1302" s="10">
        <v>45036</v>
      </c>
      <c r="E1302" s="11">
        <v>174900</v>
      </c>
      <c r="F1302" t="s">
        <v>288</v>
      </c>
      <c r="G1302" s="10">
        <f t="shared" si="80"/>
        <v>45066</v>
      </c>
      <c r="H1302" t="s">
        <v>284</v>
      </c>
      <c r="I1302" s="12" t="str">
        <f t="shared" si="81"/>
        <v>17444174900</v>
      </c>
      <c r="L1302" s="11">
        <f t="shared" si="82"/>
        <v>-174900</v>
      </c>
      <c r="O1302" s="10">
        <f>+IFERROR(VLOOKUP(I1302,'[1]Resumen pagos 2025'!$1:$1048576,9,0),0)</f>
        <v>0</v>
      </c>
      <c r="P1302" t="b">
        <f t="shared" si="83"/>
        <v>1</v>
      </c>
    </row>
    <row r="1303" spans="1:16">
      <c r="A1303" t="s">
        <v>53</v>
      </c>
      <c r="B1303" t="s">
        <v>41</v>
      </c>
      <c r="C1303" s="9">
        <v>11537</v>
      </c>
      <c r="D1303" s="10">
        <v>45037</v>
      </c>
      <c r="E1303" s="11">
        <v>2263891</v>
      </c>
      <c r="F1303" t="s">
        <v>288</v>
      </c>
      <c r="G1303" s="10">
        <f t="shared" si="80"/>
        <v>45067</v>
      </c>
      <c r="H1303" t="s">
        <v>284</v>
      </c>
      <c r="I1303" s="12" t="str">
        <f t="shared" si="81"/>
        <v>115372263891</v>
      </c>
      <c r="L1303" s="11">
        <f t="shared" si="82"/>
        <v>-2263891</v>
      </c>
      <c r="O1303" s="10">
        <f>+IFERROR(VLOOKUP(I1303,'[1]Resumen pagos 2025'!$1:$1048576,9,0),0)</f>
        <v>0</v>
      </c>
      <c r="P1303" t="b">
        <f t="shared" si="83"/>
        <v>1</v>
      </c>
    </row>
    <row r="1304" spans="1:16">
      <c r="A1304" t="s">
        <v>425</v>
      </c>
      <c r="B1304" t="s">
        <v>41</v>
      </c>
      <c r="C1304" s="9">
        <v>4860</v>
      </c>
      <c r="D1304" s="10">
        <v>45037</v>
      </c>
      <c r="E1304" s="11">
        <v>322910</v>
      </c>
      <c r="F1304" t="s">
        <v>288</v>
      </c>
      <c r="G1304" s="10">
        <f t="shared" si="80"/>
        <v>45067</v>
      </c>
      <c r="H1304" t="s">
        <v>284</v>
      </c>
      <c r="I1304" s="12" t="str">
        <f t="shared" si="81"/>
        <v>4860322910</v>
      </c>
      <c r="L1304" s="11">
        <f t="shared" si="82"/>
        <v>-322910</v>
      </c>
      <c r="O1304" s="10">
        <f>+IFERROR(VLOOKUP(I1304,'[1]Resumen pagos 2025'!$1:$1048576,9,0),0)</f>
        <v>0</v>
      </c>
      <c r="P1304" t="b">
        <f t="shared" si="83"/>
        <v>1</v>
      </c>
    </row>
    <row r="1305" spans="1:16">
      <c r="A1305" t="s">
        <v>426</v>
      </c>
      <c r="B1305" t="s">
        <v>41</v>
      </c>
      <c r="C1305" s="9">
        <v>2716757</v>
      </c>
      <c r="D1305" s="10">
        <v>45041</v>
      </c>
      <c r="E1305" s="11">
        <v>30878</v>
      </c>
      <c r="F1305" t="s">
        <v>288</v>
      </c>
      <c r="G1305" s="10">
        <f t="shared" si="80"/>
        <v>45071</v>
      </c>
      <c r="H1305" t="s">
        <v>284</v>
      </c>
      <c r="I1305" s="12" t="str">
        <f t="shared" si="81"/>
        <v>271675730878</v>
      </c>
      <c r="L1305" s="11">
        <f t="shared" si="82"/>
        <v>-30878</v>
      </c>
      <c r="O1305" s="10">
        <f>+IFERROR(VLOOKUP(I1305,'[1]Resumen pagos 2025'!$1:$1048576,9,0),0)</f>
        <v>0</v>
      </c>
      <c r="P1305" t="b">
        <f t="shared" si="83"/>
        <v>1</v>
      </c>
    </row>
    <row r="1306" spans="1:16">
      <c r="A1306" t="s">
        <v>291</v>
      </c>
      <c r="B1306" t="s">
        <v>41</v>
      </c>
      <c r="C1306" s="9">
        <v>1315</v>
      </c>
      <c r="D1306" s="10">
        <v>45041</v>
      </c>
      <c r="E1306" s="11">
        <v>393271</v>
      </c>
      <c r="F1306" t="s">
        <v>288</v>
      </c>
      <c r="G1306" s="10">
        <f t="shared" si="80"/>
        <v>45071</v>
      </c>
      <c r="H1306" t="s">
        <v>284</v>
      </c>
      <c r="I1306" s="12" t="str">
        <f t="shared" si="81"/>
        <v>1315393271</v>
      </c>
      <c r="L1306" s="11">
        <f t="shared" si="82"/>
        <v>-393271</v>
      </c>
      <c r="O1306" s="10">
        <f>+IFERROR(VLOOKUP(I1306,'[1]Resumen pagos 2025'!$1:$1048576,9,0),0)</f>
        <v>0</v>
      </c>
      <c r="P1306" t="b">
        <f t="shared" si="83"/>
        <v>1</v>
      </c>
    </row>
    <row r="1307" spans="1:16">
      <c r="A1307" t="s">
        <v>359</v>
      </c>
      <c r="B1307" t="s">
        <v>41</v>
      </c>
      <c r="C1307" s="9">
        <v>47543721</v>
      </c>
      <c r="D1307" s="10">
        <v>45042</v>
      </c>
      <c r="E1307" s="11">
        <v>8103</v>
      </c>
      <c r="F1307" t="s">
        <v>288</v>
      </c>
      <c r="G1307" s="10">
        <f t="shared" si="80"/>
        <v>45072</v>
      </c>
      <c r="H1307" t="s">
        <v>284</v>
      </c>
      <c r="I1307" s="12" t="str">
        <f t="shared" si="81"/>
        <v>475437218103</v>
      </c>
      <c r="L1307" s="11">
        <f t="shared" si="82"/>
        <v>-8103</v>
      </c>
      <c r="O1307" s="10">
        <f>+IFERROR(VLOOKUP(I1307,'[1]Resumen pagos 2025'!$1:$1048576,9,0),0)</f>
        <v>0</v>
      </c>
      <c r="P1307" t="b">
        <f t="shared" si="83"/>
        <v>1</v>
      </c>
    </row>
    <row r="1308" spans="1:16">
      <c r="A1308" t="s">
        <v>64</v>
      </c>
      <c r="B1308" t="s">
        <v>41</v>
      </c>
      <c r="C1308" s="9">
        <v>104640</v>
      </c>
      <c r="D1308" s="10">
        <v>45042</v>
      </c>
      <c r="E1308" s="11">
        <v>205784</v>
      </c>
      <c r="F1308" t="s">
        <v>288</v>
      </c>
      <c r="G1308" s="10">
        <f t="shared" si="80"/>
        <v>45072</v>
      </c>
      <c r="H1308" t="s">
        <v>284</v>
      </c>
      <c r="I1308" s="12" t="str">
        <f t="shared" si="81"/>
        <v>104640205784</v>
      </c>
      <c r="L1308" s="11">
        <f t="shared" si="82"/>
        <v>-205784</v>
      </c>
      <c r="O1308" s="10">
        <f>+IFERROR(VLOOKUP(I1308,'[1]Resumen pagos 2025'!$1:$1048576,9,0),0)</f>
        <v>0</v>
      </c>
      <c r="P1308" t="b">
        <f t="shared" si="83"/>
        <v>1</v>
      </c>
    </row>
    <row r="1309" spans="1:16">
      <c r="A1309" t="s">
        <v>359</v>
      </c>
      <c r="B1309" t="s">
        <v>310</v>
      </c>
      <c r="C1309" s="9">
        <v>7527870</v>
      </c>
      <c r="D1309" s="10">
        <v>45043</v>
      </c>
      <c r="E1309" s="11">
        <v>-493</v>
      </c>
      <c r="F1309" t="s">
        <v>288</v>
      </c>
      <c r="G1309" s="10">
        <f t="shared" si="80"/>
        <v>45073</v>
      </c>
      <c r="H1309" t="s">
        <v>311</v>
      </c>
      <c r="I1309" s="12" t="str">
        <f t="shared" si="81"/>
        <v>7527870-493</v>
      </c>
      <c r="L1309" s="11">
        <f t="shared" si="82"/>
        <v>493</v>
      </c>
      <c r="O1309" s="10">
        <f>+IFERROR(VLOOKUP(I1309,'[1]Resumen pagos 2025'!$1:$1048576,9,0),0)</f>
        <v>0</v>
      </c>
      <c r="P1309" t="b">
        <f t="shared" si="83"/>
        <v>1</v>
      </c>
    </row>
    <row r="1310" spans="1:16">
      <c r="A1310" t="s">
        <v>51</v>
      </c>
      <c r="B1310" t="s">
        <v>41</v>
      </c>
      <c r="C1310" s="9">
        <v>13907</v>
      </c>
      <c r="D1310" s="10">
        <v>45043</v>
      </c>
      <c r="E1310" s="11">
        <v>753716</v>
      </c>
      <c r="F1310" t="s">
        <v>288</v>
      </c>
      <c r="G1310" s="10">
        <f t="shared" si="80"/>
        <v>45073</v>
      </c>
      <c r="H1310" t="s">
        <v>284</v>
      </c>
      <c r="I1310" s="12" t="str">
        <f t="shared" si="81"/>
        <v>13907753716</v>
      </c>
      <c r="L1310" s="11">
        <f t="shared" si="82"/>
        <v>-753716</v>
      </c>
      <c r="O1310" s="10">
        <f>+IFERROR(VLOOKUP(I1310,'[1]Resumen pagos 2025'!$1:$1048576,9,0),0)</f>
        <v>0</v>
      </c>
      <c r="P1310" t="b">
        <f t="shared" si="83"/>
        <v>1</v>
      </c>
    </row>
    <row r="1311" spans="1:16">
      <c r="A1311" t="s">
        <v>55</v>
      </c>
      <c r="B1311" t="s">
        <v>41</v>
      </c>
      <c r="C1311" s="9">
        <v>929373</v>
      </c>
      <c r="D1311" s="10">
        <v>45044</v>
      </c>
      <c r="E1311" s="11">
        <v>8968340</v>
      </c>
      <c r="F1311" t="s">
        <v>288</v>
      </c>
      <c r="G1311" s="10">
        <f t="shared" si="80"/>
        <v>45074</v>
      </c>
      <c r="H1311" t="s">
        <v>284</v>
      </c>
      <c r="I1311" s="12" t="str">
        <f t="shared" si="81"/>
        <v>9293738968340</v>
      </c>
      <c r="L1311" s="11">
        <f t="shared" si="82"/>
        <v>-8968340</v>
      </c>
      <c r="N1311" s="14" t="s">
        <v>304</v>
      </c>
      <c r="O1311" s="10">
        <f>+IFERROR(VLOOKUP(I1311,'[1]Resumen pagos 2025'!$1:$1048576,9,0),0)</f>
        <v>0</v>
      </c>
      <c r="P1311" t="b">
        <f t="shared" si="83"/>
        <v>1</v>
      </c>
    </row>
    <row r="1312" spans="1:16">
      <c r="A1312" t="s">
        <v>95</v>
      </c>
      <c r="B1312" t="s">
        <v>41</v>
      </c>
      <c r="C1312" s="9">
        <v>5356</v>
      </c>
      <c r="D1312" s="10">
        <v>45046</v>
      </c>
      <c r="E1312" s="11">
        <v>2036286</v>
      </c>
      <c r="F1312" t="s">
        <v>288</v>
      </c>
      <c r="G1312" s="10">
        <f t="shared" si="80"/>
        <v>45076</v>
      </c>
      <c r="H1312" t="s">
        <v>284</v>
      </c>
      <c r="I1312" s="12" t="str">
        <f t="shared" si="81"/>
        <v>53562036286</v>
      </c>
      <c r="L1312" s="11">
        <f t="shared" si="82"/>
        <v>-2036286</v>
      </c>
      <c r="O1312" s="10">
        <f>+IFERROR(VLOOKUP(I1312,'[1]Resumen pagos 2025'!$1:$1048576,9,0),0)</f>
        <v>0</v>
      </c>
      <c r="P1312" t="b">
        <f t="shared" si="83"/>
        <v>1</v>
      </c>
    </row>
    <row r="1313" spans="1:16">
      <c r="A1313" t="s">
        <v>375</v>
      </c>
      <c r="B1313" t="s">
        <v>41</v>
      </c>
      <c r="C1313" s="9">
        <v>27121</v>
      </c>
      <c r="D1313" s="10">
        <v>45047</v>
      </c>
      <c r="E1313" s="11">
        <v>333200</v>
      </c>
      <c r="F1313" t="s">
        <v>288</v>
      </c>
      <c r="G1313" s="10">
        <f t="shared" si="80"/>
        <v>45077</v>
      </c>
      <c r="H1313" t="s">
        <v>284</v>
      </c>
      <c r="I1313" s="12" t="str">
        <f t="shared" si="81"/>
        <v>27121333200</v>
      </c>
      <c r="L1313" s="11">
        <f t="shared" si="82"/>
        <v>-333200</v>
      </c>
      <c r="O1313" s="10">
        <f>+IFERROR(VLOOKUP(I1313,'[1]Resumen pagos 2025'!$1:$1048576,9,0),0)</f>
        <v>0</v>
      </c>
      <c r="P1313" t="b">
        <f t="shared" si="83"/>
        <v>1</v>
      </c>
    </row>
    <row r="1314" spans="1:16">
      <c r="A1314" t="s">
        <v>427</v>
      </c>
      <c r="B1314" t="s">
        <v>41</v>
      </c>
      <c r="C1314" s="9">
        <v>194</v>
      </c>
      <c r="D1314" s="10">
        <v>45048</v>
      </c>
      <c r="E1314" s="11">
        <v>54100</v>
      </c>
      <c r="F1314" t="s">
        <v>288</v>
      </c>
      <c r="G1314" s="10">
        <f t="shared" si="80"/>
        <v>45078</v>
      </c>
      <c r="H1314" t="s">
        <v>284</v>
      </c>
      <c r="I1314" s="12" t="str">
        <f t="shared" si="81"/>
        <v>19454100</v>
      </c>
      <c r="L1314" s="11">
        <f t="shared" si="82"/>
        <v>-54100</v>
      </c>
      <c r="O1314" s="10">
        <f>+IFERROR(VLOOKUP(I1314,'[1]Resumen pagos 2025'!$1:$1048576,9,0),0)</f>
        <v>0</v>
      </c>
      <c r="P1314" t="b">
        <f t="shared" si="83"/>
        <v>1</v>
      </c>
    </row>
    <row r="1315" spans="1:16">
      <c r="A1315" t="s">
        <v>292</v>
      </c>
      <c r="B1315" t="s">
        <v>41</v>
      </c>
      <c r="C1315" s="9">
        <v>50069</v>
      </c>
      <c r="D1315" s="10">
        <v>45049</v>
      </c>
      <c r="E1315" s="11">
        <v>1919327</v>
      </c>
      <c r="F1315" t="s">
        <v>288</v>
      </c>
      <c r="G1315" s="10">
        <f t="shared" si="80"/>
        <v>45079</v>
      </c>
      <c r="H1315" t="s">
        <v>284</v>
      </c>
      <c r="I1315" s="12" t="str">
        <f t="shared" si="81"/>
        <v>500691919327</v>
      </c>
      <c r="L1315" s="11">
        <f t="shared" si="82"/>
        <v>-1919327</v>
      </c>
      <c r="O1315" s="10">
        <f>+IFERROR(VLOOKUP(I1315,'[1]Resumen pagos 2025'!$1:$1048576,9,0),0)</f>
        <v>0</v>
      </c>
      <c r="P1315" t="b">
        <f t="shared" si="83"/>
        <v>1</v>
      </c>
    </row>
    <row r="1316" spans="1:16">
      <c r="A1316" t="s">
        <v>341</v>
      </c>
      <c r="B1316" t="s">
        <v>41</v>
      </c>
      <c r="C1316" s="9">
        <v>32093</v>
      </c>
      <c r="D1316" s="10">
        <v>45050</v>
      </c>
      <c r="E1316" s="11">
        <v>411320</v>
      </c>
      <c r="F1316" t="s">
        <v>288</v>
      </c>
      <c r="G1316" s="10">
        <f t="shared" si="80"/>
        <v>45080</v>
      </c>
      <c r="H1316" t="s">
        <v>284</v>
      </c>
      <c r="I1316" s="12" t="str">
        <f t="shared" si="81"/>
        <v>32093411320</v>
      </c>
      <c r="L1316" s="11">
        <f t="shared" si="82"/>
        <v>-411320</v>
      </c>
      <c r="O1316" s="10">
        <f>+IFERROR(VLOOKUP(I1316,'[1]Resumen pagos 2025'!$1:$1048576,9,0),0)</f>
        <v>0</v>
      </c>
      <c r="P1316" t="b">
        <f t="shared" si="83"/>
        <v>1</v>
      </c>
    </row>
    <row r="1317" spans="1:16">
      <c r="A1317" t="s">
        <v>371</v>
      </c>
      <c r="B1317" t="s">
        <v>41</v>
      </c>
      <c r="C1317" s="9">
        <v>612</v>
      </c>
      <c r="D1317" s="10">
        <v>45050</v>
      </c>
      <c r="E1317" s="11">
        <v>36792</v>
      </c>
      <c r="F1317" t="s">
        <v>288</v>
      </c>
      <c r="G1317" s="10">
        <f t="shared" si="80"/>
        <v>45080</v>
      </c>
      <c r="H1317" t="s">
        <v>284</v>
      </c>
      <c r="I1317" s="12" t="str">
        <f t="shared" si="81"/>
        <v>61236792</v>
      </c>
      <c r="L1317" s="11">
        <f t="shared" si="82"/>
        <v>-36792</v>
      </c>
      <c r="O1317" s="10">
        <f>+IFERROR(VLOOKUP(I1317,'[1]Resumen pagos 2025'!$1:$1048576,9,0),0)</f>
        <v>0</v>
      </c>
      <c r="P1317" t="b">
        <f t="shared" si="83"/>
        <v>1</v>
      </c>
    </row>
    <row r="1318" spans="1:16">
      <c r="A1318" t="s">
        <v>128</v>
      </c>
      <c r="B1318" t="s">
        <v>41</v>
      </c>
      <c r="C1318" s="9">
        <v>843785</v>
      </c>
      <c r="D1318" s="10">
        <v>45051</v>
      </c>
      <c r="E1318" s="11">
        <v>1242669</v>
      </c>
      <c r="F1318" t="s">
        <v>288</v>
      </c>
      <c r="G1318" s="10">
        <f t="shared" si="80"/>
        <v>45081</v>
      </c>
      <c r="H1318" t="s">
        <v>284</v>
      </c>
      <c r="I1318" s="12" t="str">
        <f t="shared" si="81"/>
        <v>8437851242669</v>
      </c>
      <c r="L1318" s="11">
        <f t="shared" si="82"/>
        <v>-1242669</v>
      </c>
      <c r="O1318" s="10">
        <f>+IFERROR(VLOOKUP(I1318,'[1]Resumen pagos 2025'!$1:$1048576,9,0),0)</f>
        <v>0</v>
      </c>
      <c r="P1318" t="b">
        <f t="shared" si="83"/>
        <v>1</v>
      </c>
    </row>
    <row r="1319" spans="1:16">
      <c r="A1319" t="s">
        <v>291</v>
      </c>
      <c r="B1319" t="s">
        <v>41</v>
      </c>
      <c r="C1319" s="9">
        <v>1317</v>
      </c>
      <c r="D1319" s="10">
        <v>45051</v>
      </c>
      <c r="E1319" s="11">
        <v>342720</v>
      </c>
      <c r="F1319" t="s">
        <v>288</v>
      </c>
      <c r="G1319" s="10">
        <f t="shared" si="80"/>
        <v>45081</v>
      </c>
      <c r="H1319" t="s">
        <v>284</v>
      </c>
      <c r="I1319" s="12" t="str">
        <f t="shared" si="81"/>
        <v>1317342720</v>
      </c>
      <c r="L1319" s="11">
        <f t="shared" si="82"/>
        <v>-342720</v>
      </c>
      <c r="O1319" s="10">
        <f>+IFERROR(VLOOKUP(I1319,'[1]Resumen pagos 2025'!$1:$1048576,9,0),0)</f>
        <v>0</v>
      </c>
      <c r="P1319" t="b">
        <f t="shared" si="83"/>
        <v>1</v>
      </c>
    </row>
    <row r="1320" spans="1:16">
      <c r="A1320" t="s">
        <v>413</v>
      </c>
      <c r="B1320" t="s">
        <v>41</v>
      </c>
      <c r="C1320" s="9">
        <v>7064</v>
      </c>
      <c r="D1320" s="10">
        <v>45051</v>
      </c>
      <c r="E1320" s="11">
        <v>1406402</v>
      </c>
      <c r="F1320" t="s">
        <v>288</v>
      </c>
      <c r="G1320" s="10">
        <f t="shared" si="80"/>
        <v>45081</v>
      </c>
      <c r="H1320" t="s">
        <v>284</v>
      </c>
      <c r="I1320" s="12" t="str">
        <f t="shared" si="81"/>
        <v>70641406402</v>
      </c>
      <c r="L1320" s="11">
        <f t="shared" si="82"/>
        <v>-1406402</v>
      </c>
      <c r="O1320" s="10">
        <f>+IFERROR(VLOOKUP(I1320,'[1]Resumen pagos 2025'!$1:$1048576,9,0),0)</f>
        <v>0</v>
      </c>
      <c r="P1320" t="b">
        <f t="shared" si="83"/>
        <v>1</v>
      </c>
    </row>
    <row r="1321" spans="1:16">
      <c r="A1321" t="s">
        <v>53</v>
      </c>
      <c r="B1321" t="s">
        <v>41</v>
      </c>
      <c r="C1321" s="9">
        <v>11683</v>
      </c>
      <c r="D1321" s="10">
        <v>45051</v>
      </c>
      <c r="E1321" s="11">
        <v>79968</v>
      </c>
      <c r="F1321" t="s">
        <v>288</v>
      </c>
      <c r="G1321" s="10">
        <f t="shared" si="80"/>
        <v>45081</v>
      </c>
      <c r="H1321" t="s">
        <v>284</v>
      </c>
      <c r="I1321" s="12" t="str">
        <f t="shared" si="81"/>
        <v>1168379968</v>
      </c>
      <c r="L1321" s="11">
        <f t="shared" si="82"/>
        <v>-79968</v>
      </c>
      <c r="O1321" s="10">
        <f>+IFERROR(VLOOKUP(I1321,'[1]Resumen pagos 2025'!$1:$1048576,9,0),0)</f>
        <v>0</v>
      </c>
      <c r="P1321" t="b">
        <f t="shared" si="83"/>
        <v>1</v>
      </c>
    </row>
    <row r="1322" spans="1:16">
      <c r="A1322" t="s">
        <v>344</v>
      </c>
      <c r="B1322" t="s">
        <v>41</v>
      </c>
      <c r="C1322" s="9">
        <v>28491</v>
      </c>
      <c r="D1322" s="10">
        <v>45051</v>
      </c>
      <c r="E1322" s="11">
        <v>1708431</v>
      </c>
      <c r="F1322" t="s">
        <v>288</v>
      </c>
      <c r="G1322" s="10">
        <f t="shared" si="80"/>
        <v>45081</v>
      </c>
      <c r="H1322" t="s">
        <v>284</v>
      </c>
      <c r="I1322" s="12" t="str">
        <f t="shared" si="81"/>
        <v>284911708431</v>
      </c>
      <c r="L1322" s="11">
        <f t="shared" si="82"/>
        <v>-1708431</v>
      </c>
      <c r="O1322" s="10">
        <f>+IFERROR(VLOOKUP(I1322,'[1]Resumen pagos 2025'!$1:$1048576,9,0),0)</f>
        <v>0</v>
      </c>
      <c r="P1322" t="b">
        <f t="shared" si="83"/>
        <v>1</v>
      </c>
    </row>
    <row r="1323" spans="1:16">
      <c r="A1323" t="s">
        <v>393</v>
      </c>
      <c r="B1323" t="s">
        <v>41</v>
      </c>
      <c r="C1323" s="9">
        <v>29612</v>
      </c>
      <c r="D1323" s="10">
        <v>45052</v>
      </c>
      <c r="E1323" s="11">
        <v>13744</v>
      </c>
      <c r="F1323" t="s">
        <v>288</v>
      </c>
      <c r="G1323" s="10">
        <f t="shared" si="80"/>
        <v>45082</v>
      </c>
      <c r="H1323" t="s">
        <v>284</v>
      </c>
      <c r="I1323" s="12" t="str">
        <f t="shared" si="81"/>
        <v>2961213744</v>
      </c>
      <c r="L1323" s="11">
        <f t="shared" si="82"/>
        <v>-13744</v>
      </c>
      <c r="O1323" s="10">
        <f>+IFERROR(VLOOKUP(I1323,'[1]Resumen pagos 2025'!$1:$1048576,9,0),0)</f>
        <v>0</v>
      </c>
      <c r="P1323" t="b">
        <f t="shared" si="83"/>
        <v>1</v>
      </c>
    </row>
    <row r="1324" spans="1:16">
      <c r="A1324" t="s">
        <v>374</v>
      </c>
      <c r="B1324" t="s">
        <v>41</v>
      </c>
      <c r="C1324" s="9">
        <v>310</v>
      </c>
      <c r="D1324" s="10">
        <v>45053</v>
      </c>
      <c r="E1324" s="11">
        <v>2037399</v>
      </c>
      <c r="F1324" t="s">
        <v>288</v>
      </c>
      <c r="G1324" s="10">
        <f t="shared" si="80"/>
        <v>45083</v>
      </c>
      <c r="H1324" t="s">
        <v>284</v>
      </c>
      <c r="I1324" s="12" t="str">
        <f t="shared" si="81"/>
        <v>3102037399</v>
      </c>
      <c r="L1324" s="11">
        <f t="shared" si="82"/>
        <v>-2037399</v>
      </c>
      <c r="O1324" s="10">
        <f>+IFERROR(VLOOKUP(I1324,'[1]Resumen pagos 2025'!$1:$1048576,9,0),0)</f>
        <v>0</v>
      </c>
      <c r="P1324" t="b">
        <f t="shared" si="83"/>
        <v>1</v>
      </c>
    </row>
    <row r="1325" spans="1:16">
      <c r="A1325" t="s">
        <v>290</v>
      </c>
      <c r="B1325" t="s">
        <v>41</v>
      </c>
      <c r="C1325" s="9">
        <v>9284</v>
      </c>
      <c r="D1325" s="10">
        <v>45054</v>
      </c>
      <c r="E1325" s="11">
        <v>431984</v>
      </c>
      <c r="F1325" t="s">
        <v>288</v>
      </c>
      <c r="G1325" s="10">
        <f t="shared" si="80"/>
        <v>45084</v>
      </c>
      <c r="H1325" t="s">
        <v>284</v>
      </c>
      <c r="I1325" s="12" t="str">
        <f t="shared" si="81"/>
        <v>9284431984</v>
      </c>
      <c r="L1325" s="11">
        <f t="shared" si="82"/>
        <v>-431984</v>
      </c>
      <c r="O1325" s="10">
        <f>+IFERROR(VLOOKUP(I1325,'[1]Resumen pagos 2025'!$1:$1048576,9,0),0)</f>
        <v>0</v>
      </c>
      <c r="P1325" t="b">
        <f t="shared" si="83"/>
        <v>1</v>
      </c>
    </row>
    <row r="1326" spans="1:16">
      <c r="A1326" t="s">
        <v>370</v>
      </c>
      <c r="B1326" t="s">
        <v>41</v>
      </c>
      <c r="C1326" s="9">
        <v>73</v>
      </c>
      <c r="D1326" s="10">
        <v>45054</v>
      </c>
      <c r="E1326" s="11">
        <v>599798</v>
      </c>
      <c r="F1326" t="s">
        <v>288</v>
      </c>
      <c r="G1326" s="10">
        <f t="shared" si="80"/>
        <v>45084</v>
      </c>
      <c r="H1326" t="s">
        <v>284</v>
      </c>
      <c r="I1326" s="12" t="str">
        <f t="shared" si="81"/>
        <v>73599798</v>
      </c>
      <c r="L1326" s="11">
        <f t="shared" si="82"/>
        <v>-599798</v>
      </c>
      <c r="O1326" s="10">
        <f>+IFERROR(VLOOKUP(I1326,'[1]Resumen pagos 2025'!$1:$1048576,9,0),0)</f>
        <v>0</v>
      </c>
      <c r="P1326" t="b">
        <f t="shared" si="83"/>
        <v>1</v>
      </c>
    </row>
    <row r="1327" spans="1:16">
      <c r="A1327" t="s">
        <v>366</v>
      </c>
      <c r="B1327" t="s">
        <v>41</v>
      </c>
      <c r="C1327" s="9">
        <v>18585</v>
      </c>
      <c r="D1327" s="10">
        <v>45054</v>
      </c>
      <c r="E1327" s="11">
        <v>1348300</v>
      </c>
      <c r="F1327" t="s">
        <v>288</v>
      </c>
      <c r="G1327" s="10">
        <f t="shared" si="80"/>
        <v>45084</v>
      </c>
      <c r="H1327" t="s">
        <v>284</v>
      </c>
      <c r="I1327" s="12" t="str">
        <f t="shared" si="81"/>
        <v>185851348300</v>
      </c>
      <c r="L1327" s="11">
        <f t="shared" si="82"/>
        <v>-1348300</v>
      </c>
      <c r="O1327" s="10">
        <f>+IFERROR(VLOOKUP(I1327,'[1]Resumen pagos 2025'!$1:$1048576,9,0),0)</f>
        <v>0</v>
      </c>
      <c r="P1327" t="b">
        <f t="shared" si="83"/>
        <v>1</v>
      </c>
    </row>
    <row r="1328" spans="1:16">
      <c r="A1328" t="s">
        <v>61</v>
      </c>
      <c r="B1328" t="s">
        <v>297</v>
      </c>
      <c r="C1328" s="9">
        <v>389</v>
      </c>
      <c r="D1328" s="10">
        <v>45054</v>
      </c>
      <c r="E1328" s="11">
        <v>960648</v>
      </c>
      <c r="F1328" t="s">
        <v>288</v>
      </c>
      <c r="G1328" s="10">
        <f t="shared" si="80"/>
        <v>45084</v>
      </c>
      <c r="H1328" t="s">
        <v>284</v>
      </c>
      <c r="I1328" s="12" t="str">
        <f t="shared" si="81"/>
        <v>389960648</v>
      </c>
      <c r="L1328" s="11">
        <f t="shared" si="82"/>
        <v>-960648</v>
      </c>
      <c r="O1328" s="10">
        <f>+IFERROR(VLOOKUP(I1328,'[1]Resumen pagos 2025'!$1:$1048576,9,0),0)</f>
        <v>0</v>
      </c>
      <c r="P1328" t="b">
        <f t="shared" si="83"/>
        <v>1</v>
      </c>
    </row>
    <row r="1329" spans="1:16">
      <c r="A1329" t="s">
        <v>61</v>
      </c>
      <c r="B1329" t="s">
        <v>297</v>
      </c>
      <c r="C1329" s="9">
        <v>390</v>
      </c>
      <c r="D1329" s="10">
        <v>45054</v>
      </c>
      <c r="E1329" s="11">
        <v>500338</v>
      </c>
      <c r="F1329" t="s">
        <v>288</v>
      </c>
      <c r="G1329" s="10">
        <f t="shared" si="80"/>
        <v>45084</v>
      </c>
      <c r="H1329" t="s">
        <v>284</v>
      </c>
      <c r="I1329" s="12" t="str">
        <f t="shared" si="81"/>
        <v>390500338</v>
      </c>
      <c r="L1329" s="11">
        <f t="shared" si="82"/>
        <v>-500338</v>
      </c>
      <c r="O1329" s="10">
        <f>+IFERROR(VLOOKUP(I1329,'[1]Resumen pagos 2025'!$1:$1048576,9,0),0)</f>
        <v>0</v>
      </c>
      <c r="P1329" t="b">
        <f t="shared" si="83"/>
        <v>1</v>
      </c>
    </row>
    <row r="1330" spans="1:16">
      <c r="A1330" t="s">
        <v>295</v>
      </c>
      <c r="B1330" t="s">
        <v>41</v>
      </c>
      <c r="C1330" s="9">
        <v>25159</v>
      </c>
      <c r="D1330" s="10">
        <v>45055</v>
      </c>
      <c r="E1330" s="11">
        <v>39999</v>
      </c>
      <c r="F1330" t="s">
        <v>288</v>
      </c>
      <c r="G1330" s="10">
        <f t="shared" si="80"/>
        <v>45085</v>
      </c>
      <c r="H1330" t="s">
        <v>284</v>
      </c>
      <c r="I1330" s="12" t="str">
        <f t="shared" si="81"/>
        <v>2515939999</v>
      </c>
      <c r="L1330" s="11">
        <f t="shared" si="82"/>
        <v>-39999</v>
      </c>
      <c r="O1330" s="10">
        <f>+IFERROR(VLOOKUP(I1330,'[1]Resumen pagos 2025'!$1:$1048576,9,0),0)</f>
        <v>0</v>
      </c>
      <c r="P1330" t="b">
        <f t="shared" si="83"/>
        <v>1</v>
      </c>
    </row>
    <row r="1331" spans="1:16">
      <c r="A1331" t="s">
        <v>365</v>
      </c>
      <c r="B1331" t="s">
        <v>41</v>
      </c>
      <c r="C1331" s="9">
        <v>891</v>
      </c>
      <c r="D1331" s="10">
        <v>45055</v>
      </c>
      <c r="E1331" s="11">
        <v>43400</v>
      </c>
      <c r="F1331" t="s">
        <v>288</v>
      </c>
      <c r="G1331" s="10">
        <f t="shared" si="80"/>
        <v>45085</v>
      </c>
      <c r="H1331" t="s">
        <v>284</v>
      </c>
      <c r="I1331" s="12" t="str">
        <f t="shared" si="81"/>
        <v>89143400</v>
      </c>
      <c r="L1331" s="11">
        <f t="shared" si="82"/>
        <v>-43400</v>
      </c>
      <c r="O1331" s="10">
        <f>+IFERROR(VLOOKUP(I1331,'[1]Resumen pagos 2025'!$1:$1048576,9,0),0)</f>
        <v>0</v>
      </c>
      <c r="P1331" t="b">
        <f t="shared" si="83"/>
        <v>1</v>
      </c>
    </row>
    <row r="1332" spans="1:16">
      <c r="A1332" t="s">
        <v>366</v>
      </c>
      <c r="B1332" t="s">
        <v>41</v>
      </c>
      <c r="C1332" s="9">
        <v>18597</v>
      </c>
      <c r="D1332" s="10">
        <v>45055</v>
      </c>
      <c r="E1332" s="11">
        <v>969030</v>
      </c>
      <c r="F1332" t="s">
        <v>288</v>
      </c>
      <c r="G1332" s="10">
        <f t="shared" si="80"/>
        <v>45085</v>
      </c>
      <c r="H1332" t="s">
        <v>284</v>
      </c>
      <c r="I1332" s="12" t="str">
        <f t="shared" si="81"/>
        <v>18597969030</v>
      </c>
      <c r="L1332" s="11">
        <f t="shared" si="82"/>
        <v>-969030</v>
      </c>
      <c r="O1332" s="10">
        <f>+IFERROR(VLOOKUP(I1332,'[1]Resumen pagos 2025'!$1:$1048576,9,0),0)</f>
        <v>0</v>
      </c>
      <c r="P1332" t="b">
        <f t="shared" si="83"/>
        <v>1</v>
      </c>
    </row>
    <row r="1333" spans="1:16">
      <c r="A1333" t="s">
        <v>305</v>
      </c>
      <c r="B1333" t="s">
        <v>41</v>
      </c>
      <c r="C1333" s="9">
        <v>4530441</v>
      </c>
      <c r="D1333" s="10">
        <v>45055</v>
      </c>
      <c r="E1333" s="11">
        <v>319990</v>
      </c>
      <c r="F1333" t="s">
        <v>288</v>
      </c>
      <c r="G1333" s="10">
        <f t="shared" si="80"/>
        <v>45085</v>
      </c>
      <c r="H1333" t="s">
        <v>284</v>
      </c>
      <c r="I1333" s="12" t="str">
        <f t="shared" si="81"/>
        <v>4530441319990</v>
      </c>
      <c r="L1333" s="11">
        <f t="shared" si="82"/>
        <v>-319990</v>
      </c>
      <c r="O1333" s="10">
        <f>+IFERROR(VLOOKUP(I1333,'[1]Resumen pagos 2025'!$1:$1048576,9,0),0)</f>
        <v>0</v>
      </c>
      <c r="P1333" t="b">
        <f t="shared" si="83"/>
        <v>1</v>
      </c>
    </row>
    <row r="1334" spans="1:16">
      <c r="A1334" t="s">
        <v>292</v>
      </c>
      <c r="B1334" t="s">
        <v>41</v>
      </c>
      <c r="C1334" s="9">
        <v>50246</v>
      </c>
      <c r="D1334" s="10">
        <v>45055</v>
      </c>
      <c r="E1334" s="11">
        <v>63984</v>
      </c>
      <c r="F1334" t="s">
        <v>288</v>
      </c>
      <c r="G1334" s="10">
        <f t="shared" si="80"/>
        <v>45085</v>
      </c>
      <c r="H1334" t="s">
        <v>284</v>
      </c>
      <c r="I1334" s="12" t="str">
        <f t="shared" si="81"/>
        <v>5024663984</v>
      </c>
      <c r="L1334" s="11">
        <f t="shared" si="82"/>
        <v>-63984</v>
      </c>
      <c r="O1334" s="10">
        <f>+IFERROR(VLOOKUP(I1334,'[1]Resumen pagos 2025'!$1:$1048576,9,0),0)</f>
        <v>0</v>
      </c>
      <c r="P1334" t="b">
        <f t="shared" si="83"/>
        <v>1</v>
      </c>
    </row>
    <row r="1335" spans="1:16">
      <c r="A1335" t="s">
        <v>350</v>
      </c>
      <c r="B1335" t="s">
        <v>41</v>
      </c>
      <c r="C1335" s="9">
        <v>6087474</v>
      </c>
      <c r="D1335" s="10">
        <v>45055</v>
      </c>
      <c r="E1335" s="11">
        <v>5651</v>
      </c>
      <c r="F1335" t="s">
        <v>288</v>
      </c>
      <c r="G1335" s="10">
        <f t="shared" si="80"/>
        <v>45085</v>
      </c>
      <c r="H1335" t="s">
        <v>284</v>
      </c>
      <c r="I1335" s="12" t="str">
        <f t="shared" si="81"/>
        <v>60874745651</v>
      </c>
      <c r="J1335" s="10">
        <f>+G1335</f>
        <v>45085</v>
      </c>
      <c r="K1335" s="11">
        <f>+E1335</f>
        <v>5651</v>
      </c>
      <c r="L1335" s="11">
        <f t="shared" si="82"/>
        <v>0</v>
      </c>
      <c r="O1335" s="10">
        <f>+IFERROR(VLOOKUP(I1335,'[1]Resumen pagos 2025'!$1:$1048576,9,0),0)</f>
        <v>0</v>
      </c>
      <c r="P1335" t="b">
        <f t="shared" si="83"/>
        <v>0</v>
      </c>
    </row>
    <row r="1336" spans="1:16">
      <c r="A1336" t="s">
        <v>64</v>
      </c>
      <c r="B1336" t="s">
        <v>41</v>
      </c>
      <c r="C1336" s="9">
        <v>106454</v>
      </c>
      <c r="D1336" s="10">
        <v>45056</v>
      </c>
      <c r="E1336" s="11">
        <v>1840711</v>
      </c>
      <c r="F1336" t="s">
        <v>288</v>
      </c>
      <c r="G1336" s="10">
        <f t="shared" si="80"/>
        <v>45086</v>
      </c>
      <c r="H1336" t="s">
        <v>284</v>
      </c>
      <c r="I1336" s="12" t="str">
        <f t="shared" si="81"/>
        <v>1064541840711</v>
      </c>
      <c r="L1336" s="11">
        <f t="shared" si="82"/>
        <v>-1840711</v>
      </c>
      <c r="O1336" s="10">
        <f>+IFERROR(VLOOKUP(I1336,'[1]Resumen pagos 2025'!$1:$1048576,9,0),0)</f>
        <v>0</v>
      </c>
      <c r="P1336" t="b">
        <f t="shared" si="83"/>
        <v>1</v>
      </c>
    </row>
    <row r="1337" spans="1:16">
      <c r="A1337" t="s">
        <v>55</v>
      </c>
      <c r="B1337" t="s">
        <v>41</v>
      </c>
      <c r="C1337" s="9">
        <v>933593</v>
      </c>
      <c r="D1337" s="10">
        <v>45056</v>
      </c>
      <c r="E1337" s="11">
        <v>2249970</v>
      </c>
      <c r="F1337" t="s">
        <v>288</v>
      </c>
      <c r="G1337" s="10">
        <f t="shared" si="80"/>
        <v>45086</v>
      </c>
      <c r="H1337" t="s">
        <v>284</v>
      </c>
      <c r="I1337" s="12" t="str">
        <f t="shared" si="81"/>
        <v>9335932249970</v>
      </c>
      <c r="L1337" s="11">
        <f t="shared" si="82"/>
        <v>-2249970</v>
      </c>
      <c r="N1337" s="14" t="s">
        <v>304</v>
      </c>
      <c r="O1337" s="10">
        <f>+IFERROR(VLOOKUP(I1337,'[1]Resumen pagos 2025'!$1:$1048576,9,0),0)</f>
        <v>0</v>
      </c>
      <c r="P1337" t="b">
        <f t="shared" si="83"/>
        <v>1</v>
      </c>
    </row>
    <row r="1338" spans="1:16">
      <c r="A1338" t="s">
        <v>317</v>
      </c>
      <c r="B1338" t="s">
        <v>41</v>
      </c>
      <c r="C1338" s="9">
        <v>18376394</v>
      </c>
      <c r="D1338" s="10">
        <v>45056</v>
      </c>
      <c r="E1338" s="11">
        <v>817980</v>
      </c>
      <c r="F1338" t="s">
        <v>288</v>
      </c>
      <c r="G1338" s="10">
        <f t="shared" si="80"/>
        <v>45086</v>
      </c>
      <c r="H1338" t="s">
        <v>284</v>
      </c>
      <c r="I1338" s="12" t="str">
        <f t="shared" si="81"/>
        <v>18376394817980</v>
      </c>
      <c r="L1338" s="11">
        <f t="shared" si="82"/>
        <v>-817980</v>
      </c>
      <c r="O1338" s="10">
        <f>+IFERROR(VLOOKUP(I1338,'[1]Resumen pagos 2025'!$1:$1048576,9,0),0)</f>
        <v>0</v>
      </c>
      <c r="P1338" t="b">
        <f t="shared" si="83"/>
        <v>1</v>
      </c>
    </row>
    <row r="1339" spans="1:16">
      <c r="A1339" t="s">
        <v>384</v>
      </c>
      <c r="B1339" t="s">
        <v>41</v>
      </c>
      <c r="C1339" s="9">
        <v>2093223</v>
      </c>
      <c r="D1339" s="10">
        <v>45057</v>
      </c>
      <c r="E1339" s="11">
        <v>61565</v>
      </c>
      <c r="F1339" t="s">
        <v>288</v>
      </c>
      <c r="G1339" s="10">
        <f t="shared" si="80"/>
        <v>45087</v>
      </c>
      <c r="H1339" t="s">
        <v>284</v>
      </c>
      <c r="I1339" s="12" t="str">
        <f t="shared" si="81"/>
        <v>209322361565</v>
      </c>
      <c r="L1339" s="11">
        <f t="shared" si="82"/>
        <v>-61565</v>
      </c>
      <c r="O1339" s="10">
        <f>+IFERROR(VLOOKUP(I1339,'[1]Resumen pagos 2025'!$1:$1048576,9,0),0)</f>
        <v>0</v>
      </c>
      <c r="P1339" t="b">
        <f t="shared" si="83"/>
        <v>1</v>
      </c>
    </row>
    <row r="1340" spans="1:16">
      <c r="A1340" t="s">
        <v>62</v>
      </c>
      <c r="B1340" t="s">
        <v>41</v>
      </c>
      <c r="C1340" s="9">
        <v>37</v>
      </c>
      <c r="D1340" s="10">
        <v>45057</v>
      </c>
      <c r="E1340" s="11">
        <v>75565</v>
      </c>
      <c r="F1340" t="s">
        <v>288</v>
      </c>
      <c r="G1340" s="10">
        <f t="shared" si="80"/>
        <v>45087</v>
      </c>
      <c r="H1340" t="s">
        <v>284</v>
      </c>
      <c r="I1340" s="12" t="str">
        <f t="shared" si="81"/>
        <v>3775565</v>
      </c>
      <c r="L1340" s="11">
        <f t="shared" si="82"/>
        <v>-75565</v>
      </c>
      <c r="O1340" s="10">
        <f>+IFERROR(VLOOKUP(I1340,'[1]Resumen pagos 2025'!$1:$1048576,9,0),0)</f>
        <v>0</v>
      </c>
      <c r="P1340" t="b">
        <f t="shared" si="83"/>
        <v>1</v>
      </c>
    </row>
    <row r="1341" spans="1:16">
      <c r="A1341" t="s">
        <v>368</v>
      </c>
      <c r="B1341" t="s">
        <v>41</v>
      </c>
      <c r="C1341" s="9">
        <v>45866</v>
      </c>
      <c r="D1341" s="10">
        <v>45057</v>
      </c>
      <c r="E1341" s="11">
        <v>324275</v>
      </c>
      <c r="F1341" t="s">
        <v>288</v>
      </c>
      <c r="G1341" s="10">
        <f t="shared" si="80"/>
        <v>45087</v>
      </c>
      <c r="H1341" t="s">
        <v>284</v>
      </c>
      <c r="I1341" s="12" t="str">
        <f t="shared" si="81"/>
        <v>45866324275</v>
      </c>
      <c r="L1341" s="11">
        <f t="shared" si="82"/>
        <v>-324275</v>
      </c>
      <c r="O1341" s="10">
        <f>+IFERROR(VLOOKUP(I1341,'[1]Resumen pagos 2025'!$1:$1048576,9,0),0)</f>
        <v>0</v>
      </c>
      <c r="P1341" t="b">
        <f t="shared" si="83"/>
        <v>1</v>
      </c>
    </row>
    <row r="1342" spans="1:16">
      <c r="A1342" t="s">
        <v>55</v>
      </c>
      <c r="B1342" t="s">
        <v>41</v>
      </c>
      <c r="C1342" s="9">
        <v>934459</v>
      </c>
      <c r="D1342" s="10">
        <v>45058</v>
      </c>
      <c r="E1342" s="11">
        <v>5040362</v>
      </c>
      <c r="F1342" t="s">
        <v>288</v>
      </c>
      <c r="G1342" s="10">
        <f t="shared" si="80"/>
        <v>45088</v>
      </c>
      <c r="H1342" t="s">
        <v>284</v>
      </c>
      <c r="I1342" s="12" t="str">
        <f t="shared" si="81"/>
        <v>9344595040362</v>
      </c>
      <c r="L1342" s="11">
        <f t="shared" si="82"/>
        <v>-5040362</v>
      </c>
      <c r="N1342" s="14" t="s">
        <v>304</v>
      </c>
      <c r="O1342" s="10">
        <f>+IFERROR(VLOOKUP(I1342,'[1]Resumen pagos 2025'!$1:$1048576,9,0),0)</f>
        <v>0</v>
      </c>
      <c r="P1342" t="b">
        <f t="shared" si="83"/>
        <v>1</v>
      </c>
    </row>
    <row r="1343" spans="1:16">
      <c r="A1343" t="s">
        <v>333</v>
      </c>
      <c r="B1343" t="s">
        <v>41</v>
      </c>
      <c r="C1343" s="9">
        <v>122000</v>
      </c>
      <c r="D1343" s="10">
        <v>45058</v>
      </c>
      <c r="E1343" s="11">
        <v>46980</v>
      </c>
      <c r="F1343" t="s">
        <v>288</v>
      </c>
      <c r="G1343" s="10">
        <f t="shared" si="80"/>
        <v>45088</v>
      </c>
      <c r="H1343" t="s">
        <v>284</v>
      </c>
      <c r="I1343" s="12" t="str">
        <f t="shared" si="81"/>
        <v>12200046980</v>
      </c>
      <c r="L1343" s="11">
        <f t="shared" si="82"/>
        <v>-46980</v>
      </c>
      <c r="O1343" s="10">
        <f>+IFERROR(VLOOKUP(I1343,'[1]Resumen pagos 2025'!$1:$1048576,9,0),0)</f>
        <v>0</v>
      </c>
      <c r="P1343" t="b">
        <f t="shared" si="83"/>
        <v>1</v>
      </c>
    </row>
    <row r="1344" spans="1:16">
      <c r="A1344" t="s">
        <v>428</v>
      </c>
      <c r="B1344" t="s">
        <v>41</v>
      </c>
      <c r="C1344" s="9">
        <v>17376</v>
      </c>
      <c r="D1344" s="10">
        <v>45058</v>
      </c>
      <c r="E1344" s="11">
        <v>149990</v>
      </c>
      <c r="F1344" t="s">
        <v>288</v>
      </c>
      <c r="G1344" s="10">
        <f t="shared" si="80"/>
        <v>45088</v>
      </c>
      <c r="H1344" t="s">
        <v>284</v>
      </c>
      <c r="I1344" s="12" t="str">
        <f t="shared" si="81"/>
        <v>17376149990</v>
      </c>
      <c r="L1344" s="11">
        <f t="shared" si="82"/>
        <v>-149990</v>
      </c>
      <c r="O1344" s="10">
        <f>+IFERROR(VLOOKUP(I1344,'[1]Resumen pagos 2025'!$1:$1048576,9,0),0)</f>
        <v>0</v>
      </c>
      <c r="P1344" t="b">
        <f t="shared" si="83"/>
        <v>1</v>
      </c>
    </row>
    <row r="1345" spans="1:16">
      <c r="A1345" t="s">
        <v>428</v>
      </c>
      <c r="B1345" t="s">
        <v>41</v>
      </c>
      <c r="C1345" s="9">
        <v>17377</v>
      </c>
      <c r="D1345" s="10">
        <v>45058</v>
      </c>
      <c r="E1345" s="11">
        <v>158761</v>
      </c>
      <c r="F1345" t="s">
        <v>288</v>
      </c>
      <c r="G1345" s="10">
        <f t="shared" si="80"/>
        <v>45088</v>
      </c>
      <c r="H1345" t="s">
        <v>284</v>
      </c>
      <c r="I1345" s="12" t="str">
        <f t="shared" si="81"/>
        <v>17377158761</v>
      </c>
      <c r="L1345" s="11">
        <f t="shared" si="82"/>
        <v>-158761</v>
      </c>
      <c r="O1345" s="10">
        <f>+IFERROR(VLOOKUP(I1345,'[1]Resumen pagos 2025'!$1:$1048576,9,0),0)</f>
        <v>0</v>
      </c>
      <c r="P1345" t="b">
        <f t="shared" si="83"/>
        <v>1</v>
      </c>
    </row>
    <row r="1346" spans="1:16">
      <c r="A1346" t="s">
        <v>305</v>
      </c>
      <c r="B1346" t="s">
        <v>41</v>
      </c>
      <c r="C1346" s="9">
        <v>4531194</v>
      </c>
      <c r="D1346" s="10">
        <v>45058</v>
      </c>
      <c r="E1346" s="11">
        <v>319990</v>
      </c>
      <c r="F1346" t="s">
        <v>288</v>
      </c>
      <c r="G1346" s="10">
        <f t="shared" ref="G1346:G1409" si="84">+D1346+30</f>
        <v>45088</v>
      </c>
      <c r="H1346" t="s">
        <v>284</v>
      </c>
      <c r="I1346" s="12" t="str">
        <f t="shared" ref="I1346:I1409" si="85">+C1346&amp;E1346</f>
        <v>4531194319990</v>
      </c>
      <c r="L1346" s="11">
        <f t="shared" ref="L1346:L1409" si="86">+K1346-E1346</f>
        <v>-319990</v>
      </c>
      <c r="O1346" s="10">
        <f>+IFERROR(VLOOKUP(I1346,'[1]Resumen pagos 2025'!$1:$1048576,9,0),0)</f>
        <v>0</v>
      </c>
      <c r="P1346" t="b">
        <f t="shared" si="83"/>
        <v>1</v>
      </c>
    </row>
    <row r="1347" spans="1:16">
      <c r="A1347" t="s">
        <v>306</v>
      </c>
      <c r="B1347" t="s">
        <v>41</v>
      </c>
      <c r="C1347" s="9">
        <v>1472942</v>
      </c>
      <c r="D1347" s="10">
        <v>45058</v>
      </c>
      <c r="E1347" s="11">
        <v>143980</v>
      </c>
      <c r="F1347" t="s">
        <v>288</v>
      </c>
      <c r="G1347" s="10">
        <f t="shared" si="84"/>
        <v>45088</v>
      </c>
      <c r="H1347" t="s">
        <v>284</v>
      </c>
      <c r="I1347" s="12" t="str">
        <f t="shared" si="85"/>
        <v>1472942143980</v>
      </c>
      <c r="L1347" s="11">
        <f t="shared" si="86"/>
        <v>-143980</v>
      </c>
      <c r="O1347" s="10">
        <f>+IFERROR(VLOOKUP(I1347,'[1]Resumen pagos 2025'!$1:$1048576,9,0),0)</f>
        <v>0</v>
      </c>
      <c r="P1347" t="b">
        <f t="shared" si="83"/>
        <v>1</v>
      </c>
    </row>
    <row r="1348" spans="1:16">
      <c r="A1348" t="s">
        <v>306</v>
      </c>
      <c r="B1348" t="s">
        <v>41</v>
      </c>
      <c r="C1348" s="9">
        <v>1472941</v>
      </c>
      <c r="D1348" s="10">
        <v>45058</v>
      </c>
      <c r="E1348" s="11">
        <v>144980</v>
      </c>
      <c r="F1348" t="s">
        <v>288</v>
      </c>
      <c r="G1348" s="10">
        <f t="shared" si="84"/>
        <v>45088</v>
      </c>
      <c r="H1348" t="s">
        <v>284</v>
      </c>
      <c r="I1348" s="12" t="str">
        <f t="shared" si="85"/>
        <v>1472941144980</v>
      </c>
      <c r="L1348" s="11">
        <f t="shared" si="86"/>
        <v>-144980</v>
      </c>
      <c r="O1348" s="10">
        <f>+IFERROR(VLOOKUP(I1348,'[1]Resumen pagos 2025'!$1:$1048576,9,0),0)</f>
        <v>0</v>
      </c>
      <c r="P1348" t="b">
        <f t="shared" si="83"/>
        <v>1</v>
      </c>
    </row>
    <row r="1349" spans="1:16">
      <c r="A1349" t="s">
        <v>419</v>
      </c>
      <c r="B1349" t="s">
        <v>41</v>
      </c>
      <c r="C1349" s="9">
        <v>166</v>
      </c>
      <c r="D1349" s="10">
        <v>45058</v>
      </c>
      <c r="E1349" s="11">
        <v>404600</v>
      </c>
      <c r="F1349" t="s">
        <v>288</v>
      </c>
      <c r="G1349" s="10">
        <f t="shared" si="84"/>
        <v>45088</v>
      </c>
      <c r="H1349" t="s">
        <v>284</v>
      </c>
      <c r="I1349" s="12" t="str">
        <f t="shared" si="85"/>
        <v>166404600</v>
      </c>
      <c r="L1349" s="11">
        <f t="shared" si="86"/>
        <v>-404600</v>
      </c>
      <c r="O1349" s="10">
        <f>+IFERROR(VLOOKUP(I1349,'[1]Resumen pagos 2025'!$1:$1048576,9,0),0)</f>
        <v>0</v>
      </c>
      <c r="P1349" t="b">
        <f t="shared" si="83"/>
        <v>1</v>
      </c>
    </row>
    <row r="1350" spans="1:16">
      <c r="A1350" t="s">
        <v>384</v>
      </c>
      <c r="B1350" t="s">
        <v>41</v>
      </c>
      <c r="C1350" s="9">
        <v>2095649</v>
      </c>
      <c r="D1350" s="10">
        <v>45061</v>
      </c>
      <c r="E1350" s="11">
        <v>30024</v>
      </c>
      <c r="F1350" t="s">
        <v>288</v>
      </c>
      <c r="G1350" s="10">
        <f t="shared" si="84"/>
        <v>45091</v>
      </c>
      <c r="H1350" t="s">
        <v>284</v>
      </c>
      <c r="I1350" s="12" t="str">
        <f t="shared" si="85"/>
        <v>209564930024</v>
      </c>
      <c r="L1350" s="11">
        <f t="shared" si="86"/>
        <v>-30024</v>
      </c>
      <c r="O1350" s="10">
        <f>+IFERROR(VLOOKUP(I1350,'[1]Resumen pagos 2025'!$1:$1048576,9,0),0)</f>
        <v>0</v>
      </c>
      <c r="P1350" t="b">
        <f t="shared" si="83"/>
        <v>1</v>
      </c>
    </row>
    <row r="1351" spans="1:16">
      <c r="A1351" t="s">
        <v>285</v>
      </c>
      <c r="B1351" t="s">
        <v>41</v>
      </c>
      <c r="C1351" s="9">
        <v>1035</v>
      </c>
      <c r="D1351" s="10">
        <v>45061</v>
      </c>
      <c r="E1351" s="11">
        <v>1426774</v>
      </c>
      <c r="F1351" t="s">
        <v>288</v>
      </c>
      <c r="G1351" s="10">
        <f t="shared" si="84"/>
        <v>45091</v>
      </c>
      <c r="H1351" t="s">
        <v>284</v>
      </c>
      <c r="I1351" s="12" t="str">
        <f t="shared" si="85"/>
        <v>10351426774</v>
      </c>
      <c r="J1351" s="15">
        <v>45090</v>
      </c>
      <c r="K1351" s="16">
        <v>1426774</v>
      </c>
      <c r="L1351" s="11">
        <f t="shared" si="86"/>
        <v>0</v>
      </c>
      <c r="O1351" s="10">
        <f>+IFERROR(VLOOKUP(I1351,'[1]Resumen pagos 2025'!$1:$1048576,9,0),0)</f>
        <v>0</v>
      </c>
      <c r="P1351" t="b">
        <f t="shared" ref="P1351:P1414" si="87">+O1351=J1351</f>
        <v>0</v>
      </c>
    </row>
    <row r="1352" spans="1:16">
      <c r="A1352" t="s">
        <v>429</v>
      </c>
      <c r="B1352" t="s">
        <v>41</v>
      </c>
      <c r="C1352" s="9">
        <v>3086</v>
      </c>
      <c r="D1352" s="10">
        <v>45062</v>
      </c>
      <c r="E1352" s="11">
        <v>85442</v>
      </c>
      <c r="F1352" t="s">
        <v>288</v>
      </c>
      <c r="G1352" s="10">
        <f t="shared" si="84"/>
        <v>45092</v>
      </c>
      <c r="H1352" t="s">
        <v>284</v>
      </c>
      <c r="I1352" s="12" t="str">
        <f t="shared" si="85"/>
        <v>308685442</v>
      </c>
      <c r="L1352" s="11">
        <f t="shared" si="86"/>
        <v>-85442</v>
      </c>
      <c r="O1352" s="10">
        <f>+IFERROR(VLOOKUP(I1352,'[1]Resumen pagos 2025'!$1:$1048576,9,0),0)</f>
        <v>0</v>
      </c>
      <c r="P1352" t="b">
        <f t="shared" si="87"/>
        <v>1</v>
      </c>
    </row>
    <row r="1353" spans="1:16">
      <c r="A1353" t="s">
        <v>64</v>
      </c>
      <c r="B1353" t="s">
        <v>41</v>
      </c>
      <c r="C1353" s="9">
        <v>106771</v>
      </c>
      <c r="D1353" s="10">
        <v>45062</v>
      </c>
      <c r="E1353" s="11">
        <v>116007</v>
      </c>
      <c r="F1353" t="s">
        <v>288</v>
      </c>
      <c r="G1353" s="10">
        <f t="shared" si="84"/>
        <v>45092</v>
      </c>
      <c r="H1353" t="s">
        <v>284</v>
      </c>
      <c r="I1353" s="12" t="str">
        <f t="shared" si="85"/>
        <v>106771116007</v>
      </c>
      <c r="L1353" s="11">
        <f t="shared" si="86"/>
        <v>-116007</v>
      </c>
      <c r="O1353" s="10">
        <f>+IFERROR(VLOOKUP(I1353,'[1]Resumen pagos 2025'!$1:$1048576,9,0),0)</f>
        <v>0</v>
      </c>
      <c r="P1353" t="b">
        <f t="shared" si="87"/>
        <v>1</v>
      </c>
    </row>
    <row r="1354" spans="1:16">
      <c r="A1354" t="s">
        <v>292</v>
      </c>
      <c r="B1354" t="s">
        <v>41</v>
      </c>
      <c r="C1354" s="9">
        <v>50523</v>
      </c>
      <c r="D1354" s="10">
        <v>45062</v>
      </c>
      <c r="E1354" s="11">
        <v>1018541</v>
      </c>
      <c r="F1354" t="s">
        <v>288</v>
      </c>
      <c r="G1354" s="10">
        <f t="shared" si="84"/>
        <v>45092</v>
      </c>
      <c r="H1354" t="s">
        <v>284</v>
      </c>
      <c r="I1354" s="12" t="str">
        <f t="shared" si="85"/>
        <v>505231018541</v>
      </c>
      <c r="L1354" s="11">
        <f t="shared" si="86"/>
        <v>-1018541</v>
      </c>
      <c r="O1354" s="10">
        <f>+IFERROR(VLOOKUP(I1354,'[1]Resumen pagos 2025'!$1:$1048576,9,0),0)</f>
        <v>0</v>
      </c>
      <c r="P1354" t="b">
        <f t="shared" si="87"/>
        <v>1</v>
      </c>
    </row>
    <row r="1355" spans="1:16">
      <c r="A1355" t="s">
        <v>350</v>
      </c>
      <c r="B1355" t="s">
        <v>41</v>
      </c>
      <c r="C1355" s="9">
        <v>6105135</v>
      </c>
      <c r="D1355" s="10">
        <v>45062</v>
      </c>
      <c r="E1355" s="11">
        <v>12931</v>
      </c>
      <c r="F1355" t="s">
        <v>288</v>
      </c>
      <c r="G1355" s="10">
        <f t="shared" si="84"/>
        <v>45092</v>
      </c>
      <c r="H1355" t="s">
        <v>284</v>
      </c>
      <c r="I1355" s="12" t="str">
        <f t="shared" si="85"/>
        <v>610513512931</v>
      </c>
      <c r="J1355" s="10">
        <f>+G1355</f>
        <v>45092</v>
      </c>
      <c r="K1355" s="11">
        <f>+E1355</f>
        <v>12931</v>
      </c>
      <c r="L1355" s="11">
        <f t="shared" si="86"/>
        <v>0</v>
      </c>
      <c r="O1355" s="10">
        <f>+IFERROR(VLOOKUP(I1355,'[1]Resumen pagos 2025'!$1:$1048576,9,0),0)</f>
        <v>0</v>
      </c>
      <c r="P1355" t="b">
        <f t="shared" si="87"/>
        <v>0</v>
      </c>
    </row>
    <row r="1356" spans="1:16">
      <c r="A1356" t="s">
        <v>55</v>
      </c>
      <c r="B1356" t="s">
        <v>41</v>
      </c>
      <c r="C1356" s="9">
        <v>941007</v>
      </c>
      <c r="D1356" s="10">
        <v>45063</v>
      </c>
      <c r="E1356" s="11">
        <v>849990</v>
      </c>
      <c r="F1356" t="s">
        <v>288</v>
      </c>
      <c r="G1356" s="10">
        <f t="shared" si="84"/>
        <v>45093</v>
      </c>
      <c r="H1356" t="s">
        <v>284</v>
      </c>
      <c r="I1356" s="12" t="str">
        <f t="shared" si="85"/>
        <v>941007849990</v>
      </c>
      <c r="L1356" s="11">
        <f t="shared" si="86"/>
        <v>-849990</v>
      </c>
      <c r="N1356" s="14" t="s">
        <v>304</v>
      </c>
      <c r="O1356" s="10">
        <f>+IFERROR(VLOOKUP(I1356,'[1]Resumen pagos 2025'!$1:$1048576,9,0),0)</f>
        <v>0</v>
      </c>
      <c r="P1356" t="b">
        <f t="shared" si="87"/>
        <v>1</v>
      </c>
    </row>
    <row r="1357" spans="1:16">
      <c r="A1357" t="s">
        <v>402</v>
      </c>
      <c r="B1357" t="s">
        <v>41</v>
      </c>
      <c r="C1357" s="9">
        <v>9381</v>
      </c>
      <c r="D1357" s="10">
        <v>45064</v>
      </c>
      <c r="E1357" s="11">
        <v>412894</v>
      </c>
      <c r="F1357" t="s">
        <v>288</v>
      </c>
      <c r="G1357" s="10">
        <f t="shared" si="84"/>
        <v>45094</v>
      </c>
      <c r="H1357" t="s">
        <v>284</v>
      </c>
      <c r="I1357" s="12" t="str">
        <f t="shared" si="85"/>
        <v>9381412894</v>
      </c>
      <c r="L1357" s="11">
        <f t="shared" si="86"/>
        <v>-412894</v>
      </c>
      <c r="O1357" s="10">
        <f>+IFERROR(VLOOKUP(I1357,'[1]Resumen pagos 2025'!$1:$1048576,9,0),0)</f>
        <v>0</v>
      </c>
      <c r="P1357" t="b">
        <f t="shared" si="87"/>
        <v>1</v>
      </c>
    </row>
    <row r="1358" spans="1:16">
      <c r="A1358" t="s">
        <v>55</v>
      </c>
      <c r="B1358" t="s">
        <v>41</v>
      </c>
      <c r="C1358" s="9">
        <v>941326</v>
      </c>
      <c r="D1358" s="10">
        <v>45064</v>
      </c>
      <c r="E1358" s="11">
        <v>849990</v>
      </c>
      <c r="F1358" t="s">
        <v>288</v>
      </c>
      <c r="G1358" s="10">
        <f t="shared" si="84"/>
        <v>45094</v>
      </c>
      <c r="H1358" t="s">
        <v>284</v>
      </c>
      <c r="I1358" s="12" t="str">
        <f t="shared" si="85"/>
        <v>941326849990</v>
      </c>
      <c r="L1358" s="11">
        <f t="shared" si="86"/>
        <v>-849990</v>
      </c>
      <c r="N1358" s="14" t="s">
        <v>304</v>
      </c>
      <c r="O1358" s="10">
        <f>+IFERROR(VLOOKUP(I1358,'[1]Resumen pagos 2025'!$1:$1048576,9,0),0)</f>
        <v>0</v>
      </c>
      <c r="P1358" t="b">
        <f t="shared" si="87"/>
        <v>1</v>
      </c>
    </row>
    <row r="1359" spans="1:16">
      <c r="A1359" t="s">
        <v>55</v>
      </c>
      <c r="B1359" t="s">
        <v>41</v>
      </c>
      <c r="C1359" s="9">
        <v>941325</v>
      </c>
      <c r="D1359" s="10">
        <v>45064</v>
      </c>
      <c r="E1359" s="11">
        <v>1299991</v>
      </c>
      <c r="F1359" t="s">
        <v>288</v>
      </c>
      <c r="G1359" s="10">
        <f t="shared" si="84"/>
        <v>45094</v>
      </c>
      <c r="H1359" t="s">
        <v>284</v>
      </c>
      <c r="I1359" s="12" t="str">
        <f t="shared" si="85"/>
        <v>9413251299991</v>
      </c>
      <c r="L1359" s="11">
        <f t="shared" si="86"/>
        <v>-1299991</v>
      </c>
      <c r="N1359" s="14" t="s">
        <v>304</v>
      </c>
      <c r="O1359" s="10">
        <f>+IFERROR(VLOOKUP(I1359,'[1]Resumen pagos 2025'!$1:$1048576,9,0),0)</f>
        <v>0</v>
      </c>
      <c r="P1359" t="b">
        <f t="shared" si="87"/>
        <v>1</v>
      </c>
    </row>
    <row r="1360" spans="1:16">
      <c r="A1360" t="s">
        <v>289</v>
      </c>
      <c r="B1360" t="s">
        <v>41</v>
      </c>
      <c r="C1360" s="9">
        <v>5918</v>
      </c>
      <c r="D1360" s="10">
        <v>45064</v>
      </c>
      <c r="E1360" s="11">
        <v>40456</v>
      </c>
      <c r="F1360" t="s">
        <v>288</v>
      </c>
      <c r="G1360" s="10">
        <f t="shared" si="84"/>
        <v>45094</v>
      </c>
      <c r="H1360" t="s">
        <v>327</v>
      </c>
      <c r="I1360" s="12" t="str">
        <f t="shared" si="85"/>
        <v>591840456</v>
      </c>
      <c r="L1360" s="11">
        <f t="shared" si="86"/>
        <v>-40456</v>
      </c>
      <c r="O1360" s="10">
        <f>+IFERROR(VLOOKUP(I1360,'[1]Resumen pagos 2025'!$1:$1048576,9,0),0)</f>
        <v>0</v>
      </c>
      <c r="P1360" t="b">
        <f t="shared" si="87"/>
        <v>1</v>
      </c>
    </row>
    <row r="1361" spans="1:16">
      <c r="A1361" t="s">
        <v>289</v>
      </c>
      <c r="B1361" t="s">
        <v>41</v>
      </c>
      <c r="C1361" s="9">
        <v>5919</v>
      </c>
      <c r="D1361" s="10">
        <v>45064</v>
      </c>
      <c r="E1361" s="11">
        <v>40456</v>
      </c>
      <c r="F1361" t="s">
        <v>288</v>
      </c>
      <c r="G1361" s="10">
        <f t="shared" si="84"/>
        <v>45094</v>
      </c>
      <c r="H1361" t="s">
        <v>284</v>
      </c>
      <c r="I1361" s="12" t="str">
        <f t="shared" si="85"/>
        <v>591940456</v>
      </c>
      <c r="L1361" s="11">
        <f t="shared" si="86"/>
        <v>-40456</v>
      </c>
      <c r="O1361" s="10">
        <f>+IFERROR(VLOOKUP(I1361,'[1]Resumen pagos 2025'!$1:$1048576,9,0),0)</f>
        <v>0</v>
      </c>
      <c r="P1361" t="b">
        <f t="shared" si="87"/>
        <v>1</v>
      </c>
    </row>
    <row r="1362" spans="1:16">
      <c r="A1362" t="s">
        <v>289</v>
      </c>
      <c r="B1362" t="s">
        <v>310</v>
      </c>
      <c r="C1362" s="9">
        <v>721</v>
      </c>
      <c r="D1362" s="10">
        <v>45064</v>
      </c>
      <c r="E1362" s="11">
        <v>-40456</v>
      </c>
      <c r="F1362" t="s">
        <v>288</v>
      </c>
      <c r="G1362" s="10">
        <f t="shared" si="84"/>
        <v>45094</v>
      </c>
      <c r="H1362" t="s">
        <v>311</v>
      </c>
      <c r="I1362" s="12" t="str">
        <f t="shared" si="85"/>
        <v>721-40456</v>
      </c>
      <c r="L1362" s="11">
        <f t="shared" si="86"/>
        <v>40456</v>
      </c>
      <c r="O1362" s="10">
        <f>+IFERROR(VLOOKUP(I1362,'[1]Resumen pagos 2025'!$1:$1048576,9,0),0)</f>
        <v>0</v>
      </c>
      <c r="P1362" t="b">
        <f t="shared" si="87"/>
        <v>1</v>
      </c>
    </row>
    <row r="1363" spans="1:16">
      <c r="A1363" t="s">
        <v>53</v>
      </c>
      <c r="B1363" t="s">
        <v>41</v>
      </c>
      <c r="C1363" s="9">
        <v>11880</v>
      </c>
      <c r="D1363" s="10">
        <v>45064</v>
      </c>
      <c r="E1363" s="11">
        <v>2013371</v>
      </c>
      <c r="F1363" t="s">
        <v>288</v>
      </c>
      <c r="G1363" s="10">
        <f t="shared" si="84"/>
        <v>45094</v>
      </c>
      <c r="H1363" t="s">
        <v>327</v>
      </c>
      <c r="I1363" s="12" t="str">
        <f t="shared" si="85"/>
        <v>118802013371</v>
      </c>
      <c r="L1363" s="11">
        <f t="shared" si="86"/>
        <v>-2013371</v>
      </c>
      <c r="O1363" s="10">
        <f>+IFERROR(VLOOKUP(I1363,'[1]Resumen pagos 2025'!$1:$1048576,9,0),0)</f>
        <v>0</v>
      </c>
      <c r="P1363" t="b">
        <f t="shared" si="87"/>
        <v>1</v>
      </c>
    </row>
    <row r="1364" spans="1:16">
      <c r="A1364" t="s">
        <v>53</v>
      </c>
      <c r="B1364" t="s">
        <v>310</v>
      </c>
      <c r="C1364" s="9">
        <v>2055</v>
      </c>
      <c r="D1364" s="10">
        <v>45064</v>
      </c>
      <c r="E1364" s="11">
        <v>-2013371</v>
      </c>
      <c r="F1364" t="s">
        <v>288</v>
      </c>
      <c r="G1364" s="10">
        <f t="shared" si="84"/>
        <v>45094</v>
      </c>
      <c r="H1364" t="s">
        <v>311</v>
      </c>
      <c r="I1364" s="12" t="str">
        <f t="shared" si="85"/>
        <v>2055-2013371</v>
      </c>
      <c r="L1364" s="11">
        <f t="shared" si="86"/>
        <v>2013371</v>
      </c>
      <c r="O1364" s="10">
        <f>+IFERROR(VLOOKUP(I1364,'[1]Resumen pagos 2025'!$1:$1048576,9,0),0)</f>
        <v>0</v>
      </c>
      <c r="P1364" t="b">
        <f t="shared" si="87"/>
        <v>1</v>
      </c>
    </row>
    <row r="1365" spans="1:16">
      <c r="A1365" t="s">
        <v>53</v>
      </c>
      <c r="B1365" t="s">
        <v>41</v>
      </c>
      <c r="C1365" s="9">
        <v>11881</v>
      </c>
      <c r="D1365" s="10">
        <v>45065</v>
      </c>
      <c r="E1365" s="11">
        <v>2013371</v>
      </c>
      <c r="F1365" t="s">
        <v>288</v>
      </c>
      <c r="G1365" s="10">
        <f t="shared" si="84"/>
        <v>45095</v>
      </c>
      <c r="H1365" t="s">
        <v>284</v>
      </c>
      <c r="I1365" s="12" t="str">
        <f t="shared" si="85"/>
        <v>118812013371</v>
      </c>
      <c r="L1365" s="11">
        <f t="shared" si="86"/>
        <v>-2013371</v>
      </c>
      <c r="O1365" s="10">
        <f>+IFERROR(VLOOKUP(I1365,'[1]Resumen pagos 2025'!$1:$1048576,9,0),0)</f>
        <v>0</v>
      </c>
      <c r="P1365" t="b">
        <f t="shared" si="87"/>
        <v>1</v>
      </c>
    </row>
    <row r="1366" spans="1:16">
      <c r="A1366" t="s">
        <v>312</v>
      </c>
      <c r="B1366" t="s">
        <v>41</v>
      </c>
      <c r="C1366" s="9">
        <v>63799</v>
      </c>
      <c r="D1366" s="10">
        <v>45067</v>
      </c>
      <c r="E1366" s="11">
        <v>280840</v>
      </c>
      <c r="F1366" t="s">
        <v>288</v>
      </c>
      <c r="G1366" s="10">
        <f t="shared" si="84"/>
        <v>45097</v>
      </c>
      <c r="H1366" t="s">
        <v>284</v>
      </c>
      <c r="I1366" s="12" t="str">
        <f t="shared" si="85"/>
        <v>63799280840</v>
      </c>
      <c r="L1366" s="11">
        <f t="shared" si="86"/>
        <v>-280840</v>
      </c>
      <c r="O1366" s="10">
        <f>+IFERROR(VLOOKUP(I1366,'[1]Resumen pagos 2025'!$1:$1048576,9,0),0)</f>
        <v>0</v>
      </c>
      <c r="P1366" t="b">
        <f t="shared" si="87"/>
        <v>1</v>
      </c>
    </row>
    <row r="1367" spans="1:16">
      <c r="A1367" t="s">
        <v>285</v>
      </c>
      <c r="B1367" t="s">
        <v>41</v>
      </c>
      <c r="C1367" s="9">
        <v>1048</v>
      </c>
      <c r="D1367" s="10">
        <v>45068</v>
      </c>
      <c r="E1367" s="11">
        <v>1435480</v>
      </c>
      <c r="F1367" t="s">
        <v>288</v>
      </c>
      <c r="G1367" s="10">
        <f t="shared" si="84"/>
        <v>45098</v>
      </c>
      <c r="H1367" t="s">
        <v>284</v>
      </c>
      <c r="I1367" s="12" t="str">
        <f t="shared" si="85"/>
        <v>10481435480</v>
      </c>
      <c r="J1367" s="15">
        <v>45092</v>
      </c>
      <c r="K1367" s="16">
        <v>1435482</v>
      </c>
      <c r="L1367" s="11">
        <f t="shared" si="86"/>
        <v>2</v>
      </c>
      <c r="O1367" s="10">
        <f>+IFERROR(VLOOKUP(I1367,'[1]Resumen pagos 2025'!$1:$1048576,9,0),0)</f>
        <v>0</v>
      </c>
      <c r="P1367" t="b">
        <f t="shared" si="87"/>
        <v>0</v>
      </c>
    </row>
    <row r="1368" spans="1:16">
      <c r="A1368" t="s">
        <v>413</v>
      </c>
      <c r="B1368" t="s">
        <v>41</v>
      </c>
      <c r="C1368" s="9">
        <v>7118</v>
      </c>
      <c r="D1368" s="10">
        <v>45068</v>
      </c>
      <c r="E1368" s="11">
        <v>1406600</v>
      </c>
      <c r="F1368" t="s">
        <v>288</v>
      </c>
      <c r="G1368" s="10">
        <f t="shared" si="84"/>
        <v>45098</v>
      </c>
      <c r="H1368" t="s">
        <v>284</v>
      </c>
      <c r="I1368" s="12" t="str">
        <f t="shared" si="85"/>
        <v>71181406600</v>
      </c>
      <c r="L1368" s="11">
        <f t="shared" si="86"/>
        <v>-1406600</v>
      </c>
      <c r="O1368" s="10">
        <f>+IFERROR(VLOOKUP(I1368,'[1]Resumen pagos 2025'!$1:$1048576,9,0),0)</f>
        <v>0</v>
      </c>
      <c r="P1368" t="b">
        <f t="shared" si="87"/>
        <v>1</v>
      </c>
    </row>
    <row r="1369" spans="1:16">
      <c r="A1369" t="s">
        <v>55</v>
      </c>
      <c r="B1369" t="s">
        <v>41</v>
      </c>
      <c r="C1369" s="9">
        <v>942059</v>
      </c>
      <c r="D1369" s="10">
        <v>45068</v>
      </c>
      <c r="E1369" s="11">
        <v>849990</v>
      </c>
      <c r="F1369" t="s">
        <v>288</v>
      </c>
      <c r="G1369" s="10">
        <f t="shared" si="84"/>
        <v>45098</v>
      </c>
      <c r="H1369" t="s">
        <v>327</v>
      </c>
      <c r="I1369" s="12" t="str">
        <f t="shared" si="85"/>
        <v>942059849990</v>
      </c>
      <c r="L1369" s="11">
        <f t="shared" si="86"/>
        <v>-849990</v>
      </c>
      <c r="N1369" s="14" t="s">
        <v>304</v>
      </c>
      <c r="O1369" s="10">
        <f>+IFERROR(VLOOKUP(I1369,'[1]Resumen pagos 2025'!$1:$1048576,9,0),0)</f>
        <v>0</v>
      </c>
      <c r="P1369" t="b">
        <f t="shared" si="87"/>
        <v>1</v>
      </c>
    </row>
    <row r="1370" spans="1:16">
      <c r="A1370" t="s">
        <v>55</v>
      </c>
      <c r="B1370" t="s">
        <v>41</v>
      </c>
      <c r="C1370" s="9">
        <v>942061</v>
      </c>
      <c r="D1370" s="10">
        <v>45068</v>
      </c>
      <c r="E1370" s="11">
        <v>849990</v>
      </c>
      <c r="F1370" t="s">
        <v>288</v>
      </c>
      <c r="G1370" s="10">
        <f t="shared" si="84"/>
        <v>45098</v>
      </c>
      <c r="H1370" t="s">
        <v>284</v>
      </c>
      <c r="I1370" s="12" t="str">
        <f t="shared" si="85"/>
        <v>942061849990</v>
      </c>
      <c r="L1370" s="11">
        <f t="shared" si="86"/>
        <v>-849990</v>
      </c>
      <c r="N1370" s="14" t="s">
        <v>304</v>
      </c>
      <c r="O1370" s="10">
        <f>+IFERROR(VLOOKUP(I1370,'[1]Resumen pagos 2025'!$1:$1048576,9,0),0)</f>
        <v>0</v>
      </c>
      <c r="P1370" t="b">
        <f t="shared" si="87"/>
        <v>1</v>
      </c>
    </row>
    <row r="1371" spans="1:16">
      <c r="A1371" t="s">
        <v>55</v>
      </c>
      <c r="B1371" t="s">
        <v>310</v>
      </c>
      <c r="C1371" s="9">
        <v>154921</v>
      </c>
      <c r="D1371" s="10">
        <v>45068</v>
      </c>
      <c r="E1371" s="11">
        <v>-849990</v>
      </c>
      <c r="F1371" t="s">
        <v>288</v>
      </c>
      <c r="G1371" s="10">
        <f t="shared" si="84"/>
        <v>45098</v>
      </c>
      <c r="H1371" t="s">
        <v>311</v>
      </c>
      <c r="I1371" s="12" t="str">
        <f t="shared" si="85"/>
        <v>154921-849990</v>
      </c>
      <c r="L1371" s="11">
        <f t="shared" si="86"/>
        <v>849990</v>
      </c>
      <c r="N1371" s="14" t="s">
        <v>304</v>
      </c>
      <c r="O1371" s="10">
        <f>+IFERROR(VLOOKUP(I1371,'[1]Resumen pagos 2025'!$1:$1048576,9,0),0)</f>
        <v>0</v>
      </c>
      <c r="P1371" t="b">
        <f t="shared" si="87"/>
        <v>1</v>
      </c>
    </row>
    <row r="1372" spans="1:16">
      <c r="A1372" t="s">
        <v>344</v>
      </c>
      <c r="B1372" t="s">
        <v>41</v>
      </c>
      <c r="C1372" s="9">
        <v>28615</v>
      </c>
      <c r="D1372" s="10">
        <v>45068</v>
      </c>
      <c r="E1372" s="11">
        <v>2092511</v>
      </c>
      <c r="F1372" t="s">
        <v>288</v>
      </c>
      <c r="G1372" s="10">
        <f t="shared" si="84"/>
        <v>45098</v>
      </c>
      <c r="H1372" t="s">
        <v>284</v>
      </c>
      <c r="I1372" s="12" t="str">
        <f t="shared" si="85"/>
        <v>286152092511</v>
      </c>
      <c r="L1372" s="11">
        <f t="shared" si="86"/>
        <v>-2092511</v>
      </c>
      <c r="O1372" s="10">
        <f>+IFERROR(VLOOKUP(I1372,'[1]Resumen pagos 2025'!$1:$1048576,9,0),0)</f>
        <v>0</v>
      </c>
      <c r="P1372" t="b">
        <f t="shared" si="87"/>
        <v>1</v>
      </c>
    </row>
    <row r="1373" spans="1:16">
      <c r="A1373" t="s">
        <v>48</v>
      </c>
      <c r="B1373" t="s">
        <v>41</v>
      </c>
      <c r="C1373" s="9">
        <v>3843</v>
      </c>
      <c r="D1373" s="10">
        <v>45069</v>
      </c>
      <c r="E1373" s="11">
        <v>2428007</v>
      </c>
      <c r="F1373" t="s">
        <v>288</v>
      </c>
      <c r="G1373" s="10">
        <f t="shared" si="84"/>
        <v>45099</v>
      </c>
      <c r="H1373" t="s">
        <v>284</v>
      </c>
      <c r="I1373" s="12" t="str">
        <f t="shared" si="85"/>
        <v>38432428007</v>
      </c>
      <c r="L1373" s="11">
        <f t="shared" si="86"/>
        <v>-2428007</v>
      </c>
      <c r="O1373" s="10">
        <f>+IFERROR(VLOOKUP(I1373,'[1]Resumen pagos 2025'!$1:$1048576,9,0),0)</f>
        <v>0</v>
      </c>
      <c r="P1373" t="b">
        <f t="shared" si="87"/>
        <v>1</v>
      </c>
    </row>
    <row r="1374" spans="1:16">
      <c r="A1374" t="s">
        <v>430</v>
      </c>
      <c r="B1374" t="s">
        <v>41</v>
      </c>
      <c r="C1374" s="9">
        <v>568235</v>
      </c>
      <c r="D1374" s="10">
        <v>45069</v>
      </c>
      <c r="E1374" s="11">
        <v>71024</v>
      </c>
      <c r="F1374" t="s">
        <v>288</v>
      </c>
      <c r="G1374" s="10">
        <f t="shared" si="84"/>
        <v>45099</v>
      </c>
      <c r="H1374" t="s">
        <v>284</v>
      </c>
      <c r="I1374" s="12" t="str">
        <f t="shared" si="85"/>
        <v>56823571024</v>
      </c>
      <c r="L1374" s="11">
        <f t="shared" si="86"/>
        <v>-71024</v>
      </c>
      <c r="O1374" s="10">
        <f>+IFERROR(VLOOKUP(I1374,'[1]Resumen pagos 2025'!$1:$1048576,9,0),0)</f>
        <v>0</v>
      </c>
      <c r="P1374" t="b">
        <f t="shared" si="87"/>
        <v>1</v>
      </c>
    </row>
    <row r="1375" spans="1:16">
      <c r="A1375" t="s">
        <v>393</v>
      </c>
      <c r="B1375" t="s">
        <v>41</v>
      </c>
      <c r="C1375" s="9">
        <v>30328</v>
      </c>
      <c r="D1375" s="10">
        <v>45069</v>
      </c>
      <c r="E1375" s="11">
        <v>20706</v>
      </c>
      <c r="F1375" t="s">
        <v>288</v>
      </c>
      <c r="G1375" s="10">
        <f t="shared" si="84"/>
        <v>45099</v>
      </c>
      <c r="H1375" t="s">
        <v>284</v>
      </c>
      <c r="I1375" s="12" t="str">
        <f t="shared" si="85"/>
        <v>3032820706</v>
      </c>
      <c r="L1375" s="11">
        <f t="shared" si="86"/>
        <v>-20706</v>
      </c>
      <c r="O1375" s="10">
        <f>+IFERROR(VLOOKUP(I1375,'[1]Resumen pagos 2025'!$1:$1048576,9,0),0)</f>
        <v>0</v>
      </c>
      <c r="P1375" t="b">
        <f t="shared" si="87"/>
        <v>1</v>
      </c>
    </row>
    <row r="1376" spans="1:16">
      <c r="A1376" t="s">
        <v>289</v>
      </c>
      <c r="B1376" t="s">
        <v>41</v>
      </c>
      <c r="C1376" s="9">
        <v>5920</v>
      </c>
      <c r="D1376" s="10">
        <v>45069</v>
      </c>
      <c r="E1376" s="11">
        <v>230826</v>
      </c>
      <c r="F1376" t="s">
        <v>288</v>
      </c>
      <c r="G1376" s="10">
        <f t="shared" si="84"/>
        <v>45099</v>
      </c>
      <c r="H1376" t="s">
        <v>284</v>
      </c>
      <c r="I1376" s="12" t="str">
        <f t="shared" si="85"/>
        <v>5920230826</v>
      </c>
      <c r="L1376" s="11">
        <f t="shared" si="86"/>
        <v>-230826</v>
      </c>
      <c r="O1376" s="10">
        <f>+IFERROR(VLOOKUP(I1376,'[1]Resumen pagos 2025'!$1:$1048576,9,0),0)</f>
        <v>0</v>
      </c>
      <c r="P1376" t="b">
        <f t="shared" si="87"/>
        <v>1</v>
      </c>
    </row>
    <row r="1377" spans="1:16">
      <c r="A1377" t="s">
        <v>350</v>
      </c>
      <c r="B1377" t="s">
        <v>41</v>
      </c>
      <c r="C1377" s="9">
        <v>6110589</v>
      </c>
      <c r="D1377" s="10">
        <v>45070</v>
      </c>
      <c r="E1377" s="11">
        <v>171669</v>
      </c>
      <c r="F1377" t="s">
        <v>288</v>
      </c>
      <c r="G1377" s="10">
        <f t="shared" si="84"/>
        <v>45100</v>
      </c>
      <c r="H1377" t="s">
        <v>284</v>
      </c>
      <c r="I1377" s="12" t="str">
        <f t="shared" si="85"/>
        <v>6110589171669</v>
      </c>
      <c r="J1377" s="10">
        <f>+G1377</f>
        <v>45100</v>
      </c>
      <c r="K1377" s="11">
        <f>+E1377</f>
        <v>171669</v>
      </c>
      <c r="L1377" s="11">
        <f t="shared" si="86"/>
        <v>0</v>
      </c>
      <c r="O1377" s="10">
        <f>+IFERROR(VLOOKUP(I1377,'[1]Resumen pagos 2025'!$1:$1048576,9,0),0)</f>
        <v>0</v>
      </c>
      <c r="P1377" t="b">
        <f t="shared" si="87"/>
        <v>0</v>
      </c>
    </row>
    <row r="1378" spans="1:16">
      <c r="A1378" t="s">
        <v>64</v>
      </c>
      <c r="B1378" t="s">
        <v>41</v>
      </c>
      <c r="C1378" s="9">
        <v>106957</v>
      </c>
      <c r="D1378" s="10">
        <v>45071</v>
      </c>
      <c r="E1378" s="11">
        <v>111984</v>
      </c>
      <c r="F1378" t="s">
        <v>288</v>
      </c>
      <c r="G1378" s="10">
        <f t="shared" si="84"/>
        <v>45101</v>
      </c>
      <c r="H1378" t="s">
        <v>284</v>
      </c>
      <c r="I1378" s="12" t="str">
        <f t="shared" si="85"/>
        <v>106957111984</v>
      </c>
      <c r="L1378" s="11">
        <f t="shared" si="86"/>
        <v>-111984</v>
      </c>
      <c r="O1378" s="10">
        <f>+IFERROR(VLOOKUP(I1378,'[1]Resumen pagos 2025'!$1:$1048576,9,0),0)</f>
        <v>0</v>
      </c>
      <c r="P1378" t="b">
        <f t="shared" si="87"/>
        <v>1</v>
      </c>
    </row>
    <row r="1379" spans="1:16">
      <c r="A1379" t="s">
        <v>64</v>
      </c>
      <c r="B1379" t="s">
        <v>41</v>
      </c>
      <c r="C1379" s="9">
        <v>107245</v>
      </c>
      <c r="D1379" s="10">
        <v>45071</v>
      </c>
      <c r="E1379" s="11">
        <v>1003369</v>
      </c>
      <c r="F1379" t="s">
        <v>288</v>
      </c>
      <c r="G1379" s="10">
        <f t="shared" si="84"/>
        <v>45101</v>
      </c>
      <c r="H1379" t="s">
        <v>284</v>
      </c>
      <c r="I1379" s="12" t="str">
        <f t="shared" si="85"/>
        <v>1072451003369</v>
      </c>
      <c r="L1379" s="11">
        <f t="shared" si="86"/>
        <v>-1003369</v>
      </c>
      <c r="O1379" s="10">
        <f>+IFERROR(VLOOKUP(I1379,'[1]Resumen pagos 2025'!$1:$1048576,9,0),0)</f>
        <v>0</v>
      </c>
      <c r="P1379" t="b">
        <f t="shared" si="87"/>
        <v>1</v>
      </c>
    </row>
    <row r="1380" spans="1:16">
      <c r="A1380" t="s">
        <v>51</v>
      </c>
      <c r="B1380" t="s">
        <v>41</v>
      </c>
      <c r="C1380" s="9">
        <v>14098</v>
      </c>
      <c r="D1380" s="10">
        <v>45071</v>
      </c>
      <c r="E1380" s="11">
        <v>481309</v>
      </c>
      <c r="F1380" t="s">
        <v>288</v>
      </c>
      <c r="G1380" s="10">
        <f t="shared" si="84"/>
        <v>45101</v>
      </c>
      <c r="H1380" t="s">
        <v>284</v>
      </c>
      <c r="I1380" s="12" t="str">
        <f t="shared" si="85"/>
        <v>14098481309</v>
      </c>
      <c r="L1380" s="11">
        <f t="shared" si="86"/>
        <v>-481309</v>
      </c>
      <c r="O1380" s="10">
        <f>+IFERROR(VLOOKUP(I1380,'[1]Resumen pagos 2025'!$1:$1048576,9,0),0)</f>
        <v>0</v>
      </c>
      <c r="P1380" t="b">
        <f t="shared" si="87"/>
        <v>1</v>
      </c>
    </row>
    <row r="1381" spans="1:16">
      <c r="A1381" t="s">
        <v>431</v>
      </c>
      <c r="B1381" t="s">
        <v>41</v>
      </c>
      <c r="C1381" s="9">
        <v>11487619</v>
      </c>
      <c r="D1381" s="10">
        <v>45071</v>
      </c>
      <c r="E1381" s="11">
        <v>10700</v>
      </c>
      <c r="F1381" t="s">
        <v>288</v>
      </c>
      <c r="G1381" s="10">
        <f t="shared" si="84"/>
        <v>45101</v>
      </c>
      <c r="H1381" t="s">
        <v>284</v>
      </c>
      <c r="I1381" s="12" t="str">
        <f t="shared" si="85"/>
        <v>1148761910700</v>
      </c>
      <c r="L1381" s="11">
        <f t="shared" si="86"/>
        <v>-10700</v>
      </c>
      <c r="O1381" s="10">
        <f>+IFERROR(VLOOKUP(I1381,'[1]Resumen pagos 2025'!$1:$1048576,9,0),0)</f>
        <v>0</v>
      </c>
      <c r="P1381" t="b">
        <f t="shared" si="87"/>
        <v>1</v>
      </c>
    </row>
    <row r="1382" spans="1:16">
      <c r="A1382" t="s">
        <v>306</v>
      </c>
      <c r="B1382" t="s">
        <v>41</v>
      </c>
      <c r="C1382" s="9">
        <v>1484088</v>
      </c>
      <c r="D1382" s="10">
        <v>45071</v>
      </c>
      <c r="E1382" s="11">
        <v>199980</v>
      </c>
      <c r="F1382" t="s">
        <v>288</v>
      </c>
      <c r="G1382" s="10">
        <f t="shared" si="84"/>
        <v>45101</v>
      </c>
      <c r="H1382" t="s">
        <v>284</v>
      </c>
      <c r="I1382" s="12" t="str">
        <f t="shared" si="85"/>
        <v>1484088199980</v>
      </c>
      <c r="L1382" s="11">
        <f t="shared" si="86"/>
        <v>-199980</v>
      </c>
      <c r="O1382" s="10">
        <f>+IFERROR(VLOOKUP(I1382,'[1]Resumen pagos 2025'!$1:$1048576,9,0),0)</f>
        <v>0</v>
      </c>
      <c r="P1382" t="b">
        <f t="shared" si="87"/>
        <v>1</v>
      </c>
    </row>
    <row r="1383" spans="1:16">
      <c r="A1383" t="s">
        <v>306</v>
      </c>
      <c r="B1383" t="s">
        <v>41</v>
      </c>
      <c r="C1383" s="9">
        <v>1484093</v>
      </c>
      <c r="D1383" s="10">
        <v>45071</v>
      </c>
      <c r="E1383" s="11">
        <v>273980</v>
      </c>
      <c r="F1383" t="s">
        <v>288</v>
      </c>
      <c r="G1383" s="10">
        <f t="shared" si="84"/>
        <v>45101</v>
      </c>
      <c r="H1383" t="s">
        <v>284</v>
      </c>
      <c r="I1383" s="12" t="str">
        <f t="shared" si="85"/>
        <v>1484093273980</v>
      </c>
      <c r="L1383" s="11">
        <f t="shared" si="86"/>
        <v>-273980</v>
      </c>
      <c r="O1383" s="10">
        <f>+IFERROR(VLOOKUP(I1383,'[1]Resumen pagos 2025'!$1:$1048576,9,0),0)</f>
        <v>0</v>
      </c>
      <c r="P1383" t="b">
        <f t="shared" si="87"/>
        <v>1</v>
      </c>
    </row>
    <row r="1384" spans="1:16">
      <c r="A1384" t="s">
        <v>359</v>
      </c>
      <c r="B1384" t="s">
        <v>310</v>
      </c>
      <c r="C1384" s="9">
        <v>7643733</v>
      </c>
      <c r="D1384" s="10">
        <v>45072</v>
      </c>
      <c r="E1384" s="11">
        <v>-660</v>
      </c>
      <c r="F1384" t="s">
        <v>288</v>
      </c>
      <c r="G1384" s="10">
        <f t="shared" si="84"/>
        <v>45102</v>
      </c>
      <c r="H1384" t="s">
        <v>311</v>
      </c>
      <c r="I1384" s="12" t="str">
        <f t="shared" si="85"/>
        <v>7643733-660</v>
      </c>
      <c r="L1384" s="11">
        <f t="shared" si="86"/>
        <v>660</v>
      </c>
      <c r="O1384" s="10">
        <f>+IFERROR(VLOOKUP(I1384,'[1]Resumen pagos 2025'!$1:$1048576,9,0),0)</f>
        <v>0</v>
      </c>
      <c r="P1384" t="b">
        <f t="shared" si="87"/>
        <v>1</v>
      </c>
    </row>
    <row r="1385" spans="1:16">
      <c r="A1385" t="s">
        <v>432</v>
      </c>
      <c r="B1385" t="s">
        <v>41</v>
      </c>
      <c r="C1385" s="9">
        <v>22158</v>
      </c>
      <c r="D1385" s="10">
        <v>45072</v>
      </c>
      <c r="E1385" s="11">
        <v>298590</v>
      </c>
      <c r="F1385" t="s">
        <v>288</v>
      </c>
      <c r="G1385" s="10">
        <f t="shared" si="84"/>
        <v>45102</v>
      </c>
      <c r="H1385" t="s">
        <v>284</v>
      </c>
      <c r="I1385" s="12" t="str">
        <f t="shared" si="85"/>
        <v>22158298590</v>
      </c>
      <c r="L1385" s="11">
        <f t="shared" si="86"/>
        <v>-298590</v>
      </c>
      <c r="O1385" s="10">
        <f>+IFERROR(VLOOKUP(I1385,'[1]Resumen pagos 2025'!$1:$1048576,9,0),0)</f>
        <v>0</v>
      </c>
      <c r="P1385" t="b">
        <f t="shared" si="87"/>
        <v>1</v>
      </c>
    </row>
    <row r="1386" spans="1:16">
      <c r="A1386" t="s">
        <v>55</v>
      </c>
      <c r="B1386" t="s">
        <v>41</v>
      </c>
      <c r="C1386" s="9">
        <v>950747</v>
      </c>
      <c r="D1386" s="10">
        <v>45076</v>
      </c>
      <c r="E1386" s="11">
        <v>799991</v>
      </c>
      <c r="F1386" t="s">
        <v>288</v>
      </c>
      <c r="G1386" s="10">
        <f t="shared" si="84"/>
        <v>45106</v>
      </c>
      <c r="H1386" t="s">
        <v>284</v>
      </c>
      <c r="I1386" s="12" t="str">
        <f t="shared" si="85"/>
        <v>950747799991</v>
      </c>
      <c r="L1386" s="11">
        <f t="shared" si="86"/>
        <v>-799991</v>
      </c>
      <c r="N1386" s="14" t="s">
        <v>304</v>
      </c>
      <c r="O1386" s="10">
        <f>+IFERROR(VLOOKUP(I1386,'[1]Resumen pagos 2025'!$1:$1048576,9,0),0)</f>
        <v>0</v>
      </c>
      <c r="P1386" t="b">
        <f t="shared" si="87"/>
        <v>1</v>
      </c>
    </row>
    <row r="1387" spans="1:16">
      <c r="A1387" t="s">
        <v>55</v>
      </c>
      <c r="B1387" t="s">
        <v>41</v>
      </c>
      <c r="C1387" s="9">
        <v>950655</v>
      </c>
      <c r="D1387" s="10">
        <v>45076</v>
      </c>
      <c r="E1387" s="11">
        <v>99990</v>
      </c>
      <c r="F1387" t="s">
        <v>288</v>
      </c>
      <c r="G1387" s="10">
        <f t="shared" si="84"/>
        <v>45106</v>
      </c>
      <c r="H1387" t="s">
        <v>284</v>
      </c>
      <c r="I1387" s="12" t="str">
        <f t="shared" si="85"/>
        <v>95065599990</v>
      </c>
      <c r="L1387" s="11">
        <f t="shared" si="86"/>
        <v>-99990</v>
      </c>
      <c r="N1387" s="14" t="s">
        <v>304</v>
      </c>
      <c r="O1387" s="10">
        <f>+IFERROR(VLOOKUP(I1387,'[1]Resumen pagos 2025'!$1:$1048576,9,0),0)</f>
        <v>0</v>
      </c>
      <c r="P1387" t="b">
        <f t="shared" si="87"/>
        <v>1</v>
      </c>
    </row>
    <row r="1388" spans="1:16">
      <c r="A1388" t="s">
        <v>95</v>
      </c>
      <c r="B1388" t="s">
        <v>41</v>
      </c>
      <c r="C1388" s="9">
        <v>5423</v>
      </c>
      <c r="D1388" s="10">
        <v>45077</v>
      </c>
      <c r="E1388" s="11">
        <v>5090507</v>
      </c>
      <c r="F1388" t="s">
        <v>288</v>
      </c>
      <c r="G1388" s="10">
        <f t="shared" si="84"/>
        <v>45107</v>
      </c>
      <c r="H1388" t="s">
        <v>284</v>
      </c>
      <c r="I1388" s="12" t="str">
        <f t="shared" si="85"/>
        <v>54235090507</v>
      </c>
      <c r="L1388" s="11">
        <f t="shared" si="86"/>
        <v>-5090507</v>
      </c>
      <c r="O1388" s="10">
        <f>+IFERROR(VLOOKUP(I1388,'[1]Resumen pagos 2025'!$1:$1048576,9,0),0)</f>
        <v>0</v>
      </c>
      <c r="P1388" t="b">
        <f t="shared" si="87"/>
        <v>1</v>
      </c>
    </row>
    <row r="1389" spans="1:16">
      <c r="A1389" t="s">
        <v>306</v>
      </c>
      <c r="B1389" t="s">
        <v>41</v>
      </c>
      <c r="C1389" s="9">
        <v>1486070</v>
      </c>
      <c r="D1389" s="10">
        <v>45077</v>
      </c>
      <c r="E1389" s="11">
        <v>291980</v>
      </c>
      <c r="F1389" t="s">
        <v>288</v>
      </c>
      <c r="G1389" s="10">
        <f t="shared" si="84"/>
        <v>45107</v>
      </c>
      <c r="H1389" t="s">
        <v>284</v>
      </c>
      <c r="I1389" s="12" t="str">
        <f t="shared" si="85"/>
        <v>1486070291980</v>
      </c>
      <c r="L1389" s="11">
        <f t="shared" si="86"/>
        <v>-291980</v>
      </c>
      <c r="O1389" s="10">
        <f>+IFERROR(VLOOKUP(I1389,'[1]Resumen pagos 2025'!$1:$1048576,9,0),0)</f>
        <v>0</v>
      </c>
      <c r="P1389" t="b">
        <f t="shared" si="87"/>
        <v>1</v>
      </c>
    </row>
    <row r="1390" spans="1:16">
      <c r="A1390" t="s">
        <v>375</v>
      </c>
      <c r="B1390" t="s">
        <v>41</v>
      </c>
      <c r="C1390" s="9">
        <v>28498</v>
      </c>
      <c r="D1390" s="10">
        <v>45078</v>
      </c>
      <c r="E1390" s="11">
        <v>333200</v>
      </c>
      <c r="F1390" t="s">
        <v>288</v>
      </c>
      <c r="G1390" s="10">
        <f t="shared" si="84"/>
        <v>45108</v>
      </c>
      <c r="H1390" t="s">
        <v>284</v>
      </c>
      <c r="I1390" s="12" t="str">
        <f t="shared" si="85"/>
        <v>28498333200</v>
      </c>
      <c r="L1390" s="11">
        <f t="shared" si="86"/>
        <v>-333200</v>
      </c>
      <c r="O1390" s="10">
        <f>+IFERROR(VLOOKUP(I1390,'[1]Resumen pagos 2025'!$1:$1048576,9,0),0)</f>
        <v>0</v>
      </c>
      <c r="P1390" t="b">
        <f t="shared" si="87"/>
        <v>1</v>
      </c>
    </row>
    <row r="1391" spans="1:16">
      <c r="A1391" t="s">
        <v>96</v>
      </c>
      <c r="B1391" t="s">
        <v>41</v>
      </c>
      <c r="C1391" s="9">
        <v>11497</v>
      </c>
      <c r="D1391" s="10">
        <v>45078</v>
      </c>
      <c r="E1391" s="11">
        <v>3305100</v>
      </c>
      <c r="F1391" t="s">
        <v>288</v>
      </c>
      <c r="G1391" s="10">
        <f t="shared" si="84"/>
        <v>45108</v>
      </c>
      <c r="H1391" t="s">
        <v>284</v>
      </c>
      <c r="I1391" s="12" t="str">
        <f t="shared" si="85"/>
        <v>114973305100</v>
      </c>
      <c r="L1391" s="11">
        <f t="shared" si="86"/>
        <v>-3305100</v>
      </c>
      <c r="O1391" s="10">
        <f>+IFERROR(VLOOKUP(I1391,'[1]Resumen pagos 2025'!$1:$1048576,9,0),0)</f>
        <v>0</v>
      </c>
      <c r="P1391" t="b">
        <f t="shared" si="87"/>
        <v>1</v>
      </c>
    </row>
    <row r="1392" spans="1:16">
      <c r="A1392" t="s">
        <v>55</v>
      </c>
      <c r="B1392" t="s">
        <v>41</v>
      </c>
      <c r="C1392" s="9">
        <v>957457</v>
      </c>
      <c r="D1392" s="10">
        <v>45078</v>
      </c>
      <c r="E1392" s="11">
        <v>1249990</v>
      </c>
      <c r="F1392" t="s">
        <v>288</v>
      </c>
      <c r="G1392" s="10">
        <f t="shared" si="84"/>
        <v>45108</v>
      </c>
      <c r="H1392" t="s">
        <v>284</v>
      </c>
      <c r="I1392" s="12" t="str">
        <f t="shared" si="85"/>
        <v>9574571249990</v>
      </c>
      <c r="L1392" s="11">
        <f t="shared" si="86"/>
        <v>-1249990</v>
      </c>
      <c r="N1392" s="14" t="s">
        <v>304</v>
      </c>
      <c r="O1392" s="10">
        <f>+IFERROR(VLOOKUP(I1392,'[1]Resumen pagos 2025'!$1:$1048576,9,0),0)</f>
        <v>0</v>
      </c>
      <c r="P1392" t="b">
        <f t="shared" si="87"/>
        <v>1</v>
      </c>
    </row>
    <row r="1393" spans="1:16">
      <c r="A1393" t="s">
        <v>314</v>
      </c>
      <c r="B1393" t="s">
        <v>41</v>
      </c>
      <c r="C1393" s="9">
        <v>3045087</v>
      </c>
      <c r="D1393" s="10">
        <v>45079</v>
      </c>
      <c r="E1393" s="11">
        <v>165466</v>
      </c>
      <c r="F1393" t="s">
        <v>288</v>
      </c>
      <c r="G1393" s="10">
        <f t="shared" si="84"/>
        <v>45109</v>
      </c>
      <c r="H1393" t="s">
        <v>284</v>
      </c>
      <c r="I1393" s="12" t="str">
        <f t="shared" si="85"/>
        <v>3045087165466</v>
      </c>
      <c r="L1393" s="11">
        <f t="shared" si="86"/>
        <v>-165466</v>
      </c>
      <c r="O1393" s="10">
        <f>+IFERROR(VLOOKUP(I1393,'[1]Resumen pagos 2025'!$1:$1048576,9,0),0)</f>
        <v>0</v>
      </c>
      <c r="P1393" t="b">
        <f t="shared" si="87"/>
        <v>1</v>
      </c>
    </row>
    <row r="1394" spans="1:16">
      <c r="A1394" t="s">
        <v>61</v>
      </c>
      <c r="B1394" t="s">
        <v>297</v>
      </c>
      <c r="C1394" s="9">
        <v>468</v>
      </c>
      <c r="D1394" s="10">
        <v>45079</v>
      </c>
      <c r="E1394" s="11">
        <v>973932</v>
      </c>
      <c r="F1394" t="s">
        <v>288</v>
      </c>
      <c r="G1394" s="10">
        <f t="shared" si="84"/>
        <v>45109</v>
      </c>
      <c r="H1394" t="s">
        <v>284</v>
      </c>
      <c r="I1394" s="12" t="str">
        <f t="shared" si="85"/>
        <v>468973932</v>
      </c>
      <c r="L1394" s="11">
        <f t="shared" si="86"/>
        <v>-973932</v>
      </c>
      <c r="O1394" s="10">
        <f>+IFERROR(VLOOKUP(I1394,'[1]Resumen pagos 2025'!$1:$1048576,9,0),0)</f>
        <v>0</v>
      </c>
      <c r="P1394" t="b">
        <f t="shared" si="87"/>
        <v>1</v>
      </c>
    </row>
    <row r="1395" spans="1:16">
      <c r="A1395" t="s">
        <v>55</v>
      </c>
      <c r="B1395" t="s">
        <v>41</v>
      </c>
      <c r="C1395" s="9">
        <v>957931</v>
      </c>
      <c r="D1395" s="10">
        <v>45080</v>
      </c>
      <c r="E1395" s="11">
        <v>3919960</v>
      </c>
      <c r="F1395" t="s">
        <v>288</v>
      </c>
      <c r="G1395" s="10">
        <f t="shared" si="84"/>
        <v>45110</v>
      </c>
      <c r="H1395" t="s">
        <v>284</v>
      </c>
      <c r="I1395" s="12" t="str">
        <f t="shared" si="85"/>
        <v>9579313919960</v>
      </c>
      <c r="L1395" s="11">
        <f t="shared" si="86"/>
        <v>-3919960</v>
      </c>
      <c r="N1395" s="14" t="s">
        <v>304</v>
      </c>
      <c r="O1395" s="10">
        <f>+IFERROR(VLOOKUP(I1395,'[1]Resumen pagos 2025'!$1:$1048576,9,0),0)</f>
        <v>0</v>
      </c>
      <c r="P1395" t="b">
        <f t="shared" si="87"/>
        <v>1</v>
      </c>
    </row>
    <row r="1396" spans="1:16">
      <c r="A1396" t="s">
        <v>306</v>
      </c>
      <c r="B1396" t="s">
        <v>41</v>
      </c>
      <c r="C1396" s="9">
        <v>1507883</v>
      </c>
      <c r="D1396" s="10">
        <v>45080</v>
      </c>
      <c r="E1396" s="11">
        <v>296980</v>
      </c>
      <c r="F1396" t="s">
        <v>288</v>
      </c>
      <c r="G1396" s="10">
        <f t="shared" si="84"/>
        <v>45110</v>
      </c>
      <c r="H1396" t="s">
        <v>284</v>
      </c>
      <c r="I1396" s="12" t="str">
        <f t="shared" si="85"/>
        <v>1507883296980</v>
      </c>
      <c r="L1396" s="11">
        <f t="shared" si="86"/>
        <v>-296980</v>
      </c>
      <c r="O1396" s="10">
        <f>+IFERROR(VLOOKUP(I1396,'[1]Resumen pagos 2025'!$1:$1048576,9,0),0)</f>
        <v>0</v>
      </c>
      <c r="P1396" t="b">
        <f t="shared" si="87"/>
        <v>1</v>
      </c>
    </row>
    <row r="1397" spans="1:16">
      <c r="A1397" t="s">
        <v>350</v>
      </c>
      <c r="B1397" t="s">
        <v>41</v>
      </c>
      <c r="C1397" s="9">
        <v>6125350</v>
      </c>
      <c r="D1397" s="10">
        <v>45082</v>
      </c>
      <c r="E1397" s="11">
        <v>6633</v>
      </c>
      <c r="F1397" t="s">
        <v>288</v>
      </c>
      <c r="G1397" s="10">
        <f t="shared" si="84"/>
        <v>45112</v>
      </c>
      <c r="H1397" t="s">
        <v>284</v>
      </c>
      <c r="I1397" s="12" t="str">
        <f t="shared" si="85"/>
        <v>61253506633</v>
      </c>
      <c r="J1397" s="10">
        <f>+G1397</f>
        <v>45112</v>
      </c>
      <c r="K1397" s="11">
        <f>+E1397</f>
        <v>6633</v>
      </c>
      <c r="L1397" s="11">
        <f t="shared" si="86"/>
        <v>0</v>
      </c>
      <c r="O1397" s="10">
        <f>+IFERROR(VLOOKUP(I1397,'[1]Resumen pagos 2025'!$1:$1048576,9,0),0)</f>
        <v>0</v>
      </c>
      <c r="P1397" t="b">
        <f t="shared" si="87"/>
        <v>0</v>
      </c>
    </row>
    <row r="1398" spans="1:16">
      <c r="A1398" t="s">
        <v>393</v>
      </c>
      <c r="B1398" t="s">
        <v>41</v>
      </c>
      <c r="C1398" s="9">
        <v>30575</v>
      </c>
      <c r="D1398" s="10">
        <v>45083</v>
      </c>
      <c r="E1398" s="11">
        <v>13744</v>
      </c>
      <c r="F1398" t="s">
        <v>288</v>
      </c>
      <c r="G1398" s="10">
        <f t="shared" si="84"/>
        <v>45113</v>
      </c>
      <c r="H1398" t="s">
        <v>284</v>
      </c>
      <c r="I1398" s="12" t="str">
        <f t="shared" si="85"/>
        <v>3057513744</v>
      </c>
      <c r="L1398" s="11">
        <f t="shared" si="86"/>
        <v>-13744</v>
      </c>
      <c r="O1398" s="10">
        <f>+IFERROR(VLOOKUP(I1398,'[1]Resumen pagos 2025'!$1:$1048576,9,0),0)</f>
        <v>0</v>
      </c>
      <c r="P1398" t="b">
        <f t="shared" si="87"/>
        <v>1</v>
      </c>
    </row>
    <row r="1399" spans="1:16">
      <c r="A1399" t="s">
        <v>67</v>
      </c>
      <c r="B1399" t="s">
        <v>41</v>
      </c>
      <c r="C1399" s="9">
        <v>35555</v>
      </c>
      <c r="D1399" s="10">
        <v>45084</v>
      </c>
      <c r="E1399" s="11">
        <v>722785</v>
      </c>
      <c r="F1399" t="s">
        <v>288</v>
      </c>
      <c r="G1399" s="10">
        <f t="shared" si="84"/>
        <v>45114</v>
      </c>
      <c r="H1399" t="s">
        <v>284</v>
      </c>
      <c r="I1399" s="12" t="str">
        <f t="shared" si="85"/>
        <v>35555722785</v>
      </c>
      <c r="L1399" s="11">
        <f t="shared" si="86"/>
        <v>-722785</v>
      </c>
      <c r="N1399" s="14" t="s">
        <v>298</v>
      </c>
      <c r="O1399" s="10">
        <f>+IFERROR(VLOOKUP(I1399,'[1]Resumen pagos 2025'!$1:$1048576,9,0),0)</f>
        <v>0</v>
      </c>
      <c r="P1399" t="b">
        <f t="shared" si="87"/>
        <v>1</v>
      </c>
    </row>
    <row r="1400" spans="1:16">
      <c r="A1400" t="s">
        <v>426</v>
      </c>
      <c r="B1400" t="s">
        <v>41</v>
      </c>
      <c r="C1400" s="9">
        <v>2859989</v>
      </c>
      <c r="D1400" s="10">
        <v>45085</v>
      </c>
      <c r="E1400" s="11">
        <v>73990</v>
      </c>
      <c r="F1400" t="s">
        <v>288</v>
      </c>
      <c r="G1400" s="10">
        <f t="shared" si="84"/>
        <v>45115</v>
      </c>
      <c r="H1400" t="s">
        <v>284</v>
      </c>
      <c r="I1400" s="12" t="str">
        <f t="shared" si="85"/>
        <v>285998973990</v>
      </c>
      <c r="L1400" s="11">
        <f t="shared" si="86"/>
        <v>-73990</v>
      </c>
      <c r="O1400" s="10">
        <f>+IFERROR(VLOOKUP(I1400,'[1]Resumen pagos 2025'!$1:$1048576,9,0),0)</f>
        <v>0</v>
      </c>
      <c r="P1400" t="b">
        <f t="shared" si="87"/>
        <v>1</v>
      </c>
    </row>
    <row r="1401" spans="1:16">
      <c r="A1401" t="s">
        <v>305</v>
      </c>
      <c r="B1401" t="s">
        <v>41</v>
      </c>
      <c r="C1401" s="9">
        <v>4593217</v>
      </c>
      <c r="D1401" s="10">
        <v>45085</v>
      </c>
      <c r="E1401" s="11">
        <v>329980</v>
      </c>
      <c r="F1401" t="s">
        <v>288</v>
      </c>
      <c r="G1401" s="10">
        <f t="shared" si="84"/>
        <v>45115</v>
      </c>
      <c r="H1401" t="s">
        <v>284</v>
      </c>
      <c r="I1401" s="12" t="str">
        <f t="shared" si="85"/>
        <v>4593217329980</v>
      </c>
      <c r="L1401" s="11">
        <f t="shared" si="86"/>
        <v>-329980</v>
      </c>
      <c r="O1401" s="10">
        <f>+IFERROR(VLOOKUP(I1401,'[1]Resumen pagos 2025'!$1:$1048576,9,0),0)</f>
        <v>0</v>
      </c>
      <c r="P1401" t="b">
        <f t="shared" si="87"/>
        <v>1</v>
      </c>
    </row>
    <row r="1402" spans="1:16">
      <c r="A1402" t="s">
        <v>53</v>
      </c>
      <c r="B1402" t="s">
        <v>41</v>
      </c>
      <c r="C1402" s="9">
        <v>12358</v>
      </c>
      <c r="D1402" s="10">
        <v>45085</v>
      </c>
      <c r="E1402" s="11">
        <v>887927</v>
      </c>
      <c r="F1402" t="s">
        <v>288</v>
      </c>
      <c r="G1402" s="10">
        <f t="shared" si="84"/>
        <v>45115</v>
      </c>
      <c r="H1402" t="s">
        <v>284</v>
      </c>
      <c r="I1402" s="12" t="str">
        <f t="shared" si="85"/>
        <v>12358887927</v>
      </c>
      <c r="L1402" s="11">
        <f t="shared" si="86"/>
        <v>-887927</v>
      </c>
      <c r="O1402" s="10">
        <f>+IFERROR(VLOOKUP(I1402,'[1]Resumen pagos 2025'!$1:$1048576,9,0),0)</f>
        <v>0</v>
      </c>
      <c r="P1402" t="b">
        <f t="shared" si="87"/>
        <v>1</v>
      </c>
    </row>
    <row r="1403" spans="1:16">
      <c r="A1403" t="s">
        <v>433</v>
      </c>
      <c r="B1403" t="s">
        <v>41</v>
      </c>
      <c r="C1403" s="9">
        <v>136817</v>
      </c>
      <c r="D1403" s="10">
        <v>45085</v>
      </c>
      <c r="E1403" s="11">
        <v>760980</v>
      </c>
      <c r="F1403" t="s">
        <v>288</v>
      </c>
      <c r="G1403" s="10">
        <f t="shared" si="84"/>
        <v>45115</v>
      </c>
      <c r="H1403" t="s">
        <v>284</v>
      </c>
      <c r="I1403" s="12" t="str">
        <f t="shared" si="85"/>
        <v>136817760980</v>
      </c>
      <c r="L1403" s="11">
        <f t="shared" si="86"/>
        <v>-760980</v>
      </c>
      <c r="O1403" s="10">
        <f>+IFERROR(VLOOKUP(I1403,'[1]Resumen pagos 2025'!$1:$1048576,9,0),0)</f>
        <v>0</v>
      </c>
      <c r="P1403" t="b">
        <f t="shared" si="87"/>
        <v>1</v>
      </c>
    </row>
    <row r="1404" spans="1:16">
      <c r="A1404" t="s">
        <v>418</v>
      </c>
      <c r="B1404" t="s">
        <v>41</v>
      </c>
      <c r="C1404" s="9">
        <v>1199</v>
      </c>
      <c r="D1404" s="10">
        <v>45085</v>
      </c>
      <c r="E1404" s="11">
        <v>70100</v>
      </c>
      <c r="F1404" t="s">
        <v>288</v>
      </c>
      <c r="G1404" s="10">
        <f t="shared" si="84"/>
        <v>45115</v>
      </c>
      <c r="H1404" t="s">
        <v>284</v>
      </c>
      <c r="I1404" s="12" t="str">
        <f t="shared" si="85"/>
        <v>119970100</v>
      </c>
      <c r="L1404" s="11">
        <f t="shared" si="86"/>
        <v>-70100</v>
      </c>
      <c r="O1404" s="10">
        <f>+IFERROR(VLOOKUP(I1404,'[1]Resumen pagos 2025'!$1:$1048576,9,0),0)</f>
        <v>0</v>
      </c>
      <c r="P1404" t="b">
        <f t="shared" si="87"/>
        <v>1</v>
      </c>
    </row>
    <row r="1405" spans="1:16">
      <c r="A1405" t="s">
        <v>55</v>
      </c>
      <c r="B1405" t="s">
        <v>41</v>
      </c>
      <c r="C1405" s="9">
        <v>959453</v>
      </c>
      <c r="D1405" s="10">
        <v>45086</v>
      </c>
      <c r="E1405" s="11">
        <v>1249990</v>
      </c>
      <c r="F1405" t="s">
        <v>288</v>
      </c>
      <c r="G1405" s="10">
        <f t="shared" si="84"/>
        <v>45116</v>
      </c>
      <c r="H1405" t="s">
        <v>284</v>
      </c>
      <c r="I1405" s="12" t="str">
        <f t="shared" si="85"/>
        <v>9594531249990</v>
      </c>
      <c r="L1405" s="11">
        <f t="shared" si="86"/>
        <v>-1249990</v>
      </c>
      <c r="N1405" s="14" t="s">
        <v>304</v>
      </c>
      <c r="O1405" s="10">
        <f>+IFERROR(VLOOKUP(I1405,'[1]Resumen pagos 2025'!$1:$1048576,9,0),0)</f>
        <v>0</v>
      </c>
      <c r="P1405" t="b">
        <f t="shared" si="87"/>
        <v>1</v>
      </c>
    </row>
    <row r="1406" spans="1:16">
      <c r="A1406" t="s">
        <v>55</v>
      </c>
      <c r="B1406" t="s">
        <v>41</v>
      </c>
      <c r="C1406" s="9">
        <v>959461</v>
      </c>
      <c r="D1406" s="10">
        <v>45086</v>
      </c>
      <c r="E1406" s="11">
        <v>999990</v>
      </c>
      <c r="F1406" t="s">
        <v>288</v>
      </c>
      <c r="G1406" s="10">
        <f t="shared" si="84"/>
        <v>45116</v>
      </c>
      <c r="H1406" t="s">
        <v>284</v>
      </c>
      <c r="I1406" s="12" t="str">
        <f t="shared" si="85"/>
        <v>959461999990</v>
      </c>
      <c r="L1406" s="11">
        <f t="shared" si="86"/>
        <v>-999990</v>
      </c>
      <c r="N1406" s="14" t="s">
        <v>304</v>
      </c>
      <c r="O1406" s="10">
        <f>+IFERROR(VLOOKUP(I1406,'[1]Resumen pagos 2025'!$1:$1048576,9,0),0)</f>
        <v>0</v>
      </c>
      <c r="P1406" t="b">
        <f t="shared" si="87"/>
        <v>1</v>
      </c>
    </row>
    <row r="1407" spans="1:16">
      <c r="A1407" t="s">
        <v>335</v>
      </c>
      <c r="B1407" t="s">
        <v>41</v>
      </c>
      <c r="C1407" s="9">
        <v>9680</v>
      </c>
      <c r="D1407" s="10">
        <v>45086</v>
      </c>
      <c r="E1407" s="11">
        <v>468773</v>
      </c>
      <c r="F1407" t="s">
        <v>288</v>
      </c>
      <c r="G1407" s="10">
        <f t="shared" si="84"/>
        <v>45116</v>
      </c>
      <c r="H1407" t="s">
        <v>284</v>
      </c>
      <c r="I1407" s="12" t="str">
        <f t="shared" si="85"/>
        <v>9680468773</v>
      </c>
      <c r="L1407" s="11">
        <f t="shared" si="86"/>
        <v>-468773</v>
      </c>
      <c r="O1407" s="10">
        <f>+IFERROR(VLOOKUP(I1407,'[1]Resumen pagos 2025'!$1:$1048576,9,0),0)</f>
        <v>0</v>
      </c>
      <c r="P1407" t="b">
        <f t="shared" si="87"/>
        <v>1</v>
      </c>
    </row>
    <row r="1408" spans="1:16">
      <c r="A1408" t="s">
        <v>300</v>
      </c>
      <c r="B1408" t="s">
        <v>41</v>
      </c>
      <c r="C1408" s="9">
        <v>47276566</v>
      </c>
      <c r="D1408" s="10">
        <v>45087</v>
      </c>
      <c r="E1408" s="11">
        <v>10990</v>
      </c>
      <c r="F1408" t="s">
        <v>288</v>
      </c>
      <c r="G1408" s="10">
        <f t="shared" si="84"/>
        <v>45117</v>
      </c>
      <c r="H1408" t="s">
        <v>284</v>
      </c>
      <c r="I1408" s="12" t="str">
        <f t="shared" si="85"/>
        <v>4727656610990</v>
      </c>
      <c r="L1408" s="11">
        <f t="shared" si="86"/>
        <v>-10990</v>
      </c>
      <c r="O1408" s="10">
        <f>+IFERROR(VLOOKUP(I1408,'[1]Resumen pagos 2025'!$1:$1048576,9,0),0)</f>
        <v>0</v>
      </c>
      <c r="P1408" t="b">
        <f t="shared" si="87"/>
        <v>1</v>
      </c>
    </row>
    <row r="1409" spans="1:16">
      <c r="A1409" t="s">
        <v>384</v>
      </c>
      <c r="B1409" t="s">
        <v>41</v>
      </c>
      <c r="C1409" s="9">
        <v>2121132</v>
      </c>
      <c r="D1409" s="10">
        <v>45090</v>
      </c>
      <c r="E1409" s="11">
        <v>38080</v>
      </c>
      <c r="F1409" t="s">
        <v>288</v>
      </c>
      <c r="G1409" s="10">
        <f t="shared" si="84"/>
        <v>45120</v>
      </c>
      <c r="H1409" t="s">
        <v>284</v>
      </c>
      <c r="I1409" s="12" t="str">
        <f t="shared" si="85"/>
        <v>212113238080</v>
      </c>
      <c r="L1409" s="11">
        <f t="shared" si="86"/>
        <v>-38080</v>
      </c>
      <c r="O1409" s="10">
        <f>+IFERROR(VLOOKUP(I1409,'[1]Resumen pagos 2025'!$1:$1048576,9,0),0)</f>
        <v>0</v>
      </c>
      <c r="P1409" t="b">
        <f t="shared" si="87"/>
        <v>1</v>
      </c>
    </row>
    <row r="1410" spans="1:16">
      <c r="A1410" t="s">
        <v>295</v>
      </c>
      <c r="B1410" t="s">
        <v>41</v>
      </c>
      <c r="C1410" s="9">
        <v>25943</v>
      </c>
      <c r="D1410" s="10">
        <v>45090</v>
      </c>
      <c r="E1410" s="11">
        <v>39999</v>
      </c>
      <c r="F1410" t="s">
        <v>288</v>
      </c>
      <c r="G1410" s="10">
        <f t="shared" ref="G1410:G1473" si="88">+D1410+30</f>
        <v>45120</v>
      </c>
      <c r="H1410" t="s">
        <v>284</v>
      </c>
      <c r="I1410" s="12" t="str">
        <f t="shared" ref="I1410:I1473" si="89">+C1410&amp;E1410</f>
        <v>2594339999</v>
      </c>
      <c r="L1410" s="11">
        <f t="shared" ref="L1410:L1473" si="90">+K1410-E1410</f>
        <v>-39999</v>
      </c>
      <c r="O1410" s="10">
        <f>+IFERROR(VLOOKUP(I1410,'[1]Resumen pagos 2025'!$1:$1048576,9,0),0)</f>
        <v>0</v>
      </c>
      <c r="P1410" t="b">
        <f t="shared" si="87"/>
        <v>1</v>
      </c>
    </row>
    <row r="1411" spans="1:16">
      <c r="A1411" t="s">
        <v>55</v>
      </c>
      <c r="B1411" t="s">
        <v>41</v>
      </c>
      <c r="C1411" s="9">
        <v>960386</v>
      </c>
      <c r="D1411" s="10">
        <v>45090</v>
      </c>
      <c r="E1411" s="11">
        <v>899990</v>
      </c>
      <c r="F1411" t="s">
        <v>288</v>
      </c>
      <c r="G1411" s="10">
        <f t="shared" si="88"/>
        <v>45120</v>
      </c>
      <c r="H1411" t="s">
        <v>284</v>
      </c>
      <c r="I1411" s="12" t="str">
        <f t="shared" si="89"/>
        <v>960386899990</v>
      </c>
      <c r="L1411" s="11">
        <f t="shared" si="90"/>
        <v>-899990</v>
      </c>
      <c r="N1411" s="14" t="s">
        <v>304</v>
      </c>
      <c r="O1411" s="10">
        <f>+IFERROR(VLOOKUP(I1411,'[1]Resumen pagos 2025'!$1:$1048576,9,0),0)</f>
        <v>0</v>
      </c>
      <c r="P1411" t="b">
        <f t="shared" si="87"/>
        <v>1</v>
      </c>
    </row>
    <row r="1412" spans="1:16">
      <c r="A1412" t="s">
        <v>128</v>
      </c>
      <c r="B1412" t="s">
        <v>41</v>
      </c>
      <c r="C1412" s="9">
        <v>846012</v>
      </c>
      <c r="D1412" s="10">
        <v>45091</v>
      </c>
      <c r="E1412" s="11">
        <v>396489</v>
      </c>
      <c r="F1412" t="s">
        <v>288</v>
      </c>
      <c r="G1412" s="10">
        <f t="shared" si="88"/>
        <v>45121</v>
      </c>
      <c r="H1412" t="s">
        <v>284</v>
      </c>
      <c r="I1412" s="12" t="str">
        <f t="shared" si="89"/>
        <v>846012396489</v>
      </c>
      <c r="L1412" s="11">
        <f t="shared" si="90"/>
        <v>-396489</v>
      </c>
      <c r="O1412" s="10">
        <f>+IFERROR(VLOOKUP(I1412,'[1]Resumen pagos 2025'!$1:$1048576,9,0),0)</f>
        <v>0</v>
      </c>
      <c r="P1412" t="b">
        <f t="shared" si="87"/>
        <v>1</v>
      </c>
    </row>
    <row r="1413" spans="1:16">
      <c r="A1413" t="s">
        <v>417</v>
      </c>
      <c r="B1413" t="s">
        <v>41</v>
      </c>
      <c r="C1413" s="9">
        <v>10701</v>
      </c>
      <c r="D1413" s="10">
        <v>45091</v>
      </c>
      <c r="E1413" s="11">
        <v>620620</v>
      </c>
      <c r="F1413" t="s">
        <v>288</v>
      </c>
      <c r="G1413" s="10">
        <f t="shared" si="88"/>
        <v>45121</v>
      </c>
      <c r="H1413" t="s">
        <v>284</v>
      </c>
      <c r="I1413" s="12" t="str">
        <f t="shared" si="89"/>
        <v>10701620620</v>
      </c>
      <c r="L1413" s="11">
        <f t="shared" si="90"/>
        <v>-620620</v>
      </c>
      <c r="O1413" s="10">
        <f>+IFERROR(VLOOKUP(I1413,'[1]Resumen pagos 2025'!$1:$1048576,9,0),0)</f>
        <v>0</v>
      </c>
      <c r="P1413" t="b">
        <f t="shared" si="87"/>
        <v>1</v>
      </c>
    </row>
    <row r="1414" spans="1:16">
      <c r="A1414" t="s">
        <v>53</v>
      </c>
      <c r="B1414" t="s">
        <v>41</v>
      </c>
      <c r="C1414" s="9">
        <v>12433</v>
      </c>
      <c r="D1414" s="10">
        <v>45091</v>
      </c>
      <c r="E1414" s="11">
        <v>955919</v>
      </c>
      <c r="F1414" t="s">
        <v>288</v>
      </c>
      <c r="G1414" s="10">
        <f t="shared" si="88"/>
        <v>45121</v>
      </c>
      <c r="H1414" t="s">
        <v>284</v>
      </c>
      <c r="I1414" s="12" t="str">
        <f t="shared" si="89"/>
        <v>12433955919</v>
      </c>
      <c r="L1414" s="11">
        <f t="shared" si="90"/>
        <v>-955919</v>
      </c>
      <c r="O1414" s="10">
        <f>+IFERROR(VLOOKUP(I1414,'[1]Resumen pagos 2025'!$1:$1048576,9,0),0)</f>
        <v>0</v>
      </c>
      <c r="P1414" t="b">
        <f t="shared" si="87"/>
        <v>1</v>
      </c>
    </row>
    <row r="1415" spans="1:16">
      <c r="A1415" t="s">
        <v>52</v>
      </c>
      <c r="B1415" t="s">
        <v>41</v>
      </c>
      <c r="C1415" s="9">
        <v>111414</v>
      </c>
      <c r="D1415" s="10">
        <v>45092</v>
      </c>
      <c r="E1415" s="11">
        <v>425639</v>
      </c>
      <c r="F1415" t="s">
        <v>288</v>
      </c>
      <c r="G1415" s="10">
        <f t="shared" si="88"/>
        <v>45122</v>
      </c>
      <c r="H1415" t="s">
        <v>284</v>
      </c>
      <c r="I1415" s="12" t="str">
        <f t="shared" si="89"/>
        <v>111414425639</v>
      </c>
      <c r="L1415" s="11">
        <f t="shared" si="90"/>
        <v>-425639</v>
      </c>
      <c r="O1415" s="10">
        <f>+IFERROR(VLOOKUP(I1415,'[1]Resumen pagos 2025'!$1:$1048576,9,0),0)</f>
        <v>0</v>
      </c>
      <c r="P1415" t="b">
        <f t="shared" ref="P1415:P1478" si="91">+O1415=J1415</f>
        <v>1</v>
      </c>
    </row>
    <row r="1416" spans="1:16">
      <c r="A1416" t="s">
        <v>96</v>
      </c>
      <c r="B1416" t="s">
        <v>41</v>
      </c>
      <c r="C1416" s="9">
        <v>11572</v>
      </c>
      <c r="D1416" s="10">
        <v>45092</v>
      </c>
      <c r="E1416" s="11">
        <v>2404349</v>
      </c>
      <c r="F1416" t="s">
        <v>288</v>
      </c>
      <c r="G1416" s="10">
        <f t="shared" si="88"/>
        <v>45122</v>
      </c>
      <c r="H1416" t="s">
        <v>284</v>
      </c>
      <c r="I1416" s="12" t="str">
        <f t="shared" si="89"/>
        <v>115722404349</v>
      </c>
      <c r="L1416" s="11">
        <f t="shared" si="90"/>
        <v>-2404349</v>
      </c>
      <c r="O1416" s="10">
        <f>+IFERROR(VLOOKUP(I1416,'[1]Resumen pagos 2025'!$1:$1048576,9,0),0)</f>
        <v>0</v>
      </c>
      <c r="P1416" t="b">
        <f t="shared" si="91"/>
        <v>1</v>
      </c>
    </row>
    <row r="1417" spans="1:16">
      <c r="A1417" t="s">
        <v>305</v>
      </c>
      <c r="B1417" t="s">
        <v>41</v>
      </c>
      <c r="C1417" s="9">
        <v>4594756</v>
      </c>
      <c r="D1417" s="10">
        <v>45092</v>
      </c>
      <c r="E1417" s="11">
        <v>336980</v>
      </c>
      <c r="F1417" t="s">
        <v>288</v>
      </c>
      <c r="G1417" s="10">
        <f t="shared" si="88"/>
        <v>45122</v>
      </c>
      <c r="H1417" t="s">
        <v>284</v>
      </c>
      <c r="I1417" s="12" t="str">
        <f t="shared" si="89"/>
        <v>4594756336980</v>
      </c>
      <c r="L1417" s="11">
        <f t="shared" si="90"/>
        <v>-336980</v>
      </c>
      <c r="O1417" s="10">
        <f>+IFERROR(VLOOKUP(I1417,'[1]Resumen pagos 2025'!$1:$1048576,9,0),0)</f>
        <v>0</v>
      </c>
      <c r="P1417" t="b">
        <f t="shared" si="91"/>
        <v>1</v>
      </c>
    </row>
    <row r="1418" spans="1:16">
      <c r="A1418" t="s">
        <v>292</v>
      </c>
      <c r="B1418" t="s">
        <v>41</v>
      </c>
      <c r="C1418" s="9">
        <v>51627</v>
      </c>
      <c r="D1418" s="10">
        <v>45092</v>
      </c>
      <c r="E1418" s="11">
        <v>1021089</v>
      </c>
      <c r="F1418" t="s">
        <v>288</v>
      </c>
      <c r="G1418" s="10">
        <f t="shared" si="88"/>
        <v>45122</v>
      </c>
      <c r="H1418" t="s">
        <v>284</v>
      </c>
      <c r="I1418" s="12" t="str">
        <f t="shared" si="89"/>
        <v>516271021089</v>
      </c>
      <c r="L1418" s="11">
        <f t="shared" si="90"/>
        <v>-1021089</v>
      </c>
      <c r="O1418" s="10">
        <f>+IFERROR(VLOOKUP(I1418,'[1]Resumen pagos 2025'!$1:$1048576,9,0),0)</f>
        <v>0</v>
      </c>
      <c r="P1418" t="b">
        <f t="shared" si="91"/>
        <v>1</v>
      </c>
    </row>
    <row r="1419" spans="1:16">
      <c r="A1419" t="s">
        <v>317</v>
      </c>
      <c r="B1419" t="s">
        <v>41</v>
      </c>
      <c r="C1419" s="9">
        <v>18403492</v>
      </c>
      <c r="D1419" s="10">
        <v>45092</v>
      </c>
      <c r="E1419" s="11">
        <v>1503970</v>
      </c>
      <c r="F1419" t="s">
        <v>288</v>
      </c>
      <c r="G1419" s="10">
        <f t="shared" si="88"/>
        <v>45122</v>
      </c>
      <c r="H1419" t="s">
        <v>284</v>
      </c>
      <c r="I1419" s="12" t="str">
        <f t="shared" si="89"/>
        <v>184034921503970</v>
      </c>
      <c r="L1419" s="11">
        <f t="shared" si="90"/>
        <v>-1503970</v>
      </c>
      <c r="O1419" s="10">
        <f>+IFERROR(VLOOKUP(I1419,'[1]Resumen pagos 2025'!$1:$1048576,9,0),0)</f>
        <v>0</v>
      </c>
      <c r="P1419" t="b">
        <f t="shared" si="91"/>
        <v>1</v>
      </c>
    </row>
    <row r="1420" spans="1:16">
      <c r="A1420" t="s">
        <v>337</v>
      </c>
      <c r="B1420" t="s">
        <v>41</v>
      </c>
      <c r="C1420" s="9">
        <v>126336592</v>
      </c>
      <c r="D1420" s="10">
        <v>45093</v>
      </c>
      <c r="E1420" s="11">
        <v>515980</v>
      </c>
      <c r="F1420" t="s">
        <v>288</v>
      </c>
      <c r="G1420" s="10">
        <f t="shared" si="88"/>
        <v>45123</v>
      </c>
      <c r="H1420" t="s">
        <v>284</v>
      </c>
      <c r="I1420" s="12" t="str">
        <f t="shared" si="89"/>
        <v>126336592515980</v>
      </c>
      <c r="L1420" s="11">
        <f t="shared" si="90"/>
        <v>-515980</v>
      </c>
      <c r="O1420" s="10">
        <f>+IFERROR(VLOOKUP(I1420,'[1]Resumen pagos 2025'!$1:$1048576,9,0),0)</f>
        <v>0</v>
      </c>
      <c r="P1420" t="b">
        <f t="shared" si="91"/>
        <v>1</v>
      </c>
    </row>
    <row r="1421" spans="1:16">
      <c r="A1421" t="s">
        <v>413</v>
      </c>
      <c r="B1421" t="s">
        <v>41</v>
      </c>
      <c r="C1421" s="9">
        <v>7248</v>
      </c>
      <c r="D1421" s="10">
        <v>45093</v>
      </c>
      <c r="E1421" s="11">
        <v>1409100</v>
      </c>
      <c r="F1421" t="s">
        <v>288</v>
      </c>
      <c r="G1421" s="10">
        <f t="shared" si="88"/>
        <v>45123</v>
      </c>
      <c r="H1421" t="s">
        <v>284</v>
      </c>
      <c r="I1421" s="12" t="str">
        <f t="shared" si="89"/>
        <v>72481409100</v>
      </c>
      <c r="L1421" s="11">
        <f t="shared" si="90"/>
        <v>-1409100</v>
      </c>
      <c r="O1421" s="10">
        <f>+IFERROR(VLOOKUP(I1421,'[1]Resumen pagos 2025'!$1:$1048576,9,0),0)</f>
        <v>0</v>
      </c>
      <c r="P1421" t="b">
        <f t="shared" si="91"/>
        <v>1</v>
      </c>
    </row>
    <row r="1422" spans="1:16">
      <c r="A1422" t="s">
        <v>413</v>
      </c>
      <c r="B1422" t="s">
        <v>41</v>
      </c>
      <c r="C1422" s="9">
        <v>7249</v>
      </c>
      <c r="D1422" s="10">
        <v>45093</v>
      </c>
      <c r="E1422" s="11">
        <v>1397001</v>
      </c>
      <c r="F1422" t="s">
        <v>288</v>
      </c>
      <c r="G1422" s="10">
        <f t="shared" si="88"/>
        <v>45123</v>
      </c>
      <c r="H1422" t="s">
        <v>284</v>
      </c>
      <c r="I1422" s="12" t="str">
        <f t="shared" si="89"/>
        <v>72491397001</v>
      </c>
      <c r="L1422" s="11">
        <f t="shared" si="90"/>
        <v>-1397001</v>
      </c>
      <c r="O1422" s="10">
        <f>+IFERROR(VLOOKUP(I1422,'[1]Resumen pagos 2025'!$1:$1048576,9,0),0)</f>
        <v>0</v>
      </c>
      <c r="P1422" t="b">
        <f t="shared" si="91"/>
        <v>1</v>
      </c>
    </row>
    <row r="1423" spans="1:16">
      <c r="A1423" t="s">
        <v>344</v>
      </c>
      <c r="B1423" t="s">
        <v>41</v>
      </c>
      <c r="C1423" s="9">
        <v>28790</v>
      </c>
      <c r="D1423" s="10">
        <v>45093</v>
      </c>
      <c r="E1423" s="11">
        <v>550508</v>
      </c>
      <c r="F1423" t="s">
        <v>288</v>
      </c>
      <c r="G1423" s="10">
        <f t="shared" si="88"/>
        <v>45123</v>
      </c>
      <c r="H1423" t="s">
        <v>284</v>
      </c>
      <c r="I1423" s="12" t="str">
        <f t="shared" si="89"/>
        <v>28790550508</v>
      </c>
      <c r="L1423" s="11">
        <f t="shared" si="90"/>
        <v>-550508</v>
      </c>
      <c r="O1423" s="10">
        <f>+IFERROR(VLOOKUP(I1423,'[1]Resumen pagos 2025'!$1:$1048576,9,0),0)</f>
        <v>0</v>
      </c>
      <c r="P1423" t="b">
        <f t="shared" si="91"/>
        <v>1</v>
      </c>
    </row>
    <row r="1424" spans="1:16">
      <c r="A1424" t="s">
        <v>350</v>
      </c>
      <c r="B1424" t="s">
        <v>41</v>
      </c>
      <c r="C1424" s="9">
        <v>6152673</v>
      </c>
      <c r="D1424" s="10">
        <v>45093</v>
      </c>
      <c r="E1424" s="11">
        <v>12964</v>
      </c>
      <c r="F1424" t="s">
        <v>288</v>
      </c>
      <c r="G1424" s="10">
        <f t="shared" si="88"/>
        <v>45123</v>
      </c>
      <c r="H1424" t="s">
        <v>284</v>
      </c>
      <c r="I1424" s="12" t="str">
        <f t="shared" si="89"/>
        <v>615267312964</v>
      </c>
      <c r="J1424" s="10">
        <f>+G1424</f>
        <v>45123</v>
      </c>
      <c r="K1424" s="11">
        <f>+E1424</f>
        <v>12964</v>
      </c>
      <c r="L1424" s="11">
        <f t="shared" si="90"/>
        <v>0</v>
      </c>
      <c r="O1424" s="10">
        <f>+IFERROR(VLOOKUP(I1424,'[1]Resumen pagos 2025'!$1:$1048576,9,0),0)</f>
        <v>0</v>
      </c>
      <c r="P1424" t="b">
        <f t="shared" si="91"/>
        <v>0</v>
      </c>
    </row>
    <row r="1425" spans="1:16">
      <c r="A1425" t="s">
        <v>55</v>
      </c>
      <c r="B1425" t="s">
        <v>41</v>
      </c>
      <c r="C1425" s="9">
        <v>961831</v>
      </c>
      <c r="D1425" s="10">
        <v>45096</v>
      </c>
      <c r="E1425" s="11">
        <v>1117180</v>
      </c>
      <c r="F1425" t="s">
        <v>288</v>
      </c>
      <c r="G1425" s="10">
        <f t="shared" si="88"/>
        <v>45126</v>
      </c>
      <c r="H1425" t="s">
        <v>284</v>
      </c>
      <c r="I1425" s="12" t="str">
        <f t="shared" si="89"/>
        <v>9618311117180</v>
      </c>
      <c r="L1425" s="11">
        <f t="shared" si="90"/>
        <v>-1117180</v>
      </c>
      <c r="N1425" s="14" t="s">
        <v>304</v>
      </c>
      <c r="O1425" s="10">
        <f>+IFERROR(VLOOKUP(I1425,'[1]Resumen pagos 2025'!$1:$1048576,9,0),0)</f>
        <v>0</v>
      </c>
      <c r="P1425" t="b">
        <f t="shared" si="91"/>
        <v>1</v>
      </c>
    </row>
    <row r="1426" spans="1:16">
      <c r="A1426" t="s">
        <v>395</v>
      </c>
      <c r="B1426" t="s">
        <v>297</v>
      </c>
      <c r="C1426" s="9">
        <v>857</v>
      </c>
      <c r="D1426" s="10">
        <v>45096</v>
      </c>
      <c r="E1426" s="11">
        <v>656800</v>
      </c>
      <c r="F1426" t="s">
        <v>288</v>
      </c>
      <c r="G1426" s="10">
        <f t="shared" si="88"/>
        <v>45126</v>
      </c>
      <c r="H1426" t="s">
        <v>284</v>
      </c>
      <c r="I1426" s="12" t="str">
        <f t="shared" si="89"/>
        <v>857656800</v>
      </c>
      <c r="L1426" s="11">
        <f t="shared" si="90"/>
        <v>-656800</v>
      </c>
      <c r="O1426" s="10">
        <f>+IFERROR(VLOOKUP(I1426,'[1]Resumen pagos 2025'!$1:$1048576,9,0),0)</f>
        <v>0</v>
      </c>
      <c r="P1426" t="b">
        <f t="shared" si="91"/>
        <v>1</v>
      </c>
    </row>
    <row r="1427" spans="1:16">
      <c r="A1427" t="s">
        <v>434</v>
      </c>
      <c r="B1427" t="s">
        <v>41</v>
      </c>
      <c r="C1427" s="9">
        <v>5065</v>
      </c>
      <c r="D1427" s="10">
        <v>45097</v>
      </c>
      <c r="E1427" s="11">
        <v>785400</v>
      </c>
      <c r="F1427" t="s">
        <v>288</v>
      </c>
      <c r="G1427" s="10">
        <f t="shared" si="88"/>
        <v>45127</v>
      </c>
      <c r="H1427" t="s">
        <v>284</v>
      </c>
      <c r="I1427" s="12" t="str">
        <f t="shared" si="89"/>
        <v>5065785400</v>
      </c>
      <c r="L1427" s="11">
        <f t="shared" si="90"/>
        <v>-785400</v>
      </c>
      <c r="O1427" s="10">
        <f>+IFERROR(VLOOKUP(I1427,'[1]Resumen pagos 2025'!$1:$1048576,9,0),0)</f>
        <v>0</v>
      </c>
      <c r="P1427" t="b">
        <f t="shared" si="91"/>
        <v>1</v>
      </c>
    </row>
    <row r="1428" spans="1:16">
      <c r="A1428" t="s">
        <v>285</v>
      </c>
      <c r="B1428" t="s">
        <v>41</v>
      </c>
      <c r="C1428" s="9">
        <v>1106</v>
      </c>
      <c r="D1428" s="10">
        <v>45099</v>
      </c>
      <c r="E1428" s="11">
        <v>6947504</v>
      </c>
      <c r="F1428" t="s">
        <v>288</v>
      </c>
      <c r="G1428" s="10">
        <f t="shared" si="88"/>
        <v>45129</v>
      </c>
      <c r="H1428" t="s">
        <v>284</v>
      </c>
      <c r="I1428" s="12" t="str">
        <f t="shared" si="89"/>
        <v>11066947504</v>
      </c>
      <c r="J1428" s="15">
        <v>45127</v>
      </c>
      <c r="K1428" s="16">
        <v>6947504</v>
      </c>
      <c r="L1428" s="11">
        <f t="shared" si="90"/>
        <v>0</v>
      </c>
      <c r="O1428" s="10">
        <f>+IFERROR(VLOOKUP(I1428,'[1]Resumen pagos 2025'!$1:$1048576,9,0),0)</f>
        <v>0</v>
      </c>
      <c r="P1428" t="b">
        <f t="shared" si="91"/>
        <v>0</v>
      </c>
    </row>
    <row r="1429" spans="1:16">
      <c r="A1429" t="s">
        <v>306</v>
      </c>
      <c r="B1429" t="s">
        <v>41</v>
      </c>
      <c r="C1429" s="9">
        <v>1509413</v>
      </c>
      <c r="D1429" s="10">
        <v>45100</v>
      </c>
      <c r="E1429" s="11">
        <v>843980</v>
      </c>
      <c r="F1429" t="s">
        <v>288</v>
      </c>
      <c r="G1429" s="10">
        <f t="shared" si="88"/>
        <v>45130</v>
      </c>
      <c r="H1429" t="s">
        <v>284</v>
      </c>
      <c r="I1429" s="12" t="str">
        <f t="shared" si="89"/>
        <v>1509413843980</v>
      </c>
      <c r="L1429" s="11">
        <f t="shared" si="90"/>
        <v>-843980</v>
      </c>
      <c r="O1429" s="10">
        <f>+IFERROR(VLOOKUP(I1429,'[1]Resumen pagos 2025'!$1:$1048576,9,0),0)</f>
        <v>0</v>
      </c>
      <c r="P1429" t="b">
        <f t="shared" si="91"/>
        <v>1</v>
      </c>
    </row>
    <row r="1430" spans="1:16">
      <c r="A1430" t="s">
        <v>350</v>
      </c>
      <c r="B1430" t="s">
        <v>41</v>
      </c>
      <c r="C1430" s="9">
        <v>6157035</v>
      </c>
      <c r="D1430" s="10">
        <v>45100</v>
      </c>
      <c r="E1430" s="11">
        <v>93881</v>
      </c>
      <c r="F1430" t="s">
        <v>288</v>
      </c>
      <c r="G1430" s="10">
        <f t="shared" si="88"/>
        <v>45130</v>
      </c>
      <c r="H1430" t="s">
        <v>284</v>
      </c>
      <c r="I1430" s="12" t="str">
        <f t="shared" si="89"/>
        <v>615703593881</v>
      </c>
      <c r="J1430" s="10">
        <f>+G1430</f>
        <v>45130</v>
      </c>
      <c r="K1430" s="11">
        <f>+E1430</f>
        <v>93881</v>
      </c>
      <c r="L1430" s="11">
        <f t="shared" si="90"/>
        <v>0</v>
      </c>
      <c r="O1430" s="10">
        <f>+IFERROR(VLOOKUP(I1430,'[1]Resumen pagos 2025'!$1:$1048576,9,0),0)</f>
        <v>0</v>
      </c>
      <c r="P1430" t="b">
        <f t="shared" si="91"/>
        <v>0</v>
      </c>
    </row>
    <row r="1431" spans="1:16">
      <c r="A1431" t="s">
        <v>366</v>
      </c>
      <c r="B1431" t="s">
        <v>41</v>
      </c>
      <c r="C1431" s="9">
        <v>19028</v>
      </c>
      <c r="D1431" s="10">
        <v>45104</v>
      </c>
      <c r="E1431" s="11">
        <v>1154300</v>
      </c>
      <c r="F1431" t="s">
        <v>288</v>
      </c>
      <c r="G1431" s="10">
        <f t="shared" si="88"/>
        <v>45134</v>
      </c>
      <c r="H1431" t="s">
        <v>284</v>
      </c>
      <c r="I1431" s="12" t="str">
        <f t="shared" si="89"/>
        <v>190281154300</v>
      </c>
      <c r="L1431" s="11">
        <f t="shared" si="90"/>
        <v>-1154300</v>
      </c>
      <c r="O1431" s="10">
        <f>+IFERROR(VLOOKUP(I1431,'[1]Resumen pagos 2025'!$1:$1048576,9,0),0)</f>
        <v>0</v>
      </c>
      <c r="P1431" t="b">
        <f t="shared" si="91"/>
        <v>1</v>
      </c>
    </row>
    <row r="1432" spans="1:16">
      <c r="A1432" t="s">
        <v>67</v>
      </c>
      <c r="B1432" t="s">
        <v>41</v>
      </c>
      <c r="C1432" s="9">
        <v>35807</v>
      </c>
      <c r="D1432" s="10">
        <v>45105</v>
      </c>
      <c r="E1432" s="11">
        <v>902204</v>
      </c>
      <c r="F1432" t="s">
        <v>288</v>
      </c>
      <c r="G1432" s="10">
        <f t="shared" si="88"/>
        <v>45135</v>
      </c>
      <c r="H1432" t="s">
        <v>284</v>
      </c>
      <c r="I1432" s="12" t="str">
        <f t="shared" si="89"/>
        <v>35807902204</v>
      </c>
      <c r="L1432" s="11">
        <f t="shared" si="90"/>
        <v>-902204</v>
      </c>
      <c r="N1432" s="14" t="s">
        <v>298</v>
      </c>
      <c r="O1432" s="10">
        <f>+IFERROR(VLOOKUP(I1432,'[1]Resumen pagos 2025'!$1:$1048576,9,0),0)</f>
        <v>0</v>
      </c>
      <c r="P1432" t="b">
        <f t="shared" si="91"/>
        <v>1</v>
      </c>
    </row>
    <row r="1433" spans="1:16">
      <c r="A1433" t="s">
        <v>359</v>
      </c>
      <c r="B1433" t="s">
        <v>41</v>
      </c>
      <c r="C1433" s="9">
        <v>48318782</v>
      </c>
      <c r="D1433" s="10">
        <v>45105</v>
      </c>
      <c r="E1433" s="11">
        <v>15756</v>
      </c>
      <c r="F1433" t="s">
        <v>288</v>
      </c>
      <c r="G1433" s="10">
        <f t="shared" si="88"/>
        <v>45135</v>
      </c>
      <c r="H1433" t="s">
        <v>284</v>
      </c>
      <c r="I1433" s="12" t="str">
        <f t="shared" si="89"/>
        <v>4831878215756</v>
      </c>
      <c r="L1433" s="11">
        <f t="shared" si="90"/>
        <v>-15756</v>
      </c>
      <c r="O1433" s="10">
        <f>+IFERROR(VLOOKUP(I1433,'[1]Resumen pagos 2025'!$1:$1048576,9,0),0)</f>
        <v>0</v>
      </c>
      <c r="P1433" t="b">
        <f t="shared" si="91"/>
        <v>1</v>
      </c>
    </row>
    <row r="1434" spans="1:16">
      <c r="A1434" t="s">
        <v>55</v>
      </c>
      <c r="B1434" t="s">
        <v>41</v>
      </c>
      <c r="C1434" s="9">
        <v>963755</v>
      </c>
      <c r="D1434" s="10">
        <v>45105</v>
      </c>
      <c r="E1434" s="11">
        <v>449990</v>
      </c>
      <c r="F1434" t="s">
        <v>288</v>
      </c>
      <c r="G1434" s="10">
        <f t="shared" si="88"/>
        <v>45135</v>
      </c>
      <c r="H1434" t="s">
        <v>284</v>
      </c>
      <c r="I1434" s="12" t="str">
        <f t="shared" si="89"/>
        <v>963755449990</v>
      </c>
      <c r="L1434" s="11">
        <f t="shared" si="90"/>
        <v>-449990</v>
      </c>
      <c r="N1434" s="14" t="s">
        <v>304</v>
      </c>
      <c r="O1434" s="10">
        <f>+IFERROR(VLOOKUP(I1434,'[1]Resumen pagos 2025'!$1:$1048576,9,0),0)</f>
        <v>0</v>
      </c>
      <c r="P1434" t="b">
        <f t="shared" si="91"/>
        <v>1</v>
      </c>
    </row>
    <row r="1435" spans="1:16">
      <c r="A1435" t="s">
        <v>55</v>
      </c>
      <c r="B1435" t="s">
        <v>41</v>
      </c>
      <c r="C1435" s="9">
        <v>963735</v>
      </c>
      <c r="D1435" s="10">
        <v>45105</v>
      </c>
      <c r="E1435" s="11">
        <v>382190</v>
      </c>
      <c r="F1435" t="s">
        <v>288</v>
      </c>
      <c r="G1435" s="10">
        <f t="shared" si="88"/>
        <v>45135</v>
      </c>
      <c r="H1435" t="s">
        <v>284</v>
      </c>
      <c r="I1435" s="12" t="str">
        <f t="shared" si="89"/>
        <v>963735382190</v>
      </c>
      <c r="L1435" s="11">
        <f t="shared" si="90"/>
        <v>-382190</v>
      </c>
      <c r="N1435" s="14" t="s">
        <v>304</v>
      </c>
      <c r="O1435" s="10">
        <f>+IFERROR(VLOOKUP(I1435,'[1]Resumen pagos 2025'!$1:$1048576,9,0),0)</f>
        <v>0</v>
      </c>
      <c r="P1435" t="b">
        <f t="shared" si="91"/>
        <v>1</v>
      </c>
    </row>
    <row r="1436" spans="1:16">
      <c r="A1436" t="s">
        <v>55</v>
      </c>
      <c r="B1436" t="s">
        <v>41</v>
      </c>
      <c r="C1436" s="9">
        <v>963751</v>
      </c>
      <c r="D1436" s="10">
        <v>45105</v>
      </c>
      <c r="E1436" s="11">
        <v>1909950</v>
      </c>
      <c r="F1436" t="s">
        <v>288</v>
      </c>
      <c r="G1436" s="10">
        <f t="shared" si="88"/>
        <v>45135</v>
      </c>
      <c r="H1436" t="s">
        <v>284</v>
      </c>
      <c r="I1436" s="12" t="str">
        <f t="shared" si="89"/>
        <v>9637511909950</v>
      </c>
      <c r="L1436" s="11">
        <f t="shared" si="90"/>
        <v>-1909950</v>
      </c>
      <c r="N1436" s="14" t="s">
        <v>304</v>
      </c>
      <c r="O1436" s="10">
        <f>+IFERROR(VLOOKUP(I1436,'[1]Resumen pagos 2025'!$1:$1048576,9,0),0)</f>
        <v>0</v>
      </c>
      <c r="P1436" t="b">
        <f t="shared" si="91"/>
        <v>1</v>
      </c>
    </row>
    <row r="1437" spans="1:16">
      <c r="A1437" t="s">
        <v>359</v>
      </c>
      <c r="B1437" t="s">
        <v>41</v>
      </c>
      <c r="C1437" s="9">
        <v>48534351</v>
      </c>
      <c r="D1437" s="10">
        <v>45106</v>
      </c>
      <c r="E1437" s="11">
        <v>1290</v>
      </c>
      <c r="F1437" t="s">
        <v>288</v>
      </c>
      <c r="G1437" s="10">
        <f t="shared" si="88"/>
        <v>45136</v>
      </c>
      <c r="H1437" t="s">
        <v>284</v>
      </c>
      <c r="I1437" s="12" t="str">
        <f t="shared" si="89"/>
        <v>485343511290</v>
      </c>
      <c r="L1437" s="11">
        <f t="shared" si="90"/>
        <v>-1290</v>
      </c>
      <c r="O1437" s="10">
        <f>+IFERROR(VLOOKUP(I1437,'[1]Resumen pagos 2025'!$1:$1048576,9,0),0)</f>
        <v>0</v>
      </c>
      <c r="P1437" t="b">
        <f t="shared" si="91"/>
        <v>1</v>
      </c>
    </row>
    <row r="1438" spans="1:16">
      <c r="A1438" t="s">
        <v>64</v>
      </c>
      <c r="B1438" t="s">
        <v>41</v>
      </c>
      <c r="C1438" s="9">
        <v>108705</v>
      </c>
      <c r="D1438" s="10">
        <v>45106</v>
      </c>
      <c r="E1438" s="11">
        <v>496370</v>
      </c>
      <c r="F1438" t="s">
        <v>288</v>
      </c>
      <c r="G1438" s="10">
        <f t="shared" si="88"/>
        <v>45136</v>
      </c>
      <c r="H1438" t="s">
        <v>284</v>
      </c>
      <c r="I1438" s="12" t="str">
        <f t="shared" si="89"/>
        <v>108705496370</v>
      </c>
      <c r="L1438" s="11">
        <f t="shared" si="90"/>
        <v>-496370</v>
      </c>
      <c r="O1438" s="10">
        <f>+IFERROR(VLOOKUP(I1438,'[1]Resumen pagos 2025'!$1:$1048576,9,0),0)</f>
        <v>0</v>
      </c>
      <c r="P1438" t="b">
        <f t="shared" si="91"/>
        <v>1</v>
      </c>
    </row>
    <row r="1439" spans="1:16">
      <c r="A1439" t="s">
        <v>55</v>
      </c>
      <c r="B1439" t="s">
        <v>41</v>
      </c>
      <c r="C1439" s="9">
        <v>963999</v>
      </c>
      <c r="D1439" s="10">
        <v>45106</v>
      </c>
      <c r="E1439" s="11">
        <v>225391</v>
      </c>
      <c r="F1439" t="s">
        <v>288</v>
      </c>
      <c r="G1439" s="10">
        <f t="shared" si="88"/>
        <v>45136</v>
      </c>
      <c r="H1439" t="s">
        <v>284</v>
      </c>
      <c r="I1439" s="12" t="str">
        <f t="shared" si="89"/>
        <v>963999225391</v>
      </c>
      <c r="L1439" s="11">
        <f t="shared" si="90"/>
        <v>-225391</v>
      </c>
      <c r="N1439" s="14" t="s">
        <v>304</v>
      </c>
      <c r="O1439" s="10">
        <f>+IFERROR(VLOOKUP(I1439,'[1]Resumen pagos 2025'!$1:$1048576,9,0),0)</f>
        <v>0</v>
      </c>
      <c r="P1439" t="b">
        <f t="shared" si="91"/>
        <v>1</v>
      </c>
    </row>
    <row r="1440" spans="1:16">
      <c r="A1440" t="s">
        <v>289</v>
      </c>
      <c r="B1440" t="s">
        <v>41</v>
      </c>
      <c r="C1440" s="9">
        <v>6001</v>
      </c>
      <c r="D1440" s="10">
        <v>45106</v>
      </c>
      <c r="E1440" s="11">
        <v>63036</v>
      </c>
      <c r="F1440" t="s">
        <v>288</v>
      </c>
      <c r="G1440" s="10">
        <f t="shared" si="88"/>
        <v>45136</v>
      </c>
      <c r="H1440" t="s">
        <v>284</v>
      </c>
      <c r="I1440" s="12" t="str">
        <f t="shared" si="89"/>
        <v>600163036</v>
      </c>
      <c r="L1440" s="11">
        <f t="shared" si="90"/>
        <v>-63036</v>
      </c>
      <c r="O1440" s="10">
        <f>+IFERROR(VLOOKUP(I1440,'[1]Resumen pagos 2025'!$1:$1048576,9,0),0)</f>
        <v>0</v>
      </c>
      <c r="P1440" t="b">
        <f t="shared" si="91"/>
        <v>1</v>
      </c>
    </row>
    <row r="1441" spans="1:16">
      <c r="A1441" t="s">
        <v>289</v>
      </c>
      <c r="B1441" t="s">
        <v>41</v>
      </c>
      <c r="C1441" s="9">
        <v>6002</v>
      </c>
      <c r="D1441" s="10">
        <v>45106</v>
      </c>
      <c r="E1441" s="11">
        <v>62471</v>
      </c>
      <c r="F1441" t="s">
        <v>288</v>
      </c>
      <c r="G1441" s="10">
        <f t="shared" si="88"/>
        <v>45136</v>
      </c>
      <c r="H1441" t="s">
        <v>284</v>
      </c>
      <c r="I1441" s="12" t="str">
        <f t="shared" si="89"/>
        <v>600262471</v>
      </c>
      <c r="L1441" s="11">
        <f t="shared" si="90"/>
        <v>-62471</v>
      </c>
      <c r="O1441" s="10">
        <f>+IFERROR(VLOOKUP(I1441,'[1]Resumen pagos 2025'!$1:$1048576,9,0),0)</f>
        <v>0</v>
      </c>
      <c r="P1441" t="b">
        <f t="shared" si="91"/>
        <v>1</v>
      </c>
    </row>
    <row r="1442" spans="1:16">
      <c r="A1442" t="s">
        <v>335</v>
      </c>
      <c r="B1442" t="s">
        <v>41</v>
      </c>
      <c r="C1442" s="9">
        <v>9865</v>
      </c>
      <c r="D1442" s="10">
        <v>45106</v>
      </c>
      <c r="E1442" s="11">
        <v>289990</v>
      </c>
      <c r="F1442" t="s">
        <v>288</v>
      </c>
      <c r="G1442" s="10">
        <f t="shared" si="88"/>
        <v>45136</v>
      </c>
      <c r="H1442" t="s">
        <v>284</v>
      </c>
      <c r="I1442" s="12" t="str">
        <f t="shared" si="89"/>
        <v>9865289990</v>
      </c>
      <c r="L1442" s="11">
        <f t="shared" si="90"/>
        <v>-289990</v>
      </c>
      <c r="O1442" s="10">
        <f>+IFERROR(VLOOKUP(I1442,'[1]Resumen pagos 2025'!$1:$1048576,9,0),0)</f>
        <v>0</v>
      </c>
      <c r="P1442" t="b">
        <f t="shared" si="91"/>
        <v>1</v>
      </c>
    </row>
    <row r="1443" spans="1:16">
      <c r="A1443" t="s">
        <v>95</v>
      </c>
      <c r="B1443" t="s">
        <v>41</v>
      </c>
      <c r="C1443" s="9">
        <v>5479</v>
      </c>
      <c r="D1443" s="10">
        <v>45107</v>
      </c>
      <c r="E1443" s="11">
        <v>2173906</v>
      </c>
      <c r="F1443" t="s">
        <v>288</v>
      </c>
      <c r="G1443" s="10">
        <f t="shared" si="88"/>
        <v>45137</v>
      </c>
      <c r="H1443" t="s">
        <v>284</v>
      </c>
      <c r="I1443" s="12" t="str">
        <f t="shared" si="89"/>
        <v>54792173906</v>
      </c>
      <c r="L1443" s="11">
        <f t="shared" si="90"/>
        <v>-2173906</v>
      </c>
      <c r="O1443" s="10">
        <f>+IFERROR(VLOOKUP(I1443,'[1]Resumen pagos 2025'!$1:$1048576,9,0),0)</f>
        <v>0</v>
      </c>
      <c r="P1443" t="b">
        <f t="shared" si="91"/>
        <v>1</v>
      </c>
    </row>
    <row r="1444" spans="1:16">
      <c r="A1444" t="s">
        <v>55</v>
      </c>
      <c r="B1444" t="s">
        <v>41</v>
      </c>
      <c r="C1444" s="9">
        <v>964754</v>
      </c>
      <c r="D1444" s="10">
        <v>45107</v>
      </c>
      <c r="E1444" s="11">
        <v>1149990</v>
      </c>
      <c r="F1444" t="s">
        <v>288</v>
      </c>
      <c r="G1444" s="10">
        <f t="shared" si="88"/>
        <v>45137</v>
      </c>
      <c r="H1444" t="s">
        <v>284</v>
      </c>
      <c r="I1444" s="12" t="str">
        <f t="shared" si="89"/>
        <v>9647541149990</v>
      </c>
      <c r="L1444" s="11">
        <f t="shared" si="90"/>
        <v>-1149990</v>
      </c>
      <c r="N1444" s="14" t="s">
        <v>304</v>
      </c>
      <c r="O1444" s="10">
        <f>+IFERROR(VLOOKUP(I1444,'[1]Resumen pagos 2025'!$1:$1048576,9,0),0)</f>
        <v>0</v>
      </c>
      <c r="P1444" t="b">
        <f t="shared" si="91"/>
        <v>1</v>
      </c>
    </row>
    <row r="1445" spans="1:16">
      <c r="A1445" t="s">
        <v>55</v>
      </c>
      <c r="B1445" t="s">
        <v>41</v>
      </c>
      <c r="C1445" s="9">
        <v>964752</v>
      </c>
      <c r="D1445" s="10">
        <v>45107</v>
      </c>
      <c r="E1445" s="11">
        <v>1299991</v>
      </c>
      <c r="F1445" t="s">
        <v>288</v>
      </c>
      <c r="G1445" s="10">
        <f t="shared" si="88"/>
        <v>45137</v>
      </c>
      <c r="H1445" t="s">
        <v>284</v>
      </c>
      <c r="I1445" s="12" t="str">
        <f t="shared" si="89"/>
        <v>9647521299991</v>
      </c>
      <c r="L1445" s="11">
        <f t="shared" si="90"/>
        <v>-1299991</v>
      </c>
      <c r="N1445" s="14" t="s">
        <v>304</v>
      </c>
      <c r="O1445" s="10">
        <f>+IFERROR(VLOOKUP(I1445,'[1]Resumen pagos 2025'!$1:$1048576,9,0),0)</f>
        <v>0</v>
      </c>
      <c r="P1445" t="b">
        <f t="shared" si="91"/>
        <v>1</v>
      </c>
    </row>
    <row r="1446" spans="1:16">
      <c r="A1446" t="s">
        <v>55</v>
      </c>
      <c r="B1446" t="s">
        <v>41</v>
      </c>
      <c r="C1446" s="9">
        <v>964750</v>
      </c>
      <c r="D1446" s="10">
        <v>45107</v>
      </c>
      <c r="E1446" s="11">
        <v>1732490</v>
      </c>
      <c r="F1446" t="s">
        <v>288</v>
      </c>
      <c r="G1446" s="10">
        <f t="shared" si="88"/>
        <v>45137</v>
      </c>
      <c r="H1446" t="s">
        <v>284</v>
      </c>
      <c r="I1446" s="12" t="str">
        <f t="shared" si="89"/>
        <v>9647501732490</v>
      </c>
      <c r="L1446" s="11">
        <f t="shared" si="90"/>
        <v>-1732490</v>
      </c>
      <c r="N1446" s="14" t="s">
        <v>304</v>
      </c>
      <c r="O1446" s="10">
        <f>+IFERROR(VLOOKUP(I1446,'[1]Resumen pagos 2025'!$1:$1048576,9,0),0)</f>
        <v>0</v>
      </c>
      <c r="P1446" t="b">
        <f t="shared" si="91"/>
        <v>1</v>
      </c>
    </row>
    <row r="1447" spans="1:16">
      <c r="A1447" t="s">
        <v>184</v>
      </c>
      <c r="B1447" t="s">
        <v>41</v>
      </c>
      <c r="C1447" s="9">
        <v>12900</v>
      </c>
      <c r="D1447" s="10">
        <v>45107</v>
      </c>
      <c r="E1447" s="11">
        <v>6210610</v>
      </c>
      <c r="F1447" t="s">
        <v>288</v>
      </c>
      <c r="G1447" s="10">
        <f t="shared" si="88"/>
        <v>45137</v>
      </c>
      <c r="H1447" t="s">
        <v>284</v>
      </c>
      <c r="I1447" s="12" t="str">
        <f t="shared" si="89"/>
        <v>129006210610</v>
      </c>
      <c r="L1447" s="11">
        <f t="shared" si="90"/>
        <v>-6210610</v>
      </c>
      <c r="O1447" s="10">
        <f>+IFERROR(VLOOKUP(I1447,'[1]Resumen pagos 2025'!$1:$1048576,9,0),0)</f>
        <v>0</v>
      </c>
      <c r="P1447" t="b">
        <f t="shared" si="91"/>
        <v>1</v>
      </c>
    </row>
    <row r="1448" spans="1:16">
      <c r="A1448" t="s">
        <v>292</v>
      </c>
      <c r="B1448" t="s">
        <v>41</v>
      </c>
      <c r="C1448" s="9">
        <v>52088</v>
      </c>
      <c r="D1448" s="10">
        <v>45107</v>
      </c>
      <c r="E1448" s="11">
        <v>43166</v>
      </c>
      <c r="F1448" t="s">
        <v>288</v>
      </c>
      <c r="G1448" s="10">
        <f t="shared" si="88"/>
        <v>45137</v>
      </c>
      <c r="H1448" t="s">
        <v>284</v>
      </c>
      <c r="I1448" s="12" t="str">
        <f t="shared" si="89"/>
        <v>5208843166</v>
      </c>
      <c r="L1448" s="11">
        <f t="shared" si="90"/>
        <v>-43166</v>
      </c>
      <c r="O1448" s="10">
        <f>+IFERROR(VLOOKUP(I1448,'[1]Resumen pagos 2025'!$1:$1048576,9,0),0)</f>
        <v>0</v>
      </c>
      <c r="P1448" t="b">
        <f t="shared" si="91"/>
        <v>1</v>
      </c>
    </row>
    <row r="1449" spans="1:16">
      <c r="A1449" t="s">
        <v>306</v>
      </c>
      <c r="B1449" t="s">
        <v>41</v>
      </c>
      <c r="C1449" s="9">
        <v>1509834</v>
      </c>
      <c r="D1449" s="10">
        <v>45107</v>
      </c>
      <c r="E1449" s="11">
        <v>794980</v>
      </c>
      <c r="F1449" t="s">
        <v>288</v>
      </c>
      <c r="G1449" s="10">
        <f t="shared" si="88"/>
        <v>45137</v>
      </c>
      <c r="H1449" t="s">
        <v>284</v>
      </c>
      <c r="I1449" s="12" t="str">
        <f t="shared" si="89"/>
        <v>1509834794980</v>
      </c>
      <c r="L1449" s="11">
        <f t="shared" si="90"/>
        <v>-794980</v>
      </c>
      <c r="O1449" s="10">
        <f>+IFERROR(VLOOKUP(I1449,'[1]Resumen pagos 2025'!$1:$1048576,9,0),0)</f>
        <v>0</v>
      </c>
      <c r="P1449" t="b">
        <f t="shared" si="91"/>
        <v>1</v>
      </c>
    </row>
    <row r="1450" spans="1:16">
      <c r="A1450" t="s">
        <v>375</v>
      </c>
      <c r="B1450" t="s">
        <v>41</v>
      </c>
      <c r="C1450" s="9">
        <v>28899</v>
      </c>
      <c r="D1450" s="10">
        <v>45108</v>
      </c>
      <c r="E1450" s="11">
        <v>333200</v>
      </c>
      <c r="F1450" t="s">
        <v>288</v>
      </c>
      <c r="G1450" s="10">
        <f t="shared" si="88"/>
        <v>45138</v>
      </c>
      <c r="H1450" t="s">
        <v>284</v>
      </c>
      <c r="I1450" s="12" t="str">
        <f t="shared" si="89"/>
        <v>28899333200</v>
      </c>
      <c r="L1450" s="11">
        <f t="shared" si="90"/>
        <v>-333200</v>
      </c>
      <c r="O1450" s="10">
        <f>+IFERROR(VLOOKUP(I1450,'[1]Resumen pagos 2025'!$1:$1048576,9,0),0)</f>
        <v>0</v>
      </c>
      <c r="P1450" t="b">
        <f t="shared" si="91"/>
        <v>1</v>
      </c>
    </row>
    <row r="1451" spans="1:16">
      <c r="A1451" t="s">
        <v>384</v>
      </c>
      <c r="B1451" t="s">
        <v>310</v>
      </c>
      <c r="C1451" s="9">
        <v>154307</v>
      </c>
      <c r="D1451" s="10">
        <v>45112</v>
      </c>
      <c r="E1451" s="11">
        <v>-38080</v>
      </c>
      <c r="F1451" t="s">
        <v>288</v>
      </c>
      <c r="G1451" s="10">
        <f t="shared" si="88"/>
        <v>45142</v>
      </c>
      <c r="H1451" t="s">
        <v>311</v>
      </c>
      <c r="I1451" s="12" t="str">
        <f t="shared" si="89"/>
        <v>154307-38080</v>
      </c>
      <c r="L1451" s="11">
        <f t="shared" si="90"/>
        <v>38080</v>
      </c>
      <c r="O1451" s="10">
        <f>+IFERROR(VLOOKUP(I1451,'[1]Resumen pagos 2025'!$1:$1048576,9,0),0)</f>
        <v>0</v>
      </c>
      <c r="P1451" t="b">
        <f t="shared" si="91"/>
        <v>1</v>
      </c>
    </row>
    <row r="1452" spans="1:16">
      <c r="A1452" t="s">
        <v>51</v>
      </c>
      <c r="B1452" t="s">
        <v>41</v>
      </c>
      <c r="C1452" s="9">
        <v>14662</v>
      </c>
      <c r="D1452" s="10">
        <v>45112</v>
      </c>
      <c r="E1452" s="11">
        <v>229263</v>
      </c>
      <c r="F1452" t="s">
        <v>288</v>
      </c>
      <c r="G1452" s="10">
        <f t="shared" si="88"/>
        <v>45142</v>
      </c>
      <c r="H1452" t="s">
        <v>284</v>
      </c>
      <c r="I1452" s="12" t="str">
        <f t="shared" si="89"/>
        <v>14662229263</v>
      </c>
      <c r="L1452" s="11">
        <f t="shared" si="90"/>
        <v>-229263</v>
      </c>
      <c r="O1452" s="10">
        <f>+IFERROR(VLOOKUP(I1452,'[1]Resumen pagos 2025'!$1:$1048576,9,0),0)</f>
        <v>0</v>
      </c>
      <c r="P1452" t="b">
        <f t="shared" si="91"/>
        <v>1</v>
      </c>
    </row>
    <row r="1453" spans="1:16">
      <c r="A1453" t="s">
        <v>393</v>
      </c>
      <c r="B1453" t="s">
        <v>41</v>
      </c>
      <c r="C1453" s="9">
        <v>31878</v>
      </c>
      <c r="D1453" s="10">
        <v>45113</v>
      </c>
      <c r="E1453" s="11">
        <v>13744</v>
      </c>
      <c r="F1453" t="s">
        <v>288</v>
      </c>
      <c r="G1453" s="10">
        <f t="shared" si="88"/>
        <v>45143</v>
      </c>
      <c r="H1453" t="s">
        <v>284</v>
      </c>
      <c r="I1453" s="12" t="str">
        <f t="shared" si="89"/>
        <v>3187813744</v>
      </c>
      <c r="L1453" s="11">
        <f t="shared" si="90"/>
        <v>-13744</v>
      </c>
      <c r="O1453" s="10">
        <f>+IFERROR(VLOOKUP(I1453,'[1]Resumen pagos 2025'!$1:$1048576,9,0),0)</f>
        <v>0</v>
      </c>
      <c r="P1453" t="b">
        <f t="shared" si="91"/>
        <v>1</v>
      </c>
    </row>
    <row r="1454" spans="1:16">
      <c r="A1454" t="s">
        <v>61</v>
      </c>
      <c r="B1454" t="s">
        <v>297</v>
      </c>
      <c r="C1454" s="9">
        <v>505</v>
      </c>
      <c r="D1454" s="10">
        <v>45113</v>
      </c>
      <c r="E1454" s="11">
        <v>955764</v>
      </c>
      <c r="F1454" t="s">
        <v>288</v>
      </c>
      <c r="G1454" s="10">
        <f t="shared" si="88"/>
        <v>45143</v>
      </c>
      <c r="H1454" t="s">
        <v>284</v>
      </c>
      <c r="I1454" s="12" t="str">
        <f t="shared" si="89"/>
        <v>505955764</v>
      </c>
      <c r="L1454" s="11">
        <f t="shared" si="90"/>
        <v>-955764</v>
      </c>
      <c r="O1454" s="10">
        <f>+IFERROR(VLOOKUP(I1454,'[1]Resumen pagos 2025'!$1:$1048576,9,0),0)</f>
        <v>0</v>
      </c>
      <c r="P1454" t="b">
        <f t="shared" si="91"/>
        <v>1</v>
      </c>
    </row>
    <row r="1455" spans="1:16">
      <c r="A1455" t="s">
        <v>419</v>
      </c>
      <c r="B1455" t="s">
        <v>41</v>
      </c>
      <c r="C1455" s="9">
        <v>176</v>
      </c>
      <c r="D1455" s="10">
        <v>45113</v>
      </c>
      <c r="E1455" s="11">
        <v>35700</v>
      </c>
      <c r="F1455" t="s">
        <v>288</v>
      </c>
      <c r="G1455" s="10">
        <f t="shared" si="88"/>
        <v>45143</v>
      </c>
      <c r="H1455" t="s">
        <v>284</v>
      </c>
      <c r="I1455" s="12" t="str">
        <f t="shared" si="89"/>
        <v>17635700</v>
      </c>
      <c r="L1455" s="11">
        <f t="shared" si="90"/>
        <v>-35700</v>
      </c>
      <c r="O1455" s="10">
        <f>+IFERROR(VLOOKUP(I1455,'[1]Resumen pagos 2025'!$1:$1048576,9,0),0)</f>
        <v>0</v>
      </c>
      <c r="P1455" t="b">
        <f t="shared" si="91"/>
        <v>1</v>
      </c>
    </row>
    <row r="1456" spans="1:16">
      <c r="A1456" t="s">
        <v>384</v>
      </c>
      <c r="B1456" t="s">
        <v>41</v>
      </c>
      <c r="C1456" s="9">
        <v>2140040</v>
      </c>
      <c r="D1456" s="10">
        <v>45114</v>
      </c>
      <c r="E1456" s="11">
        <v>20230</v>
      </c>
      <c r="F1456" t="s">
        <v>288</v>
      </c>
      <c r="G1456" s="10">
        <f t="shared" si="88"/>
        <v>45144</v>
      </c>
      <c r="H1456" t="s">
        <v>284</v>
      </c>
      <c r="I1456" s="12" t="str">
        <f t="shared" si="89"/>
        <v>214004020230</v>
      </c>
      <c r="L1456" s="11">
        <f t="shared" si="90"/>
        <v>-20230</v>
      </c>
      <c r="O1456" s="10">
        <f>+IFERROR(VLOOKUP(I1456,'[1]Resumen pagos 2025'!$1:$1048576,9,0),0)</f>
        <v>0</v>
      </c>
      <c r="P1456" t="b">
        <f t="shared" si="91"/>
        <v>1</v>
      </c>
    </row>
    <row r="1457" spans="1:16">
      <c r="A1457" t="s">
        <v>337</v>
      </c>
      <c r="B1457" t="s">
        <v>41</v>
      </c>
      <c r="C1457" s="9">
        <v>126963422</v>
      </c>
      <c r="D1457" s="10">
        <v>45114</v>
      </c>
      <c r="E1457" s="11">
        <v>760980</v>
      </c>
      <c r="F1457" t="s">
        <v>288</v>
      </c>
      <c r="G1457" s="10">
        <f t="shared" si="88"/>
        <v>45144</v>
      </c>
      <c r="H1457" t="s">
        <v>284</v>
      </c>
      <c r="I1457" s="12" t="str">
        <f t="shared" si="89"/>
        <v>126963422760980</v>
      </c>
      <c r="L1457" s="11">
        <f t="shared" si="90"/>
        <v>-760980</v>
      </c>
      <c r="O1457" s="10">
        <f>+IFERROR(VLOOKUP(I1457,'[1]Resumen pagos 2025'!$1:$1048576,9,0),0)</f>
        <v>0</v>
      </c>
      <c r="P1457" t="b">
        <f t="shared" si="91"/>
        <v>1</v>
      </c>
    </row>
    <row r="1458" spans="1:16">
      <c r="A1458" t="s">
        <v>344</v>
      </c>
      <c r="B1458" t="s">
        <v>41</v>
      </c>
      <c r="C1458" s="9">
        <v>30352</v>
      </c>
      <c r="D1458" s="10">
        <v>45114</v>
      </c>
      <c r="E1458" s="11">
        <v>328374</v>
      </c>
      <c r="F1458" t="s">
        <v>288</v>
      </c>
      <c r="G1458" s="10">
        <f t="shared" si="88"/>
        <v>45144</v>
      </c>
      <c r="H1458" t="s">
        <v>284</v>
      </c>
      <c r="I1458" s="12" t="str">
        <f t="shared" si="89"/>
        <v>30352328374</v>
      </c>
      <c r="L1458" s="11">
        <f t="shared" si="90"/>
        <v>-328374</v>
      </c>
      <c r="O1458" s="10">
        <f>+IFERROR(VLOOKUP(I1458,'[1]Resumen pagos 2025'!$1:$1048576,9,0),0)</f>
        <v>0</v>
      </c>
      <c r="P1458" t="b">
        <f t="shared" si="91"/>
        <v>1</v>
      </c>
    </row>
    <row r="1459" spans="1:16">
      <c r="A1459" t="s">
        <v>300</v>
      </c>
      <c r="B1459" t="s">
        <v>41</v>
      </c>
      <c r="C1459" s="9">
        <v>47532888</v>
      </c>
      <c r="D1459" s="10">
        <v>45117</v>
      </c>
      <c r="E1459" s="11">
        <v>10990</v>
      </c>
      <c r="F1459" t="s">
        <v>288</v>
      </c>
      <c r="G1459" s="10">
        <f t="shared" si="88"/>
        <v>45147</v>
      </c>
      <c r="H1459" t="s">
        <v>284</v>
      </c>
      <c r="I1459" s="12" t="str">
        <f t="shared" si="89"/>
        <v>4753288810990</v>
      </c>
      <c r="L1459" s="11">
        <f t="shared" si="90"/>
        <v>-10990</v>
      </c>
      <c r="O1459" s="10">
        <f>+IFERROR(VLOOKUP(I1459,'[1]Resumen pagos 2025'!$1:$1048576,9,0),0)</f>
        <v>0</v>
      </c>
      <c r="P1459" t="b">
        <f t="shared" si="91"/>
        <v>1</v>
      </c>
    </row>
    <row r="1460" spans="1:16">
      <c r="A1460" t="s">
        <v>371</v>
      </c>
      <c r="B1460" t="s">
        <v>41</v>
      </c>
      <c r="C1460" s="9">
        <v>697</v>
      </c>
      <c r="D1460" s="10">
        <v>45117</v>
      </c>
      <c r="E1460" s="11">
        <v>112968</v>
      </c>
      <c r="F1460" t="s">
        <v>288</v>
      </c>
      <c r="G1460" s="10">
        <f t="shared" si="88"/>
        <v>45147</v>
      </c>
      <c r="H1460" t="s">
        <v>284</v>
      </c>
      <c r="I1460" s="12" t="str">
        <f t="shared" si="89"/>
        <v>697112968</v>
      </c>
      <c r="L1460" s="11">
        <f t="shared" si="90"/>
        <v>-112968</v>
      </c>
      <c r="O1460" s="10">
        <f>+IFERROR(VLOOKUP(I1460,'[1]Resumen pagos 2025'!$1:$1048576,9,0),0)</f>
        <v>0</v>
      </c>
      <c r="P1460" t="b">
        <f t="shared" si="91"/>
        <v>1</v>
      </c>
    </row>
    <row r="1461" spans="1:16">
      <c r="A1461" t="s">
        <v>295</v>
      </c>
      <c r="B1461" t="s">
        <v>41</v>
      </c>
      <c r="C1461" s="9">
        <v>26511</v>
      </c>
      <c r="D1461" s="10">
        <v>45118</v>
      </c>
      <c r="E1461" s="11">
        <v>39999</v>
      </c>
      <c r="F1461" t="s">
        <v>288</v>
      </c>
      <c r="G1461" s="10">
        <f t="shared" si="88"/>
        <v>45148</v>
      </c>
      <c r="H1461" t="s">
        <v>284</v>
      </c>
      <c r="I1461" s="12" t="str">
        <f t="shared" si="89"/>
        <v>2651139999</v>
      </c>
      <c r="L1461" s="11">
        <f t="shared" si="90"/>
        <v>-39999</v>
      </c>
      <c r="O1461" s="10">
        <f>+IFERROR(VLOOKUP(I1461,'[1]Resumen pagos 2025'!$1:$1048576,9,0),0)</f>
        <v>0</v>
      </c>
      <c r="P1461" t="b">
        <f t="shared" si="91"/>
        <v>1</v>
      </c>
    </row>
    <row r="1462" spans="1:16">
      <c r="A1462" t="s">
        <v>53</v>
      </c>
      <c r="B1462" t="s">
        <v>41</v>
      </c>
      <c r="C1462" s="9">
        <v>12669</v>
      </c>
      <c r="D1462" s="10">
        <v>45118</v>
      </c>
      <c r="E1462" s="11">
        <v>387942</v>
      </c>
      <c r="F1462" t="s">
        <v>288</v>
      </c>
      <c r="G1462" s="10">
        <f t="shared" si="88"/>
        <v>45148</v>
      </c>
      <c r="H1462" t="s">
        <v>284</v>
      </c>
      <c r="I1462" s="12" t="str">
        <f t="shared" si="89"/>
        <v>12669387942</v>
      </c>
      <c r="L1462" s="11">
        <f t="shared" si="90"/>
        <v>-387942</v>
      </c>
      <c r="O1462" s="10">
        <f>+IFERROR(VLOOKUP(I1462,'[1]Resumen pagos 2025'!$1:$1048576,9,0),0)</f>
        <v>0</v>
      </c>
      <c r="P1462" t="b">
        <f t="shared" si="91"/>
        <v>1</v>
      </c>
    </row>
    <row r="1463" spans="1:16">
      <c r="A1463" t="s">
        <v>285</v>
      </c>
      <c r="B1463" t="s">
        <v>41</v>
      </c>
      <c r="C1463" s="9">
        <v>1124</v>
      </c>
      <c r="D1463" s="10">
        <v>45119</v>
      </c>
      <c r="E1463" s="11">
        <v>722387</v>
      </c>
      <c r="F1463" t="s">
        <v>288</v>
      </c>
      <c r="G1463" s="10">
        <f t="shared" si="88"/>
        <v>45149</v>
      </c>
      <c r="H1463" t="s">
        <v>284</v>
      </c>
      <c r="I1463" s="12" t="str">
        <f t="shared" si="89"/>
        <v>1124722387</v>
      </c>
      <c r="J1463" s="21">
        <v>45140</v>
      </c>
      <c r="K1463" s="22">
        <f>707241+13840</f>
        <v>721081</v>
      </c>
      <c r="L1463" s="11">
        <f t="shared" si="90"/>
        <v>-1306</v>
      </c>
      <c r="O1463" s="10">
        <f>+IFERROR(VLOOKUP(I1463,'[1]Resumen pagos 2025'!$1:$1048576,9,0),0)</f>
        <v>0</v>
      </c>
      <c r="P1463" t="b">
        <f t="shared" si="91"/>
        <v>0</v>
      </c>
    </row>
    <row r="1464" spans="1:16">
      <c r="A1464" t="s">
        <v>435</v>
      </c>
      <c r="B1464" t="s">
        <v>41</v>
      </c>
      <c r="C1464" s="9">
        <v>943</v>
      </c>
      <c r="D1464" s="10">
        <v>45119</v>
      </c>
      <c r="E1464" s="11">
        <v>87390</v>
      </c>
      <c r="F1464" t="s">
        <v>288</v>
      </c>
      <c r="G1464" s="10">
        <f t="shared" si="88"/>
        <v>45149</v>
      </c>
      <c r="H1464" t="s">
        <v>284</v>
      </c>
      <c r="I1464" s="12" t="str">
        <f t="shared" si="89"/>
        <v>94387390</v>
      </c>
      <c r="L1464" s="11">
        <f t="shared" si="90"/>
        <v>-87390</v>
      </c>
      <c r="O1464" s="10">
        <f>+IFERROR(VLOOKUP(I1464,'[1]Resumen pagos 2025'!$1:$1048576,9,0),0)</f>
        <v>0</v>
      </c>
      <c r="P1464" t="b">
        <f t="shared" si="91"/>
        <v>1</v>
      </c>
    </row>
    <row r="1465" spans="1:16">
      <c r="A1465" t="s">
        <v>344</v>
      </c>
      <c r="B1465" t="s">
        <v>41</v>
      </c>
      <c r="C1465" s="9">
        <v>30390</v>
      </c>
      <c r="D1465" s="10">
        <v>45119</v>
      </c>
      <c r="E1465" s="11">
        <v>575895</v>
      </c>
      <c r="F1465" t="s">
        <v>288</v>
      </c>
      <c r="G1465" s="10">
        <f t="shared" si="88"/>
        <v>45149</v>
      </c>
      <c r="H1465" t="s">
        <v>284</v>
      </c>
      <c r="I1465" s="12" t="str">
        <f t="shared" si="89"/>
        <v>30390575895</v>
      </c>
      <c r="L1465" s="11">
        <f t="shared" si="90"/>
        <v>-575895</v>
      </c>
      <c r="O1465" s="10">
        <f>+IFERROR(VLOOKUP(I1465,'[1]Resumen pagos 2025'!$1:$1048576,9,0),0)</f>
        <v>0</v>
      </c>
      <c r="P1465" t="b">
        <f t="shared" si="91"/>
        <v>1</v>
      </c>
    </row>
    <row r="1466" spans="1:16">
      <c r="A1466" t="s">
        <v>402</v>
      </c>
      <c r="B1466" t="s">
        <v>41</v>
      </c>
      <c r="C1466" s="9">
        <v>9622</v>
      </c>
      <c r="D1466" s="10">
        <v>45120</v>
      </c>
      <c r="E1466" s="11">
        <v>205611</v>
      </c>
      <c r="F1466" t="s">
        <v>288</v>
      </c>
      <c r="G1466" s="10">
        <f t="shared" si="88"/>
        <v>45150</v>
      </c>
      <c r="H1466" t="s">
        <v>284</v>
      </c>
      <c r="I1466" s="12" t="str">
        <f t="shared" si="89"/>
        <v>9622205611</v>
      </c>
      <c r="L1466" s="11">
        <f t="shared" si="90"/>
        <v>-205611</v>
      </c>
      <c r="O1466" s="10">
        <f>+IFERROR(VLOOKUP(I1466,'[1]Resumen pagos 2025'!$1:$1048576,9,0),0)</f>
        <v>0</v>
      </c>
      <c r="P1466" t="b">
        <f t="shared" si="91"/>
        <v>1</v>
      </c>
    </row>
    <row r="1467" spans="1:16">
      <c r="A1467" t="s">
        <v>436</v>
      </c>
      <c r="B1467" t="s">
        <v>297</v>
      </c>
      <c r="C1467" s="9">
        <v>4127466</v>
      </c>
      <c r="D1467" s="10">
        <v>45120</v>
      </c>
      <c r="E1467" s="11">
        <v>178144</v>
      </c>
      <c r="F1467" t="s">
        <v>288</v>
      </c>
      <c r="G1467" s="10">
        <f t="shared" si="88"/>
        <v>45150</v>
      </c>
      <c r="H1467" t="s">
        <v>284</v>
      </c>
      <c r="I1467" s="12" t="str">
        <f t="shared" si="89"/>
        <v>4127466178144</v>
      </c>
      <c r="L1467" s="11">
        <f t="shared" si="90"/>
        <v>-178144</v>
      </c>
      <c r="O1467" s="10">
        <f>+IFERROR(VLOOKUP(I1467,'[1]Resumen pagos 2025'!$1:$1048576,9,0),0)</f>
        <v>0</v>
      </c>
      <c r="P1467" t="b">
        <f t="shared" si="91"/>
        <v>1</v>
      </c>
    </row>
    <row r="1468" spans="1:16">
      <c r="A1468" t="s">
        <v>427</v>
      </c>
      <c r="B1468" t="s">
        <v>41</v>
      </c>
      <c r="C1468" s="9">
        <v>214</v>
      </c>
      <c r="D1468" s="10">
        <v>45120</v>
      </c>
      <c r="E1468" s="11">
        <v>39700</v>
      </c>
      <c r="F1468" t="s">
        <v>288</v>
      </c>
      <c r="G1468" s="10">
        <f t="shared" si="88"/>
        <v>45150</v>
      </c>
      <c r="H1468" t="s">
        <v>284</v>
      </c>
      <c r="I1468" s="12" t="str">
        <f t="shared" si="89"/>
        <v>21439700</v>
      </c>
      <c r="L1468" s="11">
        <f t="shared" si="90"/>
        <v>-39700</v>
      </c>
      <c r="O1468" s="10">
        <f>+IFERROR(VLOOKUP(I1468,'[1]Resumen pagos 2025'!$1:$1048576,9,0),0)</f>
        <v>0</v>
      </c>
      <c r="P1468" t="b">
        <f t="shared" si="91"/>
        <v>1</v>
      </c>
    </row>
    <row r="1469" spans="1:16">
      <c r="A1469" t="s">
        <v>428</v>
      </c>
      <c r="B1469" t="s">
        <v>41</v>
      </c>
      <c r="C1469" s="9">
        <v>20754</v>
      </c>
      <c r="D1469" s="10">
        <v>45120</v>
      </c>
      <c r="E1469" s="11">
        <v>77408</v>
      </c>
      <c r="F1469" t="s">
        <v>288</v>
      </c>
      <c r="G1469" s="10">
        <f t="shared" si="88"/>
        <v>45150</v>
      </c>
      <c r="H1469" t="s">
        <v>284</v>
      </c>
      <c r="I1469" s="12" t="str">
        <f t="shared" si="89"/>
        <v>2075477408</v>
      </c>
      <c r="L1469" s="11">
        <f t="shared" si="90"/>
        <v>-77408</v>
      </c>
      <c r="O1469" s="10">
        <f>+IFERROR(VLOOKUP(I1469,'[1]Resumen pagos 2025'!$1:$1048576,9,0),0)</f>
        <v>0</v>
      </c>
      <c r="P1469" t="b">
        <f t="shared" si="91"/>
        <v>1</v>
      </c>
    </row>
    <row r="1470" spans="1:16">
      <c r="A1470" t="s">
        <v>428</v>
      </c>
      <c r="B1470" t="s">
        <v>41</v>
      </c>
      <c r="C1470" s="9">
        <v>20793</v>
      </c>
      <c r="D1470" s="10">
        <v>45120</v>
      </c>
      <c r="E1470" s="11">
        <v>73278</v>
      </c>
      <c r="F1470" t="s">
        <v>288</v>
      </c>
      <c r="G1470" s="10">
        <f t="shared" si="88"/>
        <v>45150</v>
      </c>
      <c r="H1470" t="s">
        <v>284</v>
      </c>
      <c r="I1470" s="12" t="str">
        <f t="shared" si="89"/>
        <v>2079373278</v>
      </c>
      <c r="L1470" s="11">
        <f t="shared" si="90"/>
        <v>-73278</v>
      </c>
      <c r="O1470" s="10">
        <f>+IFERROR(VLOOKUP(I1470,'[1]Resumen pagos 2025'!$1:$1048576,9,0),0)</f>
        <v>0</v>
      </c>
      <c r="P1470" t="b">
        <f t="shared" si="91"/>
        <v>1</v>
      </c>
    </row>
    <row r="1471" spans="1:16">
      <c r="A1471" t="s">
        <v>289</v>
      </c>
      <c r="B1471" t="s">
        <v>41</v>
      </c>
      <c r="C1471" s="9">
        <v>6027</v>
      </c>
      <c r="D1471" s="10">
        <v>45120</v>
      </c>
      <c r="E1471" s="11">
        <v>112500</v>
      </c>
      <c r="F1471" t="s">
        <v>288</v>
      </c>
      <c r="G1471" s="10">
        <f t="shared" si="88"/>
        <v>45150</v>
      </c>
      <c r="H1471" t="s">
        <v>284</v>
      </c>
      <c r="I1471" s="12" t="str">
        <f t="shared" si="89"/>
        <v>6027112500</v>
      </c>
      <c r="L1471" s="11">
        <f t="shared" si="90"/>
        <v>-112500</v>
      </c>
      <c r="O1471" s="10">
        <f>+IFERROR(VLOOKUP(I1471,'[1]Resumen pagos 2025'!$1:$1048576,9,0),0)</f>
        <v>0</v>
      </c>
      <c r="P1471" t="b">
        <f t="shared" si="91"/>
        <v>1</v>
      </c>
    </row>
    <row r="1472" spans="1:16">
      <c r="A1472" t="s">
        <v>322</v>
      </c>
      <c r="B1472" t="s">
        <v>41</v>
      </c>
      <c r="C1472" s="9">
        <v>61614100</v>
      </c>
      <c r="D1472" s="10">
        <v>45120</v>
      </c>
      <c r="E1472" s="11">
        <v>136980</v>
      </c>
      <c r="F1472" t="s">
        <v>288</v>
      </c>
      <c r="G1472" s="10">
        <f t="shared" si="88"/>
        <v>45150</v>
      </c>
      <c r="H1472" t="s">
        <v>284</v>
      </c>
      <c r="I1472" s="12" t="str">
        <f t="shared" si="89"/>
        <v>61614100136980</v>
      </c>
      <c r="L1472" s="11">
        <f t="shared" si="90"/>
        <v>-136980</v>
      </c>
      <c r="O1472" s="10">
        <f>+IFERROR(VLOOKUP(I1472,'[1]Resumen pagos 2025'!$1:$1048576,9,0),0)</f>
        <v>0</v>
      </c>
      <c r="P1472" t="b">
        <f t="shared" si="91"/>
        <v>1</v>
      </c>
    </row>
    <row r="1473" spans="1:16">
      <c r="A1473" t="s">
        <v>306</v>
      </c>
      <c r="B1473" t="s">
        <v>41</v>
      </c>
      <c r="C1473" s="9">
        <v>1510837</v>
      </c>
      <c r="D1473" s="10">
        <v>45120</v>
      </c>
      <c r="E1473" s="11">
        <v>48980</v>
      </c>
      <c r="F1473" t="s">
        <v>288</v>
      </c>
      <c r="G1473" s="10">
        <f t="shared" si="88"/>
        <v>45150</v>
      </c>
      <c r="H1473" t="s">
        <v>284</v>
      </c>
      <c r="I1473" s="12" t="str">
        <f t="shared" si="89"/>
        <v>151083748980</v>
      </c>
      <c r="L1473" s="11">
        <f t="shared" si="90"/>
        <v>-48980</v>
      </c>
      <c r="O1473" s="10">
        <f>+IFERROR(VLOOKUP(I1473,'[1]Resumen pagos 2025'!$1:$1048576,9,0),0)</f>
        <v>0</v>
      </c>
      <c r="P1473" t="b">
        <f t="shared" si="91"/>
        <v>1</v>
      </c>
    </row>
    <row r="1474" spans="1:16">
      <c r="A1474" t="s">
        <v>322</v>
      </c>
      <c r="B1474" t="s">
        <v>41</v>
      </c>
      <c r="C1474" s="9">
        <v>61614145</v>
      </c>
      <c r="D1474" s="10">
        <v>45121</v>
      </c>
      <c r="E1474" s="11">
        <v>634980</v>
      </c>
      <c r="F1474" t="s">
        <v>288</v>
      </c>
      <c r="G1474" s="10">
        <f t="shared" ref="G1474:G1537" si="92">+D1474+30</f>
        <v>45151</v>
      </c>
      <c r="H1474" t="s">
        <v>284</v>
      </c>
      <c r="I1474" s="12" t="str">
        <f t="shared" ref="I1474:I1537" si="93">+C1474&amp;E1474</f>
        <v>61614145634980</v>
      </c>
      <c r="L1474" s="11">
        <f t="shared" ref="L1474:L1537" si="94">+K1474-E1474</f>
        <v>-634980</v>
      </c>
      <c r="O1474" s="10">
        <f>+IFERROR(VLOOKUP(I1474,'[1]Resumen pagos 2025'!$1:$1048576,9,0),0)</f>
        <v>0</v>
      </c>
      <c r="P1474" t="b">
        <f t="shared" si="91"/>
        <v>1</v>
      </c>
    </row>
    <row r="1475" spans="1:16">
      <c r="A1475" t="s">
        <v>184</v>
      </c>
      <c r="B1475" t="s">
        <v>41</v>
      </c>
      <c r="C1475" s="9">
        <v>13298</v>
      </c>
      <c r="D1475" s="10">
        <v>45121</v>
      </c>
      <c r="E1475" s="11">
        <v>254160</v>
      </c>
      <c r="F1475" t="s">
        <v>288</v>
      </c>
      <c r="G1475" s="10">
        <f t="shared" si="92"/>
        <v>45151</v>
      </c>
      <c r="H1475" t="s">
        <v>284</v>
      </c>
      <c r="I1475" s="12" t="str">
        <f t="shared" si="93"/>
        <v>13298254160</v>
      </c>
      <c r="L1475" s="11">
        <f t="shared" si="94"/>
        <v>-254160</v>
      </c>
      <c r="O1475" s="10">
        <f>+IFERROR(VLOOKUP(I1475,'[1]Resumen pagos 2025'!$1:$1048576,9,0),0)</f>
        <v>0</v>
      </c>
      <c r="P1475" t="b">
        <f t="shared" si="91"/>
        <v>1</v>
      </c>
    </row>
    <row r="1476" spans="1:16">
      <c r="A1476" t="s">
        <v>184</v>
      </c>
      <c r="B1476" t="s">
        <v>41</v>
      </c>
      <c r="C1476" s="9">
        <v>13297</v>
      </c>
      <c r="D1476" s="10">
        <v>45121</v>
      </c>
      <c r="E1476" s="11">
        <v>363533</v>
      </c>
      <c r="F1476" t="s">
        <v>288</v>
      </c>
      <c r="G1476" s="10">
        <f t="shared" si="92"/>
        <v>45151</v>
      </c>
      <c r="H1476" t="s">
        <v>284</v>
      </c>
      <c r="I1476" s="12" t="str">
        <f t="shared" si="93"/>
        <v>13297363533</v>
      </c>
      <c r="L1476" s="11">
        <f t="shared" si="94"/>
        <v>-363533</v>
      </c>
      <c r="O1476" s="10">
        <f>+IFERROR(VLOOKUP(I1476,'[1]Resumen pagos 2025'!$1:$1048576,9,0),0)</f>
        <v>0</v>
      </c>
      <c r="P1476" t="b">
        <f t="shared" si="91"/>
        <v>1</v>
      </c>
    </row>
    <row r="1477" spans="1:16">
      <c r="A1477" t="s">
        <v>408</v>
      </c>
      <c r="B1477" t="s">
        <v>41</v>
      </c>
      <c r="C1477" s="9">
        <v>225194</v>
      </c>
      <c r="D1477" s="10">
        <v>45121</v>
      </c>
      <c r="E1477" s="11">
        <v>191980</v>
      </c>
      <c r="F1477" t="s">
        <v>288</v>
      </c>
      <c r="G1477" s="10">
        <f t="shared" si="92"/>
        <v>45151</v>
      </c>
      <c r="H1477" t="s">
        <v>284</v>
      </c>
      <c r="I1477" s="12" t="str">
        <f t="shared" si="93"/>
        <v>225194191980</v>
      </c>
      <c r="L1477" s="11">
        <f t="shared" si="94"/>
        <v>-191980</v>
      </c>
      <c r="O1477" s="10">
        <f>+IFERROR(VLOOKUP(I1477,'[1]Resumen pagos 2025'!$1:$1048576,9,0),0)</f>
        <v>0</v>
      </c>
      <c r="P1477" t="b">
        <f t="shared" si="91"/>
        <v>1</v>
      </c>
    </row>
    <row r="1478" spans="1:16">
      <c r="A1478" t="s">
        <v>128</v>
      </c>
      <c r="B1478" t="s">
        <v>41</v>
      </c>
      <c r="C1478" s="9">
        <v>847620</v>
      </c>
      <c r="D1478" s="10">
        <v>45124</v>
      </c>
      <c r="E1478" s="11">
        <v>419552</v>
      </c>
      <c r="F1478" t="s">
        <v>288</v>
      </c>
      <c r="G1478" s="10">
        <f t="shared" si="92"/>
        <v>45154</v>
      </c>
      <c r="H1478" t="s">
        <v>284</v>
      </c>
      <c r="I1478" s="12" t="str">
        <f t="shared" si="93"/>
        <v>847620419552</v>
      </c>
      <c r="L1478" s="11">
        <f t="shared" si="94"/>
        <v>-419552</v>
      </c>
      <c r="O1478" s="10">
        <f>+IFERROR(VLOOKUP(I1478,'[1]Resumen pagos 2025'!$1:$1048576,9,0),0)</f>
        <v>0</v>
      </c>
      <c r="P1478" t="b">
        <f t="shared" si="91"/>
        <v>1</v>
      </c>
    </row>
    <row r="1479" spans="1:16">
      <c r="A1479" t="s">
        <v>366</v>
      </c>
      <c r="B1479" t="s">
        <v>41</v>
      </c>
      <c r="C1479" s="9">
        <v>19172</v>
      </c>
      <c r="D1479" s="10">
        <v>45124</v>
      </c>
      <c r="E1479" s="11">
        <v>602100</v>
      </c>
      <c r="F1479" t="s">
        <v>288</v>
      </c>
      <c r="G1479" s="10">
        <f t="shared" si="92"/>
        <v>45154</v>
      </c>
      <c r="H1479" t="s">
        <v>284</v>
      </c>
      <c r="I1479" s="12" t="str">
        <f t="shared" si="93"/>
        <v>19172602100</v>
      </c>
      <c r="L1479" s="11">
        <f t="shared" si="94"/>
        <v>-602100</v>
      </c>
      <c r="O1479" s="10">
        <f>+IFERROR(VLOOKUP(I1479,'[1]Resumen pagos 2025'!$1:$1048576,9,0),0)</f>
        <v>0</v>
      </c>
      <c r="P1479" t="b">
        <f t="shared" ref="P1479:P1542" si="95">+O1479=J1479</f>
        <v>1</v>
      </c>
    </row>
    <row r="1480" spans="1:16">
      <c r="A1480" t="s">
        <v>437</v>
      </c>
      <c r="B1480" t="s">
        <v>41</v>
      </c>
      <c r="C1480" s="9">
        <v>8226</v>
      </c>
      <c r="D1480" s="10">
        <v>45124</v>
      </c>
      <c r="E1480" s="11">
        <v>343980</v>
      </c>
      <c r="F1480" t="s">
        <v>288</v>
      </c>
      <c r="G1480" s="10">
        <f t="shared" si="92"/>
        <v>45154</v>
      </c>
      <c r="H1480" t="s">
        <v>284</v>
      </c>
      <c r="I1480" s="12" t="str">
        <f t="shared" si="93"/>
        <v>8226343980</v>
      </c>
      <c r="L1480" s="11">
        <f t="shared" si="94"/>
        <v>-343980</v>
      </c>
      <c r="O1480" s="10">
        <f>+IFERROR(VLOOKUP(I1480,'[1]Resumen pagos 2025'!$1:$1048576,9,0),0)</f>
        <v>0</v>
      </c>
      <c r="P1480" t="b">
        <f t="shared" si="95"/>
        <v>1</v>
      </c>
    </row>
    <row r="1481" spans="1:16">
      <c r="A1481" t="s">
        <v>438</v>
      </c>
      <c r="B1481" t="s">
        <v>41</v>
      </c>
      <c r="C1481" s="9">
        <v>53</v>
      </c>
      <c r="D1481" s="10">
        <v>45124</v>
      </c>
      <c r="E1481" s="11">
        <v>460720</v>
      </c>
      <c r="F1481" t="s">
        <v>288</v>
      </c>
      <c r="G1481" s="10">
        <f t="shared" si="92"/>
        <v>45154</v>
      </c>
      <c r="H1481" t="s">
        <v>284</v>
      </c>
      <c r="I1481" s="12" t="str">
        <f t="shared" si="93"/>
        <v>53460720</v>
      </c>
      <c r="L1481" s="11">
        <f t="shared" si="94"/>
        <v>-460720</v>
      </c>
      <c r="O1481" s="10">
        <f>+IFERROR(VLOOKUP(I1481,'[1]Resumen pagos 2025'!$1:$1048576,9,0),0)</f>
        <v>0</v>
      </c>
      <c r="P1481" t="b">
        <f t="shared" si="95"/>
        <v>1</v>
      </c>
    </row>
    <row r="1482" spans="1:16">
      <c r="A1482" t="s">
        <v>350</v>
      </c>
      <c r="B1482" t="s">
        <v>41</v>
      </c>
      <c r="C1482" s="9">
        <v>6198698</v>
      </c>
      <c r="D1482" s="10">
        <v>45124</v>
      </c>
      <c r="E1482" s="11">
        <v>12967</v>
      </c>
      <c r="F1482" t="s">
        <v>288</v>
      </c>
      <c r="G1482" s="10">
        <f t="shared" si="92"/>
        <v>45154</v>
      </c>
      <c r="H1482" t="s">
        <v>284</v>
      </c>
      <c r="I1482" s="12" t="str">
        <f t="shared" si="93"/>
        <v>619869812967</v>
      </c>
      <c r="J1482" s="10">
        <f>+G1482</f>
        <v>45154</v>
      </c>
      <c r="K1482" s="11">
        <f>+E1482</f>
        <v>12967</v>
      </c>
      <c r="L1482" s="11">
        <f t="shared" si="94"/>
        <v>0</v>
      </c>
      <c r="O1482" s="10">
        <f>+IFERROR(VLOOKUP(I1482,'[1]Resumen pagos 2025'!$1:$1048576,9,0),0)</f>
        <v>0</v>
      </c>
      <c r="P1482" t="b">
        <f t="shared" si="95"/>
        <v>0</v>
      </c>
    </row>
    <row r="1483" spans="1:16">
      <c r="A1483" t="s">
        <v>67</v>
      </c>
      <c r="B1483" t="s">
        <v>41</v>
      </c>
      <c r="C1483" s="9">
        <v>36047</v>
      </c>
      <c r="D1483" s="10">
        <v>45126</v>
      </c>
      <c r="E1483" s="11">
        <v>270522</v>
      </c>
      <c r="F1483" t="s">
        <v>288</v>
      </c>
      <c r="G1483" s="10">
        <f t="shared" si="92"/>
        <v>45156</v>
      </c>
      <c r="H1483" t="s">
        <v>284</v>
      </c>
      <c r="I1483" s="12" t="str">
        <f t="shared" si="93"/>
        <v>36047270522</v>
      </c>
      <c r="L1483" s="11">
        <f t="shared" si="94"/>
        <v>-270522</v>
      </c>
      <c r="N1483" s="14" t="s">
        <v>298</v>
      </c>
      <c r="O1483" s="10">
        <f>+IFERROR(VLOOKUP(I1483,'[1]Resumen pagos 2025'!$1:$1048576,9,0),0)</f>
        <v>0</v>
      </c>
      <c r="P1483" t="b">
        <f t="shared" si="95"/>
        <v>1</v>
      </c>
    </row>
    <row r="1484" spans="1:16">
      <c r="A1484" t="s">
        <v>285</v>
      </c>
      <c r="B1484" t="s">
        <v>41</v>
      </c>
      <c r="C1484" s="9">
        <v>1129</v>
      </c>
      <c r="D1484" s="10">
        <v>45126</v>
      </c>
      <c r="E1484" s="11">
        <v>503848</v>
      </c>
      <c r="F1484" t="s">
        <v>288</v>
      </c>
      <c r="G1484" s="10">
        <f t="shared" si="92"/>
        <v>45156</v>
      </c>
      <c r="H1484" t="s">
        <v>284</v>
      </c>
      <c r="I1484" s="12" t="str">
        <f t="shared" si="93"/>
        <v>1129503848</v>
      </c>
      <c r="J1484" s="15">
        <v>45155</v>
      </c>
      <c r="K1484" s="16">
        <v>490007</v>
      </c>
      <c r="L1484" s="11">
        <f t="shared" si="94"/>
        <v>-13841</v>
      </c>
      <c r="O1484" s="10">
        <f>+IFERROR(VLOOKUP(I1484,'[1]Resumen pagos 2025'!$1:$1048576,9,0),0)</f>
        <v>0</v>
      </c>
      <c r="P1484" t="b">
        <f t="shared" si="95"/>
        <v>0</v>
      </c>
    </row>
    <row r="1485" spans="1:16">
      <c r="A1485" t="s">
        <v>335</v>
      </c>
      <c r="B1485" t="s">
        <v>41</v>
      </c>
      <c r="C1485" s="9">
        <v>9888</v>
      </c>
      <c r="D1485" s="10">
        <v>45126</v>
      </c>
      <c r="E1485" s="11">
        <v>119990</v>
      </c>
      <c r="F1485" t="s">
        <v>288</v>
      </c>
      <c r="G1485" s="10">
        <f t="shared" si="92"/>
        <v>45156</v>
      </c>
      <c r="H1485" t="s">
        <v>284</v>
      </c>
      <c r="I1485" s="12" t="str">
        <f t="shared" si="93"/>
        <v>9888119990</v>
      </c>
      <c r="L1485" s="11">
        <f t="shared" si="94"/>
        <v>-119990</v>
      </c>
      <c r="O1485" s="10">
        <f>+IFERROR(VLOOKUP(I1485,'[1]Resumen pagos 2025'!$1:$1048576,9,0),0)</f>
        <v>0</v>
      </c>
      <c r="P1485" t="b">
        <f t="shared" si="95"/>
        <v>1</v>
      </c>
    </row>
    <row r="1486" spans="1:16">
      <c r="A1486" t="s">
        <v>336</v>
      </c>
      <c r="B1486" t="s">
        <v>41</v>
      </c>
      <c r="C1486" s="9">
        <v>25232</v>
      </c>
      <c r="D1486" s="10">
        <v>45127</v>
      </c>
      <c r="E1486" s="11">
        <v>18681</v>
      </c>
      <c r="F1486" t="s">
        <v>288</v>
      </c>
      <c r="G1486" s="10">
        <f t="shared" si="92"/>
        <v>45157</v>
      </c>
      <c r="H1486" t="s">
        <v>284</v>
      </c>
      <c r="I1486" s="12" t="str">
        <f t="shared" si="93"/>
        <v>2523218681</v>
      </c>
      <c r="L1486" s="11">
        <f t="shared" si="94"/>
        <v>-18681</v>
      </c>
      <c r="O1486" s="10">
        <f>+IFERROR(VLOOKUP(I1486,'[1]Resumen pagos 2025'!$1:$1048576,9,0),0)</f>
        <v>0</v>
      </c>
      <c r="P1486" t="b">
        <f t="shared" si="95"/>
        <v>1</v>
      </c>
    </row>
    <row r="1487" spans="1:16">
      <c r="A1487" t="s">
        <v>391</v>
      </c>
      <c r="B1487" t="s">
        <v>41</v>
      </c>
      <c r="C1487" s="9">
        <v>49563</v>
      </c>
      <c r="D1487" s="10">
        <v>45127</v>
      </c>
      <c r="E1487" s="11">
        <v>16126</v>
      </c>
      <c r="F1487" t="s">
        <v>288</v>
      </c>
      <c r="G1487" s="10">
        <f t="shared" si="92"/>
        <v>45157</v>
      </c>
      <c r="H1487" t="s">
        <v>284</v>
      </c>
      <c r="I1487" s="12" t="str">
        <f t="shared" si="93"/>
        <v>4956316126</v>
      </c>
      <c r="L1487" s="11">
        <f t="shared" si="94"/>
        <v>-16126</v>
      </c>
      <c r="O1487" s="10">
        <f>+IFERROR(VLOOKUP(I1487,'[1]Resumen pagos 2025'!$1:$1048576,9,0),0)</f>
        <v>0</v>
      </c>
      <c r="P1487" t="b">
        <f t="shared" si="95"/>
        <v>1</v>
      </c>
    </row>
    <row r="1488" spans="1:16">
      <c r="A1488" t="s">
        <v>436</v>
      </c>
      <c r="B1488" t="s">
        <v>297</v>
      </c>
      <c r="C1488" s="9">
        <v>4135870</v>
      </c>
      <c r="D1488" s="10">
        <v>45127</v>
      </c>
      <c r="E1488" s="11">
        <v>5310830</v>
      </c>
      <c r="F1488" t="s">
        <v>288</v>
      </c>
      <c r="G1488" s="10">
        <f t="shared" si="92"/>
        <v>45157</v>
      </c>
      <c r="H1488" t="s">
        <v>284</v>
      </c>
      <c r="I1488" s="12" t="str">
        <f t="shared" si="93"/>
        <v>41358705310830</v>
      </c>
      <c r="L1488" s="11">
        <f t="shared" si="94"/>
        <v>-5310830</v>
      </c>
      <c r="O1488" s="10">
        <f>+IFERROR(VLOOKUP(I1488,'[1]Resumen pagos 2025'!$1:$1048576,9,0),0)</f>
        <v>0</v>
      </c>
      <c r="P1488" t="b">
        <f t="shared" si="95"/>
        <v>1</v>
      </c>
    </row>
    <row r="1489" spans="1:16">
      <c r="A1489" t="s">
        <v>341</v>
      </c>
      <c r="B1489" t="s">
        <v>41</v>
      </c>
      <c r="C1489" s="9">
        <v>32931</v>
      </c>
      <c r="D1489" s="10">
        <v>45127</v>
      </c>
      <c r="E1489" s="11">
        <v>1315693</v>
      </c>
      <c r="F1489" t="s">
        <v>288</v>
      </c>
      <c r="G1489" s="10">
        <f t="shared" si="92"/>
        <v>45157</v>
      </c>
      <c r="H1489" t="s">
        <v>284</v>
      </c>
      <c r="I1489" s="12" t="str">
        <f t="shared" si="93"/>
        <v>329311315693</v>
      </c>
      <c r="L1489" s="11">
        <f t="shared" si="94"/>
        <v>-1315693</v>
      </c>
      <c r="O1489" s="10">
        <f>+IFERROR(VLOOKUP(I1489,'[1]Resumen pagos 2025'!$1:$1048576,9,0),0)</f>
        <v>0</v>
      </c>
      <c r="P1489" t="b">
        <f t="shared" si="95"/>
        <v>1</v>
      </c>
    </row>
    <row r="1490" spans="1:16">
      <c r="A1490" t="s">
        <v>316</v>
      </c>
      <c r="B1490" t="s">
        <v>41</v>
      </c>
      <c r="C1490" s="9">
        <v>29782358</v>
      </c>
      <c r="D1490" s="10">
        <v>45127</v>
      </c>
      <c r="E1490" s="11">
        <v>504882</v>
      </c>
      <c r="F1490" t="s">
        <v>288</v>
      </c>
      <c r="G1490" s="10">
        <f t="shared" si="92"/>
        <v>45157</v>
      </c>
      <c r="H1490" t="s">
        <v>284</v>
      </c>
      <c r="I1490" s="12" t="str">
        <f t="shared" si="93"/>
        <v>29782358504882</v>
      </c>
      <c r="L1490" s="11">
        <f t="shared" si="94"/>
        <v>-504882</v>
      </c>
      <c r="O1490" s="10">
        <f>+IFERROR(VLOOKUP(I1490,'[1]Resumen pagos 2025'!$1:$1048576,9,0),0)</f>
        <v>0</v>
      </c>
      <c r="P1490" t="b">
        <f t="shared" si="95"/>
        <v>1</v>
      </c>
    </row>
    <row r="1491" spans="1:16">
      <c r="A1491" t="s">
        <v>322</v>
      </c>
      <c r="B1491" t="s">
        <v>41</v>
      </c>
      <c r="C1491" s="9">
        <v>61614468</v>
      </c>
      <c r="D1491" s="10">
        <v>45127</v>
      </c>
      <c r="E1491" s="11">
        <v>636980</v>
      </c>
      <c r="F1491" t="s">
        <v>288</v>
      </c>
      <c r="G1491" s="10">
        <f t="shared" si="92"/>
        <v>45157</v>
      </c>
      <c r="H1491" t="s">
        <v>284</v>
      </c>
      <c r="I1491" s="12" t="str">
        <f t="shared" si="93"/>
        <v>61614468636980</v>
      </c>
      <c r="L1491" s="11">
        <f t="shared" si="94"/>
        <v>-636980</v>
      </c>
      <c r="O1491" s="10">
        <f>+IFERROR(VLOOKUP(I1491,'[1]Resumen pagos 2025'!$1:$1048576,9,0),0)</f>
        <v>0</v>
      </c>
      <c r="P1491" t="b">
        <f t="shared" si="95"/>
        <v>1</v>
      </c>
    </row>
    <row r="1492" spans="1:16">
      <c r="A1492" t="s">
        <v>317</v>
      </c>
      <c r="B1492" t="s">
        <v>41</v>
      </c>
      <c r="C1492" s="9">
        <v>18855277</v>
      </c>
      <c r="D1492" s="10">
        <v>45127</v>
      </c>
      <c r="E1492" s="11">
        <v>35980</v>
      </c>
      <c r="F1492" t="s">
        <v>288</v>
      </c>
      <c r="G1492" s="10">
        <f t="shared" si="92"/>
        <v>45157</v>
      </c>
      <c r="H1492" t="s">
        <v>284</v>
      </c>
      <c r="I1492" s="12" t="str">
        <f t="shared" si="93"/>
        <v>1885527735980</v>
      </c>
      <c r="L1492" s="11">
        <f t="shared" si="94"/>
        <v>-35980</v>
      </c>
      <c r="O1492" s="10">
        <f>+IFERROR(VLOOKUP(I1492,'[1]Resumen pagos 2025'!$1:$1048576,9,0),0)</f>
        <v>0</v>
      </c>
      <c r="P1492" t="b">
        <f t="shared" si="95"/>
        <v>1</v>
      </c>
    </row>
    <row r="1493" spans="1:16">
      <c r="A1493" t="s">
        <v>359</v>
      </c>
      <c r="B1493" t="s">
        <v>310</v>
      </c>
      <c r="C1493" s="9">
        <v>7876472</v>
      </c>
      <c r="D1493" s="10">
        <v>45128</v>
      </c>
      <c r="E1493" s="11">
        <v>-314</v>
      </c>
      <c r="F1493" t="s">
        <v>288</v>
      </c>
      <c r="G1493" s="10">
        <f t="shared" si="92"/>
        <v>45158</v>
      </c>
      <c r="H1493" t="s">
        <v>311</v>
      </c>
      <c r="I1493" s="12" t="str">
        <f t="shared" si="93"/>
        <v>7876472-314</v>
      </c>
      <c r="L1493" s="11">
        <f t="shared" si="94"/>
        <v>314</v>
      </c>
      <c r="O1493" s="10">
        <f>+IFERROR(VLOOKUP(I1493,'[1]Resumen pagos 2025'!$1:$1048576,9,0),0)</f>
        <v>0</v>
      </c>
      <c r="P1493" t="b">
        <f t="shared" si="95"/>
        <v>1</v>
      </c>
    </row>
    <row r="1494" spans="1:16">
      <c r="A1494" t="s">
        <v>359</v>
      </c>
      <c r="B1494" t="s">
        <v>310</v>
      </c>
      <c r="C1494" s="9">
        <v>7954256</v>
      </c>
      <c r="D1494" s="10">
        <v>45128</v>
      </c>
      <c r="E1494" s="11">
        <v>-307</v>
      </c>
      <c r="F1494" t="s">
        <v>288</v>
      </c>
      <c r="G1494" s="10">
        <f t="shared" si="92"/>
        <v>45158</v>
      </c>
      <c r="H1494" t="s">
        <v>311</v>
      </c>
      <c r="I1494" s="12" t="str">
        <f t="shared" si="93"/>
        <v>7954256-307</v>
      </c>
      <c r="L1494" s="11">
        <f t="shared" si="94"/>
        <v>307</v>
      </c>
      <c r="O1494" s="10">
        <f>+IFERROR(VLOOKUP(I1494,'[1]Resumen pagos 2025'!$1:$1048576,9,0),0)</f>
        <v>0</v>
      </c>
      <c r="P1494" t="b">
        <f t="shared" si="95"/>
        <v>1</v>
      </c>
    </row>
    <row r="1495" spans="1:16">
      <c r="A1495" t="s">
        <v>52</v>
      </c>
      <c r="B1495" t="s">
        <v>41</v>
      </c>
      <c r="C1495" s="9">
        <v>112350</v>
      </c>
      <c r="D1495" s="10">
        <v>45128</v>
      </c>
      <c r="E1495" s="11">
        <v>107671</v>
      </c>
      <c r="F1495" t="s">
        <v>288</v>
      </c>
      <c r="G1495" s="10">
        <f t="shared" si="92"/>
        <v>45158</v>
      </c>
      <c r="H1495" t="s">
        <v>284</v>
      </c>
      <c r="I1495" s="12" t="str">
        <f t="shared" si="93"/>
        <v>112350107671</v>
      </c>
      <c r="L1495" s="11">
        <f t="shared" si="94"/>
        <v>-107671</v>
      </c>
      <c r="O1495" s="10">
        <f>+IFERROR(VLOOKUP(I1495,'[1]Resumen pagos 2025'!$1:$1048576,9,0),0)</f>
        <v>0</v>
      </c>
      <c r="P1495" t="b">
        <f t="shared" si="95"/>
        <v>1</v>
      </c>
    </row>
    <row r="1496" spans="1:16">
      <c r="A1496" t="s">
        <v>64</v>
      </c>
      <c r="B1496" t="s">
        <v>41</v>
      </c>
      <c r="C1496" s="9">
        <v>109587</v>
      </c>
      <c r="D1496" s="10">
        <v>45128</v>
      </c>
      <c r="E1496" s="11">
        <v>171960</v>
      </c>
      <c r="F1496" t="s">
        <v>288</v>
      </c>
      <c r="G1496" s="10">
        <f t="shared" si="92"/>
        <v>45158</v>
      </c>
      <c r="H1496" t="s">
        <v>284</v>
      </c>
      <c r="I1496" s="12" t="str">
        <f t="shared" si="93"/>
        <v>109587171960</v>
      </c>
      <c r="L1496" s="11">
        <f t="shared" si="94"/>
        <v>-171960</v>
      </c>
      <c r="O1496" s="10">
        <f>+IFERROR(VLOOKUP(I1496,'[1]Resumen pagos 2025'!$1:$1048576,9,0),0)</f>
        <v>0</v>
      </c>
      <c r="P1496" t="b">
        <f t="shared" si="95"/>
        <v>1</v>
      </c>
    </row>
    <row r="1497" spans="1:16">
      <c r="A1497" t="s">
        <v>439</v>
      </c>
      <c r="B1497" t="s">
        <v>297</v>
      </c>
      <c r="C1497" s="9">
        <v>22764</v>
      </c>
      <c r="D1497" s="10">
        <v>45128</v>
      </c>
      <c r="E1497" s="11">
        <v>36089</v>
      </c>
      <c r="F1497" t="s">
        <v>288</v>
      </c>
      <c r="G1497" s="10">
        <f t="shared" si="92"/>
        <v>45158</v>
      </c>
      <c r="H1497" t="s">
        <v>284</v>
      </c>
      <c r="I1497" s="12" t="str">
        <f t="shared" si="93"/>
        <v>2276436089</v>
      </c>
      <c r="L1497" s="11">
        <f t="shared" si="94"/>
        <v>-36089</v>
      </c>
      <c r="O1497" s="10">
        <f>+IFERROR(VLOOKUP(I1497,'[1]Resumen pagos 2025'!$1:$1048576,9,0),0)</f>
        <v>0</v>
      </c>
      <c r="P1497" t="b">
        <f t="shared" si="95"/>
        <v>1</v>
      </c>
    </row>
    <row r="1498" spans="1:16">
      <c r="A1498" t="s">
        <v>55</v>
      </c>
      <c r="B1498" t="s">
        <v>41</v>
      </c>
      <c r="C1498" s="9">
        <v>966440</v>
      </c>
      <c r="D1498" s="10">
        <v>45128</v>
      </c>
      <c r="E1498" s="11">
        <v>4399961</v>
      </c>
      <c r="F1498" t="s">
        <v>288</v>
      </c>
      <c r="G1498" s="10">
        <f t="shared" si="92"/>
        <v>45158</v>
      </c>
      <c r="H1498" t="s">
        <v>284</v>
      </c>
      <c r="I1498" s="12" t="str">
        <f t="shared" si="93"/>
        <v>9664404399961</v>
      </c>
      <c r="L1498" s="11">
        <f t="shared" si="94"/>
        <v>-4399961</v>
      </c>
      <c r="N1498" s="14" t="s">
        <v>304</v>
      </c>
      <c r="O1498" s="10">
        <f>+IFERROR(VLOOKUP(I1498,'[1]Resumen pagos 2025'!$1:$1048576,9,0),0)</f>
        <v>0</v>
      </c>
      <c r="P1498" t="b">
        <f t="shared" si="95"/>
        <v>1</v>
      </c>
    </row>
    <row r="1499" spans="1:16">
      <c r="A1499" t="s">
        <v>399</v>
      </c>
      <c r="B1499" t="s">
        <v>41</v>
      </c>
      <c r="C1499" s="9">
        <v>33</v>
      </c>
      <c r="D1499" s="10">
        <v>45128</v>
      </c>
      <c r="E1499" s="11">
        <v>205678</v>
      </c>
      <c r="F1499" t="s">
        <v>288</v>
      </c>
      <c r="G1499" s="10">
        <f t="shared" si="92"/>
        <v>45158</v>
      </c>
      <c r="H1499" t="s">
        <v>284</v>
      </c>
      <c r="I1499" s="12" t="str">
        <f t="shared" si="93"/>
        <v>33205678</v>
      </c>
      <c r="L1499" s="11">
        <f t="shared" si="94"/>
        <v>-205678</v>
      </c>
      <c r="O1499" s="10">
        <f>+IFERROR(VLOOKUP(I1499,'[1]Resumen pagos 2025'!$1:$1048576,9,0),0)</f>
        <v>0</v>
      </c>
      <c r="P1499" t="b">
        <f t="shared" si="95"/>
        <v>1</v>
      </c>
    </row>
    <row r="1500" spans="1:16">
      <c r="A1500" t="s">
        <v>344</v>
      </c>
      <c r="B1500" t="s">
        <v>41</v>
      </c>
      <c r="C1500" s="9">
        <v>30473</v>
      </c>
      <c r="D1500" s="10">
        <v>45128</v>
      </c>
      <c r="E1500" s="11">
        <v>338291</v>
      </c>
      <c r="F1500" t="s">
        <v>288</v>
      </c>
      <c r="G1500" s="10">
        <f t="shared" si="92"/>
        <v>45158</v>
      </c>
      <c r="H1500" t="s">
        <v>284</v>
      </c>
      <c r="I1500" s="12" t="str">
        <f t="shared" si="93"/>
        <v>30473338291</v>
      </c>
      <c r="L1500" s="11">
        <f t="shared" si="94"/>
        <v>-338291</v>
      </c>
      <c r="O1500" s="10">
        <f>+IFERROR(VLOOKUP(I1500,'[1]Resumen pagos 2025'!$1:$1048576,9,0),0)</f>
        <v>0</v>
      </c>
      <c r="P1500" t="b">
        <f t="shared" si="95"/>
        <v>1</v>
      </c>
    </row>
    <row r="1501" spans="1:16">
      <c r="A1501" t="s">
        <v>440</v>
      </c>
      <c r="B1501" t="s">
        <v>297</v>
      </c>
      <c r="C1501" s="9">
        <v>1866</v>
      </c>
      <c r="D1501" s="10">
        <v>45128</v>
      </c>
      <c r="E1501" s="11">
        <v>36089</v>
      </c>
      <c r="F1501" t="s">
        <v>288</v>
      </c>
      <c r="G1501" s="10">
        <f t="shared" si="92"/>
        <v>45158</v>
      </c>
      <c r="H1501" t="s">
        <v>284</v>
      </c>
      <c r="I1501" s="12" t="str">
        <f t="shared" si="93"/>
        <v>186636089</v>
      </c>
      <c r="L1501" s="11">
        <f t="shared" si="94"/>
        <v>-36089</v>
      </c>
      <c r="O1501" s="10">
        <f>+IFERROR(VLOOKUP(I1501,'[1]Resumen pagos 2025'!$1:$1048576,9,0),0)</f>
        <v>0</v>
      </c>
      <c r="P1501" t="b">
        <f t="shared" si="95"/>
        <v>1</v>
      </c>
    </row>
    <row r="1502" spans="1:16">
      <c r="A1502" t="s">
        <v>441</v>
      </c>
      <c r="B1502" t="s">
        <v>41</v>
      </c>
      <c r="C1502" s="9">
        <v>13058</v>
      </c>
      <c r="D1502" s="10">
        <v>45132</v>
      </c>
      <c r="E1502" s="11">
        <v>20792</v>
      </c>
      <c r="F1502" t="s">
        <v>288</v>
      </c>
      <c r="G1502" s="10">
        <f t="shared" si="92"/>
        <v>45162</v>
      </c>
      <c r="H1502" t="s">
        <v>284</v>
      </c>
      <c r="I1502" s="12" t="str">
        <f t="shared" si="93"/>
        <v>1305820792</v>
      </c>
      <c r="L1502" s="11">
        <f t="shared" si="94"/>
        <v>-20792</v>
      </c>
      <c r="O1502" s="10">
        <f>+IFERROR(VLOOKUP(I1502,'[1]Resumen pagos 2025'!$1:$1048576,9,0),0)</f>
        <v>0</v>
      </c>
      <c r="P1502" t="b">
        <f t="shared" si="95"/>
        <v>1</v>
      </c>
    </row>
    <row r="1503" spans="1:16">
      <c r="A1503" t="s">
        <v>439</v>
      </c>
      <c r="B1503" t="s">
        <v>310</v>
      </c>
      <c r="C1503" s="9">
        <v>1566</v>
      </c>
      <c r="D1503" s="10">
        <v>45132</v>
      </c>
      <c r="E1503" s="11">
        <v>-36089</v>
      </c>
      <c r="F1503" t="s">
        <v>288</v>
      </c>
      <c r="G1503" s="10">
        <f t="shared" si="92"/>
        <v>45162</v>
      </c>
      <c r="H1503" t="s">
        <v>311</v>
      </c>
      <c r="I1503" s="12" t="str">
        <f t="shared" si="93"/>
        <v>1566-36089</v>
      </c>
      <c r="L1503" s="11">
        <f t="shared" si="94"/>
        <v>36089</v>
      </c>
      <c r="O1503" s="10">
        <f>+IFERROR(VLOOKUP(I1503,'[1]Resumen pagos 2025'!$1:$1048576,9,0),0)</f>
        <v>0</v>
      </c>
      <c r="P1503" t="b">
        <f t="shared" si="95"/>
        <v>1</v>
      </c>
    </row>
    <row r="1504" spans="1:16">
      <c r="A1504" t="s">
        <v>442</v>
      </c>
      <c r="B1504" t="s">
        <v>297</v>
      </c>
      <c r="C1504" s="9">
        <v>17164</v>
      </c>
      <c r="D1504" s="10">
        <v>45132</v>
      </c>
      <c r="E1504" s="11">
        <v>36089</v>
      </c>
      <c r="F1504" t="s">
        <v>288</v>
      </c>
      <c r="G1504" s="10">
        <f t="shared" si="92"/>
        <v>45162</v>
      </c>
      <c r="H1504" t="s">
        <v>327</v>
      </c>
      <c r="I1504" s="12" t="str">
        <f t="shared" si="93"/>
        <v>1716436089</v>
      </c>
      <c r="L1504" s="11">
        <f t="shared" si="94"/>
        <v>-36089</v>
      </c>
      <c r="O1504" s="10">
        <f>+IFERROR(VLOOKUP(I1504,'[1]Resumen pagos 2025'!$1:$1048576,9,0),0)</f>
        <v>0</v>
      </c>
      <c r="P1504" t="b">
        <f t="shared" si="95"/>
        <v>1</v>
      </c>
    </row>
    <row r="1505" spans="1:16">
      <c r="A1505" t="s">
        <v>443</v>
      </c>
      <c r="B1505" t="s">
        <v>41</v>
      </c>
      <c r="C1505" s="9">
        <v>220</v>
      </c>
      <c r="D1505" s="10">
        <v>45132</v>
      </c>
      <c r="E1505" s="11">
        <v>58500</v>
      </c>
      <c r="F1505" t="s">
        <v>288</v>
      </c>
      <c r="G1505" s="10">
        <f t="shared" si="92"/>
        <v>45162</v>
      </c>
      <c r="H1505" t="s">
        <v>284</v>
      </c>
      <c r="I1505" s="12" t="str">
        <f t="shared" si="93"/>
        <v>22058500</v>
      </c>
      <c r="L1505" s="11">
        <f t="shared" si="94"/>
        <v>-58500</v>
      </c>
      <c r="O1505" s="10">
        <f>+IFERROR(VLOOKUP(I1505,'[1]Resumen pagos 2025'!$1:$1048576,9,0),0)</f>
        <v>0</v>
      </c>
      <c r="P1505" t="b">
        <f t="shared" si="95"/>
        <v>1</v>
      </c>
    </row>
    <row r="1506" spans="1:16">
      <c r="A1506" t="s">
        <v>312</v>
      </c>
      <c r="B1506" t="s">
        <v>41</v>
      </c>
      <c r="C1506" s="9">
        <v>64651</v>
      </c>
      <c r="D1506" s="10">
        <v>45132</v>
      </c>
      <c r="E1506" s="11">
        <v>257040</v>
      </c>
      <c r="F1506" t="s">
        <v>288</v>
      </c>
      <c r="G1506" s="10">
        <f t="shared" si="92"/>
        <v>45162</v>
      </c>
      <c r="H1506" t="s">
        <v>284</v>
      </c>
      <c r="I1506" s="12" t="str">
        <f t="shared" si="93"/>
        <v>64651257040</v>
      </c>
      <c r="L1506" s="11">
        <f t="shared" si="94"/>
        <v>-257040</v>
      </c>
      <c r="O1506" s="10">
        <f>+IFERROR(VLOOKUP(I1506,'[1]Resumen pagos 2025'!$1:$1048576,9,0),0)</f>
        <v>0</v>
      </c>
      <c r="P1506" t="b">
        <f t="shared" si="95"/>
        <v>1</v>
      </c>
    </row>
    <row r="1507" spans="1:16">
      <c r="A1507" t="s">
        <v>444</v>
      </c>
      <c r="B1507" t="s">
        <v>41</v>
      </c>
      <c r="C1507" s="9">
        <v>390</v>
      </c>
      <c r="D1507" s="10">
        <v>45132</v>
      </c>
      <c r="E1507" s="11">
        <v>5021800</v>
      </c>
      <c r="F1507" t="s">
        <v>288</v>
      </c>
      <c r="G1507" s="10">
        <f t="shared" si="92"/>
        <v>45162</v>
      </c>
      <c r="H1507" t="s">
        <v>284</v>
      </c>
      <c r="I1507" s="12" t="str">
        <f t="shared" si="93"/>
        <v>3905021800</v>
      </c>
      <c r="L1507" s="11">
        <f t="shared" si="94"/>
        <v>-5021800</v>
      </c>
      <c r="O1507" s="10">
        <f>+IFERROR(VLOOKUP(I1507,'[1]Resumen pagos 2025'!$1:$1048576,9,0),0)</f>
        <v>0</v>
      </c>
      <c r="P1507" t="b">
        <f t="shared" si="95"/>
        <v>1</v>
      </c>
    </row>
    <row r="1508" spans="1:16">
      <c r="A1508" t="s">
        <v>419</v>
      </c>
      <c r="B1508" t="s">
        <v>41</v>
      </c>
      <c r="C1508" s="9">
        <v>183</v>
      </c>
      <c r="D1508" s="10">
        <v>45132</v>
      </c>
      <c r="E1508" s="11">
        <v>152320</v>
      </c>
      <c r="F1508" t="s">
        <v>288</v>
      </c>
      <c r="G1508" s="10">
        <f t="shared" si="92"/>
        <v>45162</v>
      </c>
      <c r="H1508" t="s">
        <v>284</v>
      </c>
      <c r="I1508" s="12" t="str">
        <f t="shared" si="93"/>
        <v>183152320</v>
      </c>
      <c r="L1508" s="11">
        <f t="shared" si="94"/>
        <v>-152320</v>
      </c>
      <c r="O1508" s="10">
        <f>+IFERROR(VLOOKUP(I1508,'[1]Resumen pagos 2025'!$1:$1048576,9,0),0)</f>
        <v>0</v>
      </c>
      <c r="P1508" t="b">
        <f t="shared" si="95"/>
        <v>1</v>
      </c>
    </row>
    <row r="1509" spans="1:16">
      <c r="A1509" t="s">
        <v>384</v>
      </c>
      <c r="B1509" t="s">
        <v>41</v>
      </c>
      <c r="C1509" s="9">
        <v>2156964</v>
      </c>
      <c r="D1509" s="10">
        <v>45134</v>
      </c>
      <c r="E1509" s="11">
        <v>33023</v>
      </c>
      <c r="F1509" t="s">
        <v>288</v>
      </c>
      <c r="G1509" s="10">
        <f t="shared" si="92"/>
        <v>45164</v>
      </c>
      <c r="H1509" t="s">
        <v>284</v>
      </c>
      <c r="I1509" s="12" t="str">
        <f t="shared" si="93"/>
        <v>215696433023</v>
      </c>
      <c r="L1509" s="11">
        <f t="shared" si="94"/>
        <v>-33023</v>
      </c>
      <c r="O1509" s="10">
        <f>+IFERROR(VLOOKUP(I1509,'[1]Resumen pagos 2025'!$1:$1048576,9,0),0)</f>
        <v>0</v>
      </c>
      <c r="P1509" t="b">
        <f t="shared" si="95"/>
        <v>1</v>
      </c>
    </row>
    <row r="1510" spans="1:16">
      <c r="A1510" t="s">
        <v>285</v>
      </c>
      <c r="B1510" t="s">
        <v>41</v>
      </c>
      <c r="C1510" s="9">
        <v>1152</v>
      </c>
      <c r="D1510" s="10">
        <v>45134</v>
      </c>
      <c r="E1510" s="11">
        <v>879182</v>
      </c>
      <c r="F1510" t="s">
        <v>288</v>
      </c>
      <c r="G1510" s="10">
        <f t="shared" si="92"/>
        <v>45164</v>
      </c>
      <c r="H1510" t="s">
        <v>284</v>
      </c>
      <c r="I1510" s="12" t="str">
        <f t="shared" si="93"/>
        <v>1152879182</v>
      </c>
      <c r="J1510" s="15">
        <v>45161</v>
      </c>
      <c r="K1510" s="16">
        <v>879182</v>
      </c>
      <c r="L1510" s="11">
        <f t="shared" si="94"/>
        <v>0</v>
      </c>
      <c r="O1510" s="10">
        <f>+IFERROR(VLOOKUP(I1510,'[1]Resumen pagos 2025'!$1:$1048576,9,0),0)</f>
        <v>0</v>
      </c>
      <c r="P1510" t="b">
        <f t="shared" si="95"/>
        <v>0</v>
      </c>
    </row>
    <row r="1511" spans="1:16">
      <c r="A1511" t="s">
        <v>64</v>
      </c>
      <c r="B1511" t="s">
        <v>41</v>
      </c>
      <c r="C1511" s="9">
        <v>109808</v>
      </c>
      <c r="D1511" s="10">
        <v>45135</v>
      </c>
      <c r="E1511" s="11">
        <v>248246</v>
      </c>
      <c r="F1511" t="s">
        <v>288</v>
      </c>
      <c r="G1511" s="10">
        <f t="shared" si="92"/>
        <v>45165</v>
      </c>
      <c r="H1511" t="s">
        <v>284</v>
      </c>
      <c r="I1511" s="12" t="str">
        <f t="shared" si="93"/>
        <v>109808248246</v>
      </c>
      <c r="L1511" s="11">
        <f t="shared" si="94"/>
        <v>-248246</v>
      </c>
      <c r="O1511" s="10">
        <f>+IFERROR(VLOOKUP(I1511,'[1]Resumen pagos 2025'!$1:$1048576,9,0),0)</f>
        <v>0</v>
      </c>
      <c r="P1511" t="b">
        <f t="shared" si="95"/>
        <v>1</v>
      </c>
    </row>
    <row r="1512" spans="1:16">
      <c r="A1512" t="s">
        <v>55</v>
      </c>
      <c r="B1512" t="s">
        <v>41</v>
      </c>
      <c r="C1512" s="9">
        <v>966670</v>
      </c>
      <c r="D1512" s="10">
        <v>45135</v>
      </c>
      <c r="E1512" s="11">
        <v>4654671</v>
      </c>
      <c r="F1512" t="s">
        <v>288</v>
      </c>
      <c r="G1512" s="10">
        <f t="shared" si="92"/>
        <v>45165</v>
      </c>
      <c r="H1512" t="s">
        <v>284</v>
      </c>
      <c r="I1512" s="12" t="str">
        <f t="shared" si="93"/>
        <v>9666704654671</v>
      </c>
      <c r="L1512" s="11">
        <f t="shared" si="94"/>
        <v>-4654671</v>
      </c>
      <c r="N1512" s="14" t="s">
        <v>304</v>
      </c>
      <c r="O1512" s="10">
        <f>+IFERROR(VLOOKUP(I1512,'[1]Resumen pagos 2025'!$1:$1048576,9,0),0)</f>
        <v>0</v>
      </c>
      <c r="P1512" t="b">
        <f t="shared" si="95"/>
        <v>1</v>
      </c>
    </row>
    <row r="1513" spans="1:16">
      <c r="A1513" t="s">
        <v>419</v>
      </c>
      <c r="B1513" t="s">
        <v>41</v>
      </c>
      <c r="C1513" s="9">
        <v>186</v>
      </c>
      <c r="D1513" s="10">
        <v>45135</v>
      </c>
      <c r="E1513" s="11">
        <v>17850</v>
      </c>
      <c r="F1513" t="s">
        <v>288</v>
      </c>
      <c r="G1513" s="10">
        <f t="shared" si="92"/>
        <v>45165</v>
      </c>
      <c r="H1513" t="s">
        <v>284</v>
      </c>
      <c r="I1513" s="12" t="str">
        <f t="shared" si="93"/>
        <v>18617850</v>
      </c>
      <c r="L1513" s="11">
        <f t="shared" si="94"/>
        <v>-17850</v>
      </c>
      <c r="O1513" s="10">
        <f>+IFERROR(VLOOKUP(I1513,'[1]Resumen pagos 2025'!$1:$1048576,9,0),0)</f>
        <v>0</v>
      </c>
      <c r="P1513" t="b">
        <f t="shared" si="95"/>
        <v>1</v>
      </c>
    </row>
    <row r="1514" spans="1:16">
      <c r="A1514" t="s">
        <v>445</v>
      </c>
      <c r="B1514" t="s">
        <v>41</v>
      </c>
      <c r="C1514" s="9">
        <v>352</v>
      </c>
      <c r="D1514" s="10">
        <v>45138</v>
      </c>
      <c r="E1514" s="11">
        <v>856800</v>
      </c>
      <c r="F1514" t="s">
        <v>288</v>
      </c>
      <c r="G1514" s="10">
        <f t="shared" si="92"/>
        <v>45168</v>
      </c>
      <c r="H1514" t="s">
        <v>284</v>
      </c>
      <c r="I1514" s="12" t="str">
        <f t="shared" si="93"/>
        <v>352856800</v>
      </c>
      <c r="L1514" s="11">
        <f t="shared" si="94"/>
        <v>-856800</v>
      </c>
      <c r="O1514" s="10">
        <f>+IFERROR(VLOOKUP(I1514,'[1]Resumen pagos 2025'!$1:$1048576,9,0),0)</f>
        <v>0</v>
      </c>
      <c r="P1514" t="b">
        <f t="shared" si="95"/>
        <v>1</v>
      </c>
    </row>
    <row r="1515" spans="1:16">
      <c r="A1515" t="s">
        <v>376</v>
      </c>
      <c r="B1515" t="s">
        <v>41</v>
      </c>
      <c r="C1515" s="9">
        <v>8023441</v>
      </c>
      <c r="D1515" s="10">
        <v>45138</v>
      </c>
      <c r="E1515" s="11">
        <v>22334</v>
      </c>
      <c r="F1515" t="s">
        <v>288</v>
      </c>
      <c r="G1515" s="10">
        <f t="shared" si="92"/>
        <v>45168</v>
      </c>
      <c r="H1515" t="s">
        <v>284</v>
      </c>
      <c r="I1515" s="12" t="str">
        <f t="shared" si="93"/>
        <v>802344122334</v>
      </c>
      <c r="J1515" s="10">
        <f>+G1515</f>
        <v>45168</v>
      </c>
      <c r="K1515" s="11">
        <f>+E1515</f>
        <v>22334</v>
      </c>
      <c r="L1515" s="11">
        <f t="shared" si="94"/>
        <v>0</v>
      </c>
      <c r="O1515" s="10">
        <f>+IFERROR(VLOOKUP(I1515,'[1]Resumen pagos 2025'!$1:$1048576,9,0),0)</f>
        <v>0</v>
      </c>
      <c r="P1515" t="b">
        <f t="shared" si="95"/>
        <v>0</v>
      </c>
    </row>
    <row r="1516" spans="1:16">
      <c r="A1516" t="s">
        <v>95</v>
      </c>
      <c r="B1516" t="s">
        <v>41</v>
      </c>
      <c r="C1516" s="9">
        <v>5537</v>
      </c>
      <c r="D1516" s="10">
        <v>45138</v>
      </c>
      <c r="E1516" s="11">
        <v>2660356</v>
      </c>
      <c r="F1516" t="s">
        <v>288</v>
      </c>
      <c r="G1516" s="10">
        <f t="shared" si="92"/>
        <v>45168</v>
      </c>
      <c r="H1516" t="s">
        <v>284</v>
      </c>
      <c r="I1516" s="12" t="str">
        <f t="shared" si="93"/>
        <v>55372660356</v>
      </c>
      <c r="L1516" s="11">
        <f t="shared" si="94"/>
        <v>-2660356</v>
      </c>
      <c r="O1516" s="10">
        <f>+IFERROR(VLOOKUP(I1516,'[1]Resumen pagos 2025'!$1:$1048576,9,0),0)</f>
        <v>0</v>
      </c>
      <c r="P1516" t="b">
        <f t="shared" si="95"/>
        <v>1</v>
      </c>
    </row>
    <row r="1517" spans="1:16">
      <c r="A1517" t="s">
        <v>55</v>
      </c>
      <c r="B1517" t="s">
        <v>41</v>
      </c>
      <c r="C1517" s="9">
        <v>966745</v>
      </c>
      <c r="D1517" s="10">
        <v>45138</v>
      </c>
      <c r="E1517" s="11">
        <v>5394061</v>
      </c>
      <c r="F1517" t="s">
        <v>288</v>
      </c>
      <c r="G1517" s="10">
        <f t="shared" si="92"/>
        <v>45168</v>
      </c>
      <c r="H1517" t="s">
        <v>284</v>
      </c>
      <c r="I1517" s="12" t="str">
        <f t="shared" si="93"/>
        <v>9667455394061</v>
      </c>
      <c r="L1517" s="11">
        <f t="shared" si="94"/>
        <v>-5394061</v>
      </c>
      <c r="N1517" s="14" t="s">
        <v>304</v>
      </c>
      <c r="O1517" s="10">
        <f>+IFERROR(VLOOKUP(I1517,'[1]Resumen pagos 2025'!$1:$1048576,9,0),0)</f>
        <v>0</v>
      </c>
      <c r="P1517" t="b">
        <f t="shared" si="95"/>
        <v>1</v>
      </c>
    </row>
    <row r="1518" spans="1:16">
      <c r="A1518" t="s">
        <v>366</v>
      </c>
      <c r="B1518" t="s">
        <v>41</v>
      </c>
      <c r="C1518" s="9">
        <v>19272</v>
      </c>
      <c r="D1518" s="10">
        <v>45138</v>
      </c>
      <c r="E1518" s="11">
        <v>1297860</v>
      </c>
      <c r="F1518" t="s">
        <v>288</v>
      </c>
      <c r="G1518" s="10">
        <f t="shared" si="92"/>
        <v>45168</v>
      </c>
      <c r="H1518" t="s">
        <v>284</v>
      </c>
      <c r="I1518" s="12" t="str">
        <f t="shared" si="93"/>
        <v>192721297860</v>
      </c>
      <c r="L1518" s="11">
        <f t="shared" si="94"/>
        <v>-1297860</v>
      </c>
      <c r="O1518" s="10">
        <f>+IFERROR(VLOOKUP(I1518,'[1]Resumen pagos 2025'!$1:$1048576,9,0),0)</f>
        <v>0</v>
      </c>
      <c r="P1518" t="b">
        <f t="shared" si="95"/>
        <v>1</v>
      </c>
    </row>
    <row r="1519" spans="1:16">
      <c r="A1519" t="s">
        <v>305</v>
      </c>
      <c r="B1519" t="s">
        <v>41</v>
      </c>
      <c r="C1519" s="9">
        <v>4634032</v>
      </c>
      <c r="D1519" s="10">
        <v>45138</v>
      </c>
      <c r="E1519" s="11">
        <v>165980</v>
      </c>
      <c r="F1519" t="s">
        <v>288</v>
      </c>
      <c r="G1519" s="10">
        <f t="shared" si="92"/>
        <v>45168</v>
      </c>
      <c r="H1519" t="s">
        <v>284</v>
      </c>
      <c r="I1519" s="12" t="str">
        <f t="shared" si="93"/>
        <v>4634032165980</v>
      </c>
      <c r="L1519" s="11">
        <f t="shared" si="94"/>
        <v>-165980</v>
      </c>
      <c r="O1519" s="10">
        <f>+IFERROR(VLOOKUP(I1519,'[1]Resumen pagos 2025'!$1:$1048576,9,0),0)</f>
        <v>0</v>
      </c>
      <c r="P1519" t="b">
        <f t="shared" si="95"/>
        <v>1</v>
      </c>
    </row>
    <row r="1520" spans="1:16">
      <c r="A1520" t="s">
        <v>53</v>
      </c>
      <c r="B1520" t="s">
        <v>41</v>
      </c>
      <c r="C1520" s="9">
        <v>12870</v>
      </c>
      <c r="D1520" s="10">
        <v>45138</v>
      </c>
      <c r="E1520" s="11">
        <v>479942</v>
      </c>
      <c r="F1520" t="s">
        <v>288</v>
      </c>
      <c r="G1520" s="10">
        <f t="shared" si="92"/>
        <v>45168</v>
      </c>
      <c r="H1520" t="s">
        <v>284</v>
      </c>
      <c r="I1520" s="12" t="str">
        <f t="shared" si="93"/>
        <v>12870479942</v>
      </c>
      <c r="L1520" s="11">
        <f t="shared" si="94"/>
        <v>-479942</v>
      </c>
      <c r="O1520" s="10">
        <f>+IFERROR(VLOOKUP(I1520,'[1]Resumen pagos 2025'!$1:$1048576,9,0),0)</f>
        <v>0</v>
      </c>
      <c r="P1520" t="b">
        <f t="shared" si="95"/>
        <v>1</v>
      </c>
    </row>
    <row r="1521" spans="1:16">
      <c r="A1521" t="s">
        <v>322</v>
      </c>
      <c r="B1521" t="s">
        <v>41</v>
      </c>
      <c r="C1521" s="9">
        <v>61616264</v>
      </c>
      <c r="D1521" s="10">
        <v>45138</v>
      </c>
      <c r="E1521" s="11">
        <v>284980</v>
      </c>
      <c r="F1521" t="s">
        <v>288</v>
      </c>
      <c r="G1521" s="10">
        <f t="shared" si="92"/>
        <v>45168</v>
      </c>
      <c r="H1521" t="s">
        <v>284</v>
      </c>
      <c r="I1521" s="12" t="str">
        <f t="shared" si="93"/>
        <v>61616264284980</v>
      </c>
      <c r="L1521" s="11">
        <f t="shared" si="94"/>
        <v>-284980</v>
      </c>
      <c r="O1521" s="10">
        <f>+IFERROR(VLOOKUP(I1521,'[1]Resumen pagos 2025'!$1:$1048576,9,0),0)</f>
        <v>0</v>
      </c>
      <c r="P1521" t="b">
        <f t="shared" si="95"/>
        <v>1</v>
      </c>
    </row>
    <row r="1522" spans="1:16">
      <c r="A1522" t="s">
        <v>322</v>
      </c>
      <c r="B1522" t="s">
        <v>41</v>
      </c>
      <c r="C1522" s="9">
        <v>61616255</v>
      </c>
      <c r="D1522" s="10">
        <v>45138</v>
      </c>
      <c r="E1522" s="11">
        <v>284980</v>
      </c>
      <c r="F1522" t="s">
        <v>288</v>
      </c>
      <c r="G1522" s="10">
        <f t="shared" si="92"/>
        <v>45168</v>
      </c>
      <c r="H1522" t="s">
        <v>284</v>
      </c>
      <c r="I1522" s="12" t="str">
        <f t="shared" si="93"/>
        <v>61616255284980</v>
      </c>
      <c r="L1522" s="11">
        <f t="shared" si="94"/>
        <v>-284980</v>
      </c>
      <c r="O1522" s="10">
        <f>+IFERROR(VLOOKUP(I1522,'[1]Resumen pagos 2025'!$1:$1048576,9,0),0)</f>
        <v>0</v>
      </c>
      <c r="P1522" t="b">
        <f t="shared" si="95"/>
        <v>1</v>
      </c>
    </row>
    <row r="1523" spans="1:16">
      <c r="A1523" t="s">
        <v>344</v>
      </c>
      <c r="B1523" t="s">
        <v>41</v>
      </c>
      <c r="C1523" s="9">
        <v>30544</v>
      </c>
      <c r="D1523" s="10">
        <v>45138</v>
      </c>
      <c r="E1523" s="11">
        <v>427215</v>
      </c>
      <c r="F1523" t="s">
        <v>288</v>
      </c>
      <c r="G1523" s="10">
        <f t="shared" si="92"/>
        <v>45168</v>
      </c>
      <c r="H1523" t="s">
        <v>284</v>
      </c>
      <c r="I1523" s="12" t="str">
        <f t="shared" si="93"/>
        <v>30544427215</v>
      </c>
      <c r="L1523" s="11">
        <f t="shared" si="94"/>
        <v>-427215</v>
      </c>
      <c r="O1523" s="10">
        <f>+IFERROR(VLOOKUP(I1523,'[1]Resumen pagos 2025'!$1:$1048576,9,0),0)</f>
        <v>0</v>
      </c>
      <c r="P1523" t="b">
        <f t="shared" si="95"/>
        <v>1</v>
      </c>
    </row>
    <row r="1524" spans="1:16">
      <c r="A1524" t="s">
        <v>306</v>
      </c>
      <c r="B1524" t="s">
        <v>41</v>
      </c>
      <c r="C1524" s="9">
        <v>1512460</v>
      </c>
      <c r="D1524" s="10">
        <v>45138</v>
      </c>
      <c r="E1524" s="11">
        <v>273980</v>
      </c>
      <c r="F1524" t="s">
        <v>288</v>
      </c>
      <c r="G1524" s="10">
        <f t="shared" si="92"/>
        <v>45168</v>
      </c>
      <c r="H1524" t="s">
        <v>284</v>
      </c>
      <c r="I1524" s="12" t="str">
        <f t="shared" si="93"/>
        <v>1512460273980</v>
      </c>
      <c r="L1524" s="11">
        <f t="shared" si="94"/>
        <v>-273980</v>
      </c>
      <c r="O1524" s="10">
        <f>+IFERROR(VLOOKUP(I1524,'[1]Resumen pagos 2025'!$1:$1048576,9,0),0)</f>
        <v>0</v>
      </c>
      <c r="P1524" t="b">
        <f t="shared" si="95"/>
        <v>1</v>
      </c>
    </row>
    <row r="1525" spans="1:16">
      <c r="A1525" t="s">
        <v>306</v>
      </c>
      <c r="B1525" t="s">
        <v>41</v>
      </c>
      <c r="C1525" s="9">
        <v>1512473</v>
      </c>
      <c r="D1525" s="10">
        <v>45138</v>
      </c>
      <c r="E1525" s="11">
        <v>553980</v>
      </c>
      <c r="F1525" t="s">
        <v>288</v>
      </c>
      <c r="G1525" s="10">
        <f t="shared" si="92"/>
        <v>45168</v>
      </c>
      <c r="H1525" t="s">
        <v>284</v>
      </c>
      <c r="I1525" s="12" t="str">
        <f t="shared" si="93"/>
        <v>1512473553980</v>
      </c>
      <c r="L1525" s="11">
        <f t="shared" si="94"/>
        <v>-553980</v>
      </c>
      <c r="O1525" s="10">
        <f>+IFERROR(VLOOKUP(I1525,'[1]Resumen pagos 2025'!$1:$1048576,9,0),0)</f>
        <v>0</v>
      </c>
      <c r="P1525" t="b">
        <f t="shared" si="95"/>
        <v>1</v>
      </c>
    </row>
    <row r="1526" spans="1:16">
      <c r="A1526" t="s">
        <v>375</v>
      </c>
      <c r="B1526" t="s">
        <v>41</v>
      </c>
      <c r="C1526" s="9">
        <v>29749</v>
      </c>
      <c r="D1526" s="10">
        <v>45139</v>
      </c>
      <c r="E1526" s="11">
        <v>333200</v>
      </c>
      <c r="F1526" t="s">
        <v>288</v>
      </c>
      <c r="G1526" s="10">
        <f t="shared" si="92"/>
        <v>45169</v>
      </c>
      <c r="H1526" t="s">
        <v>284</v>
      </c>
      <c r="I1526" s="12" t="str">
        <f t="shared" si="93"/>
        <v>29749333200</v>
      </c>
      <c r="L1526" s="11">
        <f t="shared" si="94"/>
        <v>-333200</v>
      </c>
      <c r="O1526" s="10">
        <f>+IFERROR(VLOOKUP(I1526,'[1]Resumen pagos 2025'!$1:$1048576,9,0),0)</f>
        <v>0</v>
      </c>
      <c r="P1526" t="b">
        <f t="shared" si="95"/>
        <v>1</v>
      </c>
    </row>
    <row r="1527" spans="1:16">
      <c r="A1527" t="s">
        <v>440</v>
      </c>
      <c r="B1527" t="s">
        <v>310</v>
      </c>
      <c r="C1527" s="9">
        <v>126</v>
      </c>
      <c r="D1527" s="10">
        <v>45139</v>
      </c>
      <c r="E1527" s="11">
        <v>-36089</v>
      </c>
      <c r="F1527" t="s">
        <v>288</v>
      </c>
      <c r="G1527" s="10">
        <f t="shared" si="92"/>
        <v>45169</v>
      </c>
      <c r="H1527" t="s">
        <v>311</v>
      </c>
      <c r="I1527" s="12" t="str">
        <f t="shared" si="93"/>
        <v>126-36089</v>
      </c>
      <c r="L1527" s="11">
        <f t="shared" si="94"/>
        <v>36089</v>
      </c>
      <c r="O1527" s="10">
        <f>+IFERROR(VLOOKUP(I1527,'[1]Resumen pagos 2025'!$1:$1048576,9,0),0)</f>
        <v>0</v>
      </c>
      <c r="P1527" t="b">
        <f t="shared" si="95"/>
        <v>1</v>
      </c>
    </row>
    <row r="1528" spans="1:16">
      <c r="A1528" t="s">
        <v>55</v>
      </c>
      <c r="B1528" t="s">
        <v>41</v>
      </c>
      <c r="C1528" s="9">
        <v>966897</v>
      </c>
      <c r="D1528" s="10">
        <v>45140</v>
      </c>
      <c r="E1528" s="11">
        <v>1249990</v>
      </c>
      <c r="F1528" t="s">
        <v>288</v>
      </c>
      <c r="G1528" s="10">
        <f t="shared" si="92"/>
        <v>45170</v>
      </c>
      <c r="H1528" t="s">
        <v>284</v>
      </c>
      <c r="I1528" s="12" t="str">
        <f t="shared" si="93"/>
        <v>9668971249990</v>
      </c>
      <c r="L1528" s="11">
        <f t="shared" si="94"/>
        <v>-1249990</v>
      </c>
      <c r="N1528" s="14" t="s">
        <v>304</v>
      </c>
      <c r="O1528" s="10">
        <f>+IFERROR(VLOOKUP(I1528,'[1]Resumen pagos 2025'!$1:$1048576,9,0),0)</f>
        <v>0</v>
      </c>
      <c r="P1528" t="b">
        <f t="shared" si="95"/>
        <v>1</v>
      </c>
    </row>
    <row r="1529" spans="1:16">
      <c r="A1529" t="s">
        <v>366</v>
      </c>
      <c r="B1529" t="s">
        <v>41</v>
      </c>
      <c r="C1529" s="9">
        <v>19295</v>
      </c>
      <c r="D1529" s="10">
        <v>45140</v>
      </c>
      <c r="E1529" s="11">
        <v>2209660</v>
      </c>
      <c r="F1529" t="s">
        <v>288</v>
      </c>
      <c r="G1529" s="10">
        <f t="shared" si="92"/>
        <v>45170</v>
      </c>
      <c r="H1529" t="s">
        <v>284</v>
      </c>
      <c r="I1529" s="12" t="str">
        <f t="shared" si="93"/>
        <v>192952209660</v>
      </c>
      <c r="L1529" s="11">
        <f t="shared" si="94"/>
        <v>-2209660</v>
      </c>
      <c r="O1529" s="10">
        <f>+IFERROR(VLOOKUP(I1529,'[1]Resumen pagos 2025'!$1:$1048576,9,0),0)</f>
        <v>0</v>
      </c>
      <c r="P1529" t="b">
        <f t="shared" si="95"/>
        <v>1</v>
      </c>
    </row>
    <row r="1530" spans="1:16">
      <c r="A1530" t="s">
        <v>408</v>
      </c>
      <c r="B1530" t="s">
        <v>41</v>
      </c>
      <c r="C1530" s="9">
        <v>226596</v>
      </c>
      <c r="D1530" s="10">
        <v>45140</v>
      </c>
      <c r="E1530" s="11">
        <v>757191</v>
      </c>
      <c r="F1530" t="s">
        <v>288</v>
      </c>
      <c r="G1530" s="10">
        <f t="shared" si="92"/>
        <v>45170</v>
      </c>
      <c r="H1530" t="s">
        <v>284</v>
      </c>
      <c r="I1530" s="12" t="str">
        <f t="shared" si="93"/>
        <v>226596757191</v>
      </c>
      <c r="L1530" s="11">
        <f t="shared" si="94"/>
        <v>-757191</v>
      </c>
      <c r="O1530" s="10">
        <f>+IFERROR(VLOOKUP(I1530,'[1]Resumen pagos 2025'!$1:$1048576,9,0),0)</f>
        <v>0</v>
      </c>
      <c r="P1530" t="b">
        <f t="shared" si="95"/>
        <v>1</v>
      </c>
    </row>
    <row r="1531" spans="1:16">
      <c r="A1531" t="s">
        <v>446</v>
      </c>
      <c r="B1531" t="s">
        <v>41</v>
      </c>
      <c r="C1531" s="9">
        <v>274967</v>
      </c>
      <c r="D1531" s="10">
        <v>45141</v>
      </c>
      <c r="E1531" s="11">
        <v>68310</v>
      </c>
      <c r="F1531" t="s">
        <v>288</v>
      </c>
      <c r="G1531" s="10">
        <f t="shared" si="92"/>
        <v>45171</v>
      </c>
      <c r="H1531" t="s">
        <v>284</v>
      </c>
      <c r="I1531" s="12" t="str">
        <f t="shared" si="93"/>
        <v>27496768310</v>
      </c>
      <c r="L1531" s="11">
        <f t="shared" si="94"/>
        <v>-68310</v>
      </c>
      <c r="O1531" s="10">
        <f>+IFERROR(VLOOKUP(I1531,'[1]Resumen pagos 2025'!$1:$1048576,9,0),0)</f>
        <v>0</v>
      </c>
      <c r="P1531" t="b">
        <f t="shared" si="95"/>
        <v>1</v>
      </c>
    </row>
    <row r="1532" spans="1:16">
      <c r="A1532" t="s">
        <v>447</v>
      </c>
      <c r="B1532" t="s">
        <v>41</v>
      </c>
      <c r="C1532" s="9">
        <v>2532615</v>
      </c>
      <c r="D1532" s="10">
        <v>45141</v>
      </c>
      <c r="E1532" s="11">
        <v>23160</v>
      </c>
      <c r="F1532" t="s">
        <v>288</v>
      </c>
      <c r="G1532" s="10">
        <f t="shared" si="92"/>
        <v>45171</v>
      </c>
      <c r="H1532" t="s">
        <v>284</v>
      </c>
      <c r="I1532" s="12" t="str">
        <f t="shared" si="93"/>
        <v>253261523160</v>
      </c>
      <c r="L1532" s="11">
        <f t="shared" si="94"/>
        <v>-23160</v>
      </c>
      <c r="M1532" t="s">
        <v>109</v>
      </c>
      <c r="O1532" s="10">
        <f>+IFERROR(VLOOKUP(I1532,'[1]Resumen pagos 2025'!$1:$1048576,9,0),0)</f>
        <v>0</v>
      </c>
      <c r="P1532" t="b">
        <f t="shared" si="95"/>
        <v>1</v>
      </c>
    </row>
    <row r="1533" spans="1:16">
      <c r="A1533" t="s">
        <v>335</v>
      </c>
      <c r="B1533" t="s">
        <v>41</v>
      </c>
      <c r="C1533" s="9">
        <v>9899</v>
      </c>
      <c r="D1533" s="10">
        <v>45141</v>
      </c>
      <c r="E1533" s="11">
        <v>164990</v>
      </c>
      <c r="F1533" t="s">
        <v>288</v>
      </c>
      <c r="G1533" s="10">
        <f t="shared" si="92"/>
        <v>45171</v>
      </c>
      <c r="H1533" t="s">
        <v>284</v>
      </c>
      <c r="I1533" s="12" t="str">
        <f t="shared" si="93"/>
        <v>9899164990</v>
      </c>
      <c r="L1533" s="11">
        <f t="shared" si="94"/>
        <v>-164990</v>
      </c>
      <c r="O1533" s="10">
        <f>+IFERROR(VLOOKUP(I1533,'[1]Resumen pagos 2025'!$1:$1048576,9,0),0)</f>
        <v>0</v>
      </c>
      <c r="P1533" t="b">
        <f t="shared" si="95"/>
        <v>1</v>
      </c>
    </row>
    <row r="1534" spans="1:16">
      <c r="A1534" t="s">
        <v>375</v>
      </c>
      <c r="B1534" t="s">
        <v>41</v>
      </c>
      <c r="C1534" s="9">
        <v>30308</v>
      </c>
      <c r="D1534" s="10">
        <v>45142</v>
      </c>
      <c r="E1534" s="11">
        <v>575576</v>
      </c>
      <c r="F1534" t="s">
        <v>288</v>
      </c>
      <c r="G1534" s="10">
        <f t="shared" si="92"/>
        <v>45172</v>
      </c>
      <c r="H1534" t="s">
        <v>284</v>
      </c>
      <c r="I1534" s="12" t="str">
        <f t="shared" si="93"/>
        <v>30308575576</v>
      </c>
      <c r="L1534" s="11">
        <f t="shared" si="94"/>
        <v>-575576</v>
      </c>
      <c r="O1534" s="10">
        <f>+IFERROR(VLOOKUP(I1534,'[1]Resumen pagos 2025'!$1:$1048576,9,0),0)</f>
        <v>0</v>
      </c>
      <c r="P1534" t="b">
        <f t="shared" si="95"/>
        <v>1</v>
      </c>
    </row>
    <row r="1535" spans="1:16">
      <c r="A1535" t="s">
        <v>448</v>
      </c>
      <c r="B1535" t="s">
        <v>41</v>
      </c>
      <c r="C1535" s="9">
        <v>23</v>
      </c>
      <c r="D1535" s="10">
        <v>45142</v>
      </c>
      <c r="E1535" s="11">
        <v>210000</v>
      </c>
      <c r="F1535" t="s">
        <v>288</v>
      </c>
      <c r="G1535" s="10">
        <f t="shared" si="92"/>
        <v>45172</v>
      </c>
      <c r="H1535" t="s">
        <v>284</v>
      </c>
      <c r="I1535" s="12" t="str">
        <f t="shared" si="93"/>
        <v>23210000</v>
      </c>
      <c r="L1535" s="11">
        <f t="shared" si="94"/>
        <v>-210000</v>
      </c>
      <c r="O1535" s="10">
        <f>+IFERROR(VLOOKUP(I1535,'[1]Resumen pagos 2025'!$1:$1048576,9,0),0)</f>
        <v>0</v>
      </c>
      <c r="P1535" t="b">
        <f t="shared" si="95"/>
        <v>1</v>
      </c>
    </row>
    <row r="1536" spans="1:16">
      <c r="A1536" t="s">
        <v>52</v>
      </c>
      <c r="B1536" t="s">
        <v>41</v>
      </c>
      <c r="C1536" s="9">
        <v>112792</v>
      </c>
      <c r="D1536" s="10">
        <v>45142</v>
      </c>
      <c r="E1536" s="11">
        <v>516009</v>
      </c>
      <c r="F1536" t="s">
        <v>288</v>
      </c>
      <c r="G1536" s="10">
        <f t="shared" si="92"/>
        <v>45172</v>
      </c>
      <c r="H1536" t="s">
        <v>284</v>
      </c>
      <c r="I1536" s="12" t="str">
        <f t="shared" si="93"/>
        <v>112792516009</v>
      </c>
      <c r="L1536" s="11">
        <f t="shared" si="94"/>
        <v>-516009</v>
      </c>
      <c r="O1536" s="10">
        <f>+IFERROR(VLOOKUP(I1536,'[1]Resumen pagos 2025'!$1:$1048576,9,0),0)</f>
        <v>0</v>
      </c>
      <c r="P1536" t="b">
        <f t="shared" si="95"/>
        <v>1</v>
      </c>
    </row>
    <row r="1537" spans="1:16">
      <c r="A1537" t="s">
        <v>295</v>
      </c>
      <c r="B1537" t="s">
        <v>41</v>
      </c>
      <c r="C1537" s="9">
        <v>26927</v>
      </c>
      <c r="D1537" s="10">
        <v>45142</v>
      </c>
      <c r="E1537" s="11">
        <v>39999</v>
      </c>
      <c r="F1537" t="s">
        <v>288</v>
      </c>
      <c r="G1537" s="10">
        <f t="shared" si="92"/>
        <v>45172</v>
      </c>
      <c r="H1537" t="s">
        <v>284</v>
      </c>
      <c r="I1537" s="12" t="str">
        <f t="shared" si="93"/>
        <v>2692739999</v>
      </c>
      <c r="L1537" s="11">
        <f t="shared" si="94"/>
        <v>-39999</v>
      </c>
      <c r="O1537" s="10">
        <f>+IFERROR(VLOOKUP(I1537,'[1]Resumen pagos 2025'!$1:$1048576,9,0),0)</f>
        <v>0</v>
      </c>
      <c r="P1537" t="b">
        <f t="shared" si="95"/>
        <v>1</v>
      </c>
    </row>
    <row r="1538" spans="1:16">
      <c r="A1538" t="s">
        <v>330</v>
      </c>
      <c r="B1538" t="s">
        <v>41</v>
      </c>
      <c r="C1538" s="9">
        <v>530453</v>
      </c>
      <c r="D1538" s="10">
        <v>45142</v>
      </c>
      <c r="E1538" s="11">
        <v>295610</v>
      </c>
      <c r="F1538" t="s">
        <v>288</v>
      </c>
      <c r="G1538" s="10">
        <f t="shared" ref="G1538:G1601" si="96">+D1538+30</f>
        <v>45172</v>
      </c>
      <c r="H1538" t="s">
        <v>284</v>
      </c>
      <c r="I1538" s="12" t="str">
        <f t="shared" ref="I1538:I1601" si="97">+C1538&amp;E1538</f>
        <v>530453295610</v>
      </c>
      <c r="L1538" s="11">
        <f t="shared" ref="L1538:L1601" si="98">+K1538-E1538</f>
        <v>-295610</v>
      </c>
      <c r="O1538" s="10">
        <f>+IFERROR(VLOOKUP(I1538,'[1]Resumen pagos 2025'!$1:$1048576,9,0),0)</f>
        <v>0</v>
      </c>
      <c r="P1538" t="b">
        <f t="shared" si="95"/>
        <v>1</v>
      </c>
    </row>
    <row r="1539" spans="1:16">
      <c r="A1539" t="s">
        <v>61</v>
      </c>
      <c r="B1539" t="s">
        <v>297</v>
      </c>
      <c r="C1539" s="9">
        <v>605</v>
      </c>
      <c r="D1539" s="10">
        <v>45142</v>
      </c>
      <c r="E1539" s="11">
        <v>1024788</v>
      </c>
      <c r="F1539" t="s">
        <v>288</v>
      </c>
      <c r="G1539" s="10">
        <f t="shared" si="96"/>
        <v>45172</v>
      </c>
      <c r="H1539" t="s">
        <v>284</v>
      </c>
      <c r="I1539" s="12" t="str">
        <f t="shared" si="97"/>
        <v>6051024788</v>
      </c>
      <c r="L1539" s="11">
        <f t="shared" si="98"/>
        <v>-1024788</v>
      </c>
      <c r="O1539" s="10">
        <f>+IFERROR(VLOOKUP(I1539,'[1]Resumen pagos 2025'!$1:$1048576,9,0),0)</f>
        <v>0</v>
      </c>
      <c r="P1539" t="b">
        <f t="shared" si="95"/>
        <v>1</v>
      </c>
    </row>
    <row r="1540" spans="1:16">
      <c r="A1540" t="s">
        <v>375</v>
      </c>
      <c r="B1540" t="s">
        <v>310</v>
      </c>
      <c r="C1540" s="9">
        <v>2896</v>
      </c>
      <c r="D1540" s="10">
        <v>45145</v>
      </c>
      <c r="E1540" s="11">
        <v>-333200</v>
      </c>
      <c r="F1540" t="s">
        <v>288</v>
      </c>
      <c r="G1540" s="10">
        <f t="shared" si="96"/>
        <v>45175</v>
      </c>
      <c r="H1540" t="s">
        <v>311</v>
      </c>
      <c r="I1540" s="12" t="str">
        <f t="shared" si="97"/>
        <v>2896-333200</v>
      </c>
      <c r="L1540" s="11">
        <f t="shared" si="98"/>
        <v>333200</v>
      </c>
      <c r="O1540" s="10">
        <f>+IFERROR(VLOOKUP(I1540,'[1]Resumen pagos 2025'!$1:$1048576,9,0),0)</f>
        <v>0</v>
      </c>
      <c r="P1540" t="b">
        <f t="shared" si="95"/>
        <v>1</v>
      </c>
    </row>
    <row r="1541" spans="1:16">
      <c r="A1541" t="s">
        <v>285</v>
      </c>
      <c r="B1541" t="s">
        <v>41</v>
      </c>
      <c r="C1541" s="23">
        <v>1183</v>
      </c>
      <c r="D1541" s="24">
        <v>45145</v>
      </c>
      <c r="E1541" s="25">
        <v>916300</v>
      </c>
      <c r="F1541" s="26" t="s">
        <v>288</v>
      </c>
      <c r="G1541" s="10">
        <f t="shared" si="96"/>
        <v>45175</v>
      </c>
      <c r="H1541" s="26" t="s">
        <v>327</v>
      </c>
      <c r="I1541" s="27" t="str">
        <f t="shared" si="97"/>
        <v>1183916300</v>
      </c>
      <c r="J1541" s="24"/>
      <c r="K1541" s="25"/>
      <c r="L1541" s="25">
        <f t="shared" si="98"/>
        <v>-916300</v>
      </c>
      <c r="O1541" s="10">
        <f>+IFERROR(VLOOKUP(I1541,'[1]Resumen pagos 2025'!$1:$1048576,9,0),0)</f>
        <v>0</v>
      </c>
      <c r="P1541" t="b">
        <f t="shared" si="95"/>
        <v>1</v>
      </c>
    </row>
    <row r="1542" spans="1:16">
      <c r="A1542" t="s">
        <v>393</v>
      </c>
      <c r="B1542" t="s">
        <v>41</v>
      </c>
      <c r="C1542" s="9">
        <v>33110</v>
      </c>
      <c r="D1542" s="10">
        <v>45145</v>
      </c>
      <c r="E1542" s="11">
        <v>13744</v>
      </c>
      <c r="F1542" t="s">
        <v>288</v>
      </c>
      <c r="G1542" s="10">
        <f t="shared" si="96"/>
        <v>45175</v>
      </c>
      <c r="H1542" t="s">
        <v>284</v>
      </c>
      <c r="I1542" s="12" t="str">
        <f t="shared" si="97"/>
        <v>3311013744</v>
      </c>
      <c r="L1542" s="11">
        <f t="shared" si="98"/>
        <v>-13744</v>
      </c>
      <c r="O1542" s="10">
        <f>+IFERROR(VLOOKUP(I1542,'[1]Resumen pagos 2025'!$1:$1048576,9,0),0)</f>
        <v>0</v>
      </c>
      <c r="P1542" t="b">
        <f t="shared" si="95"/>
        <v>1</v>
      </c>
    </row>
    <row r="1543" spans="1:16">
      <c r="A1543" t="s">
        <v>336</v>
      </c>
      <c r="B1543" t="s">
        <v>41</v>
      </c>
      <c r="C1543" s="9">
        <v>25802</v>
      </c>
      <c r="D1543" s="10">
        <v>45146</v>
      </c>
      <c r="E1543" s="11">
        <v>31980</v>
      </c>
      <c r="F1543" t="s">
        <v>288</v>
      </c>
      <c r="G1543" s="10">
        <f t="shared" si="96"/>
        <v>45176</v>
      </c>
      <c r="H1543" t="s">
        <v>284</v>
      </c>
      <c r="I1543" s="12" t="str">
        <f t="shared" si="97"/>
        <v>2580231980</v>
      </c>
      <c r="L1543" s="11">
        <f t="shared" si="98"/>
        <v>-31980</v>
      </c>
      <c r="O1543" s="10">
        <f>+IFERROR(VLOOKUP(I1543,'[1]Resumen pagos 2025'!$1:$1048576,9,0),0)</f>
        <v>0</v>
      </c>
      <c r="P1543" t="b">
        <f t="shared" ref="P1543:P1606" si="99">+O1543=J1543</f>
        <v>1</v>
      </c>
    </row>
    <row r="1544" spans="1:16">
      <c r="A1544" t="s">
        <v>128</v>
      </c>
      <c r="B1544" t="s">
        <v>41</v>
      </c>
      <c r="C1544" s="9">
        <v>848857</v>
      </c>
      <c r="D1544" s="10">
        <v>45146</v>
      </c>
      <c r="E1544" s="11">
        <v>1556977</v>
      </c>
      <c r="F1544" t="s">
        <v>288</v>
      </c>
      <c r="G1544" s="10">
        <f t="shared" si="96"/>
        <v>45176</v>
      </c>
      <c r="H1544" t="s">
        <v>284</v>
      </c>
      <c r="I1544" s="12" t="str">
        <f t="shared" si="97"/>
        <v>8488571556977</v>
      </c>
      <c r="L1544" s="11">
        <f t="shared" si="98"/>
        <v>-1556977</v>
      </c>
      <c r="O1544" s="10">
        <f>+IFERROR(VLOOKUP(I1544,'[1]Resumen pagos 2025'!$1:$1048576,9,0),0)</f>
        <v>0</v>
      </c>
      <c r="P1544" t="b">
        <f t="shared" si="99"/>
        <v>1</v>
      </c>
    </row>
    <row r="1545" spans="1:16">
      <c r="A1545" t="s">
        <v>55</v>
      </c>
      <c r="B1545" t="s">
        <v>41</v>
      </c>
      <c r="C1545" s="9">
        <v>967029</v>
      </c>
      <c r="D1545" s="10">
        <v>45146</v>
      </c>
      <c r="E1545" s="11">
        <v>3649970</v>
      </c>
      <c r="F1545" t="s">
        <v>288</v>
      </c>
      <c r="G1545" s="10">
        <f t="shared" si="96"/>
        <v>45176</v>
      </c>
      <c r="H1545" t="s">
        <v>284</v>
      </c>
      <c r="I1545" s="12" t="str">
        <f t="shared" si="97"/>
        <v>9670293649970</v>
      </c>
      <c r="L1545" s="11">
        <f t="shared" si="98"/>
        <v>-3649970</v>
      </c>
      <c r="N1545" s="14" t="s">
        <v>304</v>
      </c>
      <c r="O1545" s="10">
        <f>+IFERROR(VLOOKUP(I1545,'[1]Resumen pagos 2025'!$1:$1048576,9,0),0)</f>
        <v>0</v>
      </c>
      <c r="P1545" t="b">
        <f t="shared" si="99"/>
        <v>1</v>
      </c>
    </row>
    <row r="1546" spans="1:16">
      <c r="A1546" t="s">
        <v>55</v>
      </c>
      <c r="B1546" t="s">
        <v>41</v>
      </c>
      <c r="C1546" s="9">
        <v>967030</v>
      </c>
      <c r="D1546" s="10">
        <v>45146</v>
      </c>
      <c r="E1546" s="11">
        <v>172550</v>
      </c>
      <c r="F1546" t="s">
        <v>288</v>
      </c>
      <c r="G1546" s="10">
        <f t="shared" si="96"/>
        <v>45176</v>
      </c>
      <c r="H1546" t="s">
        <v>284</v>
      </c>
      <c r="I1546" s="12" t="str">
        <f t="shared" si="97"/>
        <v>967030172550</v>
      </c>
      <c r="L1546" s="11">
        <f t="shared" si="98"/>
        <v>-172550</v>
      </c>
      <c r="N1546" s="14" t="s">
        <v>304</v>
      </c>
      <c r="O1546" s="10">
        <f>+IFERROR(VLOOKUP(I1546,'[1]Resumen pagos 2025'!$1:$1048576,9,0),0)</f>
        <v>0</v>
      </c>
      <c r="P1546" t="b">
        <f t="shared" si="99"/>
        <v>1</v>
      </c>
    </row>
    <row r="1547" spans="1:16">
      <c r="A1547" t="s">
        <v>305</v>
      </c>
      <c r="B1547" t="s">
        <v>41</v>
      </c>
      <c r="C1547" s="9">
        <v>4655797</v>
      </c>
      <c r="D1547" s="10">
        <v>45146</v>
      </c>
      <c r="E1547" s="11">
        <v>421980</v>
      </c>
      <c r="F1547" t="s">
        <v>288</v>
      </c>
      <c r="G1547" s="10">
        <f t="shared" si="96"/>
        <v>45176</v>
      </c>
      <c r="H1547" t="s">
        <v>284</v>
      </c>
      <c r="I1547" s="12" t="str">
        <f t="shared" si="97"/>
        <v>4655797421980</v>
      </c>
      <c r="L1547" s="11">
        <f t="shared" si="98"/>
        <v>-421980</v>
      </c>
      <c r="O1547" s="10">
        <f>+IFERROR(VLOOKUP(I1547,'[1]Resumen pagos 2025'!$1:$1048576,9,0),0)</f>
        <v>0</v>
      </c>
      <c r="P1547" t="b">
        <f t="shared" si="99"/>
        <v>1</v>
      </c>
    </row>
    <row r="1548" spans="1:16">
      <c r="A1548" t="s">
        <v>305</v>
      </c>
      <c r="B1548" t="s">
        <v>41</v>
      </c>
      <c r="C1548" s="9">
        <v>4655794</v>
      </c>
      <c r="D1548" s="10">
        <v>45146</v>
      </c>
      <c r="E1548" s="11">
        <v>421980</v>
      </c>
      <c r="F1548" t="s">
        <v>288</v>
      </c>
      <c r="G1548" s="10">
        <f t="shared" si="96"/>
        <v>45176</v>
      </c>
      <c r="H1548" t="s">
        <v>284</v>
      </c>
      <c r="I1548" s="12" t="str">
        <f t="shared" si="97"/>
        <v>4655794421980</v>
      </c>
      <c r="L1548" s="11">
        <f t="shared" si="98"/>
        <v>-421980</v>
      </c>
      <c r="O1548" s="10">
        <f>+IFERROR(VLOOKUP(I1548,'[1]Resumen pagos 2025'!$1:$1048576,9,0),0)</f>
        <v>0</v>
      </c>
      <c r="P1548" t="b">
        <f t="shared" si="99"/>
        <v>1</v>
      </c>
    </row>
    <row r="1549" spans="1:16">
      <c r="A1549" t="s">
        <v>184</v>
      </c>
      <c r="B1549" t="s">
        <v>41</v>
      </c>
      <c r="C1549" s="9">
        <v>13410</v>
      </c>
      <c r="D1549" s="10">
        <v>45146</v>
      </c>
      <c r="E1549" s="11">
        <v>696150</v>
      </c>
      <c r="F1549" t="s">
        <v>288</v>
      </c>
      <c r="G1549" s="10">
        <f t="shared" si="96"/>
        <v>45176</v>
      </c>
      <c r="H1549" t="s">
        <v>284</v>
      </c>
      <c r="I1549" s="12" t="str">
        <f t="shared" si="97"/>
        <v>13410696150</v>
      </c>
      <c r="L1549" s="11">
        <f t="shared" si="98"/>
        <v>-696150</v>
      </c>
      <c r="O1549" s="10">
        <f>+IFERROR(VLOOKUP(I1549,'[1]Resumen pagos 2025'!$1:$1048576,9,0),0)</f>
        <v>0</v>
      </c>
      <c r="P1549" t="b">
        <f t="shared" si="99"/>
        <v>1</v>
      </c>
    </row>
    <row r="1550" spans="1:16">
      <c r="A1550" t="s">
        <v>292</v>
      </c>
      <c r="B1550" t="s">
        <v>41</v>
      </c>
      <c r="C1550" s="9">
        <v>53517</v>
      </c>
      <c r="D1550" s="10">
        <v>45146</v>
      </c>
      <c r="E1550" s="11">
        <v>94368</v>
      </c>
      <c r="F1550" t="s">
        <v>288</v>
      </c>
      <c r="G1550" s="10">
        <f t="shared" si="96"/>
        <v>45176</v>
      </c>
      <c r="H1550" t="s">
        <v>284</v>
      </c>
      <c r="I1550" s="12" t="str">
        <f t="shared" si="97"/>
        <v>5351794368</v>
      </c>
      <c r="L1550" s="11">
        <f t="shared" si="98"/>
        <v>-94368</v>
      </c>
      <c r="O1550" s="10">
        <f>+IFERROR(VLOOKUP(I1550,'[1]Resumen pagos 2025'!$1:$1048576,9,0),0)</f>
        <v>0</v>
      </c>
      <c r="P1550" t="b">
        <f t="shared" si="99"/>
        <v>1</v>
      </c>
    </row>
    <row r="1551" spans="1:16">
      <c r="A1551" t="s">
        <v>55</v>
      </c>
      <c r="B1551" t="s">
        <v>41</v>
      </c>
      <c r="C1551" s="9">
        <v>967142</v>
      </c>
      <c r="D1551" s="10">
        <v>45147</v>
      </c>
      <c r="E1551" s="11">
        <v>1849980</v>
      </c>
      <c r="F1551" t="s">
        <v>288</v>
      </c>
      <c r="G1551" s="10">
        <f t="shared" si="96"/>
        <v>45177</v>
      </c>
      <c r="H1551" t="s">
        <v>284</v>
      </c>
      <c r="I1551" s="12" t="str">
        <f t="shared" si="97"/>
        <v>9671421849980</v>
      </c>
      <c r="L1551" s="11">
        <f t="shared" si="98"/>
        <v>-1849980</v>
      </c>
      <c r="N1551" s="14" t="s">
        <v>304</v>
      </c>
      <c r="O1551" s="10">
        <f>+IFERROR(VLOOKUP(I1551,'[1]Resumen pagos 2025'!$1:$1048576,9,0),0)</f>
        <v>0</v>
      </c>
      <c r="P1551" t="b">
        <f t="shared" si="99"/>
        <v>1</v>
      </c>
    </row>
    <row r="1552" spans="1:16">
      <c r="A1552" t="s">
        <v>55</v>
      </c>
      <c r="B1552" t="s">
        <v>41</v>
      </c>
      <c r="C1552" s="9">
        <v>967143</v>
      </c>
      <c r="D1552" s="10">
        <v>45147</v>
      </c>
      <c r="E1552" s="11">
        <v>1979970</v>
      </c>
      <c r="F1552" t="s">
        <v>288</v>
      </c>
      <c r="G1552" s="10">
        <f t="shared" si="96"/>
        <v>45177</v>
      </c>
      <c r="H1552" t="s">
        <v>284</v>
      </c>
      <c r="I1552" s="12" t="str">
        <f t="shared" si="97"/>
        <v>9671431979970</v>
      </c>
      <c r="L1552" s="11">
        <f t="shared" si="98"/>
        <v>-1979970</v>
      </c>
      <c r="N1552" s="14" t="s">
        <v>304</v>
      </c>
      <c r="O1552" s="10">
        <f>+IFERROR(VLOOKUP(I1552,'[1]Resumen pagos 2025'!$1:$1048576,9,0),0)</f>
        <v>0</v>
      </c>
      <c r="P1552" t="b">
        <f t="shared" si="99"/>
        <v>1</v>
      </c>
    </row>
    <row r="1553" spans="1:16">
      <c r="A1553" t="s">
        <v>289</v>
      </c>
      <c r="B1553" t="s">
        <v>41</v>
      </c>
      <c r="C1553" s="9">
        <v>6112</v>
      </c>
      <c r="D1553" s="10">
        <v>45148</v>
      </c>
      <c r="E1553" s="11">
        <v>1014307</v>
      </c>
      <c r="F1553" t="s">
        <v>288</v>
      </c>
      <c r="G1553" s="10">
        <f t="shared" si="96"/>
        <v>45178</v>
      </c>
      <c r="H1553" t="s">
        <v>284</v>
      </c>
      <c r="I1553" s="12" t="str">
        <f t="shared" si="97"/>
        <v>61121014307</v>
      </c>
      <c r="L1553" s="11">
        <f t="shared" si="98"/>
        <v>-1014307</v>
      </c>
      <c r="O1553" s="10">
        <f>+IFERROR(VLOOKUP(I1553,'[1]Resumen pagos 2025'!$1:$1048576,9,0),0)</f>
        <v>0</v>
      </c>
      <c r="P1553" t="b">
        <f t="shared" si="99"/>
        <v>1</v>
      </c>
    </row>
    <row r="1554" spans="1:16">
      <c r="A1554" t="s">
        <v>300</v>
      </c>
      <c r="B1554" t="s">
        <v>41</v>
      </c>
      <c r="C1554" s="9">
        <v>47691679</v>
      </c>
      <c r="D1554" s="10">
        <v>45148</v>
      </c>
      <c r="E1554" s="11">
        <v>19498</v>
      </c>
      <c r="F1554" t="s">
        <v>288</v>
      </c>
      <c r="G1554" s="10">
        <f t="shared" si="96"/>
        <v>45178</v>
      </c>
      <c r="H1554" t="s">
        <v>284</v>
      </c>
      <c r="I1554" s="12" t="str">
        <f t="shared" si="97"/>
        <v>4769167919498</v>
      </c>
      <c r="L1554" s="11">
        <f t="shared" si="98"/>
        <v>-19498</v>
      </c>
      <c r="O1554" s="10">
        <f>+IFERROR(VLOOKUP(I1554,'[1]Resumen pagos 2025'!$1:$1048576,9,0),0)</f>
        <v>0</v>
      </c>
      <c r="P1554" t="b">
        <f t="shared" si="99"/>
        <v>1</v>
      </c>
    </row>
    <row r="1555" spans="1:16">
      <c r="A1555" t="s">
        <v>350</v>
      </c>
      <c r="B1555" t="s">
        <v>297</v>
      </c>
      <c r="C1555" s="9">
        <v>1579151</v>
      </c>
      <c r="D1555" s="10">
        <v>45148</v>
      </c>
      <c r="E1555" s="11">
        <v>21467</v>
      </c>
      <c r="F1555" t="s">
        <v>288</v>
      </c>
      <c r="G1555" s="10">
        <f t="shared" si="96"/>
        <v>45178</v>
      </c>
      <c r="H1555" t="s">
        <v>284</v>
      </c>
      <c r="I1555" s="12" t="str">
        <f t="shared" si="97"/>
        <v>157915121467</v>
      </c>
      <c r="J1555" s="10">
        <f>+G1555</f>
        <v>45178</v>
      </c>
      <c r="K1555" s="11">
        <f>+E1555</f>
        <v>21467</v>
      </c>
      <c r="L1555" s="11">
        <f t="shared" si="98"/>
        <v>0</v>
      </c>
      <c r="O1555" s="10">
        <f>+IFERROR(VLOOKUP(I1555,'[1]Resumen pagos 2025'!$1:$1048576,9,0),0)</f>
        <v>0</v>
      </c>
      <c r="P1555" t="b">
        <f t="shared" si="99"/>
        <v>0</v>
      </c>
    </row>
    <row r="1556" spans="1:16">
      <c r="A1556" t="s">
        <v>371</v>
      </c>
      <c r="B1556" t="s">
        <v>41</v>
      </c>
      <c r="C1556" s="9">
        <v>743</v>
      </c>
      <c r="D1556" s="10">
        <v>45148</v>
      </c>
      <c r="E1556" s="11">
        <v>23892</v>
      </c>
      <c r="F1556" t="s">
        <v>288</v>
      </c>
      <c r="G1556" s="10">
        <f t="shared" si="96"/>
        <v>45178</v>
      </c>
      <c r="H1556" t="s">
        <v>284</v>
      </c>
      <c r="I1556" s="12" t="str">
        <f t="shared" si="97"/>
        <v>74323892</v>
      </c>
      <c r="L1556" s="11">
        <f t="shared" si="98"/>
        <v>-23892</v>
      </c>
      <c r="O1556" s="10">
        <f>+IFERROR(VLOOKUP(I1556,'[1]Resumen pagos 2025'!$1:$1048576,9,0),0)</f>
        <v>0</v>
      </c>
      <c r="P1556" t="b">
        <f t="shared" si="99"/>
        <v>1</v>
      </c>
    </row>
    <row r="1557" spans="1:16">
      <c r="A1557" t="s">
        <v>375</v>
      </c>
      <c r="B1557" t="s">
        <v>41</v>
      </c>
      <c r="C1557" s="9">
        <v>30356</v>
      </c>
      <c r="D1557" s="10">
        <v>45149</v>
      </c>
      <c r="E1557" s="11">
        <v>718883</v>
      </c>
      <c r="F1557" t="s">
        <v>288</v>
      </c>
      <c r="G1557" s="10">
        <f t="shared" si="96"/>
        <v>45179</v>
      </c>
      <c r="H1557" t="s">
        <v>284</v>
      </c>
      <c r="I1557" s="12" t="str">
        <f t="shared" si="97"/>
        <v>30356718883</v>
      </c>
      <c r="L1557" s="11">
        <f t="shared" si="98"/>
        <v>-718883</v>
      </c>
      <c r="O1557" s="10">
        <f>+IFERROR(VLOOKUP(I1557,'[1]Resumen pagos 2025'!$1:$1048576,9,0),0)</f>
        <v>0</v>
      </c>
      <c r="P1557" t="b">
        <f t="shared" si="99"/>
        <v>1</v>
      </c>
    </row>
    <row r="1558" spans="1:16">
      <c r="A1558" t="s">
        <v>449</v>
      </c>
      <c r="B1558" t="s">
        <v>41</v>
      </c>
      <c r="C1558" s="9">
        <v>5778</v>
      </c>
      <c r="D1558" s="10">
        <v>45149</v>
      </c>
      <c r="E1558" s="11">
        <v>349989</v>
      </c>
      <c r="F1558" t="s">
        <v>288</v>
      </c>
      <c r="G1558" s="10">
        <f t="shared" si="96"/>
        <v>45179</v>
      </c>
      <c r="H1558" t="s">
        <v>284</v>
      </c>
      <c r="I1558" s="12" t="str">
        <f t="shared" si="97"/>
        <v>5778349989</v>
      </c>
      <c r="L1558" s="11">
        <f t="shared" si="98"/>
        <v>-349989</v>
      </c>
      <c r="O1558" s="10">
        <f>+IFERROR(VLOOKUP(I1558,'[1]Resumen pagos 2025'!$1:$1048576,9,0),0)</f>
        <v>0</v>
      </c>
      <c r="P1558" t="b">
        <f t="shared" si="99"/>
        <v>1</v>
      </c>
    </row>
    <row r="1559" spans="1:16">
      <c r="A1559" t="s">
        <v>359</v>
      </c>
      <c r="B1559" t="s">
        <v>310</v>
      </c>
      <c r="C1559" s="9">
        <v>8080664</v>
      </c>
      <c r="D1559" s="10">
        <v>45154</v>
      </c>
      <c r="E1559" s="11">
        <v>-96</v>
      </c>
      <c r="F1559" t="s">
        <v>288</v>
      </c>
      <c r="G1559" s="10">
        <f t="shared" si="96"/>
        <v>45184</v>
      </c>
      <c r="H1559" t="s">
        <v>311</v>
      </c>
      <c r="I1559" s="12" t="str">
        <f t="shared" si="97"/>
        <v>8080664-96</v>
      </c>
      <c r="L1559" s="11">
        <f t="shared" si="98"/>
        <v>96</v>
      </c>
      <c r="O1559" s="10">
        <f>+IFERROR(VLOOKUP(I1559,'[1]Resumen pagos 2025'!$1:$1048576,9,0),0)</f>
        <v>0</v>
      </c>
      <c r="P1559" t="b">
        <f t="shared" si="99"/>
        <v>1</v>
      </c>
    </row>
    <row r="1560" spans="1:16">
      <c r="A1560" t="s">
        <v>350</v>
      </c>
      <c r="B1560" t="s">
        <v>41</v>
      </c>
      <c r="C1560" s="9">
        <v>6245338</v>
      </c>
      <c r="D1560" s="10">
        <v>45154</v>
      </c>
      <c r="E1560" s="11">
        <v>12959</v>
      </c>
      <c r="F1560" t="s">
        <v>288</v>
      </c>
      <c r="G1560" s="10">
        <f t="shared" si="96"/>
        <v>45184</v>
      </c>
      <c r="H1560" t="s">
        <v>284</v>
      </c>
      <c r="I1560" s="12" t="str">
        <f t="shared" si="97"/>
        <v>624533812959</v>
      </c>
      <c r="J1560" s="10">
        <f>+G1560</f>
        <v>45184</v>
      </c>
      <c r="K1560" s="11">
        <f>+E1560</f>
        <v>12959</v>
      </c>
      <c r="L1560" s="11">
        <f t="shared" si="98"/>
        <v>0</v>
      </c>
      <c r="O1560" s="10">
        <f>+IFERROR(VLOOKUP(I1560,'[1]Resumen pagos 2025'!$1:$1048576,9,0),0)</f>
        <v>0</v>
      </c>
      <c r="P1560" t="b">
        <f t="shared" si="99"/>
        <v>0</v>
      </c>
    </row>
    <row r="1561" spans="1:16">
      <c r="A1561" t="s">
        <v>53</v>
      </c>
      <c r="B1561" t="s">
        <v>41</v>
      </c>
      <c r="C1561" s="9">
        <v>13132</v>
      </c>
      <c r="D1561" s="10">
        <v>45155</v>
      </c>
      <c r="E1561" s="11">
        <v>511969</v>
      </c>
      <c r="F1561" t="s">
        <v>288</v>
      </c>
      <c r="G1561" s="10">
        <f t="shared" si="96"/>
        <v>45185</v>
      </c>
      <c r="H1561" t="s">
        <v>284</v>
      </c>
      <c r="I1561" s="12" t="str">
        <f t="shared" si="97"/>
        <v>13132511969</v>
      </c>
      <c r="L1561" s="11">
        <f t="shared" si="98"/>
        <v>-511969</v>
      </c>
      <c r="O1561" s="10">
        <f>+IFERROR(VLOOKUP(I1561,'[1]Resumen pagos 2025'!$1:$1048576,9,0),0)</f>
        <v>0</v>
      </c>
      <c r="P1561" t="b">
        <f t="shared" si="99"/>
        <v>1</v>
      </c>
    </row>
    <row r="1562" spans="1:16">
      <c r="A1562" t="s">
        <v>388</v>
      </c>
      <c r="B1562" t="s">
        <v>297</v>
      </c>
      <c r="C1562" s="9">
        <v>8599</v>
      </c>
      <c r="D1562" s="10">
        <v>45155</v>
      </c>
      <c r="E1562" s="11">
        <v>1283000</v>
      </c>
      <c r="F1562" t="s">
        <v>288</v>
      </c>
      <c r="G1562" s="10">
        <f t="shared" si="96"/>
        <v>45185</v>
      </c>
      <c r="H1562" t="s">
        <v>284</v>
      </c>
      <c r="I1562" s="12" t="str">
        <f t="shared" si="97"/>
        <v>85991283000</v>
      </c>
      <c r="L1562" s="11">
        <f t="shared" si="98"/>
        <v>-1283000</v>
      </c>
      <c r="O1562" s="10">
        <f>+IFERROR(VLOOKUP(I1562,'[1]Resumen pagos 2025'!$1:$1048576,9,0),0)</f>
        <v>0</v>
      </c>
      <c r="P1562" t="b">
        <f t="shared" si="99"/>
        <v>1</v>
      </c>
    </row>
    <row r="1563" spans="1:16">
      <c r="A1563" t="s">
        <v>330</v>
      </c>
      <c r="B1563" t="s">
        <v>41</v>
      </c>
      <c r="C1563" s="9">
        <v>531978</v>
      </c>
      <c r="D1563" s="10">
        <v>45156</v>
      </c>
      <c r="E1563" s="11">
        <v>300182</v>
      </c>
      <c r="F1563" t="s">
        <v>288</v>
      </c>
      <c r="G1563" s="10">
        <f t="shared" si="96"/>
        <v>45186</v>
      </c>
      <c r="H1563" t="s">
        <v>284</v>
      </c>
      <c r="I1563" s="12" t="str">
        <f t="shared" si="97"/>
        <v>531978300182</v>
      </c>
      <c r="L1563" s="11">
        <f t="shared" si="98"/>
        <v>-300182</v>
      </c>
      <c r="O1563" s="10">
        <f>+IFERROR(VLOOKUP(I1563,'[1]Resumen pagos 2025'!$1:$1048576,9,0),0)</f>
        <v>0</v>
      </c>
      <c r="P1563" t="b">
        <f t="shared" si="99"/>
        <v>1</v>
      </c>
    </row>
    <row r="1564" spans="1:16">
      <c r="A1564" t="s">
        <v>413</v>
      </c>
      <c r="B1564" t="s">
        <v>41</v>
      </c>
      <c r="C1564" s="9">
        <v>7498</v>
      </c>
      <c r="D1564" s="10">
        <v>45156</v>
      </c>
      <c r="E1564" s="11">
        <v>4094947</v>
      </c>
      <c r="F1564" t="s">
        <v>288</v>
      </c>
      <c r="G1564" s="10">
        <f t="shared" si="96"/>
        <v>45186</v>
      </c>
      <c r="H1564" t="s">
        <v>284</v>
      </c>
      <c r="I1564" s="12" t="str">
        <f t="shared" si="97"/>
        <v>74984094947</v>
      </c>
      <c r="L1564" s="11">
        <f t="shared" si="98"/>
        <v>-4094947</v>
      </c>
      <c r="O1564" s="10">
        <f>+IFERROR(VLOOKUP(I1564,'[1]Resumen pagos 2025'!$1:$1048576,9,0),0)</f>
        <v>0</v>
      </c>
      <c r="P1564" t="b">
        <f t="shared" si="99"/>
        <v>1</v>
      </c>
    </row>
    <row r="1565" spans="1:16">
      <c r="A1565" t="s">
        <v>312</v>
      </c>
      <c r="B1565" t="s">
        <v>41</v>
      </c>
      <c r="C1565" s="9">
        <v>65038</v>
      </c>
      <c r="D1565" s="10">
        <v>45158</v>
      </c>
      <c r="E1565" s="11">
        <v>304640</v>
      </c>
      <c r="F1565" t="s">
        <v>288</v>
      </c>
      <c r="G1565" s="10">
        <f t="shared" si="96"/>
        <v>45188</v>
      </c>
      <c r="H1565" t="s">
        <v>284</v>
      </c>
      <c r="I1565" s="12" t="str">
        <f t="shared" si="97"/>
        <v>65038304640</v>
      </c>
      <c r="L1565" s="11">
        <f t="shared" si="98"/>
        <v>-304640</v>
      </c>
      <c r="O1565" s="10">
        <f>+IFERROR(VLOOKUP(I1565,'[1]Resumen pagos 2025'!$1:$1048576,9,0),0)</f>
        <v>0</v>
      </c>
      <c r="P1565" t="b">
        <f t="shared" si="99"/>
        <v>1</v>
      </c>
    </row>
    <row r="1566" spans="1:16">
      <c r="A1566" t="s">
        <v>48</v>
      </c>
      <c r="B1566" t="s">
        <v>41</v>
      </c>
      <c r="C1566" s="9">
        <v>3920</v>
      </c>
      <c r="D1566" s="10">
        <v>45160</v>
      </c>
      <c r="E1566" s="11">
        <v>2883206</v>
      </c>
      <c r="F1566" t="s">
        <v>288</v>
      </c>
      <c r="G1566" s="10">
        <f t="shared" si="96"/>
        <v>45190</v>
      </c>
      <c r="H1566" t="s">
        <v>284</v>
      </c>
      <c r="I1566" s="12" t="str">
        <f t="shared" si="97"/>
        <v>39202883206</v>
      </c>
      <c r="L1566" s="11">
        <f t="shared" si="98"/>
        <v>-2883206</v>
      </c>
      <c r="O1566" s="10">
        <f>+IFERROR(VLOOKUP(I1566,'[1]Resumen pagos 2025'!$1:$1048576,9,0),0)</f>
        <v>0</v>
      </c>
      <c r="P1566" t="b">
        <f t="shared" si="99"/>
        <v>1</v>
      </c>
    </row>
    <row r="1567" spans="1:16">
      <c r="A1567" t="s">
        <v>450</v>
      </c>
      <c r="B1567" t="s">
        <v>297</v>
      </c>
      <c r="C1567" s="9">
        <v>641204</v>
      </c>
      <c r="D1567" s="10">
        <v>45160</v>
      </c>
      <c r="E1567" s="11">
        <v>46003</v>
      </c>
      <c r="F1567" t="s">
        <v>288</v>
      </c>
      <c r="G1567" s="10">
        <f t="shared" si="96"/>
        <v>45190</v>
      </c>
      <c r="H1567" t="s">
        <v>284</v>
      </c>
      <c r="I1567" s="12" t="str">
        <f t="shared" si="97"/>
        <v>64120446003</v>
      </c>
      <c r="L1567" s="11">
        <f t="shared" si="98"/>
        <v>-46003</v>
      </c>
      <c r="O1567" s="10">
        <f>+IFERROR(VLOOKUP(I1567,'[1]Resumen pagos 2025'!$1:$1048576,9,0),0)</f>
        <v>0</v>
      </c>
      <c r="P1567" t="b">
        <f t="shared" si="99"/>
        <v>1</v>
      </c>
    </row>
    <row r="1568" spans="1:16">
      <c r="A1568" t="s">
        <v>346</v>
      </c>
      <c r="B1568" t="s">
        <v>41</v>
      </c>
      <c r="C1568" s="9">
        <v>1028</v>
      </c>
      <c r="D1568" s="10">
        <v>45161</v>
      </c>
      <c r="E1568" s="11">
        <v>458900</v>
      </c>
      <c r="F1568" t="s">
        <v>288</v>
      </c>
      <c r="G1568" s="10">
        <f t="shared" si="96"/>
        <v>45191</v>
      </c>
      <c r="H1568" t="s">
        <v>284</v>
      </c>
      <c r="I1568" s="12" t="str">
        <f t="shared" si="97"/>
        <v>1028458900</v>
      </c>
      <c r="L1568" s="11">
        <f t="shared" si="98"/>
        <v>-458900</v>
      </c>
      <c r="O1568" s="10">
        <f>+IFERROR(VLOOKUP(I1568,'[1]Resumen pagos 2025'!$1:$1048576,9,0),0)</f>
        <v>0</v>
      </c>
      <c r="P1568" t="b">
        <f t="shared" si="99"/>
        <v>1</v>
      </c>
    </row>
    <row r="1569" spans="1:16">
      <c r="A1569" t="s">
        <v>292</v>
      </c>
      <c r="B1569" t="s">
        <v>41</v>
      </c>
      <c r="C1569" s="9">
        <v>54164</v>
      </c>
      <c r="D1569" s="10">
        <v>45161</v>
      </c>
      <c r="E1569" s="11">
        <v>51961</v>
      </c>
      <c r="F1569" t="s">
        <v>288</v>
      </c>
      <c r="G1569" s="10">
        <f t="shared" si="96"/>
        <v>45191</v>
      </c>
      <c r="H1569" t="s">
        <v>327</v>
      </c>
      <c r="I1569" s="12" t="str">
        <f t="shared" si="97"/>
        <v>5416451961</v>
      </c>
      <c r="L1569" s="11">
        <f t="shared" si="98"/>
        <v>-51961</v>
      </c>
      <c r="O1569" s="10">
        <f>+IFERROR(VLOOKUP(I1569,'[1]Resumen pagos 2025'!$1:$1048576,9,0),0)</f>
        <v>0</v>
      </c>
      <c r="P1569" t="b">
        <f t="shared" si="99"/>
        <v>1</v>
      </c>
    </row>
    <row r="1570" spans="1:16">
      <c r="A1570" t="s">
        <v>292</v>
      </c>
      <c r="B1570" t="s">
        <v>310</v>
      </c>
      <c r="C1570" s="9">
        <v>19842</v>
      </c>
      <c r="D1570" s="10">
        <v>45161</v>
      </c>
      <c r="E1570" s="11">
        <v>-51961</v>
      </c>
      <c r="F1570" t="s">
        <v>288</v>
      </c>
      <c r="G1570" s="10">
        <f t="shared" si="96"/>
        <v>45191</v>
      </c>
      <c r="H1570" t="s">
        <v>311</v>
      </c>
      <c r="I1570" s="12" t="str">
        <f t="shared" si="97"/>
        <v>19842-51961</v>
      </c>
      <c r="L1570" s="11">
        <f t="shared" si="98"/>
        <v>51961</v>
      </c>
      <c r="O1570" s="10">
        <f>+IFERROR(VLOOKUP(I1570,'[1]Resumen pagos 2025'!$1:$1048576,9,0),0)</f>
        <v>0</v>
      </c>
      <c r="P1570" t="b">
        <f t="shared" si="99"/>
        <v>1</v>
      </c>
    </row>
    <row r="1571" spans="1:16">
      <c r="A1571" t="s">
        <v>451</v>
      </c>
      <c r="B1571" t="s">
        <v>297</v>
      </c>
      <c r="C1571" s="9">
        <v>8694</v>
      </c>
      <c r="D1571" s="10">
        <v>45162</v>
      </c>
      <c r="E1571" s="11">
        <v>11877314</v>
      </c>
      <c r="F1571" t="s">
        <v>288</v>
      </c>
      <c r="G1571" s="10">
        <f t="shared" si="96"/>
        <v>45192</v>
      </c>
      <c r="H1571" t="s">
        <v>284</v>
      </c>
      <c r="I1571" s="12" t="str">
        <f t="shared" si="97"/>
        <v>869411877314</v>
      </c>
      <c r="L1571" s="11">
        <f t="shared" si="98"/>
        <v>-11877314</v>
      </c>
      <c r="O1571" s="10">
        <f>+IFERROR(VLOOKUP(I1571,'[1]Resumen pagos 2025'!$1:$1048576,9,0),0)</f>
        <v>0</v>
      </c>
      <c r="P1571" t="b">
        <f t="shared" si="99"/>
        <v>1</v>
      </c>
    </row>
    <row r="1572" spans="1:16">
      <c r="A1572" t="s">
        <v>96</v>
      </c>
      <c r="B1572" t="s">
        <v>41</v>
      </c>
      <c r="C1572" s="9">
        <v>12064</v>
      </c>
      <c r="D1572" s="10">
        <v>45162</v>
      </c>
      <c r="E1572" s="11">
        <v>676206</v>
      </c>
      <c r="F1572" t="s">
        <v>288</v>
      </c>
      <c r="G1572" s="10">
        <f t="shared" si="96"/>
        <v>45192</v>
      </c>
      <c r="H1572" t="s">
        <v>284</v>
      </c>
      <c r="I1572" s="12" t="str">
        <f t="shared" si="97"/>
        <v>12064676206</v>
      </c>
      <c r="L1572" s="11">
        <f t="shared" si="98"/>
        <v>-676206</v>
      </c>
      <c r="O1572" s="10">
        <f>+IFERROR(VLOOKUP(I1572,'[1]Resumen pagos 2025'!$1:$1048576,9,0),0)</f>
        <v>0</v>
      </c>
      <c r="P1572" t="b">
        <f t="shared" si="99"/>
        <v>1</v>
      </c>
    </row>
    <row r="1573" spans="1:16">
      <c r="A1573" t="s">
        <v>291</v>
      </c>
      <c r="B1573" t="s">
        <v>41</v>
      </c>
      <c r="C1573" s="9">
        <v>1347</v>
      </c>
      <c r="D1573" s="10">
        <v>45163</v>
      </c>
      <c r="E1573" s="11">
        <v>507868</v>
      </c>
      <c r="F1573" t="s">
        <v>288</v>
      </c>
      <c r="G1573" s="10">
        <f t="shared" si="96"/>
        <v>45193</v>
      </c>
      <c r="H1573" t="s">
        <v>284</v>
      </c>
      <c r="I1573" s="12" t="str">
        <f t="shared" si="97"/>
        <v>1347507868</v>
      </c>
      <c r="L1573" s="11">
        <f t="shared" si="98"/>
        <v>-507868</v>
      </c>
      <c r="O1573" s="10">
        <f>+IFERROR(VLOOKUP(I1573,'[1]Resumen pagos 2025'!$1:$1048576,9,0),0)</f>
        <v>0</v>
      </c>
      <c r="P1573" t="b">
        <f t="shared" si="99"/>
        <v>1</v>
      </c>
    </row>
    <row r="1574" spans="1:16">
      <c r="A1574" t="s">
        <v>55</v>
      </c>
      <c r="B1574" t="s">
        <v>41</v>
      </c>
      <c r="C1574" s="9">
        <v>967887</v>
      </c>
      <c r="D1574" s="10">
        <v>45163</v>
      </c>
      <c r="E1574" s="11">
        <v>869970</v>
      </c>
      <c r="F1574" t="s">
        <v>288</v>
      </c>
      <c r="G1574" s="10">
        <f t="shared" si="96"/>
        <v>45193</v>
      </c>
      <c r="H1574" t="s">
        <v>284</v>
      </c>
      <c r="I1574" s="12" t="str">
        <f t="shared" si="97"/>
        <v>967887869970</v>
      </c>
      <c r="L1574" s="11">
        <f t="shared" si="98"/>
        <v>-869970</v>
      </c>
      <c r="N1574" s="14" t="s">
        <v>304</v>
      </c>
      <c r="O1574" s="10">
        <f>+IFERROR(VLOOKUP(I1574,'[1]Resumen pagos 2025'!$1:$1048576,9,0),0)</f>
        <v>0</v>
      </c>
      <c r="P1574" t="b">
        <f t="shared" si="99"/>
        <v>1</v>
      </c>
    </row>
    <row r="1575" spans="1:16">
      <c r="A1575" t="s">
        <v>55</v>
      </c>
      <c r="B1575" t="s">
        <v>41</v>
      </c>
      <c r="C1575" s="9">
        <v>967888</v>
      </c>
      <c r="D1575" s="10">
        <v>45163</v>
      </c>
      <c r="E1575" s="11">
        <v>1499980</v>
      </c>
      <c r="F1575" t="s">
        <v>288</v>
      </c>
      <c r="G1575" s="10">
        <f t="shared" si="96"/>
        <v>45193</v>
      </c>
      <c r="H1575" t="s">
        <v>284</v>
      </c>
      <c r="I1575" s="12" t="str">
        <f t="shared" si="97"/>
        <v>9678881499980</v>
      </c>
      <c r="L1575" s="11">
        <f t="shared" si="98"/>
        <v>-1499980</v>
      </c>
      <c r="N1575" s="14" t="s">
        <v>304</v>
      </c>
      <c r="O1575" s="10">
        <f>+IFERROR(VLOOKUP(I1575,'[1]Resumen pagos 2025'!$1:$1048576,9,0),0)</f>
        <v>0</v>
      </c>
      <c r="P1575" t="b">
        <f t="shared" si="99"/>
        <v>1</v>
      </c>
    </row>
    <row r="1576" spans="1:16">
      <c r="A1576" t="s">
        <v>292</v>
      </c>
      <c r="B1576" t="s">
        <v>41</v>
      </c>
      <c r="C1576" s="9">
        <v>54217</v>
      </c>
      <c r="D1576" s="10">
        <v>45163</v>
      </c>
      <c r="E1576" s="11">
        <v>157706</v>
      </c>
      <c r="F1576" t="s">
        <v>288</v>
      </c>
      <c r="G1576" s="10">
        <f t="shared" si="96"/>
        <v>45193</v>
      </c>
      <c r="H1576" t="s">
        <v>284</v>
      </c>
      <c r="I1576" s="12" t="str">
        <f t="shared" si="97"/>
        <v>54217157706</v>
      </c>
      <c r="L1576" s="11">
        <f t="shared" si="98"/>
        <v>-157706</v>
      </c>
      <c r="O1576" s="10">
        <f>+IFERROR(VLOOKUP(I1576,'[1]Resumen pagos 2025'!$1:$1048576,9,0),0)</f>
        <v>0</v>
      </c>
      <c r="P1576" t="b">
        <f t="shared" si="99"/>
        <v>1</v>
      </c>
    </row>
    <row r="1577" spans="1:16">
      <c r="A1577" t="s">
        <v>344</v>
      </c>
      <c r="B1577" t="s">
        <v>41</v>
      </c>
      <c r="C1577" s="9">
        <v>30717</v>
      </c>
      <c r="D1577" s="10">
        <v>45166</v>
      </c>
      <c r="E1577" s="11">
        <v>304778</v>
      </c>
      <c r="F1577" t="s">
        <v>288</v>
      </c>
      <c r="G1577" s="10">
        <f t="shared" si="96"/>
        <v>45196</v>
      </c>
      <c r="H1577" t="s">
        <v>284</v>
      </c>
      <c r="I1577" s="12" t="str">
        <f t="shared" si="97"/>
        <v>30717304778</v>
      </c>
      <c r="L1577" s="11">
        <f t="shared" si="98"/>
        <v>-304778</v>
      </c>
      <c r="O1577" s="10">
        <f>+IFERROR(VLOOKUP(I1577,'[1]Resumen pagos 2025'!$1:$1048576,9,0),0)</f>
        <v>0</v>
      </c>
      <c r="P1577" t="b">
        <f t="shared" si="99"/>
        <v>1</v>
      </c>
    </row>
    <row r="1578" spans="1:16">
      <c r="A1578" t="s">
        <v>359</v>
      </c>
      <c r="B1578" t="s">
        <v>41</v>
      </c>
      <c r="C1578" s="9">
        <v>49000917</v>
      </c>
      <c r="D1578" s="10">
        <v>45167</v>
      </c>
      <c r="E1578" s="11">
        <v>9738</v>
      </c>
      <c r="F1578" t="s">
        <v>288</v>
      </c>
      <c r="G1578" s="10">
        <f t="shared" si="96"/>
        <v>45197</v>
      </c>
      <c r="H1578" t="s">
        <v>284</v>
      </c>
      <c r="I1578" s="12" t="str">
        <f t="shared" si="97"/>
        <v>490009179738</v>
      </c>
      <c r="L1578" s="11">
        <f t="shared" si="98"/>
        <v>-9738</v>
      </c>
      <c r="O1578" s="10">
        <f>+IFERROR(VLOOKUP(I1578,'[1]Resumen pagos 2025'!$1:$1048576,9,0),0)</f>
        <v>0</v>
      </c>
      <c r="P1578" t="b">
        <f t="shared" si="99"/>
        <v>1</v>
      </c>
    </row>
    <row r="1579" spans="1:16">
      <c r="A1579" t="s">
        <v>445</v>
      </c>
      <c r="B1579" t="s">
        <v>41</v>
      </c>
      <c r="C1579" s="9">
        <v>369</v>
      </c>
      <c r="D1579" s="10">
        <v>45167</v>
      </c>
      <c r="E1579" s="11">
        <v>1999200</v>
      </c>
      <c r="F1579" t="s">
        <v>288</v>
      </c>
      <c r="G1579" s="10">
        <f t="shared" si="96"/>
        <v>45197</v>
      </c>
      <c r="H1579" t="s">
        <v>284</v>
      </c>
      <c r="I1579" s="12" t="str">
        <f t="shared" si="97"/>
        <v>3691999200</v>
      </c>
      <c r="L1579" s="11">
        <f t="shared" si="98"/>
        <v>-1999200</v>
      </c>
      <c r="O1579" s="10">
        <f>+IFERROR(VLOOKUP(I1579,'[1]Resumen pagos 2025'!$1:$1048576,9,0),0)</f>
        <v>0</v>
      </c>
      <c r="P1579" t="b">
        <f t="shared" si="99"/>
        <v>1</v>
      </c>
    </row>
    <row r="1580" spans="1:16">
      <c r="A1580" t="s">
        <v>96</v>
      </c>
      <c r="B1580" t="s">
        <v>41</v>
      </c>
      <c r="C1580" s="9">
        <v>12092</v>
      </c>
      <c r="D1580" s="10">
        <v>45167</v>
      </c>
      <c r="E1580" s="11">
        <v>3045425</v>
      </c>
      <c r="F1580" t="s">
        <v>288</v>
      </c>
      <c r="G1580" s="10">
        <f t="shared" si="96"/>
        <v>45197</v>
      </c>
      <c r="H1580" t="s">
        <v>284</v>
      </c>
      <c r="I1580" s="12" t="str">
        <f t="shared" si="97"/>
        <v>120923045425</v>
      </c>
      <c r="L1580" s="11">
        <f t="shared" si="98"/>
        <v>-3045425</v>
      </c>
      <c r="O1580" s="10">
        <f>+IFERROR(VLOOKUP(I1580,'[1]Resumen pagos 2025'!$1:$1048576,9,0),0)</f>
        <v>0</v>
      </c>
      <c r="P1580" t="b">
        <f t="shared" si="99"/>
        <v>1</v>
      </c>
    </row>
    <row r="1581" spans="1:16">
      <c r="A1581" t="s">
        <v>67</v>
      </c>
      <c r="B1581" t="s">
        <v>41</v>
      </c>
      <c r="C1581" s="9">
        <v>36645</v>
      </c>
      <c r="D1581" s="10">
        <v>45168</v>
      </c>
      <c r="E1581" s="11">
        <v>2974462</v>
      </c>
      <c r="F1581" t="s">
        <v>288</v>
      </c>
      <c r="G1581" s="10">
        <f t="shared" si="96"/>
        <v>45198</v>
      </c>
      <c r="H1581" t="s">
        <v>284</v>
      </c>
      <c r="I1581" s="12" t="str">
        <f t="shared" si="97"/>
        <v>366452974462</v>
      </c>
      <c r="L1581" s="11">
        <f t="shared" si="98"/>
        <v>-2974462</v>
      </c>
      <c r="N1581" s="14" t="s">
        <v>298</v>
      </c>
      <c r="O1581" s="10">
        <f>+IFERROR(VLOOKUP(I1581,'[1]Resumen pagos 2025'!$1:$1048576,9,0),0)</f>
        <v>0</v>
      </c>
      <c r="P1581" t="b">
        <f t="shared" si="99"/>
        <v>1</v>
      </c>
    </row>
    <row r="1582" spans="1:16">
      <c r="A1582" t="s">
        <v>55</v>
      </c>
      <c r="B1582" t="s">
        <v>41</v>
      </c>
      <c r="C1582" s="9">
        <v>967938</v>
      </c>
      <c r="D1582" s="10">
        <v>45168</v>
      </c>
      <c r="E1582" s="11">
        <v>6579941</v>
      </c>
      <c r="F1582" t="s">
        <v>288</v>
      </c>
      <c r="G1582" s="10">
        <f t="shared" si="96"/>
        <v>45198</v>
      </c>
      <c r="H1582" t="s">
        <v>284</v>
      </c>
      <c r="I1582" s="12" t="str">
        <f t="shared" si="97"/>
        <v>9679386579941</v>
      </c>
      <c r="L1582" s="11">
        <f t="shared" si="98"/>
        <v>-6579941</v>
      </c>
      <c r="N1582" s="14" t="s">
        <v>304</v>
      </c>
      <c r="O1582" s="10">
        <f>+IFERROR(VLOOKUP(I1582,'[1]Resumen pagos 2025'!$1:$1048576,9,0),0)</f>
        <v>0</v>
      </c>
      <c r="P1582" t="b">
        <f t="shared" si="99"/>
        <v>1</v>
      </c>
    </row>
    <row r="1583" spans="1:16">
      <c r="A1583" t="s">
        <v>336</v>
      </c>
      <c r="B1583" t="s">
        <v>41</v>
      </c>
      <c r="C1583" s="9">
        <v>26560</v>
      </c>
      <c r="D1583" s="10">
        <v>45169</v>
      </c>
      <c r="E1583" s="11">
        <v>12380</v>
      </c>
      <c r="F1583" t="s">
        <v>288</v>
      </c>
      <c r="G1583" s="10">
        <f t="shared" si="96"/>
        <v>45199</v>
      </c>
      <c r="H1583" t="s">
        <v>284</v>
      </c>
      <c r="I1583" s="12" t="str">
        <f t="shared" si="97"/>
        <v>2656012380</v>
      </c>
      <c r="L1583" s="11">
        <f t="shared" si="98"/>
        <v>-12380</v>
      </c>
      <c r="O1583" s="10">
        <f>+IFERROR(VLOOKUP(I1583,'[1]Resumen pagos 2025'!$1:$1048576,9,0),0)</f>
        <v>0</v>
      </c>
      <c r="P1583" t="b">
        <f t="shared" si="99"/>
        <v>1</v>
      </c>
    </row>
    <row r="1584" spans="1:16">
      <c r="A1584" t="s">
        <v>452</v>
      </c>
      <c r="B1584" t="s">
        <v>41</v>
      </c>
      <c r="C1584" s="9">
        <v>3596</v>
      </c>
      <c r="D1584" s="10">
        <v>45169</v>
      </c>
      <c r="E1584" s="11">
        <v>496980</v>
      </c>
      <c r="F1584" t="s">
        <v>288</v>
      </c>
      <c r="G1584" s="10">
        <f t="shared" si="96"/>
        <v>45199</v>
      </c>
      <c r="H1584" t="s">
        <v>284</v>
      </c>
      <c r="I1584" s="12" t="str">
        <f t="shared" si="97"/>
        <v>3596496980</v>
      </c>
      <c r="L1584" s="11">
        <f t="shared" si="98"/>
        <v>-496980</v>
      </c>
      <c r="O1584" s="10">
        <f>+IFERROR(VLOOKUP(I1584,'[1]Resumen pagos 2025'!$1:$1048576,9,0),0)</f>
        <v>0</v>
      </c>
      <c r="P1584" t="b">
        <f t="shared" si="99"/>
        <v>1</v>
      </c>
    </row>
    <row r="1585" spans="1:16">
      <c r="A1585" t="s">
        <v>376</v>
      </c>
      <c r="B1585" t="s">
        <v>41</v>
      </c>
      <c r="C1585" s="9">
        <v>8060878</v>
      </c>
      <c r="D1585" s="10">
        <v>45169</v>
      </c>
      <c r="E1585" s="11">
        <v>22305</v>
      </c>
      <c r="F1585" t="s">
        <v>288</v>
      </c>
      <c r="G1585" s="10">
        <f t="shared" si="96"/>
        <v>45199</v>
      </c>
      <c r="H1585" t="s">
        <v>284</v>
      </c>
      <c r="I1585" s="12" t="str">
        <f t="shared" si="97"/>
        <v>806087822305</v>
      </c>
      <c r="J1585" s="10">
        <f>+G1585</f>
        <v>45199</v>
      </c>
      <c r="K1585" s="11">
        <f>+E1585</f>
        <v>22305</v>
      </c>
      <c r="L1585" s="11">
        <f t="shared" si="98"/>
        <v>0</v>
      </c>
      <c r="O1585" s="10">
        <f>+IFERROR(VLOOKUP(I1585,'[1]Resumen pagos 2025'!$1:$1048576,9,0),0)</f>
        <v>0</v>
      </c>
      <c r="P1585" t="b">
        <f t="shared" si="99"/>
        <v>0</v>
      </c>
    </row>
    <row r="1586" spans="1:16">
      <c r="A1586" t="s">
        <v>351</v>
      </c>
      <c r="B1586" t="s">
        <v>41</v>
      </c>
      <c r="C1586" s="9">
        <v>4978168</v>
      </c>
      <c r="D1586" s="10">
        <v>45169</v>
      </c>
      <c r="E1586" s="11">
        <v>653980</v>
      </c>
      <c r="F1586" t="s">
        <v>288</v>
      </c>
      <c r="G1586" s="10">
        <f t="shared" si="96"/>
        <v>45199</v>
      </c>
      <c r="H1586" t="s">
        <v>284</v>
      </c>
      <c r="I1586" s="12" t="str">
        <f t="shared" si="97"/>
        <v>4978168653980</v>
      </c>
      <c r="L1586" s="11">
        <f t="shared" si="98"/>
        <v>-653980</v>
      </c>
      <c r="O1586" s="10">
        <f>+IFERROR(VLOOKUP(I1586,'[1]Resumen pagos 2025'!$1:$1048576,9,0),0)</f>
        <v>0</v>
      </c>
      <c r="P1586" t="b">
        <f t="shared" si="99"/>
        <v>1</v>
      </c>
    </row>
    <row r="1587" spans="1:16">
      <c r="A1587" t="s">
        <v>95</v>
      </c>
      <c r="B1587" t="s">
        <v>41</v>
      </c>
      <c r="C1587" s="9">
        <v>5590</v>
      </c>
      <c r="D1587" s="10">
        <v>45169</v>
      </c>
      <c r="E1587" s="11">
        <v>2112818</v>
      </c>
      <c r="F1587" t="s">
        <v>288</v>
      </c>
      <c r="G1587" s="10">
        <f t="shared" si="96"/>
        <v>45199</v>
      </c>
      <c r="H1587" t="s">
        <v>284</v>
      </c>
      <c r="I1587" s="12" t="str">
        <f t="shared" si="97"/>
        <v>55902112818</v>
      </c>
      <c r="L1587" s="11">
        <f t="shared" si="98"/>
        <v>-2112818</v>
      </c>
      <c r="O1587" s="10">
        <f>+IFERROR(VLOOKUP(I1587,'[1]Resumen pagos 2025'!$1:$1048576,9,0),0)</f>
        <v>0</v>
      </c>
      <c r="P1587" t="b">
        <f t="shared" si="99"/>
        <v>1</v>
      </c>
    </row>
    <row r="1588" spans="1:16">
      <c r="A1588" t="s">
        <v>366</v>
      </c>
      <c r="B1588" t="s">
        <v>41</v>
      </c>
      <c r="C1588" s="9">
        <v>19534</v>
      </c>
      <c r="D1588" s="10">
        <v>45169</v>
      </c>
      <c r="E1588" s="11">
        <v>561630</v>
      </c>
      <c r="F1588" t="s">
        <v>288</v>
      </c>
      <c r="G1588" s="10">
        <f t="shared" si="96"/>
        <v>45199</v>
      </c>
      <c r="H1588" t="s">
        <v>284</v>
      </c>
      <c r="I1588" s="12" t="str">
        <f t="shared" si="97"/>
        <v>19534561630</v>
      </c>
      <c r="L1588" s="11">
        <f t="shared" si="98"/>
        <v>-561630</v>
      </c>
      <c r="O1588" s="10">
        <f>+IFERROR(VLOOKUP(I1588,'[1]Resumen pagos 2025'!$1:$1048576,9,0),0)</f>
        <v>0</v>
      </c>
      <c r="P1588" t="b">
        <f t="shared" si="99"/>
        <v>1</v>
      </c>
    </row>
    <row r="1589" spans="1:16">
      <c r="A1589" t="s">
        <v>375</v>
      </c>
      <c r="B1589" t="s">
        <v>41</v>
      </c>
      <c r="C1589" s="9">
        <v>30602</v>
      </c>
      <c r="D1589" s="10">
        <v>45170</v>
      </c>
      <c r="E1589" s="11">
        <v>1632204</v>
      </c>
      <c r="F1589" t="s">
        <v>288</v>
      </c>
      <c r="G1589" s="10">
        <f t="shared" si="96"/>
        <v>45200</v>
      </c>
      <c r="H1589" t="s">
        <v>284</v>
      </c>
      <c r="I1589" s="12" t="str">
        <f t="shared" si="97"/>
        <v>306021632204</v>
      </c>
      <c r="L1589" s="11">
        <f t="shared" si="98"/>
        <v>-1632204</v>
      </c>
      <c r="O1589" s="10">
        <f>+IFERROR(VLOOKUP(I1589,'[1]Resumen pagos 2025'!$1:$1048576,9,0),0)</f>
        <v>0</v>
      </c>
      <c r="P1589" t="b">
        <f t="shared" si="99"/>
        <v>1</v>
      </c>
    </row>
    <row r="1590" spans="1:16">
      <c r="A1590" t="s">
        <v>453</v>
      </c>
      <c r="B1590" t="s">
        <v>41</v>
      </c>
      <c r="C1590" s="9">
        <v>1737924</v>
      </c>
      <c r="D1590" s="10">
        <v>45170</v>
      </c>
      <c r="E1590" s="11">
        <v>779990</v>
      </c>
      <c r="F1590" t="s">
        <v>288</v>
      </c>
      <c r="G1590" s="10">
        <f t="shared" si="96"/>
        <v>45200</v>
      </c>
      <c r="H1590" t="s">
        <v>284</v>
      </c>
      <c r="I1590" s="12" t="str">
        <f t="shared" si="97"/>
        <v>1737924779990</v>
      </c>
      <c r="L1590" s="11">
        <f t="shared" si="98"/>
        <v>-779990</v>
      </c>
      <c r="O1590" s="10">
        <f>+IFERROR(VLOOKUP(I1590,'[1]Resumen pagos 2025'!$1:$1048576,9,0),0)</f>
        <v>0</v>
      </c>
      <c r="P1590" t="b">
        <f t="shared" si="99"/>
        <v>1</v>
      </c>
    </row>
    <row r="1591" spans="1:16">
      <c r="A1591" t="s">
        <v>453</v>
      </c>
      <c r="B1591" t="s">
        <v>41</v>
      </c>
      <c r="C1591" s="9">
        <v>1737922</v>
      </c>
      <c r="D1591" s="10">
        <v>45170</v>
      </c>
      <c r="E1591" s="11">
        <v>314989</v>
      </c>
      <c r="F1591" t="s">
        <v>288</v>
      </c>
      <c r="G1591" s="10">
        <f t="shared" si="96"/>
        <v>45200</v>
      </c>
      <c r="H1591" t="s">
        <v>284</v>
      </c>
      <c r="I1591" s="12" t="str">
        <f t="shared" si="97"/>
        <v>1737922314989</v>
      </c>
      <c r="L1591" s="11">
        <f t="shared" si="98"/>
        <v>-314989</v>
      </c>
      <c r="O1591" s="10">
        <f>+IFERROR(VLOOKUP(I1591,'[1]Resumen pagos 2025'!$1:$1048576,9,0),0)</f>
        <v>0</v>
      </c>
      <c r="P1591" t="b">
        <f t="shared" si="99"/>
        <v>1</v>
      </c>
    </row>
    <row r="1592" spans="1:16">
      <c r="A1592" t="s">
        <v>436</v>
      </c>
      <c r="B1592" t="s">
        <v>41</v>
      </c>
      <c r="C1592" s="9">
        <v>2322965</v>
      </c>
      <c r="D1592" s="10">
        <v>45172</v>
      </c>
      <c r="E1592" s="11">
        <v>14990</v>
      </c>
      <c r="F1592" t="s">
        <v>288</v>
      </c>
      <c r="G1592" s="10">
        <f t="shared" si="96"/>
        <v>45202</v>
      </c>
      <c r="H1592" t="s">
        <v>284</v>
      </c>
      <c r="I1592" s="12" t="str">
        <f t="shared" si="97"/>
        <v>232296514990</v>
      </c>
      <c r="L1592" s="11">
        <f t="shared" si="98"/>
        <v>-14990</v>
      </c>
      <c r="O1592" s="10">
        <f>+IFERROR(VLOOKUP(I1592,'[1]Resumen pagos 2025'!$1:$1048576,9,0),0)</f>
        <v>0</v>
      </c>
      <c r="P1592" t="b">
        <f t="shared" si="99"/>
        <v>1</v>
      </c>
    </row>
    <row r="1593" spans="1:16">
      <c r="A1593" t="s">
        <v>436</v>
      </c>
      <c r="B1593" t="s">
        <v>297</v>
      </c>
      <c r="C1593" s="9">
        <v>4192327</v>
      </c>
      <c r="D1593" s="10">
        <v>45172</v>
      </c>
      <c r="E1593" s="11">
        <v>100376</v>
      </c>
      <c r="F1593" t="s">
        <v>288</v>
      </c>
      <c r="G1593" s="10">
        <f t="shared" si="96"/>
        <v>45202</v>
      </c>
      <c r="H1593" t="s">
        <v>284</v>
      </c>
      <c r="I1593" s="12" t="str">
        <f t="shared" si="97"/>
        <v>4192327100376</v>
      </c>
      <c r="L1593" s="11">
        <f t="shared" si="98"/>
        <v>-100376</v>
      </c>
      <c r="O1593" s="10">
        <f>+IFERROR(VLOOKUP(I1593,'[1]Resumen pagos 2025'!$1:$1048576,9,0),0)</f>
        <v>0</v>
      </c>
      <c r="P1593" t="b">
        <f t="shared" si="99"/>
        <v>1</v>
      </c>
    </row>
    <row r="1594" spans="1:16">
      <c r="A1594" t="s">
        <v>453</v>
      </c>
      <c r="B1594" t="s">
        <v>41</v>
      </c>
      <c r="C1594" s="9">
        <v>1738237</v>
      </c>
      <c r="D1594" s="10">
        <v>45173</v>
      </c>
      <c r="E1594" s="11">
        <v>215980</v>
      </c>
      <c r="F1594" t="s">
        <v>288</v>
      </c>
      <c r="G1594" s="10">
        <f t="shared" si="96"/>
        <v>45203</v>
      </c>
      <c r="H1594" t="s">
        <v>284</v>
      </c>
      <c r="I1594" s="12" t="str">
        <f t="shared" si="97"/>
        <v>1738237215980</v>
      </c>
      <c r="L1594" s="11">
        <f t="shared" si="98"/>
        <v>-215980</v>
      </c>
      <c r="O1594" s="10">
        <f>+IFERROR(VLOOKUP(I1594,'[1]Resumen pagos 2025'!$1:$1048576,9,0),0)</f>
        <v>0</v>
      </c>
      <c r="P1594" t="b">
        <f t="shared" si="99"/>
        <v>1</v>
      </c>
    </row>
    <row r="1595" spans="1:16">
      <c r="A1595" t="s">
        <v>351</v>
      </c>
      <c r="B1595" t="s">
        <v>41</v>
      </c>
      <c r="C1595" s="9">
        <v>4974592</v>
      </c>
      <c r="D1595" s="10">
        <v>45173</v>
      </c>
      <c r="E1595" s="11">
        <v>188180</v>
      </c>
      <c r="F1595" t="s">
        <v>288</v>
      </c>
      <c r="G1595" s="10">
        <f t="shared" si="96"/>
        <v>45203</v>
      </c>
      <c r="H1595" t="s">
        <v>284</v>
      </c>
      <c r="I1595" s="12" t="str">
        <f t="shared" si="97"/>
        <v>4974592188180</v>
      </c>
      <c r="L1595" s="11">
        <f t="shared" si="98"/>
        <v>-188180</v>
      </c>
      <c r="O1595" s="10">
        <f>+IFERROR(VLOOKUP(I1595,'[1]Resumen pagos 2025'!$1:$1048576,9,0),0)</f>
        <v>0</v>
      </c>
      <c r="P1595" t="b">
        <f t="shared" si="99"/>
        <v>1</v>
      </c>
    </row>
    <row r="1596" spans="1:16">
      <c r="A1596" t="s">
        <v>404</v>
      </c>
      <c r="B1596" t="s">
        <v>41</v>
      </c>
      <c r="C1596" s="9">
        <v>443208</v>
      </c>
      <c r="D1596" s="10">
        <v>45173</v>
      </c>
      <c r="E1596" s="11">
        <v>459990</v>
      </c>
      <c r="F1596" t="s">
        <v>288</v>
      </c>
      <c r="G1596" s="10">
        <f t="shared" si="96"/>
        <v>45203</v>
      </c>
      <c r="H1596" t="s">
        <v>284</v>
      </c>
      <c r="I1596" s="12" t="str">
        <f t="shared" si="97"/>
        <v>443208459990</v>
      </c>
      <c r="L1596" s="11">
        <f t="shared" si="98"/>
        <v>-459990</v>
      </c>
      <c r="O1596" s="10">
        <f>+IFERROR(VLOOKUP(I1596,'[1]Resumen pagos 2025'!$1:$1048576,9,0),0)</f>
        <v>0</v>
      </c>
      <c r="P1596" t="b">
        <f t="shared" si="99"/>
        <v>1</v>
      </c>
    </row>
    <row r="1597" spans="1:16">
      <c r="A1597" t="s">
        <v>402</v>
      </c>
      <c r="B1597" t="s">
        <v>41</v>
      </c>
      <c r="C1597" s="9">
        <v>9856</v>
      </c>
      <c r="D1597" s="10">
        <v>45173</v>
      </c>
      <c r="E1597" s="11">
        <v>209448</v>
      </c>
      <c r="F1597" t="s">
        <v>288</v>
      </c>
      <c r="G1597" s="10">
        <f t="shared" si="96"/>
        <v>45203</v>
      </c>
      <c r="H1597" t="s">
        <v>284</v>
      </c>
      <c r="I1597" s="12" t="str">
        <f t="shared" si="97"/>
        <v>9856209448</v>
      </c>
      <c r="L1597" s="11">
        <f t="shared" si="98"/>
        <v>-209448</v>
      </c>
      <c r="O1597" s="10">
        <f>+IFERROR(VLOOKUP(I1597,'[1]Resumen pagos 2025'!$1:$1048576,9,0),0)</f>
        <v>0</v>
      </c>
      <c r="P1597" t="b">
        <f t="shared" si="99"/>
        <v>1</v>
      </c>
    </row>
    <row r="1598" spans="1:16">
      <c r="A1598" t="s">
        <v>402</v>
      </c>
      <c r="B1598" t="s">
        <v>41</v>
      </c>
      <c r="C1598" s="9">
        <v>9857</v>
      </c>
      <c r="D1598" s="10">
        <v>45173</v>
      </c>
      <c r="E1598" s="11">
        <v>199990</v>
      </c>
      <c r="F1598" t="s">
        <v>288</v>
      </c>
      <c r="G1598" s="10">
        <f t="shared" si="96"/>
        <v>45203</v>
      </c>
      <c r="H1598" t="s">
        <v>284</v>
      </c>
      <c r="I1598" s="12" t="str">
        <f t="shared" si="97"/>
        <v>9857199990</v>
      </c>
      <c r="L1598" s="11">
        <f t="shared" si="98"/>
        <v>-199990</v>
      </c>
      <c r="O1598" s="10">
        <f>+IFERROR(VLOOKUP(I1598,'[1]Resumen pagos 2025'!$1:$1048576,9,0),0)</f>
        <v>0</v>
      </c>
      <c r="P1598" t="b">
        <f t="shared" si="99"/>
        <v>1</v>
      </c>
    </row>
    <row r="1599" spans="1:16">
      <c r="A1599" t="s">
        <v>53</v>
      </c>
      <c r="B1599" t="s">
        <v>41</v>
      </c>
      <c r="C1599" s="9">
        <v>13300</v>
      </c>
      <c r="D1599" s="10">
        <v>45173</v>
      </c>
      <c r="E1599" s="11">
        <v>207983</v>
      </c>
      <c r="F1599" t="s">
        <v>288</v>
      </c>
      <c r="G1599" s="10">
        <f t="shared" si="96"/>
        <v>45203</v>
      </c>
      <c r="H1599" t="s">
        <v>284</v>
      </c>
      <c r="I1599" s="12" t="str">
        <f t="shared" si="97"/>
        <v>13300207983</v>
      </c>
      <c r="L1599" s="11">
        <f t="shared" si="98"/>
        <v>-207983</v>
      </c>
      <c r="O1599" s="10">
        <f>+IFERROR(VLOOKUP(I1599,'[1]Resumen pagos 2025'!$1:$1048576,9,0),0)</f>
        <v>0</v>
      </c>
      <c r="P1599" t="b">
        <f t="shared" si="99"/>
        <v>1</v>
      </c>
    </row>
    <row r="1600" spans="1:16">
      <c r="A1600" t="s">
        <v>322</v>
      </c>
      <c r="B1600" t="s">
        <v>41</v>
      </c>
      <c r="C1600" s="9">
        <v>61621610</v>
      </c>
      <c r="D1600" s="10">
        <v>45173</v>
      </c>
      <c r="E1600" s="11">
        <v>134980</v>
      </c>
      <c r="F1600" t="s">
        <v>288</v>
      </c>
      <c r="G1600" s="10">
        <f t="shared" si="96"/>
        <v>45203</v>
      </c>
      <c r="H1600" t="s">
        <v>284</v>
      </c>
      <c r="I1600" s="12" t="str">
        <f t="shared" si="97"/>
        <v>61621610134980</v>
      </c>
      <c r="L1600" s="11">
        <f t="shared" si="98"/>
        <v>-134980</v>
      </c>
      <c r="O1600" s="10">
        <f>+IFERROR(VLOOKUP(I1600,'[1]Resumen pagos 2025'!$1:$1048576,9,0),0)</f>
        <v>0</v>
      </c>
      <c r="P1600" t="b">
        <f t="shared" si="99"/>
        <v>1</v>
      </c>
    </row>
    <row r="1601" spans="1:16">
      <c r="A1601" t="s">
        <v>322</v>
      </c>
      <c r="B1601" t="s">
        <v>41</v>
      </c>
      <c r="C1601" s="9">
        <v>61621611</v>
      </c>
      <c r="D1601" s="10">
        <v>45173</v>
      </c>
      <c r="E1601" s="11">
        <v>306980</v>
      </c>
      <c r="F1601" t="s">
        <v>288</v>
      </c>
      <c r="G1601" s="10">
        <f t="shared" si="96"/>
        <v>45203</v>
      </c>
      <c r="H1601" t="s">
        <v>284</v>
      </c>
      <c r="I1601" s="12" t="str">
        <f t="shared" si="97"/>
        <v>61621611306980</v>
      </c>
      <c r="L1601" s="11">
        <f t="shared" si="98"/>
        <v>-306980</v>
      </c>
      <c r="O1601" s="10">
        <f>+IFERROR(VLOOKUP(I1601,'[1]Resumen pagos 2025'!$1:$1048576,9,0),0)</f>
        <v>0</v>
      </c>
      <c r="P1601" t="b">
        <f t="shared" si="99"/>
        <v>1</v>
      </c>
    </row>
    <row r="1602" spans="1:16">
      <c r="A1602" t="s">
        <v>344</v>
      </c>
      <c r="B1602" t="s">
        <v>41</v>
      </c>
      <c r="C1602" s="9">
        <v>30769</v>
      </c>
      <c r="D1602" s="10">
        <v>45173</v>
      </c>
      <c r="E1602" s="11">
        <v>432415</v>
      </c>
      <c r="F1602" t="s">
        <v>288</v>
      </c>
      <c r="G1602" s="10">
        <f t="shared" ref="G1602:G1665" si="100">+D1602+30</f>
        <v>45203</v>
      </c>
      <c r="H1602" t="s">
        <v>284</v>
      </c>
      <c r="I1602" s="12" t="str">
        <f t="shared" ref="I1602:I1665" si="101">+C1602&amp;E1602</f>
        <v>30769432415</v>
      </c>
      <c r="L1602" s="11">
        <f t="shared" ref="L1602:L1665" si="102">+K1602-E1602</f>
        <v>-432415</v>
      </c>
      <c r="O1602" s="10">
        <f>+IFERROR(VLOOKUP(I1602,'[1]Resumen pagos 2025'!$1:$1048576,9,0),0)</f>
        <v>0</v>
      </c>
      <c r="P1602" t="b">
        <f t="shared" si="99"/>
        <v>1</v>
      </c>
    </row>
    <row r="1603" spans="1:16">
      <c r="A1603" t="s">
        <v>454</v>
      </c>
      <c r="B1603" t="s">
        <v>41</v>
      </c>
      <c r="C1603" s="9">
        <v>411</v>
      </c>
      <c r="D1603" s="10">
        <v>45174</v>
      </c>
      <c r="E1603" s="11">
        <v>197980</v>
      </c>
      <c r="F1603" t="s">
        <v>288</v>
      </c>
      <c r="G1603" s="10">
        <f t="shared" si="100"/>
        <v>45204</v>
      </c>
      <c r="H1603" t="s">
        <v>284</v>
      </c>
      <c r="I1603" s="12" t="str">
        <f t="shared" si="101"/>
        <v>411197980</v>
      </c>
      <c r="L1603" s="11">
        <f t="shared" si="102"/>
        <v>-197980</v>
      </c>
      <c r="N1603" s="13" t="s">
        <v>455</v>
      </c>
      <c r="O1603" s="10">
        <f>+IFERROR(VLOOKUP(I1603,'[1]Resumen pagos 2025'!$1:$1048576,9,0),0)</f>
        <v>0</v>
      </c>
      <c r="P1603" t="b">
        <f t="shared" si="99"/>
        <v>1</v>
      </c>
    </row>
    <row r="1604" spans="1:16">
      <c r="A1604" t="s">
        <v>453</v>
      </c>
      <c r="B1604" t="s">
        <v>41</v>
      </c>
      <c r="C1604" s="9">
        <v>1738526</v>
      </c>
      <c r="D1604" s="10">
        <v>45174</v>
      </c>
      <c r="E1604" s="11">
        <v>417970</v>
      </c>
      <c r="F1604" t="s">
        <v>288</v>
      </c>
      <c r="G1604" s="10">
        <f t="shared" si="100"/>
        <v>45204</v>
      </c>
      <c r="H1604" t="s">
        <v>284</v>
      </c>
      <c r="I1604" s="12" t="str">
        <f t="shared" si="101"/>
        <v>1738526417970</v>
      </c>
      <c r="L1604" s="11">
        <f t="shared" si="102"/>
        <v>-417970</v>
      </c>
      <c r="O1604" s="10">
        <f>+IFERROR(VLOOKUP(I1604,'[1]Resumen pagos 2025'!$1:$1048576,9,0),0)</f>
        <v>0</v>
      </c>
      <c r="P1604" t="b">
        <f t="shared" si="99"/>
        <v>1</v>
      </c>
    </row>
    <row r="1605" spans="1:16">
      <c r="A1605" t="s">
        <v>453</v>
      </c>
      <c r="B1605" t="s">
        <v>41</v>
      </c>
      <c r="C1605" s="9">
        <v>1738530</v>
      </c>
      <c r="D1605" s="10">
        <v>45174</v>
      </c>
      <c r="E1605" s="11">
        <v>1403982</v>
      </c>
      <c r="F1605" t="s">
        <v>288</v>
      </c>
      <c r="G1605" s="10">
        <f t="shared" si="100"/>
        <v>45204</v>
      </c>
      <c r="H1605" t="s">
        <v>284</v>
      </c>
      <c r="I1605" s="12" t="str">
        <f t="shared" si="101"/>
        <v>17385301403982</v>
      </c>
      <c r="L1605" s="11">
        <f t="shared" si="102"/>
        <v>-1403982</v>
      </c>
      <c r="O1605" s="10">
        <f>+IFERROR(VLOOKUP(I1605,'[1]Resumen pagos 2025'!$1:$1048576,9,0),0)</f>
        <v>0</v>
      </c>
      <c r="P1605" t="b">
        <f t="shared" si="99"/>
        <v>1</v>
      </c>
    </row>
    <row r="1606" spans="1:16">
      <c r="A1606" t="s">
        <v>351</v>
      </c>
      <c r="B1606" t="s">
        <v>41</v>
      </c>
      <c r="C1606" s="9">
        <v>4966365</v>
      </c>
      <c r="D1606" s="10">
        <v>45174</v>
      </c>
      <c r="E1606" s="11">
        <v>649990</v>
      </c>
      <c r="F1606" t="s">
        <v>288</v>
      </c>
      <c r="G1606" s="10">
        <f t="shared" si="100"/>
        <v>45204</v>
      </c>
      <c r="H1606" t="s">
        <v>284</v>
      </c>
      <c r="I1606" s="12" t="str">
        <f t="shared" si="101"/>
        <v>4966365649990</v>
      </c>
      <c r="L1606" s="11">
        <f t="shared" si="102"/>
        <v>-649990</v>
      </c>
      <c r="O1606" s="10">
        <f>+IFERROR(VLOOKUP(I1606,'[1]Resumen pagos 2025'!$1:$1048576,9,0),0)</f>
        <v>0</v>
      </c>
      <c r="P1606" t="b">
        <f t="shared" si="99"/>
        <v>1</v>
      </c>
    </row>
    <row r="1607" spans="1:16">
      <c r="A1607" t="s">
        <v>61</v>
      </c>
      <c r="B1607" t="s">
        <v>297</v>
      </c>
      <c r="C1607" s="9">
        <v>659</v>
      </c>
      <c r="D1607" s="10">
        <v>45174</v>
      </c>
      <c r="E1607" s="11">
        <v>1025988</v>
      </c>
      <c r="F1607" t="s">
        <v>288</v>
      </c>
      <c r="G1607" s="10">
        <f t="shared" si="100"/>
        <v>45204</v>
      </c>
      <c r="H1607" t="s">
        <v>284</v>
      </c>
      <c r="I1607" s="12" t="str">
        <f t="shared" si="101"/>
        <v>6591025988</v>
      </c>
      <c r="L1607" s="11">
        <f t="shared" si="102"/>
        <v>-1025988</v>
      </c>
      <c r="O1607" s="10">
        <f>+IFERROR(VLOOKUP(I1607,'[1]Resumen pagos 2025'!$1:$1048576,9,0),0)</f>
        <v>0</v>
      </c>
      <c r="P1607" t="b">
        <f t="shared" ref="P1607:P1670" si="103">+O1607=J1607</f>
        <v>1</v>
      </c>
    </row>
    <row r="1608" spans="1:16">
      <c r="A1608" t="s">
        <v>456</v>
      </c>
      <c r="B1608" t="s">
        <v>41</v>
      </c>
      <c r="C1608" s="9">
        <v>166234</v>
      </c>
      <c r="D1608" s="10">
        <v>45175</v>
      </c>
      <c r="E1608" s="11">
        <v>102291</v>
      </c>
      <c r="F1608" t="s">
        <v>288</v>
      </c>
      <c r="G1608" s="10">
        <f t="shared" si="100"/>
        <v>45205</v>
      </c>
      <c r="H1608" t="s">
        <v>284</v>
      </c>
      <c r="I1608" s="12" t="str">
        <f t="shared" si="101"/>
        <v>166234102291</v>
      </c>
      <c r="L1608" s="11">
        <f t="shared" si="102"/>
        <v>-102291</v>
      </c>
      <c r="O1608" s="10">
        <f>+IFERROR(VLOOKUP(I1608,'[1]Resumen pagos 2025'!$1:$1048576,9,0),0)</f>
        <v>0</v>
      </c>
      <c r="P1608" t="b">
        <f t="shared" si="103"/>
        <v>1</v>
      </c>
    </row>
    <row r="1609" spans="1:16">
      <c r="A1609" t="s">
        <v>341</v>
      </c>
      <c r="B1609" t="s">
        <v>41</v>
      </c>
      <c r="C1609" s="9">
        <v>33495</v>
      </c>
      <c r="D1609" s="10">
        <v>45175</v>
      </c>
      <c r="E1609" s="11">
        <v>423780</v>
      </c>
      <c r="F1609" t="s">
        <v>288</v>
      </c>
      <c r="G1609" s="10">
        <f t="shared" si="100"/>
        <v>45205</v>
      </c>
      <c r="H1609" t="s">
        <v>284</v>
      </c>
      <c r="I1609" s="12" t="str">
        <f t="shared" si="101"/>
        <v>33495423780</v>
      </c>
      <c r="L1609" s="11">
        <f t="shared" si="102"/>
        <v>-423780</v>
      </c>
      <c r="O1609" s="10">
        <f>+IFERROR(VLOOKUP(I1609,'[1]Resumen pagos 2025'!$1:$1048576,9,0),0)</f>
        <v>0</v>
      </c>
      <c r="P1609" t="b">
        <f t="shared" si="103"/>
        <v>1</v>
      </c>
    </row>
    <row r="1610" spans="1:16">
      <c r="A1610" t="s">
        <v>55</v>
      </c>
      <c r="B1610" t="s">
        <v>41</v>
      </c>
      <c r="C1610" s="9">
        <v>968280</v>
      </c>
      <c r="D1610" s="10">
        <v>45175</v>
      </c>
      <c r="E1610" s="11">
        <v>769990</v>
      </c>
      <c r="F1610" t="s">
        <v>288</v>
      </c>
      <c r="G1610" s="10">
        <f t="shared" si="100"/>
        <v>45205</v>
      </c>
      <c r="H1610" t="s">
        <v>284</v>
      </c>
      <c r="I1610" s="12" t="str">
        <f t="shared" si="101"/>
        <v>968280769990</v>
      </c>
      <c r="L1610" s="11">
        <f t="shared" si="102"/>
        <v>-769990</v>
      </c>
      <c r="N1610" s="14" t="s">
        <v>304</v>
      </c>
      <c r="O1610" s="10">
        <f>+IFERROR(VLOOKUP(I1610,'[1]Resumen pagos 2025'!$1:$1048576,9,0),0)</f>
        <v>0</v>
      </c>
      <c r="P1610" t="b">
        <f t="shared" si="103"/>
        <v>1</v>
      </c>
    </row>
    <row r="1611" spans="1:16">
      <c r="A1611" t="s">
        <v>457</v>
      </c>
      <c r="B1611" t="s">
        <v>41</v>
      </c>
      <c r="C1611" s="9">
        <v>201</v>
      </c>
      <c r="D1611" s="10">
        <v>45175</v>
      </c>
      <c r="E1611" s="11">
        <v>1904000</v>
      </c>
      <c r="F1611" t="s">
        <v>288</v>
      </c>
      <c r="G1611" s="10">
        <f t="shared" si="100"/>
        <v>45205</v>
      </c>
      <c r="H1611" t="s">
        <v>284</v>
      </c>
      <c r="I1611" s="12" t="str">
        <f t="shared" si="101"/>
        <v>2011904000</v>
      </c>
      <c r="L1611" s="11">
        <f t="shared" si="102"/>
        <v>-1904000</v>
      </c>
      <c r="O1611" s="10">
        <f>+IFERROR(VLOOKUP(I1611,'[1]Resumen pagos 2025'!$1:$1048576,9,0),0)</f>
        <v>0</v>
      </c>
      <c r="P1611" t="b">
        <f t="shared" si="103"/>
        <v>1</v>
      </c>
    </row>
    <row r="1612" spans="1:16">
      <c r="A1612" t="s">
        <v>316</v>
      </c>
      <c r="B1612" t="s">
        <v>41</v>
      </c>
      <c r="C1612" s="9">
        <v>30074401</v>
      </c>
      <c r="D1612" s="10">
        <v>45175</v>
      </c>
      <c r="E1612" s="11">
        <v>132992</v>
      </c>
      <c r="F1612" t="s">
        <v>288</v>
      </c>
      <c r="G1612" s="10">
        <f t="shared" si="100"/>
        <v>45205</v>
      </c>
      <c r="H1612" t="s">
        <v>284</v>
      </c>
      <c r="I1612" s="12" t="str">
        <f t="shared" si="101"/>
        <v>30074401132992</v>
      </c>
      <c r="L1612" s="11">
        <f t="shared" si="102"/>
        <v>-132992</v>
      </c>
      <c r="O1612" s="10">
        <f>+IFERROR(VLOOKUP(I1612,'[1]Resumen pagos 2025'!$1:$1048576,9,0),0)</f>
        <v>0</v>
      </c>
      <c r="P1612" t="b">
        <f t="shared" si="103"/>
        <v>1</v>
      </c>
    </row>
    <row r="1613" spans="1:16">
      <c r="A1613" t="s">
        <v>451</v>
      </c>
      <c r="B1613" t="s">
        <v>310</v>
      </c>
      <c r="C1613" s="9">
        <v>1340</v>
      </c>
      <c r="D1613" s="10">
        <v>45176</v>
      </c>
      <c r="E1613" s="11">
        <v>-11877314</v>
      </c>
      <c r="F1613" t="s">
        <v>288</v>
      </c>
      <c r="G1613" s="10">
        <f t="shared" si="100"/>
        <v>45206</v>
      </c>
      <c r="H1613" t="s">
        <v>311</v>
      </c>
      <c r="I1613" s="12" t="str">
        <f t="shared" si="101"/>
        <v>1340-11877314</v>
      </c>
      <c r="L1613" s="11">
        <f t="shared" si="102"/>
        <v>11877314</v>
      </c>
      <c r="O1613" s="10">
        <f>+IFERROR(VLOOKUP(I1613,'[1]Resumen pagos 2025'!$1:$1048576,9,0),0)</f>
        <v>0</v>
      </c>
      <c r="P1613" t="b">
        <f t="shared" si="103"/>
        <v>1</v>
      </c>
    </row>
    <row r="1614" spans="1:16">
      <c r="A1614" t="s">
        <v>55</v>
      </c>
      <c r="B1614" t="s">
        <v>41</v>
      </c>
      <c r="C1614" s="9">
        <v>968300</v>
      </c>
      <c r="D1614" s="10">
        <v>45176</v>
      </c>
      <c r="E1614" s="11">
        <v>1499980</v>
      </c>
      <c r="F1614" t="s">
        <v>288</v>
      </c>
      <c r="G1614" s="10">
        <f t="shared" si="100"/>
        <v>45206</v>
      </c>
      <c r="H1614" t="s">
        <v>284</v>
      </c>
      <c r="I1614" s="12" t="str">
        <f t="shared" si="101"/>
        <v>9683001499980</v>
      </c>
      <c r="L1614" s="11">
        <f t="shared" si="102"/>
        <v>-1499980</v>
      </c>
      <c r="N1614" s="14" t="s">
        <v>304</v>
      </c>
      <c r="O1614" s="10">
        <f>+IFERROR(VLOOKUP(I1614,'[1]Resumen pagos 2025'!$1:$1048576,9,0),0)</f>
        <v>0</v>
      </c>
      <c r="P1614" t="b">
        <f t="shared" si="103"/>
        <v>1</v>
      </c>
    </row>
    <row r="1615" spans="1:16">
      <c r="A1615" t="s">
        <v>457</v>
      </c>
      <c r="B1615" t="s">
        <v>41</v>
      </c>
      <c r="C1615" s="9">
        <v>202</v>
      </c>
      <c r="D1615" s="10">
        <v>45176</v>
      </c>
      <c r="E1615" s="11">
        <v>1904000</v>
      </c>
      <c r="F1615" t="s">
        <v>288</v>
      </c>
      <c r="G1615" s="10">
        <f t="shared" si="100"/>
        <v>45206</v>
      </c>
      <c r="H1615" t="s">
        <v>327</v>
      </c>
      <c r="I1615" s="12" t="str">
        <f t="shared" si="101"/>
        <v>2021904000</v>
      </c>
      <c r="L1615" s="11">
        <f t="shared" si="102"/>
        <v>-1904000</v>
      </c>
      <c r="O1615" s="10">
        <f>+IFERROR(VLOOKUP(I1615,'[1]Resumen pagos 2025'!$1:$1048576,9,0),0)</f>
        <v>0</v>
      </c>
      <c r="P1615" t="b">
        <f t="shared" si="103"/>
        <v>1</v>
      </c>
    </row>
    <row r="1616" spans="1:16">
      <c r="A1616" t="s">
        <v>457</v>
      </c>
      <c r="B1616" t="s">
        <v>310</v>
      </c>
      <c r="C1616" s="9">
        <v>25</v>
      </c>
      <c r="D1616" s="10">
        <v>45176</v>
      </c>
      <c r="E1616" s="11">
        <v>-1904000</v>
      </c>
      <c r="F1616" t="s">
        <v>288</v>
      </c>
      <c r="G1616" s="10">
        <f t="shared" si="100"/>
        <v>45206</v>
      </c>
      <c r="H1616" t="s">
        <v>311</v>
      </c>
      <c r="I1616" s="12" t="str">
        <f t="shared" si="101"/>
        <v>25-1904000</v>
      </c>
      <c r="L1616" s="11">
        <f t="shared" si="102"/>
        <v>1904000</v>
      </c>
      <c r="O1616" s="10">
        <f>+IFERROR(VLOOKUP(I1616,'[1]Resumen pagos 2025'!$1:$1048576,9,0),0)</f>
        <v>0</v>
      </c>
      <c r="P1616" t="b">
        <f t="shared" si="103"/>
        <v>1</v>
      </c>
    </row>
    <row r="1617" spans="1:16">
      <c r="A1617" t="s">
        <v>458</v>
      </c>
      <c r="B1617" t="s">
        <v>41</v>
      </c>
      <c r="C1617" s="9">
        <v>198</v>
      </c>
      <c r="D1617" s="10">
        <v>45176</v>
      </c>
      <c r="E1617" s="11">
        <v>3209555</v>
      </c>
      <c r="F1617" t="s">
        <v>288</v>
      </c>
      <c r="G1617" s="10">
        <f t="shared" si="100"/>
        <v>45206</v>
      </c>
      <c r="H1617" t="s">
        <v>284</v>
      </c>
      <c r="I1617" s="12" t="str">
        <f t="shared" si="101"/>
        <v>1983209555</v>
      </c>
      <c r="L1617" s="11">
        <f t="shared" si="102"/>
        <v>-3209555</v>
      </c>
      <c r="O1617" s="10">
        <f>+IFERROR(VLOOKUP(I1617,'[1]Resumen pagos 2025'!$1:$1048576,9,0),0)</f>
        <v>0</v>
      </c>
      <c r="P1617" t="b">
        <f t="shared" si="103"/>
        <v>1</v>
      </c>
    </row>
    <row r="1618" spans="1:16">
      <c r="A1618" t="s">
        <v>451</v>
      </c>
      <c r="B1618" t="s">
        <v>297</v>
      </c>
      <c r="C1618" s="9">
        <v>8699</v>
      </c>
      <c r="D1618" s="10">
        <v>45177</v>
      </c>
      <c r="E1618" s="11">
        <v>11886880</v>
      </c>
      <c r="F1618" t="s">
        <v>288</v>
      </c>
      <c r="G1618" s="10">
        <f t="shared" si="100"/>
        <v>45207</v>
      </c>
      <c r="H1618" t="s">
        <v>284</v>
      </c>
      <c r="I1618" s="12" t="str">
        <f t="shared" si="101"/>
        <v>869911886880</v>
      </c>
      <c r="L1618" s="11">
        <f t="shared" si="102"/>
        <v>-11886880</v>
      </c>
      <c r="O1618" s="10">
        <f>+IFERROR(VLOOKUP(I1618,'[1]Resumen pagos 2025'!$1:$1048576,9,0),0)</f>
        <v>0</v>
      </c>
      <c r="P1618" t="b">
        <f t="shared" si="103"/>
        <v>1</v>
      </c>
    </row>
    <row r="1619" spans="1:16">
      <c r="A1619" t="s">
        <v>96</v>
      </c>
      <c r="B1619" t="s">
        <v>41</v>
      </c>
      <c r="C1619" s="9">
        <v>12163</v>
      </c>
      <c r="D1619" s="10">
        <v>45177</v>
      </c>
      <c r="E1619" s="11">
        <v>2044381</v>
      </c>
      <c r="F1619" t="s">
        <v>288</v>
      </c>
      <c r="G1619" s="10">
        <f t="shared" si="100"/>
        <v>45207</v>
      </c>
      <c r="H1619" t="s">
        <v>284</v>
      </c>
      <c r="I1619" s="12" t="str">
        <f t="shared" si="101"/>
        <v>121632044381</v>
      </c>
      <c r="L1619" s="11">
        <f t="shared" si="102"/>
        <v>-2044381</v>
      </c>
      <c r="O1619" s="10">
        <f>+IFERROR(VLOOKUP(I1619,'[1]Resumen pagos 2025'!$1:$1048576,9,0),0)</f>
        <v>0</v>
      </c>
      <c r="P1619" t="b">
        <f t="shared" si="103"/>
        <v>1</v>
      </c>
    </row>
    <row r="1620" spans="1:16">
      <c r="A1620" t="s">
        <v>295</v>
      </c>
      <c r="B1620" t="s">
        <v>41</v>
      </c>
      <c r="C1620" s="9">
        <v>27671</v>
      </c>
      <c r="D1620" s="10">
        <v>45177</v>
      </c>
      <c r="E1620" s="11">
        <v>39999</v>
      </c>
      <c r="F1620" t="s">
        <v>288</v>
      </c>
      <c r="G1620" s="10">
        <f t="shared" si="100"/>
        <v>45207</v>
      </c>
      <c r="H1620" t="s">
        <v>284</v>
      </c>
      <c r="I1620" s="12" t="str">
        <f t="shared" si="101"/>
        <v>2767139999</v>
      </c>
      <c r="L1620" s="11">
        <f t="shared" si="102"/>
        <v>-39999</v>
      </c>
      <c r="O1620" s="10">
        <f>+IFERROR(VLOOKUP(I1620,'[1]Resumen pagos 2025'!$1:$1048576,9,0),0)</f>
        <v>0</v>
      </c>
      <c r="P1620" t="b">
        <f t="shared" si="103"/>
        <v>1</v>
      </c>
    </row>
    <row r="1621" spans="1:16">
      <c r="A1621" t="s">
        <v>459</v>
      </c>
      <c r="B1621" t="s">
        <v>41</v>
      </c>
      <c r="C1621" s="9">
        <v>44778</v>
      </c>
      <c r="D1621" s="10">
        <v>45177</v>
      </c>
      <c r="E1621" s="11">
        <v>249380</v>
      </c>
      <c r="F1621" t="s">
        <v>288</v>
      </c>
      <c r="G1621" s="10">
        <f t="shared" si="100"/>
        <v>45207</v>
      </c>
      <c r="H1621" t="s">
        <v>284</v>
      </c>
      <c r="I1621" s="12" t="str">
        <f t="shared" si="101"/>
        <v>44778249380</v>
      </c>
      <c r="L1621" s="11">
        <f t="shared" si="102"/>
        <v>-249380</v>
      </c>
      <c r="O1621" s="10">
        <f>+IFERROR(VLOOKUP(I1621,'[1]Resumen pagos 2025'!$1:$1048576,9,0),0)</f>
        <v>0</v>
      </c>
      <c r="P1621" t="b">
        <f t="shared" si="103"/>
        <v>1</v>
      </c>
    </row>
    <row r="1622" spans="1:16">
      <c r="A1622" t="s">
        <v>408</v>
      </c>
      <c r="B1622" t="s">
        <v>41</v>
      </c>
      <c r="C1622" s="9">
        <v>229431</v>
      </c>
      <c r="D1622" s="10">
        <v>45177</v>
      </c>
      <c r="E1622" s="11">
        <v>974997</v>
      </c>
      <c r="F1622" t="s">
        <v>288</v>
      </c>
      <c r="G1622" s="10">
        <f t="shared" si="100"/>
        <v>45207</v>
      </c>
      <c r="H1622" t="s">
        <v>284</v>
      </c>
      <c r="I1622" s="12" t="str">
        <f t="shared" si="101"/>
        <v>229431974997</v>
      </c>
      <c r="L1622" s="11">
        <f t="shared" si="102"/>
        <v>-974997</v>
      </c>
      <c r="O1622" s="10">
        <f>+IFERROR(VLOOKUP(I1622,'[1]Resumen pagos 2025'!$1:$1048576,9,0),0)</f>
        <v>0</v>
      </c>
      <c r="P1622" t="b">
        <f t="shared" si="103"/>
        <v>1</v>
      </c>
    </row>
    <row r="1623" spans="1:16">
      <c r="A1623" t="s">
        <v>395</v>
      </c>
      <c r="B1623" t="s">
        <v>297</v>
      </c>
      <c r="C1623" s="9">
        <v>884</v>
      </c>
      <c r="D1623" s="10">
        <v>45177</v>
      </c>
      <c r="E1623" s="11">
        <v>726400</v>
      </c>
      <c r="F1623" t="s">
        <v>288</v>
      </c>
      <c r="G1623" s="10">
        <f t="shared" si="100"/>
        <v>45207</v>
      </c>
      <c r="H1623" t="s">
        <v>284</v>
      </c>
      <c r="I1623" s="12" t="str">
        <f t="shared" si="101"/>
        <v>884726400</v>
      </c>
      <c r="L1623" s="11">
        <f t="shared" si="102"/>
        <v>-726400</v>
      </c>
      <c r="O1623" s="10">
        <f>+IFERROR(VLOOKUP(I1623,'[1]Resumen pagos 2025'!$1:$1048576,9,0),0)</f>
        <v>0</v>
      </c>
      <c r="P1623" t="b">
        <f t="shared" si="103"/>
        <v>1</v>
      </c>
    </row>
    <row r="1624" spans="1:16">
      <c r="A1624" t="s">
        <v>300</v>
      </c>
      <c r="B1624" t="s">
        <v>41</v>
      </c>
      <c r="C1624" s="9">
        <v>47832969</v>
      </c>
      <c r="D1624" s="10">
        <v>45179</v>
      </c>
      <c r="E1624" s="11">
        <v>24177</v>
      </c>
      <c r="F1624" t="s">
        <v>288</v>
      </c>
      <c r="G1624" s="10">
        <f t="shared" si="100"/>
        <v>45209</v>
      </c>
      <c r="H1624" t="s">
        <v>284</v>
      </c>
      <c r="I1624" s="12" t="str">
        <f t="shared" si="101"/>
        <v>4783296924177</v>
      </c>
      <c r="L1624" s="11">
        <f t="shared" si="102"/>
        <v>-24177</v>
      </c>
      <c r="O1624" s="10">
        <f>+IFERROR(VLOOKUP(I1624,'[1]Resumen pagos 2025'!$1:$1048576,9,0),0)</f>
        <v>0</v>
      </c>
      <c r="P1624" t="b">
        <f t="shared" si="103"/>
        <v>1</v>
      </c>
    </row>
    <row r="1625" spans="1:16">
      <c r="A1625" t="s">
        <v>427</v>
      </c>
      <c r="B1625" t="s">
        <v>41</v>
      </c>
      <c r="C1625" s="9">
        <v>239</v>
      </c>
      <c r="D1625" s="10">
        <v>45180</v>
      </c>
      <c r="E1625" s="11">
        <v>39700</v>
      </c>
      <c r="F1625" t="s">
        <v>288</v>
      </c>
      <c r="G1625" s="10">
        <f t="shared" si="100"/>
        <v>45210</v>
      </c>
      <c r="H1625" t="s">
        <v>284</v>
      </c>
      <c r="I1625" s="12" t="str">
        <f t="shared" si="101"/>
        <v>23939700</v>
      </c>
      <c r="L1625" s="11">
        <f t="shared" si="102"/>
        <v>-39700</v>
      </c>
      <c r="O1625" s="10">
        <f>+IFERROR(VLOOKUP(I1625,'[1]Resumen pagos 2025'!$1:$1048576,9,0),0)</f>
        <v>0</v>
      </c>
      <c r="P1625" t="b">
        <f t="shared" si="103"/>
        <v>1</v>
      </c>
    </row>
    <row r="1626" spans="1:16">
      <c r="A1626" t="s">
        <v>371</v>
      </c>
      <c r="B1626" t="s">
        <v>41</v>
      </c>
      <c r="C1626" s="9">
        <v>789</v>
      </c>
      <c r="D1626" s="10">
        <v>45180</v>
      </c>
      <c r="E1626" s="11">
        <v>11149</v>
      </c>
      <c r="F1626" t="s">
        <v>288</v>
      </c>
      <c r="G1626" s="10">
        <f t="shared" si="100"/>
        <v>45210</v>
      </c>
      <c r="H1626" t="s">
        <v>284</v>
      </c>
      <c r="I1626" s="12" t="str">
        <f t="shared" si="101"/>
        <v>78911149</v>
      </c>
      <c r="L1626" s="11">
        <f t="shared" si="102"/>
        <v>-11149</v>
      </c>
      <c r="O1626" s="10">
        <f>+IFERROR(VLOOKUP(I1626,'[1]Resumen pagos 2025'!$1:$1048576,9,0),0)</f>
        <v>0</v>
      </c>
      <c r="P1626" t="b">
        <f t="shared" si="103"/>
        <v>1</v>
      </c>
    </row>
    <row r="1627" spans="1:16">
      <c r="A1627" t="s">
        <v>336</v>
      </c>
      <c r="B1627" t="s">
        <v>41</v>
      </c>
      <c r="C1627" s="9">
        <v>27211</v>
      </c>
      <c r="D1627" s="10">
        <v>45181</v>
      </c>
      <c r="E1627" s="11">
        <v>815951</v>
      </c>
      <c r="F1627" t="s">
        <v>288</v>
      </c>
      <c r="G1627" s="10">
        <f t="shared" si="100"/>
        <v>45211</v>
      </c>
      <c r="H1627" t="s">
        <v>284</v>
      </c>
      <c r="I1627" s="12" t="str">
        <f t="shared" si="101"/>
        <v>27211815951</v>
      </c>
      <c r="L1627" s="11">
        <f t="shared" si="102"/>
        <v>-815951</v>
      </c>
      <c r="O1627" s="10">
        <f>+IFERROR(VLOOKUP(I1627,'[1]Resumen pagos 2025'!$1:$1048576,9,0),0)</f>
        <v>0</v>
      </c>
      <c r="P1627" t="b">
        <f t="shared" si="103"/>
        <v>1</v>
      </c>
    </row>
    <row r="1628" spans="1:16">
      <c r="A1628" t="s">
        <v>460</v>
      </c>
      <c r="B1628" t="s">
        <v>41</v>
      </c>
      <c r="C1628" s="9">
        <v>210</v>
      </c>
      <c r="D1628" s="10">
        <v>45181</v>
      </c>
      <c r="E1628" s="11">
        <v>503366</v>
      </c>
      <c r="F1628" t="s">
        <v>288</v>
      </c>
      <c r="G1628" s="10">
        <f t="shared" si="100"/>
        <v>45211</v>
      </c>
      <c r="H1628" t="s">
        <v>284</v>
      </c>
      <c r="I1628" s="12" t="str">
        <f t="shared" si="101"/>
        <v>210503366</v>
      </c>
      <c r="L1628" s="11">
        <f t="shared" si="102"/>
        <v>-503366</v>
      </c>
      <c r="O1628" s="10">
        <f>+IFERROR(VLOOKUP(I1628,'[1]Resumen pagos 2025'!$1:$1048576,9,0),0)</f>
        <v>0</v>
      </c>
      <c r="P1628" t="b">
        <f t="shared" si="103"/>
        <v>1</v>
      </c>
    </row>
    <row r="1629" spans="1:16">
      <c r="A1629" t="s">
        <v>286</v>
      </c>
      <c r="B1629" t="s">
        <v>41</v>
      </c>
      <c r="C1629" s="9">
        <v>3225494</v>
      </c>
      <c r="D1629" s="10">
        <v>45181</v>
      </c>
      <c r="E1629" s="11">
        <v>72620</v>
      </c>
      <c r="F1629" t="s">
        <v>288</v>
      </c>
      <c r="G1629" s="10">
        <f t="shared" si="100"/>
        <v>45211</v>
      </c>
      <c r="H1629" t="s">
        <v>284</v>
      </c>
      <c r="I1629" s="12" t="str">
        <f t="shared" si="101"/>
        <v>322549472620</v>
      </c>
      <c r="L1629" s="11">
        <f t="shared" si="102"/>
        <v>-72620</v>
      </c>
      <c r="O1629" s="10">
        <f>+IFERROR(VLOOKUP(I1629,'[1]Resumen pagos 2025'!$1:$1048576,9,0),0)</f>
        <v>0</v>
      </c>
      <c r="P1629" t="b">
        <f t="shared" si="103"/>
        <v>1</v>
      </c>
    </row>
    <row r="1630" spans="1:16">
      <c r="A1630" t="s">
        <v>336</v>
      </c>
      <c r="B1630" t="s">
        <v>41</v>
      </c>
      <c r="C1630" s="9">
        <v>27283</v>
      </c>
      <c r="D1630" s="10">
        <v>45182</v>
      </c>
      <c r="E1630" s="11">
        <v>298980</v>
      </c>
      <c r="F1630" t="s">
        <v>288</v>
      </c>
      <c r="G1630" s="10">
        <f t="shared" si="100"/>
        <v>45212</v>
      </c>
      <c r="H1630" t="s">
        <v>284</v>
      </c>
      <c r="I1630" s="12" t="str">
        <f t="shared" si="101"/>
        <v>27283298980</v>
      </c>
      <c r="L1630" s="11">
        <f t="shared" si="102"/>
        <v>-298980</v>
      </c>
      <c r="O1630" s="10">
        <f>+IFERROR(VLOOKUP(I1630,'[1]Resumen pagos 2025'!$1:$1048576,9,0),0)</f>
        <v>0</v>
      </c>
      <c r="P1630" t="b">
        <f t="shared" si="103"/>
        <v>1</v>
      </c>
    </row>
    <row r="1631" spans="1:16">
      <c r="A1631" t="s">
        <v>453</v>
      </c>
      <c r="B1631" t="s">
        <v>41</v>
      </c>
      <c r="C1631" s="9">
        <v>1740454</v>
      </c>
      <c r="D1631" s="10">
        <v>45182</v>
      </c>
      <c r="E1631" s="11">
        <v>299970</v>
      </c>
      <c r="F1631" t="s">
        <v>288</v>
      </c>
      <c r="G1631" s="10">
        <f t="shared" si="100"/>
        <v>45212</v>
      </c>
      <c r="H1631" t="s">
        <v>284</v>
      </c>
      <c r="I1631" s="12" t="str">
        <f t="shared" si="101"/>
        <v>1740454299970</v>
      </c>
      <c r="L1631" s="11">
        <f t="shared" si="102"/>
        <v>-299970</v>
      </c>
      <c r="O1631" s="10">
        <f>+IFERROR(VLOOKUP(I1631,'[1]Resumen pagos 2025'!$1:$1048576,9,0),0)</f>
        <v>0</v>
      </c>
      <c r="P1631" t="b">
        <f t="shared" si="103"/>
        <v>1</v>
      </c>
    </row>
    <row r="1632" spans="1:16">
      <c r="A1632" t="s">
        <v>453</v>
      </c>
      <c r="B1632" t="s">
        <v>41</v>
      </c>
      <c r="C1632" s="9">
        <v>1740473</v>
      </c>
      <c r="D1632" s="10">
        <v>45182</v>
      </c>
      <c r="E1632" s="11">
        <v>168960</v>
      </c>
      <c r="F1632" t="s">
        <v>288</v>
      </c>
      <c r="G1632" s="10">
        <f t="shared" si="100"/>
        <v>45212</v>
      </c>
      <c r="H1632" t="s">
        <v>284</v>
      </c>
      <c r="I1632" s="12" t="str">
        <f t="shared" si="101"/>
        <v>1740473168960</v>
      </c>
      <c r="L1632" s="11">
        <f t="shared" si="102"/>
        <v>-168960</v>
      </c>
      <c r="O1632" s="10">
        <f>+IFERROR(VLOOKUP(I1632,'[1]Resumen pagos 2025'!$1:$1048576,9,0),0)</f>
        <v>0</v>
      </c>
      <c r="P1632" t="b">
        <f t="shared" si="103"/>
        <v>1</v>
      </c>
    </row>
    <row r="1633" spans="1:16">
      <c r="A1633" t="s">
        <v>340</v>
      </c>
      <c r="B1633" t="s">
        <v>41</v>
      </c>
      <c r="C1633" s="9">
        <v>949</v>
      </c>
      <c r="D1633" s="10">
        <v>45182</v>
      </c>
      <c r="E1633" s="11">
        <v>412340</v>
      </c>
      <c r="F1633" t="s">
        <v>288</v>
      </c>
      <c r="G1633" s="10">
        <f t="shared" si="100"/>
        <v>45212</v>
      </c>
      <c r="H1633" t="s">
        <v>284</v>
      </c>
      <c r="I1633" s="12" t="str">
        <f t="shared" si="101"/>
        <v>949412340</v>
      </c>
      <c r="L1633" s="11">
        <f t="shared" si="102"/>
        <v>-412340</v>
      </c>
      <c r="O1633" s="10">
        <f>+IFERROR(VLOOKUP(I1633,'[1]Resumen pagos 2025'!$1:$1048576,9,0),0)</f>
        <v>0</v>
      </c>
      <c r="P1633" t="b">
        <f t="shared" si="103"/>
        <v>1</v>
      </c>
    </row>
    <row r="1634" spans="1:16">
      <c r="A1634" t="s">
        <v>285</v>
      </c>
      <c r="B1634" t="s">
        <v>41</v>
      </c>
      <c r="C1634" s="9">
        <v>1228</v>
      </c>
      <c r="D1634" s="10">
        <v>45182</v>
      </c>
      <c r="E1634" s="11">
        <v>980015</v>
      </c>
      <c r="F1634" t="s">
        <v>288</v>
      </c>
      <c r="G1634" s="10">
        <f t="shared" si="100"/>
        <v>45212</v>
      </c>
      <c r="H1634" t="s">
        <v>284</v>
      </c>
      <c r="I1634" s="12" t="str">
        <f t="shared" si="101"/>
        <v>1228980015</v>
      </c>
      <c r="J1634" s="15">
        <v>45209</v>
      </c>
      <c r="K1634" s="16">
        <v>980015</v>
      </c>
      <c r="L1634" s="11">
        <f t="shared" si="102"/>
        <v>0</v>
      </c>
      <c r="O1634" s="10">
        <f>+IFERROR(VLOOKUP(I1634,'[1]Resumen pagos 2025'!$1:$1048576,9,0),0)</f>
        <v>0</v>
      </c>
      <c r="P1634" t="b">
        <f t="shared" si="103"/>
        <v>0</v>
      </c>
    </row>
    <row r="1635" spans="1:16">
      <c r="A1635" t="s">
        <v>358</v>
      </c>
      <c r="B1635" t="s">
        <v>41</v>
      </c>
      <c r="C1635" s="9">
        <v>327118</v>
      </c>
      <c r="D1635" s="10">
        <v>45182</v>
      </c>
      <c r="E1635" s="11">
        <v>104058</v>
      </c>
      <c r="F1635" t="s">
        <v>288</v>
      </c>
      <c r="G1635" s="10">
        <f t="shared" si="100"/>
        <v>45212</v>
      </c>
      <c r="H1635" t="s">
        <v>284</v>
      </c>
      <c r="I1635" s="12" t="str">
        <f t="shared" si="101"/>
        <v>327118104058</v>
      </c>
      <c r="L1635" s="11">
        <f t="shared" si="102"/>
        <v>-104058</v>
      </c>
      <c r="O1635" s="10">
        <f>+IFERROR(VLOOKUP(I1635,'[1]Resumen pagos 2025'!$1:$1048576,9,0),0)</f>
        <v>0</v>
      </c>
      <c r="P1635" t="b">
        <f t="shared" si="103"/>
        <v>1</v>
      </c>
    </row>
    <row r="1636" spans="1:16">
      <c r="A1636" t="s">
        <v>461</v>
      </c>
      <c r="B1636" t="s">
        <v>41</v>
      </c>
      <c r="C1636" s="9">
        <v>140</v>
      </c>
      <c r="D1636" s="10">
        <v>45182</v>
      </c>
      <c r="E1636" s="11">
        <v>129147</v>
      </c>
      <c r="F1636" t="s">
        <v>288</v>
      </c>
      <c r="G1636" s="10">
        <f t="shared" si="100"/>
        <v>45212</v>
      </c>
      <c r="H1636" t="s">
        <v>284</v>
      </c>
      <c r="I1636" s="12" t="str">
        <f t="shared" si="101"/>
        <v>140129147</v>
      </c>
      <c r="L1636" s="11">
        <f t="shared" si="102"/>
        <v>-129147</v>
      </c>
      <c r="O1636" s="10">
        <f>+IFERROR(VLOOKUP(I1636,'[1]Resumen pagos 2025'!$1:$1048576,9,0),0)</f>
        <v>0</v>
      </c>
      <c r="P1636" t="b">
        <f t="shared" si="103"/>
        <v>1</v>
      </c>
    </row>
    <row r="1637" spans="1:16">
      <c r="A1637" t="s">
        <v>462</v>
      </c>
      <c r="B1637" t="s">
        <v>41</v>
      </c>
      <c r="C1637" s="9">
        <v>2304508</v>
      </c>
      <c r="D1637" s="10">
        <v>45182</v>
      </c>
      <c r="E1637" s="11">
        <v>399469</v>
      </c>
      <c r="F1637" t="s">
        <v>288</v>
      </c>
      <c r="G1637" s="10">
        <f t="shared" si="100"/>
        <v>45212</v>
      </c>
      <c r="H1637" t="s">
        <v>284</v>
      </c>
      <c r="I1637" s="12" t="str">
        <f t="shared" si="101"/>
        <v>2304508399469</v>
      </c>
      <c r="L1637" s="11">
        <f t="shared" si="102"/>
        <v>-399469</v>
      </c>
      <c r="O1637" s="10">
        <f>+IFERROR(VLOOKUP(I1637,'[1]Resumen pagos 2025'!$1:$1048576,9,0),0)</f>
        <v>0</v>
      </c>
      <c r="P1637" t="b">
        <f t="shared" si="103"/>
        <v>1</v>
      </c>
    </row>
    <row r="1638" spans="1:16">
      <c r="A1638" t="s">
        <v>408</v>
      </c>
      <c r="B1638" t="s">
        <v>41</v>
      </c>
      <c r="C1638" s="9">
        <v>229571</v>
      </c>
      <c r="D1638" s="10">
        <v>45182</v>
      </c>
      <c r="E1638" s="11">
        <v>690333</v>
      </c>
      <c r="F1638" t="s">
        <v>288</v>
      </c>
      <c r="G1638" s="10">
        <f t="shared" si="100"/>
        <v>45212</v>
      </c>
      <c r="H1638" t="s">
        <v>284</v>
      </c>
      <c r="I1638" s="12" t="str">
        <f t="shared" si="101"/>
        <v>229571690333</v>
      </c>
      <c r="L1638" s="11">
        <f t="shared" si="102"/>
        <v>-690333</v>
      </c>
      <c r="O1638" s="10">
        <f>+IFERROR(VLOOKUP(I1638,'[1]Resumen pagos 2025'!$1:$1048576,9,0),0)</f>
        <v>0</v>
      </c>
      <c r="P1638" t="b">
        <f t="shared" si="103"/>
        <v>1</v>
      </c>
    </row>
    <row r="1639" spans="1:16">
      <c r="A1639" t="s">
        <v>292</v>
      </c>
      <c r="B1639" t="s">
        <v>41</v>
      </c>
      <c r="C1639" s="9">
        <v>54973</v>
      </c>
      <c r="D1639" s="10">
        <v>45182</v>
      </c>
      <c r="E1639" s="11">
        <v>56228</v>
      </c>
      <c r="F1639" t="s">
        <v>288</v>
      </c>
      <c r="G1639" s="10">
        <f t="shared" si="100"/>
        <v>45212</v>
      </c>
      <c r="H1639" t="s">
        <v>284</v>
      </c>
      <c r="I1639" s="12" t="str">
        <f t="shared" si="101"/>
        <v>5497356228</v>
      </c>
      <c r="L1639" s="11">
        <f t="shared" si="102"/>
        <v>-56228</v>
      </c>
      <c r="O1639" s="10">
        <f>+IFERROR(VLOOKUP(I1639,'[1]Resumen pagos 2025'!$1:$1048576,9,0),0)</f>
        <v>0</v>
      </c>
      <c r="P1639" t="b">
        <f t="shared" si="103"/>
        <v>1</v>
      </c>
    </row>
    <row r="1640" spans="1:16">
      <c r="A1640" t="s">
        <v>463</v>
      </c>
      <c r="B1640" t="s">
        <v>41</v>
      </c>
      <c r="C1640" s="9">
        <v>2876211</v>
      </c>
      <c r="D1640" s="10">
        <v>45182</v>
      </c>
      <c r="E1640" s="11">
        <v>195800</v>
      </c>
      <c r="F1640" t="s">
        <v>288</v>
      </c>
      <c r="G1640" s="10">
        <f t="shared" si="100"/>
        <v>45212</v>
      </c>
      <c r="H1640" t="s">
        <v>284</v>
      </c>
      <c r="I1640" s="12" t="str">
        <f t="shared" si="101"/>
        <v>2876211195800</v>
      </c>
      <c r="L1640" s="11">
        <f t="shared" si="102"/>
        <v>-195800</v>
      </c>
      <c r="O1640" s="10">
        <f>+IFERROR(VLOOKUP(I1640,'[1]Resumen pagos 2025'!$1:$1048576,9,0),0)</f>
        <v>0</v>
      </c>
      <c r="P1640" t="b">
        <f t="shared" si="103"/>
        <v>1</v>
      </c>
    </row>
    <row r="1641" spans="1:16">
      <c r="A1641" t="s">
        <v>285</v>
      </c>
      <c r="B1641" t="s">
        <v>41</v>
      </c>
      <c r="C1641" s="9">
        <v>1243</v>
      </c>
      <c r="D1641" s="10">
        <v>45183</v>
      </c>
      <c r="E1641" s="11">
        <v>2659809</v>
      </c>
      <c r="F1641" t="s">
        <v>288</v>
      </c>
      <c r="G1641" s="10">
        <f t="shared" si="100"/>
        <v>45213</v>
      </c>
      <c r="H1641" t="s">
        <v>284</v>
      </c>
      <c r="I1641" s="12" t="str">
        <f t="shared" si="101"/>
        <v>12432659809</v>
      </c>
      <c r="J1641" s="15">
        <v>45201</v>
      </c>
      <c r="K1641" s="16">
        <v>2659809</v>
      </c>
      <c r="L1641" s="11">
        <f t="shared" si="102"/>
        <v>0</v>
      </c>
      <c r="O1641" s="10">
        <f>+IFERROR(VLOOKUP(I1641,'[1]Resumen pagos 2025'!$1:$1048576,9,0),0)</f>
        <v>0</v>
      </c>
      <c r="P1641" t="b">
        <f t="shared" si="103"/>
        <v>0</v>
      </c>
    </row>
    <row r="1642" spans="1:16">
      <c r="A1642" t="s">
        <v>285</v>
      </c>
      <c r="B1642" t="s">
        <v>41</v>
      </c>
      <c r="C1642" s="9">
        <v>1244</v>
      </c>
      <c r="D1642" s="10">
        <v>45183</v>
      </c>
      <c r="E1642" s="11">
        <v>721580</v>
      </c>
      <c r="F1642" t="s">
        <v>288</v>
      </c>
      <c r="G1642" s="10">
        <f t="shared" si="100"/>
        <v>45213</v>
      </c>
      <c r="H1642" t="s">
        <v>284</v>
      </c>
      <c r="I1642" s="12" t="str">
        <f t="shared" si="101"/>
        <v>1244721580</v>
      </c>
      <c r="J1642" s="15">
        <v>45211</v>
      </c>
      <c r="K1642" s="16">
        <v>721580</v>
      </c>
      <c r="L1642" s="11">
        <f t="shared" si="102"/>
        <v>0</v>
      </c>
      <c r="O1642" s="10">
        <f>+IFERROR(VLOOKUP(I1642,'[1]Resumen pagos 2025'!$1:$1048576,9,0),0)</f>
        <v>0</v>
      </c>
      <c r="P1642" t="b">
        <f t="shared" si="103"/>
        <v>0</v>
      </c>
    </row>
    <row r="1643" spans="1:16">
      <c r="A1643" t="s">
        <v>314</v>
      </c>
      <c r="B1643" t="s">
        <v>41</v>
      </c>
      <c r="C1643" s="9">
        <v>3103482</v>
      </c>
      <c r="D1643" s="10">
        <v>45183</v>
      </c>
      <c r="E1643" s="11">
        <v>272759</v>
      </c>
      <c r="F1643" t="s">
        <v>288</v>
      </c>
      <c r="G1643" s="10">
        <f t="shared" si="100"/>
        <v>45213</v>
      </c>
      <c r="H1643" t="s">
        <v>284</v>
      </c>
      <c r="I1643" s="12" t="str">
        <f t="shared" si="101"/>
        <v>3103482272759</v>
      </c>
      <c r="L1643" s="11">
        <f t="shared" si="102"/>
        <v>-272759</v>
      </c>
      <c r="O1643" s="10">
        <f>+IFERROR(VLOOKUP(I1643,'[1]Resumen pagos 2025'!$1:$1048576,9,0),0)</f>
        <v>0</v>
      </c>
      <c r="P1643" t="b">
        <f t="shared" si="103"/>
        <v>1</v>
      </c>
    </row>
    <row r="1644" spans="1:16">
      <c r="A1644" t="s">
        <v>55</v>
      </c>
      <c r="B1644" t="s">
        <v>41</v>
      </c>
      <c r="C1644" s="9">
        <v>968537</v>
      </c>
      <c r="D1644" s="10">
        <v>45183</v>
      </c>
      <c r="E1644" s="11">
        <v>2749970</v>
      </c>
      <c r="F1644" t="s">
        <v>288</v>
      </c>
      <c r="G1644" s="10">
        <f t="shared" si="100"/>
        <v>45213</v>
      </c>
      <c r="H1644" t="s">
        <v>284</v>
      </c>
      <c r="I1644" s="12" t="str">
        <f t="shared" si="101"/>
        <v>9685372749970</v>
      </c>
      <c r="L1644" s="11">
        <f t="shared" si="102"/>
        <v>-2749970</v>
      </c>
      <c r="N1644" s="14" t="s">
        <v>304</v>
      </c>
      <c r="O1644" s="10">
        <f>+IFERROR(VLOOKUP(I1644,'[1]Resumen pagos 2025'!$1:$1048576,9,0),0)</f>
        <v>0</v>
      </c>
      <c r="P1644" t="b">
        <f t="shared" si="103"/>
        <v>1</v>
      </c>
    </row>
    <row r="1645" spans="1:16">
      <c r="A1645" t="s">
        <v>53</v>
      </c>
      <c r="B1645" t="s">
        <v>41</v>
      </c>
      <c r="C1645" s="9">
        <v>13438</v>
      </c>
      <c r="D1645" s="10">
        <v>45183</v>
      </c>
      <c r="E1645" s="11">
        <v>483142</v>
      </c>
      <c r="F1645" t="s">
        <v>288</v>
      </c>
      <c r="G1645" s="10">
        <f t="shared" si="100"/>
        <v>45213</v>
      </c>
      <c r="H1645" t="s">
        <v>284</v>
      </c>
      <c r="I1645" s="12" t="str">
        <f t="shared" si="101"/>
        <v>13438483142</v>
      </c>
      <c r="L1645" s="11">
        <f t="shared" si="102"/>
        <v>-483142</v>
      </c>
      <c r="O1645" s="10">
        <f>+IFERROR(VLOOKUP(I1645,'[1]Resumen pagos 2025'!$1:$1048576,9,0),0)</f>
        <v>0</v>
      </c>
      <c r="P1645" t="b">
        <f t="shared" si="103"/>
        <v>1</v>
      </c>
    </row>
    <row r="1646" spans="1:16">
      <c r="A1646" t="s">
        <v>375</v>
      </c>
      <c r="B1646" t="s">
        <v>310</v>
      </c>
      <c r="C1646" s="9">
        <v>3008</v>
      </c>
      <c r="D1646" s="10">
        <v>45184</v>
      </c>
      <c r="E1646" s="11">
        <v>-214200</v>
      </c>
      <c r="F1646" t="s">
        <v>288</v>
      </c>
      <c r="G1646" s="10">
        <f t="shared" si="100"/>
        <v>45214</v>
      </c>
      <c r="H1646" t="s">
        <v>311</v>
      </c>
      <c r="I1646" s="12" t="str">
        <f t="shared" si="101"/>
        <v>3008-214200</v>
      </c>
      <c r="L1646" s="11">
        <f t="shared" si="102"/>
        <v>214200</v>
      </c>
      <c r="O1646" s="10">
        <f>+IFERROR(VLOOKUP(I1646,'[1]Resumen pagos 2025'!$1:$1048576,9,0),0)</f>
        <v>0</v>
      </c>
      <c r="P1646" t="b">
        <f t="shared" si="103"/>
        <v>1</v>
      </c>
    </row>
    <row r="1647" spans="1:16">
      <c r="A1647" t="s">
        <v>426</v>
      </c>
      <c r="B1647" t="s">
        <v>41</v>
      </c>
      <c r="C1647" s="9">
        <v>3213593</v>
      </c>
      <c r="D1647" s="10">
        <v>45185</v>
      </c>
      <c r="E1647" s="11">
        <v>5998</v>
      </c>
      <c r="F1647" t="s">
        <v>288</v>
      </c>
      <c r="G1647" s="10">
        <f t="shared" si="100"/>
        <v>45215</v>
      </c>
      <c r="H1647" t="s">
        <v>284</v>
      </c>
      <c r="I1647" s="12" t="str">
        <f t="shared" si="101"/>
        <v>32135935998</v>
      </c>
      <c r="L1647" s="11">
        <f t="shared" si="102"/>
        <v>-5998</v>
      </c>
      <c r="O1647" s="10">
        <f>+IFERROR(VLOOKUP(I1647,'[1]Resumen pagos 2025'!$1:$1048576,9,0),0)</f>
        <v>0</v>
      </c>
      <c r="P1647" t="b">
        <f t="shared" si="103"/>
        <v>1</v>
      </c>
    </row>
    <row r="1648" spans="1:16">
      <c r="A1648" t="s">
        <v>464</v>
      </c>
      <c r="B1648" t="s">
        <v>41</v>
      </c>
      <c r="C1648" s="9">
        <v>241</v>
      </c>
      <c r="D1648" s="10">
        <v>45189</v>
      </c>
      <c r="E1648" s="11">
        <v>2338965</v>
      </c>
      <c r="F1648" t="s">
        <v>288</v>
      </c>
      <c r="G1648" s="10">
        <f t="shared" si="100"/>
        <v>45219</v>
      </c>
      <c r="H1648" t="s">
        <v>284</v>
      </c>
      <c r="I1648" s="12" t="str">
        <f t="shared" si="101"/>
        <v>2412338965</v>
      </c>
      <c r="L1648" s="11">
        <f t="shared" si="102"/>
        <v>-2338965</v>
      </c>
      <c r="O1648" s="10">
        <f>+IFERROR(VLOOKUP(I1648,'[1]Resumen pagos 2025'!$1:$1048576,9,0),0)</f>
        <v>0</v>
      </c>
      <c r="P1648" t="b">
        <f t="shared" si="103"/>
        <v>1</v>
      </c>
    </row>
    <row r="1649" spans="1:16">
      <c r="A1649" t="s">
        <v>292</v>
      </c>
      <c r="B1649" t="s">
        <v>41</v>
      </c>
      <c r="C1649" s="9">
        <v>55174</v>
      </c>
      <c r="D1649" s="10">
        <v>45189</v>
      </c>
      <c r="E1649" s="11">
        <v>1359920</v>
      </c>
      <c r="F1649" t="s">
        <v>288</v>
      </c>
      <c r="G1649" s="10">
        <f t="shared" si="100"/>
        <v>45219</v>
      </c>
      <c r="H1649" t="s">
        <v>284</v>
      </c>
      <c r="I1649" s="12" t="str">
        <f t="shared" si="101"/>
        <v>551741359920</v>
      </c>
      <c r="L1649" s="11">
        <f t="shared" si="102"/>
        <v>-1359920</v>
      </c>
      <c r="O1649" s="10">
        <f>+IFERROR(VLOOKUP(I1649,'[1]Resumen pagos 2025'!$1:$1048576,9,0),0)</f>
        <v>0</v>
      </c>
      <c r="P1649" t="b">
        <f t="shared" si="103"/>
        <v>1</v>
      </c>
    </row>
    <row r="1650" spans="1:16">
      <c r="A1650" t="s">
        <v>384</v>
      </c>
      <c r="B1650" t="s">
        <v>41</v>
      </c>
      <c r="C1650" s="9">
        <v>2192711</v>
      </c>
      <c r="D1650" s="10">
        <v>45190</v>
      </c>
      <c r="E1650" s="11">
        <v>37227</v>
      </c>
      <c r="F1650" t="s">
        <v>288</v>
      </c>
      <c r="G1650" s="10">
        <f t="shared" si="100"/>
        <v>45220</v>
      </c>
      <c r="H1650" t="s">
        <v>284</v>
      </c>
      <c r="I1650" s="12" t="str">
        <f t="shared" si="101"/>
        <v>219271137227</v>
      </c>
      <c r="L1650" s="11">
        <f t="shared" si="102"/>
        <v>-37227</v>
      </c>
      <c r="O1650" s="10">
        <f>+IFERROR(VLOOKUP(I1650,'[1]Resumen pagos 2025'!$1:$1048576,9,0),0)</f>
        <v>0</v>
      </c>
      <c r="P1650" t="b">
        <f t="shared" si="103"/>
        <v>1</v>
      </c>
    </row>
    <row r="1651" spans="1:16">
      <c r="A1651" t="s">
        <v>358</v>
      </c>
      <c r="B1651" t="s">
        <v>41</v>
      </c>
      <c r="C1651" s="9">
        <v>327440</v>
      </c>
      <c r="D1651" s="10">
        <v>45190</v>
      </c>
      <c r="E1651" s="11">
        <v>127958</v>
      </c>
      <c r="F1651" t="s">
        <v>288</v>
      </c>
      <c r="G1651" s="10">
        <f t="shared" si="100"/>
        <v>45220</v>
      </c>
      <c r="H1651" t="s">
        <v>284</v>
      </c>
      <c r="I1651" s="12" t="str">
        <f t="shared" si="101"/>
        <v>327440127958</v>
      </c>
      <c r="L1651" s="11">
        <f t="shared" si="102"/>
        <v>-127958</v>
      </c>
      <c r="O1651" s="10">
        <f>+IFERROR(VLOOKUP(I1651,'[1]Resumen pagos 2025'!$1:$1048576,9,0),0)</f>
        <v>0</v>
      </c>
      <c r="P1651" t="b">
        <f t="shared" si="103"/>
        <v>1</v>
      </c>
    </row>
    <row r="1652" spans="1:16">
      <c r="A1652" t="s">
        <v>128</v>
      </c>
      <c r="B1652" t="s">
        <v>41</v>
      </c>
      <c r="C1652" s="9">
        <v>851037</v>
      </c>
      <c r="D1652" s="10">
        <v>45191</v>
      </c>
      <c r="E1652" s="11">
        <v>422100</v>
      </c>
      <c r="F1652" t="s">
        <v>288</v>
      </c>
      <c r="G1652" s="10">
        <f t="shared" si="100"/>
        <v>45221</v>
      </c>
      <c r="H1652" t="s">
        <v>284</v>
      </c>
      <c r="I1652" s="12" t="str">
        <f t="shared" si="101"/>
        <v>851037422100</v>
      </c>
      <c r="L1652" s="11">
        <f t="shared" si="102"/>
        <v>-422100</v>
      </c>
      <c r="O1652" s="10">
        <f>+IFERROR(VLOOKUP(I1652,'[1]Resumen pagos 2025'!$1:$1048576,9,0),0)</f>
        <v>0</v>
      </c>
      <c r="P1652" t="b">
        <f t="shared" si="103"/>
        <v>1</v>
      </c>
    </row>
    <row r="1653" spans="1:16">
      <c r="A1653" t="s">
        <v>465</v>
      </c>
      <c r="B1653" t="s">
        <v>41</v>
      </c>
      <c r="C1653" s="9">
        <v>17066</v>
      </c>
      <c r="D1653" s="10">
        <v>45191</v>
      </c>
      <c r="E1653" s="11">
        <v>100229</v>
      </c>
      <c r="F1653" t="s">
        <v>288</v>
      </c>
      <c r="G1653" s="10">
        <f t="shared" si="100"/>
        <v>45221</v>
      </c>
      <c r="H1653" t="s">
        <v>284</v>
      </c>
      <c r="I1653" s="12" t="str">
        <f t="shared" si="101"/>
        <v>17066100229</v>
      </c>
      <c r="L1653" s="11">
        <f t="shared" si="102"/>
        <v>-100229</v>
      </c>
      <c r="O1653" s="10">
        <f>+IFERROR(VLOOKUP(I1653,'[1]Resumen pagos 2025'!$1:$1048576,9,0),0)</f>
        <v>0</v>
      </c>
      <c r="P1653" t="b">
        <f t="shared" si="103"/>
        <v>1</v>
      </c>
    </row>
    <row r="1654" spans="1:16">
      <c r="A1654" t="s">
        <v>466</v>
      </c>
      <c r="B1654" t="s">
        <v>41</v>
      </c>
      <c r="C1654" s="9">
        <v>1000</v>
      </c>
      <c r="D1654" s="10">
        <v>45191</v>
      </c>
      <c r="E1654" s="11">
        <v>537785</v>
      </c>
      <c r="F1654" t="s">
        <v>288</v>
      </c>
      <c r="G1654" s="10">
        <f t="shared" si="100"/>
        <v>45221</v>
      </c>
      <c r="H1654" t="s">
        <v>284</v>
      </c>
      <c r="I1654" s="12" t="str">
        <f t="shared" si="101"/>
        <v>1000537785</v>
      </c>
      <c r="L1654" s="11">
        <f t="shared" si="102"/>
        <v>-537785</v>
      </c>
      <c r="O1654" s="10">
        <f>+IFERROR(VLOOKUP(I1654,'[1]Resumen pagos 2025'!$1:$1048576,9,0),0)</f>
        <v>0</v>
      </c>
      <c r="P1654" t="b">
        <f t="shared" si="103"/>
        <v>1</v>
      </c>
    </row>
    <row r="1655" spans="1:16">
      <c r="A1655" t="s">
        <v>53</v>
      </c>
      <c r="B1655" t="s">
        <v>41</v>
      </c>
      <c r="C1655" s="9">
        <v>13489</v>
      </c>
      <c r="D1655" s="10">
        <v>45191</v>
      </c>
      <c r="E1655" s="11">
        <v>231992</v>
      </c>
      <c r="F1655" t="s">
        <v>288</v>
      </c>
      <c r="G1655" s="10">
        <f t="shared" si="100"/>
        <v>45221</v>
      </c>
      <c r="H1655" t="s">
        <v>284</v>
      </c>
      <c r="I1655" s="12" t="str">
        <f t="shared" si="101"/>
        <v>13489231992</v>
      </c>
      <c r="L1655" s="11">
        <f t="shared" si="102"/>
        <v>-231992</v>
      </c>
      <c r="O1655" s="10">
        <f>+IFERROR(VLOOKUP(I1655,'[1]Resumen pagos 2025'!$1:$1048576,9,0),0)</f>
        <v>0</v>
      </c>
      <c r="P1655" t="b">
        <f t="shared" si="103"/>
        <v>1</v>
      </c>
    </row>
    <row r="1656" spans="1:16">
      <c r="A1656" t="s">
        <v>322</v>
      </c>
      <c r="B1656" t="s">
        <v>41</v>
      </c>
      <c r="C1656" s="9">
        <v>61623374</v>
      </c>
      <c r="D1656" s="10">
        <v>45191</v>
      </c>
      <c r="E1656" s="11">
        <v>527980</v>
      </c>
      <c r="F1656" t="s">
        <v>288</v>
      </c>
      <c r="G1656" s="10">
        <f t="shared" si="100"/>
        <v>45221</v>
      </c>
      <c r="H1656" t="s">
        <v>284</v>
      </c>
      <c r="I1656" s="12" t="str">
        <f t="shared" si="101"/>
        <v>61623374527980</v>
      </c>
      <c r="L1656" s="11">
        <f t="shared" si="102"/>
        <v>-527980</v>
      </c>
      <c r="O1656" s="10">
        <f>+IFERROR(VLOOKUP(I1656,'[1]Resumen pagos 2025'!$1:$1048576,9,0),0)</f>
        <v>0</v>
      </c>
      <c r="P1656" t="b">
        <f t="shared" si="103"/>
        <v>1</v>
      </c>
    </row>
    <row r="1657" spans="1:16">
      <c r="A1657" t="s">
        <v>344</v>
      </c>
      <c r="B1657" t="s">
        <v>41</v>
      </c>
      <c r="C1657" s="9">
        <v>30870</v>
      </c>
      <c r="D1657" s="10">
        <v>45191</v>
      </c>
      <c r="E1657" s="11">
        <v>327977</v>
      </c>
      <c r="F1657" t="s">
        <v>288</v>
      </c>
      <c r="G1657" s="10">
        <f t="shared" si="100"/>
        <v>45221</v>
      </c>
      <c r="H1657" t="s">
        <v>284</v>
      </c>
      <c r="I1657" s="12" t="str">
        <f t="shared" si="101"/>
        <v>30870327977</v>
      </c>
      <c r="L1657" s="11">
        <f t="shared" si="102"/>
        <v>-327977</v>
      </c>
      <c r="O1657" s="10">
        <f>+IFERROR(VLOOKUP(I1657,'[1]Resumen pagos 2025'!$1:$1048576,9,0),0)</f>
        <v>0</v>
      </c>
      <c r="P1657" t="b">
        <f t="shared" si="103"/>
        <v>1</v>
      </c>
    </row>
    <row r="1658" spans="1:16">
      <c r="A1658" t="s">
        <v>453</v>
      </c>
      <c r="B1658" t="s">
        <v>41</v>
      </c>
      <c r="C1658" s="9">
        <v>1742328</v>
      </c>
      <c r="D1658" s="10">
        <v>45194</v>
      </c>
      <c r="E1658" s="11">
        <v>829990</v>
      </c>
      <c r="F1658" t="s">
        <v>288</v>
      </c>
      <c r="G1658" s="10">
        <f t="shared" si="100"/>
        <v>45224</v>
      </c>
      <c r="H1658" t="s">
        <v>284</v>
      </c>
      <c r="I1658" s="12" t="str">
        <f t="shared" si="101"/>
        <v>1742328829990</v>
      </c>
      <c r="L1658" s="11">
        <f t="shared" si="102"/>
        <v>-829990</v>
      </c>
      <c r="O1658" s="10">
        <f>+IFERROR(VLOOKUP(I1658,'[1]Resumen pagos 2025'!$1:$1048576,9,0),0)</f>
        <v>0</v>
      </c>
      <c r="P1658" t="b">
        <f t="shared" si="103"/>
        <v>1</v>
      </c>
    </row>
    <row r="1659" spans="1:16">
      <c r="A1659" t="s">
        <v>467</v>
      </c>
      <c r="B1659" t="s">
        <v>41</v>
      </c>
      <c r="C1659" s="9">
        <v>38064</v>
      </c>
      <c r="D1659" s="10">
        <v>45194</v>
      </c>
      <c r="E1659" s="11">
        <v>189910</v>
      </c>
      <c r="F1659" t="s">
        <v>288</v>
      </c>
      <c r="G1659" s="10">
        <f t="shared" si="100"/>
        <v>45224</v>
      </c>
      <c r="H1659" t="s">
        <v>284</v>
      </c>
      <c r="I1659" s="12" t="str">
        <f t="shared" si="101"/>
        <v>38064189910</v>
      </c>
      <c r="L1659" s="11">
        <f t="shared" si="102"/>
        <v>-189910</v>
      </c>
      <c r="O1659" s="10">
        <f>+IFERROR(VLOOKUP(I1659,'[1]Resumen pagos 2025'!$1:$1048576,9,0),0)</f>
        <v>0</v>
      </c>
      <c r="P1659" t="b">
        <f t="shared" si="103"/>
        <v>1</v>
      </c>
    </row>
    <row r="1660" spans="1:16">
      <c r="A1660" t="s">
        <v>55</v>
      </c>
      <c r="B1660" t="s">
        <v>41</v>
      </c>
      <c r="C1660" s="9">
        <v>968745</v>
      </c>
      <c r="D1660" s="10">
        <v>45194</v>
      </c>
      <c r="E1660" s="11">
        <v>999990</v>
      </c>
      <c r="F1660" t="s">
        <v>288</v>
      </c>
      <c r="G1660" s="10">
        <f t="shared" si="100"/>
        <v>45224</v>
      </c>
      <c r="H1660" t="s">
        <v>284</v>
      </c>
      <c r="I1660" s="12" t="str">
        <f t="shared" si="101"/>
        <v>968745999990</v>
      </c>
      <c r="L1660" s="11">
        <f t="shared" si="102"/>
        <v>-999990</v>
      </c>
      <c r="N1660" s="14" t="s">
        <v>304</v>
      </c>
      <c r="O1660" s="10">
        <f>+IFERROR(VLOOKUP(I1660,'[1]Resumen pagos 2025'!$1:$1048576,9,0),0)</f>
        <v>0</v>
      </c>
      <c r="P1660" t="b">
        <f t="shared" si="103"/>
        <v>1</v>
      </c>
    </row>
    <row r="1661" spans="1:16">
      <c r="A1661" t="s">
        <v>359</v>
      </c>
      <c r="B1661" t="s">
        <v>41</v>
      </c>
      <c r="C1661" s="9">
        <v>49274732</v>
      </c>
      <c r="D1661" s="10">
        <v>45196</v>
      </c>
      <c r="E1661" s="11">
        <v>806</v>
      </c>
      <c r="F1661" t="s">
        <v>288</v>
      </c>
      <c r="G1661" s="10">
        <f t="shared" si="100"/>
        <v>45226</v>
      </c>
      <c r="H1661" t="s">
        <v>284</v>
      </c>
      <c r="I1661" s="12" t="str">
        <f t="shared" si="101"/>
        <v>49274732806</v>
      </c>
      <c r="L1661" s="11">
        <f t="shared" si="102"/>
        <v>-806</v>
      </c>
      <c r="O1661" s="10">
        <f>+IFERROR(VLOOKUP(I1661,'[1]Resumen pagos 2025'!$1:$1048576,9,0),0)</f>
        <v>0</v>
      </c>
      <c r="P1661" t="b">
        <f t="shared" si="103"/>
        <v>1</v>
      </c>
    </row>
    <row r="1662" spans="1:16">
      <c r="A1662" t="s">
        <v>417</v>
      </c>
      <c r="B1662" t="s">
        <v>41</v>
      </c>
      <c r="C1662" s="9">
        <v>12330</v>
      </c>
      <c r="D1662" s="10">
        <v>45196</v>
      </c>
      <c r="E1662" s="11">
        <v>770368</v>
      </c>
      <c r="F1662" t="s">
        <v>288</v>
      </c>
      <c r="G1662" s="10">
        <f t="shared" si="100"/>
        <v>45226</v>
      </c>
      <c r="H1662" t="s">
        <v>284</v>
      </c>
      <c r="I1662" s="12" t="str">
        <f t="shared" si="101"/>
        <v>12330770368</v>
      </c>
      <c r="L1662" s="11">
        <f t="shared" si="102"/>
        <v>-770368</v>
      </c>
      <c r="O1662" s="10">
        <f>+IFERROR(VLOOKUP(I1662,'[1]Resumen pagos 2025'!$1:$1048576,9,0),0)</f>
        <v>0</v>
      </c>
      <c r="P1662" t="b">
        <f t="shared" si="103"/>
        <v>1</v>
      </c>
    </row>
    <row r="1663" spans="1:16">
      <c r="A1663" t="s">
        <v>51</v>
      </c>
      <c r="B1663" t="s">
        <v>41</v>
      </c>
      <c r="C1663" s="9">
        <v>15632</v>
      </c>
      <c r="D1663" s="10">
        <v>45196</v>
      </c>
      <c r="E1663" s="11">
        <v>285898</v>
      </c>
      <c r="F1663" t="s">
        <v>288</v>
      </c>
      <c r="G1663" s="10">
        <f t="shared" si="100"/>
        <v>45226</v>
      </c>
      <c r="H1663" t="s">
        <v>284</v>
      </c>
      <c r="I1663" s="12" t="str">
        <f t="shared" si="101"/>
        <v>15632285898</v>
      </c>
      <c r="L1663" s="11">
        <f t="shared" si="102"/>
        <v>-285898</v>
      </c>
      <c r="O1663" s="10">
        <f>+IFERROR(VLOOKUP(I1663,'[1]Resumen pagos 2025'!$1:$1048576,9,0),0)</f>
        <v>0</v>
      </c>
      <c r="P1663" t="b">
        <f t="shared" si="103"/>
        <v>1</v>
      </c>
    </row>
    <row r="1664" spans="1:16">
      <c r="A1664" t="s">
        <v>468</v>
      </c>
      <c r="B1664" t="s">
        <v>41</v>
      </c>
      <c r="C1664" s="9">
        <v>1078</v>
      </c>
      <c r="D1664" s="10">
        <v>45196</v>
      </c>
      <c r="E1664" s="11">
        <v>895000</v>
      </c>
      <c r="F1664" t="s">
        <v>288</v>
      </c>
      <c r="G1664" s="10">
        <f t="shared" si="100"/>
        <v>45226</v>
      </c>
      <c r="H1664" t="s">
        <v>284</v>
      </c>
      <c r="I1664" s="12" t="str">
        <f t="shared" si="101"/>
        <v>1078895000</v>
      </c>
      <c r="L1664" s="11">
        <f t="shared" si="102"/>
        <v>-895000</v>
      </c>
      <c r="O1664" s="10">
        <f>+IFERROR(VLOOKUP(I1664,'[1]Resumen pagos 2025'!$1:$1048576,9,0),0)</f>
        <v>0</v>
      </c>
      <c r="P1664" t="b">
        <f t="shared" si="103"/>
        <v>1</v>
      </c>
    </row>
    <row r="1665" spans="1:16">
      <c r="A1665" t="s">
        <v>289</v>
      </c>
      <c r="B1665" t="s">
        <v>41</v>
      </c>
      <c r="C1665" s="9">
        <v>6241</v>
      </c>
      <c r="D1665" s="10">
        <v>45196</v>
      </c>
      <c r="E1665" s="11">
        <v>1035976</v>
      </c>
      <c r="F1665" t="s">
        <v>288</v>
      </c>
      <c r="G1665" s="10">
        <f t="shared" si="100"/>
        <v>45226</v>
      </c>
      <c r="H1665" t="s">
        <v>284</v>
      </c>
      <c r="I1665" s="12" t="str">
        <f t="shared" si="101"/>
        <v>62411035976</v>
      </c>
      <c r="L1665" s="11">
        <f t="shared" si="102"/>
        <v>-1035976</v>
      </c>
      <c r="O1665" s="10">
        <f>+IFERROR(VLOOKUP(I1665,'[1]Resumen pagos 2025'!$1:$1048576,9,0),0)</f>
        <v>0</v>
      </c>
      <c r="P1665" t="b">
        <f t="shared" si="103"/>
        <v>1</v>
      </c>
    </row>
    <row r="1666" spans="1:16">
      <c r="A1666" t="s">
        <v>350</v>
      </c>
      <c r="B1666" t="s">
        <v>297</v>
      </c>
      <c r="C1666" s="9">
        <v>1664924</v>
      </c>
      <c r="D1666" s="10">
        <v>45196</v>
      </c>
      <c r="E1666" s="11">
        <v>12756</v>
      </c>
      <c r="F1666" t="s">
        <v>288</v>
      </c>
      <c r="G1666" s="10">
        <f t="shared" ref="G1666:G1729" si="104">+D1666+30</f>
        <v>45226</v>
      </c>
      <c r="H1666" t="s">
        <v>284</v>
      </c>
      <c r="I1666" s="12" t="str">
        <f t="shared" ref="I1666:I1729" si="105">+C1666&amp;E1666</f>
        <v>166492412756</v>
      </c>
      <c r="J1666" s="10">
        <f>+G1666</f>
        <v>45226</v>
      </c>
      <c r="K1666" s="11">
        <f>+E1666</f>
        <v>12756</v>
      </c>
      <c r="L1666" s="11">
        <f t="shared" ref="L1666:L1729" si="106">+K1666-E1666</f>
        <v>0</v>
      </c>
      <c r="O1666" s="10">
        <f>+IFERROR(VLOOKUP(I1666,'[1]Resumen pagos 2025'!$1:$1048576,9,0),0)</f>
        <v>0</v>
      </c>
      <c r="P1666" t="b">
        <f t="shared" si="103"/>
        <v>0</v>
      </c>
    </row>
    <row r="1667" spans="1:16">
      <c r="A1667" t="s">
        <v>469</v>
      </c>
      <c r="B1667" t="s">
        <v>41</v>
      </c>
      <c r="C1667" s="9">
        <v>21686</v>
      </c>
      <c r="D1667" s="10">
        <v>45197</v>
      </c>
      <c r="E1667" s="11">
        <v>2199000</v>
      </c>
      <c r="F1667" t="s">
        <v>288</v>
      </c>
      <c r="G1667" s="10">
        <f t="shared" si="104"/>
        <v>45227</v>
      </c>
      <c r="H1667" t="s">
        <v>284</v>
      </c>
      <c r="I1667" s="12" t="str">
        <f t="shared" si="105"/>
        <v>216862199000</v>
      </c>
      <c r="L1667" s="11">
        <f t="shared" si="106"/>
        <v>-2199000</v>
      </c>
      <c r="O1667" s="10">
        <f>+IFERROR(VLOOKUP(I1667,'[1]Resumen pagos 2025'!$1:$1048576,9,0),0)</f>
        <v>0</v>
      </c>
      <c r="P1667" t="b">
        <f t="shared" si="103"/>
        <v>1</v>
      </c>
    </row>
    <row r="1668" spans="1:16">
      <c r="A1668" t="s">
        <v>291</v>
      </c>
      <c r="B1668" t="s">
        <v>41</v>
      </c>
      <c r="C1668" s="9">
        <v>1350</v>
      </c>
      <c r="D1668" s="10">
        <v>45197</v>
      </c>
      <c r="E1668" s="11">
        <v>176001</v>
      </c>
      <c r="F1668" t="s">
        <v>288</v>
      </c>
      <c r="G1668" s="10">
        <f t="shared" si="104"/>
        <v>45227</v>
      </c>
      <c r="H1668" t="s">
        <v>284</v>
      </c>
      <c r="I1668" s="12" t="str">
        <f t="shared" si="105"/>
        <v>1350176001</v>
      </c>
      <c r="L1668" s="11">
        <f t="shared" si="106"/>
        <v>-176001</v>
      </c>
      <c r="O1668" s="10">
        <f>+IFERROR(VLOOKUP(I1668,'[1]Resumen pagos 2025'!$1:$1048576,9,0),0)</f>
        <v>0</v>
      </c>
      <c r="P1668" t="b">
        <f t="shared" si="103"/>
        <v>1</v>
      </c>
    </row>
    <row r="1669" spans="1:16">
      <c r="A1669" t="s">
        <v>415</v>
      </c>
      <c r="B1669" t="s">
        <v>41</v>
      </c>
      <c r="C1669" s="9">
        <v>99867</v>
      </c>
      <c r="D1669" s="10">
        <v>45197</v>
      </c>
      <c r="E1669" s="11">
        <v>967979</v>
      </c>
      <c r="F1669" t="s">
        <v>288</v>
      </c>
      <c r="G1669" s="10">
        <f t="shared" si="104"/>
        <v>45227</v>
      </c>
      <c r="H1669" t="s">
        <v>284</v>
      </c>
      <c r="I1669" s="12" t="str">
        <f t="shared" si="105"/>
        <v>99867967979</v>
      </c>
      <c r="L1669" s="11">
        <f t="shared" si="106"/>
        <v>-967979</v>
      </c>
      <c r="O1669" s="10">
        <f>+IFERROR(VLOOKUP(I1669,'[1]Resumen pagos 2025'!$1:$1048576,9,0),0)</f>
        <v>0</v>
      </c>
      <c r="P1669" t="b">
        <f t="shared" si="103"/>
        <v>1</v>
      </c>
    </row>
    <row r="1670" spans="1:16">
      <c r="A1670" t="s">
        <v>376</v>
      </c>
      <c r="B1670" t="s">
        <v>41</v>
      </c>
      <c r="C1670" s="9">
        <v>8096808</v>
      </c>
      <c r="D1670" s="10">
        <v>45198</v>
      </c>
      <c r="E1670" s="11">
        <v>22360</v>
      </c>
      <c r="F1670" t="s">
        <v>288</v>
      </c>
      <c r="G1670" s="10">
        <f t="shared" si="104"/>
        <v>45228</v>
      </c>
      <c r="H1670" t="s">
        <v>284</v>
      </c>
      <c r="I1670" s="12" t="str">
        <f t="shared" si="105"/>
        <v>809680822360</v>
      </c>
      <c r="J1670" s="10">
        <f>+G1670</f>
        <v>45228</v>
      </c>
      <c r="K1670" s="11">
        <f>+E1670</f>
        <v>22360</v>
      </c>
      <c r="L1670" s="11">
        <f t="shared" si="106"/>
        <v>0</v>
      </c>
      <c r="O1670" s="10">
        <f>+IFERROR(VLOOKUP(I1670,'[1]Resumen pagos 2025'!$1:$1048576,9,0),0)</f>
        <v>0</v>
      </c>
      <c r="P1670" t="b">
        <f t="shared" si="103"/>
        <v>0</v>
      </c>
    </row>
    <row r="1671" spans="1:16">
      <c r="A1671" t="s">
        <v>459</v>
      </c>
      <c r="B1671" t="s">
        <v>41</v>
      </c>
      <c r="C1671" s="9">
        <v>45203</v>
      </c>
      <c r="D1671" s="10">
        <v>45198</v>
      </c>
      <c r="E1671" s="11">
        <v>31929</v>
      </c>
      <c r="F1671" t="s">
        <v>288</v>
      </c>
      <c r="G1671" s="10">
        <f t="shared" si="104"/>
        <v>45228</v>
      </c>
      <c r="H1671" t="s">
        <v>284</v>
      </c>
      <c r="I1671" s="12" t="str">
        <f t="shared" si="105"/>
        <v>4520331929</v>
      </c>
      <c r="L1671" s="11">
        <f t="shared" si="106"/>
        <v>-31929</v>
      </c>
      <c r="O1671" s="10">
        <f>+IFERROR(VLOOKUP(I1671,'[1]Resumen pagos 2025'!$1:$1048576,9,0),0)</f>
        <v>0</v>
      </c>
      <c r="P1671" t="b">
        <f t="shared" ref="P1671:P1734" si="107">+O1671=J1671</f>
        <v>1</v>
      </c>
    </row>
    <row r="1672" spans="1:16">
      <c r="A1672" t="s">
        <v>55</v>
      </c>
      <c r="B1672" t="s">
        <v>41</v>
      </c>
      <c r="C1672" s="9">
        <v>968961</v>
      </c>
      <c r="D1672" s="10">
        <v>45198</v>
      </c>
      <c r="E1672" s="11">
        <v>4759958</v>
      </c>
      <c r="F1672" t="s">
        <v>288</v>
      </c>
      <c r="G1672" s="10">
        <f t="shared" si="104"/>
        <v>45228</v>
      </c>
      <c r="H1672" t="s">
        <v>284</v>
      </c>
      <c r="I1672" s="12" t="str">
        <f t="shared" si="105"/>
        <v>9689614759958</v>
      </c>
      <c r="L1672" s="11">
        <f t="shared" si="106"/>
        <v>-4759958</v>
      </c>
      <c r="N1672" s="14" t="s">
        <v>304</v>
      </c>
      <c r="O1672" s="10">
        <f>+IFERROR(VLOOKUP(I1672,'[1]Resumen pagos 2025'!$1:$1048576,9,0),0)</f>
        <v>0</v>
      </c>
      <c r="P1672" t="b">
        <f t="shared" si="107"/>
        <v>1</v>
      </c>
    </row>
    <row r="1673" spans="1:16">
      <c r="A1673" t="s">
        <v>375</v>
      </c>
      <c r="B1673" t="s">
        <v>41</v>
      </c>
      <c r="C1673" s="9">
        <v>31298</v>
      </c>
      <c r="D1673" s="10">
        <v>45200</v>
      </c>
      <c r="E1673" s="11">
        <v>1310904</v>
      </c>
      <c r="F1673" t="s">
        <v>288</v>
      </c>
      <c r="G1673" s="10">
        <f t="shared" si="104"/>
        <v>45230</v>
      </c>
      <c r="H1673" t="s">
        <v>284</v>
      </c>
      <c r="I1673" s="12" t="str">
        <f t="shared" si="105"/>
        <v>312981310904</v>
      </c>
      <c r="L1673" s="11">
        <f t="shared" si="106"/>
        <v>-1310904</v>
      </c>
      <c r="O1673" s="10">
        <f>+IFERROR(VLOOKUP(I1673,'[1]Resumen pagos 2025'!$1:$1048576,9,0),0)</f>
        <v>0</v>
      </c>
      <c r="P1673" t="b">
        <f t="shared" si="107"/>
        <v>1</v>
      </c>
    </row>
    <row r="1674" spans="1:16">
      <c r="A1674" t="s">
        <v>470</v>
      </c>
      <c r="B1674" t="s">
        <v>41</v>
      </c>
      <c r="C1674" s="9">
        <v>1012583</v>
      </c>
      <c r="D1674" s="10">
        <v>45200</v>
      </c>
      <c r="E1674" s="11">
        <v>25000</v>
      </c>
      <c r="F1674" t="s">
        <v>288</v>
      </c>
      <c r="G1674" s="10">
        <f t="shared" si="104"/>
        <v>45230</v>
      </c>
      <c r="H1674" t="s">
        <v>284</v>
      </c>
      <c r="I1674" s="12" t="str">
        <f t="shared" si="105"/>
        <v>101258325000</v>
      </c>
      <c r="L1674" s="11">
        <f t="shared" si="106"/>
        <v>-25000</v>
      </c>
      <c r="O1674" s="10">
        <f>+IFERROR(VLOOKUP(I1674,'[1]Resumen pagos 2025'!$1:$1048576,9,0),0)</f>
        <v>0</v>
      </c>
      <c r="P1674" t="b">
        <f t="shared" si="107"/>
        <v>1</v>
      </c>
    </row>
    <row r="1675" spans="1:16">
      <c r="A1675" t="s">
        <v>295</v>
      </c>
      <c r="B1675" t="s">
        <v>41</v>
      </c>
      <c r="C1675" s="9">
        <v>28112</v>
      </c>
      <c r="D1675" s="10">
        <v>45201</v>
      </c>
      <c r="E1675" s="11">
        <v>39999</v>
      </c>
      <c r="F1675" t="s">
        <v>288</v>
      </c>
      <c r="G1675" s="10">
        <f t="shared" si="104"/>
        <v>45231</v>
      </c>
      <c r="H1675" t="s">
        <v>284</v>
      </c>
      <c r="I1675" s="12" t="str">
        <f t="shared" si="105"/>
        <v>2811239999</v>
      </c>
      <c r="L1675" s="11">
        <f t="shared" si="106"/>
        <v>-39999</v>
      </c>
      <c r="O1675" s="10">
        <f>+IFERROR(VLOOKUP(I1675,'[1]Resumen pagos 2025'!$1:$1048576,9,0),0)</f>
        <v>0</v>
      </c>
      <c r="P1675" t="b">
        <f t="shared" si="107"/>
        <v>1</v>
      </c>
    </row>
    <row r="1676" spans="1:16">
      <c r="A1676" t="s">
        <v>412</v>
      </c>
      <c r="B1676" t="s">
        <v>41</v>
      </c>
      <c r="C1676" s="9">
        <v>221383</v>
      </c>
      <c r="D1676" s="10">
        <v>45201</v>
      </c>
      <c r="E1676" s="11">
        <v>767035</v>
      </c>
      <c r="F1676" t="s">
        <v>288</v>
      </c>
      <c r="G1676" s="10">
        <f t="shared" si="104"/>
        <v>45231</v>
      </c>
      <c r="H1676" t="s">
        <v>284</v>
      </c>
      <c r="I1676" s="12" t="str">
        <f t="shared" si="105"/>
        <v>221383767035</v>
      </c>
      <c r="L1676" s="11">
        <f t="shared" si="106"/>
        <v>-767035</v>
      </c>
      <c r="O1676" s="10">
        <f>+IFERROR(VLOOKUP(I1676,'[1]Resumen pagos 2025'!$1:$1048576,9,0),0)</f>
        <v>0</v>
      </c>
      <c r="P1676" t="b">
        <f t="shared" si="107"/>
        <v>1</v>
      </c>
    </row>
    <row r="1677" spans="1:16">
      <c r="A1677" t="s">
        <v>375</v>
      </c>
      <c r="B1677" t="s">
        <v>310</v>
      </c>
      <c r="C1677" s="9">
        <v>3378</v>
      </c>
      <c r="D1677" s="10">
        <v>45202</v>
      </c>
      <c r="E1677" s="11">
        <v>-575576</v>
      </c>
      <c r="F1677" t="s">
        <v>288</v>
      </c>
      <c r="G1677" s="10">
        <f t="shared" si="104"/>
        <v>45232</v>
      </c>
      <c r="H1677" t="s">
        <v>311</v>
      </c>
      <c r="I1677" s="12" t="str">
        <f t="shared" si="105"/>
        <v>3378-575576</v>
      </c>
      <c r="L1677" s="11">
        <f t="shared" si="106"/>
        <v>575576</v>
      </c>
      <c r="O1677" s="10">
        <f>+IFERROR(VLOOKUP(I1677,'[1]Resumen pagos 2025'!$1:$1048576,9,0),0)</f>
        <v>0</v>
      </c>
      <c r="P1677" t="b">
        <f t="shared" si="107"/>
        <v>1</v>
      </c>
    </row>
    <row r="1678" spans="1:16">
      <c r="A1678" t="s">
        <v>471</v>
      </c>
      <c r="B1678" t="s">
        <v>41</v>
      </c>
      <c r="C1678" s="9">
        <v>1293</v>
      </c>
      <c r="D1678" s="10">
        <v>45202</v>
      </c>
      <c r="E1678" s="11">
        <v>178500</v>
      </c>
      <c r="F1678" t="s">
        <v>288</v>
      </c>
      <c r="G1678" s="10">
        <f t="shared" si="104"/>
        <v>45232</v>
      </c>
      <c r="H1678" t="s">
        <v>284</v>
      </c>
      <c r="I1678" s="12" t="str">
        <f t="shared" si="105"/>
        <v>1293178500</v>
      </c>
      <c r="L1678" s="11">
        <f t="shared" si="106"/>
        <v>-178500</v>
      </c>
      <c r="O1678" s="10">
        <f>+IFERROR(VLOOKUP(I1678,'[1]Resumen pagos 2025'!$1:$1048576,9,0),0)</f>
        <v>0</v>
      </c>
      <c r="P1678" t="b">
        <f t="shared" si="107"/>
        <v>1</v>
      </c>
    </row>
    <row r="1679" spans="1:16">
      <c r="A1679" t="s">
        <v>344</v>
      </c>
      <c r="B1679" t="s">
        <v>41</v>
      </c>
      <c r="C1679" s="9">
        <v>30984</v>
      </c>
      <c r="D1679" s="10">
        <v>45202</v>
      </c>
      <c r="E1679" s="11">
        <v>392075</v>
      </c>
      <c r="F1679" t="s">
        <v>288</v>
      </c>
      <c r="G1679" s="10">
        <f t="shared" si="104"/>
        <v>45232</v>
      </c>
      <c r="H1679" t="s">
        <v>284</v>
      </c>
      <c r="I1679" s="12" t="str">
        <f t="shared" si="105"/>
        <v>30984392075</v>
      </c>
      <c r="L1679" s="11">
        <f t="shared" si="106"/>
        <v>-392075</v>
      </c>
      <c r="O1679" s="10">
        <f>+IFERROR(VLOOKUP(I1679,'[1]Resumen pagos 2025'!$1:$1048576,9,0),0)</f>
        <v>0</v>
      </c>
      <c r="P1679" t="b">
        <f t="shared" si="107"/>
        <v>1</v>
      </c>
    </row>
    <row r="1680" spans="1:16">
      <c r="A1680" t="s">
        <v>96</v>
      </c>
      <c r="B1680" t="s">
        <v>41</v>
      </c>
      <c r="C1680" s="9">
        <v>12314</v>
      </c>
      <c r="D1680" s="10">
        <v>45203</v>
      </c>
      <c r="E1680" s="11">
        <v>2892483</v>
      </c>
      <c r="F1680" t="s">
        <v>288</v>
      </c>
      <c r="G1680" s="10">
        <f t="shared" si="104"/>
        <v>45233</v>
      </c>
      <c r="H1680" t="s">
        <v>284</v>
      </c>
      <c r="I1680" s="12" t="str">
        <f t="shared" si="105"/>
        <v>123142892483</v>
      </c>
      <c r="L1680" s="11">
        <f t="shared" si="106"/>
        <v>-2892483</v>
      </c>
      <c r="O1680" s="10">
        <f>+IFERROR(VLOOKUP(I1680,'[1]Resumen pagos 2025'!$1:$1048576,9,0),0)</f>
        <v>0</v>
      </c>
      <c r="P1680" t="b">
        <f t="shared" si="107"/>
        <v>1</v>
      </c>
    </row>
    <row r="1681" spans="1:16">
      <c r="A1681" t="s">
        <v>391</v>
      </c>
      <c r="B1681" t="s">
        <v>41</v>
      </c>
      <c r="C1681" s="9">
        <v>50671</v>
      </c>
      <c r="D1681" s="10">
        <v>45203</v>
      </c>
      <c r="E1681" s="11">
        <v>192000</v>
      </c>
      <c r="F1681" t="s">
        <v>288</v>
      </c>
      <c r="G1681" s="10">
        <f t="shared" si="104"/>
        <v>45233</v>
      </c>
      <c r="H1681" t="s">
        <v>284</v>
      </c>
      <c r="I1681" s="12" t="str">
        <f t="shared" si="105"/>
        <v>50671192000</v>
      </c>
      <c r="L1681" s="11">
        <f t="shared" si="106"/>
        <v>-192000</v>
      </c>
      <c r="O1681" s="10">
        <f>+IFERROR(VLOOKUP(I1681,'[1]Resumen pagos 2025'!$1:$1048576,9,0),0)</f>
        <v>0</v>
      </c>
      <c r="P1681" t="b">
        <f t="shared" si="107"/>
        <v>1</v>
      </c>
    </row>
    <row r="1682" spans="1:16">
      <c r="A1682" t="s">
        <v>454</v>
      </c>
      <c r="B1682" t="s">
        <v>41</v>
      </c>
      <c r="C1682" s="9">
        <v>448</v>
      </c>
      <c r="D1682" s="10">
        <v>45204</v>
      </c>
      <c r="E1682" s="11">
        <v>539980</v>
      </c>
      <c r="F1682" t="s">
        <v>288</v>
      </c>
      <c r="G1682" s="10">
        <f t="shared" si="104"/>
        <v>45234</v>
      </c>
      <c r="H1682" t="s">
        <v>284</v>
      </c>
      <c r="I1682" s="12" t="str">
        <f t="shared" si="105"/>
        <v>448539980</v>
      </c>
      <c r="L1682" s="11">
        <f t="shared" si="106"/>
        <v>-539980</v>
      </c>
      <c r="O1682" s="10">
        <f>+IFERROR(VLOOKUP(I1682,'[1]Resumen pagos 2025'!$1:$1048576,9,0),0)</f>
        <v>0</v>
      </c>
      <c r="P1682" t="b">
        <f t="shared" si="107"/>
        <v>1</v>
      </c>
    </row>
    <row r="1683" spans="1:16">
      <c r="A1683" t="s">
        <v>333</v>
      </c>
      <c r="B1683" t="s">
        <v>41</v>
      </c>
      <c r="C1683" s="9">
        <v>124652</v>
      </c>
      <c r="D1683" s="10">
        <v>45204</v>
      </c>
      <c r="E1683" s="11">
        <v>49180</v>
      </c>
      <c r="F1683" t="s">
        <v>288</v>
      </c>
      <c r="G1683" s="10">
        <f t="shared" si="104"/>
        <v>45234</v>
      </c>
      <c r="H1683" t="s">
        <v>284</v>
      </c>
      <c r="I1683" s="12" t="str">
        <f t="shared" si="105"/>
        <v>12465249180</v>
      </c>
      <c r="L1683" s="11">
        <f t="shared" si="106"/>
        <v>-49180</v>
      </c>
      <c r="O1683" s="10">
        <f>+IFERROR(VLOOKUP(I1683,'[1]Resumen pagos 2025'!$1:$1048576,9,0),0)</f>
        <v>0</v>
      </c>
      <c r="P1683" t="b">
        <f t="shared" si="107"/>
        <v>1</v>
      </c>
    </row>
    <row r="1684" spans="1:16">
      <c r="A1684" t="s">
        <v>61</v>
      </c>
      <c r="B1684" t="s">
        <v>297</v>
      </c>
      <c r="C1684" s="9">
        <v>675</v>
      </c>
      <c r="D1684" s="10">
        <v>45204</v>
      </c>
      <c r="E1684" s="11">
        <v>1095912</v>
      </c>
      <c r="F1684" t="s">
        <v>288</v>
      </c>
      <c r="G1684" s="10">
        <f t="shared" si="104"/>
        <v>45234</v>
      </c>
      <c r="H1684" t="s">
        <v>284</v>
      </c>
      <c r="I1684" s="12" t="str">
        <f t="shared" si="105"/>
        <v>6751095912</v>
      </c>
      <c r="L1684" s="11">
        <f t="shared" si="106"/>
        <v>-1095912</v>
      </c>
      <c r="O1684" s="10">
        <f>+IFERROR(VLOOKUP(I1684,'[1]Resumen pagos 2025'!$1:$1048576,9,0),0)</f>
        <v>0</v>
      </c>
      <c r="P1684" t="b">
        <f t="shared" si="107"/>
        <v>1</v>
      </c>
    </row>
    <row r="1685" spans="1:16">
      <c r="A1685" t="s">
        <v>472</v>
      </c>
      <c r="B1685" t="s">
        <v>41</v>
      </c>
      <c r="C1685" s="9">
        <v>26384</v>
      </c>
      <c r="D1685" s="10">
        <v>45205</v>
      </c>
      <c r="E1685" s="11">
        <v>231400</v>
      </c>
      <c r="F1685" t="s">
        <v>288</v>
      </c>
      <c r="G1685" s="10">
        <f t="shared" si="104"/>
        <v>45235</v>
      </c>
      <c r="H1685" t="s">
        <v>284</v>
      </c>
      <c r="I1685" s="12" t="str">
        <f t="shared" si="105"/>
        <v>26384231400</v>
      </c>
      <c r="L1685" s="11">
        <f t="shared" si="106"/>
        <v>-231400</v>
      </c>
      <c r="O1685" s="10">
        <f>+IFERROR(VLOOKUP(I1685,'[1]Resumen pagos 2025'!$1:$1048576,9,0),0)</f>
        <v>0</v>
      </c>
      <c r="P1685" t="b">
        <f t="shared" si="107"/>
        <v>1</v>
      </c>
    </row>
    <row r="1686" spans="1:16">
      <c r="A1686" t="s">
        <v>473</v>
      </c>
      <c r="B1686" t="s">
        <v>41</v>
      </c>
      <c r="C1686" s="9">
        <v>657</v>
      </c>
      <c r="D1686" s="10">
        <v>45207</v>
      </c>
      <c r="E1686" s="11">
        <v>2299000</v>
      </c>
      <c r="F1686" t="s">
        <v>288</v>
      </c>
      <c r="G1686" s="10">
        <f t="shared" si="104"/>
        <v>45237</v>
      </c>
      <c r="H1686" t="s">
        <v>284</v>
      </c>
      <c r="I1686" s="12" t="str">
        <f t="shared" si="105"/>
        <v>6572299000</v>
      </c>
      <c r="L1686" s="11">
        <f t="shared" si="106"/>
        <v>-2299000</v>
      </c>
      <c r="O1686" s="10">
        <f>+IFERROR(VLOOKUP(I1686,'[1]Resumen pagos 2025'!$1:$1048576,9,0),0)</f>
        <v>0</v>
      </c>
      <c r="P1686" t="b">
        <f t="shared" si="107"/>
        <v>1</v>
      </c>
    </row>
    <row r="1687" spans="1:16">
      <c r="A1687" t="s">
        <v>371</v>
      </c>
      <c r="B1687" t="s">
        <v>41</v>
      </c>
      <c r="C1687" s="9">
        <v>825</v>
      </c>
      <c r="D1687" s="10">
        <v>45208</v>
      </c>
      <c r="E1687" s="11">
        <v>3159</v>
      </c>
      <c r="F1687" t="s">
        <v>288</v>
      </c>
      <c r="G1687" s="10">
        <f t="shared" si="104"/>
        <v>45238</v>
      </c>
      <c r="H1687" t="s">
        <v>284</v>
      </c>
      <c r="I1687" s="12" t="str">
        <f t="shared" si="105"/>
        <v>8253159</v>
      </c>
      <c r="L1687" s="11">
        <f t="shared" si="106"/>
        <v>-3159</v>
      </c>
      <c r="O1687" s="10">
        <f>+IFERROR(VLOOKUP(I1687,'[1]Resumen pagos 2025'!$1:$1048576,9,0),0)</f>
        <v>0</v>
      </c>
      <c r="P1687" t="b">
        <f t="shared" si="107"/>
        <v>1</v>
      </c>
    </row>
    <row r="1688" spans="1:16">
      <c r="A1688" t="s">
        <v>453</v>
      </c>
      <c r="B1688" t="s">
        <v>41</v>
      </c>
      <c r="C1688" s="9">
        <v>1747765</v>
      </c>
      <c r="D1688" s="10">
        <v>45209</v>
      </c>
      <c r="E1688" s="11">
        <v>729990</v>
      </c>
      <c r="F1688" t="s">
        <v>288</v>
      </c>
      <c r="G1688" s="10">
        <f t="shared" si="104"/>
        <v>45239</v>
      </c>
      <c r="H1688" t="s">
        <v>284</v>
      </c>
      <c r="I1688" s="12" t="str">
        <f t="shared" si="105"/>
        <v>1747765729990</v>
      </c>
      <c r="L1688" s="11">
        <f t="shared" si="106"/>
        <v>-729990</v>
      </c>
      <c r="O1688" s="10">
        <f>+IFERROR(VLOOKUP(I1688,'[1]Resumen pagos 2025'!$1:$1048576,9,0),0)</f>
        <v>0</v>
      </c>
      <c r="P1688" t="b">
        <f t="shared" si="107"/>
        <v>1</v>
      </c>
    </row>
    <row r="1689" spans="1:16">
      <c r="A1689" t="s">
        <v>300</v>
      </c>
      <c r="B1689" t="s">
        <v>41</v>
      </c>
      <c r="C1689" s="9">
        <v>48181478</v>
      </c>
      <c r="D1689" s="10">
        <v>45209</v>
      </c>
      <c r="E1689" s="11">
        <v>24177</v>
      </c>
      <c r="F1689" t="s">
        <v>288</v>
      </c>
      <c r="G1689" s="10">
        <f t="shared" si="104"/>
        <v>45239</v>
      </c>
      <c r="H1689" t="s">
        <v>284</v>
      </c>
      <c r="I1689" s="12" t="str">
        <f t="shared" si="105"/>
        <v>4818147824177</v>
      </c>
      <c r="L1689" s="11">
        <f t="shared" si="106"/>
        <v>-24177</v>
      </c>
      <c r="O1689" s="10">
        <f>+IFERROR(VLOOKUP(I1689,'[1]Resumen pagos 2025'!$1:$1048576,9,0),0)</f>
        <v>0</v>
      </c>
      <c r="P1689" t="b">
        <f t="shared" si="107"/>
        <v>1</v>
      </c>
    </row>
    <row r="1690" spans="1:16">
      <c r="A1690" t="s">
        <v>306</v>
      </c>
      <c r="B1690" t="s">
        <v>41</v>
      </c>
      <c r="C1690" s="9">
        <v>1582352</v>
      </c>
      <c r="D1690" s="10">
        <v>45209</v>
      </c>
      <c r="E1690" s="11">
        <v>38980</v>
      </c>
      <c r="F1690" t="s">
        <v>288</v>
      </c>
      <c r="G1690" s="10">
        <f t="shared" si="104"/>
        <v>45239</v>
      </c>
      <c r="H1690" t="s">
        <v>284</v>
      </c>
      <c r="I1690" s="12" t="str">
        <f t="shared" si="105"/>
        <v>158235238980</v>
      </c>
      <c r="L1690" s="11">
        <f t="shared" si="106"/>
        <v>-38980</v>
      </c>
      <c r="O1690" s="10">
        <f>+IFERROR(VLOOKUP(I1690,'[1]Resumen pagos 2025'!$1:$1048576,9,0),0)</f>
        <v>0</v>
      </c>
      <c r="P1690" t="b">
        <f t="shared" si="107"/>
        <v>1</v>
      </c>
    </row>
    <row r="1691" spans="1:16">
      <c r="A1691" t="s">
        <v>419</v>
      </c>
      <c r="B1691" t="s">
        <v>41</v>
      </c>
      <c r="C1691" s="9">
        <v>209</v>
      </c>
      <c r="D1691" s="10">
        <v>45209</v>
      </c>
      <c r="E1691" s="11">
        <v>119000</v>
      </c>
      <c r="F1691" t="s">
        <v>288</v>
      </c>
      <c r="G1691" s="10">
        <f t="shared" si="104"/>
        <v>45239</v>
      </c>
      <c r="H1691" t="s">
        <v>284</v>
      </c>
      <c r="I1691" s="12" t="str">
        <f t="shared" si="105"/>
        <v>209119000</v>
      </c>
      <c r="L1691" s="11">
        <f t="shared" si="106"/>
        <v>-119000</v>
      </c>
      <c r="O1691" s="10">
        <f>+IFERROR(VLOOKUP(I1691,'[1]Resumen pagos 2025'!$1:$1048576,9,0),0)</f>
        <v>0</v>
      </c>
      <c r="P1691" t="b">
        <f t="shared" si="107"/>
        <v>1</v>
      </c>
    </row>
    <row r="1692" spans="1:16">
      <c r="A1692" t="s">
        <v>413</v>
      </c>
      <c r="B1692" t="s">
        <v>41</v>
      </c>
      <c r="C1692" s="9">
        <v>7707</v>
      </c>
      <c r="D1692" s="10">
        <v>45211</v>
      </c>
      <c r="E1692" s="11">
        <v>4076854</v>
      </c>
      <c r="F1692" t="s">
        <v>288</v>
      </c>
      <c r="G1692" s="10">
        <f t="shared" si="104"/>
        <v>45241</v>
      </c>
      <c r="H1692" t="s">
        <v>284</v>
      </c>
      <c r="I1692" s="12" t="str">
        <f t="shared" si="105"/>
        <v>77074076854</v>
      </c>
      <c r="L1692" s="11">
        <f t="shared" si="106"/>
        <v>-4076854</v>
      </c>
      <c r="O1692" s="10">
        <f>+IFERROR(VLOOKUP(I1692,'[1]Resumen pagos 2025'!$1:$1048576,9,0),0)</f>
        <v>0</v>
      </c>
      <c r="P1692" t="b">
        <f t="shared" si="107"/>
        <v>1</v>
      </c>
    </row>
    <row r="1693" spans="1:16">
      <c r="A1693" t="s">
        <v>55</v>
      </c>
      <c r="B1693" t="s">
        <v>41</v>
      </c>
      <c r="C1693" s="9">
        <v>969383</v>
      </c>
      <c r="D1693" s="10">
        <v>45211</v>
      </c>
      <c r="E1693" s="11">
        <v>2939950</v>
      </c>
      <c r="F1693" t="s">
        <v>288</v>
      </c>
      <c r="G1693" s="10">
        <f t="shared" si="104"/>
        <v>45241</v>
      </c>
      <c r="H1693" t="s">
        <v>284</v>
      </c>
      <c r="I1693" s="12" t="str">
        <f t="shared" si="105"/>
        <v>9693832939950</v>
      </c>
      <c r="L1693" s="11">
        <f t="shared" si="106"/>
        <v>-2939950</v>
      </c>
      <c r="N1693" s="14" t="s">
        <v>304</v>
      </c>
      <c r="O1693" s="10">
        <f>+IFERROR(VLOOKUP(I1693,'[1]Resumen pagos 2025'!$1:$1048576,9,0),0)</f>
        <v>0</v>
      </c>
      <c r="P1693" t="b">
        <f t="shared" si="107"/>
        <v>1</v>
      </c>
    </row>
    <row r="1694" spans="1:16">
      <c r="A1694" t="s">
        <v>474</v>
      </c>
      <c r="B1694" t="s">
        <v>41</v>
      </c>
      <c r="C1694" s="9">
        <v>5194</v>
      </c>
      <c r="D1694" s="10">
        <v>45212</v>
      </c>
      <c r="E1694" s="11">
        <v>132980</v>
      </c>
      <c r="F1694" t="s">
        <v>288</v>
      </c>
      <c r="G1694" s="10">
        <f t="shared" si="104"/>
        <v>45242</v>
      </c>
      <c r="H1694" t="s">
        <v>284</v>
      </c>
      <c r="I1694" s="12" t="str">
        <f t="shared" si="105"/>
        <v>5194132980</v>
      </c>
      <c r="L1694" s="11">
        <f t="shared" si="106"/>
        <v>-132980</v>
      </c>
      <c r="O1694" s="10">
        <f>+IFERROR(VLOOKUP(I1694,'[1]Resumen pagos 2025'!$1:$1048576,9,0),0)</f>
        <v>0</v>
      </c>
      <c r="P1694" t="b">
        <f t="shared" si="107"/>
        <v>1</v>
      </c>
    </row>
    <row r="1695" spans="1:16">
      <c r="A1695" t="s">
        <v>444</v>
      </c>
      <c r="B1695" t="s">
        <v>41</v>
      </c>
      <c r="C1695" s="9">
        <v>412</v>
      </c>
      <c r="D1695" s="10">
        <v>45212</v>
      </c>
      <c r="E1695" s="11">
        <v>2766006</v>
      </c>
      <c r="F1695" t="s">
        <v>288</v>
      </c>
      <c r="G1695" s="10">
        <f t="shared" si="104"/>
        <v>45242</v>
      </c>
      <c r="H1695" t="s">
        <v>284</v>
      </c>
      <c r="I1695" s="12" t="str">
        <f t="shared" si="105"/>
        <v>4122766006</v>
      </c>
      <c r="L1695" s="11">
        <f t="shared" si="106"/>
        <v>-2766006</v>
      </c>
      <c r="O1695" s="10">
        <f>+IFERROR(VLOOKUP(I1695,'[1]Resumen pagos 2025'!$1:$1048576,9,0),0)</f>
        <v>0</v>
      </c>
      <c r="P1695" t="b">
        <f t="shared" si="107"/>
        <v>1</v>
      </c>
    </row>
    <row r="1696" spans="1:16">
      <c r="A1696" t="s">
        <v>340</v>
      </c>
      <c r="B1696" t="s">
        <v>41</v>
      </c>
      <c r="C1696" s="9">
        <v>956</v>
      </c>
      <c r="D1696" s="10">
        <v>45214</v>
      </c>
      <c r="E1696" s="11">
        <v>247404</v>
      </c>
      <c r="F1696" t="s">
        <v>288</v>
      </c>
      <c r="G1696" s="10">
        <f t="shared" si="104"/>
        <v>45244</v>
      </c>
      <c r="H1696" t="s">
        <v>284</v>
      </c>
      <c r="I1696" s="12" t="str">
        <f t="shared" si="105"/>
        <v>956247404</v>
      </c>
      <c r="L1696" s="11">
        <f t="shared" si="106"/>
        <v>-247404</v>
      </c>
      <c r="O1696" s="10">
        <f>+IFERROR(VLOOKUP(I1696,'[1]Resumen pagos 2025'!$1:$1048576,9,0),0)</f>
        <v>0</v>
      </c>
      <c r="P1696" t="b">
        <f t="shared" si="107"/>
        <v>1</v>
      </c>
    </row>
    <row r="1697" spans="1:16">
      <c r="A1697" t="s">
        <v>475</v>
      </c>
      <c r="B1697" t="s">
        <v>41</v>
      </c>
      <c r="C1697" s="9">
        <v>262</v>
      </c>
      <c r="D1697" s="10">
        <v>45214</v>
      </c>
      <c r="E1697" s="11">
        <v>416500</v>
      </c>
      <c r="F1697" t="s">
        <v>288</v>
      </c>
      <c r="G1697" s="10">
        <f t="shared" si="104"/>
        <v>45244</v>
      </c>
      <c r="H1697" t="s">
        <v>284</v>
      </c>
      <c r="I1697" s="12" t="str">
        <f t="shared" si="105"/>
        <v>262416500</v>
      </c>
      <c r="L1697" s="11">
        <f t="shared" si="106"/>
        <v>-416500</v>
      </c>
      <c r="O1697" s="10">
        <f>+IFERROR(VLOOKUP(I1697,'[1]Resumen pagos 2025'!$1:$1048576,9,0),0)</f>
        <v>0</v>
      </c>
      <c r="P1697" t="b">
        <f t="shared" si="107"/>
        <v>1</v>
      </c>
    </row>
    <row r="1698" spans="1:16">
      <c r="A1698" t="s">
        <v>312</v>
      </c>
      <c r="B1698" t="s">
        <v>41</v>
      </c>
      <c r="C1698" s="9">
        <v>65762</v>
      </c>
      <c r="D1698" s="10">
        <v>45214</v>
      </c>
      <c r="E1698" s="11">
        <v>344240</v>
      </c>
      <c r="F1698" t="s">
        <v>288</v>
      </c>
      <c r="G1698" s="10">
        <f t="shared" si="104"/>
        <v>45244</v>
      </c>
      <c r="H1698" t="s">
        <v>284</v>
      </c>
      <c r="I1698" s="12" t="str">
        <f t="shared" si="105"/>
        <v>65762344240</v>
      </c>
      <c r="L1698" s="11">
        <f t="shared" si="106"/>
        <v>-344240</v>
      </c>
      <c r="O1698" s="10">
        <f>+IFERROR(VLOOKUP(I1698,'[1]Resumen pagos 2025'!$1:$1048576,9,0),0)</f>
        <v>0</v>
      </c>
      <c r="P1698" t="b">
        <f t="shared" si="107"/>
        <v>1</v>
      </c>
    </row>
    <row r="1699" spans="1:16">
      <c r="A1699" t="s">
        <v>426</v>
      </c>
      <c r="B1699" t="s">
        <v>41</v>
      </c>
      <c r="C1699" s="9">
        <v>3639331</v>
      </c>
      <c r="D1699" s="10">
        <v>45215</v>
      </c>
      <c r="E1699" s="11">
        <v>5998</v>
      </c>
      <c r="F1699" t="s">
        <v>288</v>
      </c>
      <c r="G1699" s="10">
        <f t="shared" si="104"/>
        <v>45245</v>
      </c>
      <c r="H1699" t="s">
        <v>284</v>
      </c>
      <c r="I1699" s="12" t="str">
        <f t="shared" si="105"/>
        <v>36393315998</v>
      </c>
      <c r="L1699" s="11">
        <f t="shared" si="106"/>
        <v>-5998</v>
      </c>
      <c r="O1699" s="10">
        <f>+IFERROR(VLOOKUP(I1699,'[1]Resumen pagos 2025'!$1:$1048576,9,0),0)</f>
        <v>0</v>
      </c>
      <c r="P1699" t="b">
        <f t="shared" si="107"/>
        <v>1</v>
      </c>
    </row>
    <row r="1700" spans="1:16">
      <c r="A1700" t="s">
        <v>314</v>
      </c>
      <c r="B1700" t="s">
        <v>41</v>
      </c>
      <c r="C1700" s="9">
        <v>3123409</v>
      </c>
      <c r="D1700" s="10">
        <v>45215</v>
      </c>
      <c r="E1700" s="11">
        <v>175861</v>
      </c>
      <c r="F1700" t="s">
        <v>288</v>
      </c>
      <c r="G1700" s="10">
        <f t="shared" si="104"/>
        <v>45245</v>
      </c>
      <c r="H1700" t="s">
        <v>284</v>
      </c>
      <c r="I1700" s="12" t="str">
        <f t="shared" si="105"/>
        <v>3123409175861</v>
      </c>
      <c r="L1700" s="11">
        <f t="shared" si="106"/>
        <v>-175861</v>
      </c>
      <c r="O1700" s="10">
        <f>+IFERROR(VLOOKUP(I1700,'[1]Resumen pagos 2025'!$1:$1048576,9,0),0)</f>
        <v>0</v>
      </c>
      <c r="P1700" t="b">
        <f t="shared" si="107"/>
        <v>1</v>
      </c>
    </row>
    <row r="1701" spans="1:16">
      <c r="A1701" t="s">
        <v>350</v>
      </c>
      <c r="B1701" t="s">
        <v>41</v>
      </c>
      <c r="C1701" s="9">
        <v>6339434</v>
      </c>
      <c r="D1701" s="10">
        <v>45215</v>
      </c>
      <c r="E1701" s="11">
        <v>13033</v>
      </c>
      <c r="F1701" t="s">
        <v>288</v>
      </c>
      <c r="G1701" s="10">
        <f t="shared" si="104"/>
        <v>45245</v>
      </c>
      <c r="H1701" t="s">
        <v>284</v>
      </c>
      <c r="I1701" s="12" t="str">
        <f t="shared" si="105"/>
        <v>633943413033</v>
      </c>
      <c r="J1701" s="10">
        <f>+G1701</f>
        <v>45245</v>
      </c>
      <c r="K1701" s="11">
        <f>+E1701</f>
        <v>13033</v>
      </c>
      <c r="L1701" s="11">
        <f t="shared" si="106"/>
        <v>0</v>
      </c>
      <c r="O1701" s="10">
        <f>+IFERROR(VLOOKUP(I1701,'[1]Resumen pagos 2025'!$1:$1048576,9,0),0)</f>
        <v>0</v>
      </c>
      <c r="P1701" t="b">
        <f t="shared" si="107"/>
        <v>0</v>
      </c>
    </row>
    <row r="1702" spans="1:16">
      <c r="A1702" t="s">
        <v>51</v>
      </c>
      <c r="B1702" t="s">
        <v>41</v>
      </c>
      <c r="C1702" s="9">
        <v>16035</v>
      </c>
      <c r="D1702" s="10">
        <v>45216</v>
      </c>
      <c r="E1702" s="11">
        <v>241100</v>
      </c>
      <c r="F1702" t="s">
        <v>288</v>
      </c>
      <c r="G1702" s="10">
        <f t="shared" si="104"/>
        <v>45246</v>
      </c>
      <c r="H1702" t="s">
        <v>284</v>
      </c>
      <c r="I1702" s="12" t="str">
        <f t="shared" si="105"/>
        <v>16035241100</v>
      </c>
      <c r="L1702" s="11">
        <f t="shared" si="106"/>
        <v>-241100</v>
      </c>
      <c r="O1702" s="10">
        <f>+IFERROR(VLOOKUP(I1702,'[1]Resumen pagos 2025'!$1:$1048576,9,0),0)</f>
        <v>0</v>
      </c>
      <c r="P1702" t="b">
        <f t="shared" si="107"/>
        <v>1</v>
      </c>
    </row>
    <row r="1703" spans="1:16">
      <c r="A1703" t="s">
        <v>95</v>
      </c>
      <c r="B1703" t="s">
        <v>41</v>
      </c>
      <c r="C1703" s="9">
        <v>5672</v>
      </c>
      <c r="D1703" s="10">
        <v>45216</v>
      </c>
      <c r="E1703" s="11">
        <v>2419370</v>
      </c>
      <c r="F1703" t="s">
        <v>288</v>
      </c>
      <c r="G1703" s="10">
        <f t="shared" si="104"/>
        <v>45246</v>
      </c>
      <c r="H1703" t="s">
        <v>284</v>
      </c>
      <c r="I1703" s="12" t="str">
        <f t="shared" si="105"/>
        <v>56722419370</v>
      </c>
      <c r="L1703" s="11">
        <f t="shared" si="106"/>
        <v>-2419370</v>
      </c>
      <c r="O1703" s="10">
        <f>+IFERROR(VLOOKUP(I1703,'[1]Resumen pagos 2025'!$1:$1048576,9,0),0)</f>
        <v>0</v>
      </c>
      <c r="P1703" t="b">
        <f t="shared" si="107"/>
        <v>1</v>
      </c>
    </row>
    <row r="1704" spans="1:16">
      <c r="A1704" t="s">
        <v>341</v>
      </c>
      <c r="B1704" t="s">
        <v>41</v>
      </c>
      <c r="C1704" s="9">
        <v>34003</v>
      </c>
      <c r="D1704" s="10">
        <v>45216</v>
      </c>
      <c r="E1704" s="11">
        <v>950881</v>
      </c>
      <c r="F1704" t="s">
        <v>288</v>
      </c>
      <c r="G1704" s="10">
        <f t="shared" si="104"/>
        <v>45246</v>
      </c>
      <c r="H1704" t="s">
        <v>284</v>
      </c>
      <c r="I1704" s="12" t="str">
        <f t="shared" si="105"/>
        <v>34003950881</v>
      </c>
      <c r="L1704" s="11">
        <f t="shared" si="106"/>
        <v>-950881</v>
      </c>
      <c r="O1704" s="10">
        <f>+IFERROR(VLOOKUP(I1704,'[1]Resumen pagos 2025'!$1:$1048576,9,0),0)</f>
        <v>0</v>
      </c>
      <c r="P1704" t="b">
        <f t="shared" si="107"/>
        <v>1</v>
      </c>
    </row>
    <row r="1705" spans="1:16">
      <c r="A1705" t="s">
        <v>286</v>
      </c>
      <c r="B1705" t="s">
        <v>41</v>
      </c>
      <c r="C1705" s="9">
        <v>3238177</v>
      </c>
      <c r="D1705" s="10">
        <v>45216</v>
      </c>
      <c r="E1705" s="11">
        <v>702788</v>
      </c>
      <c r="F1705" t="s">
        <v>288</v>
      </c>
      <c r="G1705" s="10">
        <f t="shared" si="104"/>
        <v>45246</v>
      </c>
      <c r="H1705" t="s">
        <v>284</v>
      </c>
      <c r="I1705" s="12" t="str">
        <f t="shared" si="105"/>
        <v>3238177702788</v>
      </c>
      <c r="L1705" s="11">
        <f t="shared" si="106"/>
        <v>-702788</v>
      </c>
      <c r="O1705" s="10">
        <f>+IFERROR(VLOOKUP(I1705,'[1]Resumen pagos 2025'!$1:$1048576,9,0),0)</f>
        <v>0</v>
      </c>
      <c r="P1705" t="b">
        <f t="shared" si="107"/>
        <v>1</v>
      </c>
    </row>
    <row r="1706" spans="1:16">
      <c r="A1706" t="s">
        <v>466</v>
      </c>
      <c r="B1706" t="s">
        <v>41</v>
      </c>
      <c r="C1706" s="9">
        <v>1032</v>
      </c>
      <c r="D1706" s="10">
        <v>45217</v>
      </c>
      <c r="E1706" s="11">
        <v>395032</v>
      </c>
      <c r="F1706" t="s">
        <v>288</v>
      </c>
      <c r="G1706" s="10">
        <f t="shared" si="104"/>
        <v>45247</v>
      </c>
      <c r="H1706" t="s">
        <v>284</v>
      </c>
      <c r="I1706" s="12" t="str">
        <f t="shared" si="105"/>
        <v>1032395032</v>
      </c>
      <c r="L1706" s="11">
        <f t="shared" si="106"/>
        <v>-395032</v>
      </c>
      <c r="O1706" s="10">
        <f>+IFERROR(VLOOKUP(I1706,'[1]Resumen pagos 2025'!$1:$1048576,9,0),0)</f>
        <v>0</v>
      </c>
      <c r="P1706" t="b">
        <f t="shared" si="107"/>
        <v>1</v>
      </c>
    </row>
    <row r="1707" spans="1:16">
      <c r="A1707" t="s">
        <v>344</v>
      </c>
      <c r="B1707" t="s">
        <v>41</v>
      </c>
      <c r="C1707" s="9">
        <v>31083</v>
      </c>
      <c r="D1707" s="10">
        <v>45217</v>
      </c>
      <c r="E1707" s="11">
        <v>239454</v>
      </c>
      <c r="F1707" t="s">
        <v>288</v>
      </c>
      <c r="G1707" s="10">
        <f t="shared" si="104"/>
        <v>45247</v>
      </c>
      <c r="H1707" t="s">
        <v>284</v>
      </c>
      <c r="I1707" s="12" t="str">
        <f t="shared" si="105"/>
        <v>31083239454</v>
      </c>
      <c r="L1707" s="11">
        <f t="shared" si="106"/>
        <v>-239454</v>
      </c>
      <c r="O1707" s="10">
        <f>+IFERROR(VLOOKUP(I1707,'[1]Resumen pagos 2025'!$1:$1048576,9,0),0)</f>
        <v>0</v>
      </c>
      <c r="P1707" t="b">
        <f t="shared" si="107"/>
        <v>1</v>
      </c>
    </row>
    <row r="1708" spans="1:16">
      <c r="A1708" t="s">
        <v>64</v>
      </c>
      <c r="B1708" t="s">
        <v>41</v>
      </c>
      <c r="C1708" s="9">
        <v>112279</v>
      </c>
      <c r="D1708" s="10">
        <v>45218</v>
      </c>
      <c r="E1708" s="11">
        <v>501686</v>
      </c>
      <c r="F1708" t="s">
        <v>288</v>
      </c>
      <c r="G1708" s="10">
        <f t="shared" si="104"/>
        <v>45248</v>
      </c>
      <c r="H1708" t="s">
        <v>284</v>
      </c>
      <c r="I1708" s="12" t="str">
        <f t="shared" si="105"/>
        <v>112279501686</v>
      </c>
      <c r="L1708" s="11">
        <f t="shared" si="106"/>
        <v>-501686</v>
      </c>
      <c r="O1708" s="10">
        <f>+IFERROR(VLOOKUP(I1708,'[1]Resumen pagos 2025'!$1:$1048576,9,0),0)</f>
        <v>0</v>
      </c>
      <c r="P1708" t="b">
        <f t="shared" si="107"/>
        <v>1</v>
      </c>
    </row>
    <row r="1709" spans="1:16">
      <c r="A1709" t="s">
        <v>64</v>
      </c>
      <c r="B1709" t="s">
        <v>41</v>
      </c>
      <c r="C1709" s="9">
        <v>112280</v>
      </c>
      <c r="D1709" s="10">
        <v>45218</v>
      </c>
      <c r="E1709" s="11">
        <v>19290</v>
      </c>
      <c r="F1709" t="s">
        <v>288</v>
      </c>
      <c r="G1709" s="10">
        <f t="shared" si="104"/>
        <v>45248</v>
      </c>
      <c r="H1709" t="s">
        <v>284</v>
      </c>
      <c r="I1709" s="12" t="str">
        <f t="shared" si="105"/>
        <v>11228019290</v>
      </c>
      <c r="L1709" s="11">
        <f t="shared" si="106"/>
        <v>-19290</v>
      </c>
      <c r="O1709" s="10">
        <f>+IFERROR(VLOOKUP(I1709,'[1]Resumen pagos 2025'!$1:$1048576,9,0),0)</f>
        <v>0</v>
      </c>
      <c r="P1709" t="b">
        <f t="shared" si="107"/>
        <v>1</v>
      </c>
    </row>
    <row r="1710" spans="1:16">
      <c r="A1710" t="s">
        <v>473</v>
      </c>
      <c r="B1710" t="s">
        <v>41</v>
      </c>
      <c r="C1710" s="9">
        <v>660</v>
      </c>
      <c r="D1710" s="10">
        <v>45218</v>
      </c>
      <c r="E1710" s="11">
        <v>2299000</v>
      </c>
      <c r="F1710" t="s">
        <v>288</v>
      </c>
      <c r="G1710" s="10">
        <f t="shared" si="104"/>
        <v>45248</v>
      </c>
      <c r="H1710" t="s">
        <v>327</v>
      </c>
      <c r="I1710" s="12" t="str">
        <f t="shared" si="105"/>
        <v>6602299000</v>
      </c>
      <c r="L1710" s="11">
        <f t="shared" si="106"/>
        <v>-2299000</v>
      </c>
      <c r="O1710" s="10">
        <f>+IFERROR(VLOOKUP(I1710,'[1]Resumen pagos 2025'!$1:$1048576,9,0),0)</f>
        <v>0</v>
      </c>
      <c r="P1710" t="b">
        <f t="shared" si="107"/>
        <v>1</v>
      </c>
    </row>
    <row r="1711" spans="1:16">
      <c r="A1711" t="s">
        <v>473</v>
      </c>
      <c r="B1711" t="s">
        <v>310</v>
      </c>
      <c r="C1711" s="9">
        <v>83</v>
      </c>
      <c r="D1711" s="10">
        <v>45218</v>
      </c>
      <c r="E1711" s="11">
        <v>-2299000</v>
      </c>
      <c r="F1711" t="s">
        <v>288</v>
      </c>
      <c r="G1711" s="10">
        <f t="shared" si="104"/>
        <v>45248</v>
      </c>
      <c r="H1711" t="s">
        <v>311</v>
      </c>
      <c r="I1711" s="12" t="str">
        <f t="shared" si="105"/>
        <v>83-2299000</v>
      </c>
      <c r="L1711" s="11">
        <f t="shared" si="106"/>
        <v>2299000</v>
      </c>
      <c r="O1711" s="10">
        <f>+IFERROR(VLOOKUP(I1711,'[1]Resumen pagos 2025'!$1:$1048576,9,0),0)</f>
        <v>0</v>
      </c>
      <c r="P1711" t="b">
        <f t="shared" si="107"/>
        <v>1</v>
      </c>
    </row>
    <row r="1712" spans="1:16">
      <c r="A1712" t="s">
        <v>351</v>
      </c>
      <c r="B1712" t="s">
        <v>41</v>
      </c>
      <c r="C1712" s="9">
        <v>5010444</v>
      </c>
      <c r="D1712" s="10">
        <v>45218</v>
      </c>
      <c r="E1712" s="11">
        <v>704158</v>
      </c>
      <c r="F1712" t="s">
        <v>288</v>
      </c>
      <c r="G1712" s="10">
        <f t="shared" si="104"/>
        <v>45248</v>
      </c>
      <c r="H1712" t="s">
        <v>284</v>
      </c>
      <c r="I1712" s="12" t="str">
        <f t="shared" si="105"/>
        <v>5010444704158</v>
      </c>
      <c r="L1712" s="11">
        <f t="shared" si="106"/>
        <v>-704158</v>
      </c>
      <c r="O1712" s="10">
        <f>+IFERROR(VLOOKUP(I1712,'[1]Resumen pagos 2025'!$1:$1048576,9,0),0)</f>
        <v>0</v>
      </c>
      <c r="P1712" t="b">
        <f t="shared" si="107"/>
        <v>1</v>
      </c>
    </row>
    <row r="1713" spans="1:16">
      <c r="A1713" t="s">
        <v>314</v>
      </c>
      <c r="B1713" t="s">
        <v>41</v>
      </c>
      <c r="C1713" s="9">
        <v>3125060</v>
      </c>
      <c r="D1713" s="10">
        <v>45218</v>
      </c>
      <c r="E1713" s="11">
        <v>448219</v>
      </c>
      <c r="F1713" t="s">
        <v>288</v>
      </c>
      <c r="G1713" s="10">
        <f t="shared" si="104"/>
        <v>45248</v>
      </c>
      <c r="H1713" t="s">
        <v>284</v>
      </c>
      <c r="I1713" s="12" t="str">
        <f t="shared" si="105"/>
        <v>3125060448219</v>
      </c>
      <c r="L1713" s="11">
        <f t="shared" si="106"/>
        <v>-448219</v>
      </c>
      <c r="O1713" s="10">
        <f>+IFERROR(VLOOKUP(I1713,'[1]Resumen pagos 2025'!$1:$1048576,9,0),0)</f>
        <v>0</v>
      </c>
      <c r="P1713" t="b">
        <f t="shared" si="107"/>
        <v>1</v>
      </c>
    </row>
    <row r="1714" spans="1:16">
      <c r="A1714" t="s">
        <v>55</v>
      </c>
      <c r="B1714" t="s">
        <v>41</v>
      </c>
      <c r="C1714" s="9">
        <v>969636</v>
      </c>
      <c r="D1714" s="10">
        <v>45218</v>
      </c>
      <c r="E1714" s="11">
        <v>1849980</v>
      </c>
      <c r="F1714" t="s">
        <v>288</v>
      </c>
      <c r="G1714" s="10">
        <f t="shared" si="104"/>
        <v>45248</v>
      </c>
      <c r="H1714" t="s">
        <v>284</v>
      </c>
      <c r="I1714" s="12" t="str">
        <f t="shared" si="105"/>
        <v>9696361849980</v>
      </c>
      <c r="L1714" s="11">
        <f t="shared" si="106"/>
        <v>-1849980</v>
      </c>
      <c r="N1714" s="14" t="s">
        <v>304</v>
      </c>
      <c r="O1714" s="10">
        <f>+IFERROR(VLOOKUP(I1714,'[1]Resumen pagos 2025'!$1:$1048576,9,0),0)</f>
        <v>0</v>
      </c>
      <c r="P1714" t="b">
        <f t="shared" si="107"/>
        <v>1</v>
      </c>
    </row>
    <row r="1715" spans="1:16">
      <c r="A1715" t="s">
        <v>453</v>
      </c>
      <c r="B1715" t="s">
        <v>41</v>
      </c>
      <c r="C1715" s="9">
        <v>1750258</v>
      </c>
      <c r="D1715" s="10">
        <v>45219</v>
      </c>
      <c r="E1715" s="11">
        <v>712491</v>
      </c>
      <c r="F1715" t="s">
        <v>288</v>
      </c>
      <c r="G1715" s="10">
        <f t="shared" si="104"/>
        <v>45249</v>
      </c>
      <c r="H1715" t="s">
        <v>284</v>
      </c>
      <c r="I1715" s="12" t="str">
        <f t="shared" si="105"/>
        <v>1750258712491</v>
      </c>
      <c r="L1715" s="11">
        <f t="shared" si="106"/>
        <v>-712491</v>
      </c>
      <c r="O1715" s="10">
        <f>+IFERROR(VLOOKUP(I1715,'[1]Resumen pagos 2025'!$1:$1048576,9,0),0)</f>
        <v>0</v>
      </c>
      <c r="P1715" t="b">
        <f t="shared" si="107"/>
        <v>1</v>
      </c>
    </row>
    <row r="1716" spans="1:16">
      <c r="A1716" t="s">
        <v>476</v>
      </c>
      <c r="B1716" t="s">
        <v>41</v>
      </c>
      <c r="C1716" s="9">
        <v>336</v>
      </c>
      <c r="D1716" s="10">
        <v>45221</v>
      </c>
      <c r="E1716" s="11">
        <v>150000</v>
      </c>
      <c r="F1716" t="s">
        <v>288</v>
      </c>
      <c r="G1716" s="10">
        <f t="shared" si="104"/>
        <v>45251</v>
      </c>
      <c r="H1716" t="s">
        <v>284</v>
      </c>
      <c r="I1716" s="12" t="str">
        <f t="shared" si="105"/>
        <v>336150000</v>
      </c>
      <c r="L1716" s="11">
        <f t="shared" si="106"/>
        <v>-150000</v>
      </c>
      <c r="O1716" s="10">
        <f>+IFERROR(VLOOKUP(I1716,'[1]Resumen pagos 2025'!$1:$1048576,9,0),0)</f>
        <v>0</v>
      </c>
      <c r="P1716" t="b">
        <f t="shared" si="107"/>
        <v>1</v>
      </c>
    </row>
    <row r="1717" spans="1:16">
      <c r="A1717" t="s">
        <v>96</v>
      </c>
      <c r="B1717" t="s">
        <v>41</v>
      </c>
      <c r="C1717" s="9">
        <v>12379</v>
      </c>
      <c r="D1717" s="10">
        <v>45222</v>
      </c>
      <c r="E1717" s="11">
        <v>3795087</v>
      </c>
      <c r="F1717" t="s">
        <v>288</v>
      </c>
      <c r="G1717" s="10">
        <f t="shared" si="104"/>
        <v>45252</v>
      </c>
      <c r="H1717" t="s">
        <v>284</v>
      </c>
      <c r="I1717" s="12" t="str">
        <f t="shared" si="105"/>
        <v>123793795087</v>
      </c>
      <c r="L1717" s="11">
        <f t="shared" si="106"/>
        <v>-3795087</v>
      </c>
      <c r="O1717" s="10">
        <f>+IFERROR(VLOOKUP(I1717,'[1]Resumen pagos 2025'!$1:$1048576,9,0),0)</f>
        <v>0</v>
      </c>
      <c r="P1717" t="b">
        <f t="shared" si="107"/>
        <v>1</v>
      </c>
    </row>
    <row r="1718" spans="1:16">
      <c r="A1718" t="s">
        <v>464</v>
      </c>
      <c r="B1718" t="s">
        <v>41</v>
      </c>
      <c r="C1718" s="9">
        <v>256</v>
      </c>
      <c r="D1718" s="10">
        <v>45222</v>
      </c>
      <c r="E1718" s="11">
        <v>2338965</v>
      </c>
      <c r="F1718" t="s">
        <v>288</v>
      </c>
      <c r="G1718" s="10">
        <f t="shared" si="104"/>
        <v>45252</v>
      </c>
      <c r="H1718" t="s">
        <v>284</v>
      </c>
      <c r="I1718" s="12" t="str">
        <f t="shared" si="105"/>
        <v>2562338965</v>
      </c>
      <c r="L1718" s="11">
        <f t="shared" si="106"/>
        <v>-2338965</v>
      </c>
      <c r="O1718" s="10">
        <f>+IFERROR(VLOOKUP(I1718,'[1]Resumen pagos 2025'!$1:$1048576,9,0),0)</f>
        <v>0</v>
      </c>
      <c r="P1718" t="b">
        <f t="shared" si="107"/>
        <v>1</v>
      </c>
    </row>
    <row r="1719" spans="1:16">
      <c r="A1719" t="s">
        <v>285</v>
      </c>
      <c r="B1719" t="s">
        <v>41</v>
      </c>
      <c r="C1719" s="9">
        <v>1262</v>
      </c>
      <c r="D1719" s="10">
        <v>45222</v>
      </c>
      <c r="E1719" s="11">
        <v>2207450</v>
      </c>
      <c r="F1719" t="s">
        <v>288</v>
      </c>
      <c r="G1719" s="10">
        <f t="shared" si="104"/>
        <v>45252</v>
      </c>
      <c r="H1719" t="s">
        <v>284</v>
      </c>
      <c r="I1719" s="12" t="str">
        <f t="shared" si="105"/>
        <v>12622207450</v>
      </c>
      <c r="J1719" s="15">
        <v>45253</v>
      </c>
      <c r="K1719" s="16">
        <v>2207450</v>
      </c>
      <c r="L1719" s="11">
        <f t="shared" si="106"/>
        <v>0</v>
      </c>
      <c r="O1719" s="10">
        <f>+IFERROR(VLOOKUP(I1719,'[1]Resumen pagos 2025'!$1:$1048576,9,0),0)</f>
        <v>0</v>
      </c>
      <c r="P1719" t="b">
        <f t="shared" si="107"/>
        <v>0</v>
      </c>
    </row>
    <row r="1720" spans="1:16">
      <c r="A1720" t="s">
        <v>285</v>
      </c>
      <c r="B1720" t="s">
        <v>41</v>
      </c>
      <c r="C1720" s="9">
        <v>1263</v>
      </c>
      <c r="D1720" s="10">
        <v>45222</v>
      </c>
      <c r="E1720" s="11">
        <v>232420</v>
      </c>
      <c r="F1720" t="s">
        <v>288</v>
      </c>
      <c r="G1720" s="10">
        <f t="shared" si="104"/>
        <v>45252</v>
      </c>
      <c r="H1720" t="s">
        <v>284</v>
      </c>
      <c r="I1720" s="12" t="str">
        <f t="shared" si="105"/>
        <v>1263232420</v>
      </c>
      <c r="J1720" s="15">
        <v>45253</v>
      </c>
      <c r="K1720" s="16">
        <v>232420</v>
      </c>
      <c r="L1720" s="11">
        <f t="shared" si="106"/>
        <v>0</v>
      </c>
      <c r="O1720" s="10">
        <f>+IFERROR(VLOOKUP(I1720,'[1]Resumen pagos 2025'!$1:$1048576,9,0),0)</f>
        <v>0</v>
      </c>
      <c r="P1720" t="b">
        <f t="shared" si="107"/>
        <v>0</v>
      </c>
    </row>
    <row r="1721" spans="1:16">
      <c r="A1721" t="s">
        <v>477</v>
      </c>
      <c r="B1721" t="s">
        <v>41</v>
      </c>
      <c r="C1721" s="9">
        <v>217439</v>
      </c>
      <c r="D1721" s="10">
        <v>45222</v>
      </c>
      <c r="E1721" s="11">
        <v>11369</v>
      </c>
      <c r="F1721" t="s">
        <v>288</v>
      </c>
      <c r="G1721" s="10">
        <f t="shared" si="104"/>
        <v>45252</v>
      </c>
      <c r="H1721" t="s">
        <v>284</v>
      </c>
      <c r="I1721" s="12" t="str">
        <f t="shared" si="105"/>
        <v>21743911369</v>
      </c>
      <c r="L1721" s="11">
        <f t="shared" si="106"/>
        <v>-11369</v>
      </c>
      <c r="O1721" s="10">
        <f>+IFERROR(VLOOKUP(I1721,'[1]Resumen pagos 2025'!$1:$1048576,9,0),0)</f>
        <v>0</v>
      </c>
      <c r="P1721" t="b">
        <f t="shared" si="107"/>
        <v>1</v>
      </c>
    </row>
    <row r="1722" spans="1:16">
      <c r="A1722" t="s">
        <v>55</v>
      </c>
      <c r="B1722" t="s">
        <v>41</v>
      </c>
      <c r="C1722" s="9">
        <v>969744</v>
      </c>
      <c r="D1722" s="10">
        <v>45223</v>
      </c>
      <c r="E1722" s="11">
        <v>5519949</v>
      </c>
      <c r="F1722" t="s">
        <v>288</v>
      </c>
      <c r="G1722" s="10">
        <f t="shared" si="104"/>
        <v>45253</v>
      </c>
      <c r="H1722" t="s">
        <v>284</v>
      </c>
      <c r="I1722" s="12" t="str">
        <f t="shared" si="105"/>
        <v>9697445519949</v>
      </c>
      <c r="L1722" s="11">
        <f t="shared" si="106"/>
        <v>-5519949</v>
      </c>
      <c r="N1722" s="14" t="s">
        <v>304</v>
      </c>
      <c r="O1722" s="10">
        <f>+IFERROR(VLOOKUP(I1722,'[1]Resumen pagos 2025'!$1:$1048576,9,0),0)</f>
        <v>0</v>
      </c>
      <c r="P1722" t="b">
        <f t="shared" si="107"/>
        <v>1</v>
      </c>
    </row>
    <row r="1723" spans="1:16">
      <c r="A1723" t="s">
        <v>292</v>
      </c>
      <c r="B1723" t="s">
        <v>41</v>
      </c>
      <c r="C1723" s="9">
        <v>58103</v>
      </c>
      <c r="D1723" s="10">
        <v>45223</v>
      </c>
      <c r="E1723" s="11">
        <v>223968</v>
      </c>
      <c r="F1723" t="s">
        <v>288</v>
      </c>
      <c r="G1723" s="10">
        <f t="shared" si="104"/>
        <v>45253</v>
      </c>
      <c r="H1723" t="s">
        <v>284</v>
      </c>
      <c r="I1723" s="12" t="str">
        <f t="shared" si="105"/>
        <v>58103223968</v>
      </c>
      <c r="L1723" s="11">
        <f t="shared" si="106"/>
        <v>-223968</v>
      </c>
      <c r="O1723" s="10">
        <f>+IFERROR(VLOOKUP(I1723,'[1]Resumen pagos 2025'!$1:$1048576,9,0),0)</f>
        <v>0</v>
      </c>
      <c r="P1723" t="b">
        <f t="shared" si="107"/>
        <v>1</v>
      </c>
    </row>
    <row r="1724" spans="1:16">
      <c r="A1724" t="s">
        <v>344</v>
      </c>
      <c r="B1724" t="s">
        <v>41</v>
      </c>
      <c r="C1724" s="9">
        <v>31113</v>
      </c>
      <c r="D1724" s="10">
        <v>45223</v>
      </c>
      <c r="E1724" s="11">
        <v>261951</v>
      </c>
      <c r="F1724" t="s">
        <v>288</v>
      </c>
      <c r="G1724" s="10">
        <f t="shared" si="104"/>
        <v>45253</v>
      </c>
      <c r="H1724" t="s">
        <v>284</v>
      </c>
      <c r="I1724" s="12" t="str">
        <f t="shared" si="105"/>
        <v>31113261951</v>
      </c>
      <c r="L1724" s="11">
        <f t="shared" si="106"/>
        <v>-261951</v>
      </c>
      <c r="O1724" s="10">
        <f>+IFERROR(VLOOKUP(I1724,'[1]Resumen pagos 2025'!$1:$1048576,9,0),0)</f>
        <v>0</v>
      </c>
      <c r="P1724" t="b">
        <f t="shared" si="107"/>
        <v>1</v>
      </c>
    </row>
    <row r="1725" spans="1:16">
      <c r="A1725" t="s">
        <v>286</v>
      </c>
      <c r="B1725" t="s">
        <v>41</v>
      </c>
      <c r="C1725" s="9">
        <v>3240885</v>
      </c>
      <c r="D1725" s="10">
        <v>45223</v>
      </c>
      <c r="E1725" s="11">
        <v>42990</v>
      </c>
      <c r="F1725" t="s">
        <v>288</v>
      </c>
      <c r="G1725" s="10">
        <f t="shared" si="104"/>
        <v>45253</v>
      </c>
      <c r="H1725" t="s">
        <v>284</v>
      </c>
      <c r="I1725" s="12" t="str">
        <f t="shared" si="105"/>
        <v>324088542990</v>
      </c>
      <c r="L1725" s="11">
        <f t="shared" si="106"/>
        <v>-42990</v>
      </c>
      <c r="O1725" s="10">
        <f>+IFERROR(VLOOKUP(I1725,'[1]Resumen pagos 2025'!$1:$1048576,9,0),0)</f>
        <v>0</v>
      </c>
      <c r="P1725" t="b">
        <f t="shared" si="107"/>
        <v>1</v>
      </c>
    </row>
    <row r="1726" spans="1:16">
      <c r="A1726" t="s">
        <v>361</v>
      </c>
      <c r="B1726" t="s">
        <v>41</v>
      </c>
      <c r="C1726" s="9">
        <v>34274</v>
      </c>
      <c r="D1726" s="10">
        <v>45224</v>
      </c>
      <c r="E1726" s="11">
        <v>1678000</v>
      </c>
      <c r="F1726" t="s">
        <v>288</v>
      </c>
      <c r="G1726" s="10">
        <f t="shared" si="104"/>
        <v>45254</v>
      </c>
      <c r="H1726" t="s">
        <v>284</v>
      </c>
      <c r="I1726" s="12" t="str">
        <f t="shared" si="105"/>
        <v>342741678000</v>
      </c>
      <c r="L1726" s="11">
        <f t="shared" si="106"/>
        <v>-1678000</v>
      </c>
      <c r="O1726" s="10">
        <f>+IFERROR(VLOOKUP(I1726,'[1]Resumen pagos 2025'!$1:$1048576,9,0),0)</f>
        <v>0</v>
      </c>
      <c r="P1726" t="b">
        <f t="shared" si="107"/>
        <v>1</v>
      </c>
    </row>
    <row r="1727" spans="1:16">
      <c r="A1727" t="s">
        <v>473</v>
      </c>
      <c r="B1727" t="s">
        <v>41</v>
      </c>
      <c r="C1727" s="9">
        <v>662</v>
      </c>
      <c r="D1727" s="10">
        <v>45224</v>
      </c>
      <c r="E1727" s="11">
        <v>2299000</v>
      </c>
      <c r="F1727" t="s">
        <v>288</v>
      </c>
      <c r="G1727" s="10">
        <f t="shared" si="104"/>
        <v>45254</v>
      </c>
      <c r="H1727" t="s">
        <v>327</v>
      </c>
      <c r="I1727" s="12" t="str">
        <f t="shared" si="105"/>
        <v>6622299000</v>
      </c>
      <c r="L1727" s="11">
        <f t="shared" si="106"/>
        <v>-2299000</v>
      </c>
      <c r="O1727" s="10">
        <f>+IFERROR(VLOOKUP(I1727,'[1]Resumen pagos 2025'!$1:$1048576,9,0),0)</f>
        <v>0</v>
      </c>
      <c r="P1727" t="b">
        <f t="shared" si="107"/>
        <v>1</v>
      </c>
    </row>
    <row r="1728" spans="1:16">
      <c r="A1728" t="s">
        <v>473</v>
      </c>
      <c r="B1728" t="s">
        <v>310</v>
      </c>
      <c r="C1728" s="9">
        <v>84</v>
      </c>
      <c r="D1728" s="10">
        <v>45224</v>
      </c>
      <c r="E1728" s="11">
        <v>-2299000</v>
      </c>
      <c r="F1728" t="s">
        <v>288</v>
      </c>
      <c r="G1728" s="10">
        <f t="shared" si="104"/>
        <v>45254</v>
      </c>
      <c r="H1728" t="s">
        <v>311</v>
      </c>
      <c r="I1728" s="12" t="str">
        <f t="shared" si="105"/>
        <v>84-2299000</v>
      </c>
      <c r="L1728" s="11">
        <f t="shared" si="106"/>
        <v>2299000</v>
      </c>
      <c r="O1728" s="10">
        <f>+IFERROR(VLOOKUP(I1728,'[1]Resumen pagos 2025'!$1:$1048576,9,0),0)</f>
        <v>0</v>
      </c>
      <c r="P1728" t="b">
        <f t="shared" si="107"/>
        <v>1</v>
      </c>
    </row>
    <row r="1729" spans="1:16">
      <c r="A1729" s="26" t="s">
        <v>454</v>
      </c>
      <c r="B1729" s="26" t="s">
        <v>41</v>
      </c>
      <c r="C1729" s="23">
        <v>528</v>
      </c>
      <c r="D1729" s="24">
        <v>45224</v>
      </c>
      <c r="E1729" s="25">
        <v>1329981</v>
      </c>
      <c r="F1729" s="26" t="s">
        <v>288</v>
      </c>
      <c r="G1729" s="10">
        <f t="shared" si="104"/>
        <v>45254</v>
      </c>
      <c r="H1729" s="26" t="s">
        <v>327</v>
      </c>
      <c r="I1729" s="27" t="str">
        <f t="shared" si="105"/>
        <v>5281329981</v>
      </c>
      <c r="J1729" s="24"/>
      <c r="K1729" s="25"/>
      <c r="L1729" s="25">
        <f t="shared" si="106"/>
        <v>-1329981</v>
      </c>
      <c r="O1729" s="10">
        <f>+IFERROR(VLOOKUP(I1729,'[1]Resumen pagos 2025'!$1:$1048576,9,0),0)</f>
        <v>0</v>
      </c>
      <c r="P1729" t="b">
        <f t="shared" si="107"/>
        <v>1</v>
      </c>
    </row>
    <row r="1730" spans="1:16">
      <c r="A1730" s="26" t="s">
        <v>454</v>
      </c>
      <c r="B1730" s="26" t="s">
        <v>41</v>
      </c>
      <c r="C1730" s="23">
        <v>521</v>
      </c>
      <c r="D1730" s="24">
        <v>45224</v>
      </c>
      <c r="E1730" s="25">
        <v>237491</v>
      </c>
      <c r="F1730" s="26" t="s">
        <v>288</v>
      </c>
      <c r="G1730" s="10">
        <f t="shared" ref="G1730:G1793" si="108">+D1730+30</f>
        <v>45254</v>
      </c>
      <c r="H1730" s="26" t="s">
        <v>327</v>
      </c>
      <c r="I1730" s="27" t="str">
        <f t="shared" ref="I1730:I1793" si="109">+C1730&amp;E1730</f>
        <v>521237491</v>
      </c>
      <c r="J1730" s="24"/>
      <c r="K1730" s="25"/>
      <c r="L1730" s="25">
        <f t="shared" ref="L1730:L1793" si="110">+K1730-E1730</f>
        <v>-237491</v>
      </c>
      <c r="O1730" s="10">
        <f>+IFERROR(VLOOKUP(I1730,'[1]Resumen pagos 2025'!$1:$1048576,9,0),0)</f>
        <v>0</v>
      </c>
      <c r="P1730" t="b">
        <f t="shared" si="107"/>
        <v>1</v>
      </c>
    </row>
    <row r="1731" spans="1:16">
      <c r="A1731" s="26" t="s">
        <v>454</v>
      </c>
      <c r="B1731" s="26" t="s">
        <v>310</v>
      </c>
      <c r="C1731" s="23">
        <v>597</v>
      </c>
      <c r="D1731" s="24">
        <v>45224</v>
      </c>
      <c r="E1731" s="25">
        <v>-1329981</v>
      </c>
      <c r="F1731" s="26" t="s">
        <v>288</v>
      </c>
      <c r="G1731" s="10">
        <f t="shared" si="108"/>
        <v>45254</v>
      </c>
      <c r="H1731" s="26" t="s">
        <v>311</v>
      </c>
      <c r="I1731" s="27" t="str">
        <f t="shared" si="109"/>
        <v>597-1329981</v>
      </c>
      <c r="J1731" s="24"/>
      <c r="K1731" s="25"/>
      <c r="L1731" s="25">
        <f t="shared" si="110"/>
        <v>1329981</v>
      </c>
      <c r="O1731" s="10">
        <f>+IFERROR(VLOOKUP(I1731,'[1]Resumen pagos 2025'!$1:$1048576,9,0),0)</f>
        <v>0</v>
      </c>
      <c r="P1731" t="b">
        <f t="shared" si="107"/>
        <v>1</v>
      </c>
    </row>
    <row r="1732" spans="1:16">
      <c r="A1732" s="26" t="s">
        <v>454</v>
      </c>
      <c r="B1732" s="26" t="s">
        <v>310</v>
      </c>
      <c r="C1732" s="23">
        <v>592</v>
      </c>
      <c r="D1732" s="24">
        <v>45224</v>
      </c>
      <c r="E1732" s="25">
        <v>-237490</v>
      </c>
      <c r="F1732" s="26" t="s">
        <v>288</v>
      </c>
      <c r="G1732" s="10">
        <f t="shared" si="108"/>
        <v>45254</v>
      </c>
      <c r="H1732" s="26" t="s">
        <v>311</v>
      </c>
      <c r="I1732" s="27" t="str">
        <f t="shared" si="109"/>
        <v>592-237490</v>
      </c>
      <c r="J1732" s="24"/>
      <c r="K1732" s="25"/>
      <c r="L1732" s="25">
        <f t="shared" si="110"/>
        <v>237490</v>
      </c>
      <c r="O1732" s="10">
        <f>+IFERROR(VLOOKUP(I1732,'[1]Resumen pagos 2025'!$1:$1048576,9,0),0)</f>
        <v>0</v>
      </c>
      <c r="P1732" t="b">
        <f t="shared" si="107"/>
        <v>1</v>
      </c>
    </row>
    <row r="1733" spans="1:16">
      <c r="A1733" t="s">
        <v>292</v>
      </c>
      <c r="B1733" t="s">
        <v>41</v>
      </c>
      <c r="C1733" s="9">
        <v>58149</v>
      </c>
      <c r="D1733" s="10">
        <v>45224</v>
      </c>
      <c r="E1733" s="11">
        <v>41759</v>
      </c>
      <c r="F1733" t="s">
        <v>288</v>
      </c>
      <c r="G1733" s="10">
        <f t="shared" si="108"/>
        <v>45254</v>
      </c>
      <c r="H1733" t="s">
        <v>284</v>
      </c>
      <c r="I1733" s="12" t="str">
        <f t="shared" si="109"/>
        <v>5814941759</v>
      </c>
      <c r="L1733" s="11">
        <f t="shared" si="110"/>
        <v>-41759</v>
      </c>
      <c r="O1733" s="10">
        <f>+IFERROR(VLOOKUP(I1733,'[1]Resumen pagos 2025'!$1:$1048576,9,0),0)</f>
        <v>0</v>
      </c>
      <c r="P1733" t="b">
        <f t="shared" si="107"/>
        <v>1</v>
      </c>
    </row>
    <row r="1734" spans="1:16">
      <c r="A1734" t="s">
        <v>478</v>
      </c>
      <c r="B1734" t="s">
        <v>41</v>
      </c>
      <c r="C1734" s="9">
        <v>245</v>
      </c>
      <c r="D1734" s="10">
        <v>45225</v>
      </c>
      <c r="E1734" s="11">
        <v>509700</v>
      </c>
      <c r="F1734" t="s">
        <v>288</v>
      </c>
      <c r="G1734" s="10">
        <f t="shared" si="108"/>
        <v>45255</v>
      </c>
      <c r="H1734" t="s">
        <v>284</v>
      </c>
      <c r="I1734" s="12" t="str">
        <f t="shared" si="109"/>
        <v>245509700</v>
      </c>
      <c r="J1734" s="28">
        <v>45224</v>
      </c>
      <c r="K1734" s="29">
        <v>509700</v>
      </c>
      <c r="L1734" s="11">
        <f t="shared" si="110"/>
        <v>0</v>
      </c>
      <c r="O1734" s="10">
        <f>+IFERROR(VLOOKUP(I1734,'[1]Resumen pagos 2025'!$1:$1048576,9,0),0)</f>
        <v>0</v>
      </c>
      <c r="P1734" t="b">
        <f t="shared" si="107"/>
        <v>0</v>
      </c>
    </row>
    <row r="1735" spans="1:16">
      <c r="A1735" t="s">
        <v>350</v>
      </c>
      <c r="B1735" t="s">
        <v>297</v>
      </c>
      <c r="C1735" s="9">
        <v>1723515</v>
      </c>
      <c r="D1735" s="10">
        <v>45225</v>
      </c>
      <c r="E1735" s="11">
        <v>13404</v>
      </c>
      <c r="F1735" t="s">
        <v>288</v>
      </c>
      <c r="G1735" s="10">
        <f t="shared" si="108"/>
        <v>45255</v>
      </c>
      <c r="H1735" t="s">
        <v>284</v>
      </c>
      <c r="I1735" s="12" t="str">
        <f t="shared" si="109"/>
        <v>172351513404</v>
      </c>
      <c r="J1735" s="10">
        <f>+G1735</f>
        <v>45255</v>
      </c>
      <c r="K1735" s="11">
        <f>+E1735</f>
        <v>13404</v>
      </c>
      <c r="L1735" s="11">
        <f t="shared" si="110"/>
        <v>0</v>
      </c>
      <c r="O1735" s="10">
        <f>+IFERROR(VLOOKUP(I1735,'[1]Resumen pagos 2025'!$1:$1048576,9,0),0)</f>
        <v>0</v>
      </c>
      <c r="P1735" t="b">
        <f t="shared" ref="P1735:P1798" si="111">+O1735=J1735</f>
        <v>0</v>
      </c>
    </row>
    <row r="1736" spans="1:16">
      <c r="A1736" t="s">
        <v>353</v>
      </c>
      <c r="B1736" t="s">
        <v>41</v>
      </c>
      <c r="C1736" s="9">
        <v>3094</v>
      </c>
      <c r="D1736" s="10">
        <v>45229</v>
      </c>
      <c r="E1736" s="11">
        <v>269821</v>
      </c>
      <c r="F1736" t="s">
        <v>288</v>
      </c>
      <c r="G1736" s="10">
        <f t="shared" si="108"/>
        <v>45259</v>
      </c>
      <c r="H1736" t="s">
        <v>284</v>
      </c>
      <c r="I1736" s="12" t="str">
        <f t="shared" si="109"/>
        <v>3094269821</v>
      </c>
      <c r="J1736" s="30">
        <v>45584</v>
      </c>
      <c r="K1736" s="31">
        <v>269820</v>
      </c>
      <c r="L1736" s="11">
        <f t="shared" si="110"/>
        <v>-1</v>
      </c>
      <c r="O1736" s="10">
        <f>+IFERROR(VLOOKUP(I1736,'[1]Resumen pagos 2025'!$1:$1048576,9,0),0)</f>
        <v>0</v>
      </c>
      <c r="P1736" t="b">
        <f t="shared" si="111"/>
        <v>0</v>
      </c>
    </row>
    <row r="1737" spans="1:16">
      <c r="A1737" t="s">
        <v>314</v>
      </c>
      <c r="B1737" t="s">
        <v>41</v>
      </c>
      <c r="C1737" s="9">
        <v>3130015</v>
      </c>
      <c r="D1737" s="10">
        <v>45229</v>
      </c>
      <c r="E1737" s="11">
        <v>225329</v>
      </c>
      <c r="F1737" t="s">
        <v>288</v>
      </c>
      <c r="G1737" s="10">
        <f t="shared" si="108"/>
        <v>45259</v>
      </c>
      <c r="H1737" t="s">
        <v>284</v>
      </c>
      <c r="I1737" s="12" t="str">
        <f t="shared" si="109"/>
        <v>3130015225329</v>
      </c>
      <c r="L1737" s="11">
        <f t="shared" si="110"/>
        <v>-225329</v>
      </c>
      <c r="O1737" s="10">
        <f>+IFERROR(VLOOKUP(I1737,'[1]Resumen pagos 2025'!$1:$1048576,9,0),0)</f>
        <v>0</v>
      </c>
      <c r="P1737" t="b">
        <f t="shared" si="111"/>
        <v>1</v>
      </c>
    </row>
    <row r="1738" spans="1:16">
      <c r="A1738" t="s">
        <v>376</v>
      </c>
      <c r="B1738" t="s">
        <v>41</v>
      </c>
      <c r="C1738" s="9">
        <v>8133901</v>
      </c>
      <c r="D1738" s="10">
        <v>45230</v>
      </c>
      <c r="E1738" s="11">
        <v>22401</v>
      </c>
      <c r="F1738" t="s">
        <v>288</v>
      </c>
      <c r="G1738" s="10">
        <f t="shared" si="108"/>
        <v>45260</v>
      </c>
      <c r="H1738" t="s">
        <v>284</v>
      </c>
      <c r="I1738" s="12" t="str">
        <f t="shared" si="109"/>
        <v>813390122401</v>
      </c>
      <c r="J1738" s="10">
        <f>+G1738</f>
        <v>45260</v>
      </c>
      <c r="K1738" s="11">
        <f>+E1738</f>
        <v>22401</v>
      </c>
      <c r="L1738" s="11">
        <f t="shared" si="110"/>
        <v>0</v>
      </c>
      <c r="O1738" s="10">
        <f>+IFERROR(VLOOKUP(I1738,'[1]Resumen pagos 2025'!$1:$1048576,9,0),0)</f>
        <v>0</v>
      </c>
      <c r="P1738" t="b">
        <f t="shared" si="111"/>
        <v>0</v>
      </c>
    </row>
    <row r="1739" spans="1:16">
      <c r="A1739" t="s">
        <v>95</v>
      </c>
      <c r="B1739" t="s">
        <v>41</v>
      </c>
      <c r="C1739" s="9">
        <v>5731</v>
      </c>
      <c r="D1739" s="10">
        <v>45230</v>
      </c>
      <c r="E1739" s="11">
        <v>4016381</v>
      </c>
      <c r="F1739" t="s">
        <v>288</v>
      </c>
      <c r="G1739" s="10">
        <f t="shared" si="108"/>
        <v>45260</v>
      </c>
      <c r="H1739" t="s">
        <v>284</v>
      </c>
      <c r="I1739" s="12" t="str">
        <f t="shared" si="109"/>
        <v>57314016381</v>
      </c>
      <c r="L1739" s="11">
        <f t="shared" si="110"/>
        <v>-4016381</v>
      </c>
      <c r="O1739" s="10">
        <f>+IFERROR(VLOOKUP(I1739,'[1]Resumen pagos 2025'!$1:$1048576,9,0),0)</f>
        <v>0</v>
      </c>
      <c r="P1739" t="b">
        <f t="shared" si="111"/>
        <v>1</v>
      </c>
    </row>
    <row r="1740" spans="1:16">
      <c r="A1740" t="s">
        <v>292</v>
      </c>
      <c r="B1740" t="s">
        <v>41</v>
      </c>
      <c r="C1740" s="9">
        <v>58386</v>
      </c>
      <c r="D1740" s="10">
        <v>45230</v>
      </c>
      <c r="E1740" s="11">
        <v>225551</v>
      </c>
      <c r="F1740" t="s">
        <v>288</v>
      </c>
      <c r="G1740" s="10">
        <f t="shared" si="108"/>
        <v>45260</v>
      </c>
      <c r="H1740" t="s">
        <v>284</v>
      </c>
      <c r="I1740" s="12" t="str">
        <f t="shared" si="109"/>
        <v>58386225551</v>
      </c>
      <c r="L1740" s="11">
        <f t="shared" si="110"/>
        <v>-225551</v>
      </c>
      <c r="O1740" s="10">
        <f>+IFERROR(VLOOKUP(I1740,'[1]Resumen pagos 2025'!$1:$1048576,9,0),0)</f>
        <v>0</v>
      </c>
      <c r="P1740" t="b">
        <f t="shared" si="111"/>
        <v>1</v>
      </c>
    </row>
    <row r="1741" spans="1:16">
      <c r="A1741" t="s">
        <v>286</v>
      </c>
      <c r="B1741" t="s">
        <v>41</v>
      </c>
      <c r="C1741" s="9">
        <v>3243442</v>
      </c>
      <c r="D1741" s="10">
        <v>45230</v>
      </c>
      <c r="E1741" s="11">
        <v>132490</v>
      </c>
      <c r="F1741" t="s">
        <v>288</v>
      </c>
      <c r="G1741" s="10">
        <f t="shared" si="108"/>
        <v>45260</v>
      </c>
      <c r="H1741" t="s">
        <v>284</v>
      </c>
      <c r="I1741" s="12" t="str">
        <f t="shared" si="109"/>
        <v>3243442132490</v>
      </c>
      <c r="L1741" s="11">
        <f t="shared" si="110"/>
        <v>-132490</v>
      </c>
      <c r="O1741" s="10">
        <f>+IFERROR(VLOOKUP(I1741,'[1]Resumen pagos 2025'!$1:$1048576,9,0),0)</f>
        <v>0</v>
      </c>
      <c r="P1741" t="b">
        <f t="shared" si="111"/>
        <v>1</v>
      </c>
    </row>
    <row r="1742" spans="1:16">
      <c r="A1742" t="s">
        <v>375</v>
      </c>
      <c r="B1742" t="s">
        <v>41</v>
      </c>
      <c r="C1742" s="9">
        <v>32139</v>
      </c>
      <c r="D1742" s="10">
        <v>45231</v>
      </c>
      <c r="E1742" s="11">
        <v>1310904</v>
      </c>
      <c r="F1742" t="s">
        <v>288</v>
      </c>
      <c r="G1742" s="10">
        <f t="shared" si="108"/>
        <v>45261</v>
      </c>
      <c r="H1742" t="s">
        <v>284</v>
      </c>
      <c r="I1742" s="12" t="str">
        <f t="shared" si="109"/>
        <v>321391310904</v>
      </c>
      <c r="L1742" s="11">
        <f t="shared" si="110"/>
        <v>-1310904</v>
      </c>
      <c r="O1742" s="10">
        <f>+IFERROR(VLOOKUP(I1742,'[1]Resumen pagos 2025'!$1:$1048576,9,0),0)</f>
        <v>0</v>
      </c>
      <c r="P1742" t="b">
        <f t="shared" si="111"/>
        <v>1</v>
      </c>
    </row>
    <row r="1743" spans="1:16">
      <c r="A1743" t="s">
        <v>127</v>
      </c>
      <c r="B1743" t="s">
        <v>297</v>
      </c>
      <c r="C1743" s="9">
        <v>189252</v>
      </c>
      <c r="D1743" s="10">
        <v>45231</v>
      </c>
      <c r="E1743" s="11">
        <v>19937</v>
      </c>
      <c r="F1743" t="s">
        <v>288</v>
      </c>
      <c r="G1743" s="10">
        <f t="shared" si="108"/>
        <v>45261</v>
      </c>
      <c r="H1743" t="s">
        <v>284</v>
      </c>
      <c r="I1743" s="12" t="str">
        <f t="shared" si="109"/>
        <v>18925219937</v>
      </c>
      <c r="L1743" s="11">
        <f t="shared" si="110"/>
        <v>-19937</v>
      </c>
      <c r="O1743" s="10">
        <f>+IFERROR(VLOOKUP(I1743,'[1]Resumen pagos 2025'!$1:$1048576,9,0),0)</f>
        <v>0</v>
      </c>
      <c r="P1743" t="b">
        <f t="shared" si="111"/>
        <v>1</v>
      </c>
    </row>
    <row r="1744" spans="1:16">
      <c r="A1744" t="s">
        <v>358</v>
      </c>
      <c r="B1744" t="s">
        <v>41</v>
      </c>
      <c r="C1744" s="9">
        <v>328838</v>
      </c>
      <c r="D1744" s="10">
        <v>45232</v>
      </c>
      <c r="E1744" s="11">
        <v>42980</v>
      </c>
      <c r="F1744" t="s">
        <v>288</v>
      </c>
      <c r="G1744" s="10">
        <f t="shared" si="108"/>
        <v>45262</v>
      </c>
      <c r="H1744" t="s">
        <v>284</v>
      </c>
      <c r="I1744" s="12" t="str">
        <f t="shared" si="109"/>
        <v>32883842980</v>
      </c>
      <c r="L1744" s="11">
        <f t="shared" si="110"/>
        <v>-42980</v>
      </c>
      <c r="O1744" s="10">
        <f>+IFERROR(VLOOKUP(I1744,'[1]Resumen pagos 2025'!$1:$1048576,9,0),0)</f>
        <v>0</v>
      </c>
      <c r="P1744" t="b">
        <f t="shared" si="111"/>
        <v>1</v>
      </c>
    </row>
    <row r="1745" spans="1:16">
      <c r="A1745" t="s">
        <v>128</v>
      </c>
      <c r="B1745" t="s">
        <v>41</v>
      </c>
      <c r="C1745" s="9">
        <v>853180</v>
      </c>
      <c r="D1745" s="10">
        <v>45233</v>
      </c>
      <c r="E1745" s="11">
        <v>260674</v>
      </c>
      <c r="F1745" t="s">
        <v>288</v>
      </c>
      <c r="G1745" s="10">
        <f t="shared" si="108"/>
        <v>45263</v>
      </c>
      <c r="H1745" t="s">
        <v>284</v>
      </c>
      <c r="I1745" s="12" t="str">
        <f t="shared" si="109"/>
        <v>853180260674</v>
      </c>
      <c r="L1745" s="11">
        <f t="shared" si="110"/>
        <v>-260674</v>
      </c>
      <c r="O1745" s="10">
        <f>+IFERROR(VLOOKUP(I1745,'[1]Resumen pagos 2025'!$1:$1048576,9,0),0)</f>
        <v>0</v>
      </c>
      <c r="P1745" t="b">
        <f t="shared" si="111"/>
        <v>1</v>
      </c>
    </row>
    <row r="1746" spans="1:16">
      <c r="A1746" t="s">
        <v>341</v>
      </c>
      <c r="B1746" t="s">
        <v>41</v>
      </c>
      <c r="C1746" s="9">
        <v>34218</v>
      </c>
      <c r="D1746" s="10">
        <v>45233</v>
      </c>
      <c r="E1746" s="11">
        <v>784800</v>
      </c>
      <c r="F1746" t="s">
        <v>288</v>
      </c>
      <c r="G1746" s="10">
        <f t="shared" si="108"/>
        <v>45263</v>
      </c>
      <c r="H1746" t="s">
        <v>284</v>
      </c>
      <c r="I1746" s="12" t="str">
        <f t="shared" si="109"/>
        <v>34218784800</v>
      </c>
      <c r="L1746" s="11">
        <f t="shared" si="110"/>
        <v>-784800</v>
      </c>
      <c r="O1746" s="10">
        <f>+IFERROR(VLOOKUP(I1746,'[1]Resumen pagos 2025'!$1:$1048576,9,0),0)</f>
        <v>0</v>
      </c>
      <c r="P1746" t="b">
        <f t="shared" si="111"/>
        <v>1</v>
      </c>
    </row>
    <row r="1747" spans="1:16">
      <c r="A1747" t="s">
        <v>55</v>
      </c>
      <c r="B1747" t="s">
        <v>41</v>
      </c>
      <c r="C1747" s="9">
        <v>970190</v>
      </c>
      <c r="D1747" s="10">
        <v>45233</v>
      </c>
      <c r="E1747" s="11">
        <v>4299960</v>
      </c>
      <c r="F1747" t="s">
        <v>288</v>
      </c>
      <c r="G1747" s="10">
        <f t="shared" si="108"/>
        <v>45263</v>
      </c>
      <c r="H1747" t="s">
        <v>284</v>
      </c>
      <c r="I1747" s="12" t="str">
        <f t="shared" si="109"/>
        <v>9701904299960</v>
      </c>
      <c r="L1747" s="11">
        <f t="shared" si="110"/>
        <v>-4299960</v>
      </c>
      <c r="N1747" s="14" t="s">
        <v>304</v>
      </c>
      <c r="O1747" s="10">
        <f>+IFERROR(VLOOKUP(I1747,'[1]Resumen pagos 2025'!$1:$1048576,9,0),0)</f>
        <v>0</v>
      </c>
      <c r="P1747" t="b">
        <f t="shared" si="111"/>
        <v>1</v>
      </c>
    </row>
    <row r="1748" spans="1:16">
      <c r="A1748" t="s">
        <v>67</v>
      </c>
      <c r="B1748" t="s">
        <v>41</v>
      </c>
      <c r="C1748" s="9">
        <v>37604</v>
      </c>
      <c r="D1748" s="10">
        <v>45236</v>
      </c>
      <c r="E1748" s="11">
        <v>1055888</v>
      </c>
      <c r="F1748" t="s">
        <v>288</v>
      </c>
      <c r="G1748" s="10">
        <f t="shared" si="108"/>
        <v>45266</v>
      </c>
      <c r="H1748" t="s">
        <v>284</v>
      </c>
      <c r="I1748" s="12" t="str">
        <f t="shared" si="109"/>
        <v>376041055888</v>
      </c>
      <c r="L1748" s="11">
        <f t="shared" si="110"/>
        <v>-1055888</v>
      </c>
      <c r="N1748" s="14" t="s">
        <v>298</v>
      </c>
      <c r="O1748" s="10">
        <f>+IFERROR(VLOOKUP(I1748,'[1]Resumen pagos 2025'!$1:$1048576,9,0),0)</f>
        <v>0</v>
      </c>
      <c r="P1748" t="b">
        <f t="shared" si="111"/>
        <v>1</v>
      </c>
    </row>
    <row r="1749" spans="1:16">
      <c r="A1749" t="s">
        <v>314</v>
      </c>
      <c r="B1749" t="s">
        <v>41</v>
      </c>
      <c r="C1749" s="9">
        <v>3133019</v>
      </c>
      <c r="D1749" s="10">
        <v>45236</v>
      </c>
      <c r="E1749" s="11">
        <v>219197</v>
      </c>
      <c r="F1749" t="s">
        <v>288</v>
      </c>
      <c r="G1749" s="10">
        <f t="shared" si="108"/>
        <v>45266</v>
      </c>
      <c r="H1749" t="s">
        <v>284</v>
      </c>
      <c r="I1749" s="12" t="str">
        <f t="shared" si="109"/>
        <v>3133019219197</v>
      </c>
      <c r="L1749" s="11">
        <f t="shared" si="110"/>
        <v>-219197</v>
      </c>
      <c r="O1749" s="10">
        <f>+IFERROR(VLOOKUP(I1749,'[1]Resumen pagos 2025'!$1:$1048576,9,0),0)</f>
        <v>0</v>
      </c>
      <c r="P1749" t="b">
        <f t="shared" si="111"/>
        <v>1</v>
      </c>
    </row>
    <row r="1750" spans="1:16">
      <c r="A1750" t="s">
        <v>61</v>
      </c>
      <c r="B1750" t="s">
        <v>297</v>
      </c>
      <c r="C1750" s="9">
        <v>732</v>
      </c>
      <c r="D1750" s="10">
        <v>45236</v>
      </c>
      <c r="E1750" s="11">
        <v>1057560</v>
      </c>
      <c r="F1750" t="s">
        <v>288</v>
      </c>
      <c r="G1750" s="10">
        <f t="shared" si="108"/>
        <v>45266</v>
      </c>
      <c r="H1750" t="s">
        <v>284</v>
      </c>
      <c r="I1750" s="12" t="str">
        <f t="shared" si="109"/>
        <v>7321057560</v>
      </c>
      <c r="L1750" s="11">
        <f t="shared" si="110"/>
        <v>-1057560</v>
      </c>
      <c r="O1750" s="10">
        <f>+IFERROR(VLOOKUP(I1750,'[1]Resumen pagos 2025'!$1:$1048576,9,0),0)</f>
        <v>0</v>
      </c>
      <c r="P1750" t="b">
        <f t="shared" si="111"/>
        <v>1</v>
      </c>
    </row>
    <row r="1751" spans="1:16">
      <c r="A1751" t="s">
        <v>479</v>
      </c>
      <c r="B1751" t="s">
        <v>41</v>
      </c>
      <c r="C1751" s="9">
        <v>1122</v>
      </c>
      <c r="D1751" s="10">
        <v>45237</v>
      </c>
      <c r="E1751" s="11">
        <v>837950</v>
      </c>
      <c r="F1751" t="s">
        <v>288</v>
      </c>
      <c r="G1751" s="10">
        <f t="shared" si="108"/>
        <v>45267</v>
      </c>
      <c r="H1751" t="s">
        <v>284</v>
      </c>
      <c r="I1751" s="12" t="str">
        <f t="shared" si="109"/>
        <v>1122837950</v>
      </c>
      <c r="L1751" s="11">
        <f t="shared" si="110"/>
        <v>-837950</v>
      </c>
      <c r="O1751" s="10">
        <f>+IFERROR(VLOOKUP(I1751,'[1]Resumen pagos 2025'!$1:$1048576,9,0),0)</f>
        <v>0</v>
      </c>
      <c r="P1751" t="b">
        <f t="shared" si="111"/>
        <v>1</v>
      </c>
    </row>
    <row r="1752" spans="1:16">
      <c r="A1752" t="s">
        <v>344</v>
      </c>
      <c r="B1752" t="s">
        <v>41</v>
      </c>
      <c r="C1752" s="9">
        <v>31268</v>
      </c>
      <c r="D1752" s="10">
        <v>45237</v>
      </c>
      <c r="E1752" s="11">
        <v>95785</v>
      </c>
      <c r="F1752" t="s">
        <v>288</v>
      </c>
      <c r="G1752" s="10">
        <f t="shared" si="108"/>
        <v>45267</v>
      </c>
      <c r="H1752" t="s">
        <v>284</v>
      </c>
      <c r="I1752" s="12" t="str">
        <f t="shared" si="109"/>
        <v>3126895785</v>
      </c>
      <c r="L1752" s="11">
        <f t="shared" si="110"/>
        <v>-95785</v>
      </c>
      <c r="O1752" s="10">
        <f>+IFERROR(VLOOKUP(I1752,'[1]Resumen pagos 2025'!$1:$1048576,9,0),0)</f>
        <v>0</v>
      </c>
      <c r="P1752" t="b">
        <f t="shared" si="111"/>
        <v>1</v>
      </c>
    </row>
    <row r="1753" spans="1:16">
      <c r="A1753" t="s">
        <v>361</v>
      </c>
      <c r="B1753" t="s">
        <v>41</v>
      </c>
      <c r="C1753" s="9">
        <v>34467</v>
      </c>
      <c r="D1753" s="10">
        <v>45238</v>
      </c>
      <c r="E1753" s="11">
        <v>2057001</v>
      </c>
      <c r="F1753" t="s">
        <v>288</v>
      </c>
      <c r="G1753" s="10">
        <f t="shared" si="108"/>
        <v>45268</v>
      </c>
      <c r="H1753" t="s">
        <v>284</v>
      </c>
      <c r="I1753" s="12" t="str">
        <f t="shared" si="109"/>
        <v>344672057001</v>
      </c>
      <c r="L1753" s="11">
        <f t="shared" si="110"/>
        <v>-2057001</v>
      </c>
      <c r="O1753" s="10">
        <f>+IFERROR(VLOOKUP(I1753,'[1]Resumen pagos 2025'!$1:$1048576,9,0),0)</f>
        <v>0</v>
      </c>
      <c r="P1753" t="b">
        <f t="shared" si="111"/>
        <v>1</v>
      </c>
    </row>
    <row r="1754" spans="1:16">
      <c r="A1754" t="s">
        <v>67</v>
      </c>
      <c r="B1754" t="s">
        <v>41</v>
      </c>
      <c r="C1754" s="9">
        <v>37623</v>
      </c>
      <c r="D1754" s="10">
        <v>45238</v>
      </c>
      <c r="E1754" s="11">
        <v>149206</v>
      </c>
      <c r="F1754" t="s">
        <v>288</v>
      </c>
      <c r="G1754" s="10">
        <f t="shared" si="108"/>
        <v>45268</v>
      </c>
      <c r="H1754" t="s">
        <v>284</v>
      </c>
      <c r="I1754" s="12" t="str">
        <f t="shared" si="109"/>
        <v>37623149206</v>
      </c>
      <c r="L1754" s="11">
        <f t="shared" si="110"/>
        <v>-149206</v>
      </c>
      <c r="N1754" s="14" t="s">
        <v>298</v>
      </c>
      <c r="O1754" s="10">
        <f>+IFERROR(VLOOKUP(I1754,'[1]Resumen pagos 2025'!$1:$1048576,9,0),0)</f>
        <v>0</v>
      </c>
      <c r="P1754" t="b">
        <f t="shared" si="111"/>
        <v>1</v>
      </c>
    </row>
    <row r="1755" spans="1:16">
      <c r="A1755" t="s">
        <v>453</v>
      </c>
      <c r="B1755" t="s">
        <v>41</v>
      </c>
      <c r="C1755" s="9">
        <v>1754176</v>
      </c>
      <c r="D1755" s="10">
        <v>45238</v>
      </c>
      <c r="E1755" s="11">
        <v>779990</v>
      </c>
      <c r="F1755" t="s">
        <v>288</v>
      </c>
      <c r="G1755" s="10">
        <f t="shared" si="108"/>
        <v>45268</v>
      </c>
      <c r="H1755" t="s">
        <v>284</v>
      </c>
      <c r="I1755" s="12" t="str">
        <f t="shared" si="109"/>
        <v>1754176779990</v>
      </c>
      <c r="L1755" s="11">
        <f t="shared" si="110"/>
        <v>-779990</v>
      </c>
      <c r="O1755" s="10">
        <f>+IFERROR(VLOOKUP(I1755,'[1]Resumen pagos 2025'!$1:$1048576,9,0),0)</f>
        <v>0</v>
      </c>
      <c r="P1755" t="b">
        <f t="shared" si="111"/>
        <v>1</v>
      </c>
    </row>
    <row r="1756" spans="1:16">
      <c r="A1756" t="s">
        <v>330</v>
      </c>
      <c r="B1756" t="s">
        <v>41</v>
      </c>
      <c r="C1756" s="9">
        <v>546443</v>
      </c>
      <c r="D1756" s="10">
        <v>45238</v>
      </c>
      <c r="E1756" s="11">
        <v>244610</v>
      </c>
      <c r="F1756" t="s">
        <v>288</v>
      </c>
      <c r="G1756" s="10">
        <f t="shared" si="108"/>
        <v>45268</v>
      </c>
      <c r="H1756" t="s">
        <v>284</v>
      </c>
      <c r="I1756" s="12" t="str">
        <f t="shared" si="109"/>
        <v>546443244610</v>
      </c>
      <c r="L1756" s="11">
        <f t="shared" si="110"/>
        <v>-244610</v>
      </c>
      <c r="O1756" s="10">
        <f>+IFERROR(VLOOKUP(I1756,'[1]Resumen pagos 2025'!$1:$1048576,9,0),0)</f>
        <v>0</v>
      </c>
      <c r="P1756" t="b">
        <f t="shared" si="111"/>
        <v>1</v>
      </c>
    </row>
    <row r="1757" spans="1:16">
      <c r="A1757" t="s">
        <v>351</v>
      </c>
      <c r="B1757" t="s">
        <v>41</v>
      </c>
      <c r="C1757" s="9">
        <v>5010819</v>
      </c>
      <c r="D1757" s="10">
        <v>45238</v>
      </c>
      <c r="E1757" s="11">
        <v>328780</v>
      </c>
      <c r="F1757" t="s">
        <v>288</v>
      </c>
      <c r="G1757" s="10">
        <f t="shared" si="108"/>
        <v>45268</v>
      </c>
      <c r="H1757" t="s">
        <v>284</v>
      </c>
      <c r="I1757" s="12" t="str">
        <f t="shared" si="109"/>
        <v>5010819328780</v>
      </c>
      <c r="J1757" s="28"/>
      <c r="K1757" s="29"/>
      <c r="L1757" s="11">
        <f t="shared" si="110"/>
        <v>-328780</v>
      </c>
      <c r="O1757" s="10">
        <f>+IFERROR(VLOOKUP(I1757,'[1]Resumen pagos 2025'!$1:$1048576,9,0),0)</f>
        <v>0</v>
      </c>
      <c r="P1757" t="b">
        <f t="shared" si="111"/>
        <v>1</v>
      </c>
    </row>
    <row r="1758" spans="1:16">
      <c r="A1758" t="s">
        <v>55</v>
      </c>
      <c r="B1758" t="s">
        <v>41</v>
      </c>
      <c r="C1758" s="9">
        <v>970261</v>
      </c>
      <c r="D1758" s="10">
        <v>45238</v>
      </c>
      <c r="E1758" s="11">
        <v>969990</v>
      </c>
      <c r="F1758" t="s">
        <v>288</v>
      </c>
      <c r="G1758" s="10">
        <f t="shared" si="108"/>
        <v>45268</v>
      </c>
      <c r="H1758" t="s">
        <v>284</v>
      </c>
      <c r="I1758" s="12" t="str">
        <f t="shared" si="109"/>
        <v>970261969990</v>
      </c>
      <c r="L1758" s="11">
        <f t="shared" si="110"/>
        <v>-969990</v>
      </c>
      <c r="N1758" s="14" t="s">
        <v>304</v>
      </c>
      <c r="O1758" s="10">
        <f>+IFERROR(VLOOKUP(I1758,'[1]Resumen pagos 2025'!$1:$1048576,9,0),0)</f>
        <v>0</v>
      </c>
      <c r="P1758" t="b">
        <f t="shared" si="111"/>
        <v>1</v>
      </c>
    </row>
    <row r="1759" spans="1:16">
      <c r="A1759" t="s">
        <v>366</v>
      </c>
      <c r="B1759" t="s">
        <v>41</v>
      </c>
      <c r="C1759" s="9">
        <v>20077</v>
      </c>
      <c r="D1759" s="10">
        <v>45238</v>
      </c>
      <c r="E1759" s="11">
        <v>1609000</v>
      </c>
      <c r="F1759" t="s">
        <v>288</v>
      </c>
      <c r="G1759" s="10">
        <f t="shared" si="108"/>
        <v>45268</v>
      </c>
      <c r="H1759" t="s">
        <v>284</v>
      </c>
      <c r="I1759" s="12" t="str">
        <f t="shared" si="109"/>
        <v>200771609000</v>
      </c>
      <c r="L1759" s="11">
        <f t="shared" si="110"/>
        <v>-1609000</v>
      </c>
      <c r="O1759" s="10">
        <f>+IFERROR(VLOOKUP(I1759,'[1]Resumen pagos 2025'!$1:$1048576,9,0),0)</f>
        <v>0</v>
      </c>
      <c r="P1759" t="b">
        <f t="shared" si="111"/>
        <v>1</v>
      </c>
    </row>
    <row r="1760" spans="1:16">
      <c r="A1760" t="s">
        <v>436</v>
      </c>
      <c r="B1760" t="s">
        <v>297</v>
      </c>
      <c r="C1760" s="9">
        <v>4274626</v>
      </c>
      <c r="D1760" s="10">
        <v>45239</v>
      </c>
      <c r="E1760" s="11">
        <v>108842</v>
      </c>
      <c r="F1760" t="s">
        <v>288</v>
      </c>
      <c r="G1760" s="10">
        <f t="shared" si="108"/>
        <v>45269</v>
      </c>
      <c r="H1760" t="s">
        <v>284</v>
      </c>
      <c r="I1760" s="12" t="str">
        <f t="shared" si="109"/>
        <v>4274626108842</v>
      </c>
      <c r="L1760" s="11">
        <f t="shared" si="110"/>
        <v>-108842</v>
      </c>
      <c r="O1760" s="10">
        <f>+IFERROR(VLOOKUP(I1760,'[1]Resumen pagos 2025'!$1:$1048576,9,0),0)</f>
        <v>0</v>
      </c>
      <c r="P1760" t="b">
        <f t="shared" si="111"/>
        <v>1</v>
      </c>
    </row>
    <row r="1761" spans="1:16">
      <c r="A1761" t="s">
        <v>55</v>
      </c>
      <c r="B1761" t="s">
        <v>41</v>
      </c>
      <c r="C1761" s="9">
        <v>970331</v>
      </c>
      <c r="D1761" s="10">
        <v>45239</v>
      </c>
      <c r="E1761" s="11">
        <v>999990</v>
      </c>
      <c r="F1761" t="s">
        <v>288</v>
      </c>
      <c r="G1761" s="10">
        <f t="shared" si="108"/>
        <v>45269</v>
      </c>
      <c r="H1761" t="s">
        <v>284</v>
      </c>
      <c r="I1761" s="12" t="str">
        <f t="shared" si="109"/>
        <v>970331999990</v>
      </c>
      <c r="L1761" s="11">
        <f t="shared" si="110"/>
        <v>-999990</v>
      </c>
      <c r="N1761" s="14" t="s">
        <v>304</v>
      </c>
      <c r="O1761" s="10">
        <f>+IFERROR(VLOOKUP(I1761,'[1]Resumen pagos 2025'!$1:$1048576,9,0),0)</f>
        <v>0</v>
      </c>
      <c r="P1761" t="b">
        <f t="shared" si="111"/>
        <v>1</v>
      </c>
    </row>
    <row r="1762" spans="1:16">
      <c r="A1762" t="s">
        <v>462</v>
      </c>
      <c r="B1762" t="s">
        <v>41</v>
      </c>
      <c r="C1762" s="9">
        <v>2400055</v>
      </c>
      <c r="D1762" s="10">
        <v>45239</v>
      </c>
      <c r="E1762" s="11">
        <v>196008</v>
      </c>
      <c r="F1762" t="s">
        <v>288</v>
      </c>
      <c r="G1762" s="10">
        <f t="shared" si="108"/>
        <v>45269</v>
      </c>
      <c r="H1762" t="s">
        <v>284</v>
      </c>
      <c r="I1762" s="12" t="str">
        <f t="shared" si="109"/>
        <v>2400055196008</v>
      </c>
      <c r="L1762" s="11">
        <f t="shared" si="110"/>
        <v>-196008</v>
      </c>
      <c r="O1762" s="10">
        <f>+IFERROR(VLOOKUP(I1762,'[1]Resumen pagos 2025'!$1:$1048576,9,0),0)</f>
        <v>0</v>
      </c>
      <c r="P1762" t="b">
        <f t="shared" si="111"/>
        <v>1</v>
      </c>
    </row>
    <row r="1763" spans="1:16">
      <c r="A1763" t="s">
        <v>128</v>
      </c>
      <c r="B1763" t="s">
        <v>41</v>
      </c>
      <c r="C1763" s="9">
        <v>853529</v>
      </c>
      <c r="D1763" s="10">
        <v>45240</v>
      </c>
      <c r="E1763" s="11">
        <v>468642</v>
      </c>
      <c r="F1763" t="s">
        <v>288</v>
      </c>
      <c r="G1763" s="10">
        <f t="shared" si="108"/>
        <v>45270</v>
      </c>
      <c r="H1763" t="s">
        <v>284</v>
      </c>
      <c r="I1763" s="12" t="str">
        <f t="shared" si="109"/>
        <v>853529468642</v>
      </c>
      <c r="L1763" s="11">
        <f t="shared" si="110"/>
        <v>-468642</v>
      </c>
      <c r="O1763" s="10">
        <f>+IFERROR(VLOOKUP(I1763,'[1]Resumen pagos 2025'!$1:$1048576,9,0),0)</f>
        <v>0</v>
      </c>
      <c r="P1763" t="b">
        <f t="shared" si="111"/>
        <v>1</v>
      </c>
    </row>
    <row r="1764" spans="1:16">
      <c r="A1764" t="s">
        <v>96</v>
      </c>
      <c r="B1764" t="s">
        <v>41</v>
      </c>
      <c r="C1764" s="9">
        <v>12526</v>
      </c>
      <c r="D1764" s="10">
        <v>45240</v>
      </c>
      <c r="E1764" s="11">
        <v>2873050</v>
      </c>
      <c r="F1764" t="s">
        <v>288</v>
      </c>
      <c r="G1764" s="10">
        <f t="shared" si="108"/>
        <v>45270</v>
      </c>
      <c r="H1764" t="s">
        <v>284</v>
      </c>
      <c r="I1764" s="12" t="str">
        <f t="shared" si="109"/>
        <v>125262873050</v>
      </c>
      <c r="L1764" s="11">
        <f t="shared" si="110"/>
        <v>-2873050</v>
      </c>
      <c r="O1764" s="10">
        <f>+IFERROR(VLOOKUP(I1764,'[1]Resumen pagos 2025'!$1:$1048576,9,0),0)</f>
        <v>0</v>
      </c>
      <c r="P1764" t="b">
        <f t="shared" si="111"/>
        <v>1</v>
      </c>
    </row>
    <row r="1765" spans="1:16">
      <c r="A1765" t="s">
        <v>96</v>
      </c>
      <c r="B1765" t="s">
        <v>41</v>
      </c>
      <c r="C1765" s="9">
        <v>12525</v>
      </c>
      <c r="D1765" s="10">
        <v>45240</v>
      </c>
      <c r="E1765" s="11">
        <v>2873050</v>
      </c>
      <c r="F1765" t="s">
        <v>288</v>
      </c>
      <c r="G1765" s="10">
        <f t="shared" si="108"/>
        <v>45270</v>
      </c>
      <c r="H1765" t="s">
        <v>327</v>
      </c>
      <c r="I1765" s="12" t="str">
        <f t="shared" si="109"/>
        <v>125252873050</v>
      </c>
      <c r="L1765" s="11">
        <f t="shared" si="110"/>
        <v>-2873050</v>
      </c>
      <c r="O1765" s="10">
        <f>+IFERROR(VLOOKUP(I1765,'[1]Resumen pagos 2025'!$1:$1048576,9,0),0)</f>
        <v>0</v>
      </c>
      <c r="P1765" t="b">
        <f t="shared" si="111"/>
        <v>1</v>
      </c>
    </row>
    <row r="1766" spans="1:16">
      <c r="A1766" t="s">
        <v>96</v>
      </c>
      <c r="B1766" t="s">
        <v>310</v>
      </c>
      <c r="C1766" s="9">
        <v>1401</v>
      </c>
      <c r="D1766" s="10">
        <v>45240</v>
      </c>
      <c r="E1766" s="11">
        <v>-2873050</v>
      </c>
      <c r="F1766" t="s">
        <v>288</v>
      </c>
      <c r="G1766" s="10">
        <f t="shared" si="108"/>
        <v>45270</v>
      </c>
      <c r="H1766" t="s">
        <v>311</v>
      </c>
      <c r="I1766" s="12" t="str">
        <f t="shared" si="109"/>
        <v>1401-2873050</v>
      </c>
      <c r="L1766" s="11">
        <f t="shared" si="110"/>
        <v>2873050</v>
      </c>
      <c r="O1766" s="10">
        <f>+IFERROR(VLOOKUP(I1766,'[1]Resumen pagos 2025'!$1:$1048576,9,0),0)</f>
        <v>0</v>
      </c>
      <c r="P1766" t="b">
        <f t="shared" si="111"/>
        <v>1</v>
      </c>
    </row>
    <row r="1767" spans="1:16">
      <c r="A1767" t="s">
        <v>295</v>
      </c>
      <c r="B1767" t="s">
        <v>41</v>
      </c>
      <c r="C1767" s="9">
        <v>29038</v>
      </c>
      <c r="D1767" s="10">
        <v>45240</v>
      </c>
      <c r="E1767" s="11">
        <v>39999</v>
      </c>
      <c r="F1767" t="s">
        <v>288</v>
      </c>
      <c r="G1767" s="10">
        <f t="shared" si="108"/>
        <v>45270</v>
      </c>
      <c r="H1767" t="s">
        <v>284</v>
      </c>
      <c r="I1767" s="12" t="str">
        <f t="shared" si="109"/>
        <v>2903839999</v>
      </c>
      <c r="L1767" s="11">
        <f t="shared" si="110"/>
        <v>-39999</v>
      </c>
      <c r="O1767" s="10">
        <f>+IFERROR(VLOOKUP(I1767,'[1]Resumen pagos 2025'!$1:$1048576,9,0),0)</f>
        <v>0</v>
      </c>
      <c r="P1767" t="b">
        <f t="shared" si="111"/>
        <v>1</v>
      </c>
    </row>
    <row r="1768" spans="1:16">
      <c r="A1768" t="s">
        <v>431</v>
      </c>
      <c r="B1768" t="s">
        <v>41</v>
      </c>
      <c r="C1768" s="9">
        <v>11804561</v>
      </c>
      <c r="D1768" s="10">
        <v>45240</v>
      </c>
      <c r="E1768" s="11">
        <v>41470</v>
      </c>
      <c r="F1768" t="s">
        <v>288</v>
      </c>
      <c r="G1768" s="10">
        <f t="shared" si="108"/>
        <v>45270</v>
      </c>
      <c r="H1768" t="s">
        <v>284</v>
      </c>
      <c r="I1768" s="12" t="str">
        <f t="shared" si="109"/>
        <v>1180456141470</v>
      </c>
      <c r="L1768" s="11">
        <f t="shared" si="110"/>
        <v>-41470</v>
      </c>
      <c r="O1768" s="10">
        <f>+IFERROR(VLOOKUP(I1768,'[1]Resumen pagos 2025'!$1:$1048576,9,0),0)</f>
        <v>0</v>
      </c>
      <c r="P1768" t="b">
        <f t="shared" si="111"/>
        <v>1</v>
      </c>
    </row>
    <row r="1769" spans="1:16">
      <c r="A1769" t="s">
        <v>480</v>
      </c>
      <c r="B1769" t="s">
        <v>41</v>
      </c>
      <c r="C1769" s="9">
        <v>1655</v>
      </c>
      <c r="D1769" s="10">
        <v>45240</v>
      </c>
      <c r="E1769" s="11">
        <v>143670</v>
      </c>
      <c r="F1769" t="s">
        <v>288</v>
      </c>
      <c r="G1769" s="10">
        <f t="shared" si="108"/>
        <v>45270</v>
      </c>
      <c r="H1769" t="s">
        <v>284</v>
      </c>
      <c r="I1769" s="12" t="str">
        <f t="shared" si="109"/>
        <v>1655143670</v>
      </c>
      <c r="L1769" s="11">
        <f t="shared" si="110"/>
        <v>-143670</v>
      </c>
      <c r="O1769" s="10">
        <f>+IFERROR(VLOOKUP(I1769,'[1]Resumen pagos 2025'!$1:$1048576,9,0),0)</f>
        <v>0</v>
      </c>
      <c r="P1769" t="b">
        <f t="shared" si="111"/>
        <v>1</v>
      </c>
    </row>
    <row r="1770" spans="1:16">
      <c r="A1770" t="s">
        <v>481</v>
      </c>
      <c r="B1770" t="s">
        <v>41</v>
      </c>
      <c r="C1770" s="9">
        <v>46</v>
      </c>
      <c r="D1770" s="10">
        <v>45240</v>
      </c>
      <c r="E1770" s="11">
        <v>535990</v>
      </c>
      <c r="F1770" t="s">
        <v>288</v>
      </c>
      <c r="G1770" s="10">
        <f t="shared" si="108"/>
        <v>45270</v>
      </c>
      <c r="H1770" t="s">
        <v>284</v>
      </c>
      <c r="I1770" s="12" t="str">
        <f t="shared" si="109"/>
        <v>46535990</v>
      </c>
      <c r="L1770" s="11">
        <f t="shared" si="110"/>
        <v>-535990</v>
      </c>
      <c r="O1770" s="10">
        <f>+IFERROR(VLOOKUP(I1770,'[1]Resumen pagos 2025'!$1:$1048576,9,0),0)</f>
        <v>0</v>
      </c>
      <c r="P1770" t="b">
        <f t="shared" si="111"/>
        <v>1</v>
      </c>
    </row>
    <row r="1771" spans="1:16">
      <c r="A1771" t="s">
        <v>289</v>
      </c>
      <c r="B1771" t="s">
        <v>41</v>
      </c>
      <c r="C1771" s="9">
        <v>6385</v>
      </c>
      <c r="D1771" s="10">
        <v>45240</v>
      </c>
      <c r="E1771" s="11">
        <v>102792</v>
      </c>
      <c r="F1771" t="s">
        <v>288</v>
      </c>
      <c r="G1771" s="10">
        <f t="shared" si="108"/>
        <v>45270</v>
      </c>
      <c r="H1771" t="s">
        <v>284</v>
      </c>
      <c r="I1771" s="12" t="str">
        <f t="shared" si="109"/>
        <v>6385102792</v>
      </c>
      <c r="L1771" s="11">
        <f t="shared" si="110"/>
        <v>-102792</v>
      </c>
      <c r="O1771" s="10">
        <f>+IFERROR(VLOOKUP(I1771,'[1]Resumen pagos 2025'!$1:$1048576,9,0),0)</f>
        <v>0</v>
      </c>
      <c r="P1771" t="b">
        <f t="shared" si="111"/>
        <v>1</v>
      </c>
    </row>
    <row r="1772" spans="1:16">
      <c r="A1772" t="s">
        <v>300</v>
      </c>
      <c r="B1772" t="s">
        <v>41</v>
      </c>
      <c r="C1772" s="9">
        <v>48118674</v>
      </c>
      <c r="D1772" s="10">
        <v>45240</v>
      </c>
      <c r="E1772" s="11">
        <v>34019</v>
      </c>
      <c r="F1772" t="s">
        <v>288</v>
      </c>
      <c r="G1772" s="10">
        <f t="shared" si="108"/>
        <v>45270</v>
      </c>
      <c r="H1772" t="s">
        <v>284</v>
      </c>
      <c r="I1772" s="12" t="str">
        <f t="shared" si="109"/>
        <v>4811867434019</v>
      </c>
      <c r="L1772" s="11">
        <f t="shared" si="110"/>
        <v>-34019</v>
      </c>
      <c r="O1772" s="10">
        <f>+IFERROR(VLOOKUP(I1772,'[1]Resumen pagos 2025'!$1:$1048576,9,0),0)</f>
        <v>0</v>
      </c>
      <c r="P1772" t="b">
        <f t="shared" si="111"/>
        <v>1</v>
      </c>
    </row>
    <row r="1773" spans="1:16">
      <c r="A1773" t="s">
        <v>292</v>
      </c>
      <c r="B1773" t="s">
        <v>41</v>
      </c>
      <c r="C1773" s="9">
        <v>58865</v>
      </c>
      <c r="D1773" s="10">
        <v>45240</v>
      </c>
      <c r="E1773" s="11">
        <v>86376</v>
      </c>
      <c r="F1773" t="s">
        <v>288</v>
      </c>
      <c r="G1773" s="10">
        <f t="shared" si="108"/>
        <v>45270</v>
      </c>
      <c r="H1773" t="s">
        <v>284</v>
      </c>
      <c r="I1773" s="12" t="str">
        <f t="shared" si="109"/>
        <v>5886586376</v>
      </c>
      <c r="L1773" s="11">
        <f t="shared" si="110"/>
        <v>-86376</v>
      </c>
      <c r="O1773" s="10">
        <f>+IFERROR(VLOOKUP(I1773,'[1]Resumen pagos 2025'!$1:$1048576,9,0),0)</f>
        <v>0</v>
      </c>
      <c r="P1773" t="b">
        <f t="shared" si="111"/>
        <v>1</v>
      </c>
    </row>
    <row r="1774" spans="1:16">
      <c r="A1774" t="s">
        <v>415</v>
      </c>
      <c r="B1774" t="s">
        <v>41</v>
      </c>
      <c r="C1774" s="9">
        <v>107039</v>
      </c>
      <c r="D1774" s="10">
        <v>45240</v>
      </c>
      <c r="E1774" s="11">
        <v>1604971</v>
      </c>
      <c r="F1774" t="s">
        <v>288</v>
      </c>
      <c r="G1774" s="10">
        <f t="shared" si="108"/>
        <v>45270</v>
      </c>
      <c r="H1774" t="s">
        <v>284</v>
      </c>
      <c r="I1774" s="12" t="str">
        <f t="shared" si="109"/>
        <v>1070391604971</v>
      </c>
      <c r="L1774" s="11">
        <f t="shared" si="110"/>
        <v>-1604971</v>
      </c>
      <c r="O1774" s="10">
        <f>+IFERROR(VLOOKUP(I1774,'[1]Resumen pagos 2025'!$1:$1048576,9,0),0)</f>
        <v>0</v>
      </c>
      <c r="P1774" t="b">
        <f t="shared" si="111"/>
        <v>1</v>
      </c>
    </row>
    <row r="1775" spans="1:16">
      <c r="A1775" t="s">
        <v>482</v>
      </c>
      <c r="B1775" t="s">
        <v>41</v>
      </c>
      <c r="C1775" s="9">
        <v>2488</v>
      </c>
      <c r="D1775" s="10">
        <v>45240</v>
      </c>
      <c r="E1775" s="11">
        <v>1239920</v>
      </c>
      <c r="F1775" t="s">
        <v>288</v>
      </c>
      <c r="G1775" s="10">
        <f t="shared" si="108"/>
        <v>45270</v>
      </c>
      <c r="H1775" t="s">
        <v>284</v>
      </c>
      <c r="I1775" s="12" t="str">
        <f t="shared" si="109"/>
        <v>24881239920</v>
      </c>
      <c r="L1775" s="11">
        <f t="shared" si="110"/>
        <v>-1239920</v>
      </c>
      <c r="O1775" s="10">
        <f>+IFERROR(VLOOKUP(I1775,'[1]Resumen pagos 2025'!$1:$1048576,9,0),0)</f>
        <v>0</v>
      </c>
      <c r="P1775" t="b">
        <f t="shared" si="111"/>
        <v>1</v>
      </c>
    </row>
    <row r="1776" spans="1:16">
      <c r="A1776" t="s">
        <v>483</v>
      </c>
      <c r="B1776" t="s">
        <v>297</v>
      </c>
      <c r="C1776" s="9">
        <v>4412</v>
      </c>
      <c r="D1776" s="10">
        <v>45243</v>
      </c>
      <c r="E1776" s="11">
        <v>360000</v>
      </c>
      <c r="F1776" t="s">
        <v>288</v>
      </c>
      <c r="G1776" s="10">
        <f t="shared" si="108"/>
        <v>45273</v>
      </c>
      <c r="H1776" t="s">
        <v>284</v>
      </c>
      <c r="I1776" s="12" t="str">
        <f t="shared" si="109"/>
        <v>4412360000</v>
      </c>
      <c r="J1776" s="10">
        <v>45720</v>
      </c>
      <c r="K1776" s="11">
        <v>360000</v>
      </c>
      <c r="L1776" s="11">
        <f t="shared" si="110"/>
        <v>0</v>
      </c>
      <c r="O1776" s="10">
        <f>+IFERROR(VLOOKUP(I1776,'[1]Resumen pagos 2025'!$1:$1048576,9,0),0)</f>
        <v>45720</v>
      </c>
      <c r="P1776" t="b">
        <f t="shared" si="111"/>
        <v>1</v>
      </c>
    </row>
    <row r="1777" spans="1:16">
      <c r="A1777" t="s">
        <v>52</v>
      </c>
      <c r="B1777" t="s">
        <v>41</v>
      </c>
      <c r="C1777" s="9">
        <v>116365</v>
      </c>
      <c r="D1777" s="10">
        <v>45244</v>
      </c>
      <c r="E1777" s="11">
        <v>99014</v>
      </c>
      <c r="F1777" t="s">
        <v>288</v>
      </c>
      <c r="G1777" s="10">
        <f t="shared" si="108"/>
        <v>45274</v>
      </c>
      <c r="H1777" t="s">
        <v>284</v>
      </c>
      <c r="I1777" s="12" t="str">
        <f t="shared" si="109"/>
        <v>11636599014</v>
      </c>
      <c r="L1777" s="11">
        <f t="shared" si="110"/>
        <v>-99014</v>
      </c>
      <c r="O1777" s="10">
        <f>+IFERROR(VLOOKUP(I1777,'[1]Resumen pagos 2025'!$1:$1048576,9,0),0)</f>
        <v>0</v>
      </c>
      <c r="P1777" t="b">
        <f t="shared" si="111"/>
        <v>1</v>
      </c>
    </row>
    <row r="1778" spans="1:16">
      <c r="A1778" t="s">
        <v>453</v>
      </c>
      <c r="B1778" t="s">
        <v>41</v>
      </c>
      <c r="C1778" s="9">
        <v>1755286</v>
      </c>
      <c r="D1778" s="10">
        <v>45244</v>
      </c>
      <c r="E1778" s="11">
        <v>1119980</v>
      </c>
      <c r="F1778" t="s">
        <v>288</v>
      </c>
      <c r="G1778" s="10">
        <f t="shared" si="108"/>
        <v>45274</v>
      </c>
      <c r="H1778" t="s">
        <v>284</v>
      </c>
      <c r="I1778" s="12" t="str">
        <f t="shared" si="109"/>
        <v>17552861119980</v>
      </c>
      <c r="L1778" s="11">
        <f t="shared" si="110"/>
        <v>-1119980</v>
      </c>
      <c r="O1778" s="10">
        <f>+IFERROR(VLOOKUP(I1778,'[1]Resumen pagos 2025'!$1:$1048576,9,0),0)</f>
        <v>0</v>
      </c>
      <c r="P1778" t="b">
        <f t="shared" si="111"/>
        <v>1</v>
      </c>
    </row>
    <row r="1779" spans="1:16">
      <c r="A1779" t="s">
        <v>351</v>
      </c>
      <c r="B1779" t="s">
        <v>41</v>
      </c>
      <c r="C1779" s="9">
        <v>5023434</v>
      </c>
      <c r="D1779" s="10">
        <v>45244</v>
      </c>
      <c r="E1779" s="11">
        <v>403980</v>
      </c>
      <c r="F1779" t="s">
        <v>288</v>
      </c>
      <c r="G1779" s="10">
        <f t="shared" si="108"/>
        <v>45274</v>
      </c>
      <c r="H1779" t="s">
        <v>284</v>
      </c>
      <c r="I1779" s="12" t="str">
        <f t="shared" si="109"/>
        <v>5023434403980</v>
      </c>
      <c r="L1779" s="11">
        <f t="shared" si="110"/>
        <v>-403980</v>
      </c>
      <c r="O1779" s="10">
        <f>+IFERROR(VLOOKUP(I1779,'[1]Resumen pagos 2025'!$1:$1048576,9,0),0)</f>
        <v>0</v>
      </c>
      <c r="P1779" t="b">
        <f t="shared" si="111"/>
        <v>1</v>
      </c>
    </row>
    <row r="1780" spans="1:16">
      <c r="A1780" t="s">
        <v>426</v>
      </c>
      <c r="B1780" t="s">
        <v>41</v>
      </c>
      <c r="C1780" s="9">
        <v>3592703</v>
      </c>
      <c r="D1780" s="10">
        <v>45244</v>
      </c>
      <c r="E1780" s="11">
        <v>294990</v>
      </c>
      <c r="F1780" t="s">
        <v>288</v>
      </c>
      <c r="G1780" s="10">
        <f t="shared" si="108"/>
        <v>45274</v>
      </c>
      <c r="H1780" t="s">
        <v>284</v>
      </c>
      <c r="I1780" s="12" t="str">
        <f t="shared" si="109"/>
        <v>3592703294990</v>
      </c>
      <c r="L1780" s="11">
        <f t="shared" si="110"/>
        <v>-294990</v>
      </c>
      <c r="O1780" s="10">
        <f>+IFERROR(VLOOKUP(I1780,'[1]Resumen pagos 2025'!$1:$1048576,9,0),0)</f>
        <v>0</v>
      </c>
      <c r="P1780" t="b">
        <f t="shared" si="111"/>
        <v>1</v>
      </c>
    </row>
    <row r="1781" spans="1:16">
      <c r="A1781" t="s">
        <v>55</v>
      </c>
      <c r="B1781" t="s">
        <v>41</v>
      </c>
      <c r="C1781" s="9">
        <v>970504</v>
      </c>
      <c r="D1781" s="10">
        <v>45244</v>
      </c>
      <c r="E1781" s="11">
        <v>3280450</v>
      </c>
      <c r="F1781" t="s">
        <v>288</v>
      </c>
      <c r="G1781" s="10">
        <f t="shared" si="108"/>
        <v>45274</v>
      </c>
      <c r="H1781" t="s">
        <v>284</v>
      </c>
      <c r="I1781" s="12" t="str">
        <f t="shared" si="109"/>
        <v>9705043280450</v>
      </c>
      <c r="L1781" s="11">
        <f t="shared" si="110"/>
        <v>-3280450</v>
      </c>
      <c r="N1781" s="14" t="s">
        <v>304</v>
      </c>
      <c r="O1781" s="10">
        <f>+IFERROR(VLOOKUP(I1781,'[1]Resumen pagos 2025'!$1:$1048576,9,0),0)</f>
        <v>0</v>
      </c>
      <c r="P1781" t="b">
        <f t="shared" si="111"/>
        <v>1</v>
      </c>
    </row>
    <row r="1782" spans="1:16">
      <c r="A1782" t="s">
        <v>55</v>
      </c>
      <c r="B1782" t="s">
        <v>41</v>
      </c>
      <c r="C1782" s="9">
        <v>970503</v>
      </c>
      <c r="D1782" s="10">
        <v>45244</v>
      </c>
      <c r="E1782" s="11">
        <v>1200471</v>
      </c>
      <c r="F1782" t="s">
        <v>288</v>
      </c>
      <c r="G1782" s="10">
        <f t="shared" si="108"/>
        <v>45274</v>
      </c>
      <c r="H1782" t="s">
        <v>284</v>
      </c>
      <c r="I1782" s="12" t="str">
        <f t="shared" si="109"/>
        <v>9705031200471</v>
      </c>
      <c r="L1782" s="11">
        <f t="shared" si="110"/>
        <v>-1200471</v>
      </c>
      <c r="N1782" s="14" t="s">
        <v>304</v>
      </c>
      <c r="O1782" s="10">
        <f>+IFERROR(VLOOKUP(I1782,'[1]Resumen pagos 2025'!$1:$1048576,9,0),0)</f>
        <v>0</v>
      </c>
      <c r="P1782" t="b">
        <f t="shared" si="111"/>
        <v>1</v>
      </c>
    </row>
    <row r="1783" spans="1:16">
      <c r="A1783" t="s">
        <v>484</v>
      </c>
      <c r="B1783" t="s">
        <v>41</v>
      </c>
      <c r="C1783" s="9">
        <v>6017</v>
      </c>
      <c r="D1783" s="10">
        <v>45245</v>
      </c>
      <c r="E1783" s="11">
        <v>74080</v>
      </c>
      <c r="F1783" t="s">
        <v>288</v>
      </c>
      <c r="G1783" s="10">
        <f t="shared" si="108"/>
        <v>45275</v>
      </c>
      <c r="H1783" t="s">
        <v>284</v>
      </c>
      <c r="I1783" s="12" t="str">
        <f t="shared" si="109"/>
        <v>601774080</v>
      </c>
      <c r="L1783" s="11">
        <f t="shared" si="110"/>
        <v>-74080</v>
      </c>
      <c r="N1783" s="13" t="s">
        <v>485</v>
      </c>
      <c r="O1783" s="10">
        <f>+IFERROR(VLOOKUP(I1783,'[1]Resumen pagos 2025'!$1:$1048576,9,0),0)</f>
        <v>0</v>
      </c>
      <c r="P1783" t="b">
        <f t="shared" si="111"/>
        <v>1</v>
      </c>
    </row>
    <row r="1784" spans="1:16">
      <c r="A1784" t="s">
        <v>426</v>
      </c>
      <c r="B1784" t="s">
        <v>41</v>
      </c>
      <c r="C1784" s="9">
        <v>3601591</v>
      </c>
      <c r="D1784" s="10">
        <v>45245</v>
      </c>
      <c r="E1784" s="11">
        <v>294990</v>
      </c>
      <c r="F1784" t="s">
        <v>288</v>
      </c>
      <c r="G1784" s="10">
        <f t="shared" si="108"/>
        <v>45275</v>
      </c>
      <c r="H1784" t="s">
        <v>327</v>
      </c>
      <c r="I1784" s="12" t="str">
        <f t="shared" si="109"/>
        <v>3601591294990</v>
      </c>
      <c r="L1784" s="11">
        <f t="shared" si="110"/>
        <v>-294990</v>
      </c>
      <c r="O1784" s="10">
        <f>+IFERROR(VLOOKUP(I1784,'[1]Resumen pagos 2025'!$1:$1048576,9,0),0)</f>
        <v>0</v>
      </c>
      <c r="P1784" t="b">
        <f t="shared" si="111"/>
        <v>1</v>
      </c>
    </row>
    <row r="1785" spans="1:16">
      <c r="A1785" t="s">
        <v>426</v>
      </c>
      <c r="B1785" t="s">
        <v>41</v>
      </c>
      <c r="C1785" s="9">
        <v>3660743</v>
      </c>
      <c r="D1785" s="10">
        <v>45245</v>
      </c>
      <c r="E1785" s="11">
        <v>5998</v>
      </c>
      <c r="F1785" t="s">
        <v>288</v>
      </c>
      <c r="G1785" s="10">
        <f t="shared" si="108"/>
        <v>45275</v>
      </c>
      <c r="H1785" t="s">
        <v>284</v>
      </c>
      <c r="I1785" s="12" t="str">
        <f t="shared" si="109"/>
        <v>36607435998</v>
      </c>
      <c r="L1785" s="11">
        <f t="shared" si="110"/>
        <v>-5998</v>
      </c>
      <c r="O1785" s="10">
        <f>+IFERROR(VLOOKUP(I1785,'[1]Resumen pagos 2025'!$1:$1048576,9,0),0)</f>
        <v>0</v>
      </c>
      <c r="P1785" t="b">
        <f t="shared" si="111"/>
        <v>1</v>
      </c>
    </row>
    <row r="1786" spans="1:16">
      <c r="A1786" t="s">
        <v>426</v>
      </c>
      <c r="B1786" t="s">
        <v>310</v>
      </c>
      <c r="C1786" s="9">
        <v>2043976</v>
      </c>
      <c r="D1786" s="10">
        <v>45245</v>
      </c>
      <c r="E1786" s="11">
        <v>-294990</v>
      </c>
      <c r="F1786" t="s">
        <v>288</v>
      </c>
      <c r="G1786" s="10">
        <f t="shared" si="108"/>
        <v>45275</v>
      </c>
      <c r="H1786" t="s">
        <v>311</v>
      </c>
      <c r="I1786" s="12" t="str">
        <f t="shared" si="109"/>
        <v>2043976-294990</v>
      </c>
      <c r="L1786" s="11">
        <f t="shared" si="110"/>
        <v>294990</v>
      </c>
      <c r="O1786" s="10">
        <f>+IFERROR(VLOOKUP(I1786,'[1]Resumen pagos 2025'!$1:$1048576,9,0),0)</f>
        <v>0</v>
      </c>
      <c r="P1786" t="b">
        <f t="shared" si="111"/>
        <v>1</v>
      </c>
    </row>
    <row r="1787" spans="1:16">
      <c r="A1787" t="s">
        <v>64</v>
      </c>
      <c r="B1787" t="s">
        <v>41</v>
      </c>
      <c r="C1787" s="9">
        <v>113273</v>
      </c>
      <c r="D1787" s="10">
        <v>45246</v>
      </c>
      <c r="E1787" s="11">
        <v>1154517</v>
      </c>
      <c r="F1787" t="s">
        <v>288</v>
      </c>
      <c r="G1787" s="10">
        <f t="shared" si="108"/>
        <v>45276</v>
      </c>
      <c r="H1787" t="s">
        <v>284</v>
      </c>
      <c r="I1787" s="12" t="str">
        <f t="shared" si="109"/>
        <v>1132731154517</v>
      </c>
      <c r="L1787" s="11">
        <f t="shared" si="110"/>
        <v>-1154517</v>
      </c>
      <c r="O1787" s="10">
        <f>+IFERROR(VLOOKUP(I1787,'[1]Resumen pagos 2025'!$1:$1048576,9,0),0)</f>
        <v>0</v>
      </c>
      <c r="P1787" t="b">
        <f t="shared" si="111"/>
        <v>1</v>
      </c>
    </row>
    <row r="1788" spans="1:16">
      <c r="A1788" t="s">
        <v>484</v>
      </c>
      <c r="B1788" t="s">
        <v>41</v>
      </c>
      <c r="C1788" s="9">
        <v>6001</v>
      </c>
      <c r="D1788" s="10">
        <v>45246</v>
      </c>
      <c r="E1788" s="11">
        <v>370401</v>
      </c>
      <c r="F1788" t="s">
        <v>288</v>
      </c>
      <c r="G1788" s="10">
        <f t="shared" si="108"/>
        <v>45276</v>
      </c>
      <c r="H1788" t="s">
        <v>284</v>
      </c>
      <c r="I1788" s="12" t="str">
        <f t="shared" si="109"/>
        <v>6001370401</v>
      </c>
      <c r="J1788" s="10">
        <v>45246</v>
      </c>
      <c r="K1788" s="11">
        <v>370400</v>
      </c>
      <c r="L1788" s="11">
        <f t="shared" si="110"/>
        <v>-1</v>
      </c>
      <c r="N1788" s="13" t="s">
        <v>485</v>
      </c>
      <c r="O1788" s="10">
        <f>+IFERROR(VLOOKUP(I1788,'[1]Resumen pagos 2025'!$1:$1048576,9,0),0)</f>
        <v>0</v>
      </c>
      <c r="P1788" t="b">
        <f t="shared" si="111"/>
        <v>0</v>
      </c>
    </row>
    <row r="1789" spans="1:16">
      <c r="A1789" t="s">
        <v>285</v>
      </c>
      <c r="B1789" t="s">
        <v>41</v>
      </c>
      <c r="C1789" s="9">
        <v>1277</v>
      </c>
      <c r="D1789" s="10">
        <v>45246</v>
      </c>
      <c r="E1789" s="11">
        <v>44970</v>
      </c>
      <c r="F1789" t="s">
        <v>288</v>
      </c>
      <c r="G1789" s="10">
        <f t="shared" si="108"/>
        <v>45276</v>
      </c>
      <c r="H1789" t="s">
        <v>284</v>
      </c>
      <c r="I1789" s="12" t="str">
        <f t="shared" si="109"/>
        <v>127744970</v>
      </c>
      <c r="J1789" s="10">
        <v>45343</v>
      </c>
      <c r="K1789" s="11">
        <v>185200</v>
      </c>
      <c r="L1789" s="11">
        <f t="shared" si="110"/>
        <v>140230</v>
      </c>
      <c r="O1789" s="10">
        <f>+IFERROR(VLOOKUP(I1789,'[1]Resumen pagos 2025'!$1:$1048576,9,0),0)</f>
        <v>0</v>
      </c>
      <c r="P1789" t="b">
        <f t="shared" si="111"/>
        <v>0</v>
      </c>
    </row>
    <row r="1790" spans="1:16">
      <c r="A1790" t="s">
        <v>95</v>
      </c>
      <c r="B1790" t="s">
        <v>310</v>
      </c>
      <c r="C1790" s="9">
        <v>600</v>
      </c>
      <c r="D1790" s="10">
        <v>45246</v>
      </c>
      <c r="E1790" s="11">
        <v>-130900</v>
      </c>
      <c r="F1790" t="s">
        <v>288</v>
      </c>
      <c r="G1790" s="10">
        <f t="shared" si="108"/>
        <v>45276</v>
      </c>
      <c r="H1790" t="s">
        <v>311</v>
      </c>
      <c r="I1790" s="12" t="str">
        <f t="shared" si="109"/>
        <v>600-130900</v>
      </c>
      <c r="J1790" s="10">
        <v>45338</v>
      </c>
      <c r="K1790" s="11">
        <v>3276000</v>
      </c>
      <c r="L1790" s="11">
        <f t="shared" si="110"/>
        <v>3406900</v>
      </c>
      <c r="O1790" s="10">
        <f>+IFERROR(VLOOKUP(I1790,'[1]Resumen pagos 2025'!$1:$1048576,9,0),0)</f>
        <v>0</v>
      </c>
      <c r="P1790" t="b">
        <f t="shared" si="111"/>
        <v>0</v>
      </c>
    </row>
    <row r="1791" spans="1:16">
      <c r="A1791" t="s">
        <v>350</v>
      </c>
      <c r="B1791" t="s">
        <v>41</v>
      </c>
      <c r="C1791" s="9">
        <v>6388922</v>
      </c>
      <c r="D1791" s="10">
        <v>45246</v>
      </c>
      <c r="E1791" s="11">
        <v>13116</v>
      </c>
      <c r="F1791" t="s">
        <v>288</v>
      </c>
      <c r="G1791" s="10">
        <f t="shared" si="108"/>
        <v>45276</v>
      </c>
      <c r="H1791" t="s">
        <v>284</v>
      </c>
      <c r="I1791" s="12" t="str">
        <f t="shared" si="109"/>
        <v>638892213116</v>
      </c>
      <c r="J1791" s="10">
        <f>+G1791</f>
        <v>45276</v>
      </c>
      <c r="K1791" s="11">
        <f>+E1791</f>
        <v>13116</v>
      </c>
      <c r="L1791" s="11">
        <f t="shared" si="110"/>
        <v>0</v>
      </c>
      <c r="O1791" s="10">
        <f>+IFERROR(VLOOKUP(I1791,'[1]Resumen pagos 2025'!$1:$1048576,9,0),0)</f>
        <v>0</v>
      </c>
      <c r="P1791" t="b">
        <f t="shared" si="111"/>
        <v>0</v>
      </c>
    </row>
    <row r="1792" spans="1:16">
      <c r="A1792" t="s">
        <v>96</v>
      </c>
      <c r="B1792" t="s">
        <v>41</v>
      </c>
      <c r="C1792" s="9">
        <v>12548</v>
      </c>
      <c r="D1792" s="10">
        <v>45247</v>
      </c>
      <c r="E1792" s="11">
        <v>2151712</v>
      </c>
      <c r="F1792" t="s">
        <v>288</v>
      </c>
      <c r="G1792" s="10">
        <f t="shared" si="108"/>
        <v>45277</v>
      </c>
      <c r="H1792" t="s">
        <v>327</v>
      </c>
      <c r="I1792" s="12" t="str">
        <f t="shared" si="109"/>
        <v>125482151712</v>
      </c>
      <c r="L1792" s="11">
        <f t="shared" si="110"/>
        <v>-2151712</v>
      </c>
      <c r="O1792" s="10">
        <f>+IFERROR(VLOOKUP(I1792,'[1]Resumen pagos 2025'!$1:$1048576,9,0),0)</f>
        <v>0</v>
      </c>
      <c r="P1792" t="b">
        <f t="shared" si="111"/>
        <v>1</v>
      </c>
    </row>
    <row r="1793" spans="1:16">
      <c r="A1793" t="s">
        <v>96</v>
      </c>
      <c r="B1793" t="s">
        <v>310</v>
      </c>
      <c r="C1793" s="9">
        <v>1404</v>
      </c>
      <c r="D1793" s="10">
        <v>45247</v>
      </c>
      <c r="E1793" s="11">
        <v>-2151712</v>
      </c>
      <c r="F1793" t="s">
        <v>288</v>
      </c>
      <c r="G1793" s="10">
        <f t="shared" si="108"/>
        <v>45277</v>
      </c>
      <c r="H1793" t="s">
        <v>311</v>
      </c>
      <c r="I1793" s="12" t="str">
        <f t="shared" si="109"/>
        <v>1404-2151712</v>
      </c>
      <c r="L1793" s="11">
        <f t="shared" si="110"/>
        <v>2151712</v>
      </c>
      <c r="O1793" s="10">
        <f>+IFERROR(VLOOKUP(I1793,'[1]Resumen pagos 2025'!$1:$1048576,9,0),0)</f>
        <v>0</v>
      </c>
      <c r="P1793" t="b">
        <f t="shared" si="111"/>
        <v>1</v>
      </c>
    </row>
    <row r="1794" spans="1:16">
      <c r="A1794" t="s">
        <v>426</v>
      </c>
      <c r="B1794" t="s">
        <v>41</v>
      </c>
      <c r="C1794" s="9">
        <v>3609142</v>
      </c>
      <c r="D1794" s="10">
        <v>45247</v>
      </c>
      <c r="E1794" s="11">
        <v>359990</v>
      </c>
      <c r="F1794" t="s">
        <v>288</v>
      </c>
      <c r="G1794" s="10">
        <f t="shared" ref="G1794:G1857" si="112">+D1794+30</f>
        <v>45277</v>
      </c>
      <c r="H1794" t="s">
        <v>284</v>
      </c>
      <c r="I1794" s="12" t="str">
        <f t="shared" ref="I1794:I1857" si="113">+C1794&amp;E1794</f>
        <v>3609142359990</v>
      </c>
      <c r="L1794" s="11">
        <f t="shared" ref="L1794:L1857" si="114">+K1794-E1794</f>
        <v>-359990</v>
      </c>
      <c r="O1794" s="10">
        <f>+IFERROR(VLOOKUP(I1794,'[1]Resumen pagos 2025'!$1:$1048576,9,0),0)</f>
        <v>0</v>
      </c>
      <c r="P1794" t="b">
        <f t="shared" si="111"/>
        <v>1</v>
      </c>
    </row>
    <row r="1795" spans="1:16">
      <c r="A1795" t="s">
        <v>96</v>
      </c>
      <c r="B1795" t="s">
        <v>41</v>
      </c>
      <c r="C1795" s="9">
        <v>12549</v>
      </c>
      <c r="D1795" s="10">
        <v>45250</v>
      </c>
      <c r="E1795" s="11">
        <v>2159501</v>
      </c>
      <c r="F1795" t="s">
        <v>288</v>
      </c>
      <c r="G1795" s="10">
        <f t="shared" si="112"/>
        <v>45280</v>
      </c>
      <c r="H1795" t="s">
        <v>284</v>
      </c>
      <c r="I1795" s="12" t="str">
        <f t="shared" si="113"/>
        <v>125492159501</v>
      </c>
      <c r="L1795" s="11">
        <f t="shared" si="114"/>
        <v>-2159501</v>
      </c>
      <c r="O1795" s="10">
        <f>+IFERROR(VLOOKUP(I1795,'[1]Resumen pagos 2025'!$1:$1048576,9,0),0)</f>
        <v>0</v>
      </c>
      <c r="P1795" t="b">
        <f t="shared" si="111"/>
        <v>1</v>
      </c>
    </row>
    <row r="1796" spans="1:16">
      <c r="A1796" t="s">
        <v>464</v>
      </c>
      <c r="B1796" t="s">
        <v>41</v>
      </c>
      <c r="C1796" s="9">
        <v>267</v>
      </c>
      <c r="D1796" s="10">
        <v>45250</v>
      </c>
      <c r="E1796" s="11">
        <v>2338965</v>
      </c>
      <c r="F1796" t="s">
        <v>288</v>
      </c>
      <c r="G1796" s="10">
        <f t="shared" si="112"/>
        <v>45280</v>
      </c>
      <c r="H1796" t="s">
        <v>284</v>
      </c>
      <c r="I1796" s="12" t="str">
        <f t="shared" si="113"/>
        <v>2672338965</v>
      </c>
      <c r="L1796" s="11">
        <f t="shared" si="114"/>
        <v>-2338965</v>
      </c>
      <c r="O1796" s="10">
        <f>+IFERROR(VLOOKUP(I1796,'[1]Resumen pagos 2025'!$1:$1048576,9,0),0)</f>
        <v>0</v>
      </c>
      <c r="P1796" t="b">
        <f t="shared" si="111"/>
        <v>1</v>
      </c>
    </row>
    <row r="1797" spans="1:16">
      <c r="A1797" t="s">
        <v>366</v>
      </c>
      <c r="B1797" t="s">
        <v>41</v>
      </c>
      <c r="C1797" s="9">
        <v>20207</v>
      </c>
      <c r="D1797" s="10">
        <v>45250</v>
      </c>
      <c r="E1797" s="11">
        <v>1633614</v>
      </c>
      <c r="F1797" t="s">
        <v>288</v>
      </c>
      <c r="G1797" s="10">
        <f t="shared" si="112"/>
        <v>45280</v>
      </c>
      <c r="H1797" t="s">
        <v>284</v>
      </c>
      <c r="I1797" s="12" t="str">
        <f t="shared" si="113"/>
        <v>202071633614</v>
      </c>
      <c r="L1797" s="11">
        <f t="shared" si="114"/>
        <v>-1633614</v>
      </c>
      <c r="O1797" s="10">
        <f>+IFERROR(VLOOKUP(I1797,'[1]Resumen pagos 2025'!$1:$1048576,9,0),0)</f>
        <v>0</v>
      </c>
      <c r="P1797" t="b">
        <f t="shared" si="111"/>
        <v>1</v>
      </c>
    </row>
    <row r="1798" spans="1:16">
      <c r="A1798" t="s">
        <v>53</v>
      </c>
      <c r="B1798" t="s">
        <v>41</v>
      </c>
      <c r="C1798" s="9">
        <v>15223</v>
      </c>
      <c r="D1798" s="10">
        <v>45250</v>
      </c>
      <c r="E1798" s="11">
        <v>300768</v>
      </c>
      <c r="F1798" t="s">
        <v>288</v>
      </c>
      <c r="G1798" s="10">
        <f t="shared" si="112"/>
        <v>45280</v>
      </c>
      <c r="H1798" t="s">
        <v>284</v>
      </c>
      <c r="I1798" s="12" t="str">
        <f t="shared" si="113"/>
        <v>15223300768</v>
      </c>
      <c r="L1798" s="11">
        <f t="shared" si="114"/>
        <v>-300768</v>
      </c>
      <c r="O1798" s="10">
        <f>+IFERROR(VLOOKUP(I1798,'[1]Resumen pagos 2025'!$1:$1048576,9,0),0)</f>
        <v>0</v>
      </c>
      <c r="P1798" t="b">
        <f t="shared" si="111"/>
        <v>1</v>
      </c>
    </row>
    <row r="1799" spans="1:16">
      <c r="A1799" t="s">
        <v>292</v>
      </c>
      <c r="B1799" t="s">
        <v>41</v>
      </c>
      <c r="C1799" s="9">
        <v>59293</v>
      </c>
      <c r="D1799" s="10">
        <v>45250</v>
      </c>
      <c r="E1799" s="11">
        <v>311212</v>
      </c>
      <c r="F1799" t="s">
        <v>288</v>
      </c>
      <c r="G1799" s="10">
        <f t="shared" si="112"/>
        <v>45280</v>
      </c>
      <c r="H1799" t="s">
        <v>284</v>
      </c>
      <c r="I1799" s="12" t="str">
        <f t="shared" si="113"/>
        <v>59293311212</v>
      </c>
      <c r="L1799" s="11">
        <f t="shared" si="114"/>
        <v>-311212</v>
      </c>
      <c r="O1799" s="10">
        <f>+IFERROR(VLOOKUP(I1799,'[1]Resumen pagos 2025'!$1:$1048576,9,0),0)</f>
        <v>0</v>
      </c>
      <c r="P1799" t="b">
        <f t="shared" ref="P1799:P1862" si="115">+O1799=J1799</f>
        <v>1</v>
      </c>
    </row>
    <row r="1800" spans="1:16">
      <c r="A1800" t="s">
        <v>344</v>
      </c>
      <c r="B1800" t="s">
        <v>41</v>
      </c>
      <c r="C1800" s="9">
        <v>31372</v>
      </c>
      <c r="D1800" s="10">
        <v>45250</v>
      </c>
      <c r="E1800" s="11">
        <v>175858</v>
      </c>
      <c r="F1800" t="s">
        <v>288</v>
      </c>
      <c r="G1800" s="10">
        <f t="shared" si="112"/>
        <v>45280</v>
      </c>
      <c r="H1800" t="s">
        <v>284</v>
      </c>
      <c r="I1800" s="12" t="str">
        <f t="shared" si="113"/>
        <v>31372175858</v>
      </c>
      <c r="L1800" s="11">
        <f t="shared" si="114"/>
        <v>-175858</v>
      </c>
      <c r="O1800" s="10">
        <f>+IFERROR(VLOOKUP(I1800,'[1]Resumen pagos 2025'!$1:$1048576,9,0),0)</f>
        <v>0</v>
      </c>
      <c r="P1800" t="b">
        <f t="shared" si="115"/>
        <v>1</v>
      </c>
    </row>
    <row r="1801" spans="1:16">
      <c r="A1801" t="s">
        <v>52</v>
      </c>
      <c r="B1801" t="s">
        <v>310</v>
      </c>
      <c r="C1801" s="9">
        <v>24911</v>
      </c>
      <c r="D1801" s="10">
        <v>45251</v>
      </c>
      <c r="E1801" s="11">
        <v>-39606</v>
      </c>
      <c r="F1801" t="s">
        <v>288</v>
      </c>
      <c r="G1801" s="10">
        <f t="shared" si="112"/>
        <v>45281</v>
      </c>
      <c r="H1801" t="s">
        <v>311</v>
      </c>
      <c r="I1801" s="12" t="str">
        <f t="shared" si="113"/>
        <v>24911-39606</v>
      </c>
      <c r="L1801" s="11">
        <f t="shared" si="114"/>
        <v>39606</v>
      </c>
      <c r="O1801" s="10">
        <f>+IFERROR(VLOOKUP(I1801,'[1]Resumen pagos 2025'!$1:$1048576,9,0),0)</f>
        <v>0</v>
      </c>
      <c r="P1801" t="b">
        <f t="shared" si="115"/>
        <v>1</v>
      </c>
    </row>
    <row r="1802" spans="1:16">
      <c r="A1802" t="s">
        <v>285</v>
      </c>
      <c r="B1802" t="s">
        <v>41</v>
      </c>
      <c r="C1802" s="9">
        <v>1282</v>
      </c>
      <c r="D1802" s="10">
        <v>45251</v>
      </c>
      <c r="E1802" s="11">
        <v>169956</v>
      </c>
      <c r="F1802" t="s">
        <v>288</v>
      </c>
      <c r="G1802" s="10">
        <f t="shared" si="112"/>
        <v>45281</v>
      </c>
      <c r="H1802" t="s">
        <v>284</v>
      </c>
      <c r="I1802" s="12" t="str">
        <f t="shared" si="113"/>
        <v>1282169956</v>
      </c>
      <c r="J1802" s="15">
        <v>45280</v>
      </c>
      <c r="K1802" s="16">
        <v>169956</v>
      </c>
      <c r="L1802" s="11">
        <f t="shared" si="114"/>
        <v>0</v>
      </c>
      <c r="O1802" s="10">
        <f>+IFERROR(VLOOKUP(I1802,'[1]Resumen pagos 2025'!$1:$1048576,9,0),0)</f>
        <v>0</v>
      </c>
      <c r="P1802" t="b">
        <f t="shared" si="115"/>
        <v>0</v>
      </c>
    </row>
    <row r="1803" spans="1:16">
      <c r="A1803" t="s">
        <v>285</v>
      </c>
      <c r="B1803" t="s">
        <v>41</v>
      </c>
      <c r="C1803" s="9">
        <v>1285</v>
      </c>
      <c r="D1803" s="10">
        <v>45251</v>
      </c>
      <c r="E1803" s="11">
        <v>326129</v>
      </c>
      <c r="F1803" t="s">
        <v>288</v>
      </c>
      <c r="G1803" s="10">
        <f t="shared" si="112"/>
        <v>45281</v>
      </c>
      <c r="H1803" t="s">
        <v>284</v>
      </c>
      <c r="I1803" s="12" t="str">
        <f t="shared" si="113"/>
        <v>1285326129</v>
      </c>
      <c r="J1803" s="15">
        <v>45280</v>
      </c>
      <c r="K1803" s="16">
        <v>326129</v>
      </c>
      <c r="L1803" s="11">
        <f t="shared" si="114"/>
        <v>0</v>
      </c>
      <c r="O1803" s="10">
        <f>+IFERROR(VLOOKUP(I1803,'[1]Resumen pagos 2025'!$1:$1048576,9,0),0)</f>
        <v>0</v>
      </c>
      <c r="P1803" t="b">
        <f t="shared" si="115"/>
        <v>0</v>
      </c>
    </row>
    <row r="1804" spans="1:16">
      <c r="A1804" t="s">
        <v>314</v>
      </c>
      <c r="B1804" t="s">
        <v>41</v>
      </c>
      <c r="C1804" s="9">
        <v>3141372</v>
      </c>
      <c r="D1804" s="10">
        <v>45251</v>
      </c>
      <c r="E1804" s="11">
        <v>617574</v>
      </c>
      <c r="F1804" t="s">
        <v>288</v>
      </c>
      <c r="G1804" s="10">
        <f t="shared" si="112"/>
        <v>45281</v>
      </c>
      <c r="H1804" t="s">
        <v>284</v>
      </c>
      <c r="I1804" s="12" t="str">
        <f t="shared" si="113"/>
        <v>3141372617574</v>
      </c>
      <c r="L1804" s="11">
        <f t="shared" si="114"/>
        <v>-617574</v>
      </c>
      <c r="O1804" s="10">
        <f>+IFERROR(VLOOKUP(I1804,'[1]Resumen pagos 2025'!$1:$1048576,9,0),0)</f>
        <v>0</v>
      </c>
      <c r="P1804" t="b">
        <f t="shared" si="115"/>
        <v>1</v>
      </c>
    </row>
    <row r="1805" spans="1:16">
      <c r="A1805" t="s">
        <v>55</v>
      </c>
      <c r="B1805" t="s">
        <v>41</v>
      </c>
      <c r="C1805" s="9">
        <v>970764</v>
      </c>
      <c r="D1805" s="10">
        <v>45251</v>
      </c>
      <c r="E1805" s="11">
        <v>1999979</v>
      </c>
      <c r="F1805" t="s">
        <v>288</v>
      </c>
      <c r="G1805" s="10">
        <f t="shared" si="112"/>
        <v>45281</v>
      </c>
      <c r="H1805" t="s">
        <v>284</v>
      </c>
      <c r="I1805" s="12" t="str">
        <f t="shared" si="113"/>
        <v>9707641999979</v>
      </c>
      <c r="L1805" s="11">
        <f t="shared" si="114"/>
        <v>-1999979</v>
      </c>
      <c r="N1805" s="14" t="s">
        <v>304</v>
      </c>
      <c r="O1805" s="10">
        <f>+IFERROR(VLOOKUP(I1805,'[1]Resumen pagos 2025'!$1:$1048576,9,0),0)</f>
        <v>0</v>
      </c>
      <c r="P1805" t="b">
        <f t="shared" si="115"/>
        <v>1</v>
      </c>
    </row>
    <row r="1806" spans="1:16">
      <c r="A1806" t="s">
        <v>55</v>
      </c>
      <c r="B1806" t="s">
        <v>41</v>
      </c>
      <c r="C1806" s="9">
        <v>970755</v>
      </c>
      <c r="D1806" s="10">
        <v>45251</v>
      </c>
      <c r="E1806" s="11">
        <v>1073591</v>
      </c>
      <c r="F1806" t="s">
        <v>288</v>
      </c>
      <c r="G1806" s="10">
        <f t="shared" si="112"/>
        <v>45281</v>
      </c>
      <c r="H1806" t="s">
        <v>284</v>
      </c>
      <c r="I1806" s="12" t="str">
        <f t="shared" si="113"/>
        <v>9707551073591</v>
      </c>
      <c r="L1806" s="11">
        <f t="shared" si="114"/>
        <v>-1073591</v>
      </c>
      <c r="N1806" s="14" t="s">
        <v>304</v>
      </c>
      <c r="O1806" s="10">
        <f>+IFERROR(VLOOKUP(I1806,'[1]Resumen pagos 2025'!$1:$1048576,9,0),0)</f>
        <v>0</v>
      </c>
      <c r="P1806" t="b">
        <f t="shared" si="115"/>
        <v>1</v>
      </c>
    </row>
    <row r="1807" spans="1:16">
      <c r="A1807" t="s">
        <v>335</v>
      </c>
      <c r="B1807" t="s">
        <v>41</v>
      </c>
      <c r="C1807" s="9">
        <v>10079</v>
      </c>
      <c r="D1807" s="10">
        <v>45251</v>
      </c>
      <c r="E1807" s="11">
        <v>325943</v>
      </c>
      <c r="F1807" t="s">
        <v>288</v>
      </c>
      <c r="G1807" s="10">
        <f t="shared" si="112"/>
        <v>45281</v>
      </c>
      <c r="H1807" t="s">
        <v>284</v>
      </c>
      <c r="I1807" s="12" t="str">
        <f t="shared" si="113"/>
        <v>10079325943</v>
      </c>
      <c r="L1807" s="11">
        <f t="shared" si="114"/>
        <v>-325943</v>
      </c>
      <c r="O1807" s="10">
        <f>+IFERROR(VLOOKUP(I1807,'[1]Resumen pagos 2025'!$1:$1048576,9,0),0)</f>
        <v>0</v>
      </c>
      <c r="P1807" t="b">
        <f t="shared" si="115"/>
        <v>1</v>
      </c>
    </row>
    <row r="1808" spans="1:16">
      <c r="A1808" t="s">
        <v>335</v>
      </c>
      <c r="B1808" t="s">
        <v>41</v>
      </c>
      <c r="C1808" s="9">
        <v>10080</v>
      </c>
      <c r="D1808" s="10">
        <v>45251</v>
      </c>
      <c r="E1808" s="11">
        <v>229990</v>
      </c>
      <c r="F1808" t="s">
        <v>288</v>
      </c>
      <c r="G1808" s="10">
        <f t="shared" si="112"/>
        <v>45281</v>
      </c>
      <c r="H1808" t="s">
        <v>284</v>
      </c>
      <c r="I1808" s="12" t="str">
        <f t="shared" si="113"/>
        <v>10080229990</v>
      </c>
      <c r="L1808" s="11">
        <f t="shared" si="114"/>
        <v>-229990</v>
      </c>
      <c r="O1808" s="10">
        <f>+IFERROR(VLOOKUP(I1808,'[1]Resumen pagos 2025'!$1:$1048576,9,0),0)</f>
        <v>0</v>
      </c>
      <c r="P1808" t="b">
        <f t="shared" si="115"/>
        <v>1</v>
      </c>
    </row>
    <row r="1809" spans="1:16">
      <c r="A1809" t="s">
        <v>57</v>
      </c>
      <c r="B1809" t="s">
        <v>41</v>
      </c>
      <c r="C1809" s="9">
        <v>560494</v>
      </c>
      <c r="D1809" s="10">
        <v>45251</v>
      </c>
      <c r="E1809" s="11">
        <v>109991</v>
      </c>
      <c r="F1809" t="s">
        <v>288</v>
      </c>
      <c r="G1809" s="10">
        <f t="shared" si="112"/>
        <v>45281</v>
      </c>
      <c r="H1809" t="s">
        <v>284</v>
      </c>
      <c r="I1809" s="12" t="str">
        <f t="shared" si="113"/>
        <v>560494109991</v>
      </c>
      <c r="L1809" s="11">
        <f t="shared" si="114"/>
        <v>-109991</v>
      </c>
      <c r="O1809" s="10">
        <f>+IFERROR(VLOOKUP(I1809,'[1]Resumen pagos 2025'!$1:$1048576,9,0),0)</f>
        <v>0</v>
      </c>
      <c r="P1809" t="b">
        <f t="shared" si="115"/>
        <v>1</v>
      </c>
    </row>
    <row r="1810" spans="1:16">
      <c r="A1810" t="s">
        <v>361</v>
      </c>
      <c r="B1810" t="s">
        <v>41</v>
      </c>
      <c r="C1810" s="9">
        <v>34746</v>
      </c>
      <c r="D1810" s="10">
        <v>45252</v>
      </c>
      <c r="E1810" s="11">
        <v>959000</v>
      </c>
      <c r="F1810" t="s">
        <v>288</v>
      </c>
      <c r="G1810" s="10">
        <f t="shared" si="112"/>
        <v>45282</v>
      </c>
      <c r="H1810" t="s">
        <v>284</v>
      </c>
      <c r="I1810" s="12" t="str">
        <f t="shared" si="113"/>
        <v>34746959000</v>
      </c>
      <c r="L1810" s="11">
        <f t="shared" si="114"/>
        <v>-959000</v>
      </c>
      <c r="O1810" s="10">
        <f>+IFERROR(VLOOKUP(I1810,'[1]Resumen pagos 2025'!$1:$1048576,9,0),0)</f>
        <v>0</v>
      </c>
      <c r="P1810" t="b">
        <f t="shared" si="115"/>
        <v>1</v>
      </c>
    </row>
    <row r="1811" spans="1:16">
      <c r="A1811" s="26" t="s">
        <v>454</v>
      </c>
      <c r="B1811" s="26" t="s">
        <v>41</v>
      </c>
      <c r="C1811" s="23">
        <v>576</v>
      </c>
      <c r="D1811" s="24">
        <v>45252</v>
      </c>
      <c r="E1811" s="25">
        <v>477969</v>
      </c>
      <c r="F1811" s="26" t="s">
        <v>288</v>
      </c>
      <c r="G1811" s="10">
        <f t="shared" si="112"/>
        <v>45282</v>
      </c>
      <c r="H1811" s="26" t="s">
        <v>327</v>
      </c>
      <c r="I1811" s="27" t="str">
        <f t="shared" si="113"/>
        <v>576477969</v>
      </c>
      <c r="J1811" s="24"/>
      <c r="K1811" s="25"/>
      <c r="L1811" s="25">
        <f t="shared" si="114"/>
        <v>-477969</v>
      </c>
      <c r="O1811" s="10">
        <f>+IFERROR(VLOOKUP(I1811,'[1]Resumen pagos 2025'!$1:$1048576,9,0),0)</f>
        <v>0</v>
      </c>
      <c r="P1811" t="b">
        <f t="shared" si="115"/>
        <v>1</v>
      </c>
    </row>
    <row r="1812" spans="1:16">
      <c r="A1812" s="26" t="s">
        <v>454</v>
      </c>
      <c r="B1812" s="26" t="s">
        <v>310</v>
      </c>
      <c r="C1812" s="23">
        <v>629</v>
      </c>
      <c r="D1812" s="24">
        <v>45252</v>
      </c>
      <c r="E1812" s="25">
        <v>-477970</v>
      </c>
      <c r="F1812" s="26" t="s">
        <v>288</v>
      </c>
      <c r="G1812" s="10">
        <f t="shared" si="112"/>
        <v>45282</v>
      </c>
      <c r="H1812" s="26" t="s">
        <v>311</v>
      </c>
      <c r="I1812" s="27" t="str">
        <f t="shared" si="113"/>
        <v>629-477970</v>
      </c>
      <c r="J1812" s="24"/>
      <c r="K1812" s="25"/>
      <c r="L1812" s="25">
        <f t="shared" si="114"/>
        <v>477970</v>
      </c>
      <c r="O1812" s="10">
        <f>+IFERROR(VLOOKUP(I1812,'[1]Resumen pagos 2025'!$1:$1048576,9,0),0)</f>
        <v>0</v>
      </c>
      <c r="P1812" t="b">
        <f t="shared" si="115"/>
        <v>1</v>
      </c>
    </row>
    <row r="1813" spans="1:16">
      <c r="A1813" t="s">
        <v>486</v>
      </c>
      <c r="B1813" t="s">
        <v>41</v>
      </c>
      <c r="C1813" s="9">
        <v>3932</v>
      </c>
      <c r="D1813" s="10">
        <v>45252</v>
      </c>
      <c r="E1813" s="11">
        <v>24000</v>
      </c>
      <c r="F1813" t="s">
        <v>288</v>
      </c>
      <c r="G1813" s="10">
        <f t="shared" si="112"/>
        <v>45282</v>
      </c>
      <c r="H1813" t="s">
        <v>284</v>
      </c>
      <c r="I1813" s="12" t="str">
        <f t="shared" si="113"/>
        <v>393224000</v>
      </c>
      <c r="L1813" s="11">
        <f t="shared" si="114"/>
        <v>-24000</v>
      </c>
      <c r="O1813" s="10">
        <f>+IFERROR(VLOOKUP(I1813,'[1]Resumen pagos 2025'!$1:$1048576,9,0),0)</f>
        <v>0</v>
      </c>
      <c r="P1813" t="b">
        <f t="shared" si="115"/>
        <v>1</v>
      </c>
    </row>
    <row r="1814" spans="1:16">
      <c r="A1814" t="s">
        <v>413</v>
      </c>
      <c r="B1814" t="s">
        <v>41</v>
      </c>
      <c r="C1814" s="9">
        <v>7978</v>
      </c>
      <c r="D1814" s="10">
        <v>45252</v>
      </c>
      <c r="E1814" s="11">
        <v>4094947</v>
      </c>
      <c r="F1814" t="s">
        <v>288</v>
      </c>
      <c r="G1814" s="10">
        <f t="shared" si="112"/>
        <v>45282</v>
      </c>
      <c r="H1814" t="s">
        <v>284</v>
      </c>
      <c r="I1814" s="12" t="str">
        <f t="shared" si="113"/>
        <v>79784094947</v>
      </c>
      <c r="L1814" s="11">
        <f t="shared" si="114"/>
        <v>-4094947</v>
      </c>
      <c r="O1814" s="10">
        <f>+IFERROR(VLOOKUP(I1814,'[1]Resumen pagos 2025'!$1:$1048576,9,0),0)</f>
        <v>0</v>
      </c>
      <c r="P1814" t="b">
        <f t="shared" si="115"/>
        <v>1</v>
      </c>
    </row>
    <row r="1815" spans="1:16">
      <c r="A1815" t="s">
        <v>314</v>
      </c>
      <c r="B1815" t="s">
        <v>41</v>
      </c>
      <c r="C1815" s="9">
        <v>3142514</v>
      </c>
      <c r="D1815" s="10">
        <v>45252</v>
      </c>
      <c r="E1815" s="11">
        <v>1311006</v>
      </c>
      <c r="F1815" t="s">
        <v>288</v>
      </c>
      <c r="G1815" s="10">
        <f t="shared" si="112"/>
        <v>45282</v>
      </c>
      <c r="H1815" t="s">
        <v>284</v>
      </c>
      <c r="I1815" s="12" t="str">
        <f t="shared" si="113"/>
        <v>31425141311006</v>
      </c>
      <c r="L1815" s="11">
        <f t="shared" si="114"/>
        <v>-1311006</v>
      </c>
      <c r="O1815" s="10">
        <f>+IFERROR(VLOOKUP(I1815,'[1]Resumen pagos 2025'!$1:$1048576,9,0),0)</f>
        <v>0</v>
      </c>
      <c r="P1815" t="b">
        <f t="shared" si="115"/>
        <v>1</v>
      </c>
    </row>
    <row r="1816" spans="1:16">
      <c r="A1816" t="s">
        <v>447</v>
      </c>
      <c r="B1816" t="s">
        <v>41</v>
      </c>
      <c r="C1816" s="9">
        <v>2583357</v>
      </c>
      <c r="D1816" s="10">
        <v>45252</v>
      </c>
      <c r="E1816" s="11">
        <v>50520</v>
      </c>
      <c r="F1816" t="s">
        <v>288</v>
      </c>
      <c r="G1816" s="10">
        <f t="shared" si="112"/>
        <v>45282</v>
      </c>
      <c r="H1816" t="s">
        <v>284</v>
      </c>
      <c r="I1816" s="12" t="str">
        <f t="shared" si="113"/>
        <v>258335750520</v>
      </c>
      <c r="L1816" s="11">
        <f t="shared" si="114"/>
        <v>-50520</v>
      </c>
      <c r="M1816" t="s">
        <v>109</v>
      </c>
      <c r="O1816" s="10">
        <f>+IFERROR(VLOOKUP(I1816,'[1]Resumen pagos 2025'!$1:$1048576,9,0),0)</f>
        <v>0</v>
      </c>
      <c r="P1816" t="b">
        <f t="shared" si="115"/>
        <v>1</v>
      </c>
    </row>
    <row r="1817" spans="1:16">
      <c r="A1817" t="s">
        <v>53</v>
      </c>
      <c r="B1817" t="s">
        <v>41</v>
      </c>
      <c r="C1817" s="9">
        <v>15267</v>
      </c>
      <c r="D1817" s="10">
        <v>45252</v>
      </c>
      <c r="E1817" s="11">
        <v>239960</v>
      </c>
      <c r="F1817" t="s">
        <v>288</v>
      </c>
      <c r="G1817" s="10">
        <f t="shared" si="112"/>
        <v>45282</v>
      </c>
      <c r="H1817" t="s">
        <v>284</v>
      </c>
      <c r="I1817" s="12" t="str">
        <f t="shared" si="113"/>
        <v>15267239960</v>
      </c>
      <c r="L1817" s="11">
        <f t="shared" si="114"/>
        <v>-239960</v>
      </c>
      <c r="O1817" s="10">
        <f>+IFERROR(VLOOKUP(I1817,'[1]Resumen pagos 2025'!$1:$1048576,9,0),0)</f>
        <v>0</v>
      </c>
      <c r="P1817" t="b">
        <f t="shared" si="115"/>
        <v>1</v>
      </c>
    </row>
    <row r="1818" spans="1:16">
      <c r="A1818" t="s">
        <v>353</v>
      </c>
      <c r="B1818" t="s">
        <v>41</v>
      </c>
      <c r="C1818" s="9">
        <v>3114</v>
      </c>
      <c r="D1818" s="10">
        <v>45253</v>
      </c>
      <c r="E1818" s="11">
        <v>3302250</v>
      </c>
      <c r="F1818" t="s">
        <v>288</v>
      </c>
      <c r="G1818" s="10">
        <f t="shared" si="112"/>
        <v>45283</v>
      </c>
      <c r="H1818" t="s">
        <v>284</v>
      </c>
      <c r="I1818" s="12" t="str">
        <f t="shared" si="113"/>
        <v>31143302250</v>
      </c>
      <c r="J1818" s="17">
        <v>45280</v>
      </c>
      <c r="K1818" s="18">
        <v>3302250</v>
      </c>
      <c r="L1818" s="11">
        <f t="shared" si="114"/>
        <v>0</v>
      </c>
      <c r="O1818" s="10">
        <f>+IFERROR(VLOOKUP(I1818,'[1]Resumen pagos 2025'!$1:$1048576,9,0),0)</f>
        <v>0</v>
      </c>
      <c r="P1818" t="b">
        <f t="shared" si="115"/>
        <v>0</v>
      </c>
    </row>
    <row r="1819" spans="1:16">
      <c r="A1819" t="s">
        <v>67</v>
      </c>
      <c r="B1819" t="s">
        <v>41</v>
      </c>
      <c r="C1819" s="9">
        <v>37945</v>
      </c>
      <c r="D1819" s="10">
        <v>45254</v>
      </c>
      <c r="E1819" s="11">
        <v>206821</v>
      </c>
      <c r="F1819" t="s">
        <v>288</v>
      </c>
      <c r="G1819" s="10">
        <f t="shared" si="112"/>
        <v>45284</v>
      </c>
      <c r="H1819" t="s">
        <v>284</v>
      </c>
      <c r="I1819" s="12" t="str">
        <f t="shared" si="113"/>
        <v>37945206821</v>
      </c>
      <c r="L1819" s="11">
        <f t="shared" si="114"/>
        <v>-206821</v>
      </c>
      <c r="N1819" s="14" t="s">
        <v>298</v>
      </c>
      <c r="O1819" s="10">
        <f>+IFERROR(VLOOKUP(I1819,'[1]Resumen pagos 2025'!$1:$1048576,9,0),0)</f>
        <v>0</v>
      </c>
      <c r="P1819" t="b">
        <f t="shared" si="115"/>
        <v>1</v>
      </c>
    </row>
    <row r="1820" spans="1:16">
      <c r="A1820" t="s">
        <v>52</v>
      </c>
      <c r="B1820" t="s">
        <v>41</v>
      </c>
      <c r="C1820" s="9">
        <v>116669</v>
      </c>
      <c r="D1820" s="10">
        <v>45254</v>
      </c>
      <c r="E1820" s="11">
        <v>39606</v>
      </c>
      <c r="F1820" t="s">
        <v>288</v>
      </c>
      <c r="G1820" s="10">
        <f t="shared" si="112"/>
        <v>45284</v>
      </c>
      <c r="H1820" t="s">
        <v>284</v>
      </c>
      <c r="I1820" s="12" t="str">
        <f t="shared" si="113"/>
        <v>11666939606</v>
      </c>
      <c r="L1820" s="11">
        <f t="shared" si="114"/>
        <v>-39606</v>
      </c>
      <c r="O1820" s="10">
        <f>+IFERROR(VLOOKUP(I1820,'[1]Resumen pagos 2025'!$1:$1048576,9,0),0)</f>
        <v>0</v>
      </c>
      <c r="P1820" t="b">
        <f t="shared" si="115"/>
        <v>1</v>
      </c>
    </row>
    <row r="1821" spans="1:16">
      <c r="A1821" t="s">
        <v>52</v>
      </c>
      <c r="B1821" t="s">
        <v>41</v>
      </c>
      <c r="C1821" s="9">
        <v>116668</v>
      </c>
      <c r="D1821" s="10">
        <v>45254</v>
      </c>
      <c r="E1821" s="11">
        <v>222793</v>
      </c>
      <c r="F1821" t="s">
        <v>288</v>
      </c>
      <c r="G1821" s="10">
        <f t="shared" si="112"/>
        <v>45284</v>
      </c>
      <c r="H1821" t="s">
        <v>284</v>
      </c>
      <c r="I1821" s="12" t="str">
        <f t="shared" si="113"/>
        <v>116668222793</v>
      </c>
      <c r="L1821" s="11">
        <f t="shared" si="114"/>
        <v>-222793</v>
      </c>
      <c r="O1821" s="10">
        <f>+IFERROR(VLOOKUP(I1821,'[1]Resumen pagos 2025'!$1:$1048576,9,0),0)</f>
        <v>0</v>
      </c>
      <c r="P1821" t="b">
        <f t="shared" si="115"/>
        <v>1</v>
      </c>
    </row>
    <row r="1822" spans="1:16">
      <c r="A1822" t="s">
        <v>314</v>
      </c>
      <c r="B1822" t="s">
        <v>41</v>
      </c>
      <c r="C1822" s="9">
        <v>3144620</v>
      </c>
      <c r="D1822" s="10">
        <v>45254</v>
      </c>
      <c r="E1822" s="11">
        <v>5249991</v>
      </c>
      <c r="F1822" t="s">
        <v>288</v>
      </c>
      <c r="G1822" s="10">
        <f t="shared" si="112"/>
        <v>45284</v>
      </c>
      <c r="H1822" t="s">
        <v>284</v>
      </c>
      <c r="I1822" s="12" t="str">
        <f t="shared" si="113"/>
        <v>31446205249991</v>
      </c>
      <c r="L1822" s="11">
        <f t="shared" si="114"/>
        <v>-5249991</v>
      </c>
      <c r="O1822" s="10">
        <f>+IFERROR(VLOOKUP(I1822,'[1]Resumen pagos 2025'!$1:$1048576,9,0),0)</f>
        <v>0</v>
      </c>
      <c r="P1822" t="b">
        <f t="shared" si="115"/>
        <v>1</v>
      </c>
    </row>
    <row r="1823" spans="1:16">
      <c r="A1823" t="s">
        <v>55</v>
      </c>
      <c r="B1823" t="s">
        <v>41</v>
      </c>
      <c r="C1823" s="9">
        <v>1024143</v>
      </c>
      <c r="D1823" s="10">
        <v>45254</v>
      </c>
      <c r="E1823" s="11">
        <v>1542070</v>
      </c>
      <c r="F1823" t="s">
        <v>288</v>
      </c>
      <c r="G1823" s="10">
        <f t="shared" si="112"/>
        <v>45284</v>
      </c>
      <c r="H1823" t="s">
        <v>284</v>
      </c>
      <c r="I1823" s="12" t="str">
        <f t="shared" si="113"/>
        <v>10241431542070</v>
      </c>
      <c r="L1823" s="11">
        <f t="shared" si="114"/>
        <v>-1542070</v>
      </c>
      <c r="N1823" s="14" t="s">
        <v>304</v>
      </c>
      <c r="O1823" s="10">
        <f>+IFERROR(VLOOKUP(I1823,'[1]Resumen pagos 2025'!$1:$1048576,9,0),0)</f>
        <v>0</v>
      </c>
      <c r="P1823" t="b">
        <f t="shared" si="115"/>
        <v>1</v>
      </c>
    </row>
    <row r="1824" spans="1:16">
      <c r="A1824" t="s">
        <v>55</v>
      </c>
      <c r="B1824" t="s">
        <v>41</v>
      </c>
      <c r="C1824" s="9">
        <v>1024131</v>
      </c>
      <c r="D1824" s="10">
        <v>45254</v>
      </c>
      <c r="E1824" s="11">
        <v>3084141</v>
      </c>
      <c r="F1824" t="s">
        <v>288</v>
      </c>
      <c r="G1824" s="10">
        <f t="shared" si="112"/>
        <v>45284</v>
      </c>
      <c r="H1824" t="s">
        <v>284</v>
      </c>
      <c r="I1824" s="12" t="str">
        <f t="shared" si="113"/>
        <v>10241313084141</v>
      </c>
      <c r="L1824" s="11">
        <f t="shared" si="114"/>
        <v>-3084141</v>
      </c>
      <c r="N1824" s="14" t="s">
        <v>304</v>
      </c>
      <c r="O1824" s="10">
        <f>+IFERROR(VLOOKUP(I1824,'[1]Resumen pagos 2025'!$1:$1048576,9,0),0)</f>
        <v>0</v>
      </c>
      <c r="P1824" t="b">
        <f t="shared" si="115"/>
        <v>1</v>
      </c>
    </row>
    <row r="1825" spans="1:16">
      <c r="A1825" t="s">
        <v>55</v>
      </c>
      <c r="B1825" t="s">
        <v>41</v>
      </c>
      <c r="C1825" s="9">
        <v>1024138</v>
      </c>
      <c r="D1825" s="10">
        <v>45254</v>
      </c>
      <c r="E1825" s="11">
        <v>1542070</v>
      </c>
      <c r="F1825" t="s">
        <v>288</v>
      </c>
      <c r="G1825" s="10">
        <f t="shared" si="112"/>
        <v>45284</v>
      </c>
      <c r="H1825" t="s">
        <v>284</v>
      </c>
      <c r="I1825" s="12" t="str">
        <f t="shared" si="113"/>
        <v>10241381542070</v>
      </c>
      <c r="L1825" s="11">
        <f t="shared" si="114"/>
        <v>-1542070</v>
      </c>
      <c r="N1825" s="14" t="s">
        <v>304</v>
      </c>
      <c r="O1825" s="10">
        <f>+IFERROR(VLOOKUP(I1825,'[1]Resumen pagos 2025'!$1:$1048576,9,0),0)</f>
        <v>0</v>
      </c>
      <c r="P1825" t="b">
        <f t="shared" si="115"/>
        <v>1</v>
      </c>
    </row>
    <row r="1826" spans="1:16">
      <c r="A1826" t="s">
        <v>55</v>
      </c>
      <c r="B1826" t="s">
        <v>41</v>
      </c>
      <c r="C1826" s="9">
        <v>1024137</v>
      </c>
      <c r="D1826" s="10">
        <v>45254</v>
      </c>
      <c r="E1826" s="11">
        <v>1542070</v>
      </c>
      <c r="F1826" t="s">
        <v>288</v>
      </c>
      <c r="G1826" s="10">
        <f t="shared" si="112"/>
        <v>45284</v>
      </c>
      <c r="H1826" t="s">
        <v>284</v>
      </c>
      <c r="I1826" s="12" t="str">
        <f t="shared" si="113"/>
        <v>10241371542070</v>
      </c>
      <c r="L1826" s="11">
        <f t="shared" si="114"/>
        <v>-1542070</v>
      </c>
      <c r="N1826" s="14" t="s">
        <v>304</v>
      </c>
      <c r="O1826" s="10">
        <f>+IFERROR(VLOOKUP(I1826,'[1]Resumen pagos 2025'!$1:$1048576,9,0),0)</f>
        <v>0</v>
      </c>
      <c r="P1826" t="b">
        <f t="shared" si="115"/>
        <v>1</v>
      </c>
    </row>
    <row r="1827" spans="1:16">
      <c r="A1827" t="s">
        <v>487</v>
      </c>
      <c r="B1827" t="s">
        <v>41</v>
      </c>
      <c r="C1827" s="9">
        <v>15191</v>
      </c>
      <c r="D1827" s="10">
        <v>45254</v>
      </c>
      <c r="E1827" s="11">
        <v>1053150</v>
      </c>
      <c r="F1827" t="s">
        <v>288</v>
      </c>
      <c r="G1827" s="10">
        <f t="shared" si="112"/>
        <v>45284</v>
      </c>
      <c r="H1827" t="s">
        <v>284</v>
      </c>
      <c r="I1827" s="12" t="str">
        <f t="shared" si="113"/>
        <v>151911053150</v>
      </c>
      <c r="L1827" s="11">
        <f t="shared" si="114"/>
        <v>-1053150</v>
      </c>
      <c r="O1827" s="10">
        <f>+IFERROR(VLOOKUP(I1827,'[1]Resumen pagos 2025'!$1:$1048576,9,0),0)</f>
        <v>0</v>
      </c>
      <c r="P1827" t="b">
        <f t="shared" si="115"/>
        <v>1</v>
      </c>
    </row>
    <row r="1828" spans="1:16">
      <c r="A1828" t="s">
        <v>53</v>
      </c>
      <c r="B1828" t="s">
        <v>41</v>
      </c>
      <c r="C1828" s="9">
        <v>15324</v>
      </c>
      <c r="D1828" s="10">
        <v>45254</v>
      </c>
      <c r="E1828" s="11">
        <v>205568</v>
      </c>
      <c r="F1828" t="s">
        <v>288</v>
      </c>
      <c r="G1828" s="10">
        <f t="shared" si="112"/>
        <v>45284</v>
      </c>
      <c r="H1828" t="s">
        <v>284</v>
      </c>
      <c r="I1828" s="12" t="str">
        <f t="shared" si="113"/>
        <v>15324205568</v>
      </c>
      <c r="L1828" s="11">
        <f t="shared" si="114"/>
        <v>-205568</v>
      </c>
      <c r="O1828" s="10">
        <f>+IFERROR(VLOOKUP(I1828,'[1]Resumen pagos 2025'!$1:$1048576,9,0),0)</f>
        <v>0</v>
      </c>
      <c r="P1828" t="b">
        <f t="shared" si="115"/>
        <v>1</v>
      </c>
    </row>
    <row r="1829" spans="1:16">
      <c r="A1829" t="s">
        <v>184</v>
      </c>
      <c r="B1829" t="s">
        <v>41</v>
      </c>
      <c r="C1829" s="9">
        <v>13960</v>
      </c>
      <c r="D1829" s="10">
        <v>45254</v>
      </c>
      <c r="E1829" s="11">
        <v>696150</v>
      </c>
      <c r="F1829" t="s">
        <v>288</v>
      </c>
      <c r="G1829" s="10">
        <f t="shared" si="112"/>
        <v>45284</v>
      </c>
      <c r="H1829" t="s">
        <v>284</v>
      </c>
      <c r="I1829" s="12" t="str">
        <f t="shared" si="113"/>
        <v>13960696150</v>
      </c>
      <c r="L1829" s="11">
        <f t="shared" si="114"/>
        <v>-696150</v>
      </c>
      <c r="O1829" s="10">
        <f>+IFERROR(VLOOKUP(I1829,'[1]Resumen pagos 2025'!$1:$1048576,9,0),0)</f>
        <v>0</v>
      </c>
      <c r="P1829" t="b">
        <f t="shared" si="115"/>
        <v>1</v>
      </c>
    </row>
    <row r="1830" spans="1:16">
      <c r="A1830" t="s">
        <v>478</v>
      </c>
      <c r="B1830" t="s">
        <v>41</v>
      </c>
      <c r="C1830" s="9">
        <v>259</v>
      </c>
      <c r="D1830" s="10">
        <v>45255</v>
      </c>
      <c r="E1830" s="11">
        <v>183400</v>
      </c>
      <c r="F1830" t="s">
        <v>288</v>
      </c>
      <c r="G1830" s="10">
        <f t="shared" si="112"/>
        <v>45285</v>
      </c>
      <c r="H1830" t="s">
        <v>284</v>
      </c>
      <c r="I1830" s="12" t="str">
        <f t="shared" si="113"/>
        <v>259183400</v>
      </c>
      <c r="J1830" s="28">
        <v>45253</v>
      </c>
      <c r="K1830" s="29">
        <v>183400</v>
      </c>
      <c r="L1830" s="11">
        <f t="shared" si="114"/>
        <v>0</v>
      </c>
      <c r="O1830" s="10">
        <f>+IFERROR(VLOOKUP(I1830,'[1]Resumen pagos 2025'!$1:$1048576,9,0),0)</f>
        <v>0</v>
      </c>
      <c r="P1830" t="b">
        <f t="shared" si="115"/>
        <v>0</v>
      </c>
    </row>
    <row r="1831" spans="1:16">
      <c r="A1831" s="26" t="s">
        <v>454</v>
      </c>
      <c r="B1831" s="26" t="s">
        <v>41</v>
      </c>
      <c r="C1831" s="23">
        <v>583</v>
      </c>
      <c r="D1831" s="24">
        <v>45257</v>
      </c>
      <c r="E1831" s="25">
        <v>709980</v>
      </c>
      <c r="F1831" s="26" t="s">
        <v>288</v>
      </c>
      <c r="G1831" s="10">
        <f t="shared" si="112"/>
        <v>45287</v>
      </c>
      <c r="H1831" s="26" t="s">
        <v>327</v>
      </c>
      <c r="I1831" s="27" t="str">
        <f t="shared" si="113"/>
        <v>583709980</v>
      </c>
      <c r="J1831" s="24"/>
      <c r="K1831" s="25"/>
      <c r="L1831" s="25">
        <f t="shared" si="114"/>
        <v>-709980</v>
      </c>
      <c r="O1831" s="10">
        <f>+IFERROR(VLOOKUP(I1831,'[1]Resumen pagos 2025'!$1:$1048576,9,0),0)</f>
        <v>0</v>
      </c>
      <c r="P1831" t="b">
        <f t="shared" si="115"/>
        <v>1</v>
      </c>
    </row>
    <row r="1832" spans="1:16">
      <c r="A1832" s="26" t="s">
        <v>454</v>
      </c>
      <c r="B1832" s="26" t="s">
        <v>310</v>
      </c>
      <c r="C1832" s="23">
        <v>635</v>
      </c>
      <c r="D1832" s="24">
        <v>45257</v>
      </c>
      <c r="E1832" s="25">
        <v>-709980</v>
      </c>
      <c r="F1832" s="26" t="s">
        <v>288</v>
      </c>
      <c r="G1832" s="10">
        <f t="shared" si="112"/>
        <v>45287</v>
      </c>
      <c r="H1832" s="26" t="s">
        <v>311</v>
      </c>
      <c r="I1832" s="27" t="str">
        <f t="shared" si="113"/>
        <v>635-709980</v>
      </c>
      <c r="J1832" s="24"/>
      <c r="K1832" s="25"/>
      <c r="L1832" s="25">
        <f t="shared" si="114"/>
        <v>709980</v>
      </c>
      <c r="O1832" s="10">
        <f>+IFERROR(VLOOKUP(I1832,'[1]Resumen pagos 2025'!$1:$1048576,9,0),0)</f>
        <v>0</v>
      </c>
      <c r="P1832" t="b">
        <f t="shared" si="115"/>
        <v>1</v>
      </c>
    </row>
    <row r="1833" spans="1:16">
      <c r="A1833" t="s">
        <v>350</v>
      </c>
      <c r="B1833" t="s">
        <v>297</v>
      </c>
      <c r="C1833" s="9">
        <v>1782735</v>
      </c>
      <c r="D1833" s="10">
        <v>45257</v>
      </c>
      <c r="E1833" s="11">
        <v>11952</v>
      </c>
      <c r="F1833" t="s">
        <v>288</v>
      </c>
      <c r="G1833" s="10">
        <f t="shared" si="112"/>
        <v>45287</v>
      </c>
      <c r="H1833" t="s">
        <v>284</v>
      </c>
      <c r="I1833" s="12" t="str">
        <f t="shared" si="113"/>
        <v>178273511952</v>
      </c>
      <c r="J1833" s="10">
        <f>+G1833</f>
        <v>45287</v>
      </c>
      <c r="K1833" s="11">
        <f>+E1833</f>
        <v>11952</v>
      </c>
      <c r="L1833" s="11">
        <f t="shared" si="114"/>
        <v>0</v>
      </c>
      <c r="O1833" s="10">
        <f>+IFERROR(VLOOKUP(I1833,'[1]Resumen pagos 2025'!$1:$1048576,9,0),0)</f>
        <v>0</v>
      </c>
      <c r="P1833" t="b">
        <f t="shared" si="115"/>
        <v>0</v>
      </c>
    </row>
    <row r="1834" spans="1:16">
      <c r="A1834" t="s">
        <v>128</v>
      </c>
      <c r="B1834" t="s">
        <v>41</v>
      </c>
      <c r="C1834" s="9">
        <v>854464</v>
      </c>
      <c r="D1834" s="10">
        <v>45258</v>
      </c>
      <c r="E1834" s="11">
        <v>156542</v>
      </c>
      <c r="F1834" t="s">
        <v>288</v>
      </c>
      <c r="G1834" s="10">
        <f t="shared" si="112"/>
        <v>45288</v>
      </c>
      <c r="H1834" t="s">
        <v>284</v>
      </c>
      <c r="I1834" s="12" t="str">
        <f t="shared" si="113"/>
        <v>854464156542</v>
      </c>
      <c r="L1834" s="11">
        <f t="shared" si="114"/>
        <v>-156542</v>
      </c>
      <c r="O1834" s="10">
        <f>+IFERROR(VLOOKUP(I1834,'[1]Resumen pagos 2025'!$1:$1048576,9,0),0)</f>
        <v>0</v>
      </c>
      <c r="P1834" t="b">
        <f t="shared" si="115"/>
        <v>1</v>
      </c>
    </row>
    <row r="1835" spans="1:16">
      <c r="A1835" t="s">
        <v>359</v>
      </c>
      <c r="B1835" t="s">
        <v>41</v>
      </c>
      <c r="C1835" s="9">
        <v>49963294</v>
      </c>
      <c r="D1835" s="10">
        <v>45258</v>
      </c>
      <c r="E1835" s="11">
        <v>10906</v>
      </c>
      <c r="F1835" t="s">
        <v>288</v>
      </c>
      <c r="G1835" s="10">
        <f t="shared" si="112"/>
        <v>45288</v>
      </c>
      <c r="H1835" t="s">
        <v>284</v>
      </c>
      <c r="I1835" s="12" t="str">
        <f t="shared" si="113"/>
        <v>4996329410906</v>
      </c>
      <c r="L1835" s="11">
        <f t="shared" si="114"/>
        <v>-10906</v>
      </c>
      <c r="O1835" s="10">
        <f>+IFERROR(VLOOKUP(I1835,'[1]Resumen pagos 2025'!$1:$1048576,9,0),0)</f>
        <v>0</v>
      </c>
      <c r="P1835" t="b">
        <f t="shared" si="115"/>
        <v>1</v>
      </c>
    </row>
    <row r="1836" spans="1:16">
      <c r="A1836" t="s">
        <v>52</v>
      </c>
      <c r="B1836" t="s">
        <v>41</v>
      </c>
      <c r="C1836" s="9">
        <v>116745</v>
      </c>
      <c r="D1836" s="10">
        <v>45258</v>
      </c>
      <c r="E1836" s="11">
        <v>45458</v>
      </c>
      <c r="F1836" t="s">
        <v>288</v>
      </c>
      <c r="G1836" s="10">
        <f t="shared" si="112"/>
        <v>45288</v>
      </c>
      <c r="H1836" t="s">
        <v>284</v>
      </c>
      <c r="I1836" s="12" t="str">
        <f t="shared" si="113"/>
        <v>11674545458</v>
      </c>
      <c r="L1836" s="11">
        <f t="shared" si="114"/>
        <v>-45458</v>
      </c>
      <c r="O1836" s="10">
        <f>+IFERROR(VLOOKUP(I1836,'[1]Resumen pagos 2025'!$1:$1048576,9,0),0)</f>
        <v>0</v>
      </c>
      <c r="P1836" t="b">
        <f t="shared" si="115"/>
        <v>1</v>
      </c>
    </row>
    <row r="1837" spans="1:16">
      <c r="A1837" t="s">
        <v>48</v>
      </c>
      <c r="B1837" t="s">
        <v>41</v>
      </c>
      <c r="C1837" s="9">
        <v>4213</v>
      </c>
      <c r="D1837" s="10">
        <v>45258</v>
      </c>
      <c r="E1837" s="11">
        <v>2261007</v>
      </c>
      <c r="F1837" t="s">
        <v>288</v>
      </c>
      <c r="G1837" s="10">
        <f t="shared" si="112"/>
        <v>45288</v>
      </c>
      <c r="H1837" t="s">
        <v>284</v>
      </c>
      <c r="I1837" s="12" t="str">
        <f t="shared" si="113"/>
        <v>42132261007</v>
      </c>
      <c r="L1837" s="11">
        <f t="shared" si="114"/>
        <v>-2261007</v>
      </c>
      <c r="O1837" s="10">
        <f>+IFERROR(VLOOKUP(I1837,'[1]Resumen pagos 2025'!$1:$1048576,9,0),0)</f>
        <v>0</v>
      </c>
      <c r="P1837" t="b">
        <f t="shared" si="115"/>
        <v>1</v>
      </c>
    </row>
    <row r="1838" spans="1:16">
      <c r="A1838" t="s">
        <v>48</v>
      </c>
      <c r="B1838" t="s">
        <v>41</v>
      </c>
      <c r="C1838" s="9">
        <v>4214</v>
      </c>
      <c r="D1838" s="10">
        <v>45258</v>
      </c>
      <c r="E1838" s="11">
        <v>1430913</v>
      </c>
      <c r="F1838" t="s">
        <v>288</v>
      </c>
      <c r="G1838" s="10">
        <f t="shared" si="112"/>
        <v>45288</v>
      </c>
      <c r="H1838" t="s">
        <v>284</v>
      </c>
      <c r="I1838" s="12" t="str">
        <f t="shared" si="113"/>
        <v>42141430913</v>
      </c>
      <c r="L1838" s="11">
        <f t="shared" si="114"/>
        <v>-1430913</v>
      </c>
      <c r="O1838" s="10">
        <f>+IFERROR(VLOOKUP(I1838,'[1]Resumen pagos 2025'!$1:$1048576,9,0),0)</f>
        <v>0</v>
      </c>
      <c r="P1838" t="b">
        <f t="shared" si="115"/>
        <v>1</v>
      </c>
    </row>
    <row r="1839" spans="1:16">
      <c r="A1839" t="s">
        <v>426</v>
      </c>
      <c r="B1839" t="s">
        <v>41</v>
      </c>
      <c r="C1839" s="9">
        <v>3757403</v>
      </c>
      <c r="D1839" s="10">
        <v>45258</v>
      </c>
      <c r="E1839" s="11">
        <v>31980</v>
      </c>
      <c r="F1839" t="s">
        <v>288</v>
      </c>
      <c r="G1839" s="10">
        <f t="shared" si="112"/>
        <v>45288</v>
      </c>
      <c r="H1839" t="s">
        <v>284</v>
      </c>
      <c r="I1839" s="12" t="str">
        <f t="shared" si="113"/>
        <v>375740331980</v>
      </c>
      <c r="L1839" s="11">
        <f t="shared" si="114"/>
        <v>-31980</v>
      </c>
      <c r="O1839" s="10">
        <f>+IFERROR(VLOOKUP(I1839,'[1]Resumen pagos 2025'!$1:$1048576,9,0),0)</f>
        <v>0</v>
      </c>
      <c r="P1839" t="b">
        <f t="shared" si="115"/>
        <v>1</v>
      </c>
    </row>
    <row r="1840" spans="1:16">
      <c r="A1840" t="s">
        <v>488</v>
      </c>
      <c r="B1840" t="s">
        <v>41</v>
      </c>
      <c r="C1840" s="9">
        <v>45794237</v>
      </c>
      <c r="D1840" s="10">
        <v>45258</v>
      </c>
      <c r="E1840" s="11">
        <v>27291</v>
      </c>
      <c r="F1840" t="s">
        <v>288</v>
      </c>
      <c r="G1840" s="10">
        <f t="shared" si="112"/>
        <v>45288</v>
      </c>
      <c r="H1840" t="s">
        <v>284</v>
      </c>
      <c r="I1840" s="12" t="str">
        <f t="shared" si="113"/>
        <v>4579423727291</v>
      </c>
      <c r="J1840" s="10">
        <v>45258</v>
      </c>
      <c r="K1840" s="11">
        <v>27291</v>
      </c>
      <c r="L1840" s="11">
        <f t="shared" si="114"/>
        <v>0</v>
      </c>
      <c r="O1840" s="10">
        <f>+IFERROR(VLOOKUP(I1840,'[1]Resumen pagos 2025'!$1:$1048576,9,0),0)</f>
        <v>0</v>
      </c>
      <c r="P1840" t="b">
        <f t="shared" si="115"/>
        <v>0</v>
      </c>
    </row>
    <row r="1841" spans="1:16">
      <c r="A1841" t="s">
        <v>361</v>
      </c>
      <c r="B1841" t="s">
        <v>41</v>
      </c>
      <c r="C1841" s="9">
        <v>34900</v>
      </c>
      <c r="D1841" s="10">
        <v>45259</v>
      </c>
      <c r="E1841" s="11">
        <v>4827001</v>
      </c>
      <c r="F1841" t="s">
        <v>288</v>
      </c>
      <c r="G1841" s="10">
        <f t="shared" si="112"/>
        <v>45289</v>
      </c>
      <c r="H1841" t="s">
        <v>284</v>
      </c>
      <c r="I1841" s="12" t="str">
        <f t="shared" si="113"/>
        <v>349004827001</v>
      </c>
      <c r="L1841" s="11">
        <f t="shared" si="114"/>
        <v>-4827001</v>
      </c>
      <c r="O1841" s="10">
        <f>+IFERROR(VLOOKUP(I1841,'[1]Resumen pagos 2025'!$1:$1048576,9,0),0)</f>
        <v>0</v>
      </c>
      <c r="P1841" t="b">
        <f t="shared" si="115"/>
        <v>1</v>
      </c>
    </row>
    <row r="1842" spans="1:16">
      <c r="A1842" t="s">
        <v>64</v>
      </c>
      <c r="B1842" t="s">
        <v>41</v>
      </c>
      <c r="C1842" s="9">
        <v>113702</v>
      </c>
      <c r="D1842" s="10">
        <v>45259</v>
      </c>
      <c r="E1842" s="11">
        <v>1048325</v>
      </c>
      <c r="F1842" t="s">
        <v>288</v>
      </c>
      <c r="G1842" s="10">
        <f t="shared" si="112"/>
        <v>45289</v>
      </c>
      <c r="H1842" t="s">
        <v>284</v>
      </c>
      <c r="I1842" s="12" t="str">
        <f t="shared" si="113"/>
        <v>1137021048325</v>
      </c>
      <c r="L1842" s="11">
        <f t="shared" si="114"/>
        <v>-1048325</v>
      </c>
      <c r="O1842" s="10">
        <f>+IFERROR(VLOOKUP(I1842,'[1]Resumen pagos 2025'!$1:$1048576,9,0),0)</f>
        <v>0</v>
      </c>
      <c r="P1842" t="b">
        <f t="shared" si="115"/>
        <v>1</v>
      </c>
    </row>
    <row r="1843" spans="1:16">
      <c r="A1843" t="s">
        <v>64</v>
      </c>
      <c r="B1843" t="s">
        <v>41</v>
      </c>
      <c r="C1843" s="9">
        <v>113671</v>
      </c>
      <c r="D1843" s="10">
        <v>45259</v>
      </c>
      <c r="E1843" s="11">
        <v>321592</v>
      </c>
      <c r="F1843" t="s">
        <v>288</v>
      </c>
      <c r="G1843" s="10">
        <f t="shared" si="112"/>
        <v>45289</v>
      </c>
      <c r="H1843" t="s">
        <v>284</v>
      </c>
      <c r="I1843" s="12" t="str">
        <f t="shared" si="113"/>
        <v>113671321592</v>
      </c>
      <c r="L1843" s="11">
        <f t="shared" si="114"/>
        <v>-321592</v>
      </c>
      <c r="O1843" s="10">
        <f>+IFERROR(VLOOKUP(I1843,'[1]Resumen pagos 2025'!$1:$1048576,9,0),0)</f>
        <v>0</v>
      </c>
      <c r="P1843" t="b">
        <f t="shared" si="115"/>
        <v>1</v>
      </c>
    </row>
    <row r="1844" spans="1:16">
      <c r="A1844" t="s">
        <v>96</v>
      </c>
      <c r="B1844" t="s">
        <v>41</v>
      </c>
      <c r="C1844" s="9">
        <v>12569</v>
      </c>
      <c r="D1844" s="10">
        <v>45259</v>
      </c>
      <c r="E1844" s="11">
        <v>672536</v>
      </c>
      <c r="F1844" t="s">
        <v>288</v>
      </c>
      <c r="G1844" s="10">
        <f t="shared" si="112"/>
        <v>45289</v>
      </c>
      <c r="H1844" t="s">
        <v>284</v>
      </c>
      <c r="I1844" s="12" t="str">
        <f t="shared" si="113"/>
        <v>12569672536</v>
      </c>
      <c r="L1844" s="11">
        <f t="shared" si="114"/>
        <v>-672536</v>
      </c>
      <c r="O1844" s="10">
        <f>+IFERROR(VLOOKUP(I1844,'[1]Resumen pagos 2025'!$1:$1048576,9,0),0)</f>
        <v>0</v>
      </c>
      <c r="P1844" t="b">
        <f t="shared" si="115"/>
        <v>1</v>
      </c>
    </row>
    <row r="1845" spans="1:16">
      <c r="A1845" t="s">
        <v>466</v>
      </c>
      <c r="B1845" t="s">
        <v>41</v>
      </c>
      <c r="C1845" s="9">
        <v>1113</v>
      </c>
      <c r="D1845" s="10">
        <v>45259</v>
      </c>
      <c r="E1845" s="11">
        <v>395032</v>
      </c>
      <c r="F1845" t="s">
        <v>288</v>
      </c>
      <c r="G1845" s="10">
        <f t="shared" si="112"/>
        <v>45289</v>
      </c>
      <c r="H1845" t="s">
        <v>284</v>
      </c>
      <c r="I1845" s="12" t="str">
        <f t="shared" si="113"/>
        <v>1113395032</v>
      </c>
      <c r="L1845" s="11">
        <f t="shared" si="114"/>
        <v>-395032</v>
      </c>
      <c r="O1845" s="10">
        <f>+IFERROR(VLOOKUP(I1845,'[1]Resumen pagos 2025'!$1:$1048576,9,0),0)</f>
        <v>0</v>
      </c>
      <c r="P1845" t="b">
        <f t="shared" si="115"/>
        <v>1</v>
      </c>
    </row>
    <row r="1846" spans="1:16">
      <c r="A1846" t="s">
        <v>466</v>
      </c>
      <c r="B1846" t="s">
        <v>41</v>
      </c>
      <c r="C1846" s="9">
        <v>1112</v>
      </c>
      <c r="D1846" s="10">
        <v>45259</v>
      </c>
      <c r="E1846" s="11">
        <v>975562</v>
      </c>
      <c r="F1846" t="s">
        <v>288</v>
      </c>
      <c r="G1846" s="10">
        <f t="shared" si="112"/>
        <v>45289</v>
      </c>
      <c r="H1846" t="s">
        <v>284</v>
      </c>
      <c r="I1846" s="12" t="str">
        <f t="shared" si="113"/>
        <v>1112975562</v>
      </c>
      <c r="L1846" s="11">
        <f t="shared" si="114"/>
        <v>-975562</v>
      </c>
      <c r="O1846" s="10">
        <f>+IFERROR(VLOOKUP(I1846,'[1]Resumen pagos 2025'!$1:$1048576,9,0),0)</f>
        <v>0</v>
      </c>
      <c r="P1846" t="b">
        <f t="shared" si="115"/>
        <v>1</v>
      </c>
    </row>
    <row r="1847" spans="1:16">
      <c r="A1847" t="s">
        <v>55</v>
      </c>
      <c r="B1847" t="s">
        <v>41</v>
      </c>
      <c r="C1847" s="9">
        <v>1024304</v>
      </c>
      <c r="D1847" s="10">
        <v>45259</v>
      </c>
      <c r="E1847" s="11">
        <v>4626211</v>
      </c>
      <c r="F1847" t="s">
        <v>288</v>
      </c>
      <c r="G1847" s="10">
        <f t="shared" si="112"/>
        <v>45289</v>
      </c>
      <c r="H1847" t="s">
        <v>284</v>
      </c>
      <c r="I1847" s="12" t="str">
        <f t="shared" si="113"/>
        <v>10243044626211</v>
      </c>
      <c r="L1847" s="11">
        <f t="shared" si="114"/>
        <v>-4626211</v>
      </c>
      <c r="N1847" s="14" t="s">
        <v>304</v>
      </c>
      <c r="O1847" s="10">
        <f>+IFERROR(VLOOKUP(I1847,'[1]Resumen pagos 2025'!$1:$1048576,9,0),0)</f>
        <v>0</v>
      </c>
      <c r="P1847" t="b">
        <f t="shared" si="115"/>
        <v>1</v>
      </c>
    </row>
    <row r="1848" spans="1:16">
      <c r="A1848" t="s">
        <v>292</v>
      </c>
      <c r="B1848" t="s">
        <v>41</v>
      </c>
      <c r="C1848" s="9">
        <v>59840</v>
      </c>
      <c r="D1848" s="10">
        <v>45259</v>
      </c>
      <c r="E1848" s="11">
        <v>181960</v>
      </c>
      <c r="F1848" t="s">
        <v>288</v>
      </c>
      <c r="G1848" s="10">
        <f t="shared" si="112"/>
        <v>45289</v>
      </c>
      <c r="H1848" t="s">
        <v>284</v>
      </c>
      <c r="I1848" s="12" t="str">
        <f t="shared" si="113"/>
        <v>59840181960</v>
      </c>
      <c r="L1848" s="11">
        <f t="shared" si="114"/>
        <v>-181960</v>
      </c>
      <c r="O1848" s="10">
        <f>+IFERROR(VLOOKUP(I1848,'[1]Resumen pagos 2025'!$1:$1048576,9,0),0)</f>
        <v>0</v>
      </c>
      <c r="P1848" t="b">
        <f t="shared" si="115"/>
        <v>1</v>
      </c>
    </row>
    <row r="1849" spans="1:16">
      <c r="A1849" s="26" t="s">
        <v>454</v>
      </c>
      <c r="B1849" s="26" t="s">
        <v>41</v>
      </c>
      <c r="C1849" s="23">
        <v>603</v>
      </c>
      <c r="D1849" s="24">
        <v>45260</v>
      </c>
      <c r="E1849" s="25">
        <v>2069949</v>
      </c>
      <c r="F1849" s="26" t="s">
        <v>288</v>
      </c>
      <c r="G1849" s="10">
        <f t="shared" si="112"/>
        <v>45290</v>
      </c>
      <c r="H1849" s="26" t="s">
        <v>327</v>
      </c>
      <c r="I1849" s="27" t="str">
        <f t="shared" si="113"/>
        <v>6032069949</v>
      </c>
      <c r="J1849" s="24"/>
      <c r="K1849" s="25"/>
      <c r="L1849" s="25">
        <f t="shared" si="114"/>
        <v>-2069949</v>
      </c>
      <c r="O1849" s="10">
        <f>+IFERROR(VLOOKUP(I1849,'[1]Resumen pagos 2025'!$1:$1048576,9,0),0)</f>
        <v>0</v>
      </c>
      <c r="P1849" t="b">
        <f t="shared" si="115"/>
        <v>1</v>
      </c>
    </row>
    <row r="1850" spans="1:16">
      <c r="A1850" s="26" t="s">
        <v>454</v>
      </c>
      <c r="B1850" s="26" t="s">
        <v>310</v>
      </c>
      <c r="C1850" s="23">
        <v>638</v>
      </c>
      <c r="D1850" s="24">
        <v>45260</v>
      </c>
      <c r="E1850" s="25">
        <v>-2069950</v>
      </c>
      <c r="F1850" s="26" t="s">
        <v>288</v>
      </c>
      <c r="G1850" s="10">
        <f t="shared" si="112"/>
        <v>45290</v>
      </c>
      <c r="H1850" s="26" t="s">
        <v>311</v>
      </c>
      <c r="I1850" s="27" t="str">
        <f t="shared" si="113"/>
        <v>638-2069950</v>
      </c>
      <c r="J1850" s="24"/>
      <c r="K1850" s="25"/>
      <c r="L1850" s="25">
        <f t="shared" si="114"/>
        <v>2069950</v>
      </c>
      <c r="O1850" s="10">
        <f>+IFERROR(VLOOKUP(I1850,'[1]Resumen pagos 2025'!$1:$1048576,9,0),0)</f>
        <v>0</v>
      </c>
      <c r="P1850" t="b">
        <f t="shared" si="115"/>
        <v>1</v>
      </c>
    </row>
    <row r="1851" spans="1:16">
      <c r="A1851" t="s">
        <v>376</v>
      </c>
      <c r="B1851" t="s">
        <v>41</v>
      </c>
      <c r="C1851" s="9">
        <v>8195437</v>
      </c>
      <c r="D1851" s="10">
        <v>45260</v>
      </c>
      <c r="E1851" s="11">
        <v>22527</v>
      </c>
      <c r="F1851" t="s">
        <v>288</v>
      </c>
      <c r="G1851" s="10">
        <f t="shared" si="112"/>
        <v>45290</v>
      </c>
      <c r="H1851" t="s">
        <v>284</v>
      </c>
      <c r="I1851" s="12" t="str">
        <f t="shared" si="113"/>
        <v>819543722527</v>
      </c>
      <c r="J1851" s="10">
        <f>+G1851</f>
        <v>45290</v>
      </c>
      <c r="K1851" s="11">
        <f>+E1851</f>
        <v>22527</v>
      </c>
      <c r="L1851" s="11">
        <f t="shared" si="114"/>
        <v>0</v>
      </c>
      <c r="O1851" s="10">
        <f>+IFERROR(VLOOKUP(I1851,'[1]Resumen pagos 2025'!$1:$1048576,9,0),0)</f>
        <v>0</v>
      </c>
      <c r="P1851" t="b">
        <f t="shared" si="115"/>
        <v>0</v>
      </c>
    </row>
    <row r="1852" spans="1:16">
      <c r="A1852" t="s">
        <v>353</v>
      </c>
      <c r="B1852" t="s">
        <v>41</v>
      </c>
      <c r="C1852" s="9">
        <v>3137</v>
      </c>
      <c r="D1852" s="10">
        <v>45260</v>
      </c>
      <c r="E1852" s="11">
        <v>150690</v>
      </c>
      <c r="F1852" t="s">
        <v>288</v>
      </c>
      <c r="G1852" s="10">
        <f t="shared" si="112"/>
        <v>45290</v>
      </c>
      <c r="H1852" t="s">
        <v>284</v>
      </c>
      <c r="I1852" s="12" t="str">
        <f t="shared" si="113"/>
        <v>3137150690</v>
      </c>
      <c r="J1852" s="32">
        <v>45516</v>
      </c>
      <c r="K1852" s="33">
        <v>874802</v>
      </c>
      <c r="L1852" s="11">
        <f t="shared" si="114"/>
        <v>724112</v>
      </c>
      <c r="O1852" s="10">
        <f>+IFERROR(VLOOKUP(I1852,'[1]Resumen pagos 2025'!$1:$1048576,9,0),0)</f>
        <v>0</v>
      </c>
      <c r="P1852" t="b">
        <f t="shared" si="115"/>
        <v>0</v>
      </c>
    </row>
    <row r="1853" spans="1:16">
      <c r="A1853" t="s">
        <v>55</v>
      </c>
      <c r="B1853" t="s">
        <v>41</v>
      </c>
      <c r="C1853" s="9">
        <v>1024385</v>
      </c>
      <c r="D1853" s="10">
        <v>45260</v>
      </c>
      <c r="E1853" s="11">
        <v>5751381</v>
      </c>
      <c r="F1853" t="s">
        <v>288</v>
      </c>
      <c r="G1853" s="10">
        <f t="shared" si="112"/>
        <v>45290</v>
      </c>
      <c r="H1853" t="s">
        <v>284</v>
      </c>
      <c r="I1853" s="12" t="str">
        <f t="shared" si="113"/>
        <v>10243855751381</v>
      </c>
      <c r="L1853" s="11">
        <f t="shared" si="114"/>
        <v>-5751381</v>
      </c>
      <c r="N1853" s="14" t="s">
        <v>304</v>
      </c>
      <c r="O1853" s="10">
        <f>+IFERROR(VLOOKUP(I1853,'[1]Resumen pagos 2025'!$1:$1048576,9,0),0)</f>
        <v>0</v>
      </c>
      <c r="P1853" t="b">
        <f t="shared" si="115"/>
        <v>1</v>
      </c>
    </row>
    <row r="1854" spans="1:16">
      <c r="A1854" t="s">
        <v>55</v>
      </c>
      <c r="B1854" t="s">
        <v>41</v>
      </c>
      <c r="C1854" s="9">
        <v>1024350</v>
      </c>
      <c r="D1854" s="10">
        <v>45260</v>
      </c>
      <c r="E1854" s="11">
        <v>1200471</v>
      </c>
      <c r="F1854" t="s">
        <v>288</v>
      </c>
      <c r="G1854" s="10">
        <f t="shared" si="112"/>
        <v>45290</v>
      </c>
      <c r="H1854" t="s">
        <v>284</v>
      </c>
      <c r="I1854" s="12" t="str">
        <f t="shared" si="113"/>
        <v>10243501200471</v>
      </c>
      <c r="L1854" s="11">
        <f t="shared" si="114"/>
        <v>-1200471</v>
      </c>
      <c r="N1854" s="14" t="s">
        <v>304</v>
      </c>
      <c r="O1854" s="10">
        <f>+IFERROR(VLOOKUP(I1854,'[1]Resumen pagos 2025'!$1:$1048576,9,0),0)</f>
        <v>0</v>
      </c>
      <c r="P1854" t="b">
        <f t="shared" si="115"/>
        <v>1</v>
      </c>
    </row>
    <row r="1855" spans="1:16">
      <c r="A1855" t="s">
        <v>55</v>
      </c>
      <c r="B1855" t="s">
        <v>41</v>
      </c>
      <c r="C1855" s="9">
        <v>1024351</v>
      </c>
      <c r="D1855" s="10">
        <v>45260</v>
      </c>
      <c r="E1855" s="11">
        <v>1200471</v>
      </c>
      <c r="F1855" t="s">
        <v>288</v>
      </c>
      <c r="G1855" s="10">
        <f t="shared" si="112"/>
        <v>45290</v>
      </c>
      <c r="H1855" t="s">
        <v>284</v>
      </c>
      <c r="I1855" s="12" t="str">
        <f t="shared" si="113"/>
        <v>10243511200471</v>
      </c>
      <c r="L1855" s="11">
        <f t="shared" si="114"/>
        <v>-1200471</v>
      </c>
      <c r="N1855" s="14" t="s">
        <v>304</v>
      </c>
      <c r="O1855" s="10">
        <f>+IFERROR(VLOOKUP(I1855,'[1]Resumen pagos 2025'!$1:$1048576,9,0),0)</f>
        <v>0</v>
      </c>
      <c r="P1855" t="b">
        <f t="shared" si="115"/>
        <v>1</v>
      </c>
    </row>
    <row r="1856" spans="1:16">
      <c r="A1856" t="s">
        <v>53</v>
      </c>
      <c r="B1856" t="s">
        <v>41</v>
      </c>
      <c r="C1856" s="9">
        <v>15519</v>
      </c>
      <c r="D1856" s="10">
        <v>45260</v>
      </c>
      <c r="E1856" s="11">
        <v>135992</v>
      </c>
      <c r="F1856" t="s">
        <v>288</v>
      </c>
      <c r="G1856" s="10">
        <f t="shared" si="112"/>
        <v>45290</v>
      </c>
      <c r="H1856" t="s">
        <v>284</v>
      </c>
      <c r="I1856" s="12" t="str">
        <f t="shared" si="113"/>
        <v>15519135992</v>
      </c>
      <c r="L1856" s="11">
        <f t="shared" si="114"/>
        <v>-135992</v>
      </c>
      <c r="O1856" s="10">
        <f>+IFERROR(VLOOKUP(I1856,'[1]Resumen pagos 2025'!$1:$1048576,9,0),0)</f>
        <v>0</v>
      </c>
      <c r="P1856" t="b">
        <f t="shared" si="115"/>
        <v>1</v>
      </c>
    </row>
    <row r="1857" spans="1:16">
      <c r="A1857" t="s">
        <v>53</v>
      </c>
      <c r="B1857" t="s">
        <v>41</v>
      </c>
      <c r="C1857" s="9">
        <v>15518</v>
      </c>
      <c r="D1857" s="10">
        <v>45260</v>
      </c>
      <c r="E1857" s="11">
        <v>59991</v>
      </c>
      <c r="F1857" t="s">
        <v>288</v>
      </c>
      <c r="G1857" s="10">
        <f t="shared" si="112"/>
        <v>45290</v>
      </c>
      <c r="H1857" t="s">
        <v>284</v>
      </c>
      <c r="I1857" s="12" t="str">
        <f t="shared" si="113"/>
        <v>1551859991</v>
      </c>
      <c r="L1857" s="11">
        <f t="shared" si="114"/>
        <v>-59991</v>
      </c>
      <c r="O1857" s="10">
        <f>+IFERROR(VLOOKUP(I1857,'[1]Resumen pagos 2025'!$1:$1048576,9,0),0)</f>
        <v>0</v>
      </c>
      <c r="P1857" t="b">
        <f t="shared" si="115"/>
        <v>1</v>
      </c>
    </row>
    <row r="1858" spans="1:16">
      <c r="A1858" t="s">
        <v>489</v>
      </c>
      <c r="B1858" t="s">
        <v>41</v>
      </c>
      <c r="C1858" s="9">
        <v>373700</v>
      </c>
      <c r="D1858" s="10">
        <v>45260</v>
      </c>
      <c r="E1858" s="11">
        <v>89993</v>
      </c>
      <c r="F1858" t="s">
        <v>288</v>
      </c>
      <c r="G1858" s="10">
        <f t="shared" ref="G1858:G1921" si="116">+D1858+30</f>
        <v>45290</v>
      </c>
      <c r="H1858" t="s">
        <v>284</v>
      </c>
      <c r="I1858" s="12" t="str">
        <f t="shared" ref="I1858:I1921" si="117">+C1858&amp;E1858</f>
        <v>37370089993</v>
      </c>
      <c r="L1858" s="11">
        <f t="shared" ref="L1858:L1921" si="118">+K1858-E1858</f>
        <v>-89993</v>
      </c>
      <c r="O1858" s="10">
        <f>+IFERROR(VLOOKUP(I1858,'[1]Resumen pagos 2025'!$1:$1048576,9,0),0)</f>
        <v>0</v>
      </c>
      <c r="P1858" t="b">
        <f t="shared" si="115"/>
        <v>1</v>
      </c>
    </row>
    <row r="1859" spans="1:16">
      <c r="A1859" t="s">
        <v>375</v>
      </c>
      <c r="B1859" t="s">
        <v>41</v>
      </c>
      <c r="C1859" s="9">
        <v>32970</v>
      </c>
      <c r="D1859" s="10">
        <v>45261</v>
      </c>
      <c r="E1859" s="11">
        <v>1310904</v>
      </c>
      <c r="F1859" t="s">
        <v>288</v>
      </c>
      <c r="G1859" s="10">
        <f t="shared" si="116"/>
        <v>45291</v>
      </c>
      <c r="H1859" t="s">
        <v>284</v>
      </c>
      <c r="I1859" s="12" t="str">
        <f t="shared" si="117"/>
        <v>329701310904</v>
      </c>
      <c r="L1859" s="11">
        <f t="shared" si="118"/>
        <v>-1310904</v>
      </c>
      <c r="O1859" s="10">
        <f>+IFERROR(VLOOKUP(I1859,'[1]Resumen pagos 2025'!$1:$1048576,9,0),0)</f>
        <v>0</v>
      </c>
      <c r="P1859" t="b">
        <f t="shared" si="115"/>
        <v>1</v>
      </c>
    </row>
    <row r="1860" spans="1:16">
      <c r="A1860" t="s">
        <v>127</v>
      </c>
      <c r="B1860" t="s">
        <v>297</v>
      </c>
      <c r="C1860" s="9">
        <v>193344</v>
      </c>
      <c r="D1860" s="10">
        <v>45261</v>
      </c>
      <c r="E1860" s="11">
        <v>8687</v>
      </c>
      <c r="F1860" t="s">
        <v>288</v>
      </c>
      <c r="G1860" s="10">
        <f t="shared" si="116"/>
        <v>45291</v>
      </c>
      <c r="H1860" t="s">
        <v>284</v>
      </c>
      <c r="I1860" s="12" t="str">
        <f t="shared" si="117"/>
        <v>1933448687</v>
      </c>
      <c r="L1860" s="11">
        <f t="shared" si="118"/>
        <v>-8687</v>
      </c>
      <c r="O1860" s="10">
        <f>+IFERROR(VLOOKUP(I1860,'[1]Resumen pagos 2025'!$1:$1048576,9,0),0)</f>
        <v>0</v>
      </c>
      <c r="P1860" t="b">
        <f t="shared" si="115"/>
        <v>1</v>
      </c>
    </row>
    <row r="1861" spans="1:16">
      <c r="A1861" t="s">
        <v>490</v>
      </c>
      <c r="B1861" t="s">
        <v>41</v>
      </c>
      <c r="C1861" s="9">
        <v>11269350</v>
      </c>
      <c r="D1861" s="10">
        <v>45261</v>
      </c>
      <c r="E1861" s="11">
        <v>1113970</v>
      </c>
      <c r="F1861" t="s">
        <v>288</v>
      </c>
      <c r="G1861" s="10">
        <f t="shared" si="116"/>
        <v>45291</v>
      </c>
      <c r="H1861" t="s">
        <v>284</v>
      </c>
      <c r="I1861" s="12" t="str">
        <f t="shared" si="117"/>
        <v>112693501113970</v>
      </c>
      <c r="L1861" s="11">
        <f t="shared" si="118"/>
        <v>-1113970</v>
      </c>
      <c r="O1861" s="10">
        <f>+IFERROR(VLOOKUP(I1861,'[1]Resumen pagos 2025'!$1:$1048576,9,0),0)</f>
        <v>0</v>
      </c>
      <c r="P1861" t="b">
        <f t="shared" si="115"/>
        <v>1</v>
      </c>
    </row>
    <row r="1862" spans="1:16">
      <c r="A1862" t="s">
        <v>436</v>
      </c>
      <c r="B1862" t="s">
        <v>297</v>
      </c>
      <c r="C1862" s="9">
        <v>4309763</v>
      </c>
      <c r="D1862" s="10">
        <v>45264</v>
      </c>
      <c r="E1862" s="11">
        <v>137842</v>
      </c>
      <c r="F1862" t="s">
        <v>288</v>
      </c>
      <c r="G1862" s="10">
        <f t="shared" si="116"/>
        <v>45294</v>
      </c>
      <c r="H1862" t="s">
        <v>284</v>
      </c>
      <c r="I1862" s="12" t="str">
        <f t="shared" si="117"/>
        <v>4309763137842</v>
      </c>
      <c r="L1862" s="11">
        <f t="shared" si="118"/>
        <v>-137842</v>
      </c>
      <c r="O1862" s="10">
        <f>+IFERROR(VLOOKUP(I1862,'[1]Resumen pagos 2025'!$1:$1048576,9,0),0)</f>
        <v>0</v>
      </c>
      <c r="P1862" t="b">
        <f t="shared" si="115"/>
        <v>1</v>
      </c>
    </row>
    <row r="1863" spans="1:16">
      <c r="A1863" t="s">
        <v>344</v>
      </c>
      <c r="B1863" t="s">
        <v>41</v>
      </c>
      <c r="C1863" s="9">
        <v>31697</v>
      </c>
      <c r="D1863" s="10">
        <v>45264</v>
      </c>
      <c r="E1863" s="11">
        <v>195453</v>
      </c>
      <c r="F1863" t="s">
        <v>288</v>
      </c>
      <c r="G1863" s="10">
        <f t="shared" si="116"/>
        <v>45294</v>
      </c>
      <c r="H1863" t="s">
        <v>284</v>
      </c>
      <c r="I1863" s="12" t="str">
        <f t="shared" si="117"/>
        <v>31697195453</v>
      </c>
      <c r="L1863" s="11">
        <f t="shared" si="118"/>
        <v>-195453</v>
      </c>
      <c r="O1863" s="10">
        <f>+IFERROR(VLOOKUP(I1863,'[1]Resumen pagos 2025'!$1:$1048576,9,0),0)</f>
        <v>0</v>
      </c>
      <c r="P1863" t="b">
        <f t="shared" ref="P1863:P1926" si="119">+O1863=J1863</f>
        <v>1</v>
      </c>
    </row>
    <row r="1864" spans="1:16">
      <c r="A1864" t="s">
        <v>96</v>
      </c>
      <c r="B1864" t="s">
        <v>41</v>
      </c>
      <c r="C1864" s="9">
        <v>12616</v>
      </c>
      <c r="D1864" s="10">
        <v>45265</v>
      </c>
      <c r="E1864" s="11">
        <v>2753449</v>
      </c>
      <c r="F1864" t="s">
        <v>288</v>
      </c>
      <c r="G1864" s="10">
        <f t="shared" si="116"/>
        <v>45295</v>
      </c>
      <c r="H1864" t="s">
        <v>284</v>
      </c>
      <c r="I1864" s="12" t="str">
        <f t="shared" si="117"/>
        <v>126162753449</v>
      </c>
      <c r="L1864" s="11">
        <f t="shared" si="118"/>
        <v>-2753449</v>
      </c>
      <c r="O1864" s="10">
        <f>+IFERROR(VLOOKUP(I1864,'[1]Resumen pagos 2025'!$1:$1048576,9,0),0)</f>
        <v>0</v>
      </c>
      <c r="P1864" t="b">
        <f t="shared" si="119"/>
        <v>1</v>
      </c>
    </row>
    <row r="1865" spans="1:16">
      <c r="A1865" t="s">
        <v>453</v>
      </c>
      <c r="B1865" t="s">
        <v>41</v>
      </c>
      <c r="C1865" s="9">
        <v>1760121</v>
      </c>
      <c r="D1865" s="10">
        <v>45265</v>
      </c>
      <c r="E1865" s="11">
        <v>2399950</v>
      </c>
      <c r="F1865" t="s">
        <v>288</v>
      </c>
      <c r="G1865" s="10">
        <f t="shared" si="116"/>
        <v>45295</v>
      </c>
      <c r="H1865" t="s">
        <v>284</v>
      </c>
      <c r="I1865" s="12" t="str">
        <f t="shared" si="117"/>
        <v>17601212399950</v>
      </c>
      <c r="L1865" s="11">
        <f t="shared" si="118"/>
        <v>-2399950</v>
      </c>
      <c r="O1865" s="10">
        <f>+IFERROR(VLOOKUP(I1865,'[1]Resumen pagos 2025'!$1:$1048576,9,0),0)</f>
        <v>0</v>
      </c>
      <c r="P1865" t="b">
        <f t="shared" si="119"/>
        <v>1</v>
      </c>
    </row>
    <row r="1866" spans="1:16">
      <c r="A1866" t="s">
        <v>55</v>
      </c>
      <c r="B1866" t="s">
        <v>41</v>
      </c>
      <c r="C1866" s="9">
        <v>1024566</v>
      </c>
      <c r="D1866" s="10">
        <v>45265</v>
      </c>
      <c r="E1866" s="11">
        <v>3084141</v>
      </c>
      <c r="F1866" t="s">
        <v>288</v>
      </c>
      <c r="G1866" s="10">
        <f t="shared" si="116"/>
        <v>45295</v>
      </c>
      <c r="H1866" t="s">
        <v>284</v>
      </c>
      <c r="I1866" s="12" t="str">
        <f t="shared" si="117"/>
        <v>10245663084141</v>
      </c>
      <c r="L1866" s="11">
        <f t="shared" si="118"/>
        <v>-3084141</v>
      </c>
      <c r="N1866" s="14" t="s">
        <v>304</v>
      </c>
      <c r="O1866" s="10">
        <f>+IFERROR(VLOOKUP(I1866,'[1]Resumen pagos 2025'!$1:$1048576,9,0),0)</f>
        <v>0</v>
      </c>
      <c r="P1866" t="b">
        <f t="shared" si="119"/>
        <v>1</v>
      </c>
    </row>
    <row r="1867" spans="1:16">
      <c r="A1867" t="s">
        <v>61</v>
      </c>
      <c r="B1867" t="s">
        <v>297</v>
      </c>
      <c r="C1867" s="9">
        <v>790</v>
      </c>
      <c r="D1867" s="10">
        <v>45265</v>
      </c>
      <c r="E1867" s="11">
        <v>1250016</v>
      </c>
      <c r="F1867" t="s">
        <v>288</v>
      </c>
      <c r="G1867" s="10">
        <f t="shared" si="116"/>
        <v>45295</v>
      </c>
      <c r="H1867" t="s">
        <v>284</v>
      </c>
      <c r="I1867" s="12" t="str">
        <f t="shared" si="117"/>
        <v>7901250016</v>
      </c>
      <c r="L1867" s="11">
        <f t="shared" si="118"/>
        <v>-1250016</v>
      </c>
      <c r="O1867" s="10">
        <f>+IFERROR(VLOOKUP(I1867,'[1]Resumen pagos 2025'!$1:$1048576,9,0),0)</f>
        <v>0</v>
      </c>
      <c r="P1867" t="b">
        <f t="shared" si="119"/>
        <v>1</v>
      </c>
    </row>
    <row r="1868" spans="1:16">
      <c r="A1868" t="s">
        <v>384</v>
      </c>
      <c r="B1868" t="s">
        <v>41</v>
      </c>
      <c r="C1868" s="9">
        <v>2250662</v>
      </c>
      <c r="D1868" s="10">
        <v>45266</v>
      </c>
      <c r="E1868" s="11">
        <v>128639</v>
      </c>
      <c r="F1868" t="s">
        <v>288</v>
      </c>
      <c r="G1868" s="10">
        <f t="shared" si="116"/>
        <v>45296</v>
      </c>
      <c r="H1868" t="s">
        <v>284</v>
      </c>
      <c r="I1868" s="12" t="str">
        <f t="shared" si="117"/>
        <v>2250662128639</v>
      </c>
      <c r="L1868" s="11">
        <f t="shared" si="118"/>
        <v>-128639</v>
      </c>
      <c r="O1868" s="10">
        <f>+IFERROR(VLOOKUP(I1868,'[1]Resumen pagos 2025'!$1:$1048576,9,0),0)</f>
        <v>0</v>
      </c>
      <c r="P1868" t="b">
        <f t="shared" si="119"/>
        <v>1</v>
      </c>
    </row>
    <row r="1869" spans="1:16">
      <c r="A1869" t="s">
        <v>51</v>
      </c>
      <c r="B1869" t="s">
        <v>41</v>
      </c>
      <c r="C1869" s="9">
        <v>16876</v>
      </c>
      <c r="D1869" s="10">
        <v>45266</v>
      </c>
      <c r="E1869" s="11">
        <v>217215</v>
      </c>
      <c r="F1869" t="s">
        <v>288</v>
      </c>
      <c r="G1869" s="10">
        <f t="shared" si="116"/>
        <v>45296</v>
      </c>
      <c r="H1869" t="s">
        <v>284</v>
      </c>
      <c r="I1869" s="12" t="str">
        <f t="shared" si="117"/>
        <v>16876217215</v>
      </c>
      <c r="L1869" s="11">
        <f t="shared" si="118"/>
        <v>-217215</v>
      </c>
      <c r="O1869" s="10">
        <f>+IFERROR(VLOOKUP(I1869,'[1]Resumen pagos 2025'!$1:$1048576,9,0),0)</f>
        <v>0</v>
      </c>
      <c r="P1869" t="b">
        <f t="shared" si="119"/>
        <v>1</v>
      </c>
    </row>
    <row r="1870" spans="1:16">
      <c r="A1870" t="s">
        <v>491</v>
      </c>
      <c r="B1870" t="s">
        <v>41</v>
      </c>
      <c r="C1870" s="9">
        <v>162</v>
      </c>
      <c r="D1870" s="10">
        <v>45266</v>
      </c>
      <c r="E1870" s="11">
        <v>207448</v>
      </c>
      <c r="F1870" t="s">
        <v>288</v>
      </c>
      <c r="G1870" s="10">
        <f t="shared" si="116"/>
        <v>45296</v>
      </c>
      <c r="H1870" t="s">
        <v>284</v>
      </c>
      <c r="I1870" s="12" t="str">
        <f t="shared" si="117"/>
        <v>162207448</v>
      </c>
      <c r="L1870" s="11">
        <f t="shared" si="118"/>
        <v>-207448</v>
      </c>
      <c r="O1870" s="10">
        <f>+IFERROR(VLOOKUP(I1870,'[1]Resumen pagos 2025'!$1:$1048576,9,0),0)</f>
        <v>0</v>
      </c>
      <c r="P1870" t="b">
        <f t="shared" si="119"/>
        <v>1</v>
      </c>
    </row>
    <row r="1871" spans="1:16">
      <c r="A1871" t="s">
        <v>184</v>
      </c>
      <c r="B1871" t="s">
        <v>41</v>
      </c>
      <c r="C1871" s="9">
        <v>14026</v>
      </c>
      <c r="D1871" s="10">
        <v>45266</v>
      </c>
      <c r="E1871" s="11">
        <v>6780301</v>
      </c>
      <c r="F1871" t="s">
        <v>288</v>
      </c>
      <c r="G1871" s="10">
        <f t="shared" si="116"/>
        <v>45296</v>
      </c>
      <c r="H1871" t="s">
        <v>284</v>
      </c>
      <c r="I1871" s="12" t="str">
        <f t="shared" si="117"/>
        <v>140266780301</v>
      </c>
      <c r="L1871" s="11">
        <f t="shared" si="118"/>
        <v>-6780301</v>
      </c>
      <c r="O1871" s="10">
        <f>+IFERROR(VLOOKUP(I1871,'[1]Resumen pagos 2025'!$1:$1048576,9,0),0)</f>
        <v>0</v>
      </c>
      <c r="P1871" t="b">
        <f t="shared" si="119"/>
        <v>1</v>
      </c>
    </row>
    <row r="1872" spans="1:16">
      <c r="A1872" t="s">
        <v>52</v>
      </c>
      <c r="B1872" t="s">
        <v>41</v>
      </c>
      <c r="C1872" s="9">
        <v>117003</v>
      </c>
      <c r="D1872" s="10">
        <v>45267</v>
      </c>
      <c r="E1872" s="11">
        <v>152946</v>
      </c>
      <c r="F1872" t="s">
        <v>288</v>
      </c>
      <c r="G1872" s="10">
        <f t="shared" si="116"/>
        <v>45297</v>
      </c>
      <c r="H1872" t="s">
        <v>284</v>
      </c>
      <c r="I1872" s="12" t="str">
        <f t="shared" si="117"/>
        <v>117003152946</v>
      </c>
      <c r="L1872" s="11">
        <f t="shared" si="118"/>
        <v>-152946</v>
      </c>
      <c r="O1872" s="10">
        <f>+IFERROR(VLOOKUP(I1872,'[1]Resumen pagos 2025'!$1:$1048576,9,0),0)</f>
        <v>0</v>
      </c>
      <c r="P1872" t="b">
        <f t="shared" si="119"/>
        <v>1</v>
      </c>
    </row>
    <row r="1873" spans="1:16">
      <c r="A1873" t="s">
        <v>453</v>
      </c>
      <c r="B1873" t="s">
        <v>41</v>
      </c>
      <c r="C1873" s="9">
        <v>1760870</v>
      </c>
      <c r="D1873" s="10">
        <v>45267</v>
      </c>
      <c r="E1873" s="11">
        <v>1029990</v>
      </c>
      <c r="F1873" t="s">
        <v>288</v>
      </c>
      <c r="G1873" s="10">
        <f t="shared" si="116"/>
        <v>45297</v>
      </c>
      <c r="H1873" t="s">
        <v>284</v>
      </c>
      <c r="I1873" s="12" t="str">
        <f t="shared" si="117"/>
        <v>17608701029990</v>
      </c>
      <c r="L1873" s="11">
        <f t="shared" si="118"/>
        <v>-1029990</v>
      </c>
      <c r="O1873" s="10">
        <f>+IFERROR(VLOOKUP(I1873,'[1]Resumen pagos 2025'!$1:$1048576,9,0),0)</f>
        <v>0</v>
      </c>
      <c r="P1873" t="b">
        <f t="shared" si="119"/>
        <v>1</v>
      </c>
    </row>
    <row r="1874" spans="1:16">
      <c r="A1874" t="s">
        <v>436</v>
      </c>
      <c r="B1874" t="s">
        <v>297</v>
      </c>
      <c r="C1874" s="9">
        <v>4314107</v>
      </c>
      <c r="D1874" s="10">
        <v>45267</v>
      </c>
      <c r="E1874" s="11">
        <v>150842</v>
      </c>
      <c r="F1874" t="s">
        <v>288</v>
      </c>
      <c r="G1874" s="10">
        <f t="shared" si="116"/>
        <v>45297</v>
      </c>
      <c r="H1874" t="s">
        <v>284</v>
      </c>
      <c r="I1874" s="12" t="str">
        <f t="shared" si="117"/>
        <v>4314107150842</v>
      </c>
      <c r="L1874" s="11">
        <f t="shared" si="118"/>
        <v>-150842</v>
      </c>
      <c r="O1874" s="10">
        <f>+IFERROR(VLOOKUP(I1874,'[1]Resumen pagos 2025'!$1:$1048576,9,0),0)</f>
        <v>0</v>
      </c>
      <c r="P1874" t="b">
        <f t="shared" si="119"/>
        <v>1</v>
      </c>
    </row>
    <row r="1875" spans="1:16">
      <c r="A1875" t="s">
        <v>371</v>
      </c>
      <c r="B1875" t="s">
        <v>41</v>
      </c>
      <c r="C1875" s="9">
        <v>916</v>
      </c>
      <c r="D1875" s="10">
        <v>45267</v>
      </c>
      <c r="E1875" s="11">
        <v>61759</v>
      </c>
      <c r="F1875" t="s">
        <v>288</v>
      </c>
      <c r="G1875" s="10">
        <f t="shared" si="116"/>
        <v>45297</v>
      </c>
      <c r="H1875" t="s">
        <v>284</v>
      </c>
      <c r="I1875" s="12" t="str">
        <f t="shared" si="117"/>
        <v>91661759</v>
      </c>
      <c r="L1875" s="11">
        <f t="shared" si="118"/>
        <v>-61759</v>
      </c>
      <c r="O1875" s="10">
        <f>+IFERROR(VLOOKUP(I1875,'[1]Resumen pagos 2025'!$1:$1048576,9,0),0)</f>
        <v>0</v>
      </c>
      <c r="P1875" t="b">
        <f t="shared" si="119"/>
        <v>1</v>
      </c>
    </row>
    <row r="1876" spans="1:16">
      <c r="A1876" t="s">
        <v>300</v>
      </c>
      <c r="B1876" t="s">
        <v>41</v>
      </c>
      <c r="C1876" s="9">
        <v>48286047</v>
      </c>
      <c r="D1876" s="10">
        <v>45270</v>
      </c>
      <c r="E1876" s="11">
        <v>32969</v>
      </c>
      <c r="F1876" t="s">
        <v>288</v>
      </c>
      <c r="G1876" s="10">
        <f t="shared" si="116"/>
        <v>45300</v>
      </c>
      <c r="H1876" t="s">
        <v>284</v>
      </c>
      <c r="I1876" s="12" t="str">
        <f t="shared" si="117"/>
        <v>4828604732969</v>
      </c>
      <c r="L1876" s="11">
        <f t="shared" si="118"/>
        <v>-32969</v>
      </c>
      <c r="O1876" s="10">
        <f>+IFERROR(VLOOKUP(I1876,'[1]Resumen pagos 2025'!$1:$1048576,9,0),0)</f>
        <v>0</v>
      </c>
      <c r="P1876" t="b">
        <f t="shared" si="119"/>
        <v>1</v>
      </c>
    </row>
    <row r="1877" spans="1:16">
      <c r="A1877" t="s">
        <v>128</v>
      </c>
      <c r="B1877" t="s">
        <v>41</v>
      </c>
      <c r="C1877" s="9">
        <v>855105</v>
      </c>
      <c r="D1877" s="10">
        <v>45271</v>
      </c>
      <c r="E1877" s="11">
        <v>453833</v>
      </c>
      <c r="F1877" t="s">
        <v>288</v>
      </c>
      <c r="G1877" s="10">
        <f t="shared" si="116"/>
        <v>45301</v>
      </c>
      <c r="H1877" t="s">
        <v>284</v>
      </c>
      <c r="I1877" s="12" t="str">
        <f t="shared" si="117"/>
        <v>855105453833</v>
      </c>
      <c r="L1877" s="11">
        <f t="shared" si="118"/>
        <v>-453833</v>
      </c>
      <c r="O1877" s="10">
        <f>+IFERROR(VLOOKUP(I1877,'[1]Resumen pagos 2025'!$1:$1048576,9,0),0)</f>
        <v>0</v>
      </c>
      <c r="P1877" t="b">
        <f t="shared" si="119"/>
        <v>1</v>
      </c>
    </row>
    <row r="1878" spans="1:16">
      <c r="A1878" t="s">
        <v>52</v>
      </c>
      <c r="B1878" t="s">
        <v>41</v>
      </c>
      <c r="C1878" s="9">
        <v>117099</v>
      </c>
      <c r="D1878" s="10">
        <v>45271</v>
      </c>
      <c r="E1878" s="11">
        <v>94423</v>
      </c>
      <c r="F1878" t="s">
        <v>288</v>
      </c>
      <c r="G1878" s="10">
        <f t="shared" si="116"/>
        <v>45301</v>
      </c>
      <c r="H1878" t="s">
        <v>284</v>
      </c>
      <c r="I1878" s="12" t="str">
        <f t="shared" si="117"/>
        <v>11709994423</v>
      </c>
      <c r="L1878" s="11">
        <f t="shared" si="118"/>
        <v>-94423</v>
      </c>
      <c r="O1878" s="10">
        <f>+IFERROR(VLOOKUP(I1878,'[1]Resumen pagos 2025'!$1:$1048576,9,0),0)</f>
        <v>0</v>
      </c>
      <c r="P1878" t="b">
        <f t="shared" si="119"/>
        <v>1</v>
      </c>
    </row>
    <row r="1879" spans="1:16">
      <c r="A1879" t="s">
        <v>295</v>
      </c>
      <c r="B1879" t="s">
        <v>41</v>
      </c>
      <c r="C1879" s="9">
        <v>29650</v>
      </c>
      <c r="D1879" s="10">
        <v>45271</v>
      </c>
      <c r="E1879" s="11">
        <v>39999</v>
      </c>
      <c r="F1879" t="s">
        <v>288</v>
      </c>
      <c r="G1879" s="10">
        <f t="shared" si="116"/>
        <v>45301</v>
      </c>
      <c r="H1879" t="s">
        <v>284</v>
      </c>
      <c r="I1879" s="12" t="str">
        <f t="shared" si="117"/>
        <v>2965039999</v>
      </c>
      <c r="L1879" s="11">
        <f t="shared" si="118"/>
        <v>-39999</v>
      </c>
      <c r="O1879" s="10">
        <f>+IFERROR(VLOOKUP(I1879,'[1]Resumen pagos 2025'!$1:$1048576,9,0),0)</f>
        <v>0</v>
      </c>
      <c r="P1879" t="b">
        <f t="shared" si="119"/>
        <v>1</v>
      </c>
    </row>
    <row r="1880" spans="1:16">
      <c r="A1880" t="s">
        <v>353</v>
      </c>
      <c r="B1880" t="s">
        <v>41</v>
      </c>
      <c r="C1880" s="9">
        <v>3155</v>
      </c>
      <c r="D1880" s="10">
        <v>45271</v>
      </c>
      <c r="E1880" s="11">
        <v>218700</v>
      </c>
      <c r="F1880" t="s">
        <v>288</v>
      </c>
      <c r="G1880" s="10">
        <f t="shared" si="116"/>
        <v>45301</v>
      </c>
      <c r="H1880" t="s">
        <v>284</v>
      </c>
      <c r="I1880" s="12" t="str">
        <f t="shared" si="117"/>
        <v>3155218700</v>
      </c>
      <c r="J1880" s="17">
        <v>45313</v>
      </c>
      <c r="K1880" s="18">
        <v>218700</v>
      </c>
      <c r="L1880" s="11">
        <f t="shared" si="118"/>
        <v>0</v>
      </c>
      <c r="O1880" s="10">
        <f>+IFERROR(VLOOKUP(I1880,'[1]Resumen pagos 2025'!$1:$1048576,9,0),0)</f>
        <v>0</v>
      </c>
      <c r="P1880" t="b">
        <f t="shared" si="119"/>
        <v>0</v>
      </c>
    </row>
    <row r="1881" spans="1:16">
      <c r="A1881" t="s">
        <v>314</v>
      </c>
      <c r="B1881" t="s">
        <v>41</v>
      </c>
      <c r="C1881" s="9">
        <v>3159026</v>
      </c>
      <c r="D1881" s="10">
        <v>45271</v>
      </c>
      <c r="E1881" s="11">
        <v>2020111</v>
      </c>
      <c r="F1881" t="s">
        <v>288</v>
      </c>
      <c r="G1881" s="10">
        <f t="shared" si="116"/>
        <v>45301</v>
      </c>
      <c r="H1881" t="s">
        <v>284</v>
      </c>
      <c r="I1881" s="12" t="str">
        <f t="shared" si="117"/>
        <v>31590262020111</v>
      </c>
      <c r="L1881" s="11">
        <f t="shared" si="118"/>
        <v>-2020111</v>
      </c>
      <c r="O1881" s="10">
        <f>+IFERROR(VLOOKUP(I1881,'[1]Resumen pagos 2025'!$1:$1048576,9,0),0)</f>
        <v>0</v>
      </c>
      <c r="P1881" t="b">
        <f t="shared" si="119"/>
        <v>1</v>
      </c>
    </row>
    <row r="1882" spans="1:16">
      <c r="A1882" t="s">
        <v>55</v>
      </c>
      <c r="B1882" t="s">
        <v>41</v>
      </c>
      <c r="C1882" s="9">
        <v>1024724</v>
      </c>
      <c r="D1882" s="10">
        <v>45271</v>
      </c>
      <c r="E1882" s="11">
        <v>2299980</v>
      </c>
      <c r="F1882" t="s">
        <v>288</v>
      </c>
      <c r="G1882" s="10">
        <f t="shared" si="116"/>
        <v>45301</v>
      </c>
      <c r="H1882" t="s">
        <v>284</v>
      </c>
      <c r="I1882" s="12" t="str">
        <f t="shared" si="117"/>
        <v>10247242299980</v>
      </c>
      <c r="L1882" s="11">
        <f t="shared" si="118"/>
        <v>-2299980</v>
      </c>
      <c r="N1882" s="14" t="s">
        <v>304</v>
      </c>
      <c r="O1882" s="10">
        <f>+IFERROR(VLOOKUP(I1882,'[1]Resumen pagos 2025'!$1:$1048576,9,0),0)</f>
        <v>0</v>
      </c>
      <c r="P1882" t="b">
        <f t="shared" si="119"/>
        <v>1</v>
      </c>
    </row>
    <row r="1883" spans="1:16">
      <c r="A1883" t="s">
        <v>335</v>
      </c>
      <c r="B1883" t="s">
        <v>41</v>
      </c>
      <c r="C1883" s="9">
        <v>10554</v>
      </c>
      <c r="D1883" s="10">
        <v>45271</v>
      </c>
      <c r="E1883" s="11">
        <v>414979</v>
      </c>
      <c r="F1883" t="s">
        <v>288</v>
      </c>
      <c r="G1883" s="10">
        <f t="shared" si="116"/>
        <v>45301</v>
      </c>
      <c r="H1883" t="s">
        <v>284</v>
      </c>
      <c r="I1883" s="12" t="str">
        <f t="shared" si="117"/>
        <v>10554414979</v>
      </c>
      <c r="L1883" s="11">
        <f t="shared" si="118"/>
        <v>-414979</v>
      </c>
      <c r="O1883" s="10">
        <f>+IFERROR(VLOOKUP(I1883,'[1]Resumen pagos 2025'!$1:$1048576,9,0),0)</f>
        <v>0</v>
      </c>
      <c r="P1883" t="b">
        <f t="shared" si="119"/>
        <v>1</v>
      </c>
    </row>
    <row r="1884" spans="1:16">
      <c r="A1884" t="s">
        <v>57</v>
      </c>
      <c r="B1884" t="s">
        <v>41</v>
      </c>
      <c r="C1884" s="9">
        <v>562842</v>
      </c>
      <c r="D1884" s="10">
        <v>45271</v>
      </c>
      <c r="E1884" s="11">
        <v>109991</v>
      </c>
      <c r="F1884" t="s">
        <v>288</v>
      </c>
      <c r="G1884" s="10">
        <f t="shared" si="116"/>
        <v>45301</v>
      </c>
      <c r="H1884" t="s">
        <v>284</v>
      </c>
      <c r="I1884" s="12" t="str">
        <f t="shared" si="117"/>
        <v>562842109991</v>
      </c>
      <c r="L1884" s="11">
        <f t="shared" si="118"/>
        <v>-109991</v>
      </c>
      <c r="O1884" s="10">
        <f>+IFERROR(VLOOKUP(I1884,'[1]Resumen pagos 2025'!$1:$1048576,9,0),0)</f>
        <v>0</v>
      </c>
      <c r="P1884" t="b">
        <f t="shared" si="119"/>
        <v>1</v>
      </c>
    </row>
    <row r="1885" spans="1:16">
      <c r="A1885" t="s">
        <v>64</v>
      </c>
      <c r="B1885" t="s">
        <v>41</v>
      </c>
      <c r="C1885" s="9">
        <v>114072</v>
      </c>
      <c r="D1885" s="10">
        <v>45272</v>
      </c>
      <c r="E1885" s="11">
        <v>1595143</v>
      </c>
      <c r="F1885" t="s">
        <v>288</v>
      </c>
      <c r="G1885" s="10">
        <f t="shared" si="116"/>
        <v>45302</v>
      </c>
      <c r="H1885" t="s">
        <v>284</v>
      </c>
      <c r="I1885" s="12" t="str">
        <f t="shared" si="117"/>
        <v>1140721595143</v>
      </c>
      <c r="L1885" s="11">
        <f t="shared" si="118"/>
        <v>-1595143</v>
      </c>
      <c r="O1885" s="10">
        <f>+IFERROR(VLOOKUP(I1885,'[1]Resumen pagos 2025'!$1:$1048576,9,0),0)</f>
        <v>0</v>
      </c>
      <c r="P1885" t="b">
        <f t="shared" si="119"/>
        <v>1</v>
      </c>
    </row>
    <row r="1886" spans="1:16">
      <c r="A1886" t="s">
        <v>478</v>
      </c>
      <c r="B1886" t="s">
        <v>41</v>
      </c>
      <c r="C1886" s="9">
        <v>266</v>
      </c>
      <c r="D1886" s="10">
        <v>45272</v>
      </c>
      <c r="E1886" s="11">
        <v>174900</v>
      </c>
      <c r="F1886" t="s">
        <v>288</v>
      </c>
      <c r="G1886" s="10">
        <f t="shared" si="116"/>
        <v>45302</v>
      </c>
      <c r="H1886" t="s">
        <v>284</v>
      </c>
      <c r="I1886" s="12" t="str">
        <f t="shared" si="117"/>
        <v>266174900</v>
      </c>
      <c r="J1886" s="28">
        <v>45271</v>
      </c>
      <c r="K1886" s="29">
        <v>174900</v>
      </c>
      <c r="L1886" s="11">
        <f t="shared" si="118"/>
        <v>0</v>
      </c>
      <c r="O1886" s="10">
        <f>+IFERROR(VLOOKUP(I1886,'[1]Resumen pagos 2025'!$1:$1048576,9,0),0)</f>
        <v>0</v>
      </c>
      <c r="P1886" t="b">
        <f t="shared" si="119"/>
        <v>0</v>
      </c>
    </row>
    <row r="1887" spans="1:16">
      <c r="A1887" t="s">
        <v>492</v>
      </c>
      <c r="B1887" t="s">
        <v>41</v>
      </c>
      <c r="C1887" s="9">
        <v>12778</v>
      </c>
      <c r="D1887" s="10">
        <v>45272</v>
      </c>
      <c r="E1887" s="11">
        <v>528999</v>
      </c>
      <c r="F1887" t="s">
        <v>288</v>
      </c>
      <c r="G1887" s="10">
        <f t="shared" si="116"/>
        <v>45302</v>
      </c>
      <c r="H1887" t="s">
        <v>284</v>
      </c>
      <c r="I1887" s="12" t="str">
        <f t="shared" si="117"/>
        <v>12778528999</v>
      </c>
      <c r="L1887" s="11">
        <f t="shared" si="118"/>
        <v>-528999</v>
      </c>
      <c r="O1887" s="10">
        <f>+IFERROR(VLOOKUP(I1887,'[1]Resumen pagos 2025'!$1:$1048576,9,0),0)</f>
        <v>0</v>
      </c>
      <c r="P1887" t="b">
        <f t="shared" si="119"/>
        <v>1</v>
      </c>
    </row>
    <row r="1888" spans="1:16">
      <c r="A1888" t="s">
        <v>95</v>
      </c>
      <c r="B1888" t="s">
        <v>41</v>
      </c>
      <c r="C1888" s="9">
        <v>5788</v>
      </c>
      <c r="D1888" s="10">
        <v>45272</v>
      </c>
      <c r="E1888" s="11">
        <v>4357452</v>
      </c>
      <c r="F1888" t="s">
        <v>288</v>
      </c>
      <c r="G1888" s="10">
        <f t="shared" si="116"/>
        <v>45302</v>
      </c>
      <c r="H1888" t="s">
        <v>284</v>
      </c>
      <c r="I1888" s="12" t="str">
        <f t="shared" si="117"/>
        <v>57884357452</v>
      </c>
      <c r="L1888" s="11">
        <f t="shared" si="118"/>
        <v>-4357452</v>
      </c>
      <c r="O1888" s="10">
        <f>+IFERROR(VLOOKUP(I1888,'[1]Resumen pagos 2025'!$1:$1048576,9,0),0)</f>
        <v>0</v>
      </c>
      <c r="P1888" t="b">
        <f t="shared" si="119"/>
        <v>1</v>
      </c>
    </row>
    <row r="1889" spans="1:16">
      <c r="A1889" t="s">
        <v>128</v>
      </c>
      <c r="B1889" t="s">
        <v>41</v>
      </c>
      <c r="C1889" s="9">
        <v>855430</v>
      </c>
      <c r="D1889" s="10">
        <v>45275</v>
      </c>
      <c r="E1889" s="11">
        <v>1565426</v>
      </c>
      <c r="F1889" t="s">
        <v>288</v>
      </c>
      <c r="G1889" s="10">
        <f t="shared" si="116"/>
        <v>45305</v>
      </c>
      <c r="H1889" t="s">
        <v>284</v>
      </c>
      <c r="I1889" s="12" t="str">
        <f t="shared" si="117"/>
        <v>8554301565426</v>
      </c>
      <c r="L1889" s="11">
        <f t="shared" si="118"/>
        <v>-1565426</v>
      </c>
      <c r="O1889" s="10">
        <f>+IFERROR(VLOOKUP(I1889,'[1]Resumen pagos 2025'!$1:$1048576,9,0),0)</f>
        <v>0</v>
      </c>
      <c r="P1889" t="b">
        <f t="shared" si="119"/>
        <v>1</v>
      </c>
    </row>
    <row r="1890" spans="1:16">
      <c r="A1890" t="s">
        <v>426</v>
      </c>
      <c r="B1890" t="s">
        <v>41</v>
      </c>
      <c r="C1890" s="9">
        <v>3681699</v>
      </c>
      <c r="D1890" s="10">
        <v>45275</v>
      </c>
      <c r="E1890" s="11">
        <v>5998</v>
      </c>
      <c r="F1890" t="s">
        <v>288</v>
      </c>
      <c r="G1890" s="10">
        <f t="shared" si="116"/>
        <v>45305</v>
      </c>
      <c r="H1890" t="s">
        <v>284</v>
      </c>
      <c r="I1890" s="12" t="str">
        <f t="shared" si="117"/>
        <v>36816995998</v>
      </c>
      <c r="L1890" s="11">
        <f t="shared" si="118"/>
        <v>-5998</v>
      </c>
      <c r="O1890" s="10">
        <f>+IFERROR(VLOOKUP(I1890,'[1]Resumen pagos 2025'!$1:$1048576,9,0),0)</f>
        <v>0</v>
      </c>
      <c r="P1890" t="b">
        <f t="shared" si="119"/>
        <v>1</v>
      </c>
    </row>
    <row r="1891" spans="1:16">
      <c r="A1891" t="s">
        <v>289</v>
      </c>
      <c r="B1891" t="s">
        <v>41</v>
      </c>
      <c r="C1891" s="9">
        <v>6551</v>
      </c>
      <c r="D1891" s="10">
        <v>45275</v>
      </c>
      <c r="E1891" s="11">
        <v>323934</v>
      </c>
      <c r="F1891" t="s">
        <v>288</v>
      </c>
      <c r="G1891" s="10">
        <f t="shared" si="116"/>
        <v>45305</v>
      </c>
      <c r="H1891" t="s">
        <v>284</v>
      </c>
      <c r="I1891" s="12" t="str">
        <f t="shared" si="117"/>
        <v>6551323934</v>
      </c>
      <c r="L1891" s="11">
        <f t="shared" si="118"/>
        <v>-323934</v>
      </c>
      <c r="O1891" s="10">
        <f>+IFERROR(VLOOKUP(I1891,'[1]Resumen pagos 2025'!$1:$1048576,9,0),0)</f>
        <v>0</v>
      </c>
      <c r="P1891" t="b">
        <f t="shared" si="119"/>
        <v>1</v>
      </c>
    </row>
    <row r="1892" spans="1:16">
      <c r="A1892" t="s">
        <v>302</v>
      </c>
      <c r="B1892" t="s">
        <v>41</v>
      </c>
      <c r="C1892" s="9">
        <v>9810</v>
      </c>
      <c r="D1892" s="10">
        <v>45278</v>
      </c>
      <c r="E1892" s="11">
        <v>276001</v>
      </c>
      <c r="F1892" t="s">
        <v>288</v>
      </c>
      <c r="G1892" s="10">
        <f t="shared" si="116"/>
        <v>45308</v>
      </c>
      <c r="H1892" t="s">
        <v>284</v>
      </c>
      <c r="I1892" s="12" t="str">
        <f t="shared" si="117"/>
        <v>9810276001</v>
      </c>
      <c r="L1892" s="11">
        <f t="shared" si="118"/>
        <v>-276001</v>
      </c>
      <c r="O1892" s="10">
        <f>+IFERROR(VLOOKUP(I1892,'[1]Resumen pagos 2025'!$1:$1048576,9,0),0)</f>
        <v>0</v>
      </c>
      <c r="P1892" t="b">
        <f t="shared" si="119"/>
        <v>1</v>
      </c>
    </row>
    <row r="1893" spans="1:16">
      <c r="A1893" t="s">
        <v>314</v>
      </c>
      <c r="B1893" t="s">
        <v>41</v>
      </c>
      <c r="C1893" s="9">
        <v>3166454</v>
      </c>
      <c r="D1893" s="10">
        <v>45278</v>
      </c>
      <c r="E1893" s="11">
        <v>1913155</v>
      </c>
      <c r="F1893" t="s">
        <v>288</v>
      </c>
      <c r="G1893" s="10">
        <f t="shared" si="116"/>
        <v>45308</v>
      </c>
      <c r="H1893" t="s">
        <v>284</v>
      </c>
      <c r="I1893" s="12" t="str">
        <f t="shared" si="117"/>
        <v>31664541913155</v>
      </c>
      <c r="L1893" s="11">
        <f t="shared" si="118"/>
        <v>-1913155</v>
      </c>
      <c r="O1893" s="10">
        <f>+IFERROR(VLOOKUP(I1893,'[1]Resumen pagos 2025'!$1:$1048576,9,0),0)</f>
        <v>0</v>
      </c>
      <c r="P1893" t="b">
        <f t="shared" si="119"/>
        <v>1</v>
      </c>
    </row>
    <row r="1894" spans="1:16">
      <c r="A1894" t="s">
        <v>350</v>
      </c>
      <c r="B1894" t="s">
        <v>41</v>
      </c>
      <c r="C1894" s="9">
        <v>6439346</v>
      </c>
      <c r="D1894" s="10">
        <v>45278</v>
      </c>
      <c r="E1894" s="11">
        <v>13183</v>
      </c>
      <c r="F1894" t="s">
        <v>288</v>
      </c>
      <c r="G1894" s="10">
        <f t="shared" si="116"/>
        <v>45308</v>
      </c>
      <c r="H1894" t="s">
        <v>284</v>
      </c>
      <c r="I1894" s="12" t="str">
        <f t="shared" si="117"/>
        <v>643934613183</v>
      </c>
      <c r="J1894" s="10">
        <f>+G1894</f>
        <v>45308</v>
      </c>
      <c r="K1894" s="11">
        <f>+E1894</f>
        <v>13183</v>
      </c>
      <c r="L1894" s="11">
        <f t="shared" si="118"/>
        <v>0</v>
      </c>
      <c r="O1894" s="10">
        <f>+IFERROR(VLOOKUP(I1894,'[1]Resumen pagos 2025'!$1:$1048576,9,0),0)</f>
        <v>0</v>
      </c>
      <c r="P1894" t="b">
        <f t="shared" si="119"/>
        <v>0</v>
      </c>
    </row>
    <row r="1895" spans="1:16">
      <c r="A1895" t="s">
        <v>359</v>
      </c>
      <c r="B1895" t="s">
        <v>310</v>
      </c>
      <c r="C1895" s="9">
        <v>8645152</v>
      </c>
      <c r="D1895" s="10">
        <v>45279</v>
      </c>
      <c r="E1895" s="11">
        <v>-1316</v>
      </c>
      <c r="F1895" t="s">
        <v>288</v>
      </c>
      <c r="G1895" s="10">
        <f t="shared" si="116"/>
        <v>45309</v>
      </c>
      <c r="H1895" t="s">
        <v>311</v>
      </c>
      <c r="I1895" s="12" t="str">
        <f t="shared" si="117"/>
        <v>8645152-1316</v>
      </c>
      <c r="L1895" s="11">
        <f t="shared" si="118"/>
        <v>1316</v>
      </c>
      <c r="O1895" s="10">
        <f>+IFERROR(VLOOKUP(I1895,'[1]Resumen pagos 2025'!$1:$1048576,9,0),0)</f>
        <v>0</v>
      </c>
      <c r="P1895" t="b">
        <f t="shared" si="119"/>
        <v>1</v>
      </c>
    </row>
    <row r="1896" spans="1:16">
      <c r="A1896" t="s">
        <v>346</v>
      </c>
      <c r="B1896" t="s">
        <v>41</v>
      </c>
      <c r="C1896" s="9">
        <v>1038</v>
      </c>
      <c r="D1896" s="10">
        <v>45279</v>
      </c>
      <c r="E1896" s="11">
        <v>488900</v>
      </c>
      <c r="F1896" t="s">
        <v>288</v>
      </c>
      <c r="G1896" s="10">
        <f t="shared" si="116"/>
        <v>45309</v>
      </c>
      <c r="H1896" t="s">
        <v>284</v>
      </c>
      <c r="I1896" s="12" t="str">
        <f t="shared" si="117"/>
        <v>1038488900</v>
      </c>
      <c r="J1896" s="10">
        <v>45278</v>
      </c>
      <c r="K1896" s="11">
        <v>488900</v>
      </c>
      <c r="L1896" s="11">
        <f t="shared" si="118"/>
        <v>0</v>
      </c>
      <c r="O1896" s="10">
        <f>+IFERROR(VLOOKUP(I1896,'[1]Resumen pagos 2025'!$1:$1048576,9,0),0)</f>
        <v>0</v>
      </c>
      <c r="P1896" t="b">
        <f t="shared" si="119"/>
        <v>0</v>
      </c>
    </row>
    <row r="1897" spans="1:16">
      <c r="A1897" t="s">
        <v>55</v>
      </c>
      <c r="B1897" t="s">
        <v>41</v>
      </c>
      <c r="C1897" s="9">
        <v>1025089</v>
      </c>
      <c r="D1897" s="10">
        <v>45279</v>
      </c>
      <c r="E1897" s="11">
        <v>7674710</v>
      </c>
      <c r="F1897" t="s">
        <v>288</v>
      </c>
      <c r="G1897" s="10">
        <f t="shared" si="116"/>
        <v>45309</v>
      </c>
      <c r="H1897" t="s">
        <v>284</v>
      </c>
      <c r="I1897" s="12" t="str">
        <f t="shared" si="117"/>
        <v>10250897674710</v>
      </c>
      <c r="L1897" s="11">
        <f t="shared" si="118"/>
        <v>-7674710</v>
      </c>
      <c r="N1897" s="14" t="s">
        <v>304</v>
      </c>
      <c r="O1897" s="10">
        <f>+IFERROR(VLOOKUP(I1897,'[1]Resumen pagos 2025'!$1:$1048576,9,0),0)</f>
        <v>0</v>
      </c>
      <c r="P1897" t="b">
        <f t="shared" si="119"/>
        <v>1</v>
      </c>
    </row>
    <row r="1898" spans="1:16">
      <c r="A1898" t="s">
        <v>344</v>
      </c>
      <c r="B1898" t="s">
        <v>41</v>
      </c>
      <c r="C1898" s="9">
        <v>31829</v>
      </c>
      <c r="D1898" s="10">
        <v>45279</v>
      </c>
      <c r="E1898" s="11">
        <v>78190</v>
      </c>
      <c r="F1898" t="s">
        <v>288</v>
      </c>
      <c r="G1898" s="10">
        <f t="shared" si="116"/>
        <v>45309</v>
      </c>
      <c r="H1898" t="s">
        <v>284</v>
      </c>
      <c r="I1898" s="12" t="str">
        <f t="shared" si="117"/>
        <v>3182978190</v>
      </c>
      <c r="L1898" s="11">
        <f t="shared" si="118"/>
        <v>-78190</v>
      </c>
      <c r="O1898" s="10">
        <f>+IFERROR(VLOOKUP(I1898,'[1]Resumen pagos 2025'!$1:$1048576,9,0),0)</f>
        <v>0</v>
      </c>
      <c r="P1898" t="b">
        <f t="shared" si="119"/>
        <v>1</v>
      </c>
    </row>
    <row r="1899" spans="1:16">
      <c r="A1899" t="s">
        <v>388</v>
      </c>
      <c r="B1899" t="s">
        <v>297</v>
      </c>
      <c r="C1899" s="9">
        <v>8735</v>
      </c>
      <c r="D1899" s="10">
        <v>45279</v>
      </c>
      <c r="E1899" s="11">
        <v>2490000</v>
      </c>
      <c r="F1899" t="s">
        <v>288</v>
      </c>
      <c r="G1899" s="10">
        <f t="shared" si="116"/>
        <v>45309</v>
      </c>
      <c r="H1899" t="s">
        <v>284</v>
      </c>
      <c r="I1899" s="12" t="str">
        <f t="shared" si="117"/>
        <v>87352490000</v>
      </c>
      <c r="L1899" s="11">
        <f t="shared" si="118"/>
        <v>-2490000</v>
      </c>
      <c r="O1899" s="10">
        <f>+IFERROR(VLOOKUP(I1899,'[1]Resumen pagos 2025'!$1:$1048576,9,0),0)</f>
        <v>0</v>
      </c>
      <c r="P1899" t="b">
        <f t="shared" si="119"/>
        <v>1</v>
      </c>
    </row>
    <row r="1900" spans="1:16">
      <c r="A1900" t="s">
        <v>67</v>
      </c>
      <c r="B1900" t="s">
        <v>41</v>
      </c>
      <c r="C1900" s="9">
        <v>38646</v>
      </c>
      <c r="D1900" s="10">
        <v>45280</v>
      </c>
      <c r="E1900" s="11">
        <v>1467995</v>
      </c>
      <c r="F1900" t="s">
        <v>288</v>
      </c>
      <c r="G1900" s="10">
        <f t="shared" si="116"/>
        <v>45310</v>
      </c>
      <c r="H1900" t="s">
        <v>284</v>
      </c>
      <c r="I1900" s="12" t="str">
        <f t="shared" si="117"/>
        <v>386461467995</v>
      </c>
      <c r="L1900" s="11">
        <f t="shared" si="118"/>
        <v>-1467995</v>
      </c>
      <c r="N1900" s="14" t="s">
        <v>298</v>
      </c>
      <c r="O1900" s="10">
        <f>+IFERROR(VLOOKUP(I1900,'[1]Resumen pagos 2025'!$1:$1048576,9,0),0)</f>
        <v>0</v>
      </c>
      <c r="P1900" t="b">
        <f t="shared" si="119"/>
        <v>1</v>
      </c>
    </row>
    <row r="1901" spans="1:16">
      <c r="A1901" t="s">
        <v>464</v>
      </c>
      <c r="B1901" t="s">
        <v>41</v>
      </c>
      <c r="C1901" s="9">
        <v>278</v>
      </c>
      <c r="D1901" s="10">
        <v>45280</v>
      </c>
      <c r="E1901" s="11">
        <v>2338965</v>
      </c>
      <c r="F1901" t="s">
        <v>288</v>
      </c>
      <c r="G1901" s="10">
        <f t="shared" si="116"/>
        <v>45310</v>
      </c>
      <c r="H1901" t="s">
        <v>284</v>
      </c>
      <c r="I1901" s="12" t="str">
        <f t="shared" si="117"/>
        <v>2782338965</v>
      </c>
      <c r="L1901" s="11">
        <f t="shared" si="118"/>
        <v>-2338965</v>
      </c>
      <c r="O1901" s="10">
        <f>+IFERROR(VLOOKUP(I1901,'[1]Resumen pagos 2025'!$1:$1048576,9,0),0)</f>
        <v>0</v>
      </c>
      <c r="P1901" t="b">
        <f t="shared" si="119"/>
        <v>1</v>
      </c>
    </row>
    <row r="1902" spans="1:16">
      <c r="A1902" t="s">
        <v>493</v>
      </c>
      <c r="B1902" t="s">
        <v>41</v>
      </c>
      <c r="C1902" s="9">
        <v>532</v>
      </c>
      <c r="D1902" s="10">
        <v>45280</v>
      </c>
      <c r="E1902" s="11">
        <v>80293</v>
      </c>
      <c r="F1902" t="s">
        <v>288</v>
      </c>
      <c r="G1902" s="10">
        <f t="shared" si="116"/>
        <v>45310</v>
      </c>
      <c r="H1902" t="s">
        <v>284</v>
      </c>
      <c r="I1902" s="12" t="str">
        <f t="shared" si="117"/>
        <v>53280293</v>
      </c>
      <c r="L1902" s="11">
        <f t="shared" si="118"/>
        <v>-80293</v>
      </c>
      <c r="O1902" s="10">
        <f>+IFERROR(VLOOKUP(I1902,'[1]Resumen pagos 2025'!$1:$1048576,9,0),0)</f>
        <v>0</v>
      </c>
      <c r="P1902" t="b">
        <f t="shared" si="119"/>
        <v>1</v>
      </c>
    </row>
    <row r="1903" spans="1:16">
      <c r="A1903" t="s">
        <v>494</v>
      </c>
      <c r="B1903" t="s">
        <v>41</v>
      </c>
      <c r="C1903" s="9">
        <v>698</v>
      </c>
      <c r="D1903" s="10">
        <v>45280</v>
      </c>
      <c r="E1903" s="11">
        <v>1400299</v>
      </c>
      <c r="F1903" t="s">
        <v>288</v>
      </c>
      <c r="G1903" s="10">
        <f t="shared" si="116"/>
        <v>45310</v>
      </c>
      <c r="H1903" t="s">
        <v>284</v>
      </c>
      <c r="I1903" s="12" t="str">
        <f t="shared" si="117"/>
        <v>6981400299</v>
      </c>
      <c r="L1903" s="11">
        <f t="shared" si="118"/>
        <v>-1400299</v>
      </c>
      <c r="O1903" s="10">
        <f>+IFERROR(VLOOKUP(I1903,'[1]Resumen pagos 2025'!$1:$1048576,9,0),0)</f>
        <v>0</v>
      </c>
      <c r="P1903" t="b">
        <f t="shared" si="119"/>
        <v>1</v>
      </c>
    </row>
    <row r="1904" spans="1:16">
      <c r="A1904" t="s">
        <v>51</v>
      </c>
      <c r="B1904" t="s">
        <v>41</v>
      </c>
      <c r="C1904" s="9">
        <v>17093</v>
      </c>
      <c r="D1904" s="10">
        <v>45281</v>
      </c>
      <c r="E1904" s="11">
        <v>349777</v>
      </c>
      <c r="F1904" t="s">
        <v>288</v>
      </c>
      <c r="G1904" s="10">
        <f t="shared" si="116"/>
        <v>45311</v>
      </c>
      <c r="H1904" t="s">
        <v>284</v>
      </c>
      <c r="I1904" s="12" t="str">
        <f t="shared" si="117"/>
        <v>17093349777</v>
      </c>
      <c r="L1904" s="11">
        <f t="shared" si="118"/>
        <v>-349777</v>
      </c>
      <c r="O1904" s="10">
        <f>+IFERROR(VLOOKUP(I1904,'[1]Resumen pagos 2025'!$1:$1048576,9,0),0)</f>
        <v>0</v>
      </c>
      <c r="P1904" t="b">
        <f t="shared" si="119"/>
        <v>1</v>
      </c>
    </row>
    <row r="1905" spans="1:16">
      <c r="A1905" t="s">
        <v>51</v>
      </c>
      <c r="B1905" t="s">
        <v>41</v>
      </c>
      <c r="C1905" s="9">
        <v>17095</v>
      </c>
      <c r="D1905" s="10">
        <v>45281</v>
      </c>
      <c r="E1905" s="11">
        <v>2974923</v>
      </c>
      <c r="F1905" t="s">
        <v>288</v>
      </c>
      <c r="G1905" s="10">
        <f t="shared" si="116"/>
        <v>45311</v>
      </c>
      <c r="H1905" t="s">
        <v>284</v>
      </c>
      <c r="I1905" s="12" t="str">
        <f t="shared" si="117"/>
        <v>170952974923</v>
      </c>
      <c r="L1905" s="11">
        <f t="shared" si="118"/>
        <v>-2974923</v>
      </c>
      <c r="O1905" s="10">
        <f>+IFERROR(VLOOKUP(I1905,'[1]Resumen pagos 2025'!$1:$1048576,9,0),0)</f>
        <v>0</v>
      </c>
      <c r="P1905" t="b">
        <f t="shared" si="119"/>
        <v>1</v>
      </c>
    </row>
    <row r="1906" spans="1:16">
      <c r="A1906" t="s">
        <v>466</v>
      </c>
      <c r="B1906" t="s">
        <v>41</v>
      </c>
      <c r="C1906" s="9">
        <v>1188</v>
      </c>
      <c r="D1906" s="10">
        <v>45281</v>
      </c>
      <c r="E1906" s="11">
        <v>404481</v>
      </c>
      <c r="F1906" t="s">
        <v>288</v>
      </c>
      <c r="G1906" s="10">
        <f t="shared" si="116"/>
        <v>45311</v>
      </c>
      <c r="H1906" t="s">
        <v>284</v>
      </c>
      <c r="I1906" s="12" t="str">
        <f t="shared" si="117"/>
        <v>1188404481</v>
      </c>
      <c r="L1906" s="11">
        <f t="shared" si="118"/>
        <v>-404481</v>
      </c>
      <c r="O1906" s="10">
        <f>+IFERROR(VLOOKUP(I1906,'[1]Resumen pagos 2025'!$1:$1048576,9,0),0)</f>
        <v>0</v>
      </c>
      <c r="P1906" t="b">
        <f t="shared" si="119"/>
        <v>1</v>
      </c>
    </row>
    <row r="1907" spans="1:16">
      <c r="A1907" t="s">
        <v>55</v>
      </c>
      <c r="B1907" t="s">
        <v>41</v>
      </c>
      <c r="C1907" s="9">
        <v>1025175</v>
      </c>
      <c r="D1907" s="10">
        <v>45281</v>
      </c>
      <c r="E1907" s="11">
        <v>799918</v>
      </c>
      <c r="F1907" t="s">
        <v>288</v>
      </c>
      <c r="G1907" s="10">
        <f t="shared" si="116"/>
        <v>45311</v>
      </c>
      <c r="H1907" t="s">
        <v>284</v>
      </c>
      <c r="I1907" s="12" t="str">
        <f t="shared" si="117"/>
        <v>1025175799918</v>
      </c>
      <c r="L1907" s="11">
        <f t="shared" si="118"/>
        <v>-799918</v>
      </c>
      <c r="N1907" s="14" t="s">
        <v>304</v>
      </c>
      <c r="O1907" s="10">
        <f>+IFERROR(VLOOKUP(I1907,'[1]Resumen pagos 2025'!$1:$1048576,9,0),0)</f>
        <v>0</v>
      </c>
      <c r="P1907" t="b">
        <f t="shared" si="119"/>
        <v>1</v>
      </c>
    </row>
    <row r="1908" spans="1:16">
      <c r="A1908" t="s">
        <v>312</v>
      </c>
      <c r="B1908" t="s">
        <v>41</v>
      </c>
      <c r="C1908" s="9">
        <v>66814</v>
      </c>
      <c r="D1908" s="10">
        <v>45281</v>
      </c>
      <c r="E1908" s="11">
        <v>235620</v>
      </c>
      <c r="F1908" t="s">
        <v>288</v>
      </c>
      <c r="G1908" s="10">
        <f t="shared" si="116"/>
        <v>45311</v>
      </c>
      <c r="H1908" t="s">
        <v>284</v>
      </c>
      <c r="I1908" s="12" t="str">
        <f t="shared" si="117"/>
        <v>66814235620</v>
      </c>
      <c r="L1908" s="11">
        <f t="shared" si="118"/>
        <v>-235620</v>
      </c>
      <c r="O1908" s="10">
        <f>+IFERROR(VLOOKUP(I1908,'[1]Resumen pagos 2025'!$1:$1048576,9,0),0)</f>
        <v>0</v>
      </c>
      <c r="P1908" t="b">
        <f t="shared" si="119"/>
        <v>1</v>
      </c>
    </row>
    <row r="1909" spans="1:16">
      <c r="A1909" t="s">
        <v>305</v>
      </c>
      <c r="B1909" t="s">
        <v>41</v>
      </c>
      <c r="C1909" s="9">
        <v>4745049</v>
      </c>
      <c r="D1909" s="10">
        <v>45282</v>
      </c>
      <c r="E1909" s="11">
        <v>635980</v>
      </c>
      <c r="F1909" t="s">
        <v>288</v>
      </c>
      <c r="G1909" s="10">
        <f t="shared" si="116"/>
        <v>45312</v>
      </c>
      <c r="H1909" t="s">
        <v>284</v>
      </c>
      <c r="I1909" s="12" t="str">
        <f t="shared" si="117"/>
        <v>4745049635980</v>
      </c>
      <c r="L1909" s="11">
        <f t="shared" si="118"/>
        <v>-635980</v>
      </c>
      <c r="O1909" s="10">
        <f>+IFERROR(VLOOKUP(I1909,'[1]Resumen pagos 2025'!$1:$1048576,9,0),0)</f>
        <v>0</v>
      </c>
      <c r="P1909" t="b">
        <f t="shared" si="119"/>
        <v>1</v>
      </c>
    </row>
    <row r="1910" spans="1:16">
      <c r="A1910" t="s">
        <v>305</v>
      </c>
      <c r="B1910" t="s">
        <v>41</v>
      </c>
      <c r="C1910" s="9">
        <v>4745055</v>
      </c>
      <c r="D1910" s="10">
        <v>45282</v>
      </c>
      <c r="E1910" s="11">
        <v>634980</v>
      </c>
      <c r="F1910" t="s">
        <v>288</v>
      </c>
      <c r="G1910" s="10">
        <f t="shared" si="116"/>
        <v>45312</v>
      </c>
      <c r="H1910" t="s">
        <v>284</v>
      </c>
      <c r="I1910" s="12" t="str">
        <f t="shared" si="117"/>
        <v>4745055634980</v>
      </c>
      <c r="L1910" s="11">
        <f t="shared" si="118"/>
        <v>-634980</v>
      </c>
      <c r="O1910" s="10">
        <f>+IFERROR(VLOOKUP(I1910,'[1]Resumen pagos 2025'!$1:$1048576,9,0),0)</f>
        <v>0</v>
      </c>
      <c r="P1910" t="b">
        <f t="shared" si="119"/>
        <v>1</v>
      </c>
    </row>
    <row r="1911" spans="1:16">
      <c r="A1911" t="s">
        <v>495</v>
      </c>
      <c r="B1911" t="s">
        <v>41</v>
      </c>
      <c r="C1911" s="9">
        <v>41</v>
      </c>
      <c r="D1911" s="10">
        <v>45286</v>
      </c>
      <c r="E1911" s="11">
        <v>809200</v>
      </c>
      <c r="F1911" t="s">
        <v>288</v>
      </c>
      <c r="G1911" s="10">
        <f t="shared" si="116"/>
        <v>45316</v>
      </c>
      <c r="H1911" t="s">
        <v>284</v>
      </c>
      <c r="I1911" s="12" t="str">
        <f t="shared" si="117"/>
        <v>41809200</v>
      </c>
      <c r="L1911" s="11">
        <f t="shared" si="118"/>
        <v>-809200</v>
      </c>
      <c r="O1911" s="10">
        <f>+IFERROR(VLOOKUP(I1911,'[1]Resumen pagos 2025'!$1:$1048576,9,0),0)</f>
        <v>0</v>
      </c>
      <c r="P1911" t="b">
        <f t="shared" si="119"/>
        <v>1</v>
      </c>
    </row>
    <row r="1912" spans="1:16">
      <c r="A1912" t="s">
        <v>53</v>
      </c>
      <c r="B1912" t="s">
        <v>41</v>
      </c>
      <c r="C1912" s="9">
        <v>16148</v>
      </c>
      <c r="D1912" s="10">
        <v>45286</v>
      </c>
      <c r="E1912" s="11">
        <v>867109</v>
      </c>
      <c r="F1912" t="s">
        <v>288</v>
      </c>
      <c r="G1912" s="10">
        <f t="shared" si="116"/>
        <v>45316</v>
      </c>
      <c r="H1912" t="s">
        <v>284</v>
      </c>
      <c r="I1912" s="12" t="str">
        <f t="shared" si="117"/>
        <v>16148867109</v>
      </c>
      <c r="L1912" s="11">
        <f t="shared" si="118"/>
        <v>-867109</v>
      </c>
      <c r="O1912" s="10">
        <f>+IFERROR(VLOOKUP(I1912,'[1]Resumen pagos 2025'!$1:$1048576,9,0),0)</f>
        <v>0</v>
      </c>
      <c r="P1912" t="b">
        <f t="shared" si="119"/>
        <v>1</v>
      </c>
    </row>
    <row r="1913" spans="1:16">
      <c r="A1913" t="s">
        <v>292</v>
      </c>
      <c r="B1913" t="s">
        <v>41</v>
      </c>
      <c r="C1913" s="9">
        <v>62311</v>
      </c>
      <c r="D1913" s="10">
        <v>45286</v>
      </c>
      <c r="E1913" s="11">
        <v>343852</v>
      </c>
      <c r="F1913" t="s">
        <v>288</v>
      </c>
      <c r="G1913" s="10">
        <f t="shared" si="116"/>
        <v>45316</v>
      </c>
      <c r="H1913" t="s">
        <v>284</v>
      </c>
      <c r="I1913" s="12" t="str">
        <f t="shared" si="117"/>
        <v>62311343852</v>
      </c>
      <c r="L1913" s="11">
        <f t="shared" si="118"/>
        <v>-343852</v>
      </c>
      <c r="O1913" s="10">
        <f>+IFERROR(VLOOKUP(I1913,'[1]Resumen pagos 2025'!$1:$1048576,9,0),0)</f>
        <v>0</v>
      </c>
      <c r="P1913" t="b">
        <f t="shared" si="119"/>
        <v>1</v>
      </c>
    </row>
    <row r="1914" spans="1:16">
      <c r="A1914" t="s">
        <v>292</v>
      </c>
      <c r="B1914" t="s">
        <v>41</v>
      </c>
      <c r="C1914" s="9">
        <v>62305</v>
      </c>
      <c r="D1914" s="10">
        <v>45286</v>
      </c>
      <c r="E1914" s="11">
        <v>221492</v>
      </c>
      <c r="F1914" t="s">
        <v>288</v>
      </c>
      <c r="G1914" s="10">
        <f t="shared" si="116"/>
        <v>45316</v>
      </c>
      <c r="H1914" t="s">
        <v>327</v>
      </c>
      <c r="I1914" s="12" t="str">
        <f t="shared" si="117"/>
        <v>62305221492</v>
      </c>
      <c r="L1914" s="11">
        <f t="shared" si="118"/>
        <v>-221492</v>
      </c>
      <c r="O1914" s="10">
        <f>+IFERROR(VLOOKUP(I1914,'[1]Resumen pagos 2025'!$1:$1048576,9,0),0)</f>
        <v>0</v>
      </c>
      <c r="P1914" t="b">
        <f t="shared" si="119"/>
        <v>1</v>
      </c>
    </row>
    <row r="1915" spans="1:16">
      <c r="A1915" t="s">
        <v>292</v>
      </c>
      <c r="B1915" t="s">
        <v>310</v>
      </c>
      <c r="C1915" s="9">
        <v>21736</v>
      </c>
      <c r="D1915" s="10">
        <v>45286</v>
      </c>
      <c r="E1915" s="11">
        <v>-221492</v>
      </c>
      <c r="F1915" t="s">
        <v>288</v>
      </c>
      <c r="G1915" s="10">
        <f t="shared" si="116"/>
        <v>45316</v>
      </c>
      <c r="H1915" t="s">
        <v>311</v>
      </c>
      <c r="I1915" s="12" t="str">
        <f t="shared" si="117"/>
        <v>21736-221492</v>
      </c>
      <c r="L1915" s="11">
        <f t="shared" si="118"/>
        <v>221492</v>
      </c>
      <c r="O1915" s="10">
        <f>+IFERROR(VLOOKUP(I1915,'[1]Resumen pagos 2025'!$1:$1048576,9,0),0)</f>
        <v>0</v>
      </c>
      <c r="P1915" t="b">
        <f t="shared" si="119"/>
        <v>1</v>
      </c>
    </row>
    <row r="1916" spans="1:16">
      <c r="A1916" t="s">
        <v>344</v>
      </c>
      <c r="B1916" t="s">
        <v>41</v>
      </c>
      <c r="C1916" s="9">
        <v>31893</v>
      </c>
      <c r="D1916" s="10">
        <v>45286</v>
      </c>
      <c r="E1916" s="11">
        <v>938067</v>
      </c>
      <c r="F1916" t="s">
        <v>288</v>
      </c>
      <c r="G1916" s="10">
        <f t="shared" si="116"/>
        <v>45316</v>
      </c>
      <c r="H1916" t="s">
        <v>284</v>
      </c>
      <c r="I1916" s="12" t="str">
        <f t="shared" si="117"/>
        <v>31893938067</v>
      </c>
      <c r="L1916" s="11">
        <f t="shared" si="118"/>
        <v>-938067</v>
      </c>
      <c r="O1916" s="10">
        <f>+IFERROR(VLOOKUP(I1916,'[1]Resumen pagos 2025'!$1:$1048576,9,0),0)</f>
        <v>0</v>
      </c>
      <c r="P1916" t="b">
        <f t="shared" si="119"/>
        <v>1</v>
      </c>
    </row>
    <row r="1917" spans="1:16">
      <c r="A1917" t="s">
        <v>350</v>
      </c>
      <c r="B1917" t="s">
        <v>297</v>
      </c>
      <c r="C1917" s="9">
        <v>2022899</v>
      </c>
      <c r="D1917" s="10">
        <v>45286</v>
      </c>
      <c r="E1917" s="11">
        <v>13073</v>
      </c>
      <c r="F1917" t="s">
        <v>288</v>
      </c>
      <c r="G1917" s="10">
        <f t="shared" si="116"/>
        <v>45316</v>
      </c>
      <c r="H1917" t="s">
        <v>284</v>
      </c>
      <c r="I1917" s="12" t="str">
        <f t="shared" si="117"/>
        <v>202289913073</v>
      </c>
      <c r="J1917" s="10">
        <f>+G1917</f>
        <v>45316</v>
      </c>
      <c r="K1917" s="11">
        <f>+E1917</f>
        <v>13073</v>
      </c>
      <c r="L1917" s="11">
        <f t="shared" si="118"/>
        <v>0</v>
      </c>
      <c r="O1917" s="10">
        <f>+IFERROR(VLOOKUP(I1917,'[1]Resumen pagos 2025'!$1:$1048576,9,0),0)</f>
        <v>0</v>
      </c>
      <c r="P1917" t="b">
        <f t="shared" si="119"/>
        <v>0</v>
      </c>
    </row>
    <row r="1918" spans="1:16">
      <c r="A1918" t="s">
        <v>361</v>
      </c>
      <c r="B1918" t="s">
        <v>41</v>
      </c>
      <c r="C1918" s="9">
        <v>35363</v>
      </c>
      <c r="D1918" s="10">
        <v>45287</v>
      </c>
      <c r="E1918" s="11">
        <v>839000</v>
      </c>
      <c r="F1918" t="s">
        <v>288</v>
      </c>
      <c r="G1918" s="10">
        <f t="shared" si="116"/>
        <v>45317</v>
      </c>
      <c r="H1918" t="s">
        <v>284</v>
      </c>
      <c r="I1918" s="12" t="str">
        <f t="shared" si="117"/>
        <v>35363839000</v>
      </c>
      <c r="L1918" s="11">
        <f t="shared" si="118"/>
        <v>-839000</v>
      </c>
      <c r="O1918" s="10">
        <f>+IFERROR(VLOOKUP(I1918,'[1]Resumen pagos 2025'!$1:$1048576,9,0),0)</f>
        <v>0</v>
      </c>
      <c r="P1918" t="b">
        <f t="shared" si="119"/>
        <v>1</v>
      </c>
    </row>
    <row r="1919" spans="1:16">
      <c r="A1919" t="s">
        <v>359</v>
      </c>
      <c r="B1919" t="s">
        <v>41</v>
      </c>
      <c r="C1919" s="9">
        <v>50367952</v>
      </c>
      <c r="D1919" s="10">
        <v>45287</v>
      </c>
      <c r="E1919" s="11">
        <v>3640</v>
      </c>
      <c r="F1919" t="s">
        <v>288</v>
      </c>
      <c r="G1919" s="10">
        <f t="shared" si="116"/>
        <v>45317</v>
      </c>
      <c r="H1919" t="s">
        <v>284</v>
      </c>
      <c r="I1919" s="12" t="str">
        <f t="shared" si="117"/>
        <v>503679523640</v>
      </c>
      <c r="L1919" s="11">
        <f t="shared" si="118"/>
        <v>-3640</v>
      </c>
      <c r="O1919" s="10">
        <f>+IFERROR(VLOOKUP(I1919,'[1]Resumen pagos 2025'!$1:$1048576,9,0),0)</f>
        <v>0</v>
      </c>
      <c r="P1919" t="b">
        <f t="shared" si="119"/>
        <v>1</v>
      </c>
    </row>
    <row r="1920" spans="1:16">
      <c r="A1920" t="s">
        <v>330</v>
      </c>
      <c r="B1920" t="s">
        <v>41</v>
      </c>
      <c r="C1920" s="9">
        <v>552214</v>
      </c>
      <c r="D1920" s="10">
        <v>45287</v>
      </c>
      <c r="E1920" s="11">
        <v>251739</v>
      </c>
      <c r="F1920" t="s">
        <v>288</v>
      </c>
      <c r="G1920" s="10">
        <f t="shared" si="116"/>
        <v>45317</v>
      </c>
      <c r="H1920" t="s">
        <v>284</v>
      </c>
      <c r="I1920" s="12" t="str">
        <f t="shared" si="117"/>
        <v>552214251739</v>
      </c>
      <c r="L1920" s="11">
        <f t="shared" si="118"/>
        <v>-251739</v>
      </c>
      <c r="O1920" s="10">
        <f>+IFERROR(VLOOKUP(I1920,'[1]Resumen pagos 2025'!$1:$1048576,9,0),0)</f>
        <v>0</v>
      </c>
      <c r="P1920" t="b">
        <f t="shared" si="119"/>
        <v>1</v>
      </c>
    </row>
    <row r="1921" spans="1:16">
      <c r="A1921" t="s">
        <v>305</v>
      </c>
      <c r="B1921" t="s">
        <v>41</v>
      </c>
      <c r="C1921" s="9">
        <v>4745680</v>
      </c>
      <c r="D1921" s="10">
        <v>45287</v>
      </c>
      <c r="E1921" s="11">
        <v>529990</v>
      </c>
      <c r="F1921" t="s">
        <v>288</v>
      </c>
      <c r="G1921" s="10">
        <f t="shared" si="116"/>
        <v>45317</v>
      </c>
      <c r="H1921" t="s">
        <v>284</v>
      </c>
      <c r="I1921" s="12" t="str">
        <f t="shared" si="117"/>
        <v>4745680529990</v>
      </c>
      <c r="L1921" s="11">
        <f t="shared" si="118"/>
        <v>-529990</v>
      </c>
      <c r="O1921" s="10">
        <f>+IFERROR(VLOOKUP(I1921,'[1]Resumen pagos 2025'!$1:$1048576,9,0),0)</f>
        <v>0</v>
      </c>
      <c r="P1921" t="b">
        <f t="shared" si="119"/>
        <v>1</v>
      </c>
    </row>
    <row r="1922" spans="1:16">
      <c r="A1922" t="s">
        <v>305</v>
      </c>
      <c r="B1922" t="s">
        <v>41</v>
      </c>
      <c r="C1922" s="9">
        <v>4745706</v>
      </c>
      <c r="D1922" s="10">
        <v>45287</v>
      </c>
      <c r="E1922" s="11">
        <v>439990</v>
      </c>
      <c r="F1922" t="s">
        <v>288</v>
      </c>
      <c r="G1922" s="10">
        <f t="shared" ref="G1922:G1985" si="120">+D1922+30</f>
        <v>45317</v>
      </c>
      <c r="H1922" t="s">
        <v>284</v>
      </c>
      <c r="I1922" s="12" t="str">
        <f t="shared" ref="I1922:I1985" si="121">+C1922&amp;E1922</f>
        <v>4745706439990</v>
      </c>
      <c r="L1922" s="11">
        <f t="shared" ref="L1922:L1985" si="122">+K1922-E1922</f>
        <v>-439990</v>
      </c>
      <c r="O1922" s="10">
        <f>+IFERROR(VLOOKUP(I1922,'[1]Resumen pagos 2025'!$1:$1048576,9,0),0)</f>
        <v>0</v>
      </c>
      <c r="P1922" t="b">
        <f t="shared" si="119"/>
        <v>1</v>
      </c>
    </row>
    <row r="1923" spans="1:16">
      <c r="A1923" t="s">
        <v>305</v>
      </c>
      <c r="B1923" t="s">
        <v>41</v>
      </c>
      <c r="C1923" s="9">
        <v>4745700</v>
      </c>
      <c r="D1923" s="10">
        <v>45287</v>
      </c>
      <c r="E1923" s="11">
        <v>439990</v>
      </c>
      <c r="F1923" t="s">
        <v>288</v>
      </c>
      <c r="G1923" s="10">
        <f t="shared" si="120"/>
        <v>45317</v>
      </c>
      <c r="H1923" t="s">
        <v>284</v>
      </c>
      <c r="I1923" s="12" t="str">
        <f t="shared" si="121"/>
        <v>4745700439990</v>
      </c>
      <c r="L1923" s="11">
        <f t="shared" si="122"/>
        <v>-439990</v>
      </c>
      <c r="O1923" s="10">
        <f>+IFERROR(VLOOKUP(I1923,'[1]Resumen pagos 2025'!$1:$1048576,9,0),0)</f>
        <v>0</v>
      </c>
      <c r="P1923" t="b">
        <f t="shared" si="119"/>
        <v>1</v>
      </c>
    </row>
    <row r="1924" spans="1:16">
      <c r="A1924" t="s">
        <v>305</v>
      </c>
      <c r="B1924" t="s">
        <v>41</v>
      </c>
      <c r="C1924" s="9">
        <v>4745709</v>
      </c>
      <c r="D1924" s="10">
        <v>45287</v>
      </c>
      <c r="E1924" s="11">
        <v>529990</v>
      </c>
      <c r="F1924" t="s">
        <v>288</v>
      </c>
      <c r="G1924" s="10">
        <f t="shared" si="120"/>
        <v>45317</v>
      </c>
      <c r="H1924" t="s">
        <v>284</v>
      </c>
      <c r="I1924" s="12" t="str">
        <f t="shared" si="121"/>
        <v>4745709529990</v>
      </c>
      <c r="L1924" s="11">
        <f t="shared" si="122"/>
        <v>-529990</v>
      </c>
      <c r="O1924" s="10">
        <f>+IFERROR(VLOOKUP(I1924,'[1]Resumen pagos 2025'!$1:$1048576,9,0),0)</f>
        <v>0</v>
      </c>
      <c r="P1924" t="b">
        <f t="shared" si="119"/>
        <v>1</v>
      </c>
    </row>
    <row r="1925" spans="1:16">
      <c r="A1925" t="s">
        <v>62</v>
      </c>
      <c r="B1925" t="s">
        <v>41</v>
      </c>
      <c r="C1925" s="9">
        <v>121</v>
      </c>
      <c r="D1925" s="10">
        <v>45287</v>
      </c>
      <c r="E1925" s="11">
        <v>172312</v>
      </c>
      <c r="F1925" t="s">
        <v>288</v>
      </c>
      <c r="G1925" s="10">
        <f t="shared" si="120"/>
        <v>45317</v>
      </c>
      <c r="H1925" t="s">
        <v>284</v>
      </c>
      <c r="I1925" s="12" t="str">
        <f t="shared" si="121"/>
        <v>121172312</v>
      </c>
      <c r="L1925" s="11">
        <f t="shared" si="122"/>
        <v>-172312</v>
      </c>
      <c r="O1925" s="10">
        <f>+IFERROR(VLOOKUP(I1925,'[1]Resumen pagos 2025'!$1:$1048576,9,0),0)</f>
        <v>0</v>
      </c>
      <c r="P1925" t="b">
        <f t="shared" si="119"/>
        <v>1</v>
      </c>
    </row>
    <row r="1926" spans="1:16">
      <c r="A1926" t="s">
        <v>488</v>
      </c>
      <c r="B1926" t="s">
        <v>41</v>
      </c>
      <c r="C1926" s="9">
        <v>46142630</v>
      </c>
      <c r="D1926" s="10">
        <v>45287</v>
      </c>
      <c r="E1926" s="11">
        <v>27423</v>
      </c>
      <c r="F1926" t="s">
        <v>288</v>
      </c>
      <c r="G1926" s="10">
        <f t="shared" si="120"/>
        <v>45317</v>
      </c>
      <c r="H1926" t="s">
        <v>284</v>
      </c>
      <c r="I1926" s="12" t="str">
        <f t="shared" si="121"/>
        <v>4614263027423</v>
      </c>
      <c r="J1926" s="10">
        <v>45287</v>
      </c>
      <c r="K1926" s="11">
        <v>27423</v>
      </c>
      <c r="L1926" s="11">
        <f t="shared" si="122"/>
        <v>0</v>
      </c>
      <c r="O1926" s="10">
        <f>+IFERROR(VLOOKUP(I1926,'[1]Resumen pagos 2025'!$1:$1048576,9,0),0)</f>
        <v>0</v>
      </c>
      <c r="P1926" t="b">
        <f t="shared" si="119"/>
        <v>0</v>
      </c>
    </row>
    <row r="1927" spans="1:16">
      <c r="A1927" t="s">
        <v>67</v>
      </c>
      <c r="B1927" t="s">
        <v>41</v>
      </c>
      <c r="C1927" s="9">
        <v>38768</v>
      </c>
      <c r="D1927" s="10">
        <v>45288</v>
      </c>
      <c r="E1927" s="11">
        <v>760236</v>
      </c>
      <c r="F1927" t="s">
        <v>288</v>
      </c>
      <c r="G1927" s="10">
        <f t="shared" si="120"/>
        <v>45318</v>
      </c>
      <c r="H1927" t="s">
        <v>284</v>
      </c>
      <c r="I1927" s="12" t="str">
        <f t="shared" si="121"/>
        <v>38768760236</v>
      </c>
      <c r="L1927" s="11">
        <f t="shared" si="122"/>
        <v>-760236</v>
      </c>
      <c r="N1927" s="14" t="s">
        <v>298</v>
      </c>
      <c r="O1927" s="10">
        <f>+IFERROR(VLOOKUP(I1927,'[1]Resumen pagos 2025'!$1:$1048576,9,0),0)</f>
        <v>0</v>
      </c>
      <c r="P1927" t="b">
        <f t="shared" ref="P1927:P1990" si="123">+O1927=J1927</f>
        <v>1</v>
      </c>
    </row>
    <row r="1928" spans="1:16">
      <c r="A1928" t="s">
        <v>64</v>
      </c>
      <c r="B1928" t="s">
        <v>41</v>
      </c>
      <c r="C1928" s="9">
        <v>114534</v>
      </c>
      <c r="D1928" s="10">
        <v>45288</v>
      </c>
      <c r="E1928" s="11">
        <v>437326</v>
      </c>
      <c r="F1928" t="s">
        <v>288</v>
      </c>
      <c r="G1928" s="10">
        <f t="shared" si="120"/>
        <v>45318</v>
      </c>
      <c r="H1928" t="s">
        <v>284</v>
      </c>
      <c r="I1928" s="12" t="str">
        <f t="shared" si="121"/>
        <v>114534437326</v>
      </c>
      <c r="L1928" s="11">
        <f t="shared" si="122"/>
        <v>-437326</v>
      </c>
      <c r="O1928" s="10">
        <f>+IFERROR(VLOOKUP(I1928,'[1]Resumen pagos 2025'!$1:$1048576,9,0),0)</f>
        <v>0</v>
      </c>
      <c r="P1928" t="b">
        <f t="shared" si="123"/>
        <v>1</v>
      </c>
    </row>
    <row r="1929" spans="1:16">
      <c r="A1929" t="s">
        <v>55</v>
      </c>
      <c r="B1929" t="s">
        <v>41</v>
      </c>
      <c r="C1929" s="9">
        <v>1025481</v>
      </c>
      <c r="D1929" s="10">
        <v>45288</v>
      </c>
      <c r="E1929" s="11">
        <v>4860450</v>
      </c>
      <c r="F1929" t="s">
        <v>288</v>
      </c>
      <c r="G1929" s="10">
        <f t="shared" si="120"/>
        <v>45318</v>
      </c>
      <c r="H1929" t="s">
        <v>284</v>
      </c>
      <c r="I1929" s="12" t="str">
        <f t="shared" si="121"/>
        <v>10254814860450</v>
      </c>
      <c r="L1929" s="11">
        <f t="shared" si="122"/>
        <v>-4860450</v>
      </c>
      <c r="N1929" s="14" t="s">
        <v>304</v>
      </c>
      <c r="O1929" s="10">
        <f>+IFERROR(VLOOKUP(I1929,'[1]Resumen pagos 2025'!$1:$1048576,9,0),0)</f>
        <v>0</v>
      </c>
      <c r="P1929" t="b">
        <f t="shared" si="123"/>
        <v>1</v>
      </c>
    </row>
    <row r="1930" spans="1:16">
      <c r="A1930" t="s">
        <v>286</v>
      </c>
      <c r="B1930" t="s">
        <v>41</v>
      </c>
      <c r="C1930" s="9">
        <v>3265809</v>
      </c>
      <c r="D1930" s="10">
        <v>45288</v>
      </c>
      <c r="E1930" s="11">
        <v>112689</v>
      </c>
      <c r="F1930" t="s">
        <v>288</v>
      </c>
      <c r="G1930" s="10">
        <f t="shared" si="120"/>
        <v>45318</v>
      </c>
      <c r="H1930" t="s">
        <v>284</v>
      </c>
      <c r="I1930" s="12" t="str">
        <f t="shared" si="121"/>
        <v>3265809112689</v>
      </c>
      <c r="L1930" s="11">
        <f t="shared" si="122"/>
        <v>-112689</v>
      </c>
      <c r="O1930" s="10">
        <f>+IFERROR(VLOOKUP(I1930,'[1]Resumen pagos 2025'!$1:$1048576,9,0),0)</f>
        <v>0</v>
      </c>
      <c r="P1930" t="b">
        <f t="shared" si="123"/>
        <v>1</v>
      </c>
    </row>
    <row r="1931" spans="1:16">
      <c r="A1931" t="s">
        <v>96</v>
      </c>
      <c r="B1931" t="s">
        <v>41</v>
      </c>
      <c r="C1931" s="9">
        <v>12684</v>
      </c>
      <c r="D1931" s="10">
        <v>45289</v>
      </c>
      <c r="E1931" s="11">
        <v>2158597</v>
      </c>
      <c r="F1931" t="s">
        <v>288</v>
      </c>
      <c r="G1931" s="10">
        <f t="shared" si="120"/>
        <v>45319</v>
      </c>
      <c r="H1931" t="s">
        <v>284</v>
      </c>
      <c r="I1931" s="12" t="str">
        <f t="shared" si="121"/>
        <v>126842158597</v>
      </c>
      <c r="L1931" s="11">
        <f t="shared" si="122"/>
        <v>-2158597</v>
      </c>
      <c r="O1931" s="10">
        <f>+IFERROR(VLOOKUP(I1931,'[1]Resumen pagos 2025'!$1:$1048576,9,0),0)</f>
        <v>0</v>
      </c>
      <c r="P1931" t="b">
        <f t="shared" si="123"/>
        <v>1</v>
      </c>
    </row>
    <row r="1932" spans="1:16">
      <c r="A1932" t="s">
        <v>376</v>
      </c>
      <c r="B1932" t="s">
        <v>41</v>
      </c>
      <c r="C1932" s="9">
        <v>8232430</v>
      </c>
      <c r="D1932" s="10">
        <v>45289</v>
      </c>
      <c r="E1932" s="11">
        <v>22629</v>
      </c>
      <c r="F1932" t="s">
        <v>288</v>
      </c>
      <c r="G1932" s="10">
        <f t="shared" si="120"/>
        <v>45319</v>
      </c>
      <c r="H1932" t="s">
        <v>284</v>
      </c>
      <c r="I1932" s="12" t="str">
        <f t="shared" si="121"/>
        <v>823243022629</v>
      </c>
      <c r="J1932" s="10">
        <f>+G1932</f>
        <v>45319</v>
      </c>
      <c r="K1932" s="11">
        <f>+E1932</f>
        <v>22629</v>
      </c>
      <c r="L1932" s="11">
        <f t="shared" si="122"/>
        <v>0</v>
      </c>
      <c r="O1932" s="10">
        <f>+IFERROR(VLOOKUP(I1932,'[1]Resumen pagos 2025'!$1:$1048576,9,0),0)</f>
        <v>0</v>
      </c>
      <c r="P1932" t="b">
        <f t="shared" si="123"/>
        <v>0</v>
      </c>
    </row>
    <row r="1933" spans="1:16">
      <c r="A1933" t="s">
        <v>95</v>
      </c>
      <c r="B1933" t="s">
        <v>41</v>
      </c>
      <c r="C1933" s="9">
        <v>5851</v>
      </c>
      <c r="D1933" s="10">
        <v>45289</v>
      </c>
      <c r="E1933" s="11">
        <v>3480526</v>
      </c>
      <c r="F1933" t="s">
        <v>288</v>
      </c>
      <c r="G1933" s="10">
        <f t="shared" si="120"/>
        <v>45319</v>
      </c>
      <c r="H1933" t="s">
        <v>284</v>
      </c>
      <c r="I1933" s="12" t="str">
        <f t="shared" si="121"/>
        <v>58513480526</v>
      </c>
      <c r="L1933" s="11">
        <f t="shared" si="122"/>
        <v>-3480526</v>
      </c>
      <c r="O1933" s="10">
        <f>+IFERROR(VLOOKUP(I1933,'[1]Resumen pagos 2025'!$1:$1048576,9,0),0)</f>
        <v>0</v>
      </c>
      <c r="P1933" t="b">
        <f t="shared" si="123"/>
        <v>1</v>
      </c>
    </row>
    <row r="1934" spans="1:16">
      <c r="A1934" t="s">
        <v>55</v>
      </c>
      <c r="B1934" t="s">
        <v>41</v>
      </c>
      <c r="C1934" s="9">
        <v>1025582</v>
      </c>
      <c r="D1934" s="10">
        <v>45289</v>
      </c>
      <c r="E1934" s="11">
        <v>1149990</v>
      </c>
      <c r="F1934" t="s">
        <v>288</v>
      </c>
      <c r="G1934" s="10">
        <f t="shared" si="120"/>
        <v>45319</v>
      </c>
      <c r="H1934" t="s">
        <v>284</v>
      </c>
      <c r="I1934" s="12" t="str">
        <f t="shared" si="121"/>
        <v>10255821149990</v>
      </c>
      <c r="L1934" s="11">
        <f t="shared" si="122"/>
        <v>-1149990</v>
      </c>
      <c r="N1934" s="14" t="s">
        <v>304</v>
      </c>
      <c r="O1934" s="10">
        <f>+IFERROR(VLOOKUP(I1934,'[1]Resumen pagos 2025'!$1:$1048576,9,0),0)</f>
        <v>0</v>
      </c>
      <c r="P1934" t="b">
        <f t="shared" si="123"/>
        <v>1</v>
      </c>
    </row>
    <row r="1935" spans="1:16">
      <c r="A1935" t="s">
        <v>55</v>
      </c>
      <c r="B1935" t="s">
        <v>41</v>
      </c>
      <c r="C1935" s="9">
        <v>1025584</v>
      </c>
      <c r="D1935" s="10">
        <v>45289</v>
      </c>
      <c r="E1935" s="11">
        <v>10167761</v>
      </c>
      <c r="F1935" t="s">
        <v>288</v>
      </c>
      <c r="G1935" s="10">
        <f t="shared" si="120"/>
        <v>45319</v>
      </c>
      <c r="H1935" t="s">
        <v>284</v>
      </c>
      <c r="I1935" s="12" t="str">
        <f t="shared" si="121"/>
        <v>102558410167761</v>
      </c>
      <c r="L1935" s="11">
        <f t="shared" si="122"/>
        <v>-10167761</v>
      </c>
      <c r="N1935" s="14" t="s">
        <v>304</v>
      </c>
      <c r="O1935" s="10">
        <f>+IFERROR(VLOOKUP(I1935,'[1]Resumen pagos 2025'!$1:$1048576,9,0),0)</f>
        <v>0</v>
      </c>
      <c r="P1935" t="b">
        <f t="shared" si="123"/>
        <v>1</v>
      </c>
    </row>
    <row r="1936" spans="1:16">
      <c r="A1936" t="s">
        <v>350</v>
      </c>
      <c r="B1936" t="s">
        <v>41</v>
      </c>
      <c r="C1936" s="9">
        <v>6449581</v>
      </c>
      <c r="D1936" s="10">
        <v>45289</v>
      </c>
      <c r="E1936" s="11">
        <v>52634</v>
      </c>
      <c r="F1936" t="s">
        <v>288</v>
      </c>
      <c r="G1936" s="10">
        <f t="shared" si="120"/>
        <v>45319</v>
      </c>
      <c r="H1936" t="s">
        <v>284</v>
      </c>
      <c r="I1936" s="12" t="str">
        <f t="shared" si="121"/>
        <v>644958152634</v>
      </c>
      <c r="J1936" s="10">
        <f>+G1936</f>
        <v>45319</v>
      </c>
      <c r="K1936" s="11">
        <f>+E1936</f>
        <v>52634</v>
      </c>
      <c r="L1936" s="11">
        <f t="shared" si="122"/>
        <v>0</v>
      </c>
      <c r="O1936" s="10">
        <f>+IFERROR(VLOOKUP(I1936,'[1]Resumen pagos 2025'!$1:$1048576,9,0),0)</f>
        <v>0</v>
      </c>
      <c r="P1936" t="b">
        <f t="shared" si="123"/>
        <v>0</v>
      </c>
    </row>
    <row r="1937" spans="1:16">
      <c r="A1937" t="s">
        <v>375</v>
      </c>
      <c r="B1937" t="s">
        <v>41</v>
      </c>
      <c r="C1937" s="9">
        <v>33688</v>
      </c>
      <c r="D1937" s="10">
        <v>45292</v>
      </c>
      <c r="E1937" s="11">
        <v>1310904</v>
      </c>
      <c r="F1937" t="s">
        <v>288</v>
      </c>
      <c r="G1937" s="10">
        <f t="shared" si="120"/>
        <v>45322</v>
      </c>
      <c r="H1937" t="s">
        <v>284</v>
      </c>
      <c r="I1937" s="12" t="str">
        <f t="shared" si="121"/>
        <v>336881310904</v>
      </c>
      <c r="L1937" s="11">
        <f t="shared" si="122"/>
        <v>-1310904</v>
      </c>
      <c r="O1937" s="10">
        <f>+IFERROR(VLOOKUP(I1937,'[1]Resumen pagos 2025'!$1:$1048576,9,0),0)</f>
        <v>0</v>
      </c>
      <c r="P1937" t="b">
        <f t="shared" si="123"/>
        <v>1</v>
      </c>
    </row>
    <row r="1938" spans="1:16">
      <c r="A1938" t="s">
        <v>127</v>
      </c>
      <c r="B1938" t="s">
        <v>297</v>
      </c>
      <c r="C1938" s="9">
        <v>196251</v>
      </c>
      <c r="D1938" s="10">
        <v>45292</v>
      </c>
      <c r="E1938" s="11">
        <v>13373</v>
      </c>
      <c r="F1938" t="s">
        <v>288</v>
      </c>
      <c r="G1938" s="10">
        <f t="shared" si="120"/>
        <v>45322</v>
      </c>
      <c r="H1938" t="s">
        <v>284</v>
      </c>
      <c r="I1938" s="12" t="str">
        <f t="shared" si="121"/>
        <v>19625113373</v>
      </c>
      <c r="L1938" s="11">
        <f t="shared" si="122"/>
        <v>-13373</v>
      </c>
      <c r="O1938" s="10">
        <f>+IFERROR(VLOOKUP(I1938,'[1]Resumen pagos 2025'!$1:$1048576,9,0),0)</f>
        <v>0</v>
      </c>
      <c r="P1938" t="b">
        <f t="shared" si="123"/>
        <v>1</v>
      </c>
    </row>
    <row r="1939" spans="1:16">
      <c r="A1939" t="s">
        <v>346</v>
      </c>
      <c r="B1939" t="s">
        <v>41</v>
      </c>
      <c r="C1939" s="9">
        <v>1040</v>
      </c>
      <c r="D1939" s="10">
        <v>45293</v>
      </c>
      <c r="E1939" s="11">
        <v>488900</v>
      </c>
      <c r="F1939" t="s">
        <v>288</v>
      </c>
      <c r="G1939" s="10">
        <f t="shared" si="120"/>
        <v>45323</v>
      </c>
      <c r="H1939" t="s">
        <v>284</v>
      </c>
      <c r="I1939" s="12" t="str">
        <f t="shared" si="121"/>
        <v>1040488900</v>
      </c>
      <c r="J1939" s="10">
        <v>45286</v>
      </c>
      <c r="K1939" s="11">
        <f>469000+19900</f>
        <v>488900</v>
      </c>
      <c r="L1939" s="11">
        <f t="shared" si="122"/>
        <v>0</v>
      </c>
      <c r="O1939" s="10">
        <f>+IFERROR(VLOOKUP(I1939,'[1]Resumen pagos 2025'!$1:$1048576,9,0),0)</f>
        <v>0</v>
      </c>
      <c r="P1939" t="b">
        <f t="shared" si="123"/>
        <v>0</v>
      </c>
    </row>
    <row r="1940" spans="1:16">
      <c r="A1940" t="s">
        <v>346</v>
      </c>
      <c r="B1940" t="s">
        <v>41</v>
      </c>
      <c r="C1940" s="9">
        <v>1041</v>
      </c>
      <c r="D1940" s="10">
        <v>45293</v>
      </c>
      <c r="E1940" s="11">
        <v>488900</v>
      </c>
      <c r="F1940" t="s">
        <v>288</v>
      </c>
      <c r="G1940" s="10">
        <f t="shared" si="120"/>
        <v>45323</v>
      </c>
      <c r="H1940" t="s">
        <v>284</v>
      </c>
      <c r="I1940" s="12" t="str">
        <f t="shared" si="121"/>
        <v>1041488900</v>
      </c>
      <c r="J1940" s="10">
        <v>45294</v>
      </c>
      <c r="K1940" s="11">
        <v>488900</v>
      </c>
      <c r="L1940" s="11">
        <f t="shared" si="122"/>
        <v>0</v>
      </c>
      <c r="O1940" s="10">
        <f>+IFERROR(VLOOKUP(I1940,'[1]Resumen pagos 2025'!$1:$1048576,9,0),0)</f>
        <v>0</v>
      </c>
      <c r="P1940" t="b">
        <f t="shared" si="123"/>
        <v>0</v>
      </c>
    </row>
    <row r="1941" spans="1:16">
      <c r="A1941" t="s">
        <v>496</v>
      </c>
      <c r="B1941" t="s">
        <v>41</v>
      </c>
      <c r="C1941" s="9">
        <v>783</v>
      </c>
      <c r="D1941" s="10">
        <v>45293</v>
      </c>
      <c r="E1941" s="11">
        <v>3254650</v>
      </c>
      <c r="F1941" t="s">
        <v>288</v>
      </c>
      <c r="G1941" s="10">
        <f t="shared" si="120"/>
        <v>45323</v>
      </c>
      <c r="H1941" t="s">
        <v>284</v>
      </c>
      <c r="I1941" s="12" t="str">
        <f t="shared" si="121"/>
        <v>7833254650</v>
      </c>
      <c r="L1941" s="11">
        <f t="shared" si="122"/>
        <v>-3254650</v>
      </c>
      <c r="O1941" s="10">
        <f>+IFERROR(VLOOKUP(I1941,'[1]Resumen pagos 2025'!$1:$1048576,9,0),0)</f>
        <v>0</v>
      </c>
      <c r="P1941" t="b">
        <f t="shared" si="123"/>
        <v>1</v>
      </c>
    </row>
    <row r="1942" spans="1:16">
      <c r="A1942" t="s">
        <v>314</v>
      </c>
      <c r="B1942" t="s">
        <v>41</v>
      </c>
      <c r="C1942" s="9">
        <v>3180852</v>
      </c>
      <c r="D1942" s="10">
        <v>45293</v>
      </c>
      <c r="E1942" s="11">
        <v>19057</v>
      </c>
      <c r="F1942" t="s">
        <v>288</v>
      </c>
      <c r="G1942" s="10">
        <f t="shared" si="120"/>
        <v>45323</v>
      </c>
      <c r="H1942" t="s">
        <v>284</v>
      </c>
      <c r="I1942" s="12" t="str">
        <f t="shared" si="121"/>
        <v>318085219057</v>
      </c>
      <c r="L1942" s="11">
        <f t="shared" si="122"/>
        <v>-19057</v>
      </c>
      <c r="O1942" s="10">
        <f>+IFERROR(VLOOKUP(I1942,'[1]Resumen pagos 2025'!$1:$1048576,9,0),0)</f>
        <v>0</v>
      </c>
      <c r="P1942" t="b">
        <f t="shared" si="123"/>
        <v>1</v>
      </c>
    </row>
    <row r="1943" spans="1:16">
      <c r="A1943" t="s">
        <v>497</v>
      </c>
      <c r="B1943" t="s">
        <v>41</v>
      </c>
      <c r="C1943" s="9">
        <v>510</v>
      </c>
      <c r="D1943" s="10">
        <v>45293</v>
      </c>
      <c r="E1943" s="11">
        <v>786751</v>
      </c>
      <c r="F1943" t="s">
        <v>288</v>
      </c>
      <c r="G1943" s="10">
        <f t="shared" si="120"/>
        <v>45323</v>
      </c>
      <c r="H1943" t="s">
        <v>284</v>
      </c>
      <c r="I1943" s="12" t="str">
        <f t="shared" si="121"/>
        <v>510786751</v>
      </c>
      <c r="L1943" s="11">
        <f t="shared" si="122"/>
        <v>-786751</v>
      </c>
      <c r="O1943" s="10">
        <f>+IFERROR(VLOOKUP(I1943,'[1]Resumen pagos 2025'!$1:$1048576,9,0),0)</f>
        <v>0</v>
      </c>
      <c r="P1943" t="b">
        <f t="shared" si="123"/>
        <v>1</v>
      </c>
    </row>
    <row r="1944" spans="1:16">
      <c r="A1944" t="s">
        <v>62</v>
      </c>
      <c r="B1944" t="s">
        <v>41</v>
      </c>
      <c r="C1944" s="9">
        <v>127</v>
      </c>
      <c r="D1944" s="10">
        <v>45293</v>
      </c>
      <c r="E1944" s="11">
        <v>130900</v>
      </c>
      <c r="F1944" t="s">
        <v>288</v>
      </c>
      <c r="G1944" s="10">
        <f t="shared" si="120"/>
        <v>45323</v>
      </c>
      <c r="H1944" t="s">
        <v>284</v>
      </c>
      <c r="I1944" s="12" t="str">
        <f t="shared" si="121"/>
        <v>127130900</v>
      </c>
      <c r="L1944" s="11">
        <f t="shared" si="122"/>
        <v>-130900</v>
      </c>
      <c r="O1944" s="10">
        <f>+IFERROR(VLOOKUP(I1944,'[1]Resumen pagos 2025'!$1:$1048576,9,0),0)</f>
        <v>0</v>
      </c>
      <c r="P1944" t="b">
        <f t="shared" si="123"/>
        <v>1</v>
      </c>
    </row>
    <row r="1945" spans="1:16">
      <c r="A1945" t="s">
        <v>344</v>
      </c>
      <c r="B1945" t="s">
        <v>41</v>
      </c>
      <c r="C1945" s="9">
        <v>31993</v>
      </c>
      <c r="D1945" s="10">
        <v>45293</v>
      </c>
      <c r="E1945" s="11">
        <v>364579</v>
      </c>
      <c r="F1945" t="s">
        <v>288</v>
      </c>
      <c r="G1945" s="10">
        <f t="shared" si="120"/>
        <v>45323</v>
      </c>
      <c r="H1945" t="s">
        <v>284</v>
      </c>
      <c r="I1945" s="12" t="str">
        <f t="shared" si="121"/>
        <v>31993364579</v>
      </c>
      <c r="L1945" s="11">
        <f t="shared" si="122"/>
        <v>-364579</v>
      </c>
      <c r="O1945" s="10">
        <f>+IFERROR(VLOOKUP(I1945,'[1]Resumen pagos 2025'!$1:$1048576,9,0),0)</f>
        <v>0</v>
      </c>
      <c r="P1945" t="b">
        <f t="shared" si="123"/>
        <v>1</v>
      </c>
    </row>
    <row r="1946" spans="1:16">
      <c r="A1946" t="s">
        <v>371</v>
      </c>
      <c r="B1946" t="s">
        <v>41</v>
      </c>
      <c r="C1946" s="9">
        <v>965</v>
      </c>
      <c r="D1946" s="10">
        <v>45293</v>
      </c>
      <c r="E1946" s="11">
        <v>19863</v>
      </c>
      <c r="F1946" t="s">
        <v>288</v>
      </c>
      <c r="G1946" s="10">
        <f t="shared" si="120"/>
        <v>45323</v>
      </c>
      <c r="H1946" t="s">
        <v>284</v>
      </c>
      <c r="I1946" s="12" t="str">
        <f t="shared" si="121"/>
        <v>96519863</v>
      </c>
      <c r="L1946" s="11">
        <f t="shared" si="122"/>
        <v>-19863</v>
      </c>
      <c r="O1946" s="10">
        <f>+IFERROR(VLOOKUP(I1946,'[1]Resumen pagos 2025'!$1:$1048576,9,0),0)</f>
        <v>0</v>
      </c>
      <c r="P1946" t="b">
        <f t="shared" si="123"/>
        <v>1</v>
      </c>
    </row>
    <row r="1947" spans="1:16">
      <c r="A1947" t="s">
        <v>453</v>
      </c>
      <c r="B1947" t="s">
        <v>41</v>
      </c>
      <c r="C1947" s="9">
        <v>1800597</v>
      </c>
      <c r="D1947" s="10">
        <v>45294</v>
      </c>
      <c r="E1947" s="11">
        <v>1029990</v>
      </c>
      <c r="F1947" t="s">
        <v>288</v>
      </c>
      <c r="G1947" s="10">
        <f t="shared" si="120"/>
        <v>45324</v>
      </c>
      <c r="H1947" t="s">
        <v>284</v>
      </c>
      <c r="I1947" s="12" t="str">
        <f t="shared" si="121"/>
        <v>18005971029990</v>
      </c>
      <c r="L1947" s="11">
        <f t="shared" si="122"/>
        <v>-1029990</v>
      </c>
      <c r="O1947" s="10">
        <f>+IFERROR(VLOOKUP(I1947,'[1]Resumen pagos 2025'!$1:$1048576,9,0),0)</f>
        <v>0</v>
      </c>
      <c r="P1947" t="b">
        <f t="shared" si="123"/>
        <v>1</v>
      </c>
    </row>
    <row r="1948" spans="1:16">
      <c r="A1948" t="s">
        <v>453</v>
      </c>
      <c r="B1948" t="s">
        <v>41</v>
      </c>
      <c r="C1948" s="9">
        <v>1800575</v>
      </c>
      <c r="D1948" s="10">
        <v>45294</v>
      </c>
      <c r="E1948" s="11">
        <v>749990</v>
      </c>
      <c r="F1948" t="s">
        <v>288</v>
      </c>
      <c r="G1948" s="10">
        <f t="shared" si="120"/>
        <v>45324</v>
      </c>
      <c r="H1948" t="s">
        <v>284</v>
      </c>
      <c r="I1948" s="12" t="str">
        <f t="shared" si="121"/>
        <v>1800575749990</v>
      </c>
      <c r="L1948" s="11">
        <f t="shared" si="122"/>
        <v>-749990</v>
      </c>
      <c r="O1948" s="10">
        <f>+IFERROR(VLOOKUP(I1948,'[1]Resumen pagos 2025'!$1:$1048576,9,0),0)</f>
        <v>0</v>
      </c>
      <c r="P1948" t="b">
        <f t="shared" si="123"/>
        <v>1</v>
      </c>
    </row>
    <row r="1949" spans="1:16">
      <c r="A1949" t="s">
        <v>498</v>
      </c>
      <c r="B1949" t="s">
        <v>41</v>
      </c>
      <c r="C1949" s="9">
        <v>9705</v>
      </c>
      <c r="D1949" s="10">
        <v>45294</v>
      </c>
      <c r="E1949" s="11">
        <v>136480</v>
      </c>
      <c r="F1949" t="s">
        <v>288</v>
      </c>
      <c r="G1949" s="10">
        <f t="shared" si="120"/>
        <v>45324</v>
      </c>
      <c r="H1949" t="s">
        <v>327</v>
      </c>
      <c r="I1949" s="12" t="str">
        <f t="shared" si="121"/>
        <v>9705136480</v>
      </c>
      <c r="L1949" s="11">
        <f t="shared" si="122"/>
        <v>-136480</v>
      </c>
      <c r="O1949" s="10">
        <f>+IFERROR(VLOOKUP(I1949,'[1]Resumen pagos 2025'!$1:$1048576,9,0),0)</f>
        <v>0</v>
      </c>
      <c r="P1949" t="b">
        <f t="shared" si="123"/>
        <v>1</v>
      </c>
    </row>
    <row r="1950" spans="1:16">
      <c r="A1950" t="s">
        <v>498</v>
      </c>
      <c r="B1950" t="s">
        <v>310</v>
      </c>
      <c r="C1950" s="9">
        <v>3118</v>
      </c>
      <c r="D1950" s="10">
        <v>45294</v>
      </c>
      <c r="E1950" s="11">
        <v>-136480</v>
      </c>
      <c r="F1950" t="s">
        <v>288</v>
      </c>
      <c r="G1950" s="10">
        <f t="shared" si="120"/>
        <v>45324</v>
      </c>
      <c r="H1950" t="s">
        <v>311</v>
      </c>
      <c r="I1950" s="12" t="str">
        <f t="shared" si="121"/>
        <v>3118-136480</v>
      </c>
      <c r="L1950" s="11">
        <f t="shared" si="122"/>
        <v>136480</v>
      </c>
      <c r="O1950" s="10">
        <f>+IFERROR(VLOOKUP(I1950,'[1]Resumen pagos 2025'!$1:$1048576,9,0),0)</f>
        <v>0</v>
      </c>
      <c r="P1950" t="b">
        <f t="shared" si="123"/>
        <v>1</v>
      </c>
    </row>
    <row r="1951" spans="1:16">
      <c r="A1951" t="s">
        <v>291</v>
      </c>
      <c r="B1951" t="s">
        <v>41</v>
      </c>
      <c r="C1951" s="9">
        <v>1361</v>
      </c>
      <c r="D1951" s="10">
        <v>45294</v>
      </c>
      <c r="E1951" s="11">
        <v>185819</v>
      </c>
      <c r="F1951" t="s">
        <v>288</v>
      </c>
      <c r="G1951" s="10">
        <f t="shared" si="120"/>
        <v>45324</v>
      </c>
      <c r="H1951" t="s">
        <v>284</v>
      </c>
      <c r="I1951" s="12" t="str">
        <f t="shared" si="121"/>
        <v>1361185819</v>
      </c>
      <c r="L1951" s="11">
        <f t="shared" si="122"/>
        <v>-185819</v>
      </c>
      <c r="O1951" s="10">
        <f>+IFERROR(VLOOKUP(I1951,'[1]Resumen pagos 2025'!$1:$1048576,9,0),0)</f>
        <v>0</v>
      </c>
      <c r="P1951" t="b">
        <f t="shared" si="123"/>
        <v>1</v>
      </c>
    </row>
    <row r="1952" spans="1:16">
      <c r="A1952" t="s">
        <v>305</v>
      </c>
      <c r="B1952" t="s">
        <v>41</v>
      </c>
      <c r="C1952" s="9">
        <v>4747064</v>
      </c>
      <c r="D1952" s="10">
        <v>45294</v>
      </c>
      <c r="E1952" s="11">
        <v>674980</v>
      </c>
      <c r="F1952" t="s">
        <v>288</v>
      </c>
      <c r="G1952" s="10">
        <f t="shared" si="120"/>
        <v>45324</v>
      </c>
      <c r="H1952" t="s">
        <v>284</v>
      </c>
      <c r="I1952" s="12" t="str">
        <f t="shared" si="121"/>
        <v>4747064674980</v>
      </c>
      <c r="L1952" s="11">
        <f t="shared" si="122"/>
        <v>-674980</v>
      </c>
      <c r="O1952" s="10">
        <f>+IFERROR(VLOOKUP(I1952,'[1]Resumen pagos 2025'!$1:$1048576,9,0),0)</f>
        <v>0</v>
      </c>
      <c r="P1952" t="b">
        <f t="shared" si="123"/>
        <v>1</v>
      </c>
    </row>
    <row r="1953" spans="1:16">
      <c r="A1953" t="s">
        <v>305</v>
      </c>
      <c r="B1953" t="s">
        <v>41</v>
      </c>
      <c r="C1953" s="9">
        <v>4747031</v>
      </c>
      <c r="D1953" s="10">
        <v>45294</v>
      </c>
      <c r="E1953" s="11">
        <v>192980</v>
      </c>
      <c r="F1953" t="s">
        <v>288</v>
      </c>
      <c r="G1953" s="10">
        <f t="shared" si="120"/>
        <v>45324</v>
      </c>
      <c r="H1953" t="s">
        <v>284</v>
      </c>
      <c r="I1953" s="12" t="str">
        <f t="shared" si="121"/>
        <v>4747031192980</v>
      </c>
      <c r="L1953" s="11">
        <f t="shared" si="122"/>
        <v>-192980</v>
      </c>
      <c r="O1953" s="10">
        <f>+IFERROR(VLOOKUP(I1953,'[1]Resumen pagos 2025'!$1:$1048576,9,0),0)</f>
        <v>0</v>
      </c>
      <c r="P1953" t="b">
        <f t="shared" si="123"/>
        <v>1</v>
      </c>
    </row>
    <row r="1954" spans="1:16">
      <c r="A1954" t="s">
        <v>305</v>
      </c>
      <c r="B1954" t="s">
        <v>41</v>
      </c>
      <c r="C1954" s="9">
        <v>4747032</v>
      </c>
      <c r="D1954" s="10">
        <v>45294</v>
      </c>
      <c r="E1954" s="11">
        <v>2119960</v>
      </c>
      <c r="F1954" t="s">
        <v>288</v>
      </c>
      <c r="G1954" s="10">
        <f t="shared" si="120"/>
        <v>45324</v>
      </c>
      <c r="H1954" t="s">
        <v>284</v>
      </c>
      <c r="I1954" s="12" t="str">
        <f t="shared" si="121"/>
        <v>47470322119960</v>
      </c>
      <c r="L1954" s="11">
        <f t="shared" si="122"/>
        <v>-2119960</v>
      </c>
      <c r="O1954" s="10">
        <f>+IFERROR(VLOOKUP(I1954,'[1]Resumen pagos 2025'!$1:$1048576,9,0),0)</f>
        <v>0</v>
      </c>
      <c r="P1954" t="b">
        <f t="shared" si="123"/>
        <v>1</v>
      </c>
    </row>
    <row r="1955" spans="1:16">
      <c r="A1955" t="s">
        <v>53</v>
      </c>
      <c r="B1955" t="s">
        <v>41</v>
      </c>
      <c r="C1955" s="9">
        <v>16374</v>
      </c>
      <c r="D1955" s="10">
        <v>45294</v>
      </c>
      <c r="E1955" s="11">
        <v>659135</v>
      </c>
      <c r="F1955" t="s">
        <v>288</v>
      </c>
      <c r="G1955" s="10">
        <f t="shared" si="120"/>
        <v>45324</v>
      </c>
      <c r="H1955" t="s">
        <v>284</v>
      </c>
      <c r="I1955" s="12" t="str">
        <f t="shared" si="121"/>
        <v>16374659135</v>
      </c>
      <c r="L1955" s="11">
        <f t="shared" si="122"/>
        <v>-659135</v>
      </c>
      <c r="O1955" s="10">
        <f>+IFERROR(VLOOKUP(I1955,'[1]Resumen pagos 2025'!$1:$1048576,9,0),0)</f>
        <v>0</v>
      </c>
      <c r="P1955" t="b">
        <f t="shared" si="123"/>
        <v>1</v>
      </c>
    </row>
    <row r="1956" spans="1:16">
      <c r="A1956" t="s">
        <v>344</v>
      </c>
      <c r="B1956" t="s">
        <v>41</v>
      </c>
      <c r="C1956" s="9">
        <v>31996</v>
      </c>
      <c r="D1956" s="10">
        <v>45294</v>
      </c>
      <c r="E1956" s="11">
        <v>467492</v>
      </c>
      <c r="F1956" t="s">
        <v>288</v>
      </c>
      <c r="G1956" s="10">
        <f t="shared" si="120"/>
        <v>45324</v>
      </c>
      <c r="H1956" t="s">
        <v>284</v>
      </c>
      <c r="I1956" s="12" t="str">
        <f t="shared" si="121"/>
        <v>31996467492</v>
      </c>
      <c r="L1956" s="11">
        <f t="shared" si="122"/>
        <v>-467492</v>
      </c>
      <c r="O1956" s="10">
        <f>+IFERROR(VLOOKUP(I1956,'[1]Resumen pagos 2025'!$1:$1048576,9,0),0)</f>
        <v>0</v>
      </c>
      <c r="P1956" t="b">
        <f t="shared" si="123"/>
        <v>1</v>
      </c>
    </row>
    <row r="1957" spans="1:16">
      <c r="A1957" t="s">
        <v>499</v>
      </c>
      <c r="B1957" t="s">
        <v>41</v>
      </c>
      <c r="C1957" s="9">
        <v>82843</v>
      </c>
      <c r="D1957" s="10">
        <v>45295</v>
      </c>
      <c r="E1957" s="11">
        <v>654600</v>
      </c>
      <c r="F1957" t="s">
        <v>288</v>
      </c>
      <c r="G1957" s="10">
        <f t="shared" si="120"/>
        <v>45325</v>
      </c>
      <c r="H1957" t="s">
        <v>284</v>
      </c>
      <c r="I1957" s="12" t="str">
        <f t="shared" si="121"/>
        <v>82843654600</v>
      </c>
      <c r="L1957" s="11">
        <f t="shared" si="122"/>
        <v>-654600</v>
      </c>
      <c r="O1957" s="10">
        <f>+IFERROR(VLOOKUP(I1957,'[1]Resumen pagos 2025'!$1:$1048576,9,0),0)</f>
        <v>0</v>
      </c>
      <c r="P1957" t="b">
        <f t="shared" si="123"/>
        <v>1</v>
      </c>
    </row>
    <row r="1958" spans="1:16">
      <c r="A1958" t="s">
        <v>466</v>
      </c>
      <c r="B1958" t="s">
        <v>41</v>
      </c>
      <c r="C1958" s="9">
        <v>1234</v>
      </c>
      <c r="D1958" s="10">
        <v>45295</v>
      </c>
      <c r="E1958" s="11">
        <v>1377806</v>
      </c>
      <c r="F1958" t="s">
        <v>288</v>
      </c>
      <c r="G1958" s="10">
        <f t="shared" si="120"/>
        <v>45325</v>
      </c>
      <c r="H1958" t="s">
        <v>284</v>
      </c>
      <c r="I1958" s="12" t="str">
        <f t="shared" si="121"/>
        <v>12341377806</v>
      </c>
      <c r="L1958" s="11">
        <f t="shared" si="122"/>
        <v>-1377806</v>
      </c>
      <c r="O1958" s="10">
        <f>+IFERROR(VLOOKUP(I1958,'[1]Resumen pagos 2025'!$1:$1048576,9,0),0)</f>
        <v>0</v>
      </c>
      <c r="P1958" t="b">
        <f t="shared" si="123"/>
        <v>1</v>
      </c>
    </row>
    <row r="1959" spans="1:16">
      <c r="A1959" t="s">
        <v>305</v>
      </c>
      <c r="B1959" t="s">
        <v>41</v>
      </c>
      <c r="C1959" s="9">
        <v>4747212</v>
      </c>
      <c r="D1959" s="10">
        <v>45295</v>
      </c>
      <c r="E1959" s="11">
        <v>1595930</v>
      </c>
      <c r="F1959" t="s">
        <v>288</v>
      </c>
      <c r="G1959" s="10">
        <f t="shared" si="120"/>
        <v>45325</v>
      </c>
      <c r="H1959" t="s">
        <v>284</v>
      </c>
      <c r="I1959" s="12" t="str">
        <f t="shared" si="121"/>
        <v>47472121595930</v>
      </c>
      <c r="L1959" s="11">
        <f t="shared" si="122"/>
        <v>-1595930</v>
      </c>
      <c r="O1959" s="10">
        <f>+IFERROR(VLOOKUP(I1959,'[1]Resumen pagos 2025'!$1:$1048576,9,0),0)</f>
        <v>0</v>
      </c>
      <c r="P1959" t="b">
        <f t="shared" si="123"/>
        <v>1</v>
      </c>
    </row>
    <row r="1960" spans="1:16">
      <c r="A1960" t="s">
        <v>305</v>
      </c>
      <c r="B1960" t="s">
        <v>41</v>
      </c>
      <c r="C1960" s="9">
        <v>4747225</v>
      </c>
      <c r="D1960" s="10">
        <v>45295</v>
      </c>
      <c r="E1960" s="11">
        <v>1171940</v>
      </c>
      <c r="F1960" t="s">
        <v>288</v>
      </c>
      <c r="G1960" s="10">
        <f t="shared" si="120"/>
        <v>45325</v>
      </c>
      <c r="H1960" t="s">
        <v>284</v>
      </c>
      <c r="I1960" s="12" t="str">
        <f t="shared" si="121"/>
        <v>47472251171940</v>
      </c>
      <c r="L1960" s="11">
        <f t="shared" si="122"/>
        <v>-1171940</v>
      </c>
      <c r="O1960" s="10">
        <f>+IFERROR(VLOOKUP(I1960,'[1]Resumen pagos 2025'!$1:$1048576,9,0),0)</f>
        <v>0</v>
      </c>
      <c r="P1960" t="b">
        <f t="shared" si="123"/>
        <v>1</v>
      </c>
    </row>
    <row r="1961" spans="1:16">
      <c r="A1961" t="s">
        <v>305</v>
      </c>
      <c r="B1961" t="s">
        <v>41</v>
      </c>
      <c r="C1961" s="9">
        <v>4747335</v>
      </c>
      <c r="D1961" s="10">
        <v>45295</v>
      </c>
      <c r="E1961" s="11">
        <v>192980</v>
      </c>
      <c r="F1961" t="s">
        <v>288</v>
      </c>
      <c r="G1961" s="10">
        <f t="shared" si="120"/>
        <v>45325</v>
      </c>
      <c r="H1961" t="s">
        <v>284</v>
      </c>
      <c r="I1961" s="12" t="str">
        <f t="shared" si="121"/>
        <v>4747335192980</v>
      </c>
      <c r="L1961" s="11">
        <f t="shared" si="122"/>
        <v>-192980</v>
      </c>
      <c r="O1961" s="10">
        <f>+IFERROR(VLOOKUP(I1961,'[1]Resumen pagos 2025'!$1:$1048576,9,0),0)</f>
        <v>0</v>
      </c>
      <c r="P1961" t="b">
        <f t="shared" si="123"/>
        <v>1</v>
      </c>
    </row>
    <row r="1962" spans="1:16">
      <c r="A1962" t="s">
        <v>184</v>
      </c>
      <c r="B1962" t="s">
        <v>41</v>
      </c>
      <c r="C1962" s="9">
        <v>14143</v>
      </c>
      <c r="D1962" s="10">
        <v>45295</v>
      </c>
      <c r="E1962" s="11">
        <v>2199000</v>
      </c>
      <c r="F1962" t="s">
        <v>288</v>
      </c>
      <c r="G1962" s="10">
        <f t="shared" si="120"/>
        <v>45325</v>
      </c>
      <c r="H1962" t="s">
        <v>284</v>
      </c>
      <c r="I1962" s="12" t="str">
        <f t="shared" si="121"/>
        <v>141432199000</v>
      </c>
      <c r="L1962" s="11">
        <f t="shared" si="122"/>
        <v>-2199000</v>
      </c>
      <c r="O1962" s="10">
        <f>+IFERROR(VLOOKUP(I1962,'[1]Resumen pagos 2025'!$1:$1048576,9,0),0)</f>
        <v>0</v>
      </c>
      <c r="P1962" t="b">
        <f t="shared" si="123"/>
        <v>1</v>
      </c>
    </row>
    <row r="1963" spans="1:16">
      <c r="A1963" t="s">
        <v>500</v>
      </c>
      <c r="B1963" t="s">
        <v>41</v>
      </c>
      <c r="C1963" s="9">
        <v>1586349</v>
      </c>
      <c r="D1963" s="10">
        <v>45295</v>
      </c>
      <c r="E1963" s="11">
        <v>299989</v>
      </c>
      <c r="F1963" t="s">
        <v>288</v>
      </c>
      <c r="G1963" s="10">
        <f t="shared" si="120"/>
        <v>45325</v>
      </c>
      <c r="H1963" t="s">
        <v>284</v>
      </c>
      <c r="I1963" s="12" t="str">
        <f t="shared" si="121"/>
        <v>1586349299989</v>
      </c>
      <c r="L1963" s="11">
        <f t="shared" si="122"/>
        <v>-299989</v>
      </c>
      <c r="O1963" s="10">
        <f>+IFERROR(VLOOKUP(I1963,'[1]Resumen pagos 2025'!$1:$1048576,9,0),0)</f>
        <v>0</v>
      </c>
      <c r="P1963" t="b">
        <f t="shared" si="123"/>
        <v>1</v>
      </c>
    </row>
    <row r="1964" spans="1:16">
      <c r="A1964" t="s">
        <v>61</v>
      </c>
      <c r="B1964" t="s">
        <v>297</v>
      </c>
      <c r="C1964" s="9">
        <v>868</v>
      </c>
      <c r="D1964" s="10">
        <v>45295</v>
      </c>
      <c r="E1964" s="11">
        <v>1282453</v>
      </c>
      <c r="F1964" t="s">
        <v>288</v>
      </c>
      <c r="G1964" s="10">
        <f t="shared" si="120"/>
        <v>45325</v>
      </c>
      <c r="H1964" t="s">
        <v>284</v>
      </c>
      <c r="I1964" s="12" t="str">
        <f t="shared" si="121"/>
        <v>8681282453</v>
      </c>
      <c r="L1964" s="11">
        <f t="shared" si="122"/>
        <v>-1282453</v>
      </c>
      <c r="O1964" s="10">
        <f>+IFERROR(VLOOKUP(I1964,'[1]Resumen pagos 2025'!$1:$1048576,9,0),0)</f>
        <v>0</v>
      </c>
      <c r="P1964" t="b">
        <f t="shared" si="123"/>
        <v>1</v>
      </c>
    </row>
    <row r="1965" spans="1:16">
      <c r="A1965" s="26" t="s">
        <v>454</v>
      </c>
      <c r="B1965" s="26" t="s">
        <v>41</v>
      </c>
      <c r="C1965" s="23">
        <v>650</v>
      </c>
      <c r="D1965" s="24">
        <v>45296</v>
      </c>
      <c r="E1965" s="25">
        <v>953940</v>
      </c>
      <c r="F1965" s="26" t="s">
        <v>288</v>
      </c>
      <c r="G1965" s="10">
        <f t="shared" si="120"/>
        <v>45326</v>
      </c>
      <c r="H1965" s="26" t="s">
        <v>327</v>
      </c>
      <c r="I1965" s="27" t="str">
        <f t="shared" si="121"/>
        <v>650953940</v>
      </c>
      <c r="J1965" s="24"/>
      <c r="K1965" s="25"/>
      <c r="L1965" s="25">
        <f t="shared" si="122"/>
        <v>-953940</v>
      </c>
      <c r="O1965" s="10">
        <f>+IFERROR(VLOOKUP(I1965,'[1]Resumen pagos 2025'!$1:$1048576,9,0),0)</f>
        <v>0</v>
      </c>
      <c r="P1965" t="b">
        <f t="shared" si="123"/>
        <v>1</v>
      </c>
    </row>
    <row r="1966" spans="1:16">
      <c r="A1966" s="26" t="s">
        <v>454</v>
      </c>
      <c r="B1966" s="26" t="s">
        <v>310</v>
      </c>
      <c r="C1966" s="23">
        <v>768</v>
      </c>
      <c r="D1966" s="24">
        <v>45296</v>
      </c>
      <c r="E1966" s="25">
        <v>-953939</v>
      </c>
      <c r="F1966" s="26" t="s">
        <v>288</v>
      </c>
      <c r="G1966" s="10">
        <f t="shared" si="120"/>
        <v>45326</v>
      </c>
      <c r="H1966" s="26" t="s">
        <v>311</v>
      </c>
      <c r="I1966" s="27" t="str">
        <f t="shared" si="121"/>
        <v>768-953939</v>
      </c>
      <c r="J1966" s="24"/>
      <c r="K1966" s="25"/>
      <c r="L1966" s="25">
        <f t="shared" si="122"/>
        <v>953939</v>
      </c>
      <c r="O1966" s="10">
        <f>+IFERROR(VLOOKUP(I1966,'[1]Resumen pagos 2025'!$1:$1048576,9,0),0)</f>
        <v>0</v>
      </c>
      <c r="P1966" t="b">
        <f t="shared" si="123"/>
        <v>1</v>
      </c>
    </row>
    <row r="1967" spans="1:16">
      <c r="A1967" t="s">
        <v>492</v>
      </c>
      <c r="B1967" t="s">
        <v>41</v>
      </c>
      <c r="C1967" s="9">
        <v>12922</v>
      </c>
      <c r="D1967" s="10">
        <v>45296</v>
      </c>
      <c r="E1967" s="11">
        <v>209150</v>
      </c>
      <c r="F1967" t="s">
        <v>288</v>
      </c>
      <c r="G1967" s="10">
        <f t="shared" si="120"/>
        <v>45326</v>
      </c>
      <c r="H1967" t="s">
        <v>284</v>
      </c>
      <c r="I1967" s="12" t="str">
        <f t="shared" si="121"/>
        <v>12922209150</v>
      </c>
      <c r="L1967" s="11">
        <f t="shared" si="122"/>
        <v>-209150</v>
      </c>
      <c r="O1967" s="10">
        <f>+IFERROR(VLOOKUP(I1967,'[1]Resumen pagos 2025'!$1:$1048576,9,0),0)</f>
        <v>0</v>
      </c>
      <c r="P1967" t="b">
        <f t="shared" si="123"/>
        <v>1</v>
      </c>
    </row>
    <row r="1968" spans="1:16">
      <c r="A1968" t="s">
        <v>290</v>
      </c>
      <c r="B1968" t="s">
        <v>41</v>
      </c>
      <c r="C1968" s="9">
        <v>10754</v>
      </c>
      <c r="D1968" s="10">
        <v>45299</v>
      </c>
      <c r="E1968" s="11">
        <v>559983</v>
      </c>
      <c r="F1968" t="s">
        <v>288</v>
      </c>
      <c r="G1968" s="10">
        <f t="shared" si="120"/>
        <v>45329</v>
      </c>
      <c r="H1968" t="s">
        <v>284</v>
      </c>
      <c r="I1968" s="12" t="str">
        <f t="shared" si="121"/>
        <v>10754559983</v>
      </c>
      <c r="L1968" s="11">
        <f t="shared" si="122"/>
        <v>-559983</v>
      </c>
      <c r="O1968" s="10">
        <f>+IFERROR(VLOOKUP(I1968,'[1]Resumen pagos 2025'!$1:$1048576,9,0),0)</f>
        <v>0</v>
      </c>
      <c r="P1968" t="b">
        <f t="shared" si="123"/>
        <v>1</v>
      </c>
    </row>
    <row r="1969" spans="1:16">
      <c r="A1969" t="s">
        <v>478</v>
      </c>
      <c r="B1969" t="s">
        <v>41</v>
      </c>
      <c r="C1969" s="9">
        <v>279</v>
      </c>
      <c r="D1969" s="10">
        <v>45299</v>
      </c>
      <c r="E1969" s="11">
        <v>367800</v>
      </c>
      <c r="F1969" t="s">
        <v>288</v>
      </c>
      <c r="G1969" s="10">
        <f t="shared" si="120"/>
        <v>45329</v>
      </c>
      <c r="H1969" t="s">
        <v>284</v>
      </c>
      <c r="I1969" s="12" t="str">
        <f t="shared" si="121"/>
        <v>279367800</v>
      </c>
      <c r="J1969" s="28">
        <v>45300</v>
      </c>
      <c r="K1969" s="29">
        <v>367800</v>
      </c>
      <c r="L1969" s="11">
        <f t="shared" si="122"/>
        <v>0</v>
      </c>
      <c r="O1969" s="10">
        <f>+IFERROR(VLOOKUP(I1969,'[1]Resumen pagos 2025'!$1:$1048576,9,0),0)</f>
        <v>0</v>
      </c>
      <c r="P1969" t="b">
        <f t="shared" si="123"/>
        <v>0</v>
      </c>
    </row>
    <row r="1970" spans="1:16">
      <c r="A1970" t="s">
        <v>454</v>
      </c>
      <c r="B1970" t="s">
        <v>41</v>
      </c>
      <c r="C1970" s="9">
        <v>654</v>
      </c>
      <c r="D1970" s="10">
        <v>45299</v>
      </c>
      <c r="E1970" s="11">
        <v>1199958</v>
      </c>
      <c r="F1970" t="s">
        <v>288</v>
      </c>
      <c r="G1970" s="10">
        <f t="shared" si="120"/>
        <v>45329</v>
      </c>
      <c r="H1970" t="s">
        <v>284</v>
      </c>
      <c r="I1970" s="12" t="str">
        <f t="shared" si="121"/>
        <v>6541199958</v>
      </c>
      <c r="L1970" s="11">
        <f t="shared" si="122"/>
        <v>-1199958</v>
      </c>
      <c r="O1970" s="10">
        <f>+IFERROR(VLOOKUP(I1970,'[1]Resumen pagos 2025'!$1:$1048576,9,0),0)</f>
        <v>0</v>
      </c>
      <c r="P1970" t="b">
        <f t="shared" si="123"/>
        <v>1</v>
      </c>
    </row>
    <row r="1971" spans="1:16">
      <c r="A1971" t="s">
        <v>289</v>
      </c>
      <c r="B1971" t="s">
        <v>41</v>
      </c>
      <c r="C1971" s="9">
        <v>6674</v>
      </c>
      <c r="D1971" s="10">
        <v>45299</v>
      </c>
      <c r="E1971" s="11">
        <v>225990</v>
      </c>
      <c r="F1971" t="s">
        <v>288</v>
      </c>
      <c r="G1971" s="10">
        <f t="shared" si="120"/>
        <v>45329</v>
      </c>
      <c r="H1971" t="s">
        <v>284</v>
      </c>
      <c r="I1971" s="12" t="str">
        <f t="shared" si="121"/>
        <v>6674225990</v>
      </c>
      <c r="L1971" s="11">
        <f t="shared" si="122"/>
        <v>-225990</v>
      </c>
      <c r="O1971" s="10">
        <f>+IFERROR(VLOOKUP(I1971,'[1]Resumen pagos 2025'!$1:$1048576,9,0),0)</f>
        <v>0</v>
      </c>
      <c r="P1971" t="b">
        <f t="shared" si="123"/>
        <v>1</v>
      </c>
    </row>
    <row r="1972" spans="1:16">
      <c r="A1972" t="s">
        <v>305</v>
      </c>
      <c r="B1972" t="s">
        <v>41</v>
      </c>
      <c r="C1972" s="9">
        <v>4748320</v>
      </c>
      <c r="D1972" s="10">
        <v>45300</v>
      </c>
      <c r="E1972" s="11">
        <v>609890</v>
      </c>
      <c r="F1972" t="s">
        <v>288</v>
      </c>
      <c r="G1972" s="10">
        <f t="shared" si="120"/>
        <v>45330</v>
      </c>
      <c r="H1972" t="s">
        <v>284</v>
      </c>
      <c r="I1972" s="12" t="str">
        <f t="shared" si="121"/>
        <v>4748320609890</v>
      </c>
      <c r="L1972" s="11">
        <f t="shared" si="122"/>
        <v>-609890</v>
      </c>
      <c r="O1972" s="10">
        <f>+IFERROR(VLOOKUP(I1972,'[1]Resumen pagos 2025'!$1:$1048576,9,0),0)</f>
        <v>0</v>
      </c>
      <c r="P1972" t="b">
        <f t="shared" si="123"/>
        <v>1</v>
      </c>
    </row>
    <row r="1973" spans="1:16">
      <c r="A1973" t="s">
        <v>295</v>
      </c>
      <c r="B1973" t="s">
        <v>41</v>
      </c>
      <c r="C1973" s="9">
        <v>30219</v>
      </c>
      <c r="D1973" s="10">
        <v>45301</v>
      </c>
      <c r="E1973" s="11">
        <v>47600</v>
      </c>
      <c r="F1973" t="s">
        <v>288</v>
      </c>
      <c r="G1973" s="10">
        <f t="shared" si="120"/>
        <v>45331</v>
      </c>
      <c r="H1973" t="s">
        <v>284</v>
      </c>
      <c r="I1973" s="12" t="str">
        <f t="shared" si="121"/>
        <v>3021947600</v>
      </c>
      <c r="L1973" s="11">
        <f t="shared" si="122"/>
        <v>-47600</v>
      </c>
      <c r="O1973" s="10">
        <f>+IFERROR(VLOOKUP(I1973,'[1]Resumen pagos 2025'!$1:$1048576,9,0),0)</f>
        <v>0</v>
      </c>
      <c r="P1973" t="b">
        <f t="shared" si="123"/>
        <v>1</v>
      </c>
    </row>
    <row r="1974" spans="1:16">
      <c r="A1974" t="s">
        <v>55</v>
      </c>
      <c r="B1974" t="s">
        <v>41</v>
      </c>
      <c r="C1974" s="9">
        <v>1026632</v>
      </c>
      <c r="D1974" s="10">
        <v>45301</v>
      </c>
      <c r="E1974" s="11">
        <v>3915160</v>
      </c>
      <c r="F1974" t="s">
        <v>288</v>
      </c>
      <c r="G1974" s="10">
        <f t="shared" si="120"/>
        <v>45331</v>
      </c>
      <c r="H1974" t="s">
        <v>284</v>
      </c>
      <c r="I1974" s="12" t="str">
        <f t="shared" si="121"/>
        <v>10266323915160</v>
      </c>
      <c r="L1974" s="11">
        <f t="shared" si="122"/>
        <v>-3915160</v>
      </c>
      <c r="N1974" s="14" t="s">
        <v>304</v>
      </c>
      <c r="O1974" s="10">
        <f>+IFERROR(VLOOKUP(I1974,'[1]Resumen pagos 2025'!$1:$1048576,9,0),0)</f>
        <v>0</v>
      </c>
      <c r="P1974" t="b">
        <f t="shared" si="123"/>
        <v>1</v>
      </c>
    </row>
    <row r="1975" spans="1:16">
      <c r="A1975" t="s">
        <v>300</v>
      </c>
      <c r="B1975" t="s">
        <v>41</v>
      </c>
      <c r="C1975" s="9">
        <v>48481764</v>
      </c>
      <c r="D1975" s="10">
        <v>45301</v>
      </c>
      <c r="E1975" s="11">
        <v>32969</v>
      </c>
      <c r="F1975" t="s">
        <v>288</v>
      </c>
      <c r="G1975" s="10">
        <f t="shared" si="120"/>
        <v>45331</v>
      </c>
      <c r="H1975" t="s">
        <v>284</v>
      </c>
      <c r="I1975" s="12" t="str">
        <f t="shared" si="121"/>
        <v>4848176432969</v>
      </c>
      <c r="L1975" s="11">
        <f t="shared" si="122"/>
        <v>-32969</v>
      </c>
      <c r="O1975" s="10">
        <f>+IFERROR(VLOOKUP(I1975,'[1]Resumen pagos 2025'!$1:$1048576,9,0),0)</f>
        <v>0</v>
      </c>
      <c r="P1975" t="b">
        <f t="shared" si="123"/>
        <v>1</v>
      </c>
    </row>
    <row r="1976" spans="1:16">
      <c r="A1976" t="s">
        <v>344</v>
      </c>
      <c r="B1976" t="s">
        <v>41</v>
      </c>
      <c r="C1976" s="9">
        <v>32113</v>
      </c>
      <c r="D1976" s="10">
        <v>45301</v>
      </c>
      <c r="E1976" s="11">
        <v>564967</v>
      </c>
      <c r="F1976" t="s">
        <v>288</v>
      </c>
      <c r="G1976" s="10">
        <f t="shared" si="120"/>
        <v>45331</v>
      </c>
      <c r="H1976" t="s">
        <v>284</v>
      </c>
      <c r="I1976" s="12" t="str">
        <f t="shared" si="121"/>
        <v>32113564967</v>
      </c>
      <c r="L1976" s="11">
        <f t="shared" si="122"/>
        <v>-564967</v>
      </c>
      <c r="O1976" s="10">
        <f>+IFERROR(VLOOKUP(I1976,'[1]Resumen pagos 2025'!$1:$1048576,9,0),0)</f>
        <v>0</v>
      </c>
      <c r="P1976" t="b">
        <f t="shared" si="123"/>
        <v>1</v>
      </c>
    </row>
    <row r="1977" spans="1:16">
      <c r="A1977" s="26" t="s">
        <v>454</v>
      </c>
      <c r="B1977" s="26" t="s">
        <v>41</v>
      </c>
      <c r="C1977" s="23">
        <v>655</v>
      </c>
      <c r="D1977" s="24">
        <v>45302</v>
      </c>
      <c r="E1977" s="25">
        <v>2705911</v>
      </c>
      <c r="F1977" s="26" t="s">
        <v>288</v>
      </c>
      <c r="G1977" s="10">
        <f t="shared" si="120"/>
        <v>45332</v>
      </c>
      <c r="H1977" s="26" t="s">
        <v>327</v>
      </c>
      <c r="I1977" s="27" t="str">
        <f t="shared" si="121"/>
        <v>6552705911</v>
      </c>
      <c r="J1977" s="24"/>
      <c r="K1977" s="25"/>
      <c r="L1977" s="25">
        <f t="shared" si="122"/>
        <v>-2705911</v>
      </c>
      <c r="O1977" s="10">
        <f>+IFERROR(VLOOKUP(I1977,'[1]Resumen pagos 2025'!$1:$1048576,9,0),0)</f>
        <v>0</v>
      </c>
      <c r="P1977" t="b">
        <f t="shared" si="123"/>
        <v>1</v>
      </c>
    </row>
    <row r="1978" spans="1:16">
      <c r="A1978" s="26" t="s">
        <v>454</v>
      </c>
      <c r="B1978" s="26" t="s">
        <v>310</v>
      </c>
      <c r="C1978" s="23">
        <v>769</v>
      </c>
      <c r="D1978" s="24">
        <v>45302</v>
      </c>
      <c r="E1978" s="25">
        <v>-2705911</v>
      </c>
      <c r="F1978" s="26" t="s">
        <v>288</v>
      </c>
      <c r="G1978" s="10">
        <f t="shared" si="120"/>
        <v>45332</v>
      </c>
      <c r="H1978" s="26" t="s">
        <v>311</v>
      </c>
      <c r="I1978" s="27" t="str">
        <f t="shared" si="121"/>
        <v>769-2705911</v>
      </c>
      <c r="J1978" s="24"/>
      <c r="K1978" s="25"/>
      <c r="L1978" s="25">
        <f t="shared" si="122"/>
        <v>2705911</v>
      </c>
      <c r="O1978" s="10">
        <f>+IFERROR(VLOOKUP(I1978,'[1]Resumen pagos 2025'!$1:$1048576,9,0),0)</f>
        <v>0</v>
      </c>
      <c r="P1978" t="b">
        <f t="shared" si="123"/>
        <v>1</v>
      </c>
    </row>
    <row r="1979" spans="1:16">
      <c r="A1979" t="s">
        <v>365</v>
      </c>
      <c r="B1979" t="s">
        <v>41</v>
      </c>
      <c r="C1979" s="9">
        <v>1048</v>
      </c>
      <c r="D1979" s="10">
        <v>45302</v>
      </c>
      <c r="E1979" s="11">
        <v>23955</v>
      </c>
      <c r="F1979" t="s">
        <v>288</v>
      </c>
      <c r="G1979" s="10">
        <f t="shared" si="120"/>
        <v>45332</v>
      </c>
      <c r="H1979" t="s">
        <v>284</v>
      </c>
      <c r="I1979" s="12" t="str">
        <f t="shared" si="121"/>
        <v>104823955</v>
      </c>
      <c r="L1979" s="11">
        <f t="shared" si="122"/>
        <v>-23955</v>
      </c>
      <c r="O1979" s="10">
        <f>+IFERROR(VLOOKUP(I1979,'[1]Resumen pagos 2025'!$1:$1048576,9,0),0)</f>
        <v>0</v>
      </c>
      <c r="P1979" t="b">
        <f t="shared" si="123"/>
        <v>1</v>
      </c>
    </row>
    <row r="1980" spans="1:16">
      <c r="A1980" t="s">
        <v>55</v>
      </c>
      <c r="B1980" t="s">
        <v>41</v>
      </c>
      <c r="C1980" s="9">
        <v>1026633</v>
      </c>
      <c r="D1980" s="10">
        <v>45302</v>
      </c>
      <c r="E1980" s="11">
        <v>1149990</v>
      </c>
      <c r="F1980" t="s">
        <v>288</v>
      </c>
      <c r="G1980" s="10">
        <f t="shared" si="120"/>
        <v>45332</v>
      </c>
      <c r="H1980" t="s">
        <v>284</v>
      </c>
      <c r="I1980" s="12" t="str">
        <f t="shared" si="121"/>
        <v>10266331149990</v>
      </c>
      <c r="L1980" s="11">
        <f t="shared" si="122"/>
        <v>-1149990</v>
      </c>
      <c r="N1980" s="14" t="s">
        <v>304</v>
      </c>
      <c r="O1980" s="10">
        <f>+IFERROR(VLOOKUP(I1980,'[1]Resumen pagos 2025'!$1:$1048576,9,0),0)</f>
        <v>0</v>
      </c>
      <c r="P1980" t="b">
        <f t="shared" si="123"/>
        <v>1</v>
      </c>
    </row>
    <row r="1981" spans="1:16">
      <c r="A1981" t="s">
        <v>292</v>
      </c>
      <c r="B1981" t="s">
        <v>41</v>
      </c>
      <c r="C1981" s="9">
        <v>63062</v>
      </c>
      <c r="D1981" s="10">
        <v>45302</v>
      </c>
      <c r="E1981" s="11">
        <v>355470</v>
      </c>
      <c r="F1981" t="s">
        <v>288</v>
      </c>
      <c r="G1981" s="10">
        <f t="shared" si="120"/>
        <v>45332</v>
      </c>
      <c r="H1981" t="s">
        <v>284</v>
      </c>
      <c r="I1981" s="12" t="str">
        <f t="shared" si="121"/>
        <v>63062355470</v>
      </c>
      <c r="L1981" s="11">
        <f t="shared" si="122"/>
        <v>-355470</v>
      </c>
      <c r="O1981" s="10">
        <f>+IFERROR(VLOOKUP(I1981,'[1]Resumen pagos 2025'!$1:$1048576,9,0),0)</f>
        <v>0</v>
      </c>
      <c r="P1981" t="b">
        <f t="shared" si="123"/>
        <v>1</v>
      </c>
    </row>
    <row r="1982" spans="1:16">
      <c r="A1982" t="s">
        <v>426</v>
      </c>
      <c r="B1982" t="s">
        <v>41</v>
      </c>
      <c r="C1982" s="9">
        <v>4208864</v>
      </c>
      <c r="D1982" s="10">
        <v>45305</v>
      </c>
      <c r="E1982" s="11">
        <v>5998</v>
      </c>
      <c r="F1982" t="s">
        <v>288</v>
      </c>
      <c r="G1982" s="10">
        <f t="shared" si="120"/>
        <v>45335</v>
      </c>
      <c r="H1982" t="s">
        <v>284</v>
      </c>
      <c r="I1982" s="12" t="str">
        <f t="shared" si="121"/>
        <v>42088645998</v>
      </c>
      <c r="L1982" s="11">
        <f t="shared" si="122"/>
        <v>-5998</v>
      </c>
      <c r="O1982" s="10">
        <f>+IFERROR(VLOOKUP(I1982,'[1]Resumen pagos 2025'!$1:$1048576,9,0),0)</f>
        <v>0</v>
      </c>
      <c r="P1982" t="b">
        <f t="shared" si="123"/>
        <v>1</v>
      </c>
    </row>
    <row r="1983" spans="1:16">
      <c r="A1983" t="s">
        <v>128</v>
      </c>
      <c r="B1983" t="s">
        <v>41</v>
      </c>
      <c r="C1983" s="9">
        <v>856799</v>
      </c>
      <c r="D1983" s="10">
        <v>45306</v>
      </c>
      <c r="E1983" s="11">
        <v>1095798</v>
      </c>
      <c r="F1983" t="s">
        <v>288</v>
      </c>
      <c r="G1983" s="10">
        <f t="shared" si="120"/>
        <v>45336</v>
      </c>
      <c r="H1983" t="s">
        <v>284</v>
      </c>
      <c r="I1983" s="12" t="str">
        <f t="shared" si="121"/>
        <v>8567991095798</v>
      </c>
      <c r="L1983" s="11">
        <f t="shared" si="122"/>
        <v>-1095798</v>
      </c>
      <c r="O1983" s="10">
        <f>+IFERROR(VLOOKUP(I1983,'[1]Resumen pagos 2025'!$1:$1048576,9,0),0)</f>
        <v>0</v>
      </c>
      <c r="P1983" t="b">
        <f t="shared" si="123"/>
        <v>1</v>
      </c>
    </row>
    <row r="1984" spans="1:16">
      <c r="A1984" t="s">
        <v>67</v>
      </c>
      <c r="B1984" t="s">
        <v>41</v>
      </c>
      <c r="C1984" s="9">
        <v>39045</v>
      </c>
      <c r="D1984" s="10">
        <v>45307</v>
      </c>
      <c r="E1984" s="11">
        <v>979096</v>
      </c>
      <c r="F1984" t="s">
        <v>288</v>
      </c>
      <c r="G1984" s="10">
        <f t="shared" si="120"/>
        <v>45337</v>
      </c>
      <c r="H1984" t="s">
        <v>284</v>
      </c>
      <c r="I1984" s="12" t="str">
        <f t="shared" si="121"/>
        <v>39045979096</v>
      </c>
      <c r="L1984" s="11">
        <f t="shared" si="122"/>
        <v>-979096</v>
      </c>
      <c r="N1984" s="14" t="s">
        <v>298</v>
      </c>
      <c r="O1984" s="10">
        <f>+IFERROR(VLOOKUP(I1984,'[1]Resumen pagos 2025'!$1:$1048576,9,0),0)</f>
        <v>0</v>
      </c>
      <c r="P1984" t="b">
        <f t="shared" si="123"/>
        <v>1</v>
      </c>
    </row>
    <row r="1985" spans="1:16">
      <c r="A1985" t="s">
        <v>51</v>
      </c>
      <c r="B1985" t="s">
        <v>41</v>
      </c>
      <c r="C1985" s="9">
        <v>17311</v>
      </c>
      <c r="D1985" s="10">
        <v>45307</v>
      </c>
      <c r="E1985" s="11">
        <v>739802</v>
      </c>
      <c r="F1985" t="s">
        <v>288</v>
      </c>
      <c r="G1985" s="10">
        <f t="shared" si="120"/>
        <v>45337</v>
      </c>
      <c r="H1985" t="s">
        <v>284</v>
      </c>
      <c r="I1985" s="12" t="str">
        <f t="shared" si="121"/>
        <v>17311739802</v>
      </c>
      <c r="L1985" s="11">
        <f t="shared" si="122"/>
        <v>-739802</v>
      </c>
      <c r="O1985" s="10">
        <f>+IFERROR(VLOOKUP(I1985,'[1]Resumen pagos 2025'!$1:$1048576,9,0),0)</f>
        <v>0</v>
      </c>
      <c r="P1985" t="b">
        <f t="shared" si="123"/>
        <v>1</v>
      </c>
    </row>
    <row r="1986" spans="1:16">
      <c r="A1986" t="s">
        <v>426</v>
      </c>
      <c r="B1986" t="s">
        <v>41</v>
      </c>
      <c r="C1986" s="9">
        <v>4035351</v>
      </c>
      <c r="D1986" s="10">
        <v>45307</v>
      </c>
      <c r="E1986" s="11">
        <v>19990</v>
      </c>
      <c r="F1986" t="s">
        <v>288</v>
      </c>
      <c r="G1986" s="10">
        <f t="shared" ref="G1986:G2049" si="124">+D1986+30</f>
        <v>45337</v>
      </c>
      <c r="H1986" t="s">
        <v>284</v>
      </c>
      <c r="I1986" s="12" t="str">
        <f t="shared" ref="I1986:I2049" si="125">+C1986&amp;E1986</f>
        <v>403535119990</v>
      </c>
      <c r="L1986" s="11">
        <f t="shared" ref="L1986:L2049" si="126">+K1986-E1986</f>
        <v>-19990</v>
      </c>
      <c r="O1986" s="10">
        <f>+IFERROR(VLOOKUP(I1986,'[1]Resumen pagos 2025'!$1:$1048576,9,0),0)</f>
        <v>0</v>
      </c>
      <c r="P1986" t="b">
        <f t="shared" si="123"/>
        <v>1</v>
      </c>
    </row>
    <row r="1987" spans="1:16">
      <c r="A1987" t="s">
        <v>305</v>
      </c>
      <c r="B1987" t="s">
        <v>41</v>
      </c>
      <c r="C1987" s="9">
        <v>4809672</v>
      </c>
      <c r="D1987" s="10">
        <v>45307</v>
      </c>
      <c r="E1987" s="11">
        <v>359990</v>
      </c>
      <c r="F1987" t="s">
        <v>288</v>
      </c>
      <c r="G1987" s="10">
        <f t="shared" si="124"/>
        <v>45337</v>
      </c>
      <c r="H1987" t="s">
        <v>284</v>
      </c>
      <c r="I1987" s="12" t="str">
        <f t="shared" si="125"/>
        <v>4809672359990</v>
      </c>
      <c r="L1987" s="11">
        <f t="shared" si="126"/>
        <v>-359990</v>
      </c>
      <c r="O1987" s="10">
        <f>+IFERROR(VLOOKUP(I1987,'[1]Resumen pagos 2025'!$1:$1048576,9,0),0)</f>
        <v>0</v>
      </c>
      <c r="P1987" t="b">
        <f t="shared" si="123"/>
        <v>1</v>
      </c>
    </row>
    <row r="1988" spans="1:16">
      <c r="A1988" t="s">
        <v>305</v>
      </c>
      <c r="B1988" t="s">
        <v>41</v>
      </c>
      <c r="C1988" s="9">
        <v>4809671</v>
      </c>
      <c r="D1988" s="10">
        <v>45307</v>
      </c>
      <c r="E1988" s="11">
        <v>64980</v>
      </c>
      <c r="F1988" t="s">
        <v>288</v>
      </c>
      <c r="G1988" s="10">
        <f t="shared" si="124"/>
        <v>45337</v>
      </c>
      <c r="H1988" t="s">
        <v>284</v>
      </c>
      <c r="I1988" s="12" t="str">
        <f t="shared" si="125"/>
        <v>480967164980</v>
      </c>
      <c r="L1988" s="11">
        <f t="shared" si="126"/>
        <v>-64980</v>
      </c>
      <c r="O1988" s="10">
        <f>+IFERROR(VLOOKUP(I1988,'[1]Resumen pagos 2025'!$1:$1048576,9,0),0)</f>
        <v>0</v>
      </c>
      <c r="P1988" t="b">
        <f t="shared" si="123"/>
        <v>1</v>
      </c>
    </row>
    <row r="1989" spans="1:16">
      <c r="A1989" t="s">
        <v>350</v>
      </c>
      <c r="B1989" t="s">
        <v>41</v>
      </c>
      <c r="C1989" s="9">
        <v>6480325</v>
      </c>
      <c r="D1989" s="10">
        <v>45307</v>
      </c>
      <c r="E1989" s="11">
        <v>13233</v>
      </c>
      <c r="F1989" t="s">
        <v>288</v>
      </c>
      <c r="G1989" s="10">
        <f t="shared" si="124"/>
        <v>45337</v>
      </c>
      <c r="H1989" t="s">
        <v>284</v>
      </c>
      <c r="I1989" s="12" t="str">
        <f t="shared" si="125"/>
        <v>648032513233</v>
      </c>
      <c r="J1989" s="10">
        <f>+G1989</f>
        <v>45337</v>
      </c>
      <c r="K1989" s="11">
        <f>+E1989</f>
        <v>13233</v>
      </c>
      <c r="L1989" s="11">
        <f t="shared" si="126"/>
        <v>0</v>
      </c>
      <c r="O1989" s="10">
        <f>+IFERROR(VLOOKUP(I1989,'[1]Resumen pagos 2025'!$1:$1048576,9,0),0)</f>
        <v>0</v>
      </c>
      <c r="P1989" t="b">
        <f t="shared" si="123"/>
        <v>0</v>
      </c>
    </row>
    <row r="1990" spans="1:16">
      <c r="A1990" t="s">
        <v>64</v>
      </c>
      <c r="B1990" t="s">
        <v>41</v>
      </c>
      <c r="C1990" s="9">
        <v>115302</v>
      </c>
      <c r="D1990" s="10">
        <v>45309</v>
      </c>
      <c r="E1990" s="11">
        <v>328003</v>
      </c>
      <c r="F1990" t="s">
        <v>288</v>
      </c>
      <c r="G1990" s="10">
        <f t="shared" si="124"/>
        <v>45339</v>
      </c>
      <c r="H1990" t="s">
        <v>284</v>
      </c>
      <c r="I1990" s="12" t="str">
        <f t="shared" si="125"/>
        <v>115302328003</v>
      </c>
      <c r="L1990" s="11">
        <f t="shared" si="126"/>
        <v>-328003</v>
      </c>
      <c r="O1990" s="10">
        <f>+IFERROR(VLOOKUP(I1990,'[1]Resumen pagos 2025'!$1:$1048576,9,0),0)</f>
        <v>0</v>
      </c>
      <c r="P1990" t="b">
        <f t="shared" si="123"/>
        <v>1</v>
      </c>
    </row>
    <row r="1991" spans="1:16">
      <c r="A1991" t="s">
        <v>55</v>
      </c>
      <c r="B1991" t="s">
        <v>41</v>
      </c>
      <c r="C1991" s="9">
        <v>1026208</v>
      </c>
      <c r="D1991" s="10">
        <v>45309</v>
      </c>
      <c r="E1991" s="11">
        <v>4378500</v>
      </c>
      <c r="F1991" t="s">
        <v>288</v>
      </c>
      <c r="G1991" s="10">
        <f t="shared" si="124"/>
        <v>45339</v>
      </c>
      <c r="H1991" t="s">
        <v>284</v>
      </c>
      <c r="I1991" s="12" t="str">
        <f t="shared" si="125"/>
        <v>10262084378500</v>
      </c>
      <c r="L1991" s="11">
        <f t="shared" si="126"/>
        <v>-4378500</v>
      </c>
      <c r="N1991" s="14" t="s">
        <v>304</v>
      </c>
      <c r="O1991" s="10">
        <f>+IFERROR(VLOOKUP(I1991,'[1]Resumen pagos 2025'!$1:$1048576,9,0),0)</f>
        <v>0</v>
      </c>
      <c r="P1991" t="b">
        <f t="shared" ref="P1991:P2054" si="127">+O1991=J1991</f>
        <v>1</v>
      </c>
    </row>
    <row r="1992" spans="1:16">
      <c r="A1992" t="s">
        <v>412</v>
      </c>
      <c r="B1992" t="s">
        <v>41</v>
      </c>
      <c r="C1992" s="9">
        <v>223911</v>
      </c>
      <c r="D1992" s="10">
        <v>45309</v>
      </c>
      <c r="E1992" s="11">
        <v>3726857</v>
      </c>
      <c r="F1992" t="s">
        <v>288</v>
      </c>
      <c r="G1992" s="10">
        <f t="shared" si="124"/>
        <v>45339</v>
      </c>
      <c r="H1992" t="s">
        <v>284</v>
      </c>
      <c r="I1992" s="12" t="str">
        <f t="shared" si="125"/>
        <v>2239113726857</v>
      </c>
      <c r="L1992" s="11">
        <f t="shared" si="126"/>
        <v>-3726857</v>
      </c>
      <c r="O1992" s="10">
        <f>+IFERROR(VLOOKUP(I1992,'[1]Resumen pagos 2025'!$1:$1048576,9,0),0)</f>
        <v>0</v>
      </c>
      <c r="P1992" t="b">
        <f t="shared" si="127"/>
        <v>1</v>
      </c>
    </row>
    <row r="1993" spans="1:16">
      <c r="A1993" t="s">
        <v>67</v>
      </c>
      <c r="B1993" t="s">
        <v>41</v>
      </c>
      <c r="C1993" s="9">
        <v>39108</v>
      </c>
      <c r="D1993" s="10">
        <v>45310</v>
      </c>
      <c r="E1993" s="11">
        <v>419174</v>
      </c>
      <c r="F1993" t="s">
        <v>288</v>
      </c>
      <c r="G1993" s="10">
        <f t="shared" si="124"/>
        <v>45340</v>
      </c>
      <c r="H1993" t="s">
        <v>284</v>
      </c>
      <c r="I1993" s="12" t="str">
        <f t="shared" si="125"/>
        <v>39108419174</v>
      </c>
      <c r="L1993" s="11">
        <f t="shared" si="126"/>
        <v>-419174</v>
      </c>
      <c r="N1993" s="14" t="s">
        <v>298</v>
      </c>
      <c r="O1993" s="10">
        <f>+IFERROR(VLOOKUP(I1993,'[1]Resumen pagos 2025'!$1:$1048576,9,0),0)</f>
        <v>0</v>
      </c>
      <c r="P1993" t="b">
        <f t="shared" si="127"/>
        <v>1</v>
      </c>
    </row>
    <row r="1994" spans="1:16">
      <c r="A1994" t="s">
        <v>501</v>
      </c>
      <c r="B1994" t="s">
        <v>41</v>
      </c>
      <c r="C1994" s="9">
        <v>19763</v>
      </c>
      <c r="D1994" s="10">
        <v>45310</v>
      </c>
      <c r="E1994" s="11">
        <v>41890</v>
      </c>
      <c r="F1994" t="s">
        <v>288</v>
      </c>
      <c r="G1994" s="10">
        <f t="shared" si="124"/>
        <v>45340</v>
      </c>
      <c r="H1994" t="s">
        <v>284</v>
      </c>
      <c r="I1994" s="12" t="str">
        <f t="shared" si="125"/>
        <v>1976341890</v>
      </c>
      <c r="L1994" s="11">
        <f t="shared" si="126"/>
        <v>-41890</v>
      </c>
      <c r="O1994" s="10">
        <f>+IFERROR(VLOOKUP(I1994,'[1]Resumen pagos 2025'!$1:$1048576,9,0),0)</f>
        <v>0</v>
      </c>
      <c r="P1994" t="b">
        <f t="shared" si="127"/>
        <v>1</v>
      </c>
    </row>
    <row r="1995" spans="1:16">
      <c r="A1995" s="26" t="s">
        <v>454</v>
      </c>
      <c r="B1995" s="26" t="s">
        <v>41</v>
      </c>
      <c r="C1995" s="23">
        <v>665</v>
      </c>
      <c r="D1995" s="24">
        <v>45310</v>
      </c>
      <c r="E1995" s="25">
        <v>549989</v>
      </c>
      <c r="F1995" s="26" t="s">
        <v>288</v>
      </c>
      <c r="G1995" s="10">
        <f t="shared" si="124"/>
        <v>45340</v>
      </c>
      <c r="H1995" s="26" t="s">
        <v>327</v>
      </c>
      <c r="I1995" s="27" t="str">
        <f t="shared" si="125"/>
        <v>665549989</v>
      </c>
      <c r="J1995" s="24"/>
      <c r="K1995" s="25"/>
      <c r="L1995" s="25">
        <f t="shared" si="126"/>
        <v>-549989</v>
      </c>
      <c r="O1995" s="10">
        <f>+IFERROR(VLOOKUP(I1995,'[1]Resumen pagos 2025'!$1:$1048576,9,0),0)</f>
        <v>0</v>
      </c>
      <c r="P1995" t="b">
        <f t="shared" si="127"/>
        <v>1</v>
      </c>
    </row>
    <row r="1996" spans="1:16">
      <c r="A1996" s="26" t="s">
        <v>454</v>
      </c>
      <c r="B1996" s="26" t="s">
        <v>310</v>
      </c>
      <c r="C1996" s="23">
        <v>778</v>
      </c>
      <c r="D1996" s="24">
        <v>45310</v>
      </c>
      <c r="E1996" s="25">
        <v>-549989</v>
      </c>
      <c r="F1996" s="26" t="s">
        <v>288</v>
      </c>
      <c r="G1996" s="10">
        <f t="shared" si="124"/>
        <v>45340</v>
      </c>
      <c r="H1996" s="26" t="s">
        <v>311</v>
      </c>
      <c r="I1996" s="27" t="str">
        <f t="shared" si="125"/>
        <v>778-549989</v>
      </c>
      <c r="J1996" s="24"/>
      <c r="K1996" s="25"/>
      <c r="L1996" s="25">
        <f t="shared" si="126"/>
        <v>549989</v>
      </c>
      <c r="O1996" s="10">
        <f>+IFERROR(VLOOKUP(I1996,'[1]Resumen pagos 2025'!$1:$1048576,9,0),0)</f>
        <v>0</v>
      </c>
      <c r="P1996" t="b">
        <f t="shared" si="127"/>
        <v>1</v>
      </c>
    </row>
    <row r="1997" spans="1:16">
      <c r="A1997" t="s">
        <v>352</v>
      </c>
      <c r="B1997" t="s">
        <v>41</v>
      </c>
      <c r="C1997" s="9">
        <v>406910</v>
      </c>
      <c r="D1997" s="10">
        <v>45310</v>
      </c>
      <c r="E1997" s="11">
        <v>86960</v>
      </c>
      <c r="F1997" t="s">
        <v>288</v>
      </c>
      <c r="G1997" s="10">
        <f t="shared" si="124"/>
        <v>45340</v>
      </c>
      <c r="H1997" t="s">
        <v>284</v>
      </c>
      <c r="I1997" s="12" t="str">
        <f t="shared" si="125"/>
        <v>40691086960</v>
      </c>
      <c r="L1997" s="11">
        <f t="shared" si="126"/>
        <v>-86960</v>
      </c>
      <c r="O1997" s="10">
        <f>+IFERROR(VLOOKUP(I1997,'[1]Resumen pagos 2025'!$1:$1048576,9,0),0)</f>
        <v>0</v>
      </c>
      <c r="P1997" t="b">
        <f t="shared" si="127"/>
        <v>1</v>
      </c>
    </row>
    <row r="1998" spans="1:16">
      <c r="A1998" t="s">
        <v>385</v>
      </c>
      <c r="B1998" t="s">
        <v>41</v>
      </c>
      <c r="C1998" s="9">
        <v>115</v>
      </c>
      <c r="D1998" s="10">
        <v>45310</v>
      </c>
      <c r="E1998" s="11">
        <v>35000</v>
      </c>
      <c r="F1998" t="s">
        <v>288</v>
      </c>
      <c r="G1998" s="10">
        <f t="shared" si="124"/>
        <v>45340</v>
      </c>
      <c r="H1998" t="s">
        <v>284</v>
      </c>
      <c r="I1998" s="12" t="str">
        <f t="shared" si="125"/>
        <v>11535000</v>
      </c>
      <c r="J1998" s="10">
        <v>45313</v>
      </c>
      <c r="K1998" s="11">
        <v>35000</v>
      </c>
      <c r="L1998" s="11">
        <f t="shared" si="126"/>
        <v>0</v>
      </c>
      <c r="N1998" s="13" t="s">
        <v>386</v>
      </c>
      <c r="O1998" s="10">
        <f>+IFERROR(VLOOKUP(I1998,'[1]Resumen pagos 2025'!$1:$1048576,9,0),0)</f>
        <v>0</v>
      </c>
      <c r="P1998" t="b">
        <f t="shared" si="127"/>
        <v>0</v>
      </c>
    </row>
    <row r="1999" spans="1:16">
      <c r="A1999" t="s">
        <v>478</v>
      </c>
      <c r="B1999" t="s">
        <v>310</v>
      </c>
      <c r="C1999" s="9">
        <v>961</v>
      </c>
      <c r="D1999" s="10">
        <v>45312</v>
      </c>
      <c r="E1999" s="11">
        <v>-174900</v>
      </c>
      <c r="F1999" t="s">
        <v>288</v>
      </c>
      <c r="G1999" s="10">
        <f t="shared" si="124"/>
        <v>45342</v>
      </c>
      <c r="H1999" s="26" t="s">
        <v>311</v>
      </c>
      <c r="I1999" s="12" t="str">
        <f t="shared" si="125"/>
        <v>961-174900</v>
      </c>
      <c r="L1999" s="11">
        <f t="shared" si="126"/>
        <v>174900</v>
      </c>
      <c r="O1999" s="10">
        <f>+IFERROR(VLOOKUP(I1999,'[1]Resumen pagos 2025'!$1:$1048576,9,0),0)</f>
        <v>0</v>
      </c>
      <c r="P1999" t="b">
        <f t="shared" si="127"/>
        <v>1</v>
      </c>
    </row>
    <row r="2000" spans="1:16">
      <c r="A2000" t="s">
        <v>336</v>
      </c>
      <c r="B2000" t="s">
        <v>41</v>
      </c>
      <c r="C2000" s="9">
        <v>32577</v>
      </c>
      <c r="D2000" s="10">
        <v>45313</v>
      </c>
      <c r="E2000" s="11">
        <v>171930</v>
      </c>
      <c r="F2000" t="s">
        <v>288</v>
      </c>
      <c r="G2000" s="10">
        <f t="shared" si="124"/>
        <v>45343</v>
      </c>
      <c r="H2000" t="s">
        <v>284</v>
      </c>
      <c r="I2000" s="12" t="str">
        <f t="shared" si="125"/>
        <v>32577171930</v>
      </c>
      <c r="L2000" s="11">
        <f t="shared" si="126"/>
        <v>-171930</v>
      </c>
      <c r="O2000" s="10">
        <f>+IFERROR(VLOOKUP(I2000,'[1]Resumen pagos 2025'!$1:$1048576,9,0),0)</f>
        <v>0</v>
      </c>
      <c r="P2000" t="b">
        <f t="shared" si="127"/>
        <v>1</v>
      </c>
    </row>
    <row r="2001" spans="1:16">
      <c r="A2001" t="s">
        <v>464</v>
      </c>
      <c r="B2001" t="s">
        <v>41</v>
      </c>
      <c r="C2001" s="9">
        <v>293</v>
      </c>
      <c r="D2001" s="10">
        <v>45313</v>
      </c>
      <c r="E2001" s="11">
        <v>2338965</v>
      </c>
      <c r="F2001" t="s">
        <v>288</v>
      </c>
      <c r="G2001" s="10">
        <f t="shared" si="124"/>
        <v>45343</v>
      </c>
      <c r="H2001" t="s">
        <v>284</v>
      </c>
      <c r="I2001" s="12" t="str">
        <f t="shared" si="125"/>
        <v>2932338965</v>
      </c>
      <c r="L2001" s="11">
        <f t="shared" si="126"/>
        <v>-2338965</v>
      </c>
      <c r="O2001" s="10">
        <f>+IFERROR(VLOOKUP(I2001,'[1]Resumen pagos 2025'!$1:$1048576,9,0),0)</f>
        <v>0</v>
      </c>
      <c r="P2001" t="b">
        <f t="shared" si="127"/>
        <v>1</v>
      </c>
    </row>
    <row r="2002" spans="1:16">
      <c r="A2002" t="s">
        <v>314</v>
      </c>
      <c r="B2002" t="s">
        <v>41</v>
      </c>
      <c r="C2002" s="9">
        <v>3193422</v>
      </c>
      <c r="D2002" s="10">
        <v>45313</v>
      </c>
      <c r="E2002" s="11">
        <v>149071</v>
      </c>
      <c r="F2002" t="s">
        <v>288</v>
      </c>
      <c r="G2002" s="10">
        <f t="shared" si="124"/>
        <v>45343</v>
      </c>
      <c r="H2002" t="s">
        <v>284</v>
      </c>
      <c r="I2002" s="12" t="str">
        <f t="shared" si="125"/>
        <v>3193422149071</v>
      </c>
      <c r="L2002" s="11">
        <f t="shared" si="126"/>
        <v>-149071</v>
      </c>
      <c r="O2002" s="10">
        <f>+IFERROR(VLOOKUP(I2002,'[1]Resumen pagos 2025'!$1:$1048576,9,0),0)</f>
        <v>0</v>
      </c>
      <c r="P2002" t="b">
        <f t="shared" si="127"/>
        <v>1</v>
      </c>
    </row>
    <row r="2003" spans="1:16">
      <c r="A2003" t="s">
        <v>305</v>
      </c>
      <c r="B2003" t="s">
        <v>41</v>
      </c>
      <c r="C2003" s="9">
        <v>4810957</v>
      </c>
      <c r="D2003" s="10">
        <v>45313</v>
      </c>
      <c r="E2003" s="11">
        <v>349990</v>
      </c>
      <c r="F2003" t="s">
        <v>288</v>
      </c>
      <c r="G2003" s="10">
        <f t="shared" si="124"/>
        <v>45343</v>
      </c>
      <c r="H2003" t="s">
        <v>284</v>
      </c>
      <c r="I2003" s="12" t="str">
        <f t="shared" si="125"/>
        <v>4810957349990</v>
      </c>
      <c r="L2003" s="11">
        <f t="shared" si="126"/>
        <v>-349990</v>
      </c>
      <c r="O2003" s="10">
        <f>+IFERROR(VLOOKUP(I2003,'[1]Resumen pagos 2025'!$1:$1048576,9,0),0)</f>
        <v>0</v>
      </c>
      <c r="P2003" t="b">
        <f t="shared" si="127"/>
        <v>1</v>
      </c>
    </row>
    <row r="2004" spans="1:16">
      <c r="A2004" t="s">
        <v>305</v>
      </c>
      <c r="B2004" t="s">
        <v>41</v>
      </c>
      <c r="C2004" s="9">
        <v>4810903</v>
      </c>
      <c r="D2004" s="10">
        <v>45313</v>
      </c>
      <c r="E2004" s="11">
        <v>124970</v>
      </c>
      <c r="F2004" t="s">
        <v>288</v>
      </c>
      <c r="G2004" s="10">
        <f t="shared" si="124"/>
        <v>45343</v>
      </c>
      <c r="H2004" t="s">
        <v>284</v>
      </c>
      <c r="I2004" s="12" t="str">
        <f t="shared" si="125"/>
        <v>4810903124970</v>
      </c>
      <c r="L2004" s="11">
        <f t="shared" si="126"/>
        <v>-124970</v>
      </c>
      <c r="O2004" s="10">
        <f>+IFERROR(VLOOKUP(I2004,'[1]Resumen pagos 2025'!$1:$1048576,9,0),0)</f>
        <v>0</v>
      </c>
      <c r="P2004" t="b">
        <f t="shared" si="127"/>
        <v>1</v>
      </c>
    </row>
    <row r="2005" spans="1:16">
      <c r="A2005" t="s">
        <v>305</v>
      </c>
      <c r="B2005" t="s">
        <v>41</v>
      </c>
      <c r="C2005" s="9">
        <v>4810946</v>
      </c>
      <c r="D2005" s="10">
        <v>45313</v>
      </c>
      <c r="E2005" s="11">
        <v>1709970</v>
      </c>
      <c r="F2005" t="s">
        <v>288</v>
      </c>
      <c r="G2005" s="10">
        <f t="shared" si="124"/>
        <v>45343</v>
      </c>
      <c r="H2005" t="s">
        <v>284</v>
      </c>
      <c r="I2005" s="12" t="str">
        <f t="shared" si="125"/>
        <v>48109461709970</v>
      </c>
      <c r="L2005" s="11">
        <f t="shared" si="126"/>
        <v>-1709970</v>
      </c>
      <c r="O2005" s="10">
        <f>+IFERROR(VLOOKUP(I2005,'[1]Resumen pagos 2025'!$1:$1048576,9,0),0)</f>
        <v>0</v>
      </c>
      <c r="P2005" t="b">
        <f t="shared" si="127"/>
        <v>1</v>
      </c>
    </row>
    <row r="2006" spans="1:16">
      <c r="A2006" t="s">
        <v>453</v>
      </c>
      <c r="B2006" t="s">
        <v>41</v>
      </c>
      <c r="C2006" s="9">
        <v>1805691</v>
      </c>
      <c r="D2006" s="10">
        <v>45314</v>
      </c>
      <c r="E2006" s="11">
        <v>399990</v>
      </c>
      <c r="F2006" t="s">
        <v>288</v>
      </c>
      <c r="G2006" s="10">
        <f t="shared" si="124"/>
        <v>45344</v>
      </c>
      <c r="H2006" t="s">
        <v>284</v>
      </c>
      <c r="I2006" s="12" t="str">
        <f t="shared" si="125"/>
        <v>1805691399990</v>
      </c>
      <c r="L2006" s="11">
        <f t="shared" si="126"/>
        <v>-399990</v>
      </c>
      <c r="O2006" s="10">
        <f>+IFERROR(VLOOKUP(I2006,'[1]Resumen pagos 2025'!$1:$1048576,9,0),0)</f>
        <v>0</v>
      </c>
      <c r="P2006" t="b">
        <f t="shared" si="127"/>
        <v>1</v>
      </c>
    </row>
    <row r="2007" spans="1:16">
      <c r="A2007" t="s">
        <v>453</v>
      </c>
      <c r="B2007" t="s">
        <v>41</v>
      </c>
      <c r="C2007" s="9">
        <v>1805820</v>
      </c>
      <c r="D2007" s="10">
        <v>45314</v>
      </c>
      <c r="E2007" s="11">
        <v>659989</v>
      </c>
      <c r="F2007" t="s">
        <v>288</v>
      </c>
      <c r="G2007" s="10">
        <f t="shared" si="124"/>
        <v>45344</v>
      </c>
      <c r="H2007" t="s">
        <v>284</v>
      </c>
      <c r="I2007" s="12" t="str">
        <f t="shared" si="125"/>
        <v>1805820659989</v>
      </c>
      <c r="L2007" s="11">
        <f t="shared" si="126"/>
        <v>-659989</v>
      </c>
      <c r="O2007" s="10">
        <f>+IFERROR(VLOOKUP(I2007,'[1]Resumen pagos 2025'!$1:$1048576,9,0),0)</f>
        <v>0</v>
      </c>
      <c r="P2007" t="b">
        <f t="shared" si="127"/>
        <v>1</v>
      </c>
    </row>
    <row r="2008" spans="1:16">
      <c r="A2008" t="s">
        <v>453</v>
      </c>
      <c r="B2008" t="s">
        <v>41</v>
      </c>
      <c r="C2008" s="9">
        <v>1805690</v>
      </c>
      <c r="D2008" s="10">
        <v>45314</v>
      </c>
      <c r="E2008" s="11">
        <v>959990</v>
      </c>
      <c r="F2008" t="s">
        <v>288</v>
      </c>
      <c r="G2008" s="10">
        <f t="shared" si="124"/>
        <v>45344</v>
      </c>
      <c r="H2008" t="s">
        <v>284</v>
      </c>
      <c r="I2008" s="12" t="str">
        <f t="shared" si="125"/>
        <v>1805690959990</v>
      </c>
      <c r="L2008" s="11">
        <f t="shared" si="126"/>
        <v>-959990</v>
      </c>
      <c r="O2008" s="10">
        <f>+IFERROR(VLOOKUP(I2008,'[1]Resumen pagos 2025'!$1:$1048576,9,0),0)</f>
        <v>0</v>
      </c>
      <c r="P2008" t="b">
        <f t="shared" si="127"/>
        <v>1</v>
      </c>
    </row>
    <row r="2009" spans="1:16">
      <c r="A2009" t="s">
        <v>330</v>
      </c>
      <c r="B2009" t="s">
        <v>41</v>
      </c>
      <c r="C2009" s="9">
        <v>554159</v>
      </c>
      <c r="D2009" s="10">
        <v>45314</v>
      </c>
      <c r="E2009" s="11">
        <v>191962</v>
      </c>
      <c r="F2009" t="s">
        <v>288</v>
      </c>
      <c r="G2009" s="10">
        <f t="shared" si="124"/>
        <v>45344</v>
      </c>
      <c r="H2009" t="s">
        <v>284</v>
      </c>
      <c r="I2009" s="12" t="str">
        <f t="shared" si="125"/>
        <v>554159191962</v>
      </c>
      <c r="L2009" s="11">
        <f t="shared" si="126"/>
        <v>-191962</v>
      </c>
      <c r="O2009" s="10">
        <f>+IFERROR(VLOOKUP(I2009,'[1]Resumen pagos 2025'!$1:$1048576,9,0),0)</f>
        <v>0</v>
      </c>
      <c r="P2009" t="b">
        <f t="shared" si="127"/>
        <v>1</v>
      </c>
    </row>
    <row r="2010" spans="1:16">
      <c r="A2010" t="s">
        <v>285</v>
      </c>
      <c r="B2010" t="s">
        <v>310</v>
      </c>
      <c r="C2010" s="23">
        <v>89</v>
      </c>
      <c r="D2010" s="24">
        <v>45314</v>
      </c>
      <c r="E2010" s="25">
        <v>-916300</v>
      </c>
      <c r="F2010" s="26" t="s">
        <v>288</v>
      </c>
      <c r="G2010" s="10">
        <f t="shared" si="124"/>
        <v>45344</v>
      </c>
      <c r="H2010" s="26" t="s">
        <v>311</v>
      </c>
      <c r="I2010" s="27" t="str">
        <f t="shared" si="125"/>
        <v>89-916300</v>
      </c>
      <c r="J2010" s="24"/>
      <c r="K2010" s="25"/>
      <c r="L2010" s="25">
        <f t="shared" si="126"/>
        <v>916300</v>
      </c>
      <c r="O2010" s="10">
        <f>+IFERROR(VLOOKUP(I2010,'[1]Resumen pagos 2025'!$1:$1048576,9,0),0)</f>
        <v>0</v>
      </c>
      <c r="P2010" t="b">
        <f t="shared" si="127"/>
        <v>1</v>
      </c>
    </row>
    <row r="2011" spans="1:16">
      <c r="A2011" t="s">
        <v>350</v>
      </c>
      <c r="B2011" t="s">
        <v>41</v>
      </c>
      <c r="C2011" s="9">
        <v>6501287</v>
      </c>
      <c r="D2011" s="10">
        <v>45314</v>
      </c>
      <c r="E2011" s="11">
        <v>10637</v>
      </c>
      <c r="F2011" t="s">
        <v>288</v>
      </c>
      <c r="G2011" s="10">
        <f t="shared" si="124"/>
        <v>45344</v>
      </c>
      <c r="H2011" t="s">
        <v>284</v>
      </c>
      <c r="I2011" s="12" t="str">
        <f t="shared" si="125"/>
        <v>650128710637</v>
      </c>
      <c r="J2011" s="10">
        <f>+G2011</f>
        <v>45344</v>
      </c>
      <c r="K2011" s="11">
        <f>+E2011</f>
        <v>10637</v>
      </c>
      <c r="L2011" s="11">
        <f t="shared" si="126"/>
        <v>0</v>
      </c>
      <c r="O2011" s="10">
        <f>+IFERROR(VLOOKUP(I2011,'[1]Resumen pagos 2025'!$1:$1048576,9,0),0)</f>
        <v>0</v>
      </c>
      <c r="P2011" t="b">
        <f t="shared" si="127"/>
        <v>0</v>
      </c>
    </row>
    <row r="2012" spans="1:16">
      <c r="A2012" t="s">
        <v>286</v>
      </c>
      <c r="B2012" t="s">
        <v>41</v>
      </c>
      <c r="C2012" s="9">
        <v>3274802</v>
      </c>
      <c r="D2012" s="10">
        <v>45314</v>
      </c>
      <c r="E2012" s="11">
        <v>111119</v>
      </c>
      <c r="F2012" t="s">
        <v>288</v>
      </c>
      <c r="G2012" s="10">
        <f t="shared" si="124"/>
        <v>45344</v>
      </c>
      <c r="H2012" t="s">
        <v>284</v>
      </c>
      <c r="I2012" s="12" t="str">
        <f t="shared" si="125"/>
        <v>3274802111119</v>
      </c>
      <c r="L2012" s="11">
        <f t="shared" si="126"/>
        <v>-111119</v>
      </c>
      <c r="O2012" s="10">
        <f>+IFERROR(VLOOKUP(I2012,'[1]Resumen pagos 2025'!$1:$1048576,9,0),0)</f>
        <v>0</v>
      </c>
      <c r="P2012" t="b">
        <f t="shared" si="127"/>
        <v>1</v>
      </c>
    </row>
    <row r="2013" spans="1:16">
      <c r="A2013" t="s">
        <v>384</v>
      </c>
      <c r="B2013" t="s">
        <v>41</v>
      </c>
      <c r="C2013" s="9">
        <v>2283423</v>
      </c>
      <c r="D2013" s="10">
        <v>45315</v>
      </c>
      <c r="E2013" s="11">
        <v>105315</v>
      </c>
      <c r="F2013" t="s">
        <v>288</v>
      </c>
      <c r="G2013" s="10">
        <f t="shared" si="124"/>
        <v>45345</v>
      </c>
      <c r="H2013" t="s">
        <v>284</v>
      </c>
      <c r="I2013" s="12" t="str">
        <f t="shared" si="125"/>
        <v>2283423105315</v>
      </c>
      <c r="L2013" s="11">
        <f t="shared" si="126"/>
        <v>-105315</v>
      </c>
      <c r="O2013" s="10">
        <f>+IFERROR(VLOOKUP(I2013,'[1]Resumen pagos 2025'!$1:$1048576,9,0),0)</f>
        <v>0</v>
      </c>
      <c r="P2013" t="b">
        <f t="shared" si="127"/>
        <v>1</v>
      </c>
    </row>
    <row r="2014" spans="1:16">
      <c r="A2014" t="s">
        <v>55</v>
      </c>
      <c r="B2014" t="s">
        <v>41</v>
      </c>
      <c r="C2014" s="9">
        <v>1026398</v>
      </c>
      <c r="D2014" s="10">
        <v>45315</v>
      </c>
      <c r="E2014" s="11">
        <v>3815641</v>
      </c>
      <c r="F2014" t="s">
        <v>288</v>
      </c>
      <c r="G2014" s="10">
        <f t="shared" si="124"/>
        <v>45345</v>
      </c>
      <c r="H2014" t="s">
        <v>284</v>
      </c>
      <c r="I2014" s="12" t="str">
        <f t="shared" si="125"/>
        <v>10263983815641</v>
      </c>
      <c r="L2014" s="11">
        <f t="shared" si="126"/>
        <v>-3815641</v>
      </c>
      <c r="N2014" s="14" t="s">
        <v>304</v>
      </c>
      <c r="O2014" s="10">
        <f>+IFERROR(VLOOKUP(I2014,'[1]Resumen pagos 2025'!$1:$1048576,9,0),0)</f>
        <v>0</v>
      </c>
      <c r="P2014" t="b">
        <f t="shared" si="127"/>
        <v>1</v>
      </c>
    </row>
    <row r="2015" spans="1:16">
      <c r="A2015" t="s">
        <v>55</v>
      </c>
      <c r="B2015" t="s">
        <v>41</v>
      </c>
      <c r="C2015" s="9">
        <v>1026397</v>
      </c>
      <c r="D2015" s="10">
        <v>45315</v>
      </c>
      <c r="E2015" s="11">
        <v>3659960</v>
      </c>
      <c r="F2015" t="s">
        <v>288</v>
      </c>
      <c r="G2015" s="10">
        <f t="shared" si="124"/>
        <v>45345</v>
      </c>
      <c r="H2015" t="s">
        <v>284</v>
      </c>
      <c r="I2015" s="12" t="str">
        <f t="shared" si="125"/>
        <v>10263973659960</v>
      </c>
      <c r="L2015" s="11">
        <f t="shared" si="126"/>
        <v>-3659960</v>
      </c>
      <c r="N2015" s="14" t="s">
        <v>304</v>
      </c>
      <c r="O2015" s="10">
        <f>+IFERROR(VLOOKUP(I2015,'[1]Resumen pagos 2025'!$1:$1048576,9,0),0)</f>
        <v>0</v>
      </c>
      <c r="P2015" t="b">
        <f t="shared" si="127"/>
        <v>1</v>
      </c>
    </row>
    <row r="2016" spans="1:16">
      <c r="A2016" t="s">
        <v>359</v>
      </c>
      <c r="B2016" t="s">
        <v>310</v>
      </c>
      <c r="C2016" s="9">
        <v>8773816</v>
      </c>
      <c r="D2016" s="10">
        <v>45316</v>
      </c>
      <c r="E2016" s="11">
        <v>-341</v>
      </c>
      <c r="F2016" t="s">
        <v>288</v>
      </c>
      <c r="G2016" s="10">
        <f t="shared" si="124"/>
        <v>45346</v>
      </c>
      <c r="H2016" t="s">
        <v>311</v>
      </c>
      <c r="I2016" s="12" t="str">
        <f t="shared" si="125"/>
        <v>8773816-341</v>
      </c>
      <c r="L2016" s="11">
        <f t="shared" si="126"/>
        <v>341</v>
      </c>
      <c r="O2016" s="10">
        <f>+IFERROR(VLOOKUP(I2016,'[1]Resumen pagos 2025'!$1:$1048576,9,0),0)</f>
        <v>0</v>
      </c>
      <c r="P2016" t="b">
        <f t="shared" si="127"/>
        <v>1</v>
      </c>
    </row>
    <row r="2017" spans="1:16">
      <c r="A2017" t="s">
        <v>292</v>
      </c>
      <c r="B2017" t="s">
        <v>41</v>
      </c>
      <c r="C2017" s="9">
        <v>63635</v>
      </c>
      <c r="D2017" s="10">
        <v>45316</v>
      </c>
      <c r="E2017" s="11">
        <v>264738</v>
      </c>
      <c r="F2017" t="s">
        <v>288</v>
      </c>
      <c r="G2017" s="10">
        <f t="shared" si="124"/>
        <v>45346</v>
      </c>
      <c r="H2017" t="s">
        <v>284</v>
      </c>
      <c r="I2017" s="12" t="str">
        <f t="shared" si="125"/>
        <v>63635264738</v>
      </c>
      <c r="L2017" s="11">
        <f t="shared" si="126"/>
        <v>-264738</v>
      </c>
      <c r="O2017" s="10">
        <f>+IFERROR(VLOOKUP(I2017,'[1]Resumen pagos 2025'!$1:$1048576,9,0),0)</f>
        <v>0</v>
      </c>
      <c r="P2017" t="b">
        <f t="shared" si="127"/>
        <v>1</v>
      </c>
    </row>
    <row r="2018" spans="1:16">
      <c r="A2018" t="s">
        <v>502</v>
      </c>
      <c r="B2018" t="s">
        <v>41</v>
      </c>
      <c r="C2018" s="9">
        <v>7620</v>
      </c>
      <c r="D2018" s="10">
        <v>45317</v>
      </c>
      <c r="E2018" s="11">
        <v>458920</v>
      </c>
      <c r="F2018" t="s">
        <v>288</v>
      </c>
      <c r="G2018" s="10">
        <f t="shared" si="124"/>
        <v>45347</v>
      </c>
      <c r="H2018" t="s">
        <v>284</v>
      </c>
      <c r="I2018" s="12" t="str">
        <f t="shared" si="125"/>
        <v>7620458920</v>
      </c>
      <c r="L2018" s="11">
        <f t="shared" si="126"/>
        <v>-458920</v>
      </c>
      <c r="O2018" s="10">
        <f>+IFERROR(VLOOKUP(I2018,'[1]Resumen pagos 2025'!$1:$1048576,9,0),0)</f>
        <v>0</v>
      </c>
      <c r="P2018" t="b">
        <f t="shared" si="127"/>
        <v>1</v>
      </c>
    </row>
    <row r="2019" spans="1:16">
      <c r="A2019" t="s">
        <v>305</v>
      </c>
      <c r="B2019" t="s">
        <v>310</v>
      </c>
      <c r="C2019" s="9">
        <v>24678065</v>
      </c>
      <c r="D2019" s="10">
        <v>45317</v>
      </c>
      <c r="E2019" s="11">
        <v>-599900</v>
      </c>
      <c r="F2019" t="s">
        <v>288</v>
      </c>
      <c r="G2019" s="10">
        <f t="shared" si="124"/>
        <v>45347</v>
      </c>
      <c r="H2019" t="s">
        <v>311</v>
      </c>
      <c r="I2019" s="12" t="str">
        <f t="shared" si="125"/>
        <v>24678065-599900</v>
      </c>
      <c r="L2019" s="11">
        <f t="shared" si="126"/>
        <v>599900</v>
      </c>
      <c r="O2019" s="10">
        <f>+IFERROR(VLOOKUP(I2019,'[1]Resumen pagos 2025'!$1:$1048576,9,0),0)</f>
        <v>0</v>
      </c>
      <c r="P2019" t="b">
        <f t="shared" si="127"/>
        <v>1</v>
      </c>
    </row>
    <row r="2020" spans="1:16">
      <c r="A2020" t="s">
        <v>478</v>
      </c>
      <c r="B2020" t="s">
        <v>41</v>
      </c>
      <c r="C2020" s="9">
        <v>283</v>
      </c>
      <c r="D2020" s="10">
        <v>45318</v>
      </c>
      <c r="E2020" s="11">
        <v>174900</v>
      </c>
      <c r="F2020" t="s">
        <v>288</v>
      </c>
      <c r="G2020" s="10">
        <f t="shared" si="124"/>
        <v>45348</v>
      </c>
      <c r="H2020" s="26" t="s">
        <v>327</v>
      </c>
      <c r="I2020" s="12" t="str">
        <f t="shared" si="125"/>
        <v>283174900</v>
      </c>
      <c r="L2020" s="11">
        <f t="shared" si="126"/>
        <v>-174900</v>
      </c>
      <c r="O2020" s="10">
        <f>+IFERROR(VLOOKUP(I2020,'[1]Resumen pagos 2025'!$1:$1048576,9,0),0)</f>
        <v>0</v>
      </c>
      <c r="P2020" t="b">
        <f t="shared" si="127"/>
        <v>1</v>
      </c>
    </row>
    <row r="2021" spans="1:16">
      <c r="A2021" t="s">
        <v>503</v>
      </c>
      <c r="B2021" t="s">
        <v>41</v>
      </c>
      <c r="C2021" s="9">
        <v>154780</v>
      </c>
      <c r="D2021" s="10">
        <v>45318</v>
      </c>
      <c r="E2021" s="11">
        <v>186452</v>
      </c>
      <c r="F2021" t="s">
        <v>288</v>
      </c>
      <c r="G2021" s="10">
        <f t="shared" si="124"/>
        <v>45348</v>
      </c>
      <c r="H2021" t="s">
        <v>284</v>
      </c>
      <c r="I2021" s="12" t="str">
        <f t="shared" si="125"/>
        <v>154780186452</v>
      </c>
      <c r="L2021" s="11">
        <f t="shared" si="126"/>
        <v>-186452</v>
      </c>
      <c r="O2021" s="10">
        <f>+IFERROR(VLOOKUP(I2021,'[1]Resumen pagos 2025'!$1:$1048576,9,0),0)</f>
        <v>0</v>
      </c>
      <c r="P2021" t="b">
        <f t="shared" si="127"/>
        <v>1</v>
      </c>
    </row>
    <row r="2022" spans="1:16">
      <c r="A2022" t="s">
        <v>305</v>
      </c>
      <c r="B2022" t="s">
        <v>310</v>
      </c>
      <c r="C2022" s="9">
        <v>24641519</v>
      </c>
      <c r="D2022" s="10">
        <v>45318</v>
      </c>
      <c r="E2022" s="11">
        <v>-9990</v>
      </c>
      <c r="F2022" t="s">
        <v>288</v>
      </c>
      <c r="G2022" s="10">
        <f t="shared" si="124"/>
        <v>45348</v>
      </c>
      <c r="H2022" t="s">
        <v>311</v>
      </c>
      <c r="I2022" s="12" t="str">
        <f t="shared" si="125"/>
        <v>24641519-9990</v>
      </c>
      <c r="L2022" s="11">
        <f t="shared" si="126"/>
        <v>9990</v>
      </c>
      <c r="O2022" s="10">
        <f>+IFERROR(VLOOKUP(I2022,'[1]Resumen pagos 2025'!$1:$1048576,9,0),0)</f>
        <v>0</v>
      </c>
      <c r="P2022" t="b">
        <f t="shared" si="127"/>
        <v>1</v>
      </c>
    </row>
    <row r="2023" spans="1:16">
      <c r="A2023" t="s">
        <v>359</v>
      </c>
      <c r="B2023" t="s">
        <v>41</v>
      </c>
      <c r="C2023" s="9">
        <v>50896644</v>
      </c>
      <c r="D2023" s="10">
        <v>45320</v>
      </c>
      <c r="E2023" s="11">
        <v>695</v>
      </c>
      <c r="F2023" t="s">
        <v>288</v>
      </c>
      <c r="G2023" s="10">
        <f t="shared" si="124"/>
        <v>45350</v>
      </c>
      <c r="H2023" t="s">
        <v>284</v>
      </c>
      <c r="I2023" s="12" t="str">
        <f t="shared" si="125"/>
        <v>50896644695</v>
      </c>
      <c r="L2023" s="11">
        <f t="shared" si="126"/>
        <v>-695</v>
      </c>
      <c r="O2023" s="10">
        <f>+IFERROR(VLOOKUP(I2023,'[1]Resumen pagos 2025'!$1:$1048576,9,0),0)</f>
        <v>0</v>
      </c>
      <c r="P2023" t="b">
        <f t="shared" si="127"/>
        <v>1</v>
      </c>
    </row>
    <row r="2024" spans="1:16">
      <c r="A2024" t="s">
        <v>353</v>
      </c>
      <c r="B2024" t="s">
        <v>41</v>
      </c>
      <c r="C2024" s="9">
        <v>3226</v>
      </c>
      <c r="D2024" s="10">
        <v>45320</v>
      </c>
      <c r="E2024" s="11">
        <v>727522</v>
      </c>
      <c r="F2024" t="s">
        <v>288</v>
      </c>
      <c r="G2024" s="10">
        <f t="shared" si="124"/>
        <v>45350</v>
      </c>
      <c r="H2024" t="s">
        <v>284</v>
      </c>
      <c r="I2024" s="12" t="str">
        <f t="shared" si="125"/>
        <v>3226727522</v>
      </c>
      <c r="J2024" s="32">
        <v>45516</v>
      </c>
      <c r="K2024" s="33">
        <v>724112</v>
      </c>
      <c r="L2024" s="11">
        <f t="shared" si="126"/>
        <v>-3410</v>
      </c>
      <c r="O2024" s="10">
        <f>+IFERROR(VLOOKUP(I2024,'[1]Resumen pagos 2025'!$1:$1048576,9,0),0)</f>
        <v>0</v>
      </c>
      <c r="P2024" t="b">
        <f t="shared" si="127"/>
        <v>0</v>
      </c>
    </row>
    <row r="2025" spans="1:16">
      <c r="A2025" t="s">
        <v>413</v>
      </c>
      <c r="B2025" t="s">
        <v>41</v>
      </c>
      <c r="C2025" s="9">
        <v>8060</v>
      </c>
      <c r="D2025" s="10">
        <v>45320</v>
      </c>
      <c r="E2025" s="11">
        <v>4366260</v>
      </c>
      <c r="F2025" t="s">
        <v>288</v>
      </c>
      <c r="G2025" s="10">
        <f t="shared" si="124"/>
        <v>45350</v>
      </c>
      <c r="H2025" t="s">
        <v>284</v>
      </c>
      <c r="I2025" s="12" t="str">
        <f t="shared" si="125"/>
        <v>80604366260</v>
      </c>
      <c r="L2025" s="11">
        <f t="shared" si="126"/>
        <v>-4366260</v>
      </c>
      <c r="O2025" s="10">
        <f>+IFERROR(VLOOKUP(I2025,'[1]Resumen pagos 2025'!$1:$1048576,9,0),0)</f>
        <v>0</v>
      </c>
      <c r="P2025" t="b">
        <f t="shared" si="127"/>
        <v>1</v>
      </c>
    </row>
    <row r="2026" spans="1:16">
      <c r="A2026" t="s">
        <v>314</v>
      </c>
      <c r="B2026" t="s">
        <v>41</v>
      </c>
      <c r="C2026" s="9">
        <v>3196753</v>
      </c>
      <c r="D2026" s="10">
        <v>45320</v>
      </c>
      <c r="E2026" s="11">
        <v>464430</v>
      </c>
      <c r="F2026" t="s">
        <v>288</v>
      </c>
      <c r="G2026" s="10">
        <f t="shared" si="124"/>
        <v>45350</v>
      </c>
      <c r="H2026" t="s">
        <v>284</v>
      </c>
      <c r="I2026" s="12" t="str">
        <f t="shared" si="125"/>
        <v>3196753464430</v>
      </c>
      <c r="L2026" s="11">
        <f t="shared" si="126"/>
        <v>-464430</v>
      </c>
      <c r="O2026" s="10">
        <f>+IFERROR(VLOOKUP(I2026,'[1]Resumen pagos 2025'!$1:$1048576,9,0),0)</f>
        <v>0</v>
      </c>
      <c r="P2026" t="b">
        <f t="shared" si="127"/>
        <v>1</v>
      </c>
    </row>
    <row r="2027" spans="1:16">
      <c r="A2027" t="s">
        <v>55</v>
      </c>
      <c r="B2027" t="s">
        <v>41</v>
      </c>
      <c r="C2027" s="9">
        <v>1026513</v>
      </c>
      <c r="D2027" s="10">
        <v>45320</v>
      </c>
      <c r="E2027" s="11">
        <v>3318379</v>
      </c>
      <c r="F2027" t="s">
        <v>288</v>
      </c>
      <c r="G2027" s="10">
        <f t="shared" si="124"/>
        <v>45350</v>
      </c>
      <c r="H2027" t="s">
        <v>284</v>
      </c>
      <c r="I2027" s="12" t="str">
        <f t="shared" si="125"/>
        <v>10265133318379</v>
      </c>
      <c r="L2027" s="11">
        <f t="shared" si="126"/>
        <v>-3318379</v>
      </c>
      <c r="N2027" s="14" t="s">
        <v>304</v>
      </c>
      <c r="O2027" s="10">
        <f>+IFERROR(VLOOKUP(I2027,'[1]Resumen pagos 2025'!$1:$1048576,9,0),0)</f>
        <v>0</v>
      </c>
      <c r="P2027" t="b">
        <f t="shared" si="127"/>
        <v>1</v>
      </c>
    </row>
    <row r="2028" spans="1:16">
      <c r="A2028" t="s">
        <v>488</v>
      </c>
      <c r="B2028" t="s">
        <v>41</v>
      </c>
      <c r="C2028" s="9">
        <v>46455245</v>
      </c>
      <c r="D2028" s="10">
        <v>45320</v>
      </c>
      <c r="E2028" s="11">
        <v>27580</v>
      </c>
      <c r="F2028" t="s">
        <v>288</v>
      </c>
      <c r="G2028" s="10">
        <f t="shared" si="124"/>
        <v>45350</v>
      </c>
      <c r="H2028" t="s">
        <v>284</v>
      </c>
      <c r="I2028" s="12" t="str">
        <f t="shared" si="125"/>
        <v>4645524527580</v>
      </c>
      <c r="J2028" s="10">
        <v>45320</v>
      </c>
      <c r="K2028" s="11">
        <v>27580</v>
      </c>
      <c r="L2028" s="11">
        <f t="shared" si="126"/>
        <v>0</v>
      </c>
      <c r="O2028" s="10">
        <f>+IFERROR(VLOOKUP(I2028,'[1]Resumen pagos 2025'!$1:$1048576,9,0),0)</f>
        <v>0</v>
      </c>
      <c r="P2028" t="b">
        <f t="shared" si="127"/>
        <v>0</v>
      </c>
    </row>
    <row r="2029" spans="1:16">
      <c r="A2029" t="s">
        <v>453</v>
      </c>
      <c r="B2029" t="s">
        <v>41</v>
      </c>
      <c r="C2029" s="9">
        <v>1807872</v>
      </c>
      <c r="D2029" s="10">
        <v>45321</v>
      </c>
      <c r="E2029" s="11">
        <v>189989</v>
      </c>
      <c r="F2029" t="s">
        <v>288</v>
      </c>
      <c r="G2029" s="10">
        <f t="shared" si="124"/>
        <v>45351</v>
      </c>
      <c r="H2029" t="s">
        <v>284</v>
      </c>
      <c r="I2029" s="12" t="str">
        <f t="shared" si="125"/>
        <v>1807872189989</v>
      </c>
      <c r="L2029" s="11">
        <f t="shared" si="126"/>
        <v>-189989</v>
      </c>
      <c r="O2029" s="10">
        <f>+IFERROR(VLOOKUP(I2029,'[1]Resumen pagos 2025'!$1:$1048576,9,0),0)</f>
        <v>0</v>
      </c>
      <c r="P2029" t="b">
        <f t="shared" si="127"/>
        <v>1</v>
      </c>
    </row>
    <row r="2030" spans="1:16">
      <c r="A2030" t="s">
        <v>330</v>
      </c>
      <c r="B2030" t="s">
        <v>310</v>
      </c>
      <c r="C2030" s="9">
        <v>80867</v>
      </c>
      <c r="D2030" s="10">
        <v>45321</v>
      </c>
      <c r="E2030" s="11">
        <v>-251739</v>
      </c>
      <c r="F2030" t="s">
        <v>288</v>
      </c>
      <c r="G2030" s="10">
        <f t="shared" si="124"/>
        <v>45351</v>
      </c>
      <c r="H2030" t="s">
        <v>311</v>
      </c>
      <c r="I2030" s="12" t="str">
        <f t="shared" si="125"/>
        <v>80867-251739</v>
      </c>
      <c r="L2030" s="11">
        <f t="shared" si="126"/>
        <v>251739</v>
      </c>
      <c r="O2030" s="10">
        <f>+IFERROR(VLOOKUP(I2030,'[1]Resumen pagos 2025'!$1:$1048576,9,0),0)</f>
        <v>0</v>
      </c>
      <c r="P2030" t="b">
        <f t="shared" si="127"/>
        <v>1</v>
      </c>
    </row>
    <row r="2031" spans="1:16">
      <c r="A2031" t="s">
        <v>408</v>
      </c>
      <c r="B2031" t="s">
        <v>41</v>
      </c>
      <c r="C2031" s="9">
        <v>238743</v>
      </c>
      <c r="D2031" s="10">
        <v>45321</v>
      </c>
      <c r="E2031" s="11">
        <v>519067</v>
      </c>
      <c r="F2031" t="s">
        <v>288</v>
      </c>
      <c r="G2031" s="10">
        <f t="shared" si="124"/>
        <v>45351</v>
      </c>
      <c r="H2031" t="s">
        <v>284</v>
      </c>
      <c r="I2031" s="12" t="str">
        <f t="shared" si="125"/>
        <v>238743519067</v>
      </c>
      <c r="L2031" s="11">
        <f t="shared" si="126"/>
        <v>-519067</v>
      </c>
      <c r="O2031" s="10">
        <f>+IFERROR(VLOOKUP(I2031,'[1]Resumen pagos 2025'!$1:$1048576,9,0),0)</f>
        <v>0</v>
      </c>
      <c r="P2031" t="b">
        <f t="shared" si="127"/>
        <v>1</v>
      </c>
    </row>
    <row r="2032" spans="1:16">
      <c r="A2032" t="s">
        <v>415</v>
      </c>
      <c r="B2032" t="s">
        <v>41</v>
      </c>
      <c r="C2032" s="9">
        <v>113181</v>
      </c>
      <c r="D2032" s="10">
        <v>45321</v>
      </c>
      <c r="E2032" s="11">
        <v>804980</v>
      </c>
      <c r="F2032" t="s">
        <v>288</v>
      </c>
      <c r="G2032" s="10">
        <f t="shared" si="124"/>
        <v>45351</v>
      </c>
      <c r="H2032" t="s">
        <v>284</v>
      </c>
      <c r="I2032" s="12" t="str">
        <f t="shared" si="125"/>
        <v>113181804980</v>
      </c>
      <c r="L2032" s="11">
        <f t="shared" si="126"/>
        <v>-804980</v>
      </c>
      <c r="O2032" s="10">
        <f>+IFERROR(VLOOKUP(I2032,'[1]Resumen pagos 2025'!$1:$1048576,9,0),0)</f>
        <v>0</v>
      </c>
      <c r="P2032" t="b">
        <f t="shared" si="127"/>
        <v>1</v>
      </c>
    </row>
    <row r="2033" spans="1:16">
      <c r="A2033" t="s">
        <v>376</v>
      </c>
      <c r="B2033" t="s">
        <v>41</v>
      </c>
      <c r="C2033" s="9">
        <v>8269150</v>
      </c>
      <c r="D2033" s="10">
        <v>45322</v>
      </c>
      <c r="E2033" s="11">
        <v>22808</v>
      </c>
      <c r="F2033" t="s">
        <v>288</v>
      </c>
      <c r="G2033" s="10">
        <f t="shared" si="124"/>
        <v>45352</v>
      </c>
      <c r="H2033" t="s">
        <v>284</v>
      </c>
      <c r="I2033" s="12" t="str">
        <f t="shared" si="125"/>
        <v>826915022808</v>
      </c>
      <c r="J2033" s="10">
        <f>+G2033</f>
        <v>45352</v>
      </c>
      <c r="K2033" s="11">
        <f>+E2033</f>
        <v>22808</v>
      </c>
      <c r="L2033" s="11">
        <f t="shared" si="126"/>
        <v>0</v>
      </c>
      <c r="O2033" s="10">
        <f>+IFERROR(VLOOKUP(I2033,'[1]Resumen pagos 2025'!$1:$1048576,9,0),0)</f>
        <v>0</v>
      </c>
      <c r="P2033" t="b">
        <f t="shared" si="127"/>
        <v>0</v>
      </c>
    </row>
    <row r="2034" spans="1:16">
      <c r="A2034" t="s">
        <v>95</v>
      </c>
      <c r="B2034" t="s">
        <v>41</v>
      </c>
      <c r="C2034" s="9">
        <v>5940</v>
      </c>
      <c r="D2034" s="10">
        <v>45322</v>
      </c>
      <c r="E2034" s="11">
        <v>3972859</v>
      </c>
      <c r="F2034" t="s">
        <v>288</v>
      </c>
      <c r="G2034" s="10">
        <f t="shared" si="124"/>
        <v>45352</v>
      </c>
      <c r="H2034" t="s">
        <v>284</v>
      </c>
      <c r="I2034" s="12" t="str">
        <f t="shared" si="125"/>
        <v>59403972859</v>
      </c>
      <c r="L2034" s="11">
        <f t="shared" si="126"/>
        <v>-3972859</v>
      </c>
      <c r="O2034" s="10">
        <f>+IFERROR(VLOOKUP(I2034,'[1]Resumen pagos 2025'!$1:$1048576,9,0),0)</f>
        <v>0</v>
      </c>
      <c r="P2034" t="b">
        <f t="shared" si="127"/>
        <v>1</v>
      </c>
    </row>
    <row r="2035" spans="1:16">
      <c r="A2035" t="s">
        <v>292</v>
      </c>
      <c r="B2035" t="s">
        <v>41</v>
      </c>
      <c r="C2035" s="9">
        <v>63701</v>
      </c>
      <c r="D2035" s="10">
        <v>45322</v>
      </c>
      <c r="E2035" s="11">
        <v>31177</v>
      </c>
      <c r="F2035" t="s">
        <v>288</v>
      </c>
      <c r="G2035" s="10">
        <f t="shared" si="124"/>
        <v>45352</v>
      </c>
      <c r="H2035" t="s">
        <v>284</v>
      </c>
      <c r="I2035" s="12" t="str">
        <f t="shared" si="125"/>
        <v>6370131177</v>
      </c>
      <c r="L2035" s="11">
        <f t="shared" si="126"/>
        <v>-31177</v>
      </c>
      <c r="O2035" s="10">
        <f>+IFERROR(VLOOKUP(I2035,'[1]Resumen pagos 2025'!$1:$1048576,9,0),0)</f>
        <v>0</v>
      </c>
      <c r="P2035" t="b">
        <f t="shared" si="127"/>
        <v>1</v>
      </c>
    </row>
    <row r="2036" spans="1:16">
      <c r="A2036" t="s">
        <v>375</v>
      </c>
      <c r="B2036" t="s">
        <v>41</v>
      </c>
      <c r="C2036" s="9">
        <v>34182</v>
      </c>
      <c r="D2036" s="10">
        <v>45323</v>
      </c>
      <c r="E2036" s="11">
        <v>1310904</v>
      </c>
      <c r="F2036" t="s">
        <v>288</v>
      </c>
      <c r="G2036" s="10">
        <f t="shared" si="124"/>
        <v>45353</v>
      </c>
      <c r="H2036" t="s">
        <v>284</v>
      </c>
      <c r="I2036" s="12" t="str">
        <f t="shared" si="125"/>
        <v>341821310904</v>
      </c>
      <c r="L2036" s="11">
        <f t="shared" si="126"/>
        <v>-1310904</v>
      </c>
      <c r="O2036" s="10">
        <f>+IFERROR(VLOOKUP(I2036,'[1]Resumen pagos 2025'!$1:$1048576,9,0),0)</f>
        <v>0</v>
      </c>
      <c r="P2036" t="b">
        <f t="shared" si="127"/>
        <v>1</v>
      </c>
    </row>
    <row r="2037" spans="1:16">
      <c r="A2037" t="s">
        <v>330</v>
      </c>
      <c r="B2037" t="s">
        <v>41</v>
      </c>
      <c r="C2037" s="9">
        <v>555762</v>
      </c>
      <c r="D2037" s="10">
        <v>45323</v>
      </c>
      <c r="E2037" s="11">
        <v>59775</v>
      </c>
      <c r="F2037" t="s">
        <v>288</v>
      </c>
      <c r="G2037" s="10">
        <f t="shared" si="124"/>
        <v>45353</v>
      </c>
      <c r="H2037" t="s">
        <v>284</v>
      </c>
      <c r="I2037" s="12" t="str">
        <f t="shared" si="125"/>
        <v>55576259775</v>
      </c>
      <c r="L2037" s="11">
        <f t="shared" si="126"/>
        <v>-59775</v>
      </c>
      <c r="O2037" s="10">
        <f>+IFERROR(VLOOKUP(I2037,'[1]Resumen pagos 2025'!$1:$1048576,9,0),0)</f>
        <v>0</v>
      </c>
      <c r="P2037" t="b">
        <f t="shared" si="127"/>
        <v>1</v>
      </c>
    </row>
    <row r="2038" spans="1:16">
      <c r="A2038" t="s">
        <v>492</v>
      </c>
      <c r="B2038" t="s">
        <v>41</v>
      </c>
      <c r="C2038" s="9">
        <v>13194</v>
      </c>
      <c r="D2038" s="10">
        <v>45323</v>
      </c>
      <c r="E2038" s="11">
        <v>249469</v>
      </c>
      <c r="F2038" t="s">
        <v>288</v>
      </c>
      <c r="G2038" s="10">
        <f t="shared" si="124"/>
        <v>45353</v>
      </c>
      <c r="H2038" t="s">
        <v>284</v>
      </c>
      <c r="I2038" s="12" t="str">
        <f t="shared" si="125"/>
        <v>13194249469</v>
      </c>
      <c r="L2038" s="11">
        <f t="shared" si="126"/>
        <v>-249469</v>
      </c>
      <c r="O2038" s="10">
        <f>+IFERROR(VLOOKUP(I2038,'[1]Resumen pagos 2025'!$1:$1048576,9,0),0)</f>
        <v>0</v>
      </c>
      <c r="P2038" t="b">
        <f t="shared" si="127"/>
        <v>1</v>
      </c>
    </row>
    <row r="2039" spans="1:16">
      <c r="A2039" t="s">
        <v>492</v>
      </c>
      <c r="B2039" t="s">
        <v>41</v>
      </c>
      <c r="C2039" s="9">
        <v>13137</v>
      </c>
      <c r="D2039" s="10">
        <v>45323</v>
      </c>
      <c r="E2039" s="11">
        <v>129479</v>
      </c>
      <c r="F2039" t="s">
        <v>288</v>
      </c>
      <c r="G2039" s="10">
        <f t="shared" si="124"/>
        <v>45353</v>
      </c>
      <c r="H2039" t="s">
        <v>284</v>
      </c>
      <c r="I2039" s="12" t="str">
        <f t="shared" si="125"/>
        <v>13137129479</v>
      </c>
      <c r="L2039" s="11">
        <f t="shared" si="126"/>
        <v>-129479</v>
      </c>
      <c r="O2039" s="10">
        <f>+IFERROR(VLOOKUP(I2039,'[1]Resumen pagos 2025'!$1:$1048576,9,0),0)</f>
        <v>0</v>
      </c>
      <c r="P2039" t="b">
        <f t="shared" si="127"/>
        <v>1</v>
      </c>
    </row>
    <row r="2040" spans="1:16">
      <c r="A2040" t="s">
        <v>127</v>
      </c>
      <c r="B2040" t="s">
        <v>41</v>
      </c>
      <c r="C2040" s="9">
        <v>20815</v>
      </c>
      <c r="D2040" s="10">
        <v>45323</v>
      </c>
      <c r="E2040" s="11">
        <v>18113</v>
      </c>
      <c r="F2040" t="s">
        <v>288</v>
      </c>
      <c r="G2040" s="10">
        <f t="shared" si="124"/>
        <v>45353</v>
      </c>
      <c r="H2040" t="s">
        <v>284</v>
      </c>
      <c r="I2040" s="12" t="str">
        <f t="shared" si="125"/>
        <v>2081518113</v>
      </c>
      <c r="L2040" s="11">
        <f t="shared" si="126"/>
        <v>-18113</v>
      </c>
      <c r="O2040" s="10">
        <f>+IFERROR(VLOOKUP(I2040,'[1]Resumen pagos 2025'!$1:$1048576,9,0),0)</f>
        <v>0</v>
      </c>
      <c r="P2040" t="b">
        <f t="shared" si="127"/>
        <v>1</v>
      </c>
    </row>
    <row r="2041" spans="1:16">
      <c r="A2041" t="s">
        <v>127</v>
      </c>
      <c r="B2041" t="s">
        <v>297</v>
      </c>
      <c r="C2041" s="9">
        <v>199150</v>
      </c>
      <c r="D2041" s="10">
        <v>45323</v>
      </c>
      <c r="E2041" s="11">
        <v>30927</v>
      </c>
      <c r="F2041" t="s">
        <v>288</v>
      </c>
      <c r="G2041" s="10">
        <f t="shared" si="124"/>
        <v>45353</v>
      </c>
      <c r="H2041" t="s">
        <v>284</v>
      </c>
      <c r="I2041" s="12" t="str">
        <f t="shared" si="125"/>
        <v>19915030927</v>
      </c>
      <c r="L2041" s="11">
        <f t="shared" si="126"/>
        <v>-30927</v>
      </c>
      <c r="O2041" s="10">
        <f>+IFERROR(VLOOKUP(I2041,'[1]Resumen pagos 2025'!$1:$1048576,9,0),0)</f>
        <v>0</v>
      </c>
      <c r="P2041" t="b">
        <f t="shared" si="127"/>
        <v>1</v>
      </c>
    </row>
    <row r="2042" spans="1:16">
      <c r="A2042" t="s">
        <v>305</v>
      </c>
      <c r="B2042" t="s">
        <v>41</v>
      </c>
      <c r="C2042" s="9">
        <v>4813294</v>
      </c>
      <c r="D2042" s="10">
        <v>45323</v>
      </c>
      <c r="E2042" s="11">
        <v>264980</v>
      </c>
      <c r="F2042" t="s">
        <v>288</v>
      </c>
      <c r="G2042" s="10">
        <f t="shared" si="124"/>
        <v>45353</v>
      </c>
      <c r="H2042" t="s">
        <v>284</v>
      </c>
      <c r="I2042" s="12" t="str">
        <f t="shared" si="125"/>
        <v>4813294264980</v>
      </c>
      <c r="L2042" s="11">
        <f t="shared" si="126"/>
        <v>-264980</v>
      </c>
      <c r="O2042" s="10">
        <f>+IFERROR(VLOOKUP(I2042,'[1]Resumen pagos 2025'!$1:$1048576,9,0),0)</f>
        <v>0</v>
      </c>
      <c r="P2042" t="b">
        <f t="shared" si="127"/>
        <v>1</v>
      </c>
    </row>
    <row r="2043" spans="1:16">
      <c r="A2043" t="s">
        <v>305</v>
      </c>
      <c r="B2043" t="s">
        <v>41</v>
      </c>
      <c r="C2043" s="9">
        <v>4813498</v>
      </c>
      <c r="D2043" s="10">
        <v>45324</v>
      </c>
      <c r="E2043" s="11">
        <v>31980</v>
      </c>
      <c r="F2043" t="s">
        <v>288</v>
      </c>
      <c r="G2043" s="10">
        <f t="shared" si="124"/>
        <v>45354</v>
      </c>
      <c r="H2043" t="s">
        <v>284</v>
      </c>
      <c r="I2043" s="12" t="str">
        <f t="shared" si="125"/>
        <v>481349831980</v>
      </c>
      <c r="L2043" s="11">
        <f t="shared" si="126"/>
        <v>-31980</v>
      </c>
      <c r="O2043" s="10">
        <f>+IFERROR(VLOOKUP(I2043,'[1]Resumen pagos 2025'!$1:$1048576,9,0),0)</f>
        <v>0</v>
      </c>
      <c r="P2043" t="b">
        <f t="shared" si="127"/>
        <v>1</v>
      </c>
    </row>
    <row r="2044" spans="1:16">
      <c r="A2044" t="s">
        <v>305</v>
      </c>
      <c r="B2044" t="s">
        <v>41</v>
      </c>
      <c r="C2044" s="9">
        <v>4813500</v>
      </c>
      <c r="D2044" s="10">
        <v>45324</v>
      </c>
      <c r="E2044" s="11">
        <v>419990</v>
      </c>
      <c r="F2044" t="s">
        <v>288</v>
      </c>
      <c r="G2044" s="10">
        <f t="shared" si="124"/>
        <v>45354</v>
      </c>
      <c r="H2044" t="s">
        <v>284</v>
      </c>
      <c r="I2044" s="12" t="str">
        <f t="shared" si="125"/>
        <v>4813500419990</v>
      </c>
      <c r="L2044" s="11">
        <f t="shared" si="126"/>
        <v>-419990</v>
      </c>
      <c r="O2044" s="10">
        <f>+IFERROR(VLOOKUP(I2044,'[1]Resumen pagos 2025'!$1:$1048576,9,0),0)</f>
        <v>0</v>
      </c>
      <c r="P2044" t="b">
        <f t="shared" si="127"/>
        <v>1</v>
      </c>
    </row>
    <row r="2045" spans="1:16">
      <c r="A2045" t="s">
        <v>305</v>
      </c>
      <c r="B2045" t="s">
        <v>41</v>
      </c>
      <c r="C2045" s="9">
        <v>4813499</v>
      </c>
      <c r="D2045" s="10">
        <v>45324</v>
      </c>
      <c r="E2045" s="11">
        <v>719980</v>
      </c>
      <c r="F2045" t="s">
        <v>288</v>
      </c>
      <c r="G2045" s="10">
        <f t="shared" si="124"/>
        <v>45354</v>
      </c>
      <c r="H2045" t="s">
        <v>284</v>
      </c>
      <c r="I2045" s="12" t="str">
        <f t="shared" si="125"/>
        <v>4813499719980</v>
      </c>
      <c r="L2045" s="11">
        <f t="shared" si="126"/>
        <v>-719980</v>
      </c>
      <c r="O2045" s="10">
        <f>+IFERROR(VLOOKUP(I2045,'[1]Resumen pagos 2025'!$1:$1048576,9,0),0)</f>
        <v>0</v>
      </c>
      <c r="P2045" t="b">
        <f t="shared" si="127"/>
        <v>1</v>
      </c>
    </row>
    <row r="2046" spans="1:16">
      <c r="A2046" t="s">
        <v>305</v>
      </c>
      <c r="B2046" t="s">
        <v>310</v>
      </c>
      <c r="C2046" s="9">
        <v>24698698</v>
      </c>
      <c r="D2046" s="10">
        <v>45324</v>
      </c>
      <c r="E2046" s="11">
        <v>-182990</v>
      </c>
      <c r="F2046" t="s">
        <v>288</v>
      </c>
      <c r="G2046" s="10">
        <f t="shared" si="124"/>
        <v>45354</v>
      </c>
      <c r="H2046" t="s">
        <v>311</v>
      </c>
      <c r="I2046" s="12" t="str">
        <f t="shared" si="125"/>
        <v>24698698-182990</v>
      </c>
      <c r="L2046" s="11">
        <f t="shared" si="126"/>
        <v>182990</v>
      </c>
      <c r="O2046" s="10">
        <f>+IFERROR(VLOOKUP(I2046,'[1]Resumen pagos 2025'!$1:$1048576,9,0),0)</f>
        <v>0</v>
      </c>
      <c r="P2046" t="b">
        <f t="shared" si="127"/>
        <v>1</v>
      </c>
    </row>
    <row r="2047" spans="1:16">
      <c r="A2047" t="s">
        <v>305</v>
      </c>
      <c r="B2047" t="s">
        <v>310</v>
      </c>
      <c r="C2047" s="9">
        <v>24706331</v>
      </c>
      <c r="D2047" s="10">
        <v>45324</v>
      </c>
      <c r="E2047" s="34">
        <v>-1159960</v>
      </c>
      <c r="F2047" t="s">
        <v>288</v>
      </c>
      <c r="G2047" s="10">
        <f t="shared" si="124"/>
        <v>45354</v>
      </c>
      <c r="H2047" t="s">
        <v>311</v>
      </c>
      <c r="I2047" s="12" t="str">
        <f t="shared" si="125"/>
        <v>24706331-1159960</v>
      </c>
      <c r="L2047" s="11">
        <f t="shared" si="126"/>
        <v>1159960</v>
      </c>
      <c r="O2047" s="10">
        <f>+IFERROR(VLOOKUP(I2047,'[1]Resumen pagos 2025'!$1:$1048576,9,0),0)</f>
        <v>0</v>
      </c>
      <c r="P2047" t="b">
        <f t="shared" si="127"/>
        <v>1</v>
      </c>
    </row>
    <row r="2048" spans="1:16">
      <c r="A2048" t="s">
        <v>344</v>
      </c>
      <c r="B2048" t="s">
        <v>41</v>
      </c>
      <c r="C2048" s="9">
        <v>32331</v>
      </c>
      <c r="D2048" s="10">
        <v>45324</v>
      </c>
      <c r="E2048" s="11">
        <v>437901</v>
      </c>
      <c r="F2048" t="s">
        <v>288</v>
      </c>
      <c r="G2048" s="10">
        <f t="shared" si="124"/>
        <v>45354</v>
      </c>
      <c r="H2048" t="s">
        <v>284</v>
      </c>
      <c r="I2048" s="12" t="str">
        <f t="shared" si="125"/>
        <v>32331437901</v>
      </c>
      <c r="L2048" s="11">
        <f t="shared" si="126"/>
        <v>-437901</v>
      </c>
      <c r="O2048" s="10">
        <f>+IFERROR(VLOOKUP(I2048,'[1]Resumen pagos 2025'!$1:$1048576,9,0),0)</f>
        <v>0</v>
      </c>
      <c r="P2048" t="b">
        <f t="shared" si="127"/>
        <v>1</v>
      </c>
    </row>
    <row r="2049" spans="1:16">
      <c r="A2049" t="s">
        <v>305</v>
      </c>
      <c r="B2049" t="s">
        <v>41</v>
      </c>
      <c r="C2049" s="9">
        <v>4813608</v>
      </c>
      <c r="D2049" s="10">
        <v>45325</v>
      </c>
      <c r="E2049" s="34">
        <v>664980</v>
      </c>
      <c r="F2049" t="s">
        <v>288</v>
      </c>
      <c r="G2049" s="10">
        <f t="shared" si="124"/>
        <v>45355</v>
      </c>
      <c r="H2049" t="s">
        <v>284</v>
      </c>
      <c r="I2049" s="12" t="str">
        <f t="shared" si="125"/>
        <v>4813608664980</v>
      </c>
      <c r="L2049" s="11">
        <f t="shared" si="126"/>
        <v>-664980</v>
      </c>
      <c r="O2049" s="10">
        <f>+IFERROR(VLOOKUP(I2049,'[1]Resumen pagos 2025'!$1:$1048576,9,0),0)</f>
        <v>0</v>
      </c>
      <c r="P2049" t="b">
        <f t="shared" si="127"/>
        <v>1</v>
      </c>
    </row>
    <row r="2050" spans="1:16">
      <c r="A2050" t="s">
        <v>305</v>
      </c>
      <c r="B2050" t="s">
        <v>310</v>
      </c>
      <c r="C2050" s="9">
        <v>24706622</v>
      </c>
      <c r="D2050" s="10">
        <v>45325</v>
      </c>
      <c r="E2050" s="34">
        <v>-11980</v>
      </c>
      <c r="F2050" t="s">
        <v>288</v>
      </c>
      <c r="G2050" s="10">
        <f t="shared" ref="G2050:G2113" si="128">+D2050+30</f>
        <v>45355</v>
      </c>
      <c r="H2050" t="s">
        <v>311</v>
      </c>
      <c r="I2050" s="12" t="str">
        <f t="shared" ref="I2050:I2113" si="129">+C2050&amp;E2050</f>
        <v>24706622-11980</v>
      </c>
      <c r="L2050" s="11">
        <f t="shared" ref="L2050:L2113" si="130">+K2050-E2050</f>
        <v>11980</v>
      </c>
      <c r="O2050" s="10">
        <f>+IFERROR(VLOOKUP(I2050,'[1]Resumen pagos 2025'!$1:$1048576,9,0),0)</f>
        <v>0</v>
      </c>
      <c r="P2050" t="b">
        <f t="shared" si="127"/>
        <v>1</v>
      </c>
    </row>
    <row r="2051" spans="1:16">
      <c r="A2051" t="s">
        <v>305</v>
      </c>
      <c r="B2051" t="s">
        <v>310</v>
      </c>
      <c r="C2051" s="9">
        <v>24706621</v>
      </c>
      <c r="D2051" s="10">
        <v>45325</v>
      </c>
      <c r="E2051" s="11">
        <v>-9990</v>
      </c>
      <c r="F2051" t="s">
        <v>288</v>
      </c>
      <c r="G2051" s="10">
        <f t="shared" si="128"/>
        <v>45355</v>
      </c>
      <c r="H2051" t="s">
        <v>311</v>
      </c>
      <c r="I2051" s="12" t="str">
        <f t="shared" si="129"/>
        <v>24706621-9990</v>
      </c>
      <c r="L2051" s="11">
        <f t="shared" si="130"/>
        <v>9990</v>
      </c>
      <c r="O2051" s="10">
        <f>+IFERROR(VLOOKUP(I2051,'[1]Resumen pagos 2025'!$1:$1048576,9,0),0)</f>
        <v>0</v>
      </c>
      <c r="P2051" t="b">
        <f t="shared" si="127"/>
        <v>1</v>
      </c>
    </row>
    <row r="2052" spans="1:16">
      <c r="A2052" t="s">
        <v>313</v>
      </c>
      <c r="B2052" t="s">
        <v>41</v>
      </c>
      <c r="C2052" s="9">
        <v>95157</v>
      </c>
      <c r="D2052" s="10">
        <v>45327</v>
      </c>
      <c r="E2052" s="11">
        <v>2016870</v>
      </c>
      <c r="F2052" t="s">
        <v>288</v>
      </c>
      <c r="G2052" s="10">
        <f t="shared" si="128"/>
        <v>45357</v>
      </c>
      <c r="H2052" t="s">
        <v>284</v>
      </c>
      <c r="I2052" s="12" t="str">
        <f t="shared" si="129"/>
        <v>951572016870</v>
      </c>
      <c r="L2052" s="11">
        <f t="shared" si="130"/>
        <v>-2016870</v>
      </c>
      <c r="O2052" s="10">
        <f>+IFERROR(VLOOKUP(I2052,'[1]Resumen pagos 2025'!$1:$1048576,9,0),0)</f>
        <v>0</v>
      </c>
      <c r="P2052" t="b">
        <f t="shared" si="127"/>
        <v>1</v>
      </c>
    </row>
    <row r="2053" spans="1:16">
      <c r="A2053" t="s">
        <v>492</v>
      </c>
      <c r="B2053" t="s">
        <v>310</v>
      </c>
      <c r="C2053" s="9">
        <v>5797</v>
      </c>
      <c r="D2053" s="10">
        <v>45327</v>
      </c>
      <c r="E2053" s="11">
        <v>-129479</v>
      </c>
      <c r="F2053" t="s">
        <v>288</v>
      </c>
      <c r="G2053" s="10">
        <f t="shared" si="128"/>
        <v>45357</v>
      </c>
      <c r="H2053" t="s">
        <v>311</v>
      </c>
      <c r="I2053" s="12" t="str">
        <f t="shared" si="129"/>
        <v>5797-129479</v>
      </c>
      <c r="L2053" s="11">
        <f t="shared" si="130"/>
        <v>129479</v>
      </c>
      <c r="O2053" s="10">
        <f>+IFERROR(VLOOKUP(I2053,'[1]Resumen pagos 2025'!$1:$1048576,9,0),0)</f>
        <v>0</v>
      </c>
      <c r="P2053" t="b">
        <f t="shared" si="127"/>
        <v>1</v>
      </c>
    </row>
    <row r="2054" spans="1:16">
      <c r="A2054" t="s">
        <v>371</v>
      </c>
      <c r="B2054" t="s">
        <v>41</v>
      </c>
      <c r="C2054" s="9">
        <v>1024</v>
      </c>
      <c r="D2054" s="10">
        <v>45327</v>
      </c>
      <c r="E2054" s="11">
        <v>8857</v>
      </c>
      <c r="F2054" t="s">
        <v>288</v>
      </c>
      <c r="G2054" s="10">
        <f t="shared" si="128"/>
        <v>45357</v>
      </c>
      <c r="H2054" t="s">
        <v>284</v>
      </c>
      <c r="I2054" s="12" t="str">
        <f t="shared" si="129"/>
        <v>10248857</v>
      </c>
      <c r="L2054" s="11">
        <f t="shared" si="130"/>
        <v>-8857</v>
      </c>
      <c r="O2054" s="10">
        <f>+IFERROR(VLOOKUP(I2054,'[1]Resumen pagos 2025'!$1:$1048576,9,0),0)</f>
        <v>0</v>
      </c>
      <c r="P2054" t="b">
        <f t="shared" si="127"/>
        <v>1</v>
      </c>
    </row>
    <row r="2055" spans="1:16">
      <c r="A2055" t="s">
        <v>61</v>
      </c>
      <c r="B2055" t="s">
        <v>297</v>
      </c>
      <c r="C2055" s="9">
        <v>937</v>
      </c>
      <c r="D2055" s="10">
        <v>45328</v>
      </c>
      <c r="E2055" s="11">
        <v>1368568</v>
      </c>
      <c r="F2055" t="s">
        <v>288</v>
      </c>
      <c r="G2055" s="10">
        <f t="shared" si="128"/>
        <v>45358</v>
      </c>
      <c r="H2055" t="s">
        <v>284</v>
      </c>
      <c r="I2055" s="12" t="str">
        <f t="shared" si="129"/>
        <v>9371368568</v>
      </c>
      <c r="L2055" s="11">
        <f t="shared" si="130"/>
        <v>-1368568</v>
      </c>
      <c r="O2055" s="10">
        <f>+IFERROR(VLOOKUP(I2055,'[1]Resumen pagos 2025'!$1:$1048576,9,0),0)</f>
        <v>0</v>
      </c>
      <c r="P2055" t="b">
        <f t="shared" ref="P2055:P2118" si="131">+O2055=J2055</f>
        <v>1</v>
      </c>
    </row>
    <row r="2056" spans="1:16">
      <c r="A2056" t="s">
        <v>503</v>
      </c>
      <c r="B2056" t="s">
        <v>41</v>
      </c>
      <c r="C2056" s="9">
        <v>155036</v>
      </c>
      <c r="D2056" s="10">
        <v>45329</v>
      </c>
      <c r="E2056" s="11">
        <v>1171313</v>
      </c>
      <c r="F2056" t="s">
        <v>288</v>
      </c>
      <c r="G2056" s="10">
        <f t="shared" si="128"/>
        <v>45359</v>
      </c>
      <c r="H2056" t="s">
        <v>284</v>
      </c>
      <c r="I2056" s="12" t="str">
        <f t="shared" si="129"/>
        <v>1550361171313</v>
      </c>
      <c r="L2056" s="11">
        <f t="shared" si="130"/>
        <v>-1171313</v>
      </c>
      <c r="O2056" s="10">
        <f>+IFERROR(VLOOKUP(I2056,'[1]Resumen pagos 2025'!$1:$1048576,9,0),0)</f>
        <v>0</v>
      </c>
      <c r="P2056" t="b">
        <f t="shared" si="131"/>
        <v>1</v>
      </c>
    </row>
    <row r="2057" spans="1:16">
      <c r="A2057" t="s">
        <v>503</v>
      </c>
      <c r="B2057" t="s">
        <v>41</v>
      </c>
      <c r="C2057" s="9">
        <v>155038</v>
      </c>
      <c r="D2057" s="10">
        <v>45329</v>
      </c>
      <c r="E2057" s="11">
        <v>13375467</v>
      </c>
      <c r="F2057" t="s">
        <v>288</v>
      </c>
      <c r="G2057" s="10">
        <f t="shared" si="128"/>
        <v>45359</v>
      </c>
      <c r="H2057" t="s">
        <v>284</v>
      </c>
      <c r="I2057" s="12" t="str">
        <f t="shared" si="129"/>
        <v>15503813375467</v>
      </c>
      <c r="L2057" s="11">
        <f t="shared" si="130"/>
        <v>-13375467</v>
      </c>
      <c r="O2057" s="10">
        <f>+IFERROR(VLOOKUP(I2057,'[1]Resumen pagos 2025'!$1:$1048576,9,0),0)</f>
        <v>0</v>
      </c>
      <c r="P2057" t="b">
        <f t="shared" si="131"/>
        <v>1</v>
      </c>
    </row>
    <row r="2058" spans="1:16">
      <c r="A2058" t="s">
        <v>295</v>
      </c>
      <c r="B2058" t="s">
        <v>41</v>
      </c>
      <c r="C2058" s="9">
        <v>30714</v>
      </c>
      <c r="D2058" s="10">
        <v>45329</v>
      </c>
      <c r="E2058" s="11">
        <v>47600</v>
      </c>
      <c r="F2058" t="s">
        <v>288</v>
      </c>
      <c r="G2058" s="10">
        <f t="shared" si="128"/>
        <v>45359</v>
      </c>
      <c r="H2058" t="s">
        <v>284</v>
      </c>
      <c r="I2058" s="12" t="str">
        <f t="shared" si="129"/>
        <v>3071447600</v>
      </c>
      <c r="L2058" s="11">
        <f t="shared" si="130"/>
        <v>-47600</v>
      </c>
      <c r="O2058" s="10">
        <f>+IFERROR(VLOOKUP(I2058,'[1]Resumen pagos 2025'!$1:$1048576,9,0),0)</f>
        <v>0</v>
      </c>
      <c r="P2058" t="b">
        <f t="shared" si="131"/>
        <v>1</v>
      </c>
    </row>
    <row r="2059" spans="1:16">
      <c r="A2059" t="s">
        <v>486</v>
      </c>
      <c r="B2059" t="s">
        <v>41</v>
      </c>
      <c r="C2059" s="9">
        <v>4114</v>
      </c>
      <c r="D2059" s="10">
        <v>45330</v>
      </c>
      <c r="E2059" s="11">
        <v>19000</v>
      </c>
      <c r="F2059" t="s">
        <v>288</v>
      </c>
      <c r="G2059" s="10">
        <f t="shared" si="128"/>
        <v>45360</v>
      </c>
      <c r="H2059" t="s">
        <v>284</v>
      </c>
      <c r="I2059" s="12" t="str">
        <f t="shared" si="129"/>
        <v>411419000</v>
      </c>
      <c r="L2059" s="11">
        <f t="shared" si="130"/>
        <v>-19000</v>
      </c>
      <c r="O2059" s="10">
        <f>+IFERROR(VLOOKUP(I2059,'[1]Resumen pagos 2025'!$1:$1048576,9,0),0)</f>
        <v>0</v>
      </c>
      <c r="P2059" t="b">
        <f t="shared" si="131"/>
        <v>1</v>
      </c>
    </row>
    <row r="2060" spans="1:16">
      <c r="A2060" t="s">
        <v>305</v>
      </c>
      <c r="B2060" t="s">
        <v>41</v>
      </c>
      <c r="C2060" s="9">
        <v>4814676</v>
      </c>
      <c r="D2060" s="10">
        <v>45330</v>
      </c>
      <c r="E2060" s="11">
        <v>665970</v>
      </c>
      <c r="F2060" t="s">
        <v>288</v>
      </c>
      <c r="G2060" s="10">
        <f t="shared" si="128"/>
        <v>45360</v>
      </c>
      <c r="H2060" t="s">
        <v>284</v>
      </c>
      <c r="I2060" s="12" t="str">
        <f t="shared" si="129"/>
        <v>4814676665970</v>
      </c>
      <c r="L2060" s="11">
        <f t="shared" si="130"/>
        <v>-665970</v>
      </c>
      <c r="O2060" s="10">
        <f>+IFERROR(VLOOKUP(I2060,'[1]Resumen pagos 2025'!$1:$1048576,9,0),0)</f>
        <v>0</v>
      </c>
      <c r="P2060" t="b">
        <f t="shared" si="131"/>
        <v>1</v>
      </c>
    </row>
    <row r="2061" spans="1:16">
      <c r="A2061" t="s">
        <v>368</v>
      </c>
      <c r="B2061" t="s">
        <v>41</v>
      </c>
      <c r="C2061" s="9">
        <v>52519</v>
      </c>
      <c r="D2061" s="10">
        <v>45330</v>
      </c>
      <c r="E2061" s="11">
        <v>373065</v>
      </c>
      <c r="F2061" t="s">
        <v>288</v>
      </c>
      <c r="G2061" s="10">
        <f t="shared" si="128"/>
        <v>45360</v>
      </c>
      <c r="H2061" t="s">
        <v>284</v>
      </c>
      <c r="I2061" s="12" t="str">
        <f t="shared" si="129"/>
        <v>52519373065</v>
      </c>
      <c r="L2061" s="11">
        <f t="shared" si="130"/>
        <v>-373065</v>
      </c>
      <c r="O2061" s="10">
        <f>+IFERROR(VLOOKUP(I2061,'[1]Resumen pagos 2025'!$1:$1048576,9,0),0)</f>
        <v>0</v>
      </c>
      <c r="P2061" t="b">
        <f t="shared" si="131"/>
        <v>1</v>
      </c>
    </row>
    <row r="2062" spans="1:16">
      <c r="A2062" t="s">
        <v>453</v>
      </c>
      <c r="B2062" t="s">
        <v>41</v>
      </c>
      <c r="C2062" s="9">
        <v>1810264</v>
      </c>
      <c r="D2062" s="10">
        <v>45331</v>
      </c>
      <c r="E2062" s="11">
        <v>159990</v>
      </c>
      <c r="F2062" t="s">
        <v>288</v>
      </c>
      <c r="G2062" s="10">
        <f t="shared" si="128"/>
        <v>45361</v>
      </c>
      <c r="H2062" t="s">
        <v>284</v>
      </c>
      <c r="I2062" s="12" t="str">
        <f t="shared" si="129"/>
        <v>1810264159990</v>
      </c>
      <c r="L2062" s="11">
        <f t="shared" si="130"/>
        <v>-159990</v>
      </c>
      <c r="O2062" s="10">
        <f>+IFERROR(VLOOKUP(I2062,'[1]Resumen pagos 2025'!$1:$1048576,9,0),0)</f>
        <v>0</v>
      </c>
      <c r="P2062" t="b">
        <f t="shared" si="131"/>
        <v>1</v>
      </c>
    </row>
    <row r="2063" spans="1:16">
      <c r="A2063" t="s">
        <v>453</v>
      </c>
      <c r="B2063" t="s">
        <v>41</v>
      </c>
      <c r="C2063" s="9">
        <v>1810250</v>
      </c>
      <c r="D2063" s="10">
        <v>45331</v>
      </c>
      <c r="E2063" s="11">
        <v>999990</v>
      </c>
      <c r="F2063" t="s">
        <v>288</v>
      </c>
      <c r="G2063" s="10">
        <f t="shared" si="128"/>
        <v>45361</v>
      </c>
      <c r="H2063" t="s">
        <v>284</v>
      </c>
      <c r="I2063" s="12" t="str">
        <f t="shared" si="129"/>
        <v>1810250999990</v>
      </c>
      <c r="L2063" s="11">
        <f t="shared" si="130"/>
        <v>-999990</v>
      </c>
      <c r="O2063" s="10">
        <f>+IFERROR(VLOOKUP(I2063,'[1]Resumen pagos 2025'!$1:$1048576,9,0),0)</f>
        <v>0</v>
      </c>
      <c r="P2063" t="b">
        <f t="shared" si="131"/>
        <v>1</v>
      </c>
    </row>
    <row r="2064" spans="1:16">
      <c r="A2064" t="s">
        <v>53</v>
      </c>
      <c r="B2064" t="s">
        <v>41</v>
      </c>
      <c r="C2064" s="9">
        <v>16742</v>
      </c>
      <c r="D2064" s="10">
        <v>45331</v>
      </c>
      <c r="E2064" s="11">
        <v>831929</v>
      </c>
      <c r="F2064" t="s">
        <v>288</v>
      </c>
      <c r="G2064" s="10">
        <f t="shared" si="128"/>
        <v>45361</v>
      </c>
      <c r="H2064" t="s">
        <v>284</v>
      </c>
      <c r="I2064" s="12" t="str">
        <f t="shared" si="129"/>
        <v>16742831929</v>
      </c>
      <c r="L2064" s="11">
        <f t="shared" si="130"/>
        <v>-831929</v>
      </c>
      <c r="O2064" s="10">
        <f>+IFERROR(VLOOKUP(I2064,'[1]Resumen pagos 2025'!$1:$1048576,9,0),0)</f>
        <v>0</v>
      </c>
      <c r="P2064" t="b">
        <f t="shared" si="131"/>
        <v>1</v>
      </c>
    </row>
    <row r="2065" spans="1:16">
      <c r="A2065" t="s">
        <v>306</v>
      </c>
      <c r="B2065" t="s">
        <v>41</v>
      </c>
      <c r="C2065" s="9">
        <v>1641832</v>
      </c>
      <c r="D2065" s="10">
        <v>45331</v>
      </c>
      <c r="E2065" s="11">
        <v>153980</v>
      </c>
      <c r="F2065" t="s">
        <v>288</v>
      </c>
      <c r="G2065" s="10">
        <f t="shared" si="128"/>
        <v>45361</v>
      </c>
      <c r="H2065" t="s">
        <v>284</v>
      </c>
      <c r="I2065" s="12" t="str">
        <f t="shared" si="129"/>
        <v>1641832153980</v>
      </c>
      <c r="L2065" s="11">
        <f t="shared" si="130"/>
        <v>-153980</v>
      </c>
      <c r="O2065" s="10">
        <f>+IFERROR(VLOOKUP(I2065,'[1]Resumen pagos 2025'!$1:$1048576,9,0),0)</f>
        <v>0</v>
      </c>
      <c r="P2065" t="b">
        <f t="shared" si="131"/>
        <v>1</v>
      </c>
    </row>
    <row r="2066" spans="1:16">
      <c r="A2066" t="s">
        <v>55</v>
      </c>
      <c r="B2066" t="s">
        <v>41</v>
      </c>
      <c r="C2066" s="9">
        <v>1027761</v>
      </c>
      <c r="D2066" s="10">
        <v>45332</v>
      </c>
      <c r="E2066" s="11">
        <v>2911970</v>
      </c>
      <c r="F2066" t="s">
        <v>288</v>
      </c>
      <c r="G2066" s="10">
        <f t="shared" si="128"/>
        <v>45362</v>
      </c>
      <c r="H2066" t="s">
        <v>284</v>
      </c>
      <c r="I2066" s="12" t="str">
        <f t="shared" si="129"/>
        <v>10277612911970</v>
      </c>
      <c r="L2066" s="11">
        <f t="shared" si="130"/>
        <v>-2911970</v>
      </c>
      <c r="N2066" s="14" t="s">
        <v>304</v>
      </c>
      <c r="O2066" s="10">
        <f>+IFERROR(VLOOKUP(I2066,'[1]Resumen pagos 2025'!$1:$1048576,9,0),0)</f>
        <v>0</v>
      </c>
      <c r="P2066" t="b">
        <f t="shared" si="131"/>
        <v>1</v>
      </c>
    </row>
    <row r="2067" spans="1:16">
      <c r="A2067" t="s">
        <v>300</v>
      </c>
      <c r="B2067" t="s">
        <v>41</v>
      </c>
      <c r="C2067" s="9">
        <v>48561262</v>
      </c>
      <c r="D2067" s="10">
        <v>45332</v>
      </c>
      <c r="E2067" s="11">
        <v>32969</v>
      </c>
      <c r="F2067" t="s">
        <v>288</v>
      </c>
      <c r="G2067" s="10">
        <f t="shared" si="128"/>
        <v>45362</v>
      </c>
      <c r="H2067" t="s">
        <v>284</v>
      </c>
      <c r="I2067" s="12" t="str">
        <f t="shared" si="129"/>
        <v>4856126232969</v>
      </c>
      <c r="L2067" s="11">
        <f t="shared" si="130"/>
        <v>-32969</v>
      </c>
      <c r="O2067" s="10">
        <f>+IFERROR(VLOOKUP(I2067,'[1]Resumen pagos 2025'!$1:$1048576,9,0),0)</f>
        <v>0</v>
      </c>
      <c r="P2067" t="b">
        <f t="shared" si="131"/>
        <v>1</v>
      </c>
    </row>
    <row r="2068" spans="1:16">
      <c r="A2068" t="s">
        <v>64</v>
      </c>
      <c r="B2068" t="s">
        <v>41</v>
      </c>
      <c r="C2068" s="9">
        <v>115820</v>
      </c>
      <c r="D2068" s="10">
        <v>45335</v>
      </c>
      <c r="E2068" s="11">
        <v>630310</v>
      </c>
      <c r="F2068" t="s">
        <v>288</v>
      </c>
      <c r="G2068" s="10">
        <f t="shared" si="128"/>
        <v>45365</v>
      </c>
      <c r="H2068" t="s">
        <v>284</v>
      </c>
      <c r="I2068" s="12" t="str">
        <f t="shared" si="129"/>
        <v>115820630310</v>
      </c>
      <c r="L2068" s="11">
        <f t="shared" si="130"/>
        <v>-630310</v>
      </c>
      <c r="O2068" s="10">
        <f>+IFERROR(VLOOKUP(I2068,'[1]Resumen pagos 2025'!$1:$1048576,9,0),0)</f>
        <v>0</v>
      </c>
      <c r="P2068" t="b">
        <f t="shared" si="131"/>
        <v>1</v>
      </c>
    </row>
    <row r="2069" spans="1:16">
      <c r="A2069" t="s">
        <v>426</v>
      </c>
      <c r="B2069" t="s">
        <v>41</v>
      </c>
      <c r="C2069" s="9">
        <v>4232278</v>
      </c>
      <c r="D2069" s="10">
        <v>45335</v>
      </c>
      <c r="E2069" s="11">
        <v>5998</v>
      </c>
      <c r="F2069" t="s">
        <v>288</v>
      </c>
      <c r="G2069" s="10">
        <f t="shared" si="128"/>
        <v>45365</v>
      </c>
      <c r="H2069" t="s">
        <v>284</v>
      </c>
      <c r="I2069" s="12" t="str">
        <f t="shared" si="129"/>
        <v>42322785998</v>
      </c>
      <c r="L2069" s="11">
        <f t="shared" si="130"/>
        <v>-5998</v>
      </c>
      <c r="O2069" s="10">
        <f>+IFERROR(VLOOKUP(I2069,'[1]Resumen pagos 2025'!$1:$1048576,9,0),0)</f>
        <v>0</v>
      </c>
      <c r="P2069" t="b">
        <f t="shared" si="131"/>
        <v>1</v>
      </c>
    </row>
    <row r="2070" spans="1:16">
      <c r="A2070" t="s">
        <v>426</v>
      </c>
      <c r="B2070" t="s">
        <v>41</v>
      </c>
      <c r="C2070" s="9">
        <v>4173258</v>
      </c>
      <c r="D2070" s="10">
        <v>45335</v>
      </c>
      <c r="E2070" s="11">
        <v>189990</v>
      </c>
      <c r="F2070" t="s">
        <v>288</v>
      </c>
      <c r="G2070" s="10">
        <f t="shared" si="128"/>
        <v>45365</v>
      </c>
      <c r="H2070" t="s">
        <v>284</v>
      </c>
      <c r="I2070" s="12" t="str">
        <f t="shared" si="129"/>
        <v>4173258189990</v>
      </c>
      <c r="L2070" s="11">
        <f t="shared" si="130"/>
        <v>-189990</v>
      </c>
      <c r="O2070" s="10">
        <f>+IFERROR(VLOOKUP(I2070,'[1]Resumen pagos 2025'!$1:$1048576,9,0),0)</f>
        <v>0</v>
      </c>
      <c r="P2070" t="b">
        <f t="shared" si="131"/>
        <v>1</v>
      </c>
    </row>
    <row r="2071" spans="1:16">
      <c r="A2071" t="s">
        <v>286</v>
      </c>
      <c r="B2071" t="s">
        <v>41</v>
      </c>
      <c r="C2071" s="9">
        <v>3282993</v>
      </c>
      <c r="D2071" s="10">
        <v>45335</v>
      </c>
      <c r="E2071" s="11">
        <v>269074</v>
      </c>
      <c r="F2071" t="s">
        <v>288</v>
      </c>
      <c r="G2071" s="10">
        <f t="shared" si="128"/>
        <v>45365</v>
      </c>
      <c r="H2071" t="s">
        <v>284</v>
      </c>
      <c r="I2071" s="12" t="str">
        <f t="shared" si="129"/>
        <v>3282993269074</v>
      </c>
      <c r="L2071" s="11">
        <f t="shared" si="130"/>
        <v>-269074</v>
      </c>
      <c r="O2071" s="10">
        <f>+IFERROR(VLOOKUP(I2071,'[1]Resumen pagos 2025'!$1:$1048576,9,0),0)</f>
        <v>0</v>
      </c>
      <c r="P2071" t="b">
        <f t="shared" si="131"/>
        <v>1</v>
      </c>
    </row>
    <row r="2072" spans="1:16">
      <c r="A2072" t="s">
        <v>305</v>
      </c>
      <c r="B2072" t="s">
        <v>41</v>
      </c>
      <c r="C2072" s="9">
        <v>4815815</v>
      </c>
      <c r="D2072" s="10">
        <v>45336</v>
      </c>
      <c r="E2072" s="11">
        <v>959970</v>
      </c>
      <c r="F2072" t="s">
        <v>288</v>
      </c>
      <c r="G2072" s="10">
        <f t="shared" si="128"/>
        <v>45366</v>
      </c>
      <c r="H2072" t="s">
        <v>284</v>
      </c>
      <c r="I2072" s="12" t="str">
        <f t="shared" si="129"/>
        <v>4815815959970</v>
      </c>
      <c r="L2072" s="11">
        <f t="shared" si="130"/>
        <v>-959970</v>
      </c>
      <c r="O2072" s="10">
        <f>+IFERROR(VLOOKUP(I2072,'[1]Resumen pagos 2025'!$1:$1048576,9,0),0)</f>
        <v>0</v>
      </c>
      <c r="P2072" t="b">
        <f t="shared" si="131"/>
        <v>1</v>
      </c>
    </row>
    <row r="2073" spans="1:16">
      <c r="A2073" t="s">
        <v>350</v>
      </c>
      <c r="B2073" t="s">
        <v>41</v>
      </c>
      <c r="C2073" s="9">
        <v>6534500</v>
      </c>
      <c r="D2073" s="10">
        <v>45336</v>
      </c>
      <c r="E2073" s="11">
        <v>4830</v>
      </c>
      <c r="F2073" t="s">
        <v>288</v>
      </c>
      <c r="G2073" s="10">
        <f t="shared" si="128"/>
        <v>45366</v>
      </c>
      <c r="H2073" t="s">
        <v>284</v>
      </c>
      <c r="I2073" s="12" t="str">
        <f t="shared" si="129"/>
        <v>65345004830</v>
      </c>
      <c r="J2073" s="10">
        <f>+G2073</f>
        <v>45366</v>
      </c>
      <c r="K2073" s="11">
        <f>+E2073</f>
        <v>4830</v>
      </c>
      <c r="L2073" s="11">
        <f t="shared" si="130"/>
        <v>0</v>
      </c>
      <c r="O2073" s="10">
        <f>+IFERROR(VLOOKUP(I2073,'[1]Resumen pagos 2025'!$1:$1048576,9,0),0)</f>
        <v>0</v>
      </c>
      <c r="P2073" t="b">
        <f t="shared" si="131"/>
        <v>0</v>
      </c>
    </row>
    <row r="2074" spans="1:16">
      <c r="A2074" t="s">
        <v>350</v>
      </c>
      <c r="B2074" t="s">
        <v>297</v>
      </c>
      <c r="C2074" s="9">
        <v>2122227</v>
      </c>
      <c r="D2074" s="10">
        <v>45336</v>
      </c>
      <c r="E2074" s="11">
        <v>14561</v>
      </c>
      <c r="F2074" t="s">
        <v>288</v>
      </c>
      <c r="G2074" s="10">
        <f t="shared" si="128"/>
        <v>45366</v>
      </c>
      <c r="H2074" t="s">
        <v>284</v>
      </c>
      <c r="I2074" s="12" t="str">
        <f t="shared" si="129"/>
        <v>212222714561</v>
      </c>
      <c r="J2074" s="10">
        <f>+G2074</f>
        <v>45366</v>
      </c>
      <c r="K2074" s="11">
        <f>+E2074</f>
        <v>14561</v>
      </c>
      <c r="L2074" s="11">
        <f t="shared" si="130"/>
        <v>0</v>
      </c>
      <c r="O2074" s="10">
        <f>+IFERROR(VLOOKUP(I2074,'[1]Resumen pagos 2025'!$1:$1048576,9,0),0)</f>
        <v>0</v>
      </c>
      <c r="P2074" t="b">
        <f t="shared" si="131"/>
        <v>0</v>
      </c>
    </row>
    <row r="2075" spans="1:16">
      <c r="A2075" t="s">
        <v>436</v>
      </c>
      <c r="B2075" t="s">
        <v>297</v>
      </c>
      <c r="C2075" s="9">
        <v>4386848</v>
      </c>
      <c r="D2075" s="10">
        <v>45337</v>
      </c>
      <c r="E2075" s="11">
        <v>226622</v>
      </c>
      <c r="F2075" t="s">
        <v>288</v>
      </c>
      <c r="G2075" s="10">
        <f t="shared" si="128"/>
        <v>45367</v>
      </c>
      <c r="H2075" t="s">
        <v>284</v>
      </c>
      <c r="I2075" s="12" t="str">
        <f t="shared" si="129"/>
        <v>4386848226622</v>
      </c>
      <c r="L2075" s="11">
        <f t="shared" si="130"/>
        <v>-226622</v>
      </c>
      <c r="O2075" s="10">
        <f>+IFERROR(VLOOKUP(I2075,'[1]Resumen pagos 2025'!$1:$1048576,9,0),0)</f>
        <v>0</v>
      </c>
      <c r="P2075" t="b">
        <f t="shared" si="131"/>
        <v>1</v>
      </c>
    </row>
    <row r="2076" spans="1:16">
      <c r="A2076" t="s">
        <v>55</v>
      </c>
      <c r="B2076" t="s">
        <v>41</v>
      </c>
      <c r="C2076" s="9">
        <v>1027762</v>
      </c>
      <c r="D2076" s="10">
        <v>45337</v>
      </c>
      <c r="E2076" s="11">
        <v>1149990</v>
      </c>
      <c r="F2076" t="s">
        <v>288</v>
      </c>
      <c r="G2076" s="10">
        <f t="shared" si="128"/>
        <v>45367</v>
      </c>
      <c r="H2076" t="s">
        <v>284</v>
      </c>
      <c r="I2076" s="12" t="str">
        <f t="shared" si="129"/>
        <v>10277621149990</v>
      </c>
      <c r="L2076" s="11">
        <f t="shared" si="130"/>
        <v>-1149990</v>
      </c>
      <c r="N2076" s="14" t="s">
        <v>304</v>
      </c>
      <c r="O2076" s="10">
        <f>+IFERROR(VLOOKUP(I2076,'[1]Resumen pagos 2025'!$1:$1048576,9,0),0)</f>
        <v>0</v>
      </c>
      <c r="P2076" t="b">
        <f t="shared" si="131"/>
        <v>1</v>
      </c>
    </row>
    <row r="2077" spans="1:16">
      <c r="A2077" t="s">
        <v>52</v>
      </c>
      <c r="B2077" t="s">
        <v>41</v>
      </c>
      <c r="C2077" s="9">
        <v>118702</v>
      </c>
      <c r="D2077" s="10">
        <v>45338</v>
      </c>
      <c r="E2077" s="11">
        <v>14328</v>
      </c>
      <c r="F2077" t="s">
        <v>288</v>
      </c>
      <c r="G2077" s="10">
        <f t="shared" si="128"/>
        <v>45368</v>
      </c>
      <c r="H2077" t="s">
        <v>284</v>
      </c>
      <c r="I2077" s="12" t="str">
        <f t="shared" si="129"/>
        <v>11870214328</v>
      </c>
      <c r="L2077" s="11">
        <f t="shared" si="130"/>
        <v>-14328</v>
      </c>
      <c r="O2077" s="10">
        <f>+IFERROR(VLOOKUP(I2077,'[1]Resumen pagos 2025'!$1:$1048576,9,0),0)</f>
        <v>0</v>
      </c>
      <c r="P2077" t="b">
        <f t="shared" si="131"/>
        <v>1</v>
      </c>
    </row>
    <row r="2078" spans="1:16">
      <c r="A2078" t="s">
        <v>454</v>
      </c>
      <c r="B2078" t="s">
        <v>41</v>
      </c>
      <c r="C2078" s="9">
        <v>711</v>
      </c>
      <c r="D2078" s="10">
        <v>45338</v>
      </c>
      <c r="E2078" s="11">
        <v>529981</v>
      </c>
      <c r="F2078" t="s">
        <v>288</v>
      </c>
      <c r="G2078" s="10">
        <f t="shared" si="128"/>
        <v>45368</v>
      </c>
      <c r="H2078" t="s">
        <v>284</v>
      </c>
      <c r="I2078" s="12" t="str">
        <f t="shared" si="129"/>
        <v>711529981</v>
      </c>
      <c r="L2078" s="11">
        <f t="shared" si="130"/>
        <v>-529981</v>
      </c>
      <c r="O2078" s="10">
        <f>+IFERROR(VLOOKUP(I2078,'[1]Resumen pagos 2025'!$1:$1048576,9,0),0)</f>
        <v>0</v>
      </c>
      <c r="P2078" t="b">
        <f t="shared" si="131"/>
        <v>1</v>
      </c>
    </row>
    <row r="2079" spans="1:16">
      <c r="A2079" t="s">
        <v>344</v>
      </c>
      <c r="B2079" t="s">
        <v>41</v>
      </c>
      <c r="C2079" s="9">
        <v>32388</v>
      </c>
      <c r="D2079" s="10">
        <v>45338</v>
      </c>
      <c r="E2079" s="11">
        <v>499464</v>
      </c>
      <c r="F2079" t="s">
        <v>288</v>
      </c>
      <c r="G2079" s="10">
        <f t="shared" si="128"/>
        <v>45368</v>
      </c>
      <c r="H2079" t="s">
        <v>284</v>
      </c>
      <c r="I2079" s="12" t="str">
        <f t="shared" si="129"/>
        <v>32388499464</v>
      </c>
      <c r="L2079" s="11">
        <f t="shared" si="130"/>
        <v>-499464</v>
      </c>
      <c r="O2079" s="10">
        <f>+IFERROR(VLOOKUP(I2079,'[1]Resumen pagos 2025'!$1:$1048576,9,0),0)</f>
        <v>0</v>
      </c>
      <c r="P2079" t="b">
        <f t="shared" si="131"/>
        <v>1</v>
      </c>
    </row>
    <row r="2080" spans="1:16">
      <c r="A2080" t="s">
        <v>350</v>
      </c>
      <c r="B2080" t="s">
        <v>41</v>
      </c>
      <c r="C2080" s="9">
        <v>6529251</v>
      </c>
      <c r="D2080" s="10">
        <v>45338</v>
      </c>
      <c r="E2080" s="11">
        <v>13204</v>
      </c>
      <c r="F2080" t="s">
        <v>288</v>
      </c>
      <c r="G2080" s="10">
        <f t="shared" si="128"/>
        <v>45368</v>
      </c>
      <c r="H2080" t="s">
        <v>284</v>
      </c>
      <c r="I2080" s="12" t="str">
        <f t="shared" si="129"/>
        <v>652925113204</v>
      </c>
      <c r="J2080" s="10">
        <f>+G2080</f>
        <v>45368</v>
      </c>
      <c r="K2080" s="11">
        <f>+E2080</f>
        <v>13204</v>
      </c>
      <c r="L2080" s="11">
        <f t="shared" si="130"/>
        <v>0</v>
      </c>
      <c r="O2080" s="10">
        <f>+IFERROR(VLOOKUP(I2080,'[1]Resumen pagos 2025'!$1:$1048576,9,0),0)</f>
        <v>0</v>
      </c>
      <c r="P2080" t="b">
        <f t="shared" si="131"/>
        <v>0</v>
      </c>
    </row>
    <row r="2081" spans="1:16">
      <c r="A2081" t="s">
        <v>305</v>
      </c>
      <c r="B2081" t="s">
        <v>41</v>
      </c>
      <c r="C2081" s="9">
        <v>4816370</v>
      </c>
      <c r="D2081" s="10">
        <v>45339</v>
      </c>
      <c r="E2081" s="11">
        <v>669990</v>
      </c>
      <c r="F2081" t="s">
        <v>288</v>
      </c>
      <c r="G2081" s="10">
        <f t="shared" si="128"/>
        <v>45369</v>
      </c>
      <c r="H2081" t="s">
        <v>284</v>
      </c>
      <c r="I2081" s="12" t="str">
        <f t="shared" si="129"/>
        <v>4816370669990</v>
      </c>
      <c r="L2081" s="11">
        <f t="shared" si="130"/>
        <v>-669990</v>
      </c>
      <c r="O2081" s="10">
        <f>+IFERROR(VLOOKUP(I2081,'[1]Resumen pagos 2025'!$1:$1048576,9,0),0)</f>
        <v>0</v>
      </c>
      <c r="P2081" t="b">
        <f t="shared" si="131"/>
        <v>1</v>
      </c>
    </row>
    <row r="2082" spans="1:16">
      <c r="A2082" t="s">
        <v>55</v>
      </c>
      <c r="B2082" t="s">
        <v>41</v>
      </c>
      <c r="C2082" s="9">
        <v>1027294</v>
      </c>
      <c r="D2082" s="10">
        <v>45341</v>
      </c>
      <c r="E2082" s="11">
        <v>2429970</v>
      </c>
      <c r="F2082" t="s">
        <v>288</v>
      </c>
      <c r="G2082" s="10">
        <f t="shared" si="128"/>
        <v>45371</v>
      </c>
      <c r="H2082" t="s">
        <v>284</v>
      </c>
      <c r="I2082" s="12" t="str">
        <f t="shared" si="129"/>
        <v>10272942429970</v>
      </c>
      <c r="L2082" s="11">
        <f t="shared" si="130"/>
        <v>-2429970</v>
      </c>
      <c r="N2082" s="14" t="s">
        <v>304</v>
      </c>
      <c r="O2082" s="10">
        <f>+IFERROR(VLOOKUP(I2082,'[1]Resumen pagos 2025'!$1:$1048576,9,0),0)</f>
        <v>0</v>
      </c>
      <c r="P2082" t="b">
        <f t="shared" si="131"/>
        <v>1</v>
      </c>
    </row>
    <row r="2083" spans="1:16">
      <c r="A2083" t="s">
        <v>366</v>
      </c>
      <c r="B2083" t="s">
        <v>41</v>
      </c>
      <c r="C2083" s="9">
        <v>21008</v>
      </c>
      <c r="D2083" s="10">
        <v>45341</v>
      </c>
      <c r="E2083" s="11">
        <v>1087990</v>
      </c>
      <c r="F2083" t="s">
        <v>288</v>
      </c>
      <c r="G2083" s="10">
        <f t="shared" si="128"/>
        <v>45371</v>
      </c>
      <c r="H2083" t="s">
        <v>284</v>
      </c>
      <c r="I2083" s="12" t="str">
        <f t="shared" si="129"/>
        <v>210081087990</v>
      </c>
      <c r="L2083" s="11">
        <f t="shared" si="130"/>
        <v>-1087990</v>
      </c>
      <c r="O2083" s="10">
        <f>+IFERROR(VLOOKUP(I2083,'[1]Resumen pagos 2025'!$1:$1048576,9,0),0)</f>
        <v>0</v>
      </c>
      <c r="P2083" t="b">
        <f t="shared" si="131"/>
        <v>1</v>
      </c>
    </row>
    <row r="2084" spans="1:16">
      <c r="A2084" t="s">
        <v>504</v>
      </c>
      <c r="B2084" t="s">
        <v>41</v>
      </c>
      <c r="C2084" s="9">
        <v>10929</v>
      </c>
      <c r="D2084" s="10">
        <v>45341</v>
      </c>
      <c r="E2084" s="11">
        <v>239000</v>
      </c>
      <c r="F2084" t="s">
        <v>288</v>
      </c>
      <c r="G2084" s="10">
        <f t="shared" si="128"/>
        <v>45371</v>
      </c>
      <c r="H2084" t="s">
        <v>284</v>
      </c>
      <c r="I2084" s="12" t="str">
        <f t="shared" si="129"/>
        <v>10929239000</v>
      </c>
      <c r="L2084" s="11">
        <f t="shared" si="130"/>
        <v>-239000</v>
      </c>
      <c r="O2084" s="10">
        <f>+IFERROR(VLOOKUP(I2084,'[1]Resumen pagos 2025'!$1:$1048576,9,0),0)</f>
        <v>0</v>
      </c>
      <c r="P2084" t="b">
        <f t="shared" si="131"/>
        <v>1</v>
      </c>
    </row>
    <row r="2085" spans="1:16">
      <c r="A2085" t="s">
        <v>306</v>
      </c>
      <c r="B2085" t="s">
        <v>41</v>
      </c>
      <c r="C2085" s="9">
        <v>1642532</v>
      </c>
      <c r="D2085" s="10">
        <v>45341</v>
      </c>
      <c r="E2085" s="11">
        <v>123980</v>
      </c>
      <c r="F2085" t="s">
        <v>288</v>
      </c>
      <c r="G2085" s="10">
        <f t="shared" si="128"/>
        <v>45371</v>
      </c>
      <c r="H2085" t="s">
        <v>284</v>
      </c>
      <c r="I2085" s="12" t="str">
        <f t="shared" si="129"/>
        <v>1642532123980</v>
      </c>
      <c r="L2085" s="11">
        <f t="shared" si="130"/>
        <v>-123980</v>
      </c>
      <c r="O2085" s="10">
        <f>+IFERROR(VLOOKUP(I2085,'[1]Resumen pagos 2025'!$1:$1048576,9,0),0)</f>
        <v>0</v>
      </c>
      <c r="P2085" t="b">
        <f t="shared" si="131"/>
        <v>1</v>
      </c>
    </row>
    <row r="2086" spans="1:16">
      <c r="A2086" t="s">
        <v>128</v>
      </c>
      <c r="B2086" t="s">
        <v>41</v>
      </c>
      <c r="C2086" s="9">
        <v>858714</v>
      </c>
      <c r="D2086" s="10">
        <v>45342</v>
      </c>
      <c r="E2086" s="11">
        <v>51591</v>
      </c>
      <c r="F2086" t="s">
        <v>288</v>
      </c>
      <c r="G2086" s="10">
        <f t="shared" si="128"/>
        <v>45372</v>
      </c>
      <c r="H2086" t="s">
        <v>284</v>
      </c>
      <c r="I2086" s="12" t="str">
        <f t="shared" si="129"/>
        <v>85871451591</v>
      </c>
      <c r="L2086" s="11">
        <f t="shared" si="130"/>
        <v>-51591</v>
      </c>
      <c r="O2086" s="10">
        <f>+IFERROR(VLOOKUP(I2086,'[1]Resumen pagos 2025'!$1:$1048576,9,0),0)</f>
        <v>0</v>
      </c>
      <c r="P2086" t="b">
        <f t="shared" si="131"/>
        <v>1</v>
      </c>
    </row>
    <row r="2087" spans="1:16">
      <c r="A2087" t="s">
        <v>505</v>
      </c>
      <c r="B2087" t="s">
        <v>41</v>
      </c>
      <c r="C2087" s="9">
        <v>4699</v>
      </c>
      <c r="D2087" s="10">
        <v>45342</v>
      </c>
      <c r="E2087" s="11">
        <v>391030</v>
      </c>
      <c r="F2087" t="s">
        <v>288</v>
      </c>
      <c r="G2087" s="10">
        <f t="shared" si="128"/>
        <v>45372</v>
      </c>
      <c r="H2087" t="s">
        <v>284</v>
      </c>
      <c r="I2087" s="12" t="str">
        <f t="shared" si="129"/>
        <v>4699391030</v>
      </c>
      <c r="L2087" s="11">
        <f t="shared" si="130"/>
        <v>-391030</v>
      </c>
      <c r="O2087" s="10">
        <f>+IFERROR(VLOOKUP(I2087,'[1]Resumen pagos 2025'!$1:$1048576,9,0),0)</f>
        <v>0</v>
      </c>
      <c r="P2087" t="b">
        <f t="shared" si="131"/>
        <v>1</v>
      </c>
    </row>
    <row r="2088" spans="1:16">
      <c r="A2088" t="s">
        <v>464</v>
      </c>
      <c r="B2088" t="s">
        <v>41</v>
      </c>
      <c r="C2088" s="9">
        <v>299</v>
      </c>
      <c r="D2088" s="10">
        <v>45342</v>
      </c>
      <c r="E2088" s="11">
        <v>2338965</v>
      </c>
      <c r="F2088" t="s">
        <v>288</v>
      </c>
      <c r="G2088" s="10">
        <f t="shared" si="128"/>
        <v>45372</v>
      </c>
      <c r="H2088" t="s">
        <v>284</v>
      </c>
      <c r="I2088" s="12" t="str">
        <f t="shared" si="129"/>
        <v>2992338965</v>
      </c>
      <c r="L2088" s="11">
        <f t="shared" si="130"/>
        <v>-2338965</v>
      </c>
      <c r="O2088" s="10">
        <f>+IFERROR(VLOOKUP(I2088,'[1]Resumen pagos 2025'!$1:$1048576,9,0),0)</f>
        <v>0</v>
      </c>
      <c r="P2088" t="b">
        <f t="shared" si="131"/>
        <v>1</v>
      </c>
    </row>
    <row r="2089" spans="1:16">
      <c r="A2089" t="s">
        <v>506</v>
      </c>
      <c r="B2089" t="s">
        <v>41</v>
      </c>
      <c r="C2089" s="9">
        <v>45249</v>
      </c>
      <c r="D2089" s="10">
        <v>45342</v>
      </c>
      <c r="E2089" s="11">
        <v>686200</v>
      </c>
      <c r="F2089" t="s">
        <v>288</v>
      </c>
      <c r="G2089" s="10">
        <f t="shared" si="128"/>
        <v>45372</v>
      </c>
      <c r="H2089" t="s">
        <v>284</v>
      </c>
      <c r="I2089" s="12" t="str">
        <f t="shared" si="129"/>
        <v>45249686200</v>
      </c>
      <c r="L2089" s="11">
        <f t="shared" si="130"/>
        <v>-686200</v>
      </c>
      <c r="O2089" s="10">
        <f>+IFERROR(VLOOKUP(I2089,'[1]Resumen pagos 2025'!$1:$1048576,9,0),0)</f>
        <v>0</v>
      </c>
      <c r="P2089" t="b">
        <f t="shared" si="131"/>
        <v>1</v>
      </c>
    </row>
    <row r="2090" spans="1:16">
      <c r="A2090" t="s">
        <v>478</v>
      </c>
      <c r="B2090" t="s">
        <v>41</v>
      </c>
      <c r="C2090" s="9">
        <v>293</v>
      </c>
      <c r="D2090" s="10">
        <v>45343</v>
      </c>
      <c r="E2090" s="11">
        <v>188400</v>
      </c>
      <c r="F2090" t="s">
        <v>288</v>
      </c>
      <c r="G2090" s="10">
        <f t="shared" si="128"/>
        <v>45373</v>
      </c>
      <c r="H2090" t="s">
        <v>284</v>
      </c>
      <c r="I2090" s="12" t="str">
        <f t="shared" si="129"/>
        <v>293188400</v>
      </c>
      <c r="J2090" s="28">
        <v>45342</v>
      </c>
      <c r="K2090" s="29">
        <v>188400</v>
      </c>
      <c r="L2090" s="11">
        <f t="shared" si="130"/>
        <v>0</v>
      </c>
      <c r="O2090" s="10">
        <f>+IFERROR(VLOOKUP(I2090,'[1]Resumen pagos 2025'!$1:$1048576,9,0),0)</f>
        <v>0</v>
      </c>
      <c r="P2090" t="b">
        <f t="shared" si="131"/>
        <v>0</v>
      </c>
    </row>
    <row r="2091" spans="1:16">
      <c r="A2091" t="s">
        <v>507</v>
      </c>
      <c r="B2091" t="s">
        <v>41</v>
      </c>
      <c r="C2091" s="9">
        <v>1952</v>
      </c>
      <c r="D2091" s="10">
        <v>45343</v>
      </c>
      <c r="E2091" s="11">
        <v>423801</v>
      </c>
      <c r="F2091" t="s">
        <v>288</v>
      </c>
      <c r="G2091" s="10">
        <f t="shared" si="128"/>
        <v>45373</v>
      </c>
      <c r="H2091" t="s">
        <v>284</v>
      </c>
      <c r="I2091" s="12" t="str">
        <f t="shared" si="129"/>
        <v>1952423801</v>
      </c>
      <c r="L2091" s="11">
        <f t="shared" si="130"/>
        <v>-423801</v>
      </c>
      <c r="O2091" s="10">
        <f>+IFERROR(VLOOKUP(I2091,'[1]Resumen pagos 2025'!$1:$1048576,9,0),0)</f>
        <v>0</v>
      </c>
      <c r="P2091" t="b">
        <f t="shared" si="131"/>
        <v>1</v>
      </c>
    </row>
    <row r="2092" spans="1:16">
      <c r="A2092" t="s">
        <v>508</v>
      </c>
      <c r="B2092" t="s">
        <v>41</v>
      </c>
      <c r="C2092" s="9">
        <v>554</v>
      </c>
      <c r="D2092" s="10">
        <v>45343</v>
      </c>
      <c r="E2092" s="11">
        <v>45000</v>
      </c>
      <c r="F2092" t="s">
        <v>288</v>
      </c>
      <c r="G2092" s="10">
        <f t="shared" si="128"/>
        <v>45373</v>
      </c>
      <c r="H2092" t="s">
        <v>284</v>
      </c>
      <c r="I2092" s="12" t="str">
        <f t="shared" si="129"/>
        <v>55445000</v>
      </c>
      <c r="L2092" s="11">
        <f t="shared" si="130"/>
        <v>-45000</v>
      </c>
      <c r="O2092" s="10">
        <f>+IFERROR(VLOOKUP(I2092,'[1]Resumen pagos 2025'!$1:$1048576,9,0),0)</f>
        <v>0</v>
      </c>
      <c r="P2092" t="b">
        <f t="shared" si="131"/>
        <v>1</v>
      </c>
    </row>
    <row r="2093" spans="1:16">
      <c r="A2093" t="s">
        <v>446</v>
      </c>
      <c r="B2093" t="s">
        <v>41</v>
      </c>
      <c r="C2093" s="9">
        <v>308763</v>
      </c>
      <c r="D2093" s="10">
        <v>45343</v>
      </c>
      <c r="E2093" s="11">
        <v>16990</v>
      </c>
      <c r="F2093" t="s">
        <v>288</v>
      </c>
      <c r="G2093" s="10">
        <f t="shared" si="128"/>
        <v>45373</v>
      </c>
      <c r="H2093" t="s">
        <v>284</v>
      </c>
      <c r="I2093" s="12" t="str">
        <f t="shared" si="129"/>
        <v>30876316990</v>
      </c>
      <c r="L2093" s="11">
        <f t="shared" si="130"/>
        <v>-16990</v>
      </c>
      <c r="O2093" s="10">
        <f>+IFERROR(VLOOKUP(I2093,'[1]Resumen pagos 2025'!$1:$1048576,9,0),0)</f>
        <v>0</v>
      </c>
      <c r="P2093" t="b">
        <f t="shared" si="131"/>
        <v>1</v>
      </c>
    </row>
    <row r="2094" spans="1:16">
      <c r="A2094" t="s">
        <v>55</v>
      </c>
      <c r="B2094" t="s">
        <v>310</v>
      </c>
      <c r="C2094" s="9">
        <v>171733</v>
      </c>
      <c r="D2094" s="10">
        <v>45343</v>
      </c>
      <c r="E2094" s="11">
        <v>-29990</v>
      </c>
      <c r="F2094" t="s">
        <v>288</v>
      </c>
      <c r="G2094" s="10">
        <f t="shared" si="128"/>
        <v>45373</v>
      </c>
      <c r="H2094" t="s">
        <v>311</v>
      </c>
      <c r="I2094" s="12" t="str">
        <f t="shared" si="129"/>
        <v>171733-29990</v>
      </c>
      <c r="L2094" s="11">
        <f t="shared" si="130"/>
        <v>29990</v>
      </c>
      <c r="N2094" s="14" t="s">
        <v>304</v>
      </c>
      <c r="O2094" s="10">
        <f>+IFERROR(VLOOKUP(I2094,'[1]Resumen pagos 2025'!$1:$1048576,9,0),0)</f>
        <v>0</v>
      </c>
      <c r="P2094" t="b">
        <f t="shared" si="131"/>
        <v>1</v>
      </c>
    </row>
    <row r="2095" spans="1:16">
      <c r="A2095" t="s">
        <v>447</v>
      </c>
      <c r="B2095" t="s">
        <v>41</v>
      </c>
      <c r="C2095" s="9">
        <v>2632047</v>
      </c>
      <c r="D2095" s="10">
        <v>45343</v>
      </c>
      <c r="E2095" s="11">
        <v>68980</v>
      </c>
      <c r="F2095" t="s">
        <v>288</v>
      </c>
      <c r="G2095" s="10">
        <f t="shared" si="128"/>
        <v>45373</v>
      </c>
      <c r="H2095" t="s">
        <v>284</v>
      </c>
      <c r="I2095" s="12" t="str">
        <f t="shared" si="129"/>
        <v>263204768980</v>
      </c>
      <c r="L2095" s="11">
        <f t="shared" si="130"/>
        <v>-68980</v>
      </c>
      <c r="M2095" t="s">
        <v>109</v>
      </c>
      <c r="O2095" s="10">
        <f>+IFERROR(VLOOKUP(I2095,'[1]Resumen pagos 2025'!$1:$1048576,9,0),0)</f>
        <v>0</v>
      </c>
      <c r="P2095" t="b">
        <f t="shared" si="131"/>
        <v>1</v>
      </c>
    </row>
    <row r="2096" spans="1:16">
      <c r="A2096" t="s">
        <v>62</v>
      </c>
      <c r="B2096" t="s">
        <v>41</v>
      </c>
      <c r="C2096" s="9">
        <v>138</v>
      </c>
      <c r="D2096" s="10">
        <v>45343</v>
      </c>
      <c r="E2096" s="11">
        <v>119000</v>
      </c>
      <c r="F2096" t="s">
        <v>288</v>
      </c>
      <c r="G2096" s="10">
        <f t="shared" si="128"/>
        <v>45373</v>
      </c>
      <c r="H2096" t="s">
        <v>284</v>
      </c>
      <c r="I2096" s="12" t="str">
        <f t="shared" si="129"/>
        <v>138119000</v>
      </c>
      <c r="L2096" s="11">
        <f t="shared" si="130"/>
        <v>-119000</v>
      </c>
      <c r="O2096" s="10">
        <f>+IFERROR(VLOOKUP(I2096,'[1]Resumen pagos 2025'!$1:$1048576,9,0),0)</f>
        <v>0</v>
      </c>
      <c r="P2096" t="b">
        <f t="shared" si="131"/>
        <v>1</v>
      </c>
    </row>
    <row r="2097" spans="1:16">
      <c r="A2097" t="s">
        <v>384</v>
      </c>
      <c r="B2097" t="s">
        <v>41</v>
      </c>
      <c r="C2097" s="9">
        <v>2304062</v>
      </c>
      <c r="D2097" s="10">
        <v>45344</v>
      </c>
      <c r="E2097" s="11">
        <v>126021</v>
      </c>
      <c r="F2097" t="s">
        <v>288</v>
      </c>
      <c r="G2097" s="10">
        <f t="shared" si="128"/>
        <v>45374</v>
      </c>
      <c r="H2097" t="s">
        <v>284</v>
      </c>
      <c r="I2097" s="12" t="str">
        <f t="shared" si="129"/>
        <v>2304062126021</v>
      </c>
      <c r="L2097" s="11">
        <f t="shared" si="130"/>
        <v>-126021</v>
      </c>
      <c r="O2097" s="10">
        <f>+IFERROR(VLOOKUP(I2097,'[1]Resumen pagos 2025'!$1:$1048576,9,0),0)</f>
        <v>0</v>
      </c>
      <c r="P2097" t="b">
        <f t="shared" si="131"/>
        <v>1</v>
      </c>
    </row>
    <row r="2098" spans="1:16">
      <c r="A2098" t="s">
        <v>435</v>
      </c>
      <c r="B2098" t="s">
        <v>41</v>
      </c>
      <c r="C2098" s="9">
        <v>1309</v>
      </c>
      <c r="D2098" s="10">
        <v>45344</v>
      </c>
      <c r="E2098" s="11">
        <v>94790</v>
      </c>
      <c r="F2098" t="s">
        <v>288</v>
      </c>
      <c r="G2098" s="10">
        <f t="shared" si="128"/>
        <v>45374</v>
      </c>
      <c r="H2098" t="s">
        <v>284</v>
      </c>
      <c r="I2098" s="12" t="str">
        <f t="shared" si="129"/>
        <v>130994790</v>
      </c>
      <c r="L2098" s="11">
        <f t="shared" si="130"/>
        <v>-94790</v>
      </c>
      <c r="O2098" s="10">
        <f>+IFERROR(VLOOKUP(I2098,'[1]Resumen pagos 2025'!$1:$1048576,9,0),0)</f>
        <v>0</v>
      </c>
      <c r="P2098" t="b">
        <f t="shared" si="131"/>
        <v>1</v>
      </c>
    </row>
    <row r="2099" spans="1:16">
      <c r="A2099" t="s">
        <v>504</v>
      </c>
      <c r="B2099" t="s">
        <v>41</v>
      </c>
      <c r="C2099" s="9">
        <v>10945</v>
      </c>
      <c r="D2099" s="10">
        <v>45344</v>
      </c>
      <c r="E2099" s="11">
        <v>274700</v>
      </c>
      <c r="F2099" t="s">
        <v>288</v>
      </c>
      <c r="G2099" s="10">
        <f t="shared" si="128"/>
        <v>45374</v>
      </c>
      <c r="H2099" t="s">
        <v>284</v>
      </c>
      <c r="I2099" s="12" t="str">
        <f t="shared" si="129"/>
        <v>10945274700</v>
      </c>
      <c r="L2099" s="11">
        <f t="shared" si="130"/>
        <v>-274700</v>
      </c>
      <c r="O2099" s="10">
        <f>+IFERROR(VLOOKUP(I2099,'[1]Resumen pagos 2025'!$1:$1048576,9,0),0)</f>
        <v>0</v>
      </c>
      <c r="P2099" t="b">
        <f t="shared" si="131"/>
        <v>1</v>
      </c>
    </row>
    <row r="2100" spans="1:16">
      <c r="A2100" t="s">
        <v>504</v>
      </c>
      <c r="B2100" t="s">
        <v>310</v>
      </c>
      <c r="C2100" s="9">
        <v>247</v>
      </c>
      <c r="D2100" s="10">
        <v>45344</v>
      </c>
      <c r="E2100" s="11">
        <v>-239000</v>
      </c>
      <c r="F2100" t="s">
        <v>288</v>
      </c>
      <c r="G2100" s="10">
        <f t="shared" si="128"/>
        <v>45374</v>
      </c>
      <c r="H2100" t="s">
        <v>311</v>
      </c>
      <c r="I2100" s="12" t="str">
        <f t="shared" si="129"/>
        <v>247-239000</v>
      </c>
      <c r="L2100" s="11">
        <f t="shared" si="130"/>
        <v>239000</v>
      </c>
      <c r="O2100" s="10">
        <f>+IFERROR(VLOOKUP(I2100,'[1]Resumen pagos 2025'!$1:$1048576,9,0),0)</f>
        <v>0</v>
      </c>
      <c r="P2100" t="b">
        <f t="shared" si="131"/>
        <v>1</v>
      </c>
    </row>
    <row r="2101" spans="1:16">
      <c r="A2101" t="s">
        <v>292</v>
      </c>
      <c r="B2101" t="s">
        <v>41</v>
      </c>
      <c r="C2101" s="9">
        <v>64669</v>
      </c>
      <c r="D2101" s="10">
        <v>45344</v>
      </c>
      <c r="E2101" s="11">
        <v>15992</v>
      </c>
      <c r="F2101" t="s">
        <v>288</v>
      </c>
      <c r="G2101" s="10">
        <f t="shared" si="128"/>
        <v>45374</v>
      </c>
      <c r="H2101" t="s">
        <v>284</v>
      </c>
      <c r="I2101" s="12" t="str">
        <f t="shared" si="129"/>
        <v>6466915992</v>
      </c>
      <c r="L2101" s="11">
        <f t="shared" si="130"/>
        <v>-15992</v>
      </c>
      <c r="O2101" s="10">
        <f>+IFERROR(VLOOKUP(I2101,'[1]Resumen pagos 2025'!$1:$1048576,9,0),0)</f>
        <v>0</v>
      </c>
      <c r="P2101" t="b">
        <f t="shared" si="131"/>
        <v>1</v>
      </c>
    </row>
    <row r="2102" spans="1:16">
      <c r="A2102" t="s">
        <v>344</v>
      </c>
      <c r="B2102" t="s">
        <v>41</v>
      </c>
      <c r="C2102" s="9">
        <v>32453</v>
      </c>
      <c r="D2102" s="10">
        <v>45344</v>
      </c>
      <c r="E2102" s="11">
        <v>118983</v>
      </c>
      <c r="F2102" t="s">
        <v>288</v>
      </c>
      <c r="G2102" s="10">
        <f t="shared" si="128"/>
        <v>45374</v>
      </c>
      <c r="H2102" t="s">
        <v>284</v>
      </c>
      <c r="I2102" s="12" t="str">
        <f t="shared" si="129"/>
        <v>32453118983</v>
      </c>
      <c r="L2102" s="11">
        <f t="shared" si="130"/>
        <v>-118983</v>
      </c>
      <c r="O2102" s="10">
        <f>+IFERROR(VLOOKUP(I2102,'[1]Resumen pagos 2025'!$1:$1048576,9,0),0)</f>
        <v>0</v>
      </c>
      <c r="P2102" t="b">
        <f t="shared" si="131"/>
        <v>1</v>
      </c>
    </row>
    <row r="2103" spans="1:16">
      <c r="A2103" t="s">
        <v>509</v>
      </c>
      <c r="B2103" t="s">
        <v>41</v>
      </c>
      <c r="C2103" s="9">
        <v>1237</v>
      </c>
      <c r="D2103" s="10">
        <v>45345</v>
      </c>
      <c r="E2103" s="11">
        <v>198989</v>
      </c>
      <c r="F2103" t="s">
        <v>288</v>
      </c>
      <c r="G2103" s="10">
        <f t="shared" si="128"/>
        <v>45375</v>
      </c>
      <c r="H2103" t="s">
        <v>284</v>
      </c>
      <c r="I2103" s="12" t="str">
        <f t="shared" si="129"/>
        <v>1237198989</v>
      </c>
      <c r="L2103" s="11">
        <f t="shared" si="130"/>
        <v>-198989</v>
      </c>
      <c r="O2103" s="10">
        <f>+IFERROR(VLOOKUP(I2103,'[1]Resumen pagos 2025'!$1:$1048576,9,0),0)</f>
        <v>0</v>
      </c>
      <c r="P2103" t="b">
        <f t="shared" si="131"/>
        <v>1</v>
      </c>
    </row>
    <row r="2104" spans="1:16">
      <c r="A2104" t="s">
        <v>509</v>
      </c>
      <c r="B2104" t="s">
        <v>41</v>
      </c>
      <c r="C2104" s="9">
        <v>1235</v>
      </c>
      <c r="D2104" s="10">
        <v>45345</v>
      </c>
      <c r="E2104" s="11">
        <v>397980</v>
      </c>
      <c r="F2104" t="s">
        <v>288</v>
      </c>
      <c r="G2104" s="10">
        <f t="shared" si="128"/>
        <v>45375</v>
      </c>
      <c r="H2104" t="s">
        <v>327</v>
      </c>
      <c r="I2104" s="12" t="str">
        <f t="shared" si="129"/>
        <v>1235397980</v>
      </c>
      <c r="L2104" s="11">
        <f t="shared" si="130"/>
        <v>-397980</v>
      </c>
      <c r="O2104" s="10">
        <f>+IFERROR(VLOOKUP(I2104,'[1]Resumen pagos 2025'!$1:$1048576,9,0),0)</f>
        <v>0</v>
      </c>
      <c r="P2104" t="b">
        <f t="shared" si="131"/>
        <v>1</v>
      </c>
    </row>
    <row r="2105" spans="1:16">
      <c r="A2105" t="s">
        <v>53</v>
      </c>
      <c r="B2105" t="s">
        <v>41</v>
      </c>
      <c r="C2105" s="9">
        <v>16861</v>
      </c>
      <c r="D2105" s="10">
        <v>45345</v>
      </c>
      <c r="E2105" s="11">
        <v>387984</v>
      </c>
      <c r="F2105" t="s">
        <v>288</v>
      </c>
      <c r="G2105" s="10">
        <f t="shared" si="128"/>
        <v>45375</v>
      </c>
      <c r="H2105" t="s">
        <v>284</v>
      </c>
      <c r="I2105" s="12" t="str">
        <f t="shared" si="129"/>
        <v>16861387984</v>
      </c>
      <c r="L2105" s="11">
        <f t="shared" si="130"/>
        <v>-387984</v>
      </c>
      <c r="O2105" s="10">
        <f>+IFERROR(VLOOKUP(I2105,'[1]Resumen pagos 2025'!$1:$1048576,9,0),0)</f>
        <v>0</v>
      </c>
      <c r="P2105" t="b">
        <f t="shared" si="131"/>
        <v>1</v>
      </c>
    </row>
    <row r="2106" spans="1:16">
      <c r="A2106" t="s">
        <v>312</v>
      </c>
      <c r="B2106" t="s">
        <v>41</v>
      </c>
      <c r="C2106" s="9">
        <v>67442</v>
      </c>
      <c r="D2106" s="10">
        <v>45345</v>
      </c>
      <c r="E2106" s="11">
        <v>271320</v>
      </c>
      <c r="F2106" t="s">
        <v>288</v>
      </c>
      <c r="G2106" s="10">
        <f t="shared" si="128"/>
        <v>45375</v>
      </c>
      <c r="H2106" t="s">
        <v>284</v>
      </c>
      <c r="I2106" s="12" t="str">
        <f t="shared" si="129"/>
        <v>67442271320</v>
      </c>
      <c r="L2106" s="11">
        <f t="shared" si="130"/>
        <v>-271320</v>
      </c>
      <c r="O2106" s="10">
        <f>+IFERROR(VLOOKUP(I2106,'[1]Resumen pagos 2025'!$1:$1048576,9,0),0)</f>
        <v>0</v>
      </c>
      <c r="P2106" t="b">
        <f t="shared" si="131"/>
        <v>1</v>
      </c>
    </row>
    <row r="2107" spans="1:16">
      <c r="A2107" t="s">
        <v>510</v>
      </c>
      <c r="B2107" t="s">
        <v>41</v>
      </c>
      <c r="C2107" s="9">
        <v>67136</v>
      </c>
      <c r="D2107" s="10">
        <v>45345</v>
      </c>
      <c r="E2107" s="11">
        <v>169990</v>
      </c>
      <c r="F2107" t="s">
        <v>288</v>
      </c>
      <c r="G2107" s="10">
        <f t="shared" si="128"/>
        <v>45375</v>
      </c>
      <c r="H2107" t="s">
        <v>284</v>
      </c>
      <c r="I2107" s="12" t="str">
        <f t="shared" si="129"/>
        <v>67136169990</v>
      </c>
      <c r="J2107" s="10">
        <v>45344</v>
      </c>
      <c r="K2107" s="11">
        <v>187375</v>
      </c>
      <c r="L2107" s="11">
        <f t="shared" si="130"/>
        <v>17385</v>
      </c>
      <c r="M2107" t="s">
        <v>511</v>
      </c>
      <c r="O2107" s="10">
        <f>+IFERROR(VLOOKUP(I2107,'[1]Resumen pagos 2025'!$1:$1048576,9,0),0)</f>
        <v>0</v>
      </c>
      <c r="P2107" t="b">
        <f t="shared" si="131"/>
        <v>0</v>
      </c>
    </row>
    <row r="2108" spans="1:16">
      <c r="A2108" t="s">
        <v>509</v>
      </c>
      <c r="B2108" t="s">
        <v>310</v>
      </c>
      <c r="C2108" s="9">
        <v>137</v>
      </c>
      <c r="D2108" s="10">
        <v>45348</v>
      </c>
      <c r="E2108" s="11">
        <v>-397980</v>
      </c>
      <c r="F2108" t="s">
        <v>288</v>
      </c>
      <c r="G2108" s="10">
        <f t="shared" si="128"/>
        <v>45378</v>
      </c>
      <c r="H2108" t="s">
        <v>311</v>
      </c>
      <c r="I2108" s="12" t="str">
        <f t="shared" si="129"/>
        <v>137-397980</v>
      </c>
      <c r="L2108" s="11">
        <f t="shared" si="130"/>
        <v>397980</v>
      </c>
      <c r="O2108" s="10">
        <f>+IFERROR(VLOOKUP(I2108,'[1]Resumen pagos 2025'!$1:$1048576,9,0),0)</f>
        <v>0</v>
      </c>
      <c r="P2108" t="b">
        <f t="shared" si="131"/>
        <v>1</v>
      </c>
    </row>
    <row r="2109" spans="1:16">
      <c r="A2109" t="s">
        <v>512</v>
      </c>
      <c r="B2109" t="s">
        <v>41</v>
      </c>
      <c r="C2109" s="9">
        <v>1024</v>
      </c>
      <c r="D2109" s="10">
        <v>45348</v>
      </c>
      <c r="E2109" s="11">
        <v>159990</v>
      </c>
      <c r="F2109" t="s">
        <v>288</v>
      </c>
      <c r="G2109" s="10">
        <f t="shared" si="128"/>
        <v>45378</v>
      </c>
      <c r="H2109" t="s">
        <v>284</v>
      </c>
      <c r="I2109" s="12" t="str">
        <f t="shared" si="129"/>
        <v>1024159990</v>
      </c>
      <c r="L2109" s="11">
        <f t="shared" si="130"/>
        <v>-159990</v>
      </c>
      <c r="O2109" s="10">
        <f>+IFERROR(VLOOKUP(I2109,'[1]Resumen pagos 2025'!$1:$1048576,9,0),0)</f>
        <v>0</v>
      </c>
      <c r="P2109" t="b">
        <f t="shared" si="131"/>
        <v>1</v>
      </c>
    </row>
    <row r="2110" spans="1:16">
      <c r="A2110" t="s">
        <v>55</v>
      </c>
      <c r="B2110" t="s">
        <v>41</v>
      </c>
      <c r="C2110" s="9">
        <v>1027486</v>
      </c>
      <c r="D2110" s="10">
        <v>45348</v>
      </c>
      <c r="E2110" s="11">
        <v>956471</v>
      </c>
      <c r="F2110" t="s">
        <v>288</v>
      </c>
      <c r="G2110" s="10">
        <f t="shared" si="128"/>
        <v>45378</v>
      </c>
      <c r="H2110" t="s">
        <v>284</v>
      </c>
      <c r="I2110" s="12" t="str">
        <f t="shared" si="129"/>
        <v>1027486956471</v>
      </c>
      <c r="L2110" s="11">
        <f t="shared" si="130"/>
        <v>-956471</v>
      </c>
      <c r="N2110" s="14" t="s">
        <v>304</v>
      </c>
      <c r="O2110" s="10">
        <f>+IFERROR(VLOOKUP(I2110,'[1]Resumen pagos 2025'!$1:$1048576,9,0),0)</f>
        <v>0</v>
      </c>
      <c r="P2110" t="b">
        <f t="shared" si="131"/>
        <v>1</v>
      </c>
    </row>
    <row r="2111" spans="1:16">
      <c r="A2111" t="s">
        <v>488</v>
      </c>
      <c r="B2111" t="s">
        <v>41</v>
      </c>
      <c r="C2111" s="9">
        <v>46772067</v>
      </c>
      <c r="D2111" s="10">
        <v>45349</v>
      </c>
      <c r="E2111" s="11">
        <v>22040</v>
      </c>
      <c r="F2111" t="s">
        <v>288</v>
      </c>
      <c r="G2111" s="10">
        <f t="shared" si="128"/>
        <v>45379</v>
      </c>
      <c r="H2111" t="s">
        <v>284</v>
      </c>
      <c r="I2111" s="12" t="str">
        <f t="shared" si="129"/>
        <v>4677206722040</v>
      </c>
      <c r="J2111" s="10">
        <v>45349</v>
      </c>
      <c r="K2111" s="11">
        <v>22040</v>
      </c>
      <c r="L2111" s="11">
        <f t="shared" si="130"/>
        <v>0</v>
      </c>
      <c r="O2111" s="10">
        <f>+IFERROR(VLOOKUP(I2111,'[1]Resumen pagos 2025'!$1:$1048576,9,0),0)</f>
        <v>0</v>
      </c>
      <c r="P2111" t="b">
        <f t="shared" si="131"/>
        <v>0</v>
      </c>
    </row>
    <row r="2112" spans="1:16">
      <c r="A2112" t="s">
        <v>488</v>
      </c>
      <c r="B2112" t="s">
        <v>297</v>
      </c>
      <c r="C2112" s="9">
        <v>11900971</v>
      </c>
      <c r="D2112" s="10">
        <v>45349</v>
      </c>
      <c r="E2112" s="11">
        <v>5510</v>
      </c>
      <c r="F2112" t="s">
        <v>288</v>
      </c>
      <c r="G2112" s="10">
        <f t="shared" si="128"/>
        <v>45379</v>
      </c>
      <c r="H2112" t="s">
        <v>284</v>
      </c>
      <c r="I2112" s="12" t="str">
        <f t="shared" si="129"/>
        <v>119009715510</v>
      </c>
      <c r="J2112" s="10">
        <v>45349</v>
      </c>
      <c r="K2112" s="11">
        <v>5510</v>
      </c>
      <c r="L2112" s="11">
        <f t="shared" si="130"/>
        <v>0</v>
      </c>
      <c r="O2112" s="10">
        <f>+IFERROR(VLOOKUP(I2112,'[1]Resumen pagos 2025'!$1:$1048576,9,0),0)</f>
        <v>0</v>
      </c>
      <c r="P2112" t="b">
        <f t="shared" si="131"/>
        <v>0</v>
      </c>
    </row>
    <row r="2113" spans="1:16">
      <c r="A2113" t="s">
        <v>513</v>
      </c>
      <c r="B2113" t="s">
        <v>41</v>
      </c>
      <c r="C2113" s="9">
        <v>944</v>
      </c>
      <c r="D2113" s="10">
        <v>45350</v>
      </c>
      <c r="E2113" s="11">
        <v>71400</v>
      </c>
      <c r="F2113" t="s">
        <v>288</v>
      </c>
      <c r="G2113" s="10">
        <f t="shared" si="128"/>
        <v>45380</v>
      </c>
      <c r="H2113" t="s">
        <v>284</v>
      </c>
      <c r="I2113" s="12" t="str">
        <f t="shared" si="129"/>
        <v>94471400</v>
      </c>
      <c r="L2113" s="11">
        <f t="shared" si="130"/>
        <v>-71400</v>
      </c>
      <c r="O2113" s="10">
        <f>+IFERROR(VLOOKUP(I2113,'[1]Resumen pagos 2025'!$1:$1048576,9,0),0)</f>
        <v>0</v>
      </c>
      <c r="P2113" t="b">
        <f t="shared" si="131"/>
        <v>1</v>
      </c>
    </row>
    <row r="2114" spans="1:16">
      <c r="A2114" t="s">
        <v>384</v>
      </c>
      <c r="B2114" t="s">
        <v>41</v>
      </c>
      <c r="C2114" s="9">
        <v>2308852</v>
      </c>
      <c r="D2114" s="10">
        <v>45351</v>
      </c>
      <c r="E2114" s="11">
        <v>302201</v>
      </c>
      <c r="F2114" t="s">
        <v>288</v>
      </c>
      <c r="G2114" s="10">
        <f t="shared" ref="G2114:G2177" si="132">+D2114+30</f>
        <v>45381</v>
      </c>
      <c r="H2114" t="s">
        <v>284</v>
      </c>
      <c r="I2114" s="12" t="str">
        <f t="shared" ref="I2114:I2177" si="133">+C2114&amp;E2114</f>
        <v>2308852302201</v>
      </c>
      <c r="L2114" s="11">
        <f t="shared" ref="L2114:L2122" si="134">+K2114-E2114</f>
        <v>-302201</v>
      </c>
      <c r="O2114" s="10">
        <f>+IFERROR(VLOOKUP(I2114,'[1]Resumen pagos 2025'!$1:$1048576,9,0),0)</f>
        <v>0</v>
      </c>
      <c r="P2114" t="b">
        <f t="shared" si="131"/>
        <v>1</v>
      </c>
    </row>
    <row r="2115" spans="1:16">
      <c r="A2115" t="s">
        <v>376</v>
      </c>
      <c r="B2115" t="s">
        <v>41</v>
      </c>
      <c r="C2115" s="9">
        <v>8306690</v>
      </c>
      <c r="D2115" s="10">
        <v>45351</v>
      </c>
      <c r="E2115" s="11">
        <v>22727</v>
      </c>
      <c r="F2115" t="s">
        <v>288</v>
      </c>
      <c r="G2115" s="10">
        <f t="shared" si="132"/>
        <v>45381</v>
      </c>
      <c r="H2115" t="s">
        <v>284</v>
      </c>
      <c r="I2115" s="12" t="str">
        <f t="shared" si="133"/>
        <v>830669022727</v>
      </c>
      <c r="J2115" s="10">
        <f>+G2115</f>
        <v>45381</v>
      </c>
      <c r="K2115" s="11">
        <f>+E2115</f>
        <v>22727</v>
      </c>
      <c r="L2115" s="11">
        <f t="shared" si="134"/>
        <v>0</v>
      </c>
      <c r="O2115" s="10">
        <f>+IFERROR(VLOOKUP(I2115,'[1]Resumen pagos 2025'!$1:$1048576,9,0),0)</f>
        <v>0</v>
      </c>
      <c r="P2115" t="b">
        <f t="shared" si="131"/>
        <v>0</v>
      </c>
    </row>
    <row r="2116" spans="1:16">
      <c r="A2116" t="s">
        <v>509</v>
      </c>
      <c r="B2116" t="s">
        <v>41</v>
      </c>
      <c r="C2116" s="9">
        <v>1238</v>
      </c>
      <c r="D2116" s="10">
        <v>45351</v>
      </c>
      <c r="E2116" s="11">
        <v>397980</v>
      </c>
      <c r="F2116" t="s">
        <v>288</v>
      </c>
      <c r="G2116" s="10">
        <f t="shared" si="132"/>
        <v>45381</v>
      </c>
      <c r="H2116" t="s">
        <v>284</v>
      </c>
      <c r="I2116" s="12" t="str">
        <f t="shared" si="133"/>
        <v>1238397980</v>
      </c>
      <c r="L2116" s="11">
        <f t="shared" si="134"/>
        <v>-397980</v>
      </c>
      <c r="O2116" s="10">
        <f>+IFERROR(VLOOKUP(I2116,'[1]Resumen pagos 2025'!$1:$1048576,9,0),0)</f>
        <v>0</v>
      </c>
      <c r="P2116" t="b">
        <f t="shared" si="131"/>
        <v>1</v>
      </c>
    </row>
    <row r="2117" spans="1:16">
      <c r="A2117" t="s">
        <v>506</v>
      </c>
      <c r="B2117" t="s">
        <v>41</v>
      </c>
      <c r="C2117" s="9">
        <v>45476</v>
      </c>
      <c r="D2117" s="10">
        <v>45351</v>
      </c>
      <c r="E2117" s="11">
        <v>227626</v>
      </c>
      <c r="F2117" t="s">
        <v>288</v>
      </c>
      <c r="G2117" s="10">
        <f t="shared" si="132"/>
        <v>45381</v>
      </c>
      <c r="H2117" t="s">
        <v>284</v>
      </c>
      <c r="I2117" s="12" t="str">
        <f t="shared" si="133"/>
        <v>45476227626</v>
      </c>
      <c r="L2117" s="11">
        <f t="shared" si="134"/>
        <v>-227626</v>
      </c>
      <c r="O2117" s="10">
        <f>+IFERROR(VLOOKUP(I2117,'[1]Resumen pagos 2025'!$1:$1048576,9,0),0)</f>
        <v>0</v>
      </c>
      <c r="P2117" t="b">
        <f t="shared" si="131"/>
        <v>1</v>
      </c>
    </row>
    <row r="2118" spans="1:16">
      <c r="A2118" t="s">
        <v>418</v>
      </c>
      <c r="B2118" t="s">
        <v>41</v>
      </c>
      <c r="C2118" s="9">
        <v>1387</v>
      </c>
      <c r="D2118" s="10">
        <v>45351</v>
      </c>
      <c r="E2118" s="11">
        <v>82700</v>
      </c>
      <c r="F2118" t="s">
        <v>288</v>
      </c>
      <c r="G2118" s="10">
        <f t="shared" si="132"/>
        <v>45381</v>
      </c>
      <c r="H2118" t="s">
        <v>284</v>
      </c>
      <c r="I2118" s="12" t="str">
        <f t="shared" si="133"/>
        <v>138782700</v>
      </c>
      <c r="J2118" s="10">
        <v>45358</v>
      </c>
      <c r="K2118" s="11">
        <v>112532</v>
      </c>
      <c r="L2118" s="11">
        <f t="shared" si="134"/>
        <v>29832</v>
      </c>
      <c r="M2118" t="s">
        <v>514</v>
      </c>
      <c r="O2118" s="10">
        <f>+IFERROR(VLOOKUP(I2118,'[1]Resumen pagos 2025'!$1:$1048576,9,0),0)</f>
        <v>0</v>
      </c>
      <c r="P2118" t="b">
        <f t="shared" si="131"/>
        <v>0</v>
      </c>
    </row>
    <row r="2119" spans="1:16">
      <c r="A2119" t="s">
        <v>375</v>
      </c>
      <c r="B2119" t="s">
        <v>41</v>
      </c>
      <c r="C2119" s="9">
        <v>38980</v>
      </c>
      <c r="D2119" s="10">
        <v>45352</v>
      </c>
      <c r="E2119" s="11">
        <v>1332324</v>
      </c>
      <c r="F2119" t="s">
        <v>288</v>
      </c>
      <c r="G2119" s="10">
        <f t="shared" si="132"/>
        <v>45382</v>
      </c>
      <c r="H2119" t="s">
        <v>284</v>
      </c>
      <c r="I2119" s="12" t="str">
        <f t="shared" si="133"/>
        <v>389801332324</v>
      </c>
      <c r="L2119" s="11">
        <f t="shared" si="134"/>
        <v>-1332324</v>
      </c>
      <c r="O2119" s="10">
        <f>+IFERROR(VLOOKUP(I2119,'[1]Resumen pagos 2025'!$1:$1048576,9,0),0)</f>
        <v>0</v>
      </c>
      <c r="P2119" t="b">
        <f t="shared" ref="P2119:P2182" si="135">+O2119=J2119</f>
        <v>1</v>
      </c>
    </row>
    <row r="2120" spans="1:16">
      <c r="A2120" t="s">
        <v>484</v>
      </c>
      <c r="B2120" t="s">
        <v>41</v>
      </c>
      <c r="C2120" s="9">
        <v>6102</v>
      </c>
      <c r="D2120" s="10">
        <v>45352</v>
      </c>
      <c r="E2120" s="11">
        <v>185200</v>
      </c>
      <c r="F2120" t="s">
        <v>288</v>
      </c>
      <c r="G2120" s="10">
        <f t="shared" si="132"/>
        <v>45382</v>
      </c>
      <c r="H2120" t="s">
        <v>284</v>
      </c>
      <c r="I2120" s="12" t="str">
        <f t="shared" si="133"/>
        <v>6102185200</v>
      </c>
      <c r="J2120" s="10">
        <v>45343</v>
      </c>
      <c r="K2120" s="11">
        <v>185200</v>
      </c>
      <c r="L2120" s="11">
        <f t="shared" si="134"/>
        <v>0</v>
      </c>
      <c r="N2120" s="13" t="s">
        <v>485</v>
      </c>
      <c r="O2120" s="10">
        <f>+IFERROR(VLOOKUP(I2120,'[1]Resumen pagos 2025'!$1:$1048576,9,0),0)</f>
        <v>0</v>
      </c>
      <c r="P2120" t="b">
        <f t="shared" si="135"/>
        <v>0</v>
      </c>
    </row>
    <row r="2121" spans="1:16">
      <c r="A2121" t="s">
        <v>61</v>
      </c>
      <c r="B2121" t="s">
        <v>297</v>
      </c>
      <c r="C2121" s="9">
        <v>1011</v>
      </c>
      <c r="D2121" s="10">
        <v>45352</v>
      </c>
      <c r="E2121" s="11">
        <v>1406370</v>
      </c>
      <c r="F2121" t="s">
        <v>288</v>
      </c>
      <c r="G2121" s="10">
        <f t="shared" si="132"/>
        <v>45382</v>
      </c>
      <c r="H2121" t="s">
        <v>284</v>
      </c>
      <c r="I2121" s="12" t="str">
        <f t="shared" si="133"/>
        <v>10111406370</v>
      </c>
      <c r="L2121" s="11">
        <f t="shared" si="134"/>
        <v>-1406370</v>
      </c>
      <c r="O2121" s="10">
        <f>+IFERROR(VLOOKUP(I2121,'[1]Resumen pagos 2025'!$1:$1048576,9,0),0)</f>
        <v>0</v>
      </c>
      <c r="P2121" t="b">
        <f t="shared" si="135"/>
        <v>1</v>
      </c>
    </row>
    <row r="2122" spans="1:16">
      <c r="A2122" t="s">
        <v>61</v>
      </c>
      <c r="B2122" t="s">
        <v>297</v>
      </c>
      <c r="C2122" s="9">
        <v>1010</v>
      </c>
      <c r="D2122" s="10">
        <v>45352</v>
      </c>
      <c r="E2122" s="11">
        <v>606194</v>
      </c>
      <c r="F2122" t="s">
        <v>288</v>
      </c>
      <c r="G2122" s="10">
        <f t="shared" si="132"/>
        <v>45382</v>
      </c>
      <c r="H2122" t="s">
        <v>284</v>
      </c>
      <c r="I2122" s="12" t="str">
        <f t="shared" si="133"/>
        <v>1010606194</v>
      </c>
      <c r="L2122" s="11">
        <f t="shared" si="134"/>
        <v>-606194</v>
      </c>
      <c r="O2122" s="10">
        <f>+IFERROR(VLOOKUP(I2122,'[1]Resumen pagos 2025'!$1:$1048576,9,0),0)</f>
        <v>0</v>
      </c>
      <c r="P2122" t="b">
        <f t="shared" si="135"/>
        <v>1</v>
      </c>
    </row>
    <row r="2123" spans="1:16">
      <c r="A2123" t="s">
        <v>285</v>
      </c>
      <c r="B2123" t="s">
        <v>41</v>
      </c>
      <c r="C2123" s="9">
        <v>1390</v>
      </c>
      <c r="D2123" s="10">
        <v>45357</v>
      </c>
      <c r="E2123" s="11">
        <v>1436354</v>
      </c>
      <c r="F2123" t="s">
        <v>288</v>
      </c>
      <c r="G2123" s="10">
        <f t="shared" si="132"/>
        <v>45387</v>
      </c>
      <c r="H2123" t="s">
        <v>284</v>
      </c>
      <c r="I2123" s="12" t="str">
        <f t="shared" si="133"/>
        <v>13901436354</v>
      </c>
      <c r="K2123" s="11">
        <f>+K2124-L1463-L1484</f>
        <v>1429629</v>
      </c>
      <c r="L2123" s="11">
        <f>+E2123-K2123</f>
        <v>6725</v>
      </c>
      <c r="O2123" s="10">
        <f>+IFERROR(VLOOKUP(I2123,'[1]Resumen pagos 2025'!$1:$1048576,9,0),0)</f>
        <v>0</v>
      </c>
      <c r="P2123" t="b">
        <f t="shared" si="135"/>
        <v>1</v>
      </c>
    </row>
    <row r="2124" spans="1:16">
      <c r="A2124" t="s">
        <v>285</v>
      </c>
      <c r="B2124" t="s">
        <v>41</v>
      </c>
      <c r="C2124" s="23">
        <v>1389</v>
      </c>
      <c r="D2124" s="24">
        <v>45357</v>
      </c>
      <c r="E2124" s="25">
        <v>1414482</v>
      </c>
      <c r="F2124" s="26" t="s">
        <v>288</v>
      </c>
      <c r="G2124" s="10">
        <f t="shared" si="132"/>
        <v>45387</v>
      </c>
      <c r="H2124" s="26" t="s">
        <v>327</v>
      </c>
      <c r="I2124" s="27" t="str">
        <f t="shared" si="133"/>
        <v>13891414482</v>
      </c>
      <c r="J2124" s="10">
        <v>45751</v>
      </c>
      <c r="K2124" s="11">
        <v>1414482</v>
      </c>
      <c r="L2124" s="11">
        <f t="shared" ref="L2124:L2187" si="136">+K2124-E2124</f>
        <v>0</v>
      </c>
      <c r="O2124" s="10">
        <f>+IFERROR(VLOOKUP(I2124,'[1]Resumen pagos 2025'!$1:$1048576,9,0),0)</f>
        <v>0</v>
      </c>
      <c r="P2124" t="b">
        <f t="shared" si="135"/>
        <v>0</v>
      </c>
    </row>
    <row r="2125" spans="1:16">
      <c r="A2125" t="s">
        <v>285</v>
      </c>
      <c r="B2125" t="s">
        <v>310</v>
      </c>
      <c r="C2125" s="23">
        <v>93</v>
      </c>
      <c r="D2125" s="24">
        <v>45357</v>
      </c>
      <c r="E2125" s="25">
        <v>-1414482</v>
      </c>
      <c r="F2125" s="26" t="s">
        <v>288</v>
      </c>
      <c r="G2125" s="10">
        <f t="shared" si="132"/>
        <v>45387</v>
      </c>
      <c r="H2125" s="26" t="s">
        <v>311</v>
      </c>
      <c r="I2125" s="27" t="str">
        <f t="shared" si="133"/>
        <v>93-1414482</v>
      </c>
      <c r="J2125" s="24"/>
      <c r="K2125" s="25"/>
      <c r="L2125" s="25">
        <f t="shared" si="136"/>
        <v>1414482</v>
      </c>
      <c r="O2125" s="10">
        <f>+IFERROR(VLOOKUP(I2125,'[1]Resumen pagos 2025'!$1:$1048576,9,0),0)</f>
        <v>0</v>
      </c>
      <c r="P2125" t="b">
        <f t="shared" si="135"/>
        <v>1</v>
      </c>
    </row>
    <row r="2126" spans="1:16">
      <c r="A2126" t="s">
        <v>515</v>
      </c>
      <c r="B2126" t="s">
        <v>41</v>
      </c>
      <c r="C2126" s="9">
        <v>4362528</v>
      </c>
      <c r="D2126" s="10">
        <v>45358</v>
      </c>
      <c r="E2126" s="11">
        <v>116769940</v>
      </c>
      <c r="F2126" t="s">
        <v>288</v>
      </c>
      <c r="G2126" s="10">
        <f t="shared" si="132"/>
        <v>45388</v>
      </c>
      <c r="H2126" t="s">
        <v>284</v>
      </c>
      <c r="I2126" s="12" t="str">
        <f t="shared" si="133"/>
        <v>4362528116769940</v>
      </c>
      <c r="L2126" s="11">
        <f t="shared" si="136"/>
        <v>-116769940</v>
      </c>
      <c r="O2126" s="10">
        <f>+IFERROR(VLOOKUP(I2126,'[1]Resumen pagos 2025'!$1:$1048576,9,0),0)</f>
        <v>0</v>
      </c>
      <c r="P2126" t="b">
        <f t="shared" si="135"/>
        <v>1</v>
      </c>
    </row>
    <row r="2127" spans="1:16">
      <c r="A2127" t="s">
        <v>335</v>
      </c>
      <c r="B2127" t="s">
        <v>41</v>
      </c>
      <c r="C2127" s="9">
        <v>10731</v>
      </c>
      <c r="D2127" s="10">
        <v>45358</v>
      </c>
      <c r="E2127" s="11">
        <v>314990</v>
      </c>
      <c r="F2127" t="s">
        <v>288</v>
      </c>
      <c r="G2127" s="10">
        <f t="shared" si="132"/>
        <v>45388</v>
      </c>
      <c r="H2127" t="s">
        <v>284</v>
      </c>
      <c r="I2127" s="12" t="str">
        <f t="shared" si="133"/>
        <v>10731314990</v>
      </c>
      <c r="L2127" s="11">
        <f t="shared" si="136"/>
        <v>-314990</v>
      </c>
      <c r="O2127" s="10">
        <f>+IFERROR(VLOOKUP(I2127,'[1]Resumen pagos 2025'!$1:$1048576,9,0),0)</f>
        <v>0</v>
      </c>
      <c r="P2127" t="b">
        <f t="shared" si="135"/>
        <v>1</v>
      </c>
    </row>
    <row r="2128" spans="1:16">
      <c r="A2128" t="s">
        <v>292</v>
      </c>
      <c r="B2128" t="s">
        <v>41</v>
      </c>
      <c r="C2128" s="9">
        <v>65284</v>
      </c>
      <c r="D2128" s="10">
        <v>45358</v>
      </c>
      <c r="E2128" s="11">
        <v>119977</v>
      </c>
      <c r="F2128" t="s">
        <v>288</v>
      </c>
      <c r="G2128" s="10">
        <f t="shared" si="132"/>
        <v>45388</v>
      </c>
      <c r="H2128" t="s">
        <v>284</v>
      </c>
      <c r="I2128" s="12" t="str">
        <f t="shared" si="133"/>
        <v>65284119977</v>
      </c>
      <c r="L2128" s="11">
        <f t="shared" si="136"/>
        <v>-119977</v>
      </c>
      <c r="O2128" s="10">
        <f>+IFERROR(VLOOKUP(I2128,'[1]Resumen pagos 2025'!$1:$1048576,9,0),0)</f>
        <v>0</v>
      </c>
      <c r="P2128" t="b">
        <f t="shared" si="135"/>
        <v>1</v>
      </c>
    </row>
    <row r="2129" spans="1:16">
      <c r="A2129" t="s">
        <v>295</v>
      </c>
      <c r="B2129" t="s">
        <v>41</v>
      </c>
      <c r="C2129" s="9">
        <v>31314</v>
      </c>
      <c r="D2129" s="10">
        <v>45359</v>
      </c>
      <c r="E2129" s="11">
        <v>47600</v>
      </c>
      <c r="F2129" t="s">
        <v>288</v>
      </c>
      <c r="G2129" s="10">
        <f t="shared" si="132"/>
        <v>45389</v>
      </c>
      <c r="H2129" t="s">
        <v>284</v>
      </c>
      <c r="I2129" s="12" t="str">
        <f t="shared" si="133"/>
        <v>3131447600</v>
      </c>
      <c r="L2129" s="11">
        <f t="shared" si="136"/>
        <v>-47600</v>
      </c>
      <c r="O2129" s="10">
        <f>+IFERROR(VLOOKUP(I2129,'[1]Resumen pagos 2025'!$1:$1048576,9,0),0)</f>
        <v>0</v>
      </c>
      <c r="P2129" t="b">
        <f t="shared" si="135"/>
        <v>1</v>
      </c>
    </row>
    <row r="2130" spans="1:16">
      <c r="A2130" t="s">
        <v>55</v>
      </c>
      <c r="B2130" t="s">
        <v>41</v>
      </c>
      <c r="C2130" s="9">
        <v>1028019</v>
      </c>
      <c r="D2130" s="10">
        <v>45359</v>
      </c>
      <c r="E2130" s="11">
        <v>2523971</v>
      </c>
      <c r="F2130" t="s">
        <v>288</v>
      </c>
      <c r="G2130" s="10">
        <f t="shared" si="132"/>
        <v>45389</v>
      </c>
      <c r="H2130" t="s">
        <v>284</v>
      </c>
      <c r="I2130" s="12" t="str">
        <f t="shared" si="133"/>
        <v>10280192523971</v>
      </c>
      <c r="L2130" s="11">
        <f t="shared" si="136"/>
        <v>-2523971</v>
      </c>
      <c r="N2130" s="14" t="s">
        <v>304</v>
      </c>
      <c r="O2130" s="10">
        <f>+IFERROR(VLOOKUP(I2130,'[1]Resumen pagos 2025'!$1:$1048576,9,0),0)</f>
        <v>0</v>
      </c>
      <c r="P2130" t="b">
        <f t="shared" si="135"/>
        <v>1</v>
      </c>
    </row>
    <row r="2131" spans="1:16">
      <c r="A2131" t="s">
        <v>344</v>
      </c>
      <c r="B2131" t="s">
        <v>41</v>
      </c>
      <c r="C2131" s="9">
        <v>32581</v>
      </c>
      <c r="D2131" s="10">
        <v>45359</v>
      </c>
      <c r="E2131" s="11">
        <v>175676</v>
      </c>
      <c r="F2131" t="s">
        <v>288</v>
      </c>
      <c r="G2131" s="10">
        <f t="shared" si="132"/>
        <v>45389</v>
      </c>
      <c r="H2131" t="s">
        <v>284</v>
      </c>
      <c r="I2131" s="12" t="str">
        <f t="shared" si="133"/>
        <v>32581175676</v>
      </c>
      <c r="L2131" s="11">
        <f t="shared" si="136"/>
        <v>-175676</v>
      </c>
      <c r="O2131" s="10">
        <f>+IFERROR(VLOOKUP(I2131,'[1]Resumen pagos 2025'!$1:$1048576,9,0),0)</f>
        <v>0</v>
      </c>
      <c r="P2131" t="b">
        <f t="shared" si="135"/>
        <v>1</v>
      </c>
    </row>
    <row r="2132" spans="1:16">
      <c r="A2132" t="s">
        <v>350</v>
      </c>
      <c r="B2132" t="s">
        <v>297</v>
      </c>
      <c r="C2132" s="9">
        <v>2159142</v>
      </c>
      <c r="D2132" s="10">
        <v>45359</v>
      </c>
      <c r="E2132" s="11">
        <v>12593</v>
      </c>
      <c r="F2132" t="s">
        <v>288</v>
      </c>
      <c r="G2132" s="10">
        <f t="shared" si="132"/>
        <v>45389</v>
      </c>
      <c r="H2132" t="s">
        <v>284</v>
      </c>
      <c r="I2132" s="12" t="str">
        <f t="shared" si="133"/>
        <v>215914212593</v>
      </c>
      <c r="J2132" s="10">
        <f>+G2132</f>
        <v>45389</v>
      </c>
      <c r="K2132" s="11">
        <f>+E2132</f>
        <v>12593</v>
      </c>
      <c r="L2132" s="11">
        <f t="shared" si="136"/>
        <v>0</v>
      </c>
      <c r="O2132" s="10">
        <f>+IFERROR(VLOOKUP(I2132,'[1]Resumen pagos 2025'!$1:$1048576,9,0),0)</f>
        <v>0</v>
      </c>
      <c r="P2132" t="b">
        <f t="shared" si="135"/>
        <v>0</v>
      </c>
    </row>
    <row r="2133" spans="1:16">
      <c r="A2133" t="s">
        <v>513</v>
      </c>
      <c r="B2133" t="s">
        <v>41</v>
      </c>
      <c r="C2133" s="9">
        <v>948</v>
      </c>
      <c r="D2133" s="10">
        <v>45360</v>
      </c>
      <c r="E2133" s="11">
        <v>71400</v>
      </c>
      <c r="F2133" t="s">
        <v>288</v>
      </c>
      <c r="G2133" s="10">
        <f t="shared" si="132"/>
        <v>45390</v>
      </c>
      <c r="H2133" t="s">
        <v>284</v>
      </c>
      <c r="I2133" s="12" t="str">
        <f t="shared" si="133"/>
        <v>94871400</v>
      </c>
      <c r="L2133" s="11">
        <f t="shared" si="136"/>
        <v>-71400</v>
      </c>
      <c r="O2133" s="10">
        <f>+IFERROR(VLOOKUP(I2133,'[1]Resumen pagos 2025'!$1:$1048576,9,0),0)</f>
        <v>0</v>
      </c>
      <c r="P2133" t="b">
        <f t="shared" si="135"/>
        <v>1</v>
      </c>
    </row>
    <row r="2134" spans="1:16">
      <c r="A2134" t="s">
        <v>305</v>
      </c>
      <c r="B2134" t="s">
        <v>41</v>
      </c>
      <c r="C2134" s="9">
        <v>4845288</v>
      </c>
      <c r="D2134" s="10">
        <v>45360</v>
      </c>
      <c r="E2134" s="11">
        <v>132970</v>
      </c>
      <c r="F2134" t="s">
        <v>288</v>
      </c>
      <c r="G2134" s="10">
        <f t="shared" si="132"/>
        <v>45390</v>
      </c>
      <c r="H2134" t="s">
        <v>284</v>
      </c>
      <c r="I2134" s="12" t="str">
        <f t="shared" si="133"/>
        <v>4845288132970</v>
      </c>
      <c r="L2134" s="11">
        <f t="shared" si="136"/>
        <v>-132970</v>
      </c>
      <c r="O2134" s="10">
        <f>+IFERROR(VLOOKUP(I2134,'[1]Resumen pagos 2025'!$1:$1048576,9,0),0)</f>
        <v>0</v>
      </c>
      <c r="P2134" t="b">
        <f t="shared" si="135"/>
        <v>1</v>
      </c>
    </row>
    <row r="2135" spans="1:16">
      <c r="A2135" t="s">
        <v>300</v>
      </c>
      <c r="B2135" t="s">
        <v>41</v>
      </c>
      <c r="C2135" s="9">
        <v>48952464</v>
      </c>
      <c r="D2135" s="10">
        <v>45361</v>
      </c>
      <c r="E2135" s="11">
        <v>32969</v>
      </c>
      <c r="F2135" t="s">
        <v>288</v>
      </c>
      <c r="G2135" s="10">
        <f t="shared" si="132"/>
        <v>45391</v>
      </c>
      <c r="H2135" t="s">
        <v>284</v>
      </c>
      <c r="I2135" s="12" t="str">
        <f t="shared" si="133"/>
        <v>4895246432969</v>
      </c>
      <c r="L2135" s="11">
        <f t="shared" si="136"/>
        <v>-32969</v>
      </c>
      <c r="O2135" s="10">
        <f>+IFERROR(VLOOKUP(I2135,'[1]Resumen pagos 2025'!$1:$1048576,9,0),0)</f>
        <v>0</v>
      </c>
      <c r="P2135" t="b">
        <f t="shared" si="135"/>
        <v>1</v>
      </c>
    </row>
    <row r="2136" spans="1:16">
      <c r="A2136" t="s">
        <v>516</v>
      </c>
      <c r="B2136" t="s">
        <v>41</v>
      </c>
      <c r="C2136" s="9">
        <v>4933</v>
      </c>
      <c r="D2136" s="10">
        <v>45362</v>
      </c>
      <c r="E2136" s="11">
        <v>44980</v>
      </c>
      <c r="F2136" t="s">
        <v>288</v>
      </c>
      <c r="G2136" s="10">
        <f t="shared" si="132"/>
        <v>45392</v>
      </c>
      <c r="H2136" t="s">
        <v>284</v>
      </c>
      <c r="I2136" s="12" t="str">
        <f t="shared" si="133"/>
        <v>493344980</v>
      </c>
      <c r="L2136" s="11">
        <f t="shared" si="136"/>
        <v>-44980</v>
      </c>
      <c r="O2136" s="10">
        <f>+IFERROR(VLOOKUP(I2136,'[1]Resumen pagos 2025'!$1:$1048576,9,0),0)</f>
        <v>0</v>
      </c>
      <c r="P2136" t="b">
        <f t="shared" si="135"/>
        <v>1</v>
      </c>
    </row>
    <row r="2137" spans="1:16">
      <c r="A2137" t="s">
        <v>366</v>
      </c>
      <c r="B2137" t="s">
        <v>41</v>
      </c>
      <c r="C2137" s="9">
        <v>21194</v>
      </c>
      <c r="D2137" s="10">
        <v>45362</v>
      </c>
      <c r="E2137" s="11">
        <v>1376430</v>
      </c>
      <c r="F2137" t="s">
        <v>288</v>
      </c>
      <c r="G2137" s="10">
        <f t="shared" si="132"/>
        <v>45392</v>
      </c>
      <c r="H2137" t="s">
        <v>327</v>
      </c>
      <c r="I2137" s="12" t="str">
        <f t="shared" si="133"/>
        <v>211941376430</v>
      </c>
      <c r="L2137" s="11">
        <f t="shared" si="136"/>
        <v>-1376430</v>
      </c>
      <c r="O2137" s="10">
        <f>+IFERROR(VLOOKUP(I2137,'[1]Resumen pagos 2025'!$1:$1048576,9,0),0)</f>
        <v>0</v>
      </c>
      <c r="P2137" t="b">
        <f t="shared" si="135"/>
        <v>1</v>
      </c>
    </row>
    <row r="2138" spans="1:16">
      <c r="A2138" t="s">
        <v>366</v>
      </c>
      <c r="B2138" t="s">
        <v>41</v>
      </c>
      <c r="C2138" s="9">
        <v>21196</v>
      </c>
      <c r="D2138" s="10">
        <v>45362</v>
      </c>
      <c r="E2138" s="11">
        <v>1376430</v>
      </c>
      <c r="F2138" t="s">
        <v>288</v>
      </c>
      <c r="G2138" s="10">
        <f t="shared" si="132"/>
        <v>45392</v>
      </c>
      <c r="H2138" t="s">
        <v>284</v>
      </c>
      <c r="I2138" s="12" t="str">
        <f t="shared" si="133"/>
        <v>211961376430</v>
      </c>
      <c r="L2138" s="11">
        <f t="shared" si="136"/>
        <v>-1376430</v>
      </c>
      <c r="O2138" s="10">
        <f>+IFERROR(VLOOKUP(I2138,'[1]Resumen pagos 2025'!$1:$1048576,9,0),0)</f>
        <v>0</v>
      </c>
      <c r="P2138" t="b">
        <f t="shared" si="135"/>
        <v>1</v>
      </c>
    </row>
    <row r="2139" spans="1:16">
      <c r="A2139" t="s">
        <v>366</v>
      </c>
      <c r="B2139" t="s">
        <v>310</v>
      </c>
      <c r="C2139" s="9">
        <v>8419</v>
      </c>
      <c r="D2139" s="10">
        <v>45362</v>
      </c>
      <c r="E2139" s="11">
        <v>-1376430</v>
      </c>
      <c r="F2139" t="s">
        <v>288</v>
      </c>
      <c r="G2139" s="10">
        <f t="shared" si="132"/>
        <v>45392</v>
      </c>
      <c r="H2139" t="s">
        <v>311</v>
      </c>
      <c r="I2139" s="12" t="str">
        <f t="shared" si="133"/>
        <v>8419-1376430</v>
      </c>
      <c r="L2139" s="11">
        <f t="shared" si="136"/>
        <v>1376430</v>
      </c>
      <c r="O2139" s="10">
        <f>+IFERROR(VLOOKUP(I2139,'[1]Resumen pagos 2025'!$1:$1048576,9,0),0)</f>
        <v>0</v>
      </c>
      <c r="P2139" t="b">
        <f t="shared" si="135"/>
        <v>1</v>
      </c>
    </row>
    <row r="2140" spans="1:16">
      <c r="A2140" t="s">
        <v>316</v>
      </c>
      <c r="B2140" t="s">
        <v>41</v>
      </c>
      <c r="C2140" s="9">
        <v>31794357</v>
      </c>
      <c r="D2140" s="10">
        <v>45362</v>
      </c>
      <c r="E2140" s="11">
        <v>134961</v>
      </c>
      <c r="F2140" t="s">
        <v>288</v>
      </c>
      <c r="G2140" s="10">
        <f t="shared" si="132"/>
        <v>45392</v>
      </c>
      <c r="H2140" t="s">
        <v>284</v>
      </c>
      <c r="I2140" s="12" t="str">
        <f t="shared" si="133"/>
        <v>31794357134961</v>
      </c>
      <c r="L2140" s="11">
        <f t="shared" si="136"/>
        <v>-134961</v>
      </c>
      <c r="O2140" s="10">
        <f>+IFERROR(VLOOKUP(I2140,'[1]Resumen pagos 2025'!$1:$1048576,9,0),0)</f>
        <v>0</v>
      </c>
      <c r="P2140" t="b">
        <f t="shared" si="135"/>
        <v>1</v>
      </c>
    </row>
    <row r="2141" spans="1:16">
      <c r="A2141" t="s">
        <v>335</v>
      </c>
      <c r="B2141" t="s">
        <v>41</v>
      </c>
      <c r="C2141" s="9">
        <v>10739</v>
      </c>
      <c r="D2141" s="10">
        <v>45362</v>
      </c>
      <c r="E2141" s="11">
        <v>124990</v>
      </c>
      <c r="F2141" t="s">
        <v>288</v>
      </c>
      <c r="G2141" s="10">
        <f t="shared" si="132"/>
        <v>45392</v>
      </c>
      <c r="H2141" t="s">
        <v>284</v>
      </c>
      <c r="I2141" s="12" t="str">
        <f t="shared" si="133"/>
        <v>10739124990</v>
      </c>
      <c r="L2141" s="11">
        <f t="shared" si="136"/>
        <v>-124990</v>
      </c>
      <c r="O2141" s="10">
        <f>+IFERROR(VLOOKUP(I2141,'[1]Resumen pagos 2025'!$1:$1048576,9,0),0)</f>
        <v>0</v>
      </c>
      <c r="P2141" t="b">
        <f t="shared" si="135"/>
        <v>1</v>
      </c>
    </row>
    <row r="2142" spans="1:16">
      <c r="A2142" t="s">
        <v>306</v>
      </c>
      <c r="B2142" t="s">
        <v>41</v>
      </c>
      <c r="C2142" s="9">
        <v>1644573</v>
      </c>
      <c r="D2142" s="10">
        <v>45362</v>
      </c>
      <c r="E2142" s="11">
        <v>883980</v>
      </c>
      <c r="F2142" t="s">
        <v>288</v>
      </c>
      <c r="G2142" s="10">
        <f t="shared" si="132"/>
        <v>45392</v>
      </c>
      <c r="H2142" t="s">
        <v>284</v>
      </c>
      <c r="I2142" s="12" t="str">
        <f t="shared" si="133"/>
        <v>1644573883980</v>
      </c>
      <c r="L2142" s="11">
        <f t="shared" si="136"/>
        <v>-883980</v>
      </c>
      <c r="O2142" s="10">
        <f>+IFERROR(VLOOKUP(I2142,'[1]Resumen pagos 2025'!$1:$1048576,9,0),0)</f>
        <v>0</v>
      </c>
      <c r="P2142" t="b">
        <f t="shared" si="135"/>
        <v>1</v>
      </c>
    </row>
    <row r="2143" spans="1:16">
      <c r="A2143" t="s">
        <v>517</v>
      </c>
      <c r="B2143" t="s">
        <v>41</v>
      </c>
      <c r="C2143" s="9">
        <v>4389</v>
      </c>
      <c r="D2143" s="10">
        <v>45362</v>
      </c>
      <c r="E2143" s="11">
        <v>445981</v>
      </c>
      <c r="F2143" t="s">
        <v>288</v>
      </c>
      <c r="G2143" s="10">
        <f t="shared" si="132"/>
        <v>45392</v>
      </c>
      <c r="H2143" t="s">
        <v>284</v>
      </c>
      <c r="I2143" s="12" t="str">
        <f t="shared" si="133"/>
        <v>4389445981</v>
      </c>
      <c r="L2143" s="11">
        <f t="shared" si="136"/>
        <v>-445981</v>
      </c>
      <c r="O2143" s="10">
        <f>+IFERROR(VLOOKUP(I2143,'[1]Resumen pagos 2025'!$1:$1048576,9,0),0)</f>
        <v>0</v>
      </c>
      <c r="P2143" t="b">
        <f t="shared" si="135"/>
        <v>1</v>
      </c>
    </row>
    <row r="2144" spans="1:16">
      <c r="A2144" t="s">
        <v>453</v>
      </c>
      <c r="B2144" t="s">
        <v>41</v>
      </c>
      <c r="C2144" s="9">
        <v>1817831</v>
      </c>
      <c r="D2144" s="10">
        <v>45363</v>
      </c>
      <c r="E2144" s="11">
        <v>359990</v>
      </c>
      <c r="F2144" t="s">
        <v>288</v>
      </c>
      <c r="G2144" s="10">
        <f t="shared" si="132"/>
        <v>45393</v>
      </c>
      <c r="H2144" t="s">
        <v>284</v>
      </c>
      <c r="I2144" s="12" t="str">
        <f t="shared" si="133"/>
        <v>1817831359990</v>
      </c>
      <c r="L2144" s="11">
        <f t="shared" si="136"/>
        <v>-359990</v>
      </c>
      <c r="O2144" s="10">
        <f>+IFERROR(VLOOKUP(I2144,'[1]Resumen pagos 2025'!$1:$1048576,9,0),0)</f>
        <v>0</v>
      </c>
      <c r="P2144" t="b">
        <f t="shared" si="135"/>
        <v>1</v>
      </c>
    </row>
    <row r="2145" spans="1:16">
      <c r="A2145" t="s">
        <v>95</v>
      </c>
      <c r="B2145" t="s">
        <v>41</v>
      </c>
      <c r="C2145" s="9">
        <v>5998</v>
      </c>
      <c r="D2145" s="10">
        <v>45363</v>
      </c>
      <c r="E2145" s="11">
        <v>2299210</v>
      </c>
      <c r="F2145" t="s">
        <v>288</v>
      </c>
      <c r="G2145" s="10">
        <f t="shared" si="132"/>
        <v>45393</v>
      </c>
      <c r="H2145" t="s">
        <v>284</v>
      </c>
      <c r="I2145" s="12" t="str">
        <f t="shared" si="133"/>
        <v>59982299210</v>
      </c>
      <c r="L2145" s="11">
        <f t="shared" si="136"/>
        <v>-2299210</v>
      </c>
      <c r="O2145" s="10">
        <f>+IFERROR(VLOOKUP(I2145,'[1]Resumen pagos 2025'!$1:$1048576,9,0),0)</f>
        <v>0</v>
      </c>
      <c r="P2145" t="b">
        <f t="shared" si="135"/>
        <v>1</v>
      </c>
    </row>
    <row r="2146" spans="1:16">
      <c r="A2146" t="s">
        <v>427</v>
      </c>
      <c r="B2146" t="s">
        <v>41</v>
      </c>
      <c r="C2146" s="9">
        <v>411</v>
      </c>
      <c r="D2146" s="10">
        <v>45363</v>
      </c>
      <c r="E2146" s="11">
        <v>71500</v>
      </c>
      <c r="F2146" t="s">
        <v>288</v>
      </c>
      <c r="G2146" s="10">
        <f t="shared" si="132"/>
        <v>45393</v>
      </c>
      <c r="H2146" t="s">
        <v>284</v>
      </c>
      <c r="I2146" s="12" t="str">
        <f t="shared" si="133"/>
        <v>41171500</v>
      </c>
      <c r="L2146" s="11">
        <f t="shared" si="136"/>
        <v>-71500</v>
      </c>
      <c r="O2146" s="10">
        <f>+IFERROR(VLOOKUP(I2146,'[1]Resumen pagos 2025'!$1:$1048576,9,0),0)</f>
        <v>0</v>
      </c>
      <c r="P2146" t="b">
        <f t="shared" si="135"/>
        <v>1</v>
      </c>
    </row>
    <row r="2147" spans="1:16">
      <c r="A2147" t="s">
        <v>350</v>
      </c>
      <c r="B2147" t="s">
        <v>41</v>
      </c>
      <c r="C2147" s="9">
        <v>6583324</v>
      </c>
      <c r="D2147" s="10">
        <v>45364</v>
      </c>
      <c r="E2147" s="11">
        <v>8724</v>
      </c>
      <c r="F2147" t="s">
        <v>288</v>
      </c>
      <c r="G2147" s="10">
        <f t="shared" si="132"/>
        <v>45394</v>
      </c>
      <c r="H2147" t="s">
        <v>284</v>
      </c>
      <c r="I2147" s="12" t="str">
        <f t="shared" si="133"/>
        <v>65833248724</v>
      </c>
      <c r="J2147" s="10">
        <f>+G2147</f>
        <v>45394</v>
      </c>
      <c r="K2147" s="11">
        <f>+E2147</f>
        <v>8724</v>
      </c>
      <c r="L2147" s="11">
        <f t="shared" si="136"/>
        <v>0</v>
      </c>
      <c r="O2147" s="10">
        <f>+IFERROR(VLOOKUP(I2147,'[1]Resumen pagos 2025'!$1:$1048576,9,0),0)</f>
        <v>0</v>
      </c>
      <c r="P2147" t="b">
        <f t="shared" si="135"/>
        <v>0</v>
      </c>
    </row>
    <row r="2148" spans="1:16">
      <c r="A2148" t="s">
        <v>336</v>
      </c>
      <c r="B2148" t="s">
        <v>41</v>
      </c>
      <c r="C2148" s="9">
        <v>34406</v>
      </c>
      <c r="D2148" s="10">
        <v>45365</v>
      </c>
      <c r="E2148" s="11">
        <v>256350</v>
      </c>
      <c r="F2148" t="s">
        <v>288</v>
      </c>
      <c r="G2148" s="10">
        <f t="shared" si="132"/>
        <v>45395</v>
      </c>
      <c r="H2148" t="s">
        <v>284</v>
      </c>
      <c r="I2148" s="12" t="str">
        <f t="shared" si="133"/>
        <v>34406256350</v>
      </c>
      <c r="L2148" s="11">
        <f t="shared" si="136"/>
        <v>-256350</v>
      </c>
      <c r="O2148" s="10">
        <f>+IFERROR(VLOOKUP(I2148,'[1]Resumen pagos 2025'!$1:$1048576,9,0),0)</f>
        <v>0</v>
      </c>
      <c r="P2148" t="b">
        <f t="shared" si="135"/>
        <v>1</v>
      </c>
    </row>
    <row r="2149" spans="1:16">
      <c r="A2149" t="s">
        <v>426</v>
      </c>
      <c r="B2149" t="s">
        <v>41</v>
      </c>
      <c r="C2149" s="9">
        <v>4255386</v>
      </c>
      <c r="D2149" s="10">
        <v>45365</v>
      </c>
      <c r="E2149" s="11">
        <v>5998</v>
      </c>
      <c r="F2149" t="s">
        <v>288</v>
      </c>
      <c r="G2149" s="10">
        <f t="shared" si="132"/>
        <v>45395</v>
      </c>
      <c r="H2149" t="s">
        <v>284</v>
      </c>
      <c r="I2149" s="12" t="str">
        <f t="shared" si="133"/>
        <v>42553865998</v>
      </c>
      <c r="L2149" s="11">
        <f t="shared" si="136"/>
        <v>-5998</v>
      </c>
      <c r="O2149" s="10">
        <f>+IFERROR(VLOOKUP(I2149,'[1]Resumen pagos 2025'!$1:$1048576,9,0),0)</f>
        <v>0</v>
      </c>
      <c r="P2149" t="b">
        <f t="shared" si="135"/>
        <v>1</v>
      </c>
    </row>
    <row r="2150" spans="1:16">
      <c r="A2150" t="s">
        <v>518</v>
      </c>
      <c r="B2150" t="s">
        <v>41</v>
      </c>
      <c r="C2150" s="9">
        <v>3867</v>
      </c>
      <c r="D2150" s="10">
        <v>45365</v>
      </c>
      <c r="E2150" s="11">
        <v>187990</v>
      </c>
      <c r="F2150" t="s">
        <v>288</v>
      </c>
      <c r="G2150" s="10">
        <f t="shared" si="132"/>
        <v>45395</v>
      </c>
      <c r="H2150" t="s">
        <v>284</v>
      </c>
      <c r="I2150" s="12" t="str">
        <f t="shared" si="133"/>
        <v>3867187990</v>
      </c>
      <c r="L2150" s="11">
        <f t="shared" si="136"/>
        <v>-187990</v>
      </c>
      <c r="O2150" s="10">
        <f>+IFERROR(VLOOKUP(I2150,'[1]Resumen pagos 2025'!$1:$1048576,9,0),0)</f>
        <v>0</v>
      </c>
      <c r="P2150" t="b">
        <f t="shared" si="135"/>
        <v>1</v>
      </c>
    </row>
    <row r="2151" spans="1:16">
      <c r="A2151" t="s">
        <v>519</v>
      </c>
      <c r="B2151" t="s">
        <v>41</v>
      </c>
      <c r="C2151" s="9">
        <v>22649</v>
      </c>
      <c r="D2151" s="10">
        <v>45365</v>
      </c>
      <c r="E2151" s="11">
        <v>418600</v>
      </c>
      <c r="F2151" t="s">
        <v>288</v>
      </c>
      <c r="G2151" s="10">
        <f t="shared" si="132"/>
        <v>45395</v>
      </c>
      <c r="H2151" t="s">
        <v>284</v>
      </c>
      <c r="I2151" s="12" t="str">
        <f t="shared" si="133"/>
        <v>22649418600</v>
      </c>
      <c r="J2151" s="10">
        <v>45365</v>
      </c>
      <c r="K2151" s="11">
        <v>460460</v>
      </c>
      <c r="L2151" s="11">
        <f t="shared" si="136"/>
        <v>41860</v>
      </c>
      <c r="M2151" t="s">
        <v>520</v>
      </c>
      <c r="O2151" s="10">
        <f>+IFERROR(VLOOKUP(I2151,'[1]Resumen pagos 2025'!$1:$1048576,9,0),0)</f>
        <v>0</v>
      </c>
      <c r="P2151" t="b">
        <f t="shared" si="135"/>
        <v>0</v>
      </c>
    </row>
    <row r="2152" spans="1:16">
      <c r="A2152" t="s">
        <v>521</v>
      </c>
      <c r="B2152" t="s">
        <v>41</v>
      </c>
      <c r="C2152" s="9">
        <v>11965833</v>
      </c>
      <c r="D2152" s="10">
        <v>45365</v>
      </c>
      <c r="E2152" s="11">
        <v>9133</v>
      </c>
      <c r="F2152" t="s">
        <v>288</v>
      </c>
      <c r="G2152" s="10">
        <f t="shared" si="132"/>
        <v>45395</v>
      </c>
      <c r="H2152" t="s">
        <v>284</v>
      </c>
      <c r="I2152" s="12" t="str">
        <f t="shared" si="133"/>
        <v>119658339133</v>
      </c>
      <c r="L2152" s="11">
        <f t="shared" si="136"/>
        <v>-9133</v>
      </c>
      <c r="O2152" s="10">
        <f>+IFERROR(VLOOKUP(I2152,'[1]Resumen pagos 2025'!$1:$1048576,9,0),0)</f>
        <v>0</v>
      </c>
      <c r="P2152" t="b">
        <f t="shared" si="135"/>
        <v>1</v>
      </c>
    </row>
    <row r="2153" spans="1:16">
      <c r="A2153" t="s">
        <v>513</v>
      </c>
      <c r="B2153" t="s">
        <v>41</v>
      </c>
      <c r="C2153" s="9">
        <v>949</v>
      </c>
      <c r="D2153" s="10">
        <v>45366</v>
      </c>
      <c r="E2153" s="11">
        <v>71400</v>
      </c>
      <c r="F2153" t="s">
        <v>288</v>
      </c>
      <c r="G2153" s="10">
        <f t="shared" si="132"/>
        <v>45396</v>
      </c>
      <c r="H2153" t="s">
        <v>284</v>
      </c>
      <c r="I2153" s="12" t="str">
        <f t="shared" si="133"/>
        <v>94971400</v>
      </c>
      <c r="L2153" s="11">
        <f t="shared" si="136"/>
        <v>-71400</v>
      </c>
      <c r="O2153" s="10">
        <f>+IFERROR(VLOOKUP(I2153,'[1]Resumen pagos 2025'!$1:$1048576,9,0),0)</f>
        <v>0</v>
      </c>
      <c r="P2153" t="b">
        <f t="shared" si="135"/>
        <v>1</v>
      </c>
    </row>
    <row r="2154" spans="1:16">
      <c r="A2154" t="s">
        <v>305</v>
      </c>
      <c r="B2154" t="s">
        <v>41</v>
      </c>
      <c r="C2154" s="9">
        <v>4846944</v>
      </c>
      <c r="D2154" s="10">
        <v>45366</v>
      </c>
      <c r="E2154" s="11">
        <v>305980</v>
      </c>
      <c r="F2154" t="s">
        <v>288</v>
      </c>
      <c r="G2154" s="10">
        <f t="shared" si="132"/>
        <v>45396</v>
      </c>
      <c r="H2154" t="s">
        <v>284</v>
      </c>
      <c r="I2154" s="12" t="str">
        <f t="shared" si="133"/>
        <v>4846944305980</v>
      </c>
      <c r="L2154" s="11">
        <f t="shared" si="136"/>
        <v>-305980</v>
      </c>
      <c r="O2154" s="10">
        <f>+IFERROR(VLOOKUP(I2154,'[1]Resumen pagos 2025'!$1:$1048576,9,0),0)</f>
        <v>0</v>
      </c>
      <c r="P2154" t="b">
        <f t="shared" si="135"/>
        <v>1</v>
      </c>
    </row>
    <row r="2155" spans="1:16">
      <c r="A2155" t="s">
        <v>312</v>
      </c>
      <c r="B2155" t="s">
        <v>41</v>
      </c>
      <c r="C2155" s="9">
        <v>67613</v>
      </c>
      <c r="D2155" s="10">
        <v>45367</v>
      </c>
      <c r="E2155" s="11">
        <v>266560</v>
      </c>
      <c r="F2155" t="s">
        <v>288</v>
      </c>
      <c r="G2155" s="10">
        <f t="shared" si="132"/>
        <v>45397</v>
      </c>
      <c r="H2155" t="s">
        <v>284</v>
      </c>
      <c r="I2155" s="12" t="str">
        <f t="shared" si="133"/>
        <v>67613266560</v>
      </c>
      <c r="L2155" s="11">
        <f t="shared" si="136"/>
        <v>-266560</v>
      </c>
      <c r="O2155" s="10">
        <f>+IFERROR(VLOOKUP(I2155,'[1]Resumen pagos 2025'!$1:$1048576,9,0),0)</f>
        <v>0</v>
      </c>
      <c r="P2155" t="b">
        <f t="shared" si="135"/>
        <v>1</v>
      </c>
    </row>
    <row r="2156" spans="1:16">
      <c r="A2156" t="s">
        <v>350</v>
      </c>
      <c r="B2156" t="s">
        <v>41</v>
      </c>
      <c r="C2156" s="9">
        <v>6578098</v>
      </c>
      <c r="D2156" s="10">
        <v>45369</v>
      </c>
      <c r="E2156" s="11">
        <v>13297</v>
      </c>
      <c r="F2156" t="s">
        <v>288</v>
      </c>
      <c r="G2156" s="10">
        <f t="shared" si="132"/>
        <v>45399</v>
      </c>
      <c r="H2156" t="s">
        <v>284</v>
      </c>
      <c r="I2156" s="12" t="str">
        <f t="shared" si="133"/>
        <v>657809813297</v>
      </c>
      <c r="J2156" s="10">
        <f>+G2156</f>
        <v>45399</v>
      </c>
      <c r="K2156" s="11">
        <f>+E2156</f>
        <v>13297</v>
      </c>
      <c r="L2156" s="11">
        <f t="shared" si="136"/>
        <v>0</v>
      </c>
      <c r="O2156" s="10">
        <f>+IFERROR(VLOOKUP(I2156,'[1]Resumen pagos 2025'!$1:$1048576,9,0),0)</f>
        <v>0</v>
      </c>
      <c r="P2156" t="b">
        <f t="shared" si="135"/>
        <v>0</v>
      </c>
    </row>
    <row r="2157" spans="1:16">
      <c r="A2157" t="s">
        <v>67</v>
      </c>
      <c r="B2157" t="s">
        <v>41</v>
      </c>
      <c r="C2157" s="9">
        <v>39888</v>
      </c>
      <c r="D2157" s="10">
        <v>45370</v>
      </c>
      <c r="E2157" s="11">
        <v>642354</v>
      </c>
      <c r="F2157" t="s">
        <v>288</v>
      </c>
      <c r="G2157" s="10">
        <f t="shared" si="132"/>
        <v>45400</v>
      </c>
      <c r="H2157" t="s">
        <v>284</v>
      </c>
      <c r="I2157" s="12" t="str">
        <f t="shared" si="133"/>
        <v>39888642354</v>
      </c>
      <c r="L2157" s="11">
        <f t="shared" si="136"/>
        <v>-642354</v>
      </c>
      <c r="N2157" s="14" t="s">
        <v>298</v>
      </c>
      <c r="O2157" s="10">
        <f>+IFERROR(VLOOKUP(I2157,'[1]Resumen pagos 2025'!$1:$1048576,9,0),0)</f>
        <v>0</v>
      </c>
      <c r="P2157" t="b">
        <f t="shared" si="135"/>
        <v>1</v>
      </c>
    </row>
    <row r="2158" spans="1:16">
      <c r="A2158" t="s">
        <v>522</v>
      </c>
      <c r="B2158" t="s">
        <v>41</v>
      </c>
      <c r="C2158" s="9">
        <v>3506942</v>
      </c>
      <c r="D2158" s="10">
        <v>45372</v>
      </c>
      <c r="E2158" s="11">
        <v>26900</v>
      </c>
      <c r="F2158" t="s">
        <v>288</v>
      </c>
      <c r="G2158" s="10">
        <f t="shared" si="132"/>
        <v>45402</v>
      </c>
      <c r="H2158" t="s">
        <v>284</v>
      </c>
      <c r="I2158" s="12" t="str">
        <f t="shared" si="133"/>
        <v>350694226900</v>
      </c>
      <c r="L2158" s="11">
        <f t="shared" si="136"/>
        <v>-26900</v>
      </c>
      <c r="O2158" s="10">
        <f>+IFERROR(VLOOKUP(I2158,'[1]Resumen pagos 2025'!$1:$1048576,9,0),0)</f>
        <v>0</v>
      </c>
      <c r="P2158" t="b">
        <f t="shared" si="135"/>
        <v>1</v>
      </c>
    </row>
    <row r="2159" spans="1:16">
      <c r="A2159" t="s">
        <v>523</v>
      </c>
      <c r="B2159" t="s">
        <v>41</v>
      </c>
      <c r="C2159" s="9">
        <v>934</v>
      </c>
      <c r="D2159" s="10">
        <v>45372</v>
      </c>
      <c r="E2159" s="11">
        <v>284900</v>
      </c>
      <c r="F2159" t="s">
        <v>288</v>
      </c>
      <c r="G2159" s="10">
        <f t="shared" si="132"/>
        <v>45402</v>
      </c>
      <c r="H2159" t="s">
        <v>284</v>
      </c>
      <c r="I2159" s="12" t="str">
        <f t="shared" si="133"/>
        <v>934284900</v>
      </c>
      <c r="L2159" s="11">
        <f t="shared" si="136"/>
        <v>-284900</v>
      </c>
      <c r="O2159" s="10">
        <f>+IFERROR(VLOOKUP(I2159,'[1]Resumen pagos 2025'!$1:$1048576,9,0),0)</f>
        <v>0</v>
      </c>
      <c r="P2159" t="b">
        <f t="shared" si="135"/>
        <v>1</v>
      </c>
    </row>
    <row r="2160" spans="1:16">
      <c r="A2160" t="s">
        <v>466</v>
      </c>
      <c r="B2160" t="s">
        <v>41</v>
      </c>
      <c r="C2160" s="9">
        <v>1303</v>
      </c>
      <c r="D2160" s="10">
        <v>45372</v>
      </c>
      <c r="E2160" s="11">
        <v>999517</v>
      </c>
      <c r="F2160" t="s">
        <v>288</v>
      </c>
      <c r="G2160" s="10">
        <f t="shared" si="132"/>
        <v>45402</v>
      </c>
      <c r="H2160" t="s">
        <v>284</v>
      </c>
      <c r="I2160" s="12" t="str">
        <f t="shared" si="133"/>
        <v>1303999517</v>
      </c>
      <c r="L2160" s="11">
        <f t="shared" si="136"/>
        <v>-999517</v>
      </c>
      <c r="O2160" s="10">
        <f>+IFERROR(VLOOKUP(I2160,'[1]Resumen pagos 2025'!$1:$1048576,9,0),0)</f>
        <v>0</v>
      </c>
      <c r="P2160" t="b">
        <f t="shared" si="135"/>
        <v>1</v>
      </c>
    </row>
    <row r="2161" spans="1:16">
      <c r="A2161" t="s">
        <v>305</v>
      </c>
      <c r="B2161" t="s">
        <v>41</v>
      </c>
      <c r="C2161" s="9">
        <v>4865655</v>
      </c>
      <c r="D2161" s="10">
        <v>45372</v>
      </c>
      <c r="E2161" s="11">
        <v>73980</v>
      </c>
      <c r="F2161" t="s">
        <v>288</v>
      </c>
      <c r="G2161" s="10">
        <f t="shared" si="132"/>
        <v>45402</v>
      </c>
      <c r="H2161" t="s">
        <v>284</v>
      </c>
      <c r="I2161" s="12" t="str">
        <f t="shared" si="133"/>
        <v>486565573980</v>
      </c>
      <c r="L2161" s="11">
        <f t="shared" si="136"/>
        <v>-73980</v>
      </c>
      <c r="O2161" s="10">
        <f>+IFERROR(VLOOKUP(I2161,'[1]Resumen pagos 2025'!$1:$1048576,9,0),0)</f>
        <v>0</v>
      </c>
      <c r="P2161" t="b">
        <f t="shared" si="135"/>
        <v>1</v>
      </c>
    </row>
    <row r="2162" spans="1:16">
      <c r="A2162" t="s">
        <v>335</v>
      </c>
      <c r="B2162" t="s">
        <v>41</v>
      </c>
      <c r="C2162" s="9">
        <v>10773</v>
      </c>
      <c r="D2162" s="10">
        <v>45372</v>
      </c>
      <c r="E2162" s="11">
        <v>39585</v>
      </c>
      <c r="F2162" t="s">
        <v>288</v>
      </c>
      <c r="G2162" s="10">
        <f t="shared" si="132"/>
        <v>45402</v>
      </c>
      <c r="H2162" t="s">
        <v>284</v>
      </c>
      <c r="I2162" s="12" t="str">
        <f t="shared" si="133"/>
        <v>1077339585</v>
      </c>
      <c r="J2162" s="10">
        <v>45526</v>
      </c>
      <c r="K2162" s="11">
        <v>39586</v>
      </c>
      <c r="L2162" s="11">
        <f t="shared" si="136"/>
        <v>1</v>
      </c>
      <c r="M2162" t="s">
        <v>524</v>
      </c>
      <c r="O2162" s="10">
        <f>+IFERROR(VLOOKUP(I2162,'[1]Resumen pagos 2025'!$1:$1048576,9,0),0)</f>
        <v>0</v>
      </c>
      <c r="P2162" t="b">
        <f t="shared" si="135"/>
        <v>0</v>
      </c>
    </row>
    <row r="2163" spans="1:16">
      <c r="A2163" t="s">
        <v>426</v>
      </c>
      <c r="B2163" t="s">
        <v>41</v>
      </c>
      <c r="C2163" s="9">
        <v>4527189</v>
      </c>
      <c r="D2163" s="10">
        <v>45373</v>
      </c>
      <c r="E2163" s="11">
        <v>198540</v>
      </c>
      <c r="F2163" t="s">
        <v>288</v>
      </c>
      <c r="G2163" s="10">
        <f t="shared" si="132"/>
        <v>45403</v>
      </c>
      <c r="H2163" t="s">
        <v>284</v>
      </c>
      <c r="I2163" s="12" t="str">
        <f t="shared" si="133"/>
        <v>4527189198540</v>
      </c>
      <c r="L2163" s="11">
        <f t="shared" si="136"/>
        <v>-198540</v>
      </c>
      <c r="O2163" s="10">
        <f>+IFERROR(VLOOKUP(I2163,'[1]Resumen pagos 2025'!$1:$1048576,9,0),0)</f>
        <v>0</v>
      </c>
      <c r="P2163" t="b">
        <f t="shared" si="135"/>
        <v>1</v>
      </c>
    </row>
    <row r="2164" spans="1:16">
      <c r="A2164" t="s">
        <v>314</v>
      </c>
      <c r="B2164" t="s">
        <v>41</v>
      </c>
      <c r="C2164" s="9">
        <v>3230449</v>
      </c>
      <c r="D2164" s="10">
        <v>45373</v>
      </c>
      <c r="E2164" s="11">
        <v>140375</v>
      </c>
      <c r="F2164" t="s">
        <v>288</v>
      </c>
      <c r="G2164" s="10">
        <f t="shared" si="132"/>
        <v>45403</v>
      </c>
      <c r="H2164" t="s">
        <v>284</v>
      </c>
      <c r="I2164" s="12" t="str">
        <f t="shared" si="133"/>
        <v>3230449140375</v>
      </c>
      <c r="L2164" s="11">
        <f t="shared" si="136"/>
        <v>-140375</v>
      </c>
      <c r="O2164" s="10">
        <f>+IFERROR(VLOOKUP(I2164,'[1]Resumen pagos 2025'!$1:$1048576,9,0),0)</f>
        <v>0</v>
      </c>
      <c r="P2164" t="b">
        <f t="shared" si="135"/>
        <v>1</v>
      </c>
    </row>
    <row r="2165" spans="1:16">
      <c r="A2165" t="s">
        <v>384</v>
      </c>
      <c r="B2165" t="s">
        <v>41</v>
      </c>
      <c r="C2165" s="9">
        <v>2327561</v>
      </c>
      <c r="D2165" s="10">
        <v>45376</v>
      </c>
      <c r="E2165" s="11">
        <v>280721</v>
      </c>
      <c r="F2165" t="s">
        <v>288</v>
      </c>
      <c r="G2165" s="10">
        <f t="shared" si="132"/>
        <v>45406</v>
      </c>
      <c r="H2165" t="s">
        <v>284</v>
      </c>
      <c r="I2165" s="12" t="str">
        <f t="shared" si="133"/>
        <v>2327561280721</v>
      </c>
      <c r="L2165" s="11">
        <f t="shared" si="136"/>
        <v>-280721</v>
      </c>
      <c r="O2165" s="10">
        <f>+IFERROR(VLOOKUP(I2165,'[1]Resumen pagos 2025'!$1:$1048576,9,0),0)</f>
        <v>0</v>
      </c>
      <c r="P2165" t="b">
        <f t="shared" si="135"/>
        <v>1</v>
      </c>
    </row>
    <row r="2166" spans="1:16">
      <c r="A2166" t="s">
        <v>353</v>
      </c>
      <c r="B2166" t="s">
        <v>41</v>
      </c>
      <c r="C2166" s="9">
        <v>3258</v>
      </c>
      <c r="D2166" s="10">
        <v>45376</v>
      </c>
      <c r="E2166" s="11">
        <v>969610</v>
      </c>
      <c r="F2166" t="s">
        <v>288</v>
      </c>
      <c r="G2166" s="10">
        <f t="shared" si="132"/>
        <v>45406</v>
      </c>
      <c r="H2166" t="s">
        <v>284</v>
      </c>
      <c r="I2166" s="12" t="str">
        <f t="shared" si="133"/>
        <v>3258969610</v>
      </c>
      <c r="J2166" s="17">
        <v>45400</v>
      </c>
      <c r="K2166" s="18">
        <v>969610</v>
      </c>
      <c r="L2166" s="11">
        <f t="shared" si="136"/>
        <v>0</v>
      </c>
      <c r="O2166" s="10">
        <f>+IFERROR(VLOOKUP(I2166,'[1]Resumen pagos 2025'!$1:$1048576,9,0),0)</f>
        <v>0</v>
      </c>
      <c r="P2166" t="b">
        <f t="shared" si="135"/>
        <v>0</v>
      </c>
    </row>
    <row r="2167" spans="1:16">
      <c r="A2167" t="s">
        <v>350</v>
      </c>
      <c r="B2167" t="s">
        <v>297</v>
      </c>
      <c r="C2167" s="9">
        <v>2191920</v>
      </c>
      <c r="D2167" s="10">
        <v>45376</v>
      </c>
      <c r="E2167" s="11">
        <v>13296</v>
      </c>
      <c r="F2167" t="s">
        <v>288</v>
      </c>
      <c r="G2167" s="10">
        <f t="shared" si="132"/>
        <v>45406</v>
      </c>
      <c r="H2167" t="s">
        <v>284</v>
      </c>
      <c r="I2167" s="12" t="str">
        <f t="shared" si="133"/>
        <v>219192013296</v>
      </c>
      <c r="J2167" s="10">
        <f>+G2167</f>
        <v>45406</v>
      </c>
      <c r="K2167" s="11">
        <f>+E2167</f>
        <v>13296</v>
      </c>
      <c r="L2167" s="11">
        <f t="shared" si="136"/>
        <v>0</v>
      </c>
      <c r="O2167" s="10">
        <f>+IFERROR(VLOOKUP(I2167,'[1]Resumen pagos 2025'!$1:$1048576,9,0),0)</f>
        <v>0</v>
      </c>
      <c r="P2167" t="b">
        <f t="shared" si="135"/>
        <v>0</v>
      </c>
    </row>
    <row r="2168" spans="1:16">
      <c r="A2168" t="s">
        <v>359</v>
      </c>
      <c r="B2168" t="s">
        <v>41</v>
      </c>
      <c r="C2168" s="9">
        <v>51300714</v>
      </c>
      <c r="D2168" s="10">
        <v>45377</v>
      </c>
      <c r="E2168" s="11">
        <v>2112</v>
      </c>
      <c r="F2168" t="s">
        <v>288</v>
      </c>
      <c r="G2168" s="10">
        <f t="shared" si="132"/>
        <v>45407</v>
      </c>
      <c r="H2168" t="s">
        <v>284</v>
      </c>
      <c r="I2168" s="12" t="str">
        <f t="shared" si="133"/>
        <v>513007142112</v>
      </c>
      <c r="L2168" s="11">
        <f t="shared" si="136"/>
        <v>-2112</v>
      </c>
      <c r="O2168" s="10">
        <f>+IFERROR(VLOOKUP(I2168,'[1]Resumen pagos 2025'!$1:$1048576,9,0),0)</f>
        <v>0</v>
      </c>
      <c r="P2168" t="b">
        <f t="shared" si="135"/>
        <v>1</v>
      </c>
    </row>
    <row r="2169" spans="1:16">
      <c r="A2169" t="s">
        <v>366</v>
      </c>
      <c r="B2169" t="s">
        <v>41</v>
      </c>
      <c r="C2169" s="9">
        <v>21302</v>
      </c>
      <c r="D2169" s="10">
        <v>45377</v>
      </c>
      <c r="E2169" s="11">
        <v>2793406</v>
      </c>
      <c r="F2169" t="s">
        <v>288</v>
      </c>
      <c r="G2169" s="10">
        <f t="shared" si="132"/>
        <v>45407</v>
      </c>
      <c r="H2169" t="s">
        <v>284</v>
      </c>
      <c r="I2169" s="12" t="str">
        <f t="shared" si="133"/>
        <v>213022793406</v>
      </c>
      <c r="L2169" s="11">
        <f t="shared" si="136"/>
        <v>-2793406</v>
      </c>
      <c r="O2169" s="10">
        <f>+IFERROR(VLOOKUP(I2169,'[1]Resumen pagos 2025'!$1:$1048576,9,0),0)</f>
        <v>0</v>
      </c>
      <c r="P2169" t="b">
        <f t="shared" si="135"/>
        <v>1</v>
      </c>
    </row>
    <row r="2170" spans="1:16">
      <c r="A2170" t="s">
        <v>488</v>
      </c>
      <c r="B2170" t="s">
        <v>41</v>
      </c>
      <c r="C2170" s="9">
        <v>47024023</v>
      </c>
      <c r="D2170" s="10">
        <v>45377</v>
      </c>
      <c r="E2170" s="11">
        <v>22114</v>
      </c>
      <c r="F2170" t="s">
        <v>288</v>
      </c>
      <c r="G2170" s="10">
        <f t="shared" si="132"/>
        <v>45407</v>
      </c>
      <c r="H2170" t="s">
        <v>284</v>
      </c>
      <c r="I2170" s="12" t="str">
        <f t="shared" si="133"/>
        <v>4702402322114</v>
      </c>
      <c r="J2170" s="10">
        <v>45377</v>
      </c>
      <c r="K2170" s="11">
        <v>22114</v>
      </c>
      <c r="L2170" s="11">
        <f t="shared" si="136"/>
        <v>0</v>
      </c>
      <c r="O2170" s="10">
        <f>+IFERROR(VLOOKUP(I2170,'[1]Resumen pagos 2025'!$1:$1048576,9,0),0)</f>
        <v>0</v>
      </c>
      <c r="P2170" t="b">
        <f t="shared" si="135"/>
        <v>0</v>
      </c>
    </row>
    <row r="2171" spans="1:16">
      <c r="A2171" t="s">
        <v>488</v>
      </c>
      <c r="B2171" t="s">
        <v>297</v>
      </c>
      <c r="C2171" s="9">
        <v>12094236</v>
      </c>
      <c r="D2171" s="10">
        <v>45377</v>
      </c>
      <c r="E2171" s="11">
        <v>5528</v>
      </c>
      <c r="F2171" t="s">
        <v>288</v>
      </c>
      <c r="G2171" s="10">
        <f t="shared" si="132"/>
        <v>45407</v>
      </c>
      <c r="H2171" t="s">
        <v>284</v>
      </c>
      <c r="I2171" s="12" t="str">
        <f t="shared" si="133"/>
        <v>120942365528</v>
      </c>
      <c r="J2171" s="10">
        <v>45377</v>
      </c>
      <c r="K2171" s="11">
        <v>5528</v>
      </c>
      <c r="L2171" s="11">
        <f t="shared" si="136"/>
        <v>0</v>
      </c>
      <c r="O2171" s="10">
        <f>+IFERROR(VLOOKUP(I2171,'[1]Resumen pagos 2025'!$1:$1048576,9,0),0)</f>
        <v>0</v>
      </c>
      <c r="P2171" t="b">
        <f t="shared" si="135"/>
        <v>0</v>
      </c>
    </row>
    <row r="2172" spans="1:16">
      <c r="A2172" t="s">
        <v>64</v>
      </c>
      <c r="B2172" t="s">
        <v>41</v>
      </c>
      <c r="C2172" s="9">
        <v>117211</v>
      </c>
      <c r="D2172" s="10">
        <v>45378</v>
      </c>
      <c r="E2172" s="11">
        <v>321603</v>
      </c>
      <c r="F2172" t="s">
        <v>288</v>
      </c>
      <c r="G2172" s="10">
        <f t="shared" si="132"/>
        <v>45408</v>
      </c>
      <c r="H2172" t="s">
        <v>284</v>
      </c>
      <c r="I2172" s="12" t="str">
        <f t="shared" si="133"/>
        <v>117211321603</v>
      </c>
      <c r="L2172" s="11">
        <f t="shared" si="136"/>
        <v>-321603</v>
      </c>
      <c r="O2172" s="10">
        <f>+IFERROR(VLOOKUP(I2172,'[1]Resumen pagos 2025'!$1:$1048576,9,0),0)</f>
        <v>0</v>
      </c>
      <c r="P2172" t="b">
        <f t="shared" si="135"/>
        <v>1</v>
      </c>
    </row>
    <row r="2173" spans="1:16">
      <c r="A2173" t="s">
        <v>515</v>
      </c>
      <c r="B2173" t="s">
        <v>41</v>
      </c>
      <c r="C2173" s="9">
        <v>4382763</v>
      </c>
      <c r="D2173" s="10">
        <v>45378</v>
      </c>
      <c r="E2173" s="11">
        <v>4336489</v>
      </c>
      <c r="F2173" t="s">
        <v>288</v>
      </c>
      <c r="G2173" s="10">
        <f t="shared" si="132"/>
        <v>45408</v>
      </c>
      <c r="H2173" t="s">
        <v>284</v>
      </c>
      <c r="I2173" s="12" t="str">
        <f t="shared" si="133"/>
        <v>43827634336489</v>
      </c>
      <c r="L2173" s="11">
        <f t="shared" si="136"/>
        <v>-4336489</v>
      </c>
      <c r="O2173" s="10">
        <f>+IFERROR(VLOOKUP(I2173,'[1]Resumen pagos 2025'!$1:$1048576,9,0),0)</f>
        <v>0</v>
      </c>
      <c r="P2173" t="b">
        <f t="shared" si="135"/>
        <v>1</v>
      </c>
    </row>
    <row r="2174" spans="1:16">
      <c r="A2174" t="s">
        <v>418</v>
      </c>
      <c r="B2174" t="s">
        <v>41</v>
      </c>
      <c r="C2174" s="9">
        <v>1415</v>
      </c>
      <c r="D2174" s="10">
        <v>45378</v>
      </c>
      <c r="E2174" s="11">
        <v>65050</v>
      </c>
      <c r="F2174" t="s">
        <v>288</v>
      </c>
      <c r="G2174" s="10">
        <f t="shared" si="132"/>
        <v>45408</v>
      </c>
      <c r="H2174" t="s">
        <v>284</v>
      </c>
      <c r="I2174" s="12" t="str">
        <f t="shared" si="133"/>
        <v>141565050</v>
      </c>
      <c r="J2174" s="10">
        <v>45394</v>
      </c>
      <c r="K2174" s="11">
        <v>110326</v>
      </c>
      <c r="L2174" s="11">
        <f t="shared" si="136"/>
        <v>45276</v>
      </c>
      <c r="M2174" t="s">
        <v>514</v>
      </c>
      <c r="O2174" s="10">
        <f>+IFERROR(VLOOKUP(I2174,'[1]Resumen pagos 2025'!$1:$1048576,9,0),0)</f>
        <v>0</v>
      </c>
      <c r="P2174" t="b">
        <f t="shared" si="135"/>
        <v>0</v>
      </c>
    </row>
    <row r="2175" spans="1:16">
      <c r="A2175" t="s">
        <v>376</v>
      </c>
      <c r="B2175" t="s">
        <v>41</v>
      </c>
      <c r="C2175" s="9">
        <v>8342512</v>
      </c>
      <c r="D2175" s="10">
        <v>45379</v>
      </c>
      <c r="E2175" s="11">
        <v>22812</v>
      </c>
      <c r="F2175" t="s">
        <v>288</v>
      </c>
      <c r="G2175" s="10">
        <f t="shared" si="132"/>
        <v>45409</v>
      </c>
      <c r="H2175" t="s">
        <v>284</v>
      </c>
      <c r="I2175" s="12" t="str">
        <f t="shared" si="133"/>
        <v>834251222812</v>
      </c>
      <c r="J2175" s="10">
        <f>+G2175</f>
        <v>45409</v>
      </c>
      <c r="K2175" s="11">
        <f>+E2175</f>
        <v>22812</v>
      </c>
      <c r="L2175" s="11">
        <f t="shared" si="136"/>
        <v>0</v>
      </c>
      <c r="O2175" s="10">
        <f>+IFERROR(VLOOKUP(I2175,'[1]Resumen pagos 2025'!$1:$1048576,9,0),0)</f>
        <v>0</v>
      </c>
      <c r="P2175" t="b">
        <f t="shared" si="135"/>
        <v>0</v>
      </c>
    </row>
    <row r="2176" spans="1:16">
      <c r="A2176" t="s">
        <v>436</v>
      </c>
      <c r="B2176" t="s">
        <v>297</v>
      </c>
      <c r="C2176" s="9">
        <v>4442752</v>
      </c>
      <c r="D2176" s="10">
        <v>45379</v>
      </c>
      <c r="E2176" s="11">
        <v>122928</v>
      </c>
      <c r="F2176" t="s">
        <v>288</v>
      </c>
      <c r="G2176" s="10">
        <f t="shared" si="132"/>
        <v>45409</v>
      </c>
      <c r="H2176" t="s">
        <v>284</v>
      </c>
      <c r="I2176" s="12" t="str">
        <f t="shared" si="133"/>
        <v>4442752122928</v>
      </c>
      <c r="L2176" s="11">
        <f t="shared" si="136"/>
        <v>-122928</v>
      </c>
      <c r="O2176" s="10">
        <f>+IFERROR(VLOOKUP(I2176,'[1]Resumen pagos 2025'!$1:$1048576,9,0),0)</f>
        <v>0</v>
      </c>
      <c r="P2176" t="b">
        <f t="shared" si="135"/>
        <v>1</v>
      </c>
    </row>
    <row r="2177" spans="1:16">
      <c r="A2177" t="s">
        <v>525</v>
      </c>
      <c r="B2177" t="s">
        <v>41</v>
      </c>
      <c r="C2177" s="9">
        <v>26203</v>
      </c>
      <c r="D2177" s="10">
        <v>45379</v>
      </c>
      <c r="E2177" s="11">
        <v>43550</v>
      </c>
      <c r="F2177" t="s">
        <v>288</v>
      </c>
      <c r="G2177" s="10">
        <f t="shared" si="132"/>
        <v>45409</v>
      </c>
      <c r="H2177" t="s">
        <v>284</v>
      </c>
      <c r="I2177" s="12" t="str">
        <f t="shared" si="133"/>
        <v>2620343550</v>
      </c>
      <c r="L2177" s="11">
        <f t="shared" si="136"/>
        <v>-43550</v>
      </c>
      <c r="O2177" s="10">
        <f>+IFERROR(VLOOKUP(I2177,'[1]Resumen pagos 2025'!$1:$1048576,9,0),0)</f>
        <v>0</v>
      </c>
      <c r="P2177" t="b">
        <f t="shared" si="135"/>
        <v>1</v>
      </c>
    </row>
    <row r="2178" spans="1:16">
      <c r="A2178" t="s">
        <v>346</v>
      </c>
      <c r="B2178" t="s">
        <v>41</v>
      </c>
      <c r="C2178" s="9">
        <v>1047</v>
      </c>
      <c r="D2178" s="10">
        <v>45381</v>
      </c>
      <c r="E2178" s="11">
        <v>488900</v>
      </c>
      <c r="F2178" t="s">
        <v>288</v>
      </c>
      <c r="G2178" s="10">
        <f t="shared" ref="G2178:G2241" si="137">+D2178+30</f>
        <v>45411</v>
      </c>
      <c r="H2178" t="s">
        <v>284</v>
      </c>
      <c r="I2178" s="12" t="str">
        <f t="shared" ref="I2178:I2241" si="138">+C2178&amp;E2178</f>
        <v>1047488900</v>
      </c>
      <c r="J2178" s="10">
        <v>45477</v>
      </c>
      <c r="K2178" s="11">
        <f>469000+19900</f>
        <v>488900</v>
      </c>
      <c r="L2178" s="11">
        <f t="shared" si="136"/>
        <v>0</v>
      </c>
      <c r="O2178" s="10">
        <f>+IFERROR(VLOOKUP(I2178,'[1]Resumen pagos 2025'!$1:$1048576,9,0),0)</f>
        <v>0</v>
      </c>
      <c r="P2178" t="b">
        <f t="shared" si="135"/>
        <v>0</v>
      </c>
    </row>
    <row r="2179" spans="1:16">
      <c r="A2179" t="s">
        <v>95</v>
      </c>
      <c r="B2179" t="s">
        <v>41</v>
      </c>
      <c r="C2179" s="9">
        <v>6054</v>
      </c>
      <c r="D2179" s="10">
        <v>45382</v>
      </c>
      <c r="E2179" s="11">
        <v>2029619</v>
      </c>
      <c r="F2179" t="s">
        <v>288</v>
      </c>
      <c r="G2179" s="10">
        <f t="shared" si="137"/>
        <v>45412</v>
      </c>
      <c r="H2179" t="s">
        <v>284</v>
      </c>
      <c r="I2179" s="12" t="str">
        <f t="shared" si="138"/>
        <v>60542029619</v>
      </c>
      <c r="L2179" s="11">
        <f t="shared" si="136"/>
        <v>-2029619</v>
      </c>
      <c r="O2179" s="10">
        <f>+IFERROR(VLOOKUP(I2179,'[1]Resumen pagos 2025'!$1:$1048576,9,0),0)</f>
        <v>0</v>
      </c>
      <c r="P2179" t="b">
        <f t="shared" si="135"/>
        <v>1</v>
      </c>
    </row>
    <row r="2180" spans="1:16">
      <c r="A2180" t="s">
        <v>375</v>
      </c>
      <c r="B2180" t="s">
        <v>41</v>
      </c>
      <c r="C2180" s="9">
        <v>39387</v>
      </c>
      <c r="D2180" s="10">
        <v>45383</v>
      </c>
      <c r="E2180" s="11">
        <v>1336340</v>
      </c>
      <c r="F2180" t="s">
        <v>288</v>
      </c>
      <c r="G2180" s="10">
        <f t="shared" si="137"/>
        <v>45413</v>
      </c>
      <c r="H2180" t="s">
        <v>284</v>
      </c>
      <c r="I2180" s="12" t="str">
        <f t="shared" si="138"/>
        <v>393871336340</v>
      </c>
      <c r="L2180" s="11">
        <f t="shared" si="136"/>
        <v>-1336340</v>
      </c>
      <c r="O2180" s="10">
        <f>+IFERROR(VLOOKUP(I2180,'[1]Resumen pagos 2025'!$1:$1048576,9,0),0)</f>
        <v>0</v>
      </c>
      <c r="P2180" t="b">
        <f t="shared" si="135"/>
        <v>1</v>
      </c>
    </row>
    <row r="2181" spans="1:16">
      <c r="A2181" t="s">
        <v>509</v>
      </c>
      <c r="B2181" t="s">
        <v>41</v>
      </c>
      <c r="C2181" s="9">
        <v>1250</v>
      </c>
      <c r="D2181" s="10">
        <v>45383</v>
      </c>
      <c r="E2181" s="11">
        <v>411700</v>
      </c>
      <c r="F2181" t="s">
        <v>288</v>
      </c>
      <c r="G2181" s="10">
        <f t="shared" si="137"/>
        <v>45413</v>
      </c>
      <c r="H2181" t="s">
        <v>284</v>
      </c>
      <c r="I2181" s="12" t="str">
        <f t="shared" si="138"/>
        <v>1250411700</v>
      </c>
      <c r="L2181" s="11">
        <f t="shared" si="136"/>
        <v>-411700</v>
      </c>
      <c r="O2181" s="10">
        <f>+IFERROR(VLOOKUP(I2181,'[1]Resumen pagos 2025'!$1:$1048576,9,0),0)</f>
        <v>0</v>
      </c>
      <c r="P2181" t="b">
        <f t="shared" si="135"/>
        <v>1</v>
      </c>
    </row>
    <row r="2182" spans="1:16">
      <c r="A2182" t="s">
        <v>127</v>
      </c>
      <c r="B2182" t="s">
        <v>297</v>
      </c>
      <c r="C2182" s="9">
        <v>205196</v>
      </c>
      <c r="D2182" s="10">
        <v>45383</v>
      </c>
      <c r="E2182" s="11">
        <v>47675</v>
      </c>
      <c r="F2182" t="s">
        <v>288</v>
      </c>
      <c r="G2182" s="10">
        <f t="shared" si="137"/>
        <v>45413</v>
      </c>
      <c r="H2182" t="s">
        <v>284</v>
      </c>
      <c r="I2182" s="12" t="str">
        <f t="shared" si="138"/>
        <v>20519647675</v>
      </c>
      <c r="L2182" s="11">
        <f t="shared" si="136"/>
        <v>-47675</v>
      </c>
      <c r="O2182" s="10">
        <f>+IFERROR(VLOOKUP(I2182,'[1]Resumen pagos 2025'!$1:$1048576,9,0),0)</f>
        <v>0</v>
      </c>
      <c r="P2182" t="b">
        <f t="shared" si="135"/>
        <v>1</v>
      </c>
    </row>
    <row r="2183" spans="1:16">
      <c r="A2183" t="s">
        <v>526</v>
      </c>
      <c r="B2183" t="s">
        <v>41</v>
      </c>
      <c r="C2183" s="9">
        <v>2372</v>
      </c>
      <c r="D2183" s="10">
        <v>45384</v>
      </c>
      <c r="E2183" s="11">
        <v>40734</v>
      </c>
      <c r="F2183" t="s">
        <v>288</v>
      </c>
      <c r="G2183" s="10">
        <f t="shared" si="137"/>
        <v>45414</v>
      </c>
      <c r="H2183" t="s">
        <v>284</v>
      </c>
      <c r="I2183" s="12" t="str">
        <f t="shared" si="138"/>
        <v>237240734</v>
      </c>
      <c r="L2183" s="11">
        <f t="shared" si="136"/>
        <v>-40734</v>
      </c>
      <c r="O2183" s="10">
        <f>+IFERROR(VLOOKUP(I2183,'[1]Resumen pagos 2025'!$1:$1048576,9,0),0)</f>
        <v>0</v>
      </c>
      <c r="P2183" t="b">
        <f t="shared" ref="P2183:P2246" si="139">+O2183=J2183</f>
        <v>1</v>
      </c>
    </row>
    <row r="2184" spans="1:16">
      <c r="A2184" t="s">
        <v>527</v>
      </c>
      <c r="B2184" t="s">
        <v>41</v>
      </c>
      <c r="C2184" s="9">
        <v>16433</v>
      </c>
      <c r="D2184" s="10">
        <v>45384</v>
      </c>
      <c r="E2184" s="11">
        <v>155176</v>
      </c>
      <c r="F2184" t="s">
        <v>288</v>
      </c>
      <c r="G2184" s="10">
        <f t="shared" si="137"/>
        <v>45414</v>
      </c>
      <c r="H2184" t="s">
        <v>284</v>
      </c>
      <c r="I2184" s="12" t="str">
        <f t="shared" si="138"/>
        <v>16433155176</v>
      </c>
      <c r="L2184" s="11">
        <f t="shared" si="136"/>
        <v>-155176</v>
      </c>
      <c r="O2184" s="10">
        <f>+IFERROR(VLOOKUP(I2184,'[1]Resumen pagos 2025'!$1:$1048576,9,0),0)</f>
        <v>0</v>
      </c>
      <c r="P2184" t="b">
        <f t="shared" si="139"/>
        <v>1</v>
      </c>
    </row>
    <row r="2185" spans="1:16">
      <c r="A2185" t="s">
        <v>344</v>
      </c>
      <c r="B2185" t="s">
        <v>41</v>
      </c>
      <c r="C2185" s="9">
        <v>32847</v>
      </c>
      <c r="D2185" s="10">
        <v>45384</v>
      </c>
      <c r="E2185" s="11">
        <v>395173</v>
      </c>
      <c r="F2185" t="s">
        <v>288</v>
      </c>
      <c r="G2185" s="10">
        <f t="shared" si="137"/>
        <v>45414</v>
      </c>
      <c r="H2185" t="s">
        <v>284</v>
      </c>
      <c r="I2185" s="12" t="str">
        <f t="shared" si="138"/>
        <v>32847395173</v>
      </c>
      <c r="L2185" s="11">
        <f t="shared" si="136"/>
        <v>-395173</v>
      </c>
      <c r="O2185" s="10">
        <f>+IFERROR(VLOOKUP(I2185,'[1]Resumen pagos 2025'!$1:$1048576,9,0),0)</f>
        <v>0</v>
      </c>
      <c r="P2185" t="b">
        <f t="shared" si="139"/>
        <v>1</v>
      </c>
    </row>
    <row r="2186" spans="1:16">
      <c r="A2186" t="s">
        <v>426</v>
      </c>
      <c r="B2186" t="s">
        <v>310</v>
      </c>
      <c r="C2186" s="9">
        <v>3611402</v>
      </c>
      <c r="D2186" s="10">
        <v>45385</v>
      </c>
      <c r="E2186" s="11">
        <v>-198540</v>
      </c>
      <c r="F2186" t="s">
        <v>288</v>
      </c>
      <c r="G2186" s="10">
        <f t="shared" si="137"/>
        <v>45415</v>
      </c>
      <c r="H2186" t="s">
        <v>311</v>
      </c>
      <c r="I2186" s="12" t="str">
        <f t="shared" si="138"/>
        <v>3611402-198540</v>
      </c>
      <c r="L2186" s="11">
        <f t="shared" si="136"/>
        <v>198540</v>
      </c>
      <c r="O2186" s="10">
        <f>+IFERROR(VLOOKUP(I2186,'[1]Resumen pagos 2025'!$1:$1048576,9,0),0)</f>
        <v>0</v>
      </c>
      <c r="P2186" t="b">
        <f t="shared" si="139"/>
        <v>1</v>
      </c>
    </row>
    <row r="2187" spans="1:16">
      <c r="A2187" t="s">
        <v>528</v>
      </c>
      <c r="B2187" t="s">
        <v>41</v>
      </c>
      <c r="C2187" s="9">
        <v>1433393</v>
      </c>
      <c r="D2187" s="10">
        <v>45385</v>
      </c>
      <c r="E2187" s="11">
        <v>91242</v>
      </c>
      <c r="F2187" t="s">
        <v>288</v>
      </c>
      <c r="G2187" s="10">
        <f t="shared" si="137"/>
        <v>45415</v>
      </c>
      <c r="H2187" t="s">
        <v>284</v>
      </c>
      <c r="I2187" s="12" t="str">
        <f t="shared" si="138"/>
        <v>143339391242</v>
      </c>
      <c r="L2187" s="11">
        <f t="shared" si="136"/>
        <v>-91242</v>
      </c>
      <c r="M2187" t="s">
        <v>529</v>
      </c>
      <c r="O2187" s="10">
        <f>+IFERROR(VLOOKUP(I2187,'[1]Resumen pagos 2025'!$1:$1048576,9,0),0)</f>
        <v>0</v>
      </c>
      <c r="P2187" t="b">
        <f t="shared" si="139"/>
        <v>1</v>
      </c>
    </row>
    <row r="2188" spans="1:16">
      <c r="A2188" t="s">
        <v>305</v>
      </c>
      <c r="B2188" t="s">
        <v>41</v>
      </c>
      <c r="C2188" s="9">
        <v>4868820</v>
      </c>
      <c r="D2188" s="10">
        <v>45385</v>
      </c>
      <c r="E2188" s="11">
        <v>345980</v>
      </c>
      <c r="F2188" t="s">
        <v>288</v>
      </c>
      <c r="G2188" s="10">
        <f t="shared" si="137"/>
        <v>45415</v>
      </c>
      <c r="H2188" t="s">
        <v>284</v>
      </c>
      <c r="I2188" s="12" t="str">
        <f t="shared" si="138"/>
        <v>4868820345980</v>
      </c>
      <c r="L2188" s="11">
        <f t="shared" ref="L2188:L2251" si="140">+K2188-E2188</f>
        <v>-345980</v>
      </c>
      <c r="O2188" s="10">
        <f>+IFERROR(VLOOKUP(I2188,'[1]Resumen pagos 2025'!$1:$1048576,9,0),0)</f>
        <v>0</v>
      </c>
      <c r="P2188" t="b">
        <f t="shared" si="139"/>
        <v>1</v>
      </c>
    </row>
    <row r="2189" spans="1:16">
      <c r="A2189" t="s">
        <v>513</v>
      </c>
      <c r="B2189" t="s">
        <v>41</v>
      </c>
      <c r="C2189" s="9">
        <v>954</v>
      </c>
      <c r="D2189" s="10">
        <v>45386</v>
      </c>
      <c r="E2189" s="11">
        <v>71400</v>
      </c>
      <c r="F2189" t="s">
        <v>288</v>
      </c>
      <c r="G2189" s="10">
        <f t="shared" si="137"/>
        <v>45416</v>
      </c>
      <c r="H2189" t="s">
        <v>284</v>
      </c>
      <c r="I2189" s="12" t="str">
        <f t="shared" si="138"/>
        <v>95471400</v>
      </c>
      <c r="L2189" s="11">
        <f t="shared" si="140"/>
        <v>-71400</v>
      </c>
      <c r="O2189" s="10">
        <f>+IFERROR(VLOOKUP(I2189,'[1]Resumen pagos 2025'!$1:$1048576,9,0),0)</f>
        <v>0</v>
      </c>
      <c r="P2189" t="b">
        <f t="shared" si="139"/>
        <v>1</v>
      </c>
    </row>
    <row r="2190" spans="1:16">
      <c r="A2190" t="s">
        <v>295</v>
      </c>
      <c r="B2190" t="s">
        <v>41</v>
      </c>
      <c r="C2190" s="9">
        <v>31802</v>
      </c>
      <c r="D2190" s="10">
        <v>45386</v>
      </c>
      <c r="E2190" s="11">
        <v>47600</v>
      </c>
      <c r="F2190" t="s">
        <v>288</v>
      </c>
      <c r="G2190" s="10">
        <f t="shared" si="137"/>
        <v>45416</v>
      </c>
      <c r="H2190" t="s">
        <v>284</v>
      </c>
      <c r="I2190" s="12" t="str">
        <f t="shared" si="138"/>
        <v>3180247600</v>
      </c>
      <c r="L2190" s="11">
        <f t="shared" si="140"/>
        <v>-47600</v>
      </c>
      <c r="O2190" s="10">
        <f>+IFERROR(VLOOKUP(I2190,'[1]Resumen pagos 2025'!$1:$1048576,9,0),0)</f>
        <v>0</v>
      </c>
      <c r="P2190" t="b">
        <f t="shared" si="139"/>
        <v>1</v>
      </c>
    </row>
    <row r="2191" spans="1:16">
      <c r="A2191" t="s">
        <v>292</v>
      </c>
      <c r="B2191" t="s">
        <v>41</v>
      </c>
      <c r="C2191" s="9">
        <v>66428</v>
      </c>
      <c r="D2191" s="10">
        <v>45386</v>
      </c>
      <c r="E2191" s="11">
        <v>246360</v>
      </c>
      <c r="F2191" t="s">
        <v>288</v>
      </c>
      <c r="G2191" s="10">
        <f t="shared" si="137"/>
        <v>45416</v>
      </c>
      <c r="H2191" t="s">
        <v>284</v>
      </c>
      <c r="I2191" s="12" t="str">
        <f t="shared" si="138"/>
        <v>66428246360</v>
      </c>
      <c r="L2191" s="11">
        <f t="shared" si="140"/>
        <v>-246360</v>
      </c>
      <c r="O2191" s="10">
        <f>+IFERROR(VLOOKUP(I2191,'[1]Resumen pagos 2025'!$1:$1048576,9,0),0)</f>
        <v>0</v>
      </c>
      <c r="P2191" t="b">
        <f t="shared" si="139"/>
        <v>1</v>
      </c>
    </row>
    <row r="2192" spans="1:16">
      <c r="A2192" t="s">
        <v>61</v>
      </c>
      <c r="B2192" t="s">
        <v>297</v>
      </c>
      <c r="C2192" s="9">
        <v>1103</v>
      </c>
      <c r="D2192" s="10">
        <v>45386</v>
      </c>
      <c r="E2192" s="11">
        <v>601769</v>
      </c>
      <c r="F2192" t="s">
        <v>288</v>
      </c>
      <c r="G2192" s="10">
        <f t="shared" si="137"/>
        <v>45416</v>
      </c>
      <c r="H2192" t="s">
        <v>284</v>
      </c>
      <c r="I2192" s="12" t="str">
        <f t="shared" si="138"/>
        <v>1103601769</v>
      </c>
      <c r="L2192" s="11">
        <f t="shared" si="140"/>
        <v>-601769</v>
      </c>
      <c r="O2192" s="10">
        <f>+IFERROR(VLOOKUP(I2192,'[1]Resumen pagos 2025'!$1:$1048576,9,0),0)</f>
        <v>0</v>
      </c>
      <c r="P2192" t="b">
        <f t="shared" si="139"/>
        <v>1</v>
      </c>
    </row>
    <row r="2193" spans="1:16">
      <c r="A2193" t="s">
        <v>61</v>
      </c>
      <c r="B2193" t="s">
        <v>297</v>
      </c>
      <c r="C2193" s="9">
        <v>1102</v>
      </c>
      <c r="D2193" s="10">
        <v>45386</v>
      </c>
      <c r="E2193" s="11">
        <v>1396104</v>
      </c>
      <c r="F2193" t="s">
        <v>288</v>
      </c>
      <c r="G2193" s="10">
        <f t="shared" si="137"/>
        <v>45416</v>
      </c>
      <c r="H2193" t="s">
        <v>284</v>
      </c>
      <c r="I2193" s="12" t="str">
        <f t="shared" si="138"/>
        <v>11021396104</v>
      </c>
      <c r="L2193" s="11">
        <f t="shared" si="140"/>
        <v>-1396104</v>
      </c>
      <c r="O2193" s="10">
        <f>+IFERROR(VLOOKUP(I2193,'[1]Resumen pagos 2025'!$1:$1048576,9,0),0)</f>
        <v>0</v>
      </c>
      <c r="P2193" t="b">
        <f t="shared" si="139"/>
        <v>1</v>
      </c>
    </row>
    <row r="2194" spans="1:16">
      <c r="A2194" t="s">
        <v>371</v>
      </c>
      <c r="B2194" t="s">
        <v>41</v>
      </c>
      <c r="C2194" s="9">
        <v>1129</v>
      </c>
      <c r="D2194" s="10">
        <v>45386</v>
      </c>
      <c r="E2194" s="11">
        <v>12509</v>
      </c>
      <c r="F2194" t="s">
        <v>288</v>
      </c>
      <c r="G2194" s="10">
        <f t="shared" si="137"/>
        <v>45416</v>
      </c>
      <c r="H2194" t="s">
        <v>284</v>
      </c>
      <c r="I2194" s="12" t="str">
        <f t="shared" si="138"/>
        <v>112912509</v>
      </c>
      <c r="L2194" s="11">
        <f t="shared" si="140"/>
        <v>-12509</v>
      </c>
      <c r="O2194" s="10">
        <f>+IFERROR(VLOOKUP(I2194,'[1]Resumen pagos 2025'!$1:$1048576,9,0),0)</f>
        <v>0</v>
      </c>
      <c r="P2194" t="b">
        <f t="shared" si="139"/>
        <v>1</v>
      </c>
    </row>
    <row r="2195" spans="1:16">
      <c r="A2195" t="s">
        <v>55</v>
      </c>
      <c r="B2195" t="s">
        <v>41</v>
      </c>
      <c r="C2195" s="9">
        <v>1029202</v>
      </c>
      <c r="D2195" s="10">
        <v>45387</v>
      </c>
      <c r="E2195" s="11">
        <v>6819910</v>
      </c>
      <c r="F2195" t="s">
        <v>288</v>
      </c>
      <c r="G2195" s="10">
        <f t="shared" si="137"/>
        <v>45417</v>
      </c>
      <c r="H2195" t="s">
        <v>284</v>
      </c>
      <c r="I2195" s="12" t="str">
        <f t="shared" si="138"/>
        <v>10292026819910</v>
      </c>
      <c r="L2195" s="11">
        <f t="shared" si="140"/>
        <v>-6819910</v>
      </c>
      <c r="N2195" s="14" t="s">
        <v>304</v>
      </c>
      <c r="O2195" s="10">
        <f>+IFERROR(VLOOKUP(I2195,'[1]Resumen pagos 2025'!$1:$1048576,9,0),0)</f>
        <v>0</v>
      </c>
      <c r="P2195" t="b">
        <f t="shared" si="139"/>
        <v>1</v>
      </c>
    </row>
    <row r="2196" spans="1:16">
      <c r="A2196" t="s">
        <v>530</v>
      </c>
      <c r="B2196" t="s">
        <v>41</v>
      </c>
      <c r="C2196" s="9">
        <v>2353</v>
      </c>
      <c r="D2196" s="10">
        <v>45387</v>
      </c>
      <c r="E2196" s="11">
        <v>37500</v>
      </c>
      <c r="F2196" t="s">
        <v>288</v>
      </c>
      <c r="G2196" s="10">
        <f t="shared" si="137"/>
        <v>45417</v>
      </c>
      <c r="H2196" t="s">
        <v>284</v>
      </c>
      <c r="I2196" s="12" t="str">
        <f t="shared" si="138"/>
        <v>235337500</v>
      </c>
      <c r="L2196" s="11">
        <f t="shared" si="140"/>
        <v>-37500</v>
      </c>
      <c r="O2196" s="10">
        <f>+IFERROR(VLOOKUP(I2196,'[1]Resumen pagos 2025'!$1:$1048576,9,0),0)</f>
        <v>0</v>
      </c>
      <c r="P2196" t="b">
        <f t="shared" si="139"/>
        <v>1</v>
      </c>
    </row>
    <row r="2197" spans="1:16">
      <c r="A2197" t="s">
        <v>55</v>
      </c>
      <c r="B2197" t="s">
        <v>41</v>
      </c>
      <c r="C2197" s="9">
        <v>1029217</v>
      </c>
      <c r="D2197" s="10">
        <v>45388</v>
      </c>
      <c r="E2197" s="11">
        <v>979990</v>
      </c>
      <c r="F2197" t="s">
        <v>288</v>
      </c>
      <c r="G2197" s="10">
        <f t="shared" si="137"/>
        <v>45418</v>
      </c>
      <c r="H2197" t="s">
        <v>327</v>
      </c>
      <c r="I2197" s="12" t="str">
        <f t="shared" si="138"/>
        <v>1029217979990</v>
      </c>
      <c r="L2197" s="11">
        <f t="shared" si="140"/>
        <v>-979990</v>
      </c>
      <c r="N2197" s="14" t="s">
        <v>304</v>
      </c>
      <c r="O2197" s="10">
        <f>+IFERROR(VLOOKUP(I2197,'[1]Resumen pagos 2025'!$1:$1048576,9,0),0)</f>
        <v>0</v>
      </c>
      <c r="P2197" t="b">
        <f t="shared" si="139"/>
        <v>1</v>
      </c>
    </row>
    <row r="2198" spans="1:16">
      <c r="A2198" t="s">
        <v>55</v>
      </c>
      <c r="B2198" t="s">
        <v>310</v>
      </c>
      <c r="C2198" s="9">
        <v>175981</v>
      </c>
      <c r="D2198" s="10">
        <v>45388</v>
      </c>
      <c r="E2198" s="11">
        <v>-979990</v>
      </c>
      <c r="F2198" t="s">
        <v>288</v>
      </c>
      <c r="G2198" s="10">
        <f t="shared" si="137"/>
        <v>45418</v>
      </c>
      <c r="H2198" t="s">
        <v>311</v>
      </c>
      <c r="I2198" s="12" t="str">
        <f t="shared" si="138"/>
        <v>175981-979990</v>
      </c>
      <c r="L2198" s="11">
        <f t="shared" si="140"/>
        <v>979990</v>
      </c>
      <c r="N2198" s="14" t="s">
        <v>304</v>
      </c>
      <c r="O2198" s="10">
        <f>+IFERROR(VLOOKUP(I2198,'[1]Resumen pagos 2025'!$1:$1048576,9,0),0)</f>
        <v>0</v>
      </c>
      <c r="P2198" t="b">
        <f t="shared" si="139"/>
        <v>1</v>
      </c>
    </row>
    <row r="2199" spans="1:16">
      <c r="A2199" t="s">
        <v>51</v>
      </c>
      <c r="B2199" t="s">
        <v>41</v>
      </c>
      <c r="C2199" s="9">
        <v>18103</v>
      </c>
      <c r="D2199" s="10">
        <v>45390</v>
      </c>
      <c r="E2199" s="25">
        <v>266268</v>
      </c>
      <c r="F2199" t="s">
        <v>288</v>
      </c>
      <c r="G2199" s="10">
        <f t="shared" si="137"/>
        <v>45420</v>
      </c>
      <c r="H2199" s="26" t="s">
        <v>327</v>
      </c>
      <c r="I2199" s="12" t="str">
        <f t="shared" si="138"/>
        <v>18103266268</v>
      </c>
      <c r="L2199" s="11">
        <f t="shared" si="140"/>
        <v>-266268</v>
      </c>
      <c r="O2199" s="10">
        <f>+IFERROR(VLOOKUP(I2199,'[1]Resumen pagos 2025'!$1:$1048576,9,0),0)</f>
        <v>0</v>
      </c>
      <c r="P2199" t="b">
        <f t="shared" si="139"/>
        <v>1</v>
      </c>
    </row>
    <row r="2200" spans="1:16">
      <c r="A2200" t="s">
        <v>456</v>
      </c>
      <c r="B2200" t="s">
        <v>41</v>
      </c>
      <c r="C2200" s="9">
        <v>177410</v>
      </c>
      <c r="D2200" s="10">
        <v>45391</v>
      </c>
      <c r="E2200" s="11">
        <v>107100</v>
      </c>
      <c r="F2200" t="s">
        <v>288</v>
      </c>
      <c r="G2200" s="10">
        <f t="shared" si="137"/>
        <v>45421</v>
      </c>
      <c r="H2200" t="s">
        <v>284</v>
      </c>
      <c r="I2200" s="12" t="str">
        <f t="shared" si="138"/>
        <v>177410107100</v>
      </c>
      <c r="L2200" s="11">
        <f t="shared" si="140"/>
        <v>-107100</v>
      </c>
      <c r="O2200" s="10">
        <f>+IFERROR(VLOOKUP(I2200,'[1]Resumen pagos 2025'!$1:$1048576,9,0),0)</f>
        <v>0</v>
      </c>
      <c r="P2200" t="b">
        <f t="shared" si="139"/>
        <v>1</v>
      </c>
    </row>
    <row r="2201" spans="1:16">
      <c r="A2201" t="s">
        <v>505</v>
      </c>
      <c r="B2201" t="s">
        <v>41</v>
      </c>
      <c r="C2201" s="9">
        <v>5129</v>
      </c>
      <c r="D2201" s="10">
        <v>45391</v>
      </c>
      <c r="E2201" s="11">
        <v>391030</v>
      </c>
      <c r="F2201" t="s">
        <v>288</v>
      </c>
      <c r="G2201" s="10">
        <f t="shared" si="137"/>
        <v>45421</v>
      </c>
      <c r="H2201" t="s">
        <v>284</v>
      </c>
      <c r="I2201" s="12" t="str">
        <f t="shared" si="138"/>
        <v>5129391030</v>
      </c>
      <c r="L2201" s="11">
        <f t="shared" si="140"/>
        <v>-391030</v>
      </c>
      <c r="O2201" s="10">
        <f>+IFERROR(VLOOKUP(I2201,'[1]Resumen pagos 2025'!$1:$1048576,9,0),0)</f>
        <v>0</v>
      </c>
      <c r="P2201" t="b">
        <f t="shared" si="139"/>
        <v>1</v>
      </c>
    </row>
    <row r="2202" spans="1:16">
      <c r="A2202" t="s">
        <v>291</v>
      </c>
      <c r="B2202" t="s">
        <v>41</v>
      </c>
      <c r="C2202" s="9">
        <v>1373</v>
      </c>
      <c r="D2202" s="10">
        <v>45391</v>
      </c>
      <c r="E2202" s="11">
        <v>306056</v>
      </c>
      <c r="F2202" t="s">
        <v>288</v>
      </c>
      <c r="G2202" s="10">
        <f t="shared" si="137"/>
        <v>45421</v>
      </c>
      <c r="H2202" t="s">
        <v>284</v>
      </c>
      <c r="I2202" s="12" t="str">
        <f t="shared" si="138"/>
        <v>1373306056</v>
      </c>
      <c r="J2202" s="10">
        <v>45751</v>
      </c>
      <c r="K2202" s="11">
        <v>306350</v>
      </c>
      <c r="L2202" s="11">
        <f t="shared" si="140"/>
        <v>294</v>
      </c>
      <c r="O2202" s="10">
        <f>+IFERROR(VLOOKUP(I2202,'[1]Resumen pagos 2025'!$1:$1048576,9,0),0)</f>
        <v>0</v>
      </c>
      <c r="P2202" t="b">
        <f t="shared" si="139"/>
        <v>0</v>
      </c>
    </row>
    <row r="2203" spans="1:16">
      <c r="A2203" t="s">
        <v>531</v>
      </c>
      <c r="B2203" t="s">
        <v>41</v>
      </c>
      <c r="C2203" s="9">
        <v>2575</v>
      </c>
      <c r="D2203" s="10">
        <v>45391</v>
      </c>
      <c r="E2203" s="11">
        <v>354980</v>
      </c>
      <c r="F2203" t="s">
        <v>288</v>
      </c>
      <c r="G2203" s="10">
        <f t="shared" si="137"/>
        <v>45421</v>
      </c>
      <c r="H2203" t="s">
        <v>284</v>
      </c>
      <c r="I2203" s="12" t="str">
        <f t="shared" si="138"/>
        <v>2575354980</v>
      </c>
      <c r="L2203" s="11">
        <f t="shared" si="140"/>
        <v>-354980</v>
      </c>
      <c r="O2203" s="10">
        <f>+IFERROR(VLOOKUP(I2203,'[1]Resumen pagos 2025'!$1:$1048576,9,0),0)</f>
        <v>0</v>
      </c>
      <c r="P2203" t="b">
        <f t="shared" si="139"/>
        <v>1</v>
      </c>
    </row>
    <row r="2204" spans="1:16">
      <c r="A2204" t="s">
        <v>532</v>
      </c>
      <c r="B2204" t="s">
        <v>41</v>
      </c>
      <c r="C2204" s="9">
        <v>1923</v>
      </c>
      <c r="D2204" s="10">
        <v>45391</v>
      </c>
      <c r="E2204" s="11">
        <v>175907</v>
      </c>
      <c r="F2204" t="s">
        <v>288</v>
      </c>
      <c r="G2204" s="10">
        <f t="shared" si="137"/>
        <v>45421</v>
      </c>
      <c r="H2204" t="s">
        <v>284</v>
      </c>
      <c r="I2204" s="12" t="str">
        <f t="shared" si="138"/>
        <v>1923175907</v>
      </c>
      <c r="J2204" s="35">
        <v>45442</v>
      </c>
      <c r="K2204" s="36">
        <v>737558</v>
      </c>
      <c r="L2204" s="11">
        <f t="shared" si="140"/>
        <v>561651</v>
      </c>
      <c r="O2204" s="10">
        <f>+IFERROR(VLOOKUP(I2204,'[1]Resumen pagos 2025'!$1:$1048576,9,0),0)</f>
        <v>0</v>
      </c>
      <c r="P2204" t="b">
        <f t="shared" si="139"/>
        <v>0</v>
      </c>
    </row>
    <row r="2205" spans="1:16">
      <c r="A2205" t="s">
        <v>305</v>
      </c>
      <c r="B2205" t="s">
        <v>41</v>
      </c>
      <c r="C2205" s="9">
        <v>4870659</v>
      </c>
      <c r="D2205" s="10">
        <v>45391</v>
      </c>
      <c r="E2205" s="11">
        <v>295980</v>
      </c>
      <c r="F2205" t="s">
        <v>288</v>
      </c>
      <c r="G2205" s="10">
        <f t="shared" si="137"/>
        <v>45421</v>
      </c>
      <c r="H2205" t="s">
        <v>284</v>
      </c>
      <c r="I2205" s="12" t="str">
        <f t="shared" si="138"/>
        <v>4870659295980</v>
      </c>
      <c r="L2205" s="11">
        <f t="shared" si="140"/>
        <v>-295980</v>
      </c>
      <c r="O2205" s="10">
        <f>+IFERROR(VLOOKUP(I2205,'[1]Resumen pagos 2025'!$1:$1048576,9,0),0)</f>
        <v>0</v>
      </c>
      <c r="P2205" t="b">
        <f t="shared" si="139"/>
        <v>1</v>
      </c>
    </row>
    <row r="2206" spans="1:16">
      <c r="A2206" t="s">
        <v>305</v>
      </c>
      <c r="B2206" t="s">
        <v>310</v>
      </c>
      <c r="C2206" s="9">
        <v>25092167</v>
      </c>
      <c r="D2206" s="10">
        <v>45391</v>
      </c>
      <c r="E2206" s="25">
        <v>-305980</v>
      </c>
      <c r="F2206" t="s">
        <v>288</v>
      </c>
      <c r="G2206" s="10">
        <f t="shared" si="137"/>
        <v>45421</v>
      </c>
      <c r="H2206" t="s">
        <v>311</v>
      </c>
      <c r="I2206" s="12" t="str">
        <f t="shared" si="138"/>
        <v>25092167-305980</v>
      </c>
      <c r="L2206" s="11">
        <f t="shared" si="140"/>
        <v>305980</v>
      </c>
      <c r="O2206" s="10">
        <f>+IFERROR(VLOOKUP(I2206,'[1]Resumen pagos 2025'!$1:$1048576,9,0),0)</f>
        <v>0</v>
      </c>
      <c r="P2206" t="b">
        <f t="shared" si="139"/>
        <v>1</v>
      </c>
    </row>
    <row r="2207" spans="1:16">
      <c r="A2207" t="s">
        <v>53</v>
      </c>
      <c r="B2207" t="s">
        <v>41</v>
      </c>
      <c r="C2207" s="9">
        <v>17454</v>
      </c>
      <c r="D2207" s="10">
        <v>45391</v>
      </c>
      <c r="E2207" s="11">
        <v>411143</v>
      </c>
      <c r="F2207" t="s">
        <v>288</v>
      </c>
      <c r="G2207" s="10">
        <f t="shared" si="137"/>
        <v>45421</v>
      </c>
      <c r="H2207" t="s">
        <v>284</v>
      </c>
      <c r="I2207" s="12" t="str">
        <f t="shared" si="138"/>
        <v>17454411143</v>
      </c>
      <c r="L2207" s="11">
        <f t="shared" si="140"/>
        <v>-411143</v>
      </c>
      <c r="O2207" s="10">
        <f>+IFERROR(VLOOKUP(I2207,'[1]Resumen pagos 2025'!$1:$1048576,9,0),0)</f>
        <v>0</v>
      </c>
      <c r="P2207" t="b">
        <f t="shared" si="139"/>
        <v>1</v>
      </c>
    </row>
    <row r="2208" spans="1:16">
      <c r="A2208" t="s">
        <v>53</v>
      </c>
      <c r="B2208" t="s">
        <v>41</v>
      </c>
      <c r="C2208" s="9">
        <v>17452</v>
      </c>
      <c r="D2208" s="10">
        <v>45391</v>
      </c>
      <c r="E2208" s="11">
        <v>845863</v>
      </c>
      <c r="F2208" t="s">
        <v>288</v>
      </c>
      <c r="G2208" s="10">
        <f t="shared" si="137"/>
        <v>45421</v>
      </c>
      <c r="H2208" t="s">
        <v>284</v>
      </c>
      <c r="I2208" s="12" t="str">
        <f t="shared" si="138"/>
        <v>17452845863</v>
      </c>
      <c r="L2208" s="11">
        <f t="shared" si="140"/>
        <v>-845863</v>
      </c>
      <c r="O2208" s="10">
        <f>+IFERROR(VLOOKUP(I2208,'[1]Resumen pagos 2025'!$1:$1048576,9,0),0)</f>
        <v>0</v>
      </c>
      <c r="P2208" t="b">
        <f t="shared" si="139"/>
        <v>1</v>
      </c>
    </row>
    <row r="2209" spans="1:16">
      <c r="A2209" t="s">
        <v>53</v>
      </c>
      <c r="B2209" t="s">
        <v>41</v>
      </c>
      <c r="C2209" s="9">
        <v>17453</v>
      </c>
      <c r="D2209" s="10">
        <v>45391</v>
      </c>
      <c r="E2209" s="11">
        <v>771118</v>
      </c>
      <c r="F2209" t="s">
        <v>288</v>
      </c>
      <c r="G2209" s="10">
        <f t="shared" si="137"/>
        <v>45421</v>
      </c>
      <c r="H2209" t="s">
        <v>284</v>
      </c>
      <c r="I2209" s="12" t="str">
        <f t="shared" si="138"/>
        <v>17453771118</v>
      </c>
      <c r="L2209" s="11">
        <f t="shared" si="140"/>
        <v>-771118</v>
      </c>
      <c r="O2209" s="10">
        <f>+IFERROR(VLOOKUP(I2209,'[1]Resumen pagos 2025'!$1:$1048576,9,0),0)</f>
        <v>0</v>
      </c>
      <c r="P2209" t="b">
        <f t="shared" si="139"/>
        <v>1</v>
      </c>
    </row>
    <row r="2210" spans="1:16">
      <c r="A2210" t="s">
        <v>344</v>
      </c>
      <c r="B2210" t="s">
        <v>41</v>
      </c>
      <c r="C2210" s="9">
        <v>32945</v>
      </c>
      <c r="D2210" s="10">
        <v>45391</v>
      </c>
      <c r="E2210" s="11">
        <v>434160</v>
      </c>
      <c r="F2210" t="s">
        <v>288</v>
      </c>
      <c r="G2210" s="10">
        <f t="shared" si="137"/>
        <v>45421</v>
      </c>
      <c r="H2210" t="s">
        <v>284</v>
      </c>
      <c r="I2210" s="12" t="str">
        <f t="shared" si="138"/>
        <v>32945434160</v>
      </c>
      <c r="L2210" s="11">
        <f t="shared" si="140"/>
        <v>-434160</v>
      </c>
      <c r="O2210" s="10">
        <f>+IFERROR(VLOOKUP(I2210,'[1]Resumen pagos 2025'!$1:$1048576,9,0),0)</f>
        <v>0</v>
      </c>
      <c r="P2210" t="b">
        <f t="shared" si="139"/>
        <v>1</v>
      </c>
    </row>
    <row r="2211" spans="1:16">
      <c r="A2211" t="s">
        <v>517</v>
      </c>
      <c r="B2211" t="s">
        <v>41</v>
      </c>
      <c r="C2211" s="9">
        <v>4464</v>
      </c>
      <c r="D2211" s="10">
        <v>45391</v>
      </c>
      <c r="E2211" s="11">
        <v>445981</v>
      </c>
      <c r="F2211" t="s">
        <v>288</v>
      </c>
      <c r="G2211" s="10">
        <f t="shared" si="137"/>
        <v>45421</v>
      </c>
      <c r="H2211" t="s">
        <v>284</v>
      </c>
      <c r="I2211" s="12" t="str">
        <f t="shared" si="138"/>
        <v>4464445981</v>
      </c>
      <c r="L2211" s="11">
        <f t="shared" si="140"/>
        <v>-445981</v>
      </c>
      <c r="O2211" s="10">
        <f>+IFERROR(VLOOKUP(I2211,'[1]Resumen pagos 2025'!$1:$1048576,9,0),0)</f>
        <v>0</v>
      </c>
      <c r="P2211" t="b">
        <f t="shared" si="139"/>
        <v>1</v>
      </c>
    </row>
    <row r="2212" spans="1:16">
      <c r="A2212" t="s">
        <v>350</v>
      </c>
      <c r="B2212" t="s">
        <v>41</v>
      </c>
      <c r="C2212" s="9">
        <v>6613782</v>
      </c>
      <c r="D2212" s="10">
        <v>45391</v>
      </c>
      <c r="E2212" s="11">
        <v>6825</v>
      </c>
      <c r="F2212" t="s">
        <v>288</v>
      </c>
      <c r="G2212" s="10">
        <f t="shared" si="137"/>
        <v>45421</v>
      </c>
      <c r="H2212" t="s">
        <v>284</v>
      </c>
      <c r="I2212" s="12" t="str">
        <f t="shared" si="138"/>
        <v>66137826825</v>
      </c>
      <c r="J2212" s="10">
        <f>+G2212</f>
        <v>45421</v>
      </c>
      <c r="K2212" s="11">
        <f>+E2212</f>
        <v>6825</v>
      </c>
      <c r="L2212" s="11">
        <f t="shared" si="140"/>
        <v>0</v>
      </c>
      <c r="O2212" s="10">
        <f>+IFERROR(VLOOKUP(I2212,'[1]Resumen pagos 2025'!$1:$1048576,9,0),0)</f>
        <v>0</v>
      </c>
      <c r="P2212" t="b">
        <f t="shared" si="139"/>
        <v>0</v>
      </c>
    </row>
    <row r="2213" spans="1:16">
      <c r="A2213" t="s">
        <v>336</v>
      </c>
      <c r="B2213" t="s">
        <v>41</v>
      </c>
      <c r="C2213" s="9">
        <v>35526</v>
      </c>
      <c r="D2213" s="10">
        <v>45392</v>
      </c>
      <c r="E2213" s="11">
        <v>163980</v>
      </c>
      <c r="F2213" t="s">
        <v>288</v>
      </c>
      <c r="G2213" s="10">
        <f t="shared" si="137"/>
        <v>45422</v>
      </c>
      <c r="H2213" t="s">
        <v>284</v>
      </c>
      <c r="I2213" s="12" t="str">
        <f t="shared" si="138"/>
        <v>35526163980</v>
      </c>
      <c r="L2213" s="11">
        <f t="shared" si="140"/>
        <v>-163980</v>
      </c>
      <c r="O2213" s="10">
        <f>+IFERROR(VLOOKUP(I2213,'[1]Resumen pagos 2025'!$1:$1048576,9,0),0)</f>
        <v>0</v>
      </c>
      <c r="P2213" t="b">
        <f t="shared" si="139"/>
        <v>1</v>
      </c>
    </row>
    <row r="2214" spans="1:16">
      <c r="A2214" t="s">
        <v>478</v>
      </c>
      <c r="B2214" t="s">
        <v>41</v>
      </c>
      <c r="C2214" s="9">
        <v>313</v>
      </c>
      <c r="D2214" s="10">
        <v>45392</v>
      </c>
      <c r="E2214" s="11">
        <v>183990</v>
      </c>
      <c r="F2214" t="s">
        <v>288</v>
      </c>
      <c r="G2214" s="10">
        <f t="shared" si="137"/>
        <v>45422</v>
      </c>
      <c r="H2214" t="s">
        <v>284</v>
      </c>
      <c r="I2214" s="12" t="str">
        <f t="shared" si="138"/>
        <v>313183990</v>
      </c>
      <c r="J2214" s="28">
        <v>45362</v>
      </c>
      <c r="K2214" s="29">
        <v>183990</v>
      </c>
      <c r="L2214" s="11">
        <f t="shared" si="140"/>
        <v>0</v>
      </c>
      <c r="O2214" s="10">
        <f>+IFERROR(VLOOKUP(I2214,'[1]Resumen pagos 2025'!$1:$1048576,9,0),0)</f>
        <v>0</v>
      </c>
      <c r="P2214" t="b">
        <f t="shared" si="139"/>
        <v>0</v>
      </c>
    </row>
    <row r="2215" spans="1:16">
      <c r="A2215" t="s">
        <v>51</v>
      </c>
      <c r="B2215" t="s">
        <v>41</v>
      </c>
      <c r="C2215" s="9">
        <v>18117</v>
      </c>
      <c r="D2215" s="10">
        <v>45392</v>
      </c>
      <c r="E2215" s="11">
        <v>309108</v>
      </c>
      <c r="F2215" t="s">
        <v>288</v>
      </c>
      <c r="G2215" s="10">
        <f t="shared" si="137"/>
        <v>45422</v>
      </c>
      <c r="H2215" t="s">
        <v>284</v>
      </c>
      <c r="I2215" s="12" t="str">
        <f t="shared" si="138"/>
        <v>18117309108</v>
      </c>
      <c r="L2215" s="11">
        <f t="shared" si="140"/>
        <v>-309108</v>
      </c>
      <c r="O2215" s="10">
        <f>+IFERROR(VLOOKUP(I2215,'[1]Resumen pagos 2025'!$1:$1048576,9,0),0)</f>
        <v>0</v>
      </c>
      <c r="P2215" t="b">
        <f t="shared" si="139"/>
        <v>1</v>
      </c>
    </row>
    <row r="2216" spans="1:16">
      <c r="A2216" t="s">
        <v>51</v>
      </c>
      <c r="B2216" t="s">
        <v>310</v>
      </c>
      <c r="C2216" s="9">
        <v>2216</v>
      </c>
      <c r="D2216" s="10">
        <v>45392</v>
      </c>
      <c r="E2216" s="25">
        <v>-266268</v>
      </c>
      <c r="F2216" t="s">
        <v>288</v>
      </c>
      <c r="G2216" s="10">
        <f t="shared" si="137"/>
        <v>45422</v>
      </c>
      <c r="H2216" s="26" t="s">
        <v>311</v>
      </c>
      <c r="I2216" s="12" t="str">
        <f t="shared" si="138"/>
        <v>2216-266268</v>
      </c>
      <c r="L2216" s="11">
        <f t="shared" si="140"/>
        <v>266268</v>
      </c>
      <c r="O2216" s="10">
        <f>+IFERROR(VLOOKUP(I2216,'[1]Resumen pagos 2025'!$1:$1048576,9,0),0)</f>
        <v>0</v>
      </c>
      <c r="P2216" t="b">
        <f t="shared" si="139"/>
        <v>1</v>
      </c>
    </row>
    <row r="2217" spans="1:16">
      <c r="A2217" t="s">
        <v>351</v>
      </c>
      <c r="B2217" t="s">
        <v>41</v>
      </c>
      <c r="C2217" s="9">
        <v>5142469</v>
      </c>
      <c r="D2217" s="10">
        <v>45392</v>
      </c>
      <c r="E2217" s="11">
        <v>146770</v>
      </c>
      <c r="F2217" t="s">
        <v>288</v>
      </c>
      <c r="G2217" s="10">
        <f t="shared" si="137"/>
        <v>45422</v>
      </c>
      <c r="H2217" t="s">
        <v>284</v>
      </c>
      <c r="I2217" s="12" t="str">
        <f t="shared" si="138"/>
        <v>5142469146770</v>
      </c>
      <c r="L2217" s="11">
        <f t="shared" si="140"/>
        <v>-146770</v>
      </c>
      <c r="O2217" s="10">
        <f>+IFERROR(VLOOKUP(I2217,'[1]Resumen pagos 2025'!$1:$1048576,9,0),0)</f>
        <v>0</v>
      </c>
      <c r="P2217" t="b">
        <f t="shared" si="139"/>
        <v>1</v>
      </c>
    </row>
    <row r="2218" spans="1:16">
      <c r="A2218" t="s">
        <v>300</v>
      </c>
      <c r="B2218" t="s">
        <v>41</v>
      </c>
      <c r="C2218" s="9">
        <v>48991836</v>
      </c>
      <c r="D2218" s="10">
        <v>45392</v>
      </c>
      <c r="E2218" s="11">
        <v>32969</v>
      </c>
      <c r="F2218" t="s">
        <v>288</v>
      </c>
      <c r="G2218" s="10">
        <f t="shared" si="137"/>
        <v>45422</v>
      </c>
      <c r="H2218" t="s">
        <v>284</v>
      </c>
      <c r="I2218" s="12" t="str">
        <f t="shared" si="138"/>
        <v>4899183632969</v>
      </c>
      <c r="L2218" s="11">
        <f t="shared" si="140"/>
        <v>-32969</v>
      </c>
      <c r="O2218" s="10">
        <f>+IFERROR(VLOOKUP(I2218,'[1]Resumen pagos 2025'!$1:$1048576,9,0),0)</f>
        <v>0</v>
      </c>
      <c r="P2218" t="b">
        <f t="shared" si="139"/>
        <v>1</v>
      </c>
    </row>
    <row r="2219" spans="1:16">
      <c r="A2219" t="s">
        <v>67</v>
      </c>
      <c r="B2219" t="s">
        <v>41</v>
      </c>
      <c r="C2219" s="9">
        <v>40174</v>
      </c>
      <c r="D2219" s="10">
        <v>45393</v>
      </c>
      <c r="E2219" s="11">
        <v>227892</v>
      </c>
      <c r="F2219" t="s">
        <v>288</v>
      </c>
      <c r="G2219" s="10">
        <f t="shared" si="137"/>
        <v>45423</v>
      </c>
      <c r="H2219" t="s">
        <v>284</v>
      </c>
      <c r="I2219" s="12" t="str">
        <f t="shared" si="138"/>
        <v>40174227892</v>
      </c>
      <c r="L2219" s="11">
        <f t="shared" si="140"/>
        <v>-227892</v>
      </c>
      <c r="N2219" s="14" t="s">
        <v>298</v>
      </c>
      <c r="O2219" s="10">
        <f>+IFERROR(VLOOKUP(I2219,'[1]Resumen pagos 2025'!$1:$1048576,9,0),0)</f>
        <v>0</v>
      </c>
      <c r="P2219" t="b">
        <f t="shared" si="139"/>
        <v>1</v>
      </c>
    </row>
    <row r="2220" spans="1:16">
      <c r="A2220" t="s">
        <v>67</v>
      </c>
      <c r="B2220" t="s">
        <v>41</v>
      </c>
      <c r="C2220" s="9">
        <v>40175</v>
      </c>
      <c r="D2220" s="10">
        <v>45393</v>
      </c>
      <c r="E2220" s="11">
        <v>607659</v>
      </c>
      <c r="F2220" t="s">
        <v>288</v>
      </c>
      <c r="G2220" s="10">
        <f t="shared" si="137"/>
        <v>45423</v>
      </c>
      <c r="H2220" t="s">
        <v>284</v>
      </c>
      <c r="I2220" s="12" t="str">
        <f t="shared" si="138"/>
        <v>40175607659</v>
      </c>
      <c r="L2220" s="11">
        <f t="shared" si="140"/>
        <v>-607659</v>
      </c>
      <c r="N2220" s="14" t="s">
        <v>298</v>
      </c>
      <c r="O2220" s="10">
        <f>+IFERROR(VLOOKUP(I2220,'[1]Resumen pagos 2025'!$1:$1048576,9,0),0)</f>
        <v>0</v>
      </c>
      <c r="P2220" t="b">
        <f t="shared" si="139"/>
        <v>1</v>
      </c>
    </row>
    <row r="2221" spans="1:16">
      <c r="A2221" t="s">
        <v>128</v>
      </c>
      <c r="B2221" t="s">
        <v>41</v>
      </c>
      <c r="C2221" s="9">
        <v>861134</v>
      </c>
      <c r="D2221" s="10">
        <v>45393</v>
      </c>
      <c r="E2221" s="11">
        <v>665786</v>
      </c>
      <c r="F2221" t="s">
        <v>288</v>
      </c>
      <c r="G2221" s="10">
        <f t="shared" si="137"/>
        <v>45423</v>
      </c>
      <c r="H2221" t="s">
        <v>284</v>
      </c>
      <c r="I2221" s="12" t="str">
        <f t="shared" si="138"/>
        <v>861134665786</v>
      </c>
      <c r="L2221" s="11">
        <f t="shared" si="140"/>
        <v>-665786</v>
      </c>
      <c r="O2221" s="10">
        <f>+IFERROR(VLOOKUP(I2221,'[1]Resumen pagos 2025'!$1:$1048576,9,0),0)</f>
        <v>0</v>
      </c>
      <c r="P2221" t="b">
        <f t="shared" si="139"/>
        <v>1</v>
      </c>
    </row>
    <row r="2222" spans="1:16">
      <c r="A2222" t="s">
        <v>513</v>
      </c>
      <c r="B2222" t="s">
        <v>41</v>
      </c>
      <c r="C2222" s="9">
        <v>956</v>
      </c>
      <c r="D2222" s="10">
        <v>45393</v>
      </c>
      <c r="E2222" s="11">
        <v>238000</v>
      </c>
      <c r="F2222" t="s">
        <v>288</v>
      </c>
      <c r="G2222" s="10">
        <f t="shared" si="137"/>
        <v>45423</v>
      </c>
      <c r="H2222" t="s">
        <v>284</v>
      </c>
      <c r="I2222" s="12" t="str">
        <f t="shared" si="138"/>
        <v>956238000</v>
      </c>
      <c r="L2222" s="11">
        <f t="shared" si="140"/>
        <v>-238000</v>
      </c>
      <c r="O2222" s="10">
        <f>+IFERROR(VLOOKUP(I2222,'[1]Resumen pagos 2025'!$1:$1048576,9,0),0)</f>
        <v>0</v>
      </c>
      <c r="P2222" t="b">
        <f t="shared" si="139"/>
        <v>1</v>
      </c>
    </row>
    <row r="2223" spans="1:16">
      <c r="A2223" t="s">
        <v>513</v>
      </c>
      <c r="B2223" t="s">
        <v>41</v>
      </c>
      <c r="C2223" s="9">
        <v>955</v>
      </c>
      <c r="D2223" s="10">
        <v>45393</v>
      </c>
      <c r="E2223" s="11">
        <v>136850</v>
      </c>
      <c r="F2223" t="s">
        <v>288</v>
      </c>
      <c r="G2223" s="10">
        <f t="shared" si="137"/>
        <v>45423</v>
      </c>
      <c r="H2223" t="s">
        <v>284</v>
      </c>
      <c r="I2223" s="12" t="str">
        <f t="shared" si="138"/>
        <v>955136850</v>
      </c>
      <c r="L2223" s="11">
        <f t="shared" si="140"/>
        <v>-136850</v>
      </c>
      <c r="O2223" s="10">
        <f>+IFERROR(VLOOKUP(I2223,'[1]Resumen pagos 2025'!$1:$1048576,9,0),0)</f>
        <v>0</v>
      </c>
      <c r="P2223" t="b">
        <f t="shared" si="139"/>
        <v>1</v>
      </c>
    </row>
    <row r="2224" spans="1:16">
      <c r="A2224" t="s">
        <v>513</v>
      </c>
      <c r="B2224" t="s">
        <v>310</v>
      </c>
      <c r="C2224" s="9">
        <v>40</v>
      </c>
      <c r="D2224" s="10">
        <v>45393</v>
      </c>
      <c r="E2224" s="11">
        <v>-136850</v>
      </c>
      <c r="F2224" t="s">
        <v>288</v>
      </c>
      <c r="G2224" s="10">
        <f t="shared" si="137"/>
        <v>45423</v>
      </c>
      <c r="H2224" t="s">
        <v>311</v>
      </c>
      <c r="I2224" s="12" t="str">
        <f t="shared" si="138"/>
        <v>40-136850</v>
      </c>
      <c r="L2224" s="11">
        <f t="shared" si="140"/>
        <v>136850</v>
      </c>
      <c r="O2224" s="10">
        <f>+IFERROR(VLOOKUP(I2224,'[1]Resumen pagos 2025'!$1:$1048576,9,0),0)</f>
        <v>0</v>
      </c>
      <c r="P2224" t="b">
        <f t="shared" si="139"/>
        <v>1</v>
      </c>
    </row>
    <row r="2225" spans="1:16">
      <c r="A2225" t="s">
        <v>52</v>
      </c>
      <c r="B2225" t="s">
        <v>41</v>
      </c>
      <c r="C2225" s="9">
        <v>120013</v>
      </c>
      <c r="D2225" s="10">
        <v>45393</v>
      </c>
      <c r="E2225" s="11">
        <v>544163</v>
      </c>
      <c r="F2225" t="s">
        <v>288</v>
      </c>
      <c r="G2225" s="10">
        <f t="shared" si="137"/>
        <v>45423</v>
      </c>
      <c r="H2225" t="s">
        <v>284</v>
      </c>
      <c r="I2225" s="12" t="str">
        <f t="shared" si="138"/>
        <v>120013544163</v>
      </c>
      <c r="L2225" s="11">
        <f t="shared" si="140"/>
        <v>-544163</v>
      </c>
      <c r="O2225" s="10">
        <f>+IFERROR(VLOOKUP(I2225,'[1]Resumen pagos 2025'!$1:$1048576,9,0),0)</f>
        <v>0</v>
      </c>
      <c r="P2225" t="b">
        <f t="shared" si="139"/>
        <v>1</v>
      </c>
    </row>
    <row r="2226" spans="1:16">
      <c r="A2226" t="s">
        <v>64</v>
      </c>
      <c r="B2226" t="s">
        <v>41</v>
      </c>
      <c r="C2226" s="9">
        <v>117843</v>
      </c>
      <c r="D2226" s="10">
        <v>45393</v>
      </c>
      <c r="E2226" s="11">
        <v>90021</v>
      </c>
      <c r="F2226" t="s">
        <v>288</v>
      </c>
      <c r="G2226" s="10">
        <f t="shared" si="137"/>
        <v>45423</v>
      </c>
      <c r="H2226" t="s">
        <v>284</v>
      </c>
      <c r="I2226" s="12" t="str">
        <f t="shared" si="138"/>
        <v>11784390021</v>
      </c>
      <c r="L2226" s="11">
        <f t="shared" si="140"/>
        <v>-90021</v>
      </c>
      <c r="O2226" s="10">
        <f>+IFERROR(VLOOKUP(I2226,'[1]Resumen pagos 2025'!$1:$1048576,9,0),0)</f>
        <v>0</v>
      </c>
      <c r="P2226" t="b">
        <f t="shared" si="139"/>
        <v>1</v>
      </c>
    </row>
    <row r="2227" spans="1:16">
      <c r="A2227" t="s">
        <v>453</v>
      </c>
      <c r="B2227" t="s">
        <v>41</v>
      </c>
      <c r="C2227" s="9">
        <v>1825545</v>
      </c>
      <c r="D2227" s="10">
        <v>45393</v>
      </c>
      <c r="E2227" s="11">
        <v>459990</v>
      </c>
      <c r="F2227" t="s">
        <v>288</v>
      </c>
      <c r="G2227" s="10">
        <f t="shared" si="137"/>
        <v>45423</v>
      </c>
      <c r="H2227" t="s">
        <v>284</v>
      </c>
      <c r="I2227" s="12" t="str">
        <f t="shared" si="138"/>
        <v>1825545459990</v>
      </c>
      <c r="L2227" s="11">
        <f t="shared" si="140"/>
        <v>-459990</v>
      </c>
      <c r="O2227" s="10">
        <f>+IFERROR(VLOOKUP(I2227,'[1]Resumen pagos 2025'!$1:$1048576,9,0),0)</f>
        <v>0</v>
      </c>
      <c r="P2227" t="b">
        <f t="shared" si="139"/>
        <v>1</v>
      </c>
    </row>
    <row r="2228" spans="1:16">
      <c r="A2228" t="s">
        <v>314</v>
      </c>
      <c r="B2228" t="s">
        <v>41</v>
      </c>
      <c r="C2228" s="9">
        <v>3241630</v>
      </c>
      <c r="D2228" s="10">
        <v>45393</v>
      </c>
      <c r="E2228" s="11">
        <v>595133</v>
      </c>
      <c r="F2228" t="s">
        <v>288</v>
      </c>
      <c r="G2228" s="10">
        <f t="shared" si="137"/>
        <v>45423</v>
      </c>
      <c r="H2228" t="s">
        <v>284</v>
      </c>
      <c r="I2228" s="12" t="str">
        <f t="shared" si="138"/>
        <v>3241630595133</v>
      </c>
      <c r="L2228" s="11">
        <f t="shared" si="140"/>
        <v>-595133</v>
      </c>
      <c r="O2228" s="10">
        <f>+IFERROR(VLOOKUP(I2228,'[1]Resumen pagos 2025'!$1:$1048576,9,0),0)</f>
        <v>0</v>
      </c>
      <c r="P2228" t="b">
        <f t="shared" si="139"/>
        <v>1</v>
      </c>
    </row>
    <row r="2229" spans="1:16">
      <c r="A2229" t="s">
        <v>55</v>
      </c>
      <c r="B2229" t="s">
        <v>41</v>
      </c>
      <c r="C2229" s="9">
        <v>1029424</v>
      </c>
      <c r="D2229" s="10">
        <v>45393</v>
      </c>
      <c r="E2229" s="11">
        <v>1539960</v>
      </c>
      <c r="F2229" t="s">
        <v>288</v>
      </c>
      <c r="G2229" s="10">
        <f t="shared" si="137"/>
        <v>45423</v>
      </c>
      <c r="H2229" t="s">
        <v>284</v>
      </c>
      <c r="I2229" s="12" t="str">
        <f t="shared" si="138"/>
        <v>10294241539960</v>
      </c>
      <c r="L2229" s="11">
        <f t="shared" si="140"/>
        <v>-1539960</v>
      </c>
      <c r="N2229" s="14" t="s">
        <v>304</v>
      </c>
      <c r="O2229" s="10">
        <f>+IFERROR(VLOOKUP(I2229,'[1]Resumen pagos 2025'!$1:$1048576,9,0),0)</f>
        <v>0</v>
      </c>
      <c r="P2229" t="b">
        <f t="shared" si="139"/>
        <v>1</v>
      </c>
    </row>
    <row r="2230" spans="1:16">
      <c r="A2230" t="s">
        <v>289</v>
      </c>
      <c r="B2230" t="s">
        <v>41</v>
      </c>
      <c r="C2230" s="9">
        <v>6811</v>
      </c>
      <c r="D2230" s="10">
        <v>45393</v>
      </c>
      <c r="E2230" s="11">
        <v>418609</v>
      </c>
      <c r="F2230" t="s">
        <v>288</v>
      </c>
      <c r="G2230" s="10">
        <f t="shared" si="137"/>
        <v>45423</v>
      </c>
      <c r="H2230" t="s">
        <v>284</v>
      </c>
      <c r="I2230" s="12" t="str">
        <f t="shared" si="138"/>
        <v>6811418609</v>
      </c>
      <c r="L2230" s="11">
        <f t="shared" si="140"/>
        <v>-418609</v>
      </c>
      <c r="O2230" s="10">
        <f>+IFERROR(VLOOKUP(I2230,'[1]Resumen pagos 2025'!$1:$1048576,9,0),0)</f>
        <v>0</v>
      </c>
      <c r="P2230" t="b">
        <f t="shared" si="139"/>
        <v>1</v>
      </c>
    </row>
    <row r="2231" spans="1:16">
      <c r="A2231" t="s">
        <v>533</v>
      </c>
      <c r="B2231" t="s">
        <v>41</v>
      </c>
      <c r="C2231" s="9">
        <v>34786</v>
      </c>
      <c r="D2231" s="10">
        <v>45394</v>
      </c>
      <c r="E2231" s="11">
        <v>1484637</v>
      </c>
      <c r="F2231" t="s">
        <v>288</v>
      </c>
      <c r="G2231" s="10">
        <f t="shared" si="137"/>
        <v>45424</v>
      </c>
      <c r="H2231" t="s">
        <v>327</v>
      </c>
      <c r="I2231" s="12" t="str">
        <f t="shared" si="138"/>
        <v>347861484637</v>
      </c>
      <c r="L2231" s="11">
        <f t="shared" si="140"/>
        <v>-1484637</v>
      </c>
      <c r="O2231" s="10">
        <f>+IFERROR(VLOOKUP(I2231,'[1]Resumen pagos 2025'!$1:$1048576,9,0),0)</f>
        <v>0</v>
      </c>
      <c r="P2231" t="b">
        <f t="shared" si="139"/>
        <v>1</v>
      </c>
    </row>
    <row r="2232" spans="1:16">
      <c r="A2232" t="s">
        <v>533</v>
      </c>
      <c r="B2232" t="s">
        <v>41</v>
      </c>
      <c r="C2232" s="9">
        <v>34791</v>
      </c>
      <c r="D2232" s="10">
        <v>45394</v>
      </c>
      <c r="E2232" s="11">
        <v>1484637</v>
      </c>
      <c r="F2232" t="s">
        <v>288</v>
      </c>
      <c r="G2232" s="10">
        <f t="shared" si="137"/>
        <v>45424</v>
      </c>
      <c r="H2232" t="s">
        <v>284</v>
      </c>
      <c r="I2232" s="12" t="str">
        <f t="shared" si="138"/>
        <v>347911484637</v>
      </c>
      <c r="L2232" s="11">
        <f t="shared" si="140"/>
        <v>-1484637</v>
      </c>
      <c r="O2232" s="10">
        <f>+IFERROR(VLOOKUP(I2232,'[1]Resumen pagos 2025'!$1:$1048576,9,0),0)</f>
        <v>0</v>
      </c>
      <c r="P2232" t="b">
        <f t="shared" si="139"/>
        <v>1</v>
      </c>
    </row>
    <row r="2233" spans="1:16">
      <c r="A2233" t="s">
        <v>533</v>
      </c>
      <c r="B2233" t="s">
        <v>310</v>
      </c>
      <c r="C2233" s="9">
        <v>1900</v>
      </c>
      <c r="D2233" s="10">
        <v>45394</v>
      </c>
      <c r="E2233" s="11">
        <v>-1484637</v>
      </c>
      <c r="F2233" t="s">
        <v>288</v>
      </c>
      <c r="G2233" s="10">
        <f t="shared" si="137"/>
        <v>45424</v>
      </c>
      <c r="H2233" t="s">
        <v>311</v>
      </c>
      <c r="I2233" s="12" t="str">
        <f t="shared" si="138"/>
        <v>1900-1484637</v>
      </c>
      <c r="L2233" s="11">
        <f t="shared" si="140"/>
        <v>1484637</v>
      </c>
      <c r="O2233" s="10">
        <f>+IFERROR(VLOOKUP(I2233,'[1]Resumen pagos 2025'!$1:$1048576,9,0),0)</f>
        <v>0</v>
      </c>
      <c r="P2233" t="b">
        <f t="shared" si="139"/>
        <v>1</v>
      </c>
    </row>
    <row r="2234" spans="1:16">
      <c r="A2234" t="s">
        <v>532</v>
      </c>
      <c r="B2234" t="s">
        <v>41</v>
      </c>
      <c r="C2234" s="9">
        <v>1940</v>
      </c>
      <c r="D2234" s="10">
        <v>45394</v>
      </c>
      <c r="E2234" s="11">
        <v>235868</v>
      </c>
      <c r="F2234" t="s">
        <v>288</v>
      </c>
      <c r="G2234" s="10">
        <f t="shared" si="137"/>
        <v>45424</v>
      </c>
      <c r="H2234" t="s">
        <v>284</v>
      </c>
      <c r="I2234" s="12" t="str">
        <f t="shared" si="138"/>
        <v>1940235868</v>
      </c>
      <c r="J2234" s="35">
        <v>45442</v>
      </c>
      <c r="K2234" s="36">
        <v>561651</v>
      </c>
      <c r="L2234" s="11">
        <f t="shared" si="140"/>
        <v>325783</v>
      </c>
      <c r="O2234" s="10">
        <f>+IFERROR(VLOOKUP(I2234,'[1]Resumen pagos 2025'!$1:$1048576,9,0),0)</f>
        <v>0</v>
      </c>
      <c r="P2234" t="b">
        <f t="shared" si="139"/>
        <v>0</v>
      </c>
    </row>
    <row r="2235" spans="1:16">
      <c r="A2235" t="s">
        <v>532</v>
      </c>
      <c r="B2235" t="s">
        <v>310</v>
      </c>
      <c r="C2235" s="9">
        <v>3690</v>
      </c>
      <c r="D2235" s="10">
        <v>45394</v>
      </c>
      <c r="E2235" s="11">
        <v>-175907</v>
      </c>
      <c r="F2235" t="s">
        <v>288</v>
      </c>
      <c r="G2235" s="10">
        <f t="shared" si="137"/>
        <v>45424</v>
      </c>
      <c r="H2235" t="s">
        <v>311</v>
      </c>
      <c r="I2235" s="12" t="str">
        <f t="shared" si="138"/>
        <v>3690-175907</v>
      </c>
      <c r="L2235" s="11">
        <f t="shared" si="140"/>
        <v>175907</v>
      </c>
      <c r="O2235" s="10">
        <f>+IFERROR(VLOOKUP(I2235,'[1]Resumen pagos 2025'!$1:$1048576,9,0),0)</f>
        <v>0</v>
      </c>
      <c r="P2235" t="b">
        <f t="shared" si="139"/>
        <v>1</v>
      </c>
    </row>
    <row r="2236" spans="1:16">
      <c r="A2236" t="s">
        <v>305</v>
      </c>
      <c r="B2236" t="s">
        <v>41</v>
      </c>
      <c r="C2236" s="9">
        <v>4871259</v>
      </c>
      <c r="D2236" s="10">
        <v>45394</v>
      </c>
      <c r="E2236" s="25">
        <v>335980</v>
      </c>
      <c r="F2236" t="s">
        <v>288</v>
      </c>
      <c r="G2236" s="10">
        <f t="shared" si="137"/>
        <v>45424</v>
      </c>
      <c r="H2236" t="s">
        <v>327</v>
      </c>
      <c r="I2236" s="12" t="str">
        <f t="shared" si="138"/>
        <v>4871259335980</v>
      </c>
      <c r="L2236" s="11">
        <f t="shared" si="140"/>
        <v>-335980</v>
      </c>
      <c r="O2236" s="10">
        <f>+IFERROR(VLOOKUP(I2236,'[1]Resumen pagos 2025'!$1:$1048576,9,0),0)</f>
        <v>0</v>
      </c>
      <c r="P2236" t="b">
        <f t="shared" si="139"/>
        <v>1</v>
      </c>
    </row>
    <row r="2237" spans="1:16">
      <c r="A2237" t="s">
        <v>504</v>
      </c>
      <c r="B2237" t="s">
        <v>41</v>
      </c>
      <c r="C2237" s="9">
        <v>11135</v>
      </c>
      <c r="D2237" s="10">
        <v>45394</v>
      </c>
      <c r="E2237" s="11">
        <v>674700</v>
      </c>
      <c r="F2237" t="s">
        <v>288</v>
      </c>
      <c r="G2237" s="10">
        <f t="shared" si="137"/>
        <v>45424</v>
      </c>
      <c r="H2237" t="s">
        <v>284</v>
      </c>
      <c r="I2237" s="12" t="str">
        <f t="shared" si="138"/>
        <v>11135674700</v>
      </c>
      <c r="L2237" s="11">
        <f t="shared" si="140"/>
        <v>-674700</v>
      </c>
      <c r="O2237" s="10">
        <f>+IFERROR(VLOOKUP(I2237,'[1]Resumen pagos 2025'!$1:$1048576,9,0),0)</f>
        <v>0</v>
      </c>
      <c r="P2237" t="b">
        <f t="shared" si="139"/>
        <v>1</v>
      </c>
    </row>
    <row r="2238" spans="1:16">
      <c r="A2238" t="s">
        <v>335</v>
      </c>
      <c r="B2238" t="s">
        <v>41</v>
      </c>
      <c r="C2238" s="9">
        <v>10809</v>
      </c>
      <c r="D2238" s="10">
        <v>45394</v>
      </c>
      <c r="E2238" s="11">
        <v>75056</v>
      </c>
      <c r="F2238" t="s">
        <v>288</v>
      </c>
      <c r="G2238" s="10">
        <f t="shared" si="137"/>
        <v>45424</v>
      </c>
      <c r="H2238" t="s">
        <v>284</v>
      </c>
      <c r="I2238" s="12" t="str">
        <f t="shared" si="138"/>
        <v>1080975056</v>
      </c>
      <c r="L2238" s="11">
        <f t="shared" si="140"/>
        <v>-75056</v>
      </c>
      <c r="O2238" s="10">
        <f>+IFERROR(VLOOKUP(I2238,'[1]Resumen pagos 2025'!$1:$1048576,9,0),0)</f>
        <v>0</v>
      </c>
      <c r="P2238" t="b">
        <f t="shared" si="139"/>
        <v>1</v>
      </c>
    </row>
    <row r="2239" spans="1:16">
      <c r="A2239" t="s">
        <v>292</v>
      </c>
      <c r="B2239" t="s">
        <v>41</v>
      </c>
      <c r="C2239" s="9">
        <v>66913</v>
      </c>
      <c r="D2239" s="10">
        <v>45394</v>
      </c>
      <c r="E2239" s="11">
        <v>183177</v>
      </c>
      <c r="F2239" t="s">
        <v>288</v>
      </c>
      <c r="G2239" s="10">
        <f t="shared" si="137"/>
        <v>45424</v>
      </c>
      <c r="H2239" t="s">
        <v>284</v>
      </c>
      <c r="I2239" s="12" t="str">
        <f t="shared" si="138"/>
        <v>66913183177</v>
      </c>
      <c r="L2239" s="11">
        <f t="shared" si="140"/>
        <v>-183177</v>
      </c>
      <c r="O2239" s="10">
        <f>+IFERROR(VLOOKUP(I2239,'[1]Resumen pagos 2025'!$1:$1048576,9,0),0)</f>
        <v>0</v>
      </c>
      <c r="P2239" t="b">
        <f t="shared" si="139"/>
        <v>1</v>
      </c>
    </row>
    <row r="2240" spans="1:16">
      <c r="A2240" t="s">
        <v>292</v>
      </c>
      <c r="B2240" t="s">
        <v>41</v>
      </c>
      <c r="C2240" s="9">
        <v>68024</v>
      </c>
      <c r="D2240" s="10">
        <v>45394</v>
      </c>
      <c r="E2240" s="11">
        <v>183177</v>
      </c>
      <c r="F2240" t="s">
        <v>288</v>
      </c>
      <c r="G2240" s="10">
        <f t="shared" si="137"/>
        <v>45424</v>
      </c>
      <c r="H2240" t="s">
        <v>284</v>
      </c>
      <c r="I2240" s="12" t="str">
        <f t="shared" si="138"/>
        <v>68024183177</v>
      </c>
      <c r="L2240" s="11">
        <f t="shared" si="140"/>
        <v>-183177</v>
      </c>
      <c r="O2240" s="10">
        <f>+IFERROR(VLOOKUP(I2240,'[1]Resumen pagos 2025'!$1:$1048576,9,0),0)</f>
        <v>0</v>
      </c>
      <c r="P2240" t="b">
        <f t="shared" si="139"/>
        <v>1</v>
      </c>
    </row>
    <row r="2241" spans="1:16">
      <c r="A2241" t="s">
        <v>286</v>
      </c>
      <c r="B2241" t="s">
        <v>41</v>
      </c>
      <c r="C2241" s="9">
        <v>3305532</v>
      </c>
      <c r="D2241" s="10">
        <v>45394</v>
      </c>
      <c r="E2241" s="11">
        <v>442211</v>
      </c>
      <c r="F2241" t="s">
        <v>288</v>
      </c>
      <c r="G2241" s="10">
        <f t="shared" si="137"/>
        <v>45424</v>
      </c>
      <c r="H2241" t="s">
        <v>284</v>
      </c>
      <c r="I2241" s="12" t="str">
        <f t="shared" si="138"/>
        <v>3305532442211</v>
      </c>
      <c r="L2241" s="11">
        <f t="shared" si="140"/>
        <v>-442211</v>
      </c>
      <c r="O2241" s="10">
        <f>+IFERROR(VLOOKUP(I2241,'[1]Resumen pagos 2025'!$1:$1048576,9,0),0)</f>
        <v>0</v>
      </c>
      <c r="P2241" t="b">
        <f t="shared" si="139"/>
        <v>1</v>
      </c>
    </row>
    <row r="2242" spans="1:16">
      <c r="A2242" t="s">
        <v>478</v>
      </c>
      <c r="B2242" t="s">
        <v>41</v>
      </c>
      <c r="C2242" s="9">
        <v>317</v>
      </c>
      <c r="D2242" s="10">
        <v>45395</v>
      </c>
      <c r="E2242" s="11">
        <v>188901</v>
      </c>
      <c r="F2242" t="s">
        <v>288</v>
      </c>
      <c r="G2242" s="10">
        <f t="shared" ref="G2242:G2305" si="141">+D2242+30</f>
        <v>45425</v>
      </c>
      <c r="H2242" t="s">
        <v>284</v>
      </c>
      <c r="I2242" s="12" t="str">
        <f t="shared" ref="I2242:I2305" si="142">+C2242&amp;E2242</f>
        <v>317188901</v>
      </c>
      <c r="J2242" s="28">
        <v>45394</v>
      </c>
      <c r="K2242" s="29">
        <v>188900</v>
      </c>
      <c r="L2242" s="11">
        <f t="shared" si="140"/>
        <v>-1</v>
      </c>
      <c r="O2242" s="10">
        <f>+IFERROR(VLOOKUP(I2242,'[1]Resumen pagos 2025'!$1:$1048576,9,0),0)</f>
        <v>0</v>
      </c>
      <c r="P2242" t="b">
        <f t="shared" si="139"/>
        <v>0</v>
      </c>
    </row>
    <row r="2243" spans="1:16">
      <c r="A2243" t="s">
        <v>426</v>
      </c>
      <c r="B2243" t="s">
        <v>41</v>
      </c>
      <c r="C2243" s="9">
        <v>4279023</v>
      </c>
      <c r="D2243" s="10">
        <v>45395</v>
      </c>
      <c r="E2243" s="11">
        <v>8489</v>
      </c>
      <c r="F2243" t="s">
        <v>288</v>
      </c>
      <c r="G2243" s="10">
        <f t="shared" si="141"/>
        <v>45425</v>
      </c>
      <c r="H2243" t="s">
        <v>284</v>
      </c>
      <c r="I2243" s="12" t="str">
        <f t="shared" si="142"/>
        <v>42790238489</v>
      </c>
      <c r="L2243" s="11">
        <f t="shared" si="140"/>
        <v>-8489</v>
      </c>
      <c r="O2243" s="10">
        <f>+IFERROR(VLOOKUP(I2243,'[1]Resumen pagos 2025'!$1:$1048576,9,0),0)</f>
        <v>0</v>
      </c>
      <c r="P2243" t="b">
        <f t="shared" si="139"/>
        <v>1</v>
      </c>
    </row>
    <row r="2244" spans="1:16">
      <c r="A2244" t="s">
        <v>64</v>
      </c>
      <c r="B2244" t="s">
        <v>41</v>
      </c>
      <c r="C2244" s="9">
        <v>118011</v>
      </c>
      <c r="D2244" s="10">
        <v>45397</v>
      </c>
      <c r="E2244" s="11">
        <v>154360</v>
      </c>
      <c r="F2244" t="s">
        <v>288</v>
      </c>
      <c r="G2244" s="10">
        <f t="shared" si="141"/>
        <v>45427</v>
      </c>
      <c r="H2244" t="s">
        <v>284</v>
      </c>
      <c r="I2244" s="12" t="str">
        <f t="shared" si="142"/>
        <v>118011154360</v>
      </c>
      <c r="L2244" s="11">
        <f t="shared" si="140"/>
        <v>-154360</v>
      </c>
      <c r="O2244" s="10">
        <f>+IFERROR(VLOOKUP(I2244,'[1]Resumen pagos 2025'!$1:$1048576,9,0),0)</f>
        <v>0</v>
      </c>
      <c r="P2244" t="b">
        <f t="shared" si="139"/>
        <v>1</v>
      </c>
    </row>
    <row r="2245" spans="1:16">
      <c r="A2245" t="s">
        <v>534</v>
      </c>
      <c r="B2245" t="s">
        <v>41</v>
      </c>
      <c r="C2245" s="9">
        <v>25511</v>
      </c>
      <c r="D2245" s="10">
        <v>45397</v>
      </c>
      <c r="E2245" s="11">
        <v>121380</v>
      </c>
      <c r="F2245" t="s">
        <v>288</v>
      </c>
      <c r="G2245" s="10">
        <f t="shared" si="141"/>
        <v>45427</v>
      </c>
      <c r="H2245" t="s">
        <v>284</v>
      </c>
      <c r="I2245" s="12" t="str">
        <f t="shared" si="142"/>
        <v>25511121380</v>
      </c>
      <c r="L2245" s="11">
        <f t="shared" si="140"/>
        <v>-121380</v>
      </c>
      <c r="O2245" s="10">
        <f>+IFERROR(VLOOKUP(I2245,'[1]Resumen pagos 2025'!$1:$1048576,9,0),0)</f>
        <v>0</v>
      </c>
      <c r="P2245" t="b">
        <f t="shared" si="139"/>
        <v>1</v>
      </c>
    </row>
    <row r="2246" spans="1:16">
      <c r="A2246" t="s">
        <v>533</v>
      </c>
      <c r="B2246" t="s">
        <v>41</v>
      </c>
      <c r="C2246" s="9">
        <v>34797</v>
      </c>
      <c r="D2246" s="10">
        <v>45397</v>
      </c>
      <c r="E2246" s="11">
        <v>1484637</v>
      </c>
      <c r="F2246" t="s">
        <v>288</v>
      </c>
      <c r="G2246" s="10">
        <f t="shared" si="141"/>
        <v>45427</v>
      </c>
      <c r="H2246" t="s">
        <v>284</v>
      </c>
      <c r="I2246" s="12" t="str">
        <f t="shared" si="142"/>
        <v>347971484637</v>
      </c>
      <c r="L2246" s="11">
        <f t="shared" si="140"/>
        <v>-1484637</v>
      </c>
      <c r="O2246" s="10">
        <f>+IFERROR(VLOOKUP(I2246,'[1]Resumen pagos 2025'!$1:$1048576,9,0),0)</f>
        <v>0</v>
      </c>
      <c r="P2246" t="b">
        <f t="shared" si="139"/>
        <v>1</v>
      </c>
    </row>
    <row r="2247" spans="1:16">
      <c r="A2247" t="s">
        <v>535</v>
      </c>
      <c r="B2247" t="s">
        <v>41</v>
      </c>
      <c r="C2247" s="9">
        <v>86</v>
      </c>
      <c r="D2247" s="10">
        <v>45397</v>
      </c>
      <c r="E2247" s="11">
        <v>5040</v>
      </c>
      <c r="F2247" t="s">
        <v>288</v>
      </c>
      <c r="G2247" s="10">
        <f t="shared" si="141"/>
        <v>45427</v>
      </c>
      <c r="H2247" t="s">
        <v>284</v>
      </c>
      <c r="I2247" s="12" t="str">
        <f t="shared" si="142"/>
        <v>865040</v>
      </c>
      <c r="L2247" s="11">
        <f t="shared" si="140"/>
        <v>-5040</v>
      </c>
      <c r="O2247" s="10">
        <f>+IFERROR(VLOOKUP(I2247,'[1]Resumen pagos 2025'!$1:$1048576,9,0),0)</f>
        <v>0</v>
      </c>
      <c r="P2247" t="b">
        <f t="shared" ref="P2247:P2310" si="143">+O2247=J2247</f>
        <v>1</v>
      </c>
    </row>
    <row r="2248" spans="1:16">
      <c r="A2248" s="26" t="s">
        <v>454</v>
      </c>
      <c r="B2248" s="26" t="s">
        <v>41</v>
      </c>
      <c r="C2248" s="23">
        <v>793</v>
      </c>
      <c r="D2248" s="24">
        <v>45398</v>
      </c>
      <c r="E2248" s="25">
        <v>2490882</v>
      </c>
      <c r="F2248" s="26" t="s">
        <v>288</v>
      </c>
      <c r="G2248" s="10">
        <f t="shared" si="141"/>
        <v>45428</v>
      </c>
      <c r="H2248" s="26" t="s">
        <v>327</v>
      </c>
      <c r="I2248" s="27" t="str">
        <f t="shared" si="142"/>
        <v>7932490882</v>
      </c>
      <c r="J2248" s="24"/>
      <c r="K2248" s="25"/>
      <c r="L2248" s="25">
        <f t="shared" si="140"/>
        <v>-2490882</v>
      </c>
      <c r="O2248" s="10">
        <f>+IFERROR(VLOOKUP(I2248,'[1]Resumen pagos 2025'!$1:$1048576,9,0),0)</f>
        <v>0</v>
      </c>
      <c r="P2248" t="b">
        <f t="shared" si="143"/>
        <v>1</v>
      </c>
    </row>
    <row r="2249" spans="1:16">
      <c r="A2249" s="26" t="s">
        <v>454</v>
      </c>
      <c r="B2249" s="26" t="s">
        <v>310</v>
      </c>
      <c r="C2249" s="23">
        <v>933</v>
      </c>
      <c r="D2249" s="24">
        <v>45398</v>
      </c>
      <c r="E2249" s="25">
        <v>-2490882</v>
      </c>
      <c r="F2249" s="26" t="s">
        <v>288</v>
      </c>
      <c r="G2249" s="10">
        <f t="shared" si="141"/>
        <v>45428</v>
      </c>
      <c r="H2249" s="26" t="s">
        <v>311</v>
      </c>
      <c r="I2249" s="27" t="str">
        <f t="shared" si="142"/>
        <v>933-2490882</v>
      </c>
      <c r="J2249" s="24"/>
      <c r="K2249" s="25"/>
      <c r="L2249" s="25">
        <f t="shared" si="140"/>
        <v>2490882</v>
      </c>
      <c r="M2249" t="s">
        <v>536</v>
      </c>
      <c r="O2249" s="10">
        <f>+IFERROR(VLOOKUP(I2249,'[1]Resumen pagos 2025'!$1:$1048576,9,0),0)</f>
        <v>0</v>
      </c>
      <c r="P2249" t="b">
        <f t="shared" si="143"/>
        <v>1</v>
      </c>
    </row>
    <row r="2250" spans="1:16">
      <c r="A2250" t="s">
        <v>509</v>
      </c>
      <c r="B2250" t="s">
        <v>41</v>
      </c>
      <c r="C2250" s="9">
        <v>1254</v>
      </c>
      <c r="D2250" s="10">
        <v>45398</v>
      </c>
      <c r="E2250" s="11">
        <v>411700</v>
      </c>
      <c r="F2250" t="s">
        <v>288</v>
      </c>
      <c r="G2250" s="10">
        <f t="shared" si="141"/>
        <v>45428</v>
      </c>
      <c r="H2250" t="s">
        <v>284</v>
      </c>
      <c r="I2250" s="12" t="str">
        <f t="shared" si="142"/>
        <v>1254411700</v>
      </c>
      <c r="L2250" s="11">
        <f t="shared" si="140"/>
        <v>-411700</v>
      </c>
      <c r="O2250" s="10">
        <f>+IFERROR(VLOOKUP(I2250,'[1]Resumen pagos 2025'!$1:$1048576,9,0),0)</f>
        <v>0</v>
      </c>
      <c r="P2250" t="b">
        <f t="shared" si="143"/>
        <v>1</v>
      </c>
    </row>
    <row r="2251" spans="1:16">
      <c r="A2251" t="s">
        <v>446</v>
      </c>
      <c r="B2251" t="s">
        <v>41</v>
      </c>
      <c r="C2251" s="9">
        <v>318585</v>
      </c>
      <c r="D2251" s="10">
        <v>45398</v>
      </c>
      <c r="E2251" s="11">
        <v>31950</v>
      </c>
      <c r="F2251" t="s">
        <v>288</v>
      </c>
      <c r="G2251" s="10">
        <f t="shared" si="141"/>
        <v>45428</v>
      </c>
      <c r="H2251" t="s">
        <v>284</v>
      </c>
      <c r="I2251" s="12" t="str">
        <f t="shared" si="142"/>
        <v>31858531950</v>
      </c>
      <c r="L2251" s="11">
        <f t="shared" si="140"/>
        <v>-31950</v>
      </c>
      <c r="O2251" s="10">
        <f>+IFERROR(VLOOKUP(I2251,'[1]Resumen pagos 2025'!$1:$1048576,9,0),0)</f>
        <v>0</v>
      </c>
      <c r="P2251" t="b">
        <f t="shared" si="143"/>
        <v>1</v>
      </c>
    </row>
    <row r="2252" spans="1:16">
      <c r="A2252" t="s">
        <v>447</v>
      </c>
      <c r="B2252" t="s">
        <v>41</v>
      </c>
      <c r="C2252" s="9">
        <v>2659100</v>
      </c>
      <c r="D2252" s="10">
        <v>45398</v>
      </c>
      <c r="E2252" s="11">
        <v>27730</v>
      </c>
      <c r="F2252" t="s">
        <v>288</v>
      </c>
      <c r="G2252" s="10">
        <f t="shared" si="141"/>
        <v>45428</v>
      </c>
      <c r="H2252" t="s">
        <v>284</v>
      </c>
      <c r="I2252" s="12" t="str">
        <f t="shared" si="142"/>
        <v>265910027730</v>
      </c>
      <c r="L2252" s="11">
        <f t="shared" ref="L2252:L2315" si="144">+K2252-E2252</f>
        <v>-27730</v>
      </c>
      <c r="M2252" t="s">
        <v>109</v>
      </c>
      <c r="O2252" s="10">
        <f>+IFERROR(VLOOKUP(I2252,'[1]Resumen pagos 2025'!$1:$1048576,9,0),0)</f>
        <v>0</v>
      </c>
      <c r="P2252" t="b">
        <f t="shared" si="143"/>
        <v>1</v>
      </c>
    </row>
    <row r="2253" spans="1:16">
      <c r="A2253" t="s">
        <v>350</v>
      </c>
      <c r="B2253" t="s">
        <v>41</v>
      </c>
      <c r="C2253" s="9">
        <v>6632692</v>
      </c>
      <c r="D2253" s="10">
        <v>45398</v>
      </c>
      <c r="E2253" s="11">
        <v>13366</v>
      </c>
      <c r="F2253" t="s">
        <v>288</v>
      </c>
      <c r="G2253" s="10">
        <f t="shared" si="141"/>
        <v>45428</v>
      </c>
      <c r="H2253" t="s">
        <v>284</v>
      </c>
      <c r="I2253" s="12" t="str">
        <f t="shared" si="142"/>
        <v>663269213366</v>
      </c>
      <c r="J2253" s="10">
        <f>+G2253</f>
        <v>45428</v>
      </c>
      <c r="K2253" s="11">
        <f>+E2253</f>
        <v>13366</v>
      </c>
      <c r="L2253" s="11">
        <f t="shared" si="144"/>
        <v>0</v>
      </c>
      <c r="O2253" s="10">
        <f>+IFERROR(VLOOKUP(I2253,'[1]Resumen pagos 2025'!$1:$1048576,9,0),0)</f>
        <v>0</v>
      </c>
      <c r="P2253" t="b">
        <f t="shared" si="143"/>
        <v>0</v>
      </c>
    </row>
    <row r="2254" spans="1:16">
      <c r="A2254" t="s">
        <v>513</v>
      </c>
      <c r="B2254" t="s">
        <v>41</v>
      </c>
      <c r="C2254" s="9">
        <v>958</v>
      </c>
      <c r="D2254" s="10">
        <v>45399</v>
      </c>
      <c r="E2254" s="11">
        <v>101150</v>
      </c>
      <c r="F2254" t="s">
        <v>288</v>
      </c>
      <c r="G2254" s="10">
        <f t="shared" si="141"/>
        <v>45429</v>
      </c>
      <c r="H2254" t="s">
        <v>284</v>
      </c>
      <c r="I2254" s="12" t="str">
        <f t="shared" si="142"/>
        <v>958101150</v>
      </c>
      <c r="L2254" s="11">
        <f t="shared" si="144"/>
        <v>-101150</v>
      </c>
      <c r="O2254" s="10">
        <f>+IFERROR(VLOOKUP(I2254,'[1]Resumen pagos 2025'!$1:$1048576,9,0),0)</f>
        <v>0</v>
      </c>
      <c r="P2254" t="b">
        <f t="shared" si="143"/>
        <v>1</v>
      </c>
    </row>
    <row r="2255" spans="1:16">
      <c r="A2255" t="s">
        <v>478</v>
      </c>
      <c r="B2255" t="s">
        <v>41</v>
      </c>
      <c r="C2255" s="9">
        <v>320</v>
      </c>
      <c r="D2255" s="10">
        <v>45399</v>
      </c>
      <c r="E2255" s="11">
        <v>372800</v>
      </c>
      <c r="F2255" t="s">
        <v>288</v>
      </c>
      <c r="G2255" s="10">
        <f t="shared" si="141"/>
        <v>45429</v>
      </c>
      <c r="H2255" t="s">
        <v>284</v>
      </c>
      <c r="I2255" s="12" t="str">
        <f t="shared" si="142"/>
        <v>320372800</v>
      </c>
      <c r="J2255" s="28">
        <v>45394</v>
      </c>
      <c r="K2255" s="29">
        <v>372800</v>
      </c>
      <c r="L2255" s="11">
        <f t="shared" si="144"/>
        <v>0</v>
      </c>
      <c r="O2255" s="10">
        <f>+IFERROR(VLOOKUP(I2255,'[1]Resumen pagos 2025'!$1:$1048576,9,0),0)</f>
        <v>0</v>
      </c>
      <c r="P2255" t="b">
        <f t="shared" si="143"/>
        <v>0</v>
      </c>
    </row>
    <row r="2256" spans="1:16">
      <c r="A2256" t="s">
        <v>537</v>
      </c>
      <c r="B2256" t="s">
        <v>41</v>
      </c>
      <c r="C2256" s="9">
        <v>96</v>
      </c>
      <c r="D2256" s="10">
        <v>45399</v>
      </c>
      <c r="E2256" s="11">
        <v>20990</v>
      </c>
      <c r="F2256" t="s">
        <v>288</v>
      </c>
      <c r="G2256" s="10">
        <f t="shared" si="141"/>
        <v>45429</v>
      </c>
      <c r="H2256" t="s">
        <v>284</v>
      </c>
      <c r="I2256" s="12" t="str">
        <f t="shared" si="142"/>
        <v>9620990</v>
      </c>
      <c r="L2256" s="11">
        <f t="shared" si="144"/>
        <v>-20990</v>
      </c>
      <c r="M2256" t="s">
        <v>538</v>
      </c>
      <c r="O2256" s="10">
        <f>+IFERROR(VLOOKUP(I2256,'[1]Resumen pagos 2025'!$1:$1048576,9,0),0)</f>
        <v>0</v>
      </c>
      <c r="P2256" t="b">
        <f t="shared" si="143"/>
        <v>1</v>
      </c>
    </row>
    <row r="2257" spans="1:16">
      <c r="A2257" t="s">
        <v>527</v>
      </c>
      <c r="B2257" t="s">
        <v>41</v>
      </c>
      <c r="C2257" s="9">
        <v>16490</v>
      </c>
      <c r="D2257" s="10">
        <v>45399</v>
      </c>
      <c r="E2257" s="11">
        <v>152796</v>
      </c>
      <c r="F2257" t="s">
        <v>288</v>
      </c>
      <c r="G2257" s="10">
        <f t="shared" si="141"/>
        <v>45429</v>
      </c>
      <c r="H2257" t="s">
        <v>284</v>
      </c>
      <c r="I2257" s="12" t="str">
        <f t="shared" si="142"/>
        <v>16490152796</v>
      </c>
      <c r="L2257" s="11">
        <f t="shared" si="144"/>
        <v>-152796</v>
      </c>
      <c r="O2257" s="10">
        <f>+IFERROR(VLOOKUP(I2257,'[1]Resumen pagos 2025'!$1:$1048576,9,0),0)</f>
        <v>0</v>
      </c>
      <c r="P2257" t="b">
        <f t="shared" si="143"/>
        <v>1</v>
      </c>
    </row>
    <row r="2258" spans="1:16">
      <c r="A2258" t="s">
        <v>292</v>
      </c>
      <c r="B2258" t="s">
        <v>41</v>
      </c>
      <c r="C2258" s="9">
        <v>67153</v>
      </c>
      <c r="D2258" s="10">
        <v>45399</v>
      </c>
      <c r="E2258" s="11">
        <v>93945</v>
      </c>
      <c r="F2258" t="s">
        <v>288</v>
      </c>
      <c r="G2258" s="10">
        <f t="shared" si="141"/>
        <v>45429</v>
      </c>
      <c r="H2258" t="s">
        <v>284</v>
      </c>
      <c r="I2258" s="12" t="str">
        <f t="shared" si="142"/>
        <v>6715393945</v>
      </c>
      <c r="L2258" s="11">
        <f t="shared" si="144"/>
        <v>-93945</v>
      </c>
      <c r="O2258" s="10">
        <f>+IFERROR(VLOOKUP(I2258,'[1]Resumen pagos 2025'!$1:$1048576,9,0),0)</f>
        <v>0</v>
      </c>
      <c r="P2258" t="b">
        <f t="shared" si="143"/>
        <v>1</v>
      </c>
    </row>
    <row r="2259" spans="1:16">
      <c r="A2259" t="s">
        <v>292</v>
      </c>
      <c r="B2259" t="s">
        <v>310</v>
      </c>
      <c r="C2259" s="9">
        <v>24596</v>
      </c>
      <c r="D2259" s="10">
        <v>45399</v>
      </c>
      <c r="E2259" s="11">
        <v>-183177</v>
      </c>
      <c r="F2259" t="s">
        <v>288</v>
      </c>
      <c r="G2259" s="10">
        <f t="shared" si="141"/>
        <v>45429</v>
      </c>
      <c r="H2259" t="s">
        <v>311</v>
      </c>
      <c r="I2259" s="12" t="str">
        <f t="shared" si="142"/>
        <v>24596-183177</v>
      </c>
      <c r="L2259" s="11">
        <f t="shared" si="144"/>
        <v>183177</v>
      </c>
      <c r="O2259" s="10">
        <f>+IFERROR(VLOOKUP(I2259,'[1]Resumen pagos 2025'!$1:$1048576,9,0),0)</f>
        <v>0</v>
      </c>
      <c r="P2259" t="b">
        <f t="shared" si="143"/>
        <v>1</v>
      </c>
    </row>
    <row r="2260" spans="1:16">
      <c r="A2260" t="s">
        <v>292</v>
      </c>
      <c r="B2260" t="s">
        <v>310</v>
      </c>
      <c r="C2260" s="9">
        <v>24595</v>
      </c>
      <c r="D2260" s="10">
        <v>45399</v>
      </c>
      <c r="E2260" s="11">
        <v>-183177</v>
      </c>
      <c r="F2260" t="s">
        <v>288</v>
      </c>
      <c r="G2260" s="10">
        <f t="shared" si="141"/>
        <v>45429</v>
      </c>
      <c r="H2260" t="s">
        <v>311</v>
      </c>
      <c r="I2260" s="12" t="str">
        <f t="shared" si="142"/>
        <v>24595-183177</v>
      </c>
      <c r="L2260" s="11">
        <f t="shared" si="144"/>
        <v>183177</v>
      </c>
      <c r="O2260" s="10">
        <f>+IFERROR(VLOOKUP(I2260,'[1]Resumen pagos 2025'!$1:$1048576,9,0),0)</f>
        <v>0</v>
      </c>
      <c r="P2260" t="b">
        <f t="shared" si="143"/>
        <v>1</v>
      </c>
    </row>
    <row r="2261" spans="1:16">
      <c r="A2261" t="s">
        <v>539</v>
      </c>
      <c r="B2261" t="s">
        <v>297</v>
      </c>
      <c r="C2261" s="9">
        <v>176</v>
      </c>
      <c r="D2261" s="10">
        <v>45400</v>
      </c>
      <c r="E2261" s="11">
        <v>460000</v>
      </c>
      <c r="F2261" t="s">
        <v>288</v>
      </c>
      <c r="G2261" s="10">
        <f t="shared" si="141"/>
        <v>45430</v>
      </c>
      <c r="H2261" t="s">
        <v>284</v>
      </c>
      <c r="I2261" s="12" t="str">
        <f t="shared" si="142"/>
        <v>176460000</v>
      </c>
      <c r="L2261" s="11">
        <f t="shared" si="144"/>
        <v>-460000</v>
      </c>
      <c r="O2261" s="10">
        <f>+IFERROR(VLOOKUP(I2261,'[1]Resumen pagos 2025'!$1:$1048576,9,0),0)</f>
        <v>0</v>
      </c>
      <c r="P2261" t="b">
        <f t="shared" si="143"/>
        <v>1</v>
      </c>
    </row>
    <row r="2262" spans="1:16">
      <c r="A2262" t="s">
        <v>359</v>
      </c>
      <c r="B2262" t="s">
        <v>310</v>
      </c>
      <c r="C2262" s="9">
        <v>9240310</v>
      </c>
      <c r="D2262" s="10">
        <v>45400</v>
      </c>
      <c r="E2262" s="11">
        <v>-66</v>
      </c>
      <c r="F2262" t="s">
        <v>288</v>
      </c>
      <c r="G2262" s="10">
        <f t="shared" si="141"/>
        <v>45430</v>
      </c>
      <c r="H2262" t="s">
        <v>311</v>
      </c>
      <c r="I2262" s="12" t="str">
        <f t="shared" si="142"/>
        <v>9240310-66</v>
      </c>
      <c r="L2262" s="11">
        <f t="shared" si="144"/>
        <v>66</v>
      </c>
      <c r="O2262" s="10">
        <f>+IFERROR(VLOOKUP(I2262,'[1]Resumen pagos 2025'!$1:$1048576,9,0),0)</f>
        <v>0</v>
      </c>
      <c r="P2262" t="b">
        <f t="shared" si="143"/>
        <v>1</v>
      </c>
    </row>
    <row r="2263" spans="1:16">
      <c r="A2263" t="s">
        <v>417</v>
      </c>
      <c r="B2263" t="s">
        <v>41</v>
      </c>
      <c r="C2263" s="9">
        <v>18728</v>
      </c>
      <c r="D2263" s="10">
        <v>45400</v>
      </c>
      <c r="E2263" s="11">
        <v>641796</v>
      </c>
      <c r="F2263" t="s">
        <v>288</v>
      </c>
      <c r="G2263" s="10">
        <f t="shared" si="141"/>
        <v>45430</v>
      </c>
      <c r="H2263" t="s">
        <v>284</v>
      </c>
      <c r="I2263" s="12" t="str">
        <f t="shared" si="142"/>
        <v>18728641796</v>
      </c>
      <c r="L2263" s="11">
        <f t="shared" si="144"/>
        <v>-641796</v>
      </c>
      <c r="O2263" s="10">
        <f>+IFERROR(VLOOKUP(I2263,'[1]Resumen pagos 2025'!$1:$1048576,9,0),0)</f>
        <v>0</v>
      </c>
      <c r="P2263" t="b">
        <f t="shared" si="143"/>
        <v>1</v>
      </c>
    </row>
    <row r="2264" spans="1:16">
      <c r="A2264" t="s">
        <v>453</v>
      </c>
      <c r="B2264" t="s">
        <v>41</v>
      </c>
      <c r="C2264" s="9">
        <v>1827544</v>
      </c>
      <c r="D2264" s="10">
        <v>45400</v>
      </c>
      <c r="E2264" s="11">
        <v>129990</v>
      </c>
      <c r="F2264" t="s">
        <v>288</v>
      </c>
      <c r="G2264" s="10">
        <f t="shared" si="141"/>
        <v>45430</v>
      </c>
      <c r="H2264" t="s">
        <v>284</v>
      </c>
      <c r="I2264" s="12" t="str">
        <f t="shared" si="142"/>
        <v>1827544129990</v>
      </c>
      <c r="L2264" s="11">
        <f t="shared" si="144"/>
        <v>-129990</v>
      </c>
      <c r="O2264" s="10">
        <f>+IFERROR(VLOOKUP(I2264,'[1]Resumen pagos 2025'!$1:$1048576,9,0),0)</f>
        <v>0</v>
      </c>
      <c r="P2264" t="b">
        <f t="shared" si="143"/>
        <v>1</v>
      </c>
    </row>
    <row r="2265" spans="1:16">
      <c r="A2265" t="s">
        <v>426</v>
      </c>
      <c r="B2265" t="s">
        <v>41</v>
      </c>
      <c r="C2265" s="9">
        <v>4692833</v>
      </c>
      <c r="D2265" s="10">
        <v>45400</v>
      </c>
      <c r="E2265" s="11">
        <v>98792</v>
      </c>
      <c r="F2265" t="s">
        <v>288</v>
      </c>
      <c r="G2265" s="10">
        <f t="shared" si="141"/>
        <v>45430</v>
      </c>
      <c r="H2265" t="s">
        <v>284</v>
      </c>
      <c r="I2265" s="12" t="str">
        <f t="shared" si="142"/>
        <v>469283398792</v>
      </c>
      <c r="L2265" s="11">
        <f t="shared" si="144"/>
        <v>-98792</v>
      </c>
      <c r="O2265" s="10">
        <f>+IFERROR(VLOOKUP(I2265,'[1]Resumen pagos 2025'!$1:$1048576,9,0),0)</f>
        <v>0</v>
      </c>
      <c r="P2265" t="b">
        <f t="shared" si="143"/>
        <v>1</v>
      </c>
    </row>
    <row r="2266" spans="1:16">
      <c r="A2266" t="s">
        <v>314</v>
      </c>
      <c r="B2266" t="s">
        <v>41</v>
      </c>
      <c r="C2266" s="9">
        <v>3245445</v>
      </c>
      <c r="D2266" s="10">
        <v>45400</v>
      </c>
      <c r="E2266" s="11">
        <v>222200</v>
      </c>
      <c r="F2266" t="s">
        <v>288</v>
      </c>
      <c r="G2266" s="10">
        <f t="shared" si="141"/>
        <v>45430</v>
      </c>
      <c r="H2266" t="s">
        <v>284</v>
      </c>
      <c r="I2266" s="12" t="str">
        <f t="shared" si="142"/>
        <v>3245445222200</v>
      </c>
      <c r="L2266" s="11">
        <f t="shared" si="144"/>
        <v>-222200</v>
      </c>
      <c r="O2266" s="10">
        <f>+IFERROR(VLOOKUP(I2266,'[1]Resumen pagos 2025'!$1:$1048576,9,0),0)</f>
        <v>0</v>
      </c>
      <c r="P2266" t="b">
        <f t="shared" si="143"/>
        <v>1</v>
      </c>
    </row>
    <row r="2267" spans="1:16">
      <c r="A2267" t="s">
        <v>292</v>
      </c>
      <c r="B2267" t="s">
        <v>41</v>
      </c>
      <c r="C2267" s="9">
        <v>67169</v>
      </c>
      <c r="D2267" s="10">
        <v>45400</v>
      </c>
      <c r="E2267" s="11">
        <v>178474</v>
      </c>
      <c r="F2267" t="s">
        <v>288</v>
      </c>
      <c r="G2267" s="10">
        <f t="shared" si="141"/>
        <v>45430</v>
      </c>
      <c r="H2267" t="s">
        <v>284</v>
      </c>
      <c r="I2267" s="12" t="str">
        <f t="shared" si="142"/>
        <v>67169178474</v>
      </c>
      <c r="L2267" s="11">
        <f t="shared" si="144"/>
        <v>-178474</v>
      </c>
      <c r="O2267" s="10">
        <f>+IFERROR(VLOOKUP(I2267,'[1]Resumen pagos 2025'!$1:$1048576,9,0),0)</f>
        <v>0</v>
      </c>
      <c r="P2267" t="b">
        <f t="shared" si="143"/>
        <v>1</v>
      </c>
    </row>
    <row r="2268" spans="1:16">
      <c r="A2268" t="s">
        <v>419</v>
      </c>
      <c r="B2268" t="s">
        <v>41</v>
      </c>
      <c r="C2268" s="9">
        <v>265</v>
      </c>
      <c r="D2268" s="10">
        <v>45400</v>
      </c>
      <c r="E2268" s="11">
        <v>140420</v>
      </c>
      <c r="F2268" t="s">
        <v>288</v>
      </c>
      <c r="G2268" s="10">
        <f t="shared" si="141"/>
        <v>45430</v>
      </c>
      <c r="H2268" t="s">
        <v>284</v>
      </c>
      <c r="I2268" s="12" t="str">
        <f t="shared" si="142"/>
        <v>265140420</v>
      </c>
      <c r="L2268" s="11">
        <f t="shared" si="144"/>
        <v>-140420</v>
      </c>
      <c r="O2268" s="10">
        <f>+IFERROR(VLOOKUP(I2268,'[1]Resumen pagos 2025'!$1:$1048576,9,0),0)</f>
        <v>0</v>
      </c>
      <c r="P2268" t="b">
        <f t="shared" si="143"/>
        <v>1</v>
      </c>
    </row>
    <row r="2269" spans="1:16">
      <c r="A2269" t="s">
        <v>532</v>
      </c>
      <c r="B2269" t="s">
        <v>41</v>
      </c>
      <c r="C2269" s="9">
        <v>1958</v>
      </c>
      <c r="D2269" s="10">
        <v>45401</v>
      </c>
      <c r="E2269" s="11">
        <v>153938</v>
      </c>
      <c r="F2269" t="s">
        <v>288</v>
      </c>
      <c r="G2269" s="10">
        <f t="shared" si="141"/>
        <v>45431</v>
      </c>
      <c r="H2269" t="s">
        <v>284</v>
      </c>
      <c r="I2269" s="12" t="str">
        <f t="shared" si="142"/>
        <v>1958153938</v>
      </c>
      <c r="J2269" s="35">
        <v>45442</v>
      </c>
      <c r="K2269" s="36">
        <v>325783</v>
      </c>
      <c r="L2269" s="11">
        <f t="shared" si="144"/>
        <v>171845</v>
      </c>
      <c r="O2269" s="10">
        <f>+IFERROR(VLOOKUP(I2269,'[1]Resumen pagos 2025'!$1:$1048576,9,0),0)</f>
        <v>0</v>
      </c>
      <c r="P2269" t="b">
        <f t="shared" si="143"/>
        <v>0</v>
      </c>
    </row>
    <row r="2270" spans="1:16">
      <c r="A2270" t="s">
        <v>540</v>
      </c>
      <c r="B2270" t="s">
        <v>41</v>
      </c>
      <c r="C2270" s="9">
        <v>32555</v>
      </c>
      <c r="D2270" s="10">
        <v>45402</v>
      </c>
      <c r="E2270" s="11">
        <v>132898</v>
      </c>
      <c r="F2270" t="s">
        <v>288</v>
      </c>
      <c r="G2270" s="10">
        <f t="shared" si="141"/>
        <v>45432</v>
      </c>
      <c r="H2270" t="s">
        <v>284</v>
      </c>
      <c r="I2270" s="12" t="str">
        <f t="shared" si="142"/>
        <v>32555132898</v>
      </c>
      <c r="L2270" s="11">
        <f t="shared" si="144"/>
        <v>-132898</v>
      </c>
      <c r="O2270" s="10">
        <f>+IFERROR(VLOOKUP(I2270,'[1]Resumen pagos 2025'!$1:$1048576,9,0),0)</f>
        <v>0</v>
      </c>
      <c r="P2270" t="b">
        <f t="shared" si="143"/>
        <v>1</v>
      </c>
    </row>
    <row r="2271" spans="1:16">
      <c r="A2271" t="s">
        <v>312</v>
      </c>
      <c r="B2271" t="s">
        <v>41</v>
      </c>
      <c r="C2271" s="9">
        <v>68067</v>
      </c>
      <c r="D2271" s="10">
        <v>45403</v>
      </c>
      <c r="E2271" s="11">
        <v>566440</v>
      </c>
      <c r="F2271" t="s">
        <v>288</v>
      </c>
      <c r="G2271" s="10">
        <f t="shared" si="141"/>
        <v>45433</v>
      </c>
      <c r="H2271" t="s">
        <v>284</v>
      </c>
      <c r="I2271" s="12" t="str">
        <f t="shared" si="142"/>
        <v>68067566440</v>
      </c>
      <c r="L2271" s="11">
        <f t="shared" si="144"/>
        <v>-566440</v>
      </c>
      <c r="O2271" s="10">
        <f>+IFERROR(VLOOKUP(I2271,'[1]Resumen pagos 2025'!$1:$1048576,9,0),0)</f>
        <v>0</v>
      </c>
      <c r="P2271" t="b">
        <f t="shared" si="143"/>
        <v>1</v>
      </c>
    </row>
    <row r="2272" spans="1:16">
      <c r="A2272" t="s">
        <v>55</v>
      </c>
      <c r="B2272" t="s">
        <v>41</v>
      </c>
      <c r="C2272" s="9">
        <v>1029767</v>
      </c>
      <c r="D2272" s="10">
        <v>45404</v>
      </c>
      <c r="E2272" s="11">
        <v>2249979</v>
      </c>
      <c r="F2272" t="s">
        <v>288</v>
      </c>
      <c r="G2272" s="10">
        <f t="shared" si="141"/>
        <v>45434</v>
      </c>
      <c r="H2272" t="s">
        <v>284</v>
      </c>
      <c r="I2272" s="12" t="str">
        <f t="shared" si="142"/>
        <v>10297672249979</v>
      </c>
      <c r="L2272" s="11">
        <f t="shared" si="144"/>
        <v>-2249979</v>
      </c>
      <c r="N2272" s="14" t="s">
        <v>304</v>
      </c>
      <c r="O2272" s="10">
        <f>+IFERROR(VLOOKUP(I2272,'[1]Resumen pagos 2025'!$1:$1048576,9,0),0)</f>
        <v>0</v>
      </c>
      <c r="P2272" t="b">
        <f t="shared" si="143"/>
        <v>1</v>
      </c>
    </row>
    <row r="2273" spans="1:16">
      <c r="A2273" t="s">
        <v>306</v>
      </c>
      <c r="B2273" t="s">
        <v>41</v>
      </c>
      <c r="C2273" s="9">
        <v>1714903</v>
      </c>
      <c r="D2273" s="10">
        <v>45404</v>
      </c>
      <c r="E2273" s="11">
        <v>153980</v>
      </c>
      <c r="F2273" t="s">
        <v>288</v>
      </c>
      <c r="G2273" s="10">
        <f t="shared" si="141"/>
        <v>45434</v>
      </c>
      <c r="H2273" t="s">
        <v>284</v>
      </c>
      <c r="I2273" s="12" t="str">
        <f t="shared" si="142"/>
        <v>1714903153980</v>
      </c>
      <c r="L2273" s="11">
        <f t="shared" si="144"/>
        <v>-153980</v>
      </c>
      <c r="O2273" s="10">
        <f>+IFERROR(VLOOKUP(I2273,'[1]Resumen pagos 2025'!$1:$1048576,9,0),0)</f>
        <v>0</v>
      </c>
      <c r="P2273" t="b">
        <f t="shared" si="143"/>
        <v>1</v>
      </c>
    </row>
    <row r="2274" spans="1:16">
      <c r="A2274" t="s">
        <v>541</v>
      </c>
      <c r="B2274" t="s">
        <v>41</v>
      </c>
      <c r="C2274" s="9">
        <v>9069</v>
      </c>
      <c r="D2274" s="10">
        <v>45404</v>
      </c>
      <c r="E2274" s="11">
        <v>17961</v>
      </c>
      <c r="F2274" t="s">
        <v>288</v>
      </c>
      <c r="G2274" s="10">
        <f t="shared" si="141"/>
        <v>45434</v>
      </c>
      <c r="H2274" t="s">
        <v>284</v>
      </c>
      <c r="I2274" s="12" t="str">
        <f t="shared" si="142"/>
        <v>906917961</v>
      </c>
      <c r="L2274" s="11">
        <f t="shared" si="144"/>
        <v>-17961</v>
      </c>
      <c r="O2274" s="10">
        <f>+IFERROR(VLOOKUP(I2274,'[1]Resumen pagos 2025'!$1:$1048576,9,0),0)</f>
        <v>0</v>
      </c>
      <c r="P2274" t="b">
        <f t="shared" si="143"/>
        <v>1</v>
      </c>
    </row>
    <row r="2275" spans="1:16">
      <c r="A2275" t="s">
        <v>67</v>
      </c>
      <c r="B2275" t="s">
        <v>41</v>
      </c>
      <c r="C2275" s="9">
        <v>40281</v>
      </c>
      <c r="D2275" s="10">
        <v>45405</v>
      </c>
      <c r="E2275" s="11">
        <v>909876</v>
      </c>
      <c r="F2275" t="s">
        <v>288</v>
      </c>
      <c r="G2275" s="10">
        <f t="shared" si="141"/>
        <v>45435</v>
      </c>
      <c r="H2275" t="s">
        <v>284</v>
      </c>
      <c r="I2275" s="12" t="str">
        <f t="shared" si="142"/>
        <v>40281909876</v>
      </c>
      <c r="L2275" s="11">
        <f t="shared" si="144"/>
        <v>-909876</v>
      </c>
      <c r="N2275" s="14" t="s">
        <v>298</v>
      </c>
      <c r="O2275" s="10">
        <f>+IFERROR(VLOOKUP(I2275,'[1]Resumen pagos 2025'!$1:$1048576,9,0),0)</f>
        <v>0</v>
      </c>
      <c r="P2275" t="b">
        <f t="shared" si="143"/>
        <v>1</v>
      </c>
    </row>
    <row r="2276" spans="1:16">
      <c r="A2276" t="s">
        <v>64</v>
      </c>
      <c r="B2276" t="s">
        <v>41</v>
      </c>
      <c r="C2276" s="9">
        <v>118342</v>
      </c>
      <c r="D2276" s="10">
        <v>45405</v>
      </c>
      <c r="E2276" s="11">
        <v>330177</v>
      </c>
      <c r="F2276" t="s">
        <v>288</v>
      </c>
      <c r="G2276" s="10">
        <f t="shared" si="141"/>
        <v>45435</v>
      </c>
      <c r="H2276" t="s">
        <v>284</v>
      </c>
      <c r="I2276" s="12" t="str">
        <f t="shared" si="142"/>
        <v>118342330177</v>
      </c>
      <c r="L2276" s="11">
        <f t="shared" si="144"/>
        <v>-330177</v>
      </c>
      <c r="O2276" s="10">
        <f>+IFERROR(VLOOKUP(I2276,'[1]Resumen pagos 2025'!$1:$1048576,9,0),0)</f>
        <v>0</v>
      </c>
      <c r="P2276" t="b">
        <f t="shared" si="143"/>
        <v>1</v>
      </c>
    </row>
    <row r="2277" spans="1:16">
      <c r="A2277" t="s">
        <v>509</v>
      </c>
      <c r="B2277" t="s">
        <v>41</v>
      </c>
      <c r="C2277" s="9">
        <v>1257</v>
      </c>
      <c r="D2277" s="10">
        <v>45405</v>
      </c>
      <c r="E2277" s="11">
        <v>1029250</v>
      </c>
      <c r="F2277" t="s">
        <v>288</v>
      </c>
      <c r="G2277" s="10">
        <f t="shared" si="141"/>
        <v>45435</v>
      </c>
      <c r="H2277" t="s">
        <v>284</v>
      </c>
      <c r="I2277" s="12" t="str">
        <f t="shared" si="142"/>
        <v>12571029250</v>
      </c>
      <c r="L2277" s="11">
        <f t="shared" si="144"/>
        <v>-1029250</v>
      </c>
      <c r="O2277" s="10">
        <f>+IFERROR(VLOOKUP(I2277,'[1]Resumen pagos 2025'!$1:$1048576,9,0),0)</f>
        <v>0</v>
      </c>
      <c r="P2277" t="b">
        <f t="shared" si="143"/>
        <v>1</v>
      </c>
    </row>
    <row r="2278" spans="1:16">
      <c r="A2278" t="s">
        <v>335</v>
      </c>
      <c r="B2278" t="s">
        <v>41</v>
      </c>
      <c r="C2278" s="9">
        <v>10832</v>
      </c>
      <c r="D2278" s="10">
        <v>45405</v>
      </c>
      <c r="E2278" s="11">
        <v>489970</v>
      </c>
      <c r="F2278" t="s">
        <v>288</v>
      </c>
      <c r="G2278" s="10">
        <f t="shared" si="141"/>
        <v>45435</v>
      </c>
      <c r="H2278" t="s">
        <v>284</v>
      </c>
      <c r="I2278" s="12" t="str">
        <f t="shared" si="142"/>
        <v>10832489970</v>
      </c>
      <c r="L2278" s="11">
        <f t="shared" si="144"/>
        <v>-489970</v>
      </c>
      <c r="O2278" s="10">
        <f>+IFERROR(VLOOKUP(I2278,'[1]Resumen pagos 2025'!$1:$1048576,9,0),0)</f>
        <v>0</v>
      </c>
      <c r="P2278" t="b">
        <f t="shared" si="143"/>
        <v>1</v>
      </c>
    </row>
    <row r="2279" spans="1:16">
      <c r="A2279" t="s">
        <v>537</v>
      </c>
      <c r="B2279" t="s">
        <v>41</v>
      </c>
      <c r="C2279" s="9">
        <v>98</v>
      </c>
      <c r="D2279" s="10">
        <v>45406</v>
      </c>
      <c r="E2279" s="11">
        <v>84001</v>
      </c>
      <c r="F2279" t="s">
        <v>288</v>
      </c>
      <c r="G2279" s="10">
        <f t="shared" si="141"/>
        <v>45436</v>
      </c>
      <c r="H2279" t="s">
        <v>284</v>
      </c>
      <c r="I2279" s="12" t="str">
        <f t="shared" si="142"/>
        <v>9884001</v>
      </c>
      <c r="L2279" s="11">
        <f t="shared" si="144"/>
        <v>-84001</v>
      </c>
      <c r="M2279" t="s">
        <v>538</v>
      </c>
      <c r="O2279" s="10">
        <f>+IFERROR(VLOOKUP(I2279,'[1]Resumen pagos 2025'!$1:$1048576,9,0),0)</f>
        <v>0</v>
      </c>
      <c r="P2279" t="b">
        <f t="shared" si="143"/>
        <v>1</v>
      </c>
    </row>
    <row r="2280" spans="1:16">
      <c r="A2280" t="s">
        <v>286</v>
      </c>
      <c r="B2280" t="s">
        <v>41</v>
      </c>
      <c r="C2280" s="9">
        <v>3310040</v>
      </c>
      <c r="D2280" s="10">
        <v>45406</v>
      </c>
      <c r="E2280" s="11">
        <v>303186</v>
      </c>
      <c r="F2280" t="s">
        <v>288</v>
      </c>
      <c r="G2280" s="10">
        <f t="shared" si="141"/>
        <v>45436</v>
      </c>
      <c r="H2280" t="s">
        <v>284</v>
      </c>
      <c r="I2280" s="12" t="str">
        <f t="shared" si="142"/>
        <v>3310040303186</v>
      </c>
      <c r="L2280" s="11">
        <f t="shared" si="144"/>
        <v>-303186</v>
      </c>
      <c r="O2280" s="10">
        <f>+IFERROR(VLOOKUP(I2280,'[1]Resumen pagos 2025'!$1:$1048576,9,0),0)</f>
        <v>0</v>
      </c>
      <c r="P2280" t="b">
        <f t="shared" si="143"/>
        <v>1</v>
      </c>
    </row>
    <row r="2281" spans="1:16">
      <c r="A2281" t="s">
        <v>48</v>
      </c>
      <c r="B2281" t="s">
        <v>41</v>
      </c>
      <c r="C2281" s="9">
        <v>4436</v>
      </c>
      <c r="D2281" s="10">
        <v>45407</v>
      </c>
      <c r="E2281" s="11">
        <v>5073441</v>
      </c>
      <c r="F2281" t="s">
        <v>288</v>
      </c>
      <c r="G2281" s="10">
        <f t="shared" si="141"/>
        <v>45437</v>
      </c>
      <c r="H2281" t="s">
        <v>284</v>
      </c>
      <c r="I2281" s="12" t="str">
        <f t="shared" si="142"/>
        <v>44365073441</v>
      </c>
      <c r="L2281" s="11">
        <f t="shared" si="144"/>
        <v>-5073441</v>
      </c>
      <c r="O2281" s="10">
        <f>+IFERROR(VLOOKUP(I2281,'[1]Resumen pagos 2025'!$1:$1048576,9,0),0)</f>
        <v>0</v>
      </c>
      <c r="P2281" t="b">
        <f t="shared" si="143"/>
        <v>1</v>
      </c>
    </row>
    <row r="2282" spans="1:16">
      <c r="A2282" t="s">
        <v>359</v>
      </c>
      <c r="B2282" t="s">
        <v>41</v>
      </c>
      <c r="C2282" s="9">
        <v>51562459</v>
      </c>
      <c r="D2282" s="10">
        <v>45408</v>
      </c>
      <c r="E2282" s="11">
        <v>60</v>
      </c>
      <c r="F2282" t="s">
        <v>288</v>
      </c>
      <c r="G2282" s="10">
        <f t="shared" si="141"/>
        <v>45438</v>
      </c>
      <c r="H2282" t="s">
        <v>284</v>
      </c>
      <c r="I2282" s="12" t="str">
        <f t="shared" si="142"/>
        <v>5156245960</v>
      </c>
      <c r="L2282" s="11">
        <f t="shared" si="144"/>
        <v>-60</v>
      </c>
      <c r="O2282" s="10">
        <f>+IFERROR(VLOOKUP(I2282,'[1]Resumen pagos 2025'!$1:$1048576,9,0),0)</f>
        <v>0</v>
      </c>
      <c r="P2282" t="b">
        <f t="shared" si="143"/>
        <v>1</v>
      </c>
    </row>
    <row r="2283" spans="1:16">
      <c r="A2283" t="s">
        <v>488</v>
      </c>
      <c r="B2283" t="s">
        <v>41</v>
      </c>
      <c r="C2283" s="9">
        <v>47425481</v>
      </c>
      <c r="D2283" s="10">
        <v>45408</v>
      </c>
      <c r="E2283" s="11">
        <v>27804</v>
      </c>
      <c r="F2283" t="s">
        <v>288</v>
      </c>
      <c r="G2283" s="10">
        <f t="shared" si="141"/>
        <v>45438</v>
      </c>
      <c r="H2283" t="s">
        <v>284</v>
      </c>
      <c r="I2283" s="12" t="str">
        <f t="shared" si="142"/>
        <v>4742548127804</v>
      </c>
      <c r="J2283" s="10">
        <v>45408</v>
      </c>
      <c r="K2283" s="11">
        <v>27804</v>
      </c>
      <c r="L2283" s="11">
        <f t="shared" si="144"/>
        <v>0</v>
      </c>
      <c r="O2283" s="10">
        <f>+IFERROR(VLOOKUP(I2283,'[1]Resumen pagos 2025'!$1:$1048576,9,0),0)</f>
        <v>0</v>
      </c>
      <c r="P2283" t="b">
        <f t="shared" si="143"/>
        <v>0</v>
      </c>
    </row>
    <row r="2284" spans="1:16">
      <c r="A2284" t="s">
        <v>350</v>
      </c>
      <c r="B2284" t="s">
        <v>297</v>
      </c>
      <c r="C2284" s="9">
        <v>2255644</v>
      </c>
      <c r="D2284" s="10">
        <v>45410</v>
      </c>
      <c r="E2284" s="11">
        <v>14183</v>
      </c>
      <c r="F2284" t="s">
        <v>288</v>
      </c>
      <c r="G2284" s="10">
        <f t="shared" si="141"/>
        <v>45440</v>
      </c>
      <c r="H2284" t="s">
        <v>284</v>
      </c>
      <c r="I2284" s="12" t="str">
        <f t="shared" si="142"/>
        <v>225564414183</v>
      </c>
      <c r="J2284" s="10">
        <f>+G2284</f>
        <v>45440</v>
      </c>
      <c r="K2284" s="11">
        <f>+E2284</f>
        <v>14183</v>
      </c>
      <c r="L2284" s="11">
        <f t="shared" si="144"/>
        <v>0</v>
      </c>
      <c r="O2284" s="10">
        <f>+IFERROR(VLOOKUP(I2284,'[1]Resumen pagos 2025'!$1:$1048576,9,0),0)</f>
        <v>0</v>
      </c>
      <c r="P2284" t="b">
        <f t="shared" si="143"/>
        <v>0</v>
      </c>
    </row>
    <row r="2285" spans="1:16">
      <c r="A2285" t="s">
        <v>336</v>
      </c>
      <c r="B2285" t="s">
        <v>41</v>
      </c>
      <c r="C2285" s="9">
        <v>36253</v>
      </c>
      <c r="D2285" s="10">
        <v>45411</v>
      </c>
      <c r="E2285" s="11">
        <v>293980</v>
      </c>
      <c r="F2285" t="s">
        <v>288</v>
      </c>
      <c r="G2285" s="10">
        <f t="shared" si="141"/>
        <v>45441</v>
      </c>
      <c r="H2285" t="s">
        <v>284</v>
      </c>
      <c r="I2285" s="12" t="str">
        <f t="shared" si="142"/>
        <v>36253293980</v>
      </c>
      <c r="L2285" s="11">
        <f t="shared" si="144"/>
        <v>-293980</v>
      </c>
      <c r="O2285" s="10">
        <f>+IFERROR(VLOOKUP(I2285,'[1]Resumen pagos 2025'!$1:$1048576,9,0),0)</f>
        <v>0</v>
      </c>
      <c r="P2285" t="b">
        <f t="shared" si="143"/>
        <v>1</v>
      </c>
    </row>
    <row r="2286" spans="1:16">
      <c r="A2286" t="s">
        <v>513</v>
      </c>
      <c r="B2286" t="s">
        <v>41</v>
      </c>
      <c r="C2286" s="9">
        <v>959</v>
      </c>
      <c r="D2286" s="10">
        <v>45411</v>
      </c>
      <c r="E2286" s="11">
        <v>202300</v>
      </c>
      <c r="F2286" t="s">
        <v>288</v>
      </c>
      <c r="G2286" s="10">
        <f t="shared" si="141"/>
        <v>45441</v>
      </c>
      <c r="H2286" t="s">
        <v>284</v>
      </c>
      <c r="I2286" s="12" t="str">
        <f t="shared" si="142"/>
        <v>959202300</v>
      </c>
      <c r="L2286" s="11">
        <f t="shared" si="144"/>
        <v>-202300</v>
      </c>
      <c r="O2286" s="10">
        <f>+IFERROR(VLOOKUP(I2286,'[1]Resumen pagos 2025'!$1:$1048576,9,0),0)</f>
        <v>0</v>
      </c>
      <c r="P2286" t="b">
        <f t="shared" si="143"/>
        <v>1</v>
      </c>
    </row>
    <row r="2287" spans="1:16">
      <c r="A2287" t="s">
        <v>52</v>
      </c>
      <c r="B2287" t="s">
        <v>41</v>
      </c>
      <c r="C2287" s="9">
        <v>120454</v>
      </c>
      <c r="D2287" s="10">
        <v>45411</v>
      </c>
      <c r="E2287" s="11">
        <v>160888</v>
      </c>
      <c r="F2287" t="s">
        <v>288</v>
      </c>
      <c r="G2287" s="10">
        <f t="shared" si="141"/>
        <v>45441</v>
      </c>
      <c r="H2287" t="s">
        <v>284</v>
      </c>
      <c r="I2287" s="12" t="str">
        <f t="shared" si="142"/>
        <v>120454160888</v>
      </c>
      <c r="L2287" s="11">
        <f t="shared" si="144"/>
        <v>-160888</v>
      </c>
      <c r="O2287" s="10">
        <f>+IFERROR(VLOOKUP(I2287,'[1]Resumen pagos 2025'!$1:$1048576,9,0),0)</f>
        <v>0</v>
      </c>
      <c r="P2287" t="b">
        <f t="shared" si="143"/>
        <v>1</v>
      </c>
    </row>
    <row r="2288" spans="1:16">
      <c r="A2288" t="s">
        <v>55</v>
      </c>
      <c r="B2288" t="s">
        <v>41</v>
      </c>
      <c r="C2288" s="9">
        <v>1030035</v>
      </c>
      <c r="D2288" s="10">
        <v>45411</v>
      </c>
      <c r="E2288" s="11">
        <v>4461261</v>
      </c>
      <c r="F2288" t="s">
        <v>288</v>
      </c>
      <c r="G2288" s="10">
        <f t="shared" si="141"/>
        <v>45441</v>
      </c>
      <c r="H2288" t="s">
        <v>284</v>
      </c>
      <c r="I2288" s="12" t="str">
        <f t="shared" si="142"/>
        <v>10300354461261</v>
      </c>
      <c r="L2288" s="11">
        <f t="shared" si="144"/>
        <v>-4461261</v>
      </c>
      <c r="N2288" s="14" t="s">
        <v>304</v>
      </c>
      <c r="O2288" s="10">
        <f>+IFERROR(VLOOKUP(I2288,'[1]Resumen pagos 2025'!$1:$1048576,9,0),0)</f>
        <v>0</v>
      </c>
      <c r="P2288" t="b">
        <f t="shared" si="143"/>
        <v>1</v>
      </c>
    </row>
    <row r="2289" spans="1:16">
      <c r="A2289" t="s">
        <v>472</v>
      </c>
      <c r="B2289" t="s">
        <v>41</v>
      </c>
      <c r="C2289" s="9">
        <v>29126</v>
      </c>
      <c r="D2289" s="10">
        <v>45411</v>
      </c>
      <c r="E2289" s="11">
        <v>280600</v>
      </c>
      <c r="F2289" t="s">
        <v>288</v>
      </c>
      <c r="G2289" s="10">
        <f t="shared" si="141"/>
        <v>45441</v>
      </c>
      <c r="H2289" t="s">
        <v>284</v>
      </c>
      <c r="I2289" s="12" t="str">
        <f t="shared" si="142"/>
        <v>29126280600</v>
      </c>
      <c r="L2289" s="11">
        <f t="shared" si="144"/>
        <v>-280600</v>
      </c>
      <c r="O2289" s="10">
        <f>+IFERROR(VLOOKUP(I2289,'[1]Resumen pagos 2025'!$1:$1048576,9,0),0)</f>
        <v>0</v>
      </c>
      <c r="P2289" t="b">
        <f t="shared" si="143"/>
        <v>1</v>
      </c>
    </row>
    <row r="2290" spans="1:16">
      <c r="A2290" t="s">
        <v>306</v>
      </c>
      <c r="B2290" t="s">
        <v>41</v>
      </c>
      <c r="C2290" s="9">
        <v>1715518</v>
      </c>
      <c r="D2290" s="10">
        <v>45411</v>
      </c>
      <c r="E2290" s="11">
        <v>699980</v>
      </c>
      <c r="F2290" t="s">
        <v>288</v>
      </c>
      <c r="G2290" s="10">
        <f t="shared" si="141"/>
        <v>45441</v>
      </c>
      <c r="H2290" t="s">
        <v>284</v>
      </c>
      <c r="I2290" s="12" t="str">
        <f t="shared" si="142"/>
        <v>1715518699980</v>
      </c>
      <c r="L2290" s="11">
        <f t="shared" si="144"/>
        <v>-699980</v>
      </c>
      <c r="O2290" s="10">
        <f>+IFERROR(VLOOKUP(I2290,'[1]Resumen pagos 2025'!$1:$1048576,9,0),0)</f>
        <v>0</v>
      </c>
      <c r="P2290" t="b">
        <f t="shared" si="143"/>
        <v>1</v>
      </c>
    </row>
    <row r="2291" spans="1:16">
      <c r="A2291" t="s">
        <v>417</v>
      </c>
      <c r="B2291" t="s">
        <v>310</v>
      </c>
      <c r="C2291" s="9">
        <v>1955</v>
      </c>
      <c r="D2291" s="10">
        <v>45412</v>
      </c>
      <c r="E2291" s="11">
        <v>-166731</v>
      </c>
      <c r="F2291" t="s">
        <v>288</v>
      </c>
      <c r="G2291" s="10">
        <f t="shared" si="141"/>
        <v>45442</v>
      </c>
      <c r="H2291" t="s">
        <v>311</v>
      </c>
      <c r="I2291" s="12" t="str">
        <f t="shared" si="142"/>
        <v>1955-166731</v>
      </c>
      <c r="L2291" s="11">
        <f t="shared" si="144"/>
        <v>166731</v>
      </c>
      <c r="O2291" s="10">
        <f>+IFERROR(VLOOKUP(I2291,'[1]Resumen pagos 2025'!$1:$1048576,9,0),0)</f>
        <v>0</v>
      </c>
      <c r="P2291" t="b">
        <f t="shared" si="143"/>
        <v>1</v>
      </c>
    </row>
    <row r="2292" spans="1:16">
      <c r="A2292" t="s">
        <v>376</v>
      </c>
      <c r="B2292" t="s">
        <v>41</v>
      </c>
      <c r="C2292" s="9">
        <v>8435755</v>
      </c>
      <c r="D2292" s="10">
        <v>45412</v>
      </c>
      <c r="E2292" s="11">
        <v>22957</v>
      </c>
      <c r="F2292" t="s">
        <v>288</v>
      </c>
      <c r="G2292" s="10">
        <f t="shared" si="141"/>
        <v>45442</v>
      </c>
      <c r="H2292" t="s">
        <v>284</v>
      </c>
      <c r="I2292" s="12" t="str">
        <f t="shared" si="142"/>
        <v>843575522957</v>
      </c>
      <c r="J2292" s="10">
        <f>+G2292</f>
        <v>45442</v>
      </c>
      <c r="K2292" s="11">
        <f>+E2292</f>
        <v>22957</v>
      </c>
      <c r="L2292" s="11">
        <f t="shared" si="144"/>
        <v>0</v>
      </c>
      <c r="O2292" s="10">
        <f>+IFERROR(VLOOKUP(I2292,'[1]Resumen pagos 2025'!$1:$1048576,9,0),0)</f>
        <v>0</v>
      </c>
      <c r="P2292" t="b">
        <f t="shared" si="143"/>
        <v>0</v>
      </c>
    </row>
    <row r="2293" spans="1:16">
      <c r="A2293" t="s">
        <v>492</v>
      </c>
      <c r="B2293" t="s">
        <v>41</v>
      </c>
      <c r="C2293" s="9">
        <v>13728</v>
      </c>
      <c r="D2293" s="10">
        <v>45412</v>
      </c>
      <c r="E2293" s="11">
        <v>285480</v>
      </c>
      <c r="F2293" t="s">
        <v>288</v>
      </c>
      <c r="G2293" s="10">
        <f t="shared" si="141"/>
        <v>45442</v>
      </c>
      <c r="H2293" t="s">
        <v>284</v>
      </c>
      <c r="I2293" s="12" t="str">
        <f t="shared" si="142"/>
        <v>13728285480</v>
      </c>
      <c r="L2293" s="11">
        <f t="shared" si="144"/>
        <v>-285480</v>
      </c>
      <c r="O2293" s="10">
        <f>+IFERROR(VLOOKUP(I2293,'[1]Resumen pagos 2025'!$1:$1048576,9,0),0)</f>
        <v>0</v>
      </c>
      <c r="P2293" t="b">
        <f t="shared" si="143"/>
        <v>1</v>
      </c>
    </row>
    <row r="2294" spans="1:16">
      <c r="A2294" t="s">
        <v>542</v>
      </c>
      <c r="B2294" t="s">
        <v>41</v>
      </c>
      <c r="C2294" s="9">
        <v>832</v>
      </c>
      <c r="D2294" s="10">
        <v>45412</v>
      </c>
      <c r="E2294" s="11">
        <v>83480</v>
      </c>
      <c r="F2294" t="s">
        <v>288</v>
      </c>
      <c r="G2294" s="10">
        <f t="shared" si="141"/>
        <v>45442</v>
      </c>
      <c r="H2294" t="s">
        <v>284</v>
      </c>
      <c r="I2294" s="12" t="str">
        <f t="shared" si="142"/>
        <v>83283480</v>
      </c>
      <c r="L2294" s="11">
        <f t="shared" si="144"/>
        <v>-83480</v>
      </c>
      <c r="O2294" s="10">
        <f>+IFERROR(VLOOKUP(I2294,'[1]Resumen pagos 2025'!$1:$1048576,9,0),0)</f>
        <v>0</v>
      </c>
      <c r="P2294" t="b">
        <f t="shared" si="143"/>
        <v>1</v>
      </c>
    </row>
    <row r="2295" spans="1:16">
      <c r="A2295" t="s">
        <v>472</v>
      </c>
      <c r="B2295" t="s">
        <v>310</v>
      </c>
      <c r="C2295" s="9">
        <v>2821</v>
      </c>
      <c r="D2295" s="10">
        <v>45412</v>
      </c>
      <c r="E2295" s="11">
        <v>-280600</v>
      </c>
      <c r="F2295" t="s">
        <v>288</v>
      </c>
      <c r="G2295" s="10">
        <f t="shared" si="141"/>
        <v>45442</v>
      </c>
      <c r="H2295" t="s">
        <v>311</v>
      </c>
      <c r="I2295" s="12" t="str">
        <f t="shared" si="142"/>
        <v>2821-280600</v>
      </c>
      <c r="L2295" s="11">
        <f t="shared" si="144"/>
        <v>280600</v>
      </c>
      <c r="O2295" s="10">
        <f>+IFERROR(VLOOKUP(I2295,'[1]Resumen pagos 2025'!$1:$1048576,9,0),0)</f>
        <v>0</v>
      </c>
      <c r="P2295" t="b">
        <f t="shared" si="143"/>
        <v>1</v>
      </c>
    </row>
    <row r="2296" spans="1:16">
      <c r="A2296" t="s">
        <v>375</v>
      </c>
      <c r="B2296" t="s">
        <v>41</v>
      </c>
      <c r="C2296" s="9">
        <v>39850</v>
      </c>
      <c r="D2296" s="10">
        <v>45413</v>
      </c>
      <c r="E2296" s="11">
        <v>1310904</v>
      </c>
      <c r="F2296" t="s">
        <v>288</v>
      </c>
      <c r="G2296" s="10">
        <f t="shared" si="141"/>
        <v>45443</v>
      </c>
      <c r="H2296" t="s">
        <v>284</v>
      </c>
      <c r="I2296" s="12" t="str">
        <f t="shared" si="142"/>
        <v>398501310904</v>
      </c>
      <c r="L2296" s="11">
        <f t="shared" si="144"/>
        <v>-1310904</v>
      </c>
      <c r="O2296" s="10">
        <f>+IFERROR(VLOOKUP(I2296,'[1]Resumen pagos 2025'!$1:$1048576,9,0),0)</f>
        <v>0</v>
      </c>
      <c r="P2296" t="b">
        <f t="shared" si="143"/>
        <v>1</v>
      </c>
    </row>
    <row r="2297" spans="1:16">
      <c r="A2297" t="s">
        <v>127</v>
      </c>
      <c r="B2297" t="s">
        <v>41</v>
      </c>
      <c r="C2297" s="9">
        <v>22832</v>
      </c>
      <c r="D2297" s="10">
        <v>45413</v>
      </c>
      <c r="E2297" s="11">
        <v>7700</v>
      </c>
      <c r="F2297" t="s">
        <v>288</v>
      </c>
      <c r="G2297" s="10">
        <f t="shared" si="141"/>
        <v>45443</v>
      </c>
      <c r="H2297" t="s">
        <v>284</v>
      </c>
      <c r="I2297" s="12" t="str">
        <f t="shared" si="142"/>
        <v>228327700</v>
      </c>
      <c r="L2297" s="11">
        <f t="shared" si="144"/>
        <v>-7700</v>
      </c>
      <c r="O2297" s="10">
        <f>+IFERROR(VLOOKUP(I2297,'[1]Resumen pagos 2025'!$1:$1048576,9,0),0)</f>
        <v>0</v>
      </c>
      <c r="P2297" t="b">
        <f t="shared" si="143"/>
        <v>1</v>
      </c>
    </row>
    <row r="2298" spans="1:16">
      <c r="A2298" t="s">
        <v>127</v>
      </c>
      <c r="B2298" t="s">
        <v>297</v>
      </c>
      <c r="C2298" s="9">
        <v>206885</v>
      </c>
      <c r="D2298" s="10">
        <v>45413</v>
      </c>
      <c r="E2298" s="11">
        <v>112212</v>
      </c>
      <c r="F2298" t="s">
        <v>288</v>
      </c>
      <c r="G2298" s="10">
        <f t="shared" si="141"/>
        <v>45443</v>
      </c>
      <c r="H2298" t="s">
        <v>284</v>
      </c>
      <c r="I2298" s="12" t="str">
        <f t="shared" si="142"/>
        <v>206885112212</v>
      </c>
      <c r="L2298" s="11">
        <f t="shared" si="144"/>
        <v>-112212</v>
      </c>
      <c r="O2298" s="10">
        <f>+IFERROR(VLOOKUP(I2298,'[1]Resumen pagos 2025'!$1:$1048576,9,0),0)</f>
        <v>0</v>
      </c>
      <c r="P2298" t="b">
        <f t="shared" si="143"/>
        <v>1</v>
      </c>
    </row>
    <row r="2299" spans="1:16">
      <c r="A2299" t="s">
        <v>336</v>
      </c>
      <c r="B2299" t="s">
        <v>41</v>
      </c>
      <c r="C2299" s="9">
        <v>36383</v>
      </c>
      <c r="D2299" s="10">
        <v>45414</v>
      </c>
      <c r="E2299" s="11">
        <v>25990</v>
      </c>
      <c r="F2299" t="s">
        <v>288</v>
      </c>
      <c r="G2299" s="10">
        <f t="shared" si="141"/>
        <v>45444</v>
      </c>
      <c r="H2299" t="s">
        <v>284</v>
      </c>
      <c r="I2299" s="12" t="str">
        <f t="shared" si="142"/>
        <v>3638325990</v>
      </c>
      <c r="L2299" s="11">
        <f t="shared" si="144"/>
        <v>-25990</v>
      </c>
      <c r="O2299" s="10">
        <f>+IFERROR(VLOOKUP(I2299,'[1]Resumen pagos 2025'!$1:$1048576,9,0),0)</f>
        <v>0</v>
      </c>
      <c r="P2299" t="b">
        <f t="shared" si="143"/>
        <v>1</v>
      </c>
    </row>
    <row r="2300" spans="1:16">
      <c r="A2300" t="s">
        <v>55</v>
      </c>
      <c r="B2300" t="s">
        <v>41</v>
      </c>
      <c r="C2300" s="9">
        <v>1030119</v>
      </c>
      <c r="D2300" s="10">
        <v>45414</v>
      </c>
      <c r="E2300" s="11">
        <v>4889960</v>
      </c>
      <c r="F2300" t="s">
        <v>288</v>
      </c>
      <c r="G2300" s="10">
        <f t="shared" si="141"/>
        <v>45444</v>
      </c>
      <c r="H2300" t="s">
        <v>284</v>
      </c>
      <c r="I2300" s="12" t="str">
        <f t="shared" si="142"/>
        <v>10301194889960</v>
      </c>
      <c r="L2300" s="11">
        <f t="shared" si="144"/>
        <v>-4889960</v>
      </c>
      <c r="N2300" s="14" t="s">
        <v>304</v>
      </c>
      <c r="O2300" s="10">
        <f>+IFERROR(VLOOKUP(I2300,'[1]Resumen pagos 2025'!$1:$1048576,9,0),0)</f>
        <v>0</v>
      </c>
      <c r="P2300" t="b">
        <f t="shared" si="143"/>
        <v>1</v>
      </c>
    </row>
    <row r="2301" spans="1:16">
      <c r="A2301" t="s">
        <v>521</v>
      </c>
      <c r="B2301" t="s">
        <v>41</v>
      </c>
      <c r="C2301" s="9">
        <v>12037938</v>
      </c>
      <c r="D2301" s="10">
        <v>45414</v>
      </c>
      <c r="E2301" s="11">
        <v>17418</v>
      </c>
      <c r="F2301" t="s">
        <v>288</v>
      </c>
      <c r="G2301" s="10">
        <f t="shared" si="141"/>
        <v>45444</v>
      </c>
      <c r="H2301" t="s">
        <v>284</v>
      </c>
      <c r="I2301" s="12" t="str">
        <f t="shared" si="142"/>
        <v>1203793817418</v>
      </c>
      <c r="L2301" s="11">
        <f t="shared" si="144"/>
        <v>-17418</v>
      </c>
      <c r="O2301" s="10">
        <f>+IFERROR(VLOOKUP(I2301,'[1]Resumen pagos 2025'!$1:$1048576,9,0),0)</f>
        <v>0</v>
      </c>
      <c r="P2301" t="b">
        <f t="shared" si="143"/>
        <v>1</v>
      </c>
    </row>
    <row r="2302" spans="1:16">
      <c r="A2302" t="s">
        <v>52</v>
      </c>
      <c r="B2302" t="s">
        <v>41</v>
      </c>
      <c r="C2302" s="9">
        <v>120541</v>
      </c>
      <c r="D2302" s="10">
        <v>45415</v>
      </c>
      <c r="E2302" s="11">
        <v>96985</v>
      </c>
      <c r="F2302" t="s">
        <v>288</v>
      </c>
      <c r="G2302" s="10">
        <f t="shared" si="141"/>
        <v>45445</v>
      </c>
      <c r="H2302" t="s">
        <v>284</v>
      </c>
      <c r="I2302" s="12" t="str">
        <f t="shared" si="142"/>
        <v>12054196985</v>
      </c>
      <c r="L2302" s="11">
        <f t="shared" si="144"/>
        <v>-96985</v>
      </c>
      <c r="O2302" s="10">
        <f>+IFERROR(VLOOKUP(I2302,'[1]Resumen pagos 2025'!$1:$1048576,9,0),0)</f>
        <v>0</v>
      </c>
      <c r="P2302" t="b">
        <f t="shared" si="143"/>
        <v>1</v>
      </c>
    </row>
    <row r="2303" spans="1:16">
      <c r="A2303" t="s">
        <v>532</v>
      </c>
      <c r="B2303" t="s">
        <v>41</v>
      </c>
      <c r="C2303" s="9">
        <v>1992</v>
      </c>
      <c r="D2303" s="10">
        <v>45415</v>
      </c>
      <c r="E2303" s="11">
        <v>73978</v>
      </c>
      <c r="F2303" t="s">
        <v>288</v>
      </c>
      <c r="G2303" s="10">
        <f t="shared" si="141"/>
        <v>45445</v>
      </c>
      <c r="H2303" t="s">
        <v>284</v>
      </c>
      <c r="I2303" s="12" t="str">
        <f t="shared" si="142"/>
        <v>199273978</v>
      </c>
      <c r="J2303" s="35">
        <v>45442</v>
      </c>
      <c r="K2303" s="36">
        <v>171845</v>
      </c>
      <c r="L2303" s="11">
        <f t="shared" si="144"/>
        <v>97867</v>
      </c>
      <c r="O2303" s="10">
        <f>+IFERROR(VLOOKUP(I2303,'[1]Resumen pagos 2025'!$1:$1048576,9,0),0)</f>
        <v>0</v>
      </c>
      <c r="P2303" t="b">
        <f t="shared" si="143"/>
        <v>0</v>
      </c>
    </row>
    <row r="2304" spans="1:16">
      <c r="A2304" t="s">
        <v>67</v>
      </c>
      <c r="B2304" t="s">
        <v>41</v>
      </c>
      <c r="C2304" s="9">
        <v>40451</v>
      </c>
      <c r="D2304" s="10">
        <v>45418</v>
      </c>
      <c r="E2304" s="11">
        <v>337884</v>
      </c>
      <c r="F2304" t="s">
        <v>288</v>
      </c>
      <c r="G2304" s="10">
        <f t="shared" si="141"/>
        <v>45448</v>
      </c>
      <c r="H2304" t="s">
        <v>284</v>
      </c>
      <c r="I2304" s="12" t="str">
        <f t="shared" si="142"/>
        <v>40451337884</v>
      </c>
      <c r="L2304" s="11">
        <f t="shared" si="144"/>
        <v>-337884</v>
      </c>
      <c r="N2304" s="14" t="s">
        <v>298</v>
      </c>
      <c r="O2304" s="10">
        <f>+IFERROR(VLOOKUP(I2304,'[1]Resumen pagos 2025'!$1:$1048576,9,0),0)</f>
        <v>0</v>
      </c>
      <c r="P2304" t="b">
        <f t="shared" si="143"/>
        <v>1</v>
      </c>
    </row>
    <row r="2305" spans="1:16">
      <c r="A2305" s="26" t="s">
        <v>385</v>
      </c>
      <c r="B2305" s="26" t="s">
        <v>41</v>
      </c>
      <c r="C2305" s="23">
        <v>150</v>
      </c>
      <c r="D2305" s="24">
        <v>45418</v>
      </c>
      <c r="E2305" s="25">
        <v>15000</v>
      </c>
      <c r="F2305" s="26" t="s">
        <v>288</v>
      </c>
      <c r="G2305" s="10">
        <f t="shared" si="141"/>
        <v>45448</v>
      </c>
      <c r="H2305" s="26" t="s">
        <v>327</v>
      </c>
      <c r="I2305" s="27" t="str">
        <f t="shared" si="142"/>
        <v>15015000</v>
      </c>
      <c r="J2305" s="24"/>
      <c r="K2305" s="25"/>
      <c r="L2305" s="25">
        <f t="shared" si="144"/>
        <v>-15000</v>
      </c>
      <c r="N2305" s="13" t="s">
        <v>386</v>
      </c>
      <c r="O2305" s="10">
        <f>+IFERROR(VLOOKUP(I2305,'[1]Resumen pagos 2025'!$1:$1048576,9,0),0)</f>
        <v>0</v>
      </c>
      <c r="P2305" t="b">
        <f t="shared" si="143"/>
        <v>1</v>
      </c>
    </row>
    <row r="2306" spans="1:16">
      <c r="A2306" t="s">
        <v>385</v>
      </c>
      <c r="B2306" t="s">
        <v>41</v>
      </c>
      <c r="C2306" s="9">
        <v>151</v>
      </c>
      <c r="D2306" s="10">
        <v>45418</v>
      </c>
      <c r="E2306" s="11">
        <v>20000</v>
      </c>
      <c r="F2306" t="s">
        <v>288</v>
      </c>
      <c r="G2306" s="10">
        <f t="shared" ref="G2306:G2369" si="145">+D2306+30</f>
        <v>45448</v>
      </c>
      <c r="H2306" t="s">
        <v>284</v>
      </c>
      <c r="I2306" s="12" t="str">
        <f t="shared" ref="I2306:I2369" si="146">+C2306&amp;E2306</f>
        <v>15120000</v>
      </c>
      <c r="J2306" s="10">
        <v>45359</v>
      </c>
      <c r="K2306" s="11">
        <v>20000</v>
      </c>
      <c r="L2306" s="11">
        <f t="shared" si="144"/>
        <v>0</v>
      </c>
      <c r="N2306" s="13" t="s">
        <v>386</v>
      </c>
      <c r="O2306" s="10">
        <f>+IFERROR(VLOOKUP(I2306,'[1]Resumen pagos 2025'!$1:$1048576,9,0),0)</f>
        <v>0</v>
      </c>
      <c r="P2306" t="b">
        <f t="shared" si="143"/>
        <v>0</v>
      </c>
    </row>
    <row r="2307" spans="1:16">
      <c r="A2307" s="26" t="s">
        <v>385</v>
      </c>
      <c r="B2307" s="26" t="s">
        <v>310</v>
      </c>
      <c r="C2307" s="23">
        <v>4</v>
      </c>
      <c r="D2307" s="24">
        <v>45418</v>
      </c>
      <c r="E2307" s="25">
        <v>-15000</v>
      </c>
      <c r="F2307" s="26" t="s">
        <v>288</v>
      </c>
      <c r="G2307" s="10">
        <f t="shared" si="145"/>
        <v>45448</v>
      </c>
      <c r="H2307" s="26" t="s">
        <v>311</v>
      </c>
      <c r="I2307" s="27" t="str">
        <f t="shared" si="146"/>
        <v>4-15000</v>
      </c>
      <c r="J2307" s="24"/>
      <c r="K2307" s="25"/>
      <c r="L2307" s="25">
        <f t="shared" si="144"/>
        <v>15000</v>
      </c>
      <c r="N2307" s="13" t="s">
        <v>386</v>
      </c>
      <c r="O2307" s="10">
        <f>+IFERROR(VLOOKUP(I2307,'[1]Resumen pagos 2025'!$1:$1048576,9,0),0)</f>
        <v>0</v>
      </c>
      <c r="P2307" t="b">
        <f t="shared" si="143"/>
        <v>1</v>
      </c>
    </row>
    <row r="2308" spans="1:16">
      <c r="A2308" t="s">
        <v>344</v>
      </c>
      <c r="B2308" t="s">
        <v>41</v>
      </c>
      <c r="C2308" s="9">
        <v>33103</v>
      </c>
      <c r="D2308" s="10">
        <v>45418</v>
      </c>
      <c r="E2308" s="11">
        <v>106015</v>
      </c>
      <c r="F2308" t="s">
        <v>288</v>
      </c>
      <c r="G2308" s="10">
        <f t="shared" si="145"/>
        <v>45448</v>
      </c>
      <c r="H2308" t="s">
        <v>284</v>
      </c>
      <c r="I2308" s="12" t="str">
        <f t="shared" si="146"/>
        <v>33103106015</v>
      </c>
      <c r="L2308" s="11">
        <f t="shared" si="144"/>
        <v>-106015</v>
      </c>
      <c r="O2308" s="10">
        <f>+IFERROR(VLOOKUP(I2308,'[1]Resumen pagos 2025'!$1:$1048576,9,0),0)</f>
        <v>0</v>
      </c>
      <c r="P2308" t="b">
        <f t="shared" si="143"/>
        <v>1</v>
      </c>
    </row>
    <row r="2309" spans="1:16">
      <c r="A2309" t="s">
        <v>64</v>
      </c>
      <c r="B2309" t="s">
        <v>41</v>
      </c>
      <c r="C2309" s="9">
        <v>119181</v>
      </c>
      <c r="D2309" s="10">
        <v>45419</v>
      </c>
      <c r="E2309" s="11">
        <v>80373</v>
      </c>
      <c r="F2309" t="s">
        <v>288</v>
      </c>
      <c r="G2309" s="10">
        <f t="shared" si="145"/>
        <v>45449</v>
      </c>
      <c r="H2309" t="s">
        <v>284</v>
      </c>
      <c r="I2309" s="12" t="str">
        <f t="shared" si="146"/>
        <v>11918180373</v>
      </c>
      <c r="L2309" s="11">
        <f t="shared" si="144"/>
        <v>-80373</v>
      </c>
      <c r="O2309" s="10">
        <f>+IFERROR(VLOOKUP(I2309,'[1]Resumen pagos 2025'!$1:$1048576,9,0),0)</f>
        <v>0</v>
      </c>
      <c r="P2309" t="b">
        <f t="shared" si="143"/>
        <v>1</v>
      </c>
    </row>
    <row r="2310" spans="1:16">
      <c r="A2310" t="s">
        <v>484</v>
      </c>
      <c r="B2310" t="s">
        <v>297</v>
      </c>
      <c r="C2310" s="9">
        <v>240</v>
      </c>
      <c r="D2310" s="10">
        <v>45419</v>
      </c>
      <c r="E2310" s="11">
        <v>3186839</v>
      </c>
      <c r="F2310" t="s">
        <v>288</v>
      </c>
      <c r="G2310" s="10">
        <f t="shared" si="145"/>
        <v>45449</v>
      </c>
      <c r="H2310" t="s">
        <v>284</v>
      </c>
      <c r="I2310" s="12" t="str">
        <f t="shared" si="146"/>
        <v>2403186839</v>
      </c>
      <c r="J2310" s="10">
        <v>45338</v>
      </c>
      <c r="K2310" s="11">
        <v>3276000</v>
      </c>
      <c r="L2310" s="11">
        <f t="shared" si="144"/>
        <v>89161</v>
      </c>
      <c r="M2310" t="s">
        <v>543</v>
      </c>
      <c r="N2310" s="13" t="s">
        <v>485</v>
      </c>
      <c r="O2310" s="10">
        <f>+IFERROR(VLOOKUP(I2310,'[1]Resumen pagos 2025'!$1:$1048576,9,0),0)</f>
        <v>0</v>
      </c>
      <c r="P2310" t="b">
        <f t="shared" si="143"/>
        <v>0</v>
      </c>
    </row>
    <row r="2311" spans="1:16">
      <c r="A2311" t="s">
        <v>532</v>
      </c>
      <c r="B2311" t="s">
        <v>41</v>
      </c>
      <c r="C2311" s="9">
        <v>1999</v>
      </c>
      <c r="D2311" s="10">
        <v>45419</v>
      </c>
      <c r="E2311" s="11">
        <v>97867</v>
      </c>
      <c r="F2311" t="s">
        <v>288</v>
      </c>
      <c r="G2311" s="10">
        <f t="shared" si="145"/>
        <v>45449</v>
      </c>
      <c r="H2311" t="s">
        <v>284</v>
      </c>
      <c r="I2311" s="12" t="str">
        <f t="shared" si="146"/>
        <v>199997867</v>
      </c>
      <c r="J2311" s="35">
        <v>45442</v>
      </c>
      <c r="K2311" s="36">
        <v>97867</v>
      </c>
      <c r="L2311" s="11">
        <f t="shared" si="144"/>
        <v>0</v>
      </c>
      <c r="O2311" s="10">
        <f>+IFERROR(VLOOKUP(I2311,'[1]Resumen pagos 2025'!$1:$1048576,9,0),0)</f>
        <v>0</v>
      </c>
      <c r="P2311" t="b">
        <f t="shared" ref="P2311:P2374" si="147">+O2311=J2311</f>
        <v>0</v>
      </c>
    </row>
    <row r="2312" spans="1:16">
      <c r="A2312" t="s">
        <v>295</v>
      </c>
      <c r="B2312" t="s">
        <v>41</v>
      </c>
      <c r="C2312" s="9">
        <v>32622</v>
      </c>
      <c r="D2312" s="10">
        <v>45420</v>
      </c>
      <c r="E2312" s="11">
        <v>47600</v>
      </c>
      <c r="F2312" t="s">
        <v>288</v>
      </c>
      <c r="G2312" s="10">
        <f t="shared" si="145"/>
        <v>45450</v>
      </c>
      <c r="H2312" t="s">
        <v>284</v>
      </c>
      <c r="I2312" s="12" t="str">
        <f t="shared" si="146"/>
        <v>3262247600</v>
      </c>
      <c r="J2312" s="10">
        <v>45420</v>
      </c>
      <c r="K2312" s="11">
        <v>47600</v>
      </c>
      <c r="L2312" s="11">
        <f t="shared" si="144"/>
        <v>0</v>
      </c>
      <c r="O2312" s="10">
        <f>+IFERROR(VLOOKUP(I2312,'[1]Resumen pagos 2025'!$1:$1048576,9,0),0)</f>
        <v>0</v>
      </c>
      <c r="P2312" t="b">
        <f t="shared" si="147"/>
        <v>0</v>
      </c>
    </row>
    <row r="2313" spans="1:16">
      <c r="A2313" t="s">
        <v>544</v>
      </c>
      <c r="B2313" t="s">
        <v>41</v>
      </c>
      <c r="C2313" s="9">
        <v>4692</v>
      </c>
      <c r="D2313" s="10">
        <v>45420</v>
      </c>
      <c r="E2313" s="11">
        <v>110420</v>
      </c>
      <c r="F2313" t="s">
        <v>288</v>
      </c>
      <c r="G2313" s="10">
        <f t="shared" si="145"/>
        <v>45450</v>
      </c>
      <c r="H2313" t="s">
        <v>284</v>
      </c>
      <c r="I2313" s="12" t="str">
        <f t="shared" si="146"/>
        <v>4692110420</v>
      </c>
      <c r="L2313" s="11">
        <f t="shared" si="144"/>
        <v>-110420</v>
      </c>
      <c r="O2313" s="10">
        <f>+IFERROR(VLOOKUP(I2313,'[1]Resumen pagos 2025'!$1:$1048576,9,0),0)</f>
        <v>0</v>
      </c>
      <c r="P2313" t="b">
        <f t="shared" si="147"/>
        <v>1</v>
      </c>
    </row>
    <row r="2314" spans="1:16">
      <c r="A2314" t="s">
        <v>447</v>
      </c>
      <c r="B2314" t="s">
        <v>41</v>
      </c>
      <c r="C2314" s="9">
        <v>2670063</v>
      </c>
      <c r="D2314" s="10">
        <v>45420</v>
      </c>
      <c r="E2314" s="11">
        <v>29450</v>
      </c>
      <c r="F2314" t="s">
        <v>288</v>
      </c>
      <c r="G2314" s="10">
        <f t="shared" si="145"/>
        <v>45450</v>
      </c>
      <c r="H2314" t="s">
        <v>284</v>
      </c>
      <c r="I2314" s="12" t="str">
        <f t="shared" si="146"/>
        <v>267006329450</v>
      </c>
      <c r="L2314" s="11">
        <f t="shared" si="144"/>
        <v>-29450</v>
      </c>
      <c r="M2314" t="s">
        <v>109</v>
      </c>
      <c r="O2314" s="10">
        <f>+IFERROR(VLOOKUP(I2314,'[1]Resumen pagos 2025'!$1:$1048576,9,0),0)</f>
        <v>0</v>
      </c>
      <c r="P2314" t="b">
        <f t="shared" si="147"/>
        <v>1</v>
      </c>
    </row>
    <row r="2315" spans="1:16">
      <c r="A2315" t="s">
        <v>316</v>
      </c>
      <c r="B2315" t="s">
        <v>41</v>
      </c>
      <c r="C2315" s="9">
        <v>31861628</v>
      </c>
      <c r="D2315" s="10">
        <v>45420</v>
      </c>
      <c r="E2315" s="11">
        <v>36370</v>
      </c>
      <c r="F2315" t="s">
        <v>288</v>
      </c>
      <c r="G2315" s="10">
        <f t="shared" si="145"/>
        <v>45450</v>
      </c>
      <c r="H2315" t="s">
        <v>284</v>
      </c>
      <c r="I2315" s="12" t="str">
        <f t="shared" si="146"/>
        <v>3186162836370</v>
      </c>
      <c r="L2315" s="11">
        <f t="shared" si="144"/>
        <v>-36370</v>
      </c>
      <c r="O2315" s="10">
        <f>+IFERROR(VLOOKUP(I2315,'[1]Resumen pagos 2025'!$1:$1048576,9,0),0)</f>
        <v>0</v>
      </c>
      <c r="P2315" t="b">
        <f t="shared" si="147"/>
        <v>1</v>
      </c>
    </row>
    <row r="2316" spans="1:16">
      <c r="A2316" t="s">
        <v>434</v>
      </c>
      <c r="B2316" t="s">
        <v>41</v>
      </c>
      <c r="C2316" s="9">
        <v>5726</v>
      </c>
      <c r="D2316" s="10">
        <v>45421</v>
      </c>
      <c r="E2316" s="11">
        <v>3808000</v>
      </c>
      <c r="F2316" t="s">
        <v>288</v>
      </c>
      <c r="G2316" s="10">
        <f t="shared" si="145"/>
        <v>45451</v>
      </c>
      <c r="H2316" t="s">
        <v>284</v>
      </c>
      <c r="I2316" s="12" t="str">
        <f t="shared" si="146"/>
        <v>57263808000</v>
      </c>
      <c r="L2316" s="11">
        <f t="shared" ref="L2316:L2379" si="148">+K2316-E2316</f>
        <v>-3808000</v>
      </c>
      <c r="O2316" s="10">
        <f>+IFERROR(VLOOKUP(I2316,'[1]Resumen pagos 2025'!$1:$1048576,9,0),0)</f>
        <v>0</v>
      </c>
      <c r="P2316" t="b">
        <f t="shared" si="147"/>
        <v>1</v>
      </c>
    </row>
    <row r="2317" spans="1:16">
      <c r="A2317" t="s">
        <v>466</v>
      </c>
      <c r="B2317" t="s">
        <v>41</v>
      </c>
      <c r="C2317" s="9">
        <v>1396</v>
      </c>
      <c r="D2317" s="10">
        <v>45421</v>
      </c>
      <c r="E2317" s="11">
        <v>80896</v>
      </c>
      <c r="F2317" t="s">
        <v>288</v>
      </c>
      <c r="G2317" s="10">
        <f t="shared" si="145"/>
        <v>45451</v>
      </c>
      <c r="H2317" t="s">
        <v>284</v>
      </c>
      <c r="I2317" s="12" t="str">
        <f t="shared" si="146"/>
        <v>139680896</v>
      </c>
      <c r="L2317" s="11">
        <f t="shared" si="148"/>
        <v>-80896</v>
      </c>
      <c r="O2317" s="10">
        <f>+IFERROR(VLOOKUP(I2317,'[1]Resumen pagos 2025'!$1:$1048576,9,0),0)</f>
        <v>0</v>
      </c>
      <c r="P2317" t="b">
        <f t="shared" si="147"/>
        <v>1</v>
      </c>
    </row>
    <row r="2318" spans="1:16">
      <c r="A2318" t="s">
        <v>466</v>
      </c>
      <c r="B2318" t="s">
        <v>41</v>
      </c>
      <c r="C2318" s="9">
        <v>1400</v>
      </c>
      <c r="D2318" s="10">
        <v>45422</v>
      </c>
      <c r="E2318" s="11">
        <v>862679</v>
      </c>
      <c r="F2318" t="s">
        <v>288</v>
      </c>
      <c r="G2318" s="10">
        <f t="shared" si="145"/>
        <v>45452</v>
      </c>
      <c r="H2318" t="s">
        <v>284</v>
      </c>
      <c r="I2318" s="12" t="str">
        <f t="shared" si="146"/>
        <v>1400862679</v>
      </c>
      <c r="L2318" s="11">
        <f t="shared" si="148"/>
        <v>-862679</v>
      </c>
      <c r="O2318" s="10">
        <f>+IFERROR(VLOOKUP(I2318,'[1]Resumen pagos 2025'!$1:$1048576,9,0),0)</f>
        <v>0</v>
      </c>
      <c r="P2318" t="b">
        <f t="shared" si="147"/>
        <v>1</v>
      </c>
    </row>
    <row r="2319" spans="1:16">
      <c r="A2319" t="s">
        <v>466</v>
      </c>
      <c r="B2319" t="s">
        <v>41</v>
      </c>
      <c r="C2319" s="9">
        <v>1401</v>
      </c>
      <c r="D2319" s="10">
        <v>45422</v>
      </c>
      <c r="E2319" s="11">
        <v>80896</v>
      </c>
      <c r="F2319" t="s">
        <v>288</v>
      </c>
      <c r="G2319" s="10">
        <f t="shared" si="145"/>
        <v>45452</v>
      </c>
      <c r="H2319" t="s">
        <v>327</v>
      </c>
      <c r="I2319" s="12" t="str">
        <f t="shared" si="146"/>
        <v>140180896</v>
      </c>
      <c r="L2319" s="11">
        <f t="shared" si="148"/>
        <v>-80896</v>
      </c>
      <c r="O2319" s="10">
        <f>+IFERROR(VLOOKUP(I2319,'[1]Resumen pagos 2025'!$1:$1048576,9,0),0)</f>
        <v>0</v>
      </c>
      <c r="P2319" t="b">
        <f t="shared" si="147"/>
        <v>1</v>
      </c>
    </row>
    <row r="2320" spans="1:16">
      <c r="A2320" t="s">
        <v>466</v>
      </c>
      <c r="B2320" t="s">
        <v>310</v>
      </c>
      <c r="C2320" s="9">
        <v>3719</v>
      </c>
      <c r="D2320" s="10">
        <v>45422</v>
      </c>
      <c r="E2320" s="11">
        <v>-80896</v>
      </c>
      <c r="F2320" t="s">
        <v>288</v>
      </c>
      <c r="G2320" s="10">
        <f t="shared" si="145"/>
        <v>45452</v>
      </c>
      <c r="H2320" t="s">
        <v>311</v>
      </c>
      <c r="I2320" s="12" t="str">
        <f t="shared" si="146"/>
        <v>3719-80896</v>
      </c>
      <c r="L2320" s="11">
        <f t="shared" si="148"/>
        <v>80896</v>
      </c>
      <c r="O2320" s="10">
        <f>+IFERROR(VLOOKUP(I2320,'[1]Resumen pagos 2025'!$1:$1048576,9,0),0)</f>
        <v>0</v>
      </c>
      <c r="P2320" t="b">
        <f t="shared" si="147"/>
        <v>1</v>
      </c>
    </row>
    <row r="2321" spans="1:16">
      <c r="A2321" t="s">
        <v>300</v>
      </c>
      <c r="B2321" t="s">
        <v>41</v>
      </c>
      <c r="C2321" s="9">
        <v>49178047</v>
      </c>
      <c r="D2321" s="10">
        <v>45422</v>
      </c>
      <c r="E2321" s="11">
        <v>32969</v>
      </c>
      <c r="F2321" t="s">
        <v>288</v>
      </c>
      <c r="G2321" s="10">
        <f t="shared" si="145"/>
        <v>45452</v>
      </c>
      <c r="H2321" t="s">
        <v>284</v>
      </c>
      <c r="I2321" s="12" t="str">
        <f t="shared" si="146"/>
        <v>4917804732969</v>
      </c>
      <c r="L2321" s="11">
        <f t="shared" si="148"/>
        <v>-32969</v>
      </c>
      <c r="O2321" s="10">
        <f>+IFERROR(VLOOKUP(I2321,'[1]Resumen pagos 2025'!$1:$1048576,9,0),0)</f>
        <v>0</v>
      </c>
      <c r="P2321" t="b">
        <f t="shared" si="147"/>
        <v>1</v>
      </c>
    </row>
    <row r="2322" spans="1:16">
      <c r="A2322" t="s">
        <v>53</v>
      </c>
      <c r="B2322" t="s">
        <v>41</v>
      </c>
      <c r="C2322" s="9">
        <v>18074</v>
      </c>
      <c r="D2322" s="10">
        <v>45422</v>
      </c>
      <c r="E2322" s="11">
        <v>807936</v>
      </c>
      <c r="F2322" t="s">
        <v>288</v>
      </c>
      <c r="G2322" s="10">
        <f t="shared" si="145"/>
        <v>45452</v>
      </c>
      <c r="H2322" t="s">
        <v>284</v>
      </c>
      <c r="I2322" s="12" t="str">
        <f t="shared" si="146"/>
        <v>18074807936</v>
      </c>
      <c r="L2322" s="11">
        <f t="shared" si="148"/>
        <v>-807936</v>
      </c>
      <c r="O2322" s="10">
        <f>+IFERROR(VLOOKUP(I2322,'[1]Resumen pagos 2025'!$1:$1048576,9,0),0)</f>
        <v>0</v>
      </c>
      <c r="P2322" t="b">
        <f t="shared" si="147"/>
        <v>1</v>
      </c>
    </row>
    <row r="2323" spans="1:16">
      <c r="A2323" t="s">
        <v>419</v>
      </c>
      <c r="B2323" t="s">
        <v>41</v>
      </c>
      <c r="C2323" s="9">
        <v>281</v>
      </c>
      <c r="D2323" s="10">
        <v>45422</v>
      </c>
      <c r="E2323" s="11">
        <v>71400</v>
      </c>
      <c r="F2323" t="s">
        <v>288</v>
      </c>
      <c r="G2323" s="10">
        <f t="shared" si="145"/>
        <v>45452</v>
      </c>
      <c r="H2323" t="s">
        <v>284</v>
      </c>
      <c r="I2323" s="12" t="str">
        <f t="shared" si="146"/>
        <v>28171400</v>
      </c>
      <c r="J2323" s="10">
        <v>45502</v>
      </c>
      <c r="K2323" s="11">
        <v>71400</v>
      </c>
      <c r="L2323" s="11">
        <f t="shared" si="148"/>
        <v>0</v>
      </c>
      <c r="O2323" s="10">
        <f>+IFERROR(VLOOKUP(I2323,'[1]Resumen pagos 2025'!$1:$1048576,9,0),0)</f>
        <v>0</v>
      </c>
      <c r="P2323" t="b">
        <f t="shared" si="147"/>
        <v>0</v>
      </c>
    </row>
    <row r="2324" spans="1:16">
      <c r="A2324" t="s">
        <v>426</v>
      </c>
      <c r="B2324" t="s">
        <v>41</v>
      </c>
      <c r="C2324" s="9">
        <v>4302494</v>
      </c>
      <c r="D2324" s="10">
        <v>45425</v>
      </c>
      <c r="E2324" s="11">
        <v>8489</v>
      </c>
      <c r="F2324" t="s">
        <v>288</v>
      </c>
      <c r="G2324" s="10">
        <f t="shared" si="145"/>
        <v>45455</v>
      </c>
      <c r="H2324" t="s">
        <v>284</v>
      </c>
      <c r="I2324" s="12" t="str">
        <f t="shared" si="146"/>
        <v>43024948489</v>
      </c>
      <c r="L2324" s="11">
        <f t="shared" si="148"/>
        <v>-8489</v>
      </c>
      <c r="O2324" s="10">
        <f>+IFERROR(VLOOKUP(I2324,'[1]Resumen pagos 2025'!$1:$1048576,9,0),0)</f>
        <v>0</v>
      </c>
      <c r="P2324" t="b">
        <f t="shared" si="147"/>
        <v>1</v>
      </c>
    </row>
    <row r="2325" spans="1:16">
      <c r="A2325" t="s">
        <v>95</v>
      </c>
      <c r="B2325" t="s">
        <v>41</v>
      </c>
      <c r="C2325" s="9">
        <v>6110</v>
      </c>
      <c r="D2325" s="10">
        <v>45425</v>
      </c>
      <c r="E2325" s="11">
        <v>3137569</v>
      </c>
      <c r="F2325" t="s">
        <v>288</v>
      </c>
      <c r="G2325" s="10">
        <f t="shared" si="145"/>
        <v>45455</v>
      </c>
      <c r="H2325" t="s">
        <v>284</v>
      </c>
      <c r="I2325" s="12" t="str">
        <f t="shared" si="146"/>
        <v>61103137569</v>
      </c>
      <c r="L2325" s="11">
        <f t="shared" si="148"/>
        <v>-3137569</v>
      </c>
      <c r="O2325" s="10">
        <f>+IFERROR(VLOOKUP(I2325,'[1]Resumen pagos 2025'!$1:$1048576,9,0),0)</f>
        <v>0</v>
      </c>
      <c r="P2325" t="b">
        <f t="shared" si="147"/>
        <v>1</v>
      </c>
    </row>
    <row r="2326" spans="1:16">
      <c r="A2326" t="s">
        <v>545</v>
      </c>
      <c r="B2326" t="s">
        <v>41</v>
      </c>
      <c r="C2326" s="9">
        <v>8145</v>
      </c>
      <c r="D2326" s="10">
        <v>45425</v>
      </c>
      <c r="E2326" s="11">
        <v>24150</v>
      </c>
      <c r="F2326" t="s">
        <v>288</v>
      </c>
      <c r="G2326" s="10">
        <f t="shared" si="145"/>
        <v>45455</v>
      </c>
      <c r="H2326" t="s">
        <v>284</v>
      </c>
      <c r="I2326" s="12" t="str">
        <f t="shared" si="146"/>
        <v>814524150</v>
      </c>
      <c r="L2326" s="11">
        <f t="shared" si="148"/>
        <v>-24150</v>
      </c>
      <c r="O2326" s="10">
        <f>+IFERROR(VLOOKUP(I2326,'[1]Resumen pagos 2025'!$1:$1048576,9,0),0)</f>
        <v>0</v>
      </c>
      <c r="P2326" t="b">
        <f t="shared" si="147"/>
        <v>1</v>
      </c>
    </row>
    <row r="2327" spans="1:16">
      <c r="A2327" t="s">
        <v>513</v>
      </c>
      <c r="B2327" t="s">
        <v>41</v>
      </c>
      <c r="C2327" s="9">
        <v>963</v>
      </c>
      <c r="D2327" s="10">
        <v>45426</v>
      </c>
      <c r="E2327" s="11">
        <v>404600</v>
      </c>
      <c r="F2327" t="s">
        <v>288</v>
      </c>
      <c r="G2327" s="10">
        <f t="shared" si="145"/>
        <v>45456</v>
      </c>
      <c r="H2327" t="s">
        <v>284</v>
      </c>
      <c r="I2327" s="12" t="str">
        <f t="shared" si="146"/>
        <v>963404600</v>
      </c>
      <c r="L2327" s="11">
        <f t="shared" si="148"/>
        <v>-404600</v>
      </c>
      <c r="O2327" s="10">
        <f>+IFERROR(VLOOKUP(I2327,'[1]Resumen pagos 2025'!$1:$1048576,9,0),0)</f>
        <v>0</v>
      </c>
      <c r="P2327" t="b">
        <f t="shared" si="147"/>
        <v>1</v>
      </c>
    </row>
    <row r="2328" spans="1:16">
      <c r="A2328" t="s">
        <v>466</v>
      </c>
      <c r="B2328" t="s">
        <v>41</v>
      </c>
      <c r="C2328" s="9">
        <v>1407</v>
      </c>
      <c r="D2328" s="10">
        <v>45426</v>
      </c>
      <c r="E2328" s="11">
        <v>85656</v>
      </c>
      <c r="F2328" t="s">
        <v>288</v>
      </c>
      <c r="G2328" s="10">
        <f t="shared" si="145"/>
        <v>45456</v>
      </c>
      <c r="H2328" t="s">
        <v>284</v>
      </c>
      <c r="I2328" s="12" t="str">
        <f t="shared" si="146"/>
        <v>140785656</v>
      </c>
      <c r="L2328" s="11">
        <f t="shared" si="148"/>
        <v>-85656</v>
      </c>
      <c r="O2328" s="10">
        <f>+IFERROR(VLOOKUP(I2328,'[1]Resumen pagos 2025'!$1:$1048576,9,0),0)</f>
        <v>0</v>
      </c>
      <c r="P2328" t="b">
        <f t="shared" si="147"/>
        <v>1</v>
      </c>
    </row>
    <row r="2329" spans="1:16">
      <c r="A2329" t="s">
        <v>55</v>
      </c>
      <c r="B2329" t="s">
        <v>41</v>
      </c>
      <c r="C2329" s="9">
        <v>1030595</v>
      </c>
      <c r="D2329" s="10">
        <v>45426</v>
      </c>
      <c r="E2329" s="11">
        <v>2851780</v>
      </c>
      <c r="F2329" t="s">
        <v>288</v>
      </c>
      <c r="G2329" s="10">
        <f t="shared" si="145"/>
        <v>45456</v>
      </c>
      <c r="H2329" t="s">
        <v>284</v>
      </c>
      <c r="I2329" s="12" t="str">
        <f t="shared" si="146"/>
        <v>10305952851780</v>
      </c>
      <c r="L2329" s="11">
        <f t="shared" si="148"/>
        <v>-2851780</v>
      </c>
      <c r="N2329" s="14" t="s">
        <v>304</v>
      </c>
      <c r="O2329" s="10">
        <f>+IFERROR(VLOOKUP(I2329,'[1]Resumen pagos 2025'!$1:$1048576,9,0),0)</f>
        <v>0</v>
      </c>
      <c r="P2329" t="b">
        <f t="shared" si="147"/>
        <v>1</v>
      </c>
    </row>
    <row r="2330" spans="1:16">
      <c r="A2330" t="s">
        <v>532</v>
      </c>
      <c r="B2330" t="s">
        <v>41</v>
      </c>
      <c r="C2330" s="9">
        <v>2012</v>
      </c>
      <c r="D2330" s="10">
        <v>45426</v>
      </c>
      <c r="E2330" s="11">
        <v>119942</v>
      </c>
      <c r="F2330" t="s">
        <v>288</v>
      </c>
      <c r="G2330" s="10">
        <f t="shared" si="145"/>
        <v>45456</v>
      </c>
      <c r="H2330" t="s">
        <v>284</v>
      </c>
      <c r="I2330" s="12" t="str">
        <f t="shared" si="146"/>
        <v>2012119942</v>
      </c>
      <c r="J2330" s="37">
        <v>45450</v>
      </c>
      <c r="K2330" s="38">
        <v>274800</v>
      </c>
      <c r="L2330" s="11">
        <f t="shared" si="148"/>
        <v>154858</v>
      </c>
      <c r="O2330" s="10">
        <f>+IFERROR(VLOOKUP(I2330,'[1]Resumen pagos 2025'!$1:$1048576,9,0),0)</f>
        <v>0</v>
      </c>
      <c r="P2330" t="b">
        <f t="shared" si="147"/>
        <v>0</v>
      </c>
    </row>
    <row r="2331" spans="1:16">
      <c r="A2331" t="s">
        <v>537</v>
      </c>
      <c r="B2331" t="s">
        <v>41</v>
      </c>
      <c r="C2331" s="9">
        <v>103</v>
      </c>
      <c r="D2331" s="10">
        <v>45426</v>
      </c>
      <c r="E2331" s="11">
        <v>33980</v>
      </c>
      <c r="F2331" t="s">
        <v>288</v>
      </c>
      <c r="G2331" s="10">
        <f t="shared" si="145"/>
        <v>45456</v>
      </c>
      <c r="H2331" t="s">
        <v>284</v>
      </c>
      <c r="I2331" s="12" t="str">
        <f t="shared" si="146"/>
        <v>10333980</v>
      </c>
      <c r="L2331" s="11">
        <f t="shared" si="148"/>
        <v>-33980</v>
      </c>
      <c r="M2331" t="s">
        <v>538</v>
      </c>
      <c r="O2331" s="10">
        <f>+IFERROR(VLOOKUP(I2331,'[1]Resumen pagos 2025'!$1:$1048576,9,0),0)</f>
        <v>0</v>
      </c>
      <c r="P2331" t="b">
        <f t="shared" si="147"/>
        <v>1</v>
      </c>
    </row>
    <row r="2332" spans="1:16">
      <c r="A2332" t="s">
        <v>289</v>
      </c>
      <c r="B2332" t="s">
        <v>41</v>
      </c>
      <c r="C2332" s="9">
        <v>6845</v>
      </c>
      <c r="D2332" s="10">
        <v>45426</v>
      </c>
      <c r="E2332" s="11">
        <v>49338</v>
      </c>
      <c r="F2332" t="s">
        <v>288</v>
      </c>
      <c r="G2332" s="10">
        <f t="shared" si="145"/>
        <v>45456</v>
      </c>
      <c r="H2332" t="s">
        <v>284</v>
      </c>
      <c r="I2332" s="12" t="str">
        <f t="shared" si="146"/>
        <v>684549338</v>
      </c>
      <c r="L2332" s="11">
        <f t="shared" si="148"/>
        <v>-49338</v>
      </c>
      <c r="O2332" s="10">
        <f>+IFERROR(VLOOKUP(I2332,'[1]Resumen pagos 2025'!$1:$1048576,9,0),0)</f>
        <v>0</v>
      </c>
      <c r="P2332" t="b">
        <f t="shared" si="147"/>
        <v>1</v>
      </c>
    </row>
    <row r="2333" spans="1:16">
      <c r="A2333" t="s">
        <v>292</v>
      </c>
      <c r="B2333" t="s">
        <v>41</v>
      </c>
      <c r="C2333" s="9">
        <v>68194</v>
      </c>
      <c r="D2333" s="10">
        <v>45426</v>
      </c>
      <c r="E2333" s="11">
        <v>103920</v>
      </c>
      <c r="F2333" t="s">
        <v>288</v>
      </c>
      <c r="G2333" s="10">
        <f t="shared" si="145"/>
        <v>45456</v>
      </c>
      <c r="H2333" t="s">
        <v>284</v>
      </c>
      <c r="I2333" s="12" t="str">
        <f t="shared" si="146"/>
        <v>68194103920</v>
      </c>
      <c r="L2333" s="11">
        <f t="shared" si="148"/>
        <v>-103920</v>
      </c>
      <c r="O2333" s="10">
        <f>+IFERROR(VLOOKUP(I2333,'[1]Resumen pagos 2025'!$1:$1048576,9,0),0)</f>
        <v>0</v>
      </c>
      <c r="P2333" t="b">
        <f t="shared" si="147"/>
        <v>1</v>
      </c>
    </row>
    <row r="2334" spans="1:16">
      <c r="A2334" t="s">
        <v>545</v>
      </c>
      <c r="B2334" t="s">
        <v>41</v>
      </c>
      <c r="C2334" s="9">
        <v>8148</v>
      </c>
      <c r="D2334" s="10">
        <v>45426</v>
      </c>
      <c r="E2334" s="11">
        <v>63550</v>
      </c>
      <c r="F2334" t="s">
        <v>288</v>
      </c>
      <c r="G2334" s="10">
        <f t="shared" si="145"/>
        <v>45456</v>
      </c>
      <c r="H2334" t="s">
        <v>284</v>
      </c>
      <c r="I2334" s="12" t="str">
        <f t="shared" si="146"/>
        <v>814863550</v>
      </c>
      <c r="L2334" s="11">
        <f t="shared" si="148"/>
        <v>-63550</v>
      </c>
      <c r="O2334" s="10">
        <f>+IFERROR(VLOOKUP(I2334,'[1]Resumen pagos 2025'!$1:$1048576,9,0),0)</f>
        <v>0</v>
      </c>
      <c r="P2334" t="b">
        <f t="shared" si="147"/>
        <v>1</v>
      </c>
    </row>
    <row r="2335" spans="1:16">
      <c r="A2335" t="s">
        <v>532</v>
      </c>
      <c r="B2335" t="s">
        <v>41</v>
      </c>
      <c r="C2335" s="9">
        <v>2013</v>
      </c>
      <c r="D2335" s="10">
        <v>45427</v>
      </c>
      <c r="E2335" s="11">
        <v>154857</v>
      </c>
      <c r="F2335" t="s">
        <v>288</v>
      </c>
      <c r="G2335" s="10">
        <f t="shared" si="145"/>
        <v>45457</v>
      </c>
      <c r="H2335" t="s">
        <v>284</v>
      </c>
      <c r="I2335" s="12" t="str">
        <f t="shared" si="146"/>
        <v>2013154857</v>
      </c>
      <c r="J2335" s="37">
        <v>45450</v>
      </c>
      <c r="K2335" s="38">
        <v>154858</v>
      </c>
      <c r="L2335" s="11">
        <f t="shared" si="148"/>
        <v>1</v>
      </c>
      <c r="O2335" s="10">
        <f>+IFERROR(VLOOKUP(I2335,'[1]Resumen pagos 2025'!$1:$1048576,9,0),0)</f>
        <v>0</v>
      </c>
      <c r="P2335" t="b">
        <f t="shared" si="147"/>
        <v>0</v>
      </c>
    </row>
    <row r="2336" spans="1:16">
      <c r="A2336" t="s">
        <v>382</v>
      </c>
      <c r="B2336" t="s">
        <v>41</v>
      </c>
      <c r="C2336" s="9">
        <v>439</v>
      </c>
      <c r="D2336" s="10">
        <v>45427</v>
      </c>
      <c r="E2336" s="11">
        <v>195950</v>
      </c>
      <c r="F2336" t="s">
        <v>288</v>
      </c>
      <c r="G2336" s="10">
        <f t="shared" si="145"/>
        <v>45457</v>
      </c>
      <c r="H2336" t="s">
        <v>284</v>
      </c>
      <c r="I2336" s="12" t="str">
        <f t="shared" si="146"/>
        <v>439195950</v>
      </c>
      <c r="L2336" s="11">
        <f t="shared" si="148"/>
        <v>-195950</v>
      </c>
      <c r="O2336" s="10">
        <f>+IFERROR(VLOOKUP(I2336,'[1]Resumen pagos 2025'!$1:$1048576,9,0),0)</f>
        <v>0</v>
      </c>
      <c r="P2336" t="b">
        <f t="shared" si="147"/>
        <v>1</v>
      </c>
    </row>
    <row r="2337" spans="1:16">
      <c r="A2337" t="s">
        <v>305</v>
      </c>
      <c r="B2337" t="s">
        <v>41</v>
      </c>
      <c r="C2337" s="9">
        <v>4885109</v>
      </c>
      <c r="D2337" s="10">
        <v>45427</v>
      </c>
      <c r="E2337" s="11">
        <v>1195960</v>
      </c>
      <c r="F2337" t="s">
        <v>288</v>
      </c>
      <c r="G2337" s="10">
        <f t="shared" si="145"/>
        <v>45457</v>
      </c>
      <c r="H2337" t="s">
        <v>284</v>
      </c>
      <c r="I2337" s="12" t="str">
        <f t="shared" si="146"/>
        <v>48851091195960</v>
      </c>
      <c r="L2337" s="11">
        <f t="shared" si="148"/>
        <v>-1195960</v>
      </c>
      <c r="O2337" s="10">
        <f>+IFERROR(VLOOKUP(I2337,'[1]Resumen pagos 2025'!$1:$1048576,9,0),0)</f>
        <v>0</v>
      </c>
      <c r="P2337" t="b">
        <f t="shared" si="147"/>
        <v>1</v>
      </c>
    </row>
    <row r="2338" spans="1:16">
      <c r="A2338" t="s">
        <v>53</v>
      </c>
      <c r="B2338" t="s">
        <v>41</v>
      </c>
      <c r="C2338" s="9">
        <v>18287</v>
      </c>
      <c r="D2338" s="10">
        <v>45427</v>
      </c>
      <c r="E2338" s="11">
        <v>199975</v>
      </c>
      <c r="F2338" t="s">
        <v>288</v>
      </c>
      <c r="G2338" s="10">
        <f t="shared" si="145"/>
        <v>45457</v>
      </c>
      <c r="H2338" t="s">
        <v>284</v>
      </c>
      <c r="I2338" s="12" t="str">
        <f t="shared" si="146"/>
        <v>18287199975</v>
      </c>
      <c r="L2338" s="11">
        <f t="shared" si="148"/>
        <v>-199975</v>
      </c>
      <c r="O2338" s="10">
        <f>+IFERROR(VLOOKUP(I2338,'[1]Resumen pagos 2025'!$1:$1048576,9,0),0)</f>
        <v>0</v>
      </c>
      <c r="P2338" t="b">
        <f t="shared" si="147"/>
        <v>1</v>
      </c>
    </row>
    <row r="2339" spans="1:16">
      <c r="A2339" t="s">
        <v>344</v>
      </c>
      <c r="B2339" t="s">
        <v>41</v>
      </c>
      <c r="C2339" s="9">
        <v>33168</v>
      </c>
      <c r="D2339" s="10">
        <v>45427</v>
      </c>
      <c r="E2339" s="11">
        <v>99584</v>
      </c>
      <c r="F2339" t="s">
        <v>288</v>
      </c>
      <c r="G2339" s="10">
        <f t="shared" si="145"/>
        <v>45457</v>
      </c>
      <c r="H2339" t="s">
        <v>284</v>
      </c>
      <c r="I2339" s="12" t="str">
        <f t="shared" si="146"/>
        <v>3316899584</v>
      </c>
      <c r="L2339" s="11">
        <f t="shared" si="148"/>
        <v>-99584</v>
      </c>
      <c r="O2339" s="10">
        <f>+IFERROR(VLOOKUP(I2339,'[1]Resumen pagos 2025'!$1:$1048576,9,0),0)</f>
        <v>0</v>
      </c>
      <c r="P2339" t="b">
        <f t="shared" si="147"/>
        <v>1</v>
      </c>
    </row>
    <row r="2340" spans="1:16">
      <c r="A2340" t="s">
        <v>541</v>
      </c>
      <c r="B2340" t="s">
        <v>41</v>
      </c>
      <c r="C2340" s="9">
        <v>9294</v>
      </c>
      <c r="D2340" s="10">
        <v>45427</v>
      </c>
      <c r="E2340" s="11">
        <v>8480</v>
      </c>
      <c r="F2340" t="s">
        <v>288</v>
      </c>
      <c r="G2340" s="10">
        <f t="shared" si="145"/>
        <v>45457</v>
      </c>
      <c r="H2340" t="s">
        <v>284</v>
      </c>
      <c r="I2340" s="12" t="str">
        <f t="shared" si="146"/>
        <v>92948480</v>
      </c>
      <c r="L2340" s="11">
        <f t="shared" si="148"/>
        <v>-8480</v>
      </c>
      <c r="O2340" s="10">
        <f>+IFERROR(VLOOKUP(I2340,'[1]Resumen pagos 2025'!$1:$1048576,9,0),0)</f>
        <v>0</v>
      </c>
      <c r="P2340" t="b">
        <f t="shared" si="147"/>
        <v>1</v>
      </c>
    </row>
    <row r="2341" spans="1:16">
      <c r="A2341" t="s">
        <v>350</v>
      </c>
      <c r="B2341" t="s">
        <v>41</v>
      </c>
      <c r="C2341" s="9">
        <v>6681820</v>
      </c>
      <c r="D2341" s="10">
        <v>45427</v>
      </c>
      <c r="E2341" s="11">
        <v>7840</v>
      </c>
      <c r="F2341" t="s">
        <v>288</v>
      </c>
      <c r="G2341" s="10">
        <f t="shared" si="145"/>
        <v>45457</v>
      </c>
      <c r="H2341" t="s">
        <v>284</v>
      </c>
      <c r="I2341" s="12" t="str">
        <f t="shared" si="146"/>
        <v>66818207840</v>
      </c>
      <c r="J2341" s="10">
        <f>+G2341</f>
        <v>45457</v>
      </c>
      <c r="K2341" s="11">
        <f>+E2341</f>
        <v>7840</v>
      </c>
      <c r="L2341" s="11">
        <f t="shared" si="148"/>
        <v>0</v>
      </c>
      <c r="O2341" s="10">
        <f>+IFERROR(VLOOKUP(I2341,'[1]Resumen pagos 2025'!$1:$1048576,9,0),0)</f>
        <v>0</v>
      </c>
      <c r="P2341" t="b">
        <f t="shared" si="147"/>
        <v>0</v>
      </c>
    </row>
    <row r="2342" spans="1:16">
      <c r="A2342" t="s">
        <v>546</v>
      </c>
      <c r="B2342" t="s">
        <v>41</v>
      </c>
      <c r="C2342" s="9">
        <v>57636</v>
      </c>
      <c r="D2342" s="10">
        <v>45428</v>
      </c>
      <c r="E2342" s="11">
        <v>329226</v>
      </c>
      <c r="F2342" t="s">
        <v>288</v>
      </c>
      <c r="G2342" s="10">
        <f t="shared" si="145"/>
        <v>45458</v>
      </c>
      <c r="H2342" t="s">
        <v>284</v>
      </c>
      <c r="I2342" s="12" t="str">
        <f t="shared" si="146"/>
        <v>57636329226</v>
      </c>
      <c r="L2342" s="11">
        <f t="shared" si="148"/>
        <v>-329226</v>
      </c>
      <c r="O2342" s="10">
        <f>+IFERROR(VLOOKUP(I2342,'[1]Resumen pagos 2025'!$1:$1048576,9,0),0)</f>
        <v>0</v>
      </c>
      <c r="P2342" t="b">
        <f t="shared" si="147"/>
        <v>1</v>
      </c>
    </row>
    <row r="2343" spans="1:16">
      <c r="A2343" t="s">
        <v>537</v>
      </c>
      <c r="B2343" t="s">
        <v>41</v>
      </c>
      <c r="C2343" s="9">
        <v>104</v>
      </c>
      <c r="D2343" s="10">
        <v>45428</v>
      </c>
      <c r="E2343" s="11">
        <v>12000</v>
      </c>
      <c r="F2343" t="s">
        <v>288</v>
      </c>
      <c r="G2343" s="10">
        <f t="shared" si="145"/>
        <v>45458</v>
      </c>
      <c r="H2343" t="s">
        <v>284</v>
      </c>
      <c r="I2343" s="12" t="str">
        <f t="shared" si="146"/>
        <v>10412000</v>
      </c>
      <c r="J2343" s="10">
        <v>45427</v>
      </c>
      <c r="K2343" s="11">
        <v>12000</v>
      </c>
      <c r="L2343" s="11">
        <f t="shared" si="148"/>
        <v>0</v>
      </c>
      <c r="M2343" t="s">
        <v>547</v>
      </c>
      <c r="O2343" s="10">
        <f>+IFERROR(VLOOKUP(I2343,'[1]Resumen pagos 2025'!$1:$1048576,9,0),0)</f>
        <v>0</v>
      </c>
      <c r="P2343" t="b">
        <f t="shared" si="147"/>
        <v>0</v>
      </c>
    </row>
    <row r="2344" spans="1:16">
      <c r="A2344" t="s">
        <v>292</v>
      </c>
      <c r="B2344" t="s">
        <v>41</v>
      </c>
      <c r="C2344" s="9">
        <v>68307</v>
      </c>
      <c r="D2344" s="10">
        <v>45428</v>
      </c>
      <c r="E2344" s="11">
        <v>14270</v>
      </c>
      <c r="F2344" t="s">
        <v>288</v>
      </c>
      <c r="G2344" s="10">
        <f t="shared" si="145"/>
        <v>45458</v>
      </c>
      <c r="H2344" t="s">
        <v>284</v>
      </c>
      <c r="I2344" s="12" t="str">
        <f t="shared" si="146"/>
        <v>6830714270</v>
      </c>
      <c r="L2344" s="11">
        <f t="shared" si="148"/>
        <v>-14270</v>
      </c>
      <c r="O2344" s="10">
        <f>+IFERROR(VLOOKUP(I2344,'[1]Resumen pagos 2025'!$1:$1048576,9,0),0)</f>
        <v>0</v>
      </c>
      <c r="P2344" t="b">
        <f t="shared" si="147"/>
        <v>1</v>
      </c>
    </row>
    <row r="2345" spans="1:16">
      <c r="A2345" t="s">
        <v>292</v>
      </c>
      <c r="B2345" t="s">
        <v>310</v>
      </c>
      <c r="C2345" s="9">
        <v>24897</v>
      </c>
      <c r="D2345" s="10">
        <v>45428</v>
      </c>
      <c r="E2345" s="11">
        <v>-103920</v>
      </c>
      <c r="F2345" t="s">
        <v>288</v>
      </c>
      <c r="G2345" s="10">
        <f t="shared" si="145"/>
        <v>45458</v>
      </c>
      <c r="H2345" t="s">
        <v>311</v>
      </c>
      <c r="I2345" s="12" t="str">
        <f t="shared" si="146"/>
        <v>24897-103920</v>
      </c>
      <c r="L2345" s="11">
        <f t="shared" si="148"/>
        <v>103920</v>
      </c>
      <c r="O2345" s="10">
        <f>+IFERROR(VLOOKUP(I2345,'[1]Resumen pagos 2025'!$1:$1048576,9,0),0)</f>
        <v>0</v>
      </c>
      <c r="P2345" t="b">
        <f t="shared" si="147"/>
        <v>1</v>
      </c>
    </row>
    <row r="2346" spans="1:16">
      <c r="A2346" t="s">
        <v>541</v>
      </c>
      <c r="B2346" t="s">
        <v>41</v>
      </c>
      <c r="C2346" s="9">
        <v>9309</v>
      </c>
      <c r="D2346" s="10">
        <v>45428</v>
      </c>
      <c r="E2346" s="11">
        <v>19640</v>
      </c>
      <c r="F2346" t="s">
        <v>288</v>
      </c>
      <c r="G2346" s="10">
        <f t="shared" si="145"/>
        <v>45458</v>
      </c>
      <c r="H2346" t="s">
        <v>284</v>
      </c>
      <c r="I2346" s="12" t="str">
        <f t="shared" si="146"/>
        <v>930919640</v>
      </c>
      <c r="L2346" s="11">
        <f t="shared" si="148"/>
        <v>-19640</v>
      </c>
      <c r="O2346" s="10">
        <f>+IFERROR(VLOOKUP(I2346,'[1]Resumen pagos 2025'!$1:$1048576,9,0),0)</f>
        <v>0</v>
      </c>
      <c r="P2346" t="b">
        <f t="shared" si="147"/>
        <v>1</v>
      </c>
    </row>
    <row r="2347" spans="1:16">
      <c r="A2347" t="s">
        <v>541</v>
      </c>
      <c r="B2347" t="s">
        <v>41</v>
      </c>
      <c r="C2347" s="9">
        <v>9310</v>
      </c>
      <c r="D2347" s="10">
        <v>45428</v>
      </c>
      <c r="E2347" s="11">
        <v>8480</v>
      </c>
      <c r="F2347" t="s">
        <v>288</v>
      </c>
      <c r="G2347" s="10">
        <f t="shared" si="145"/>
        <v>45458</v>
      </c>
      <c r="H2347" t="s">
        <v>284</v>
      </c>
      <c r="I2347" s="12" t="str">
        <f t="shared" si="146"/>
        <v>93108480</v>
      </c>
      <c r="L2347" s="11">
        <f t="shared" si="148"/>
        <v>-8480</v>
      </c>
      <c r="O2347" s="10">
        <f>+IFERROR(VLOOKUP(I2347,'[1]Resumen pagos 2025'!$1:$1048576,9,0),0)</f>
        <v>0</v>
      </c>
      <c r="P2347" t="b">
        <f t="shared" si="147"/>
        <v>1</v>
      </c>
    </row>
    <row r="2348" spans="1:16">
      <c r="A2348" t="s">
        <v>350</v>
      </c>
      <c r="B2348" t="s">
        <v>41</v>
      </c>
      <c r="C2348" s="9">
        <v>6675207</v>
      </c>
      <c r="D2348" s="10">
        <v>45428</v>
      </c>
      <c r="E2348" s="11">
        <v>13422</v>
      </c>
      <c r="F2348" t="s">
        <v>288</v>
      </c>
      <c r="G2348" s="10">
        <f t="shared" si="145"/>
        <v>45458</v>
      </c>
      <c r="H2348" t="s">
        <v>284</v>
      </c>
      <c r="I2348" s="12" t="str">
        <f t="shared" si="146"/>
        <v>667520713422</v>
      </c>
      <c r="J2348" s="10">
        <f>+G2348</f>
        <v>45458</v>
      </c>
      <c r="K2348" s="11">
        <f>+E2348</f>
        <v>13422</v>
      </c>
      <c r="L2348" s="11">
        <f t="shared" si="148"/>
        <v>0</v>
      </c>
      <c r="O2348" s="10">
        <f>+IFERROR(VLOOKUP(I2348,'[1]Resumen pagos 2025'!$1:$1048576,9,0),0)</f>
        <v>0</v>
      </c>
      <c r="P2348" t="b">
        <f t="shared" si="147"/>
        <v>0</v>
      </c>
    </row>
    <row r="2349" spans="1:16">
      <c r="A2349" t="s">
        <v>453</v>
      </c>
      <c r="B2349" t="s">
        <v>41</v>
      </c>
      <c r="C2349" s="9">
        <v>1834488</v>
      </c>
      <c r="D2349" s="10">
        <v>45429</v>
      </c>
      <c r="E2349" s="11">
        <v>640980</v>
      </c>
      <c r="F2349" t="s">
        <v>288</v>
      </c>
      <c r="G2349" s="10">
        <f t="shared" si="145"/>
        <v>45459</v>
      </c>
      <c r="H2349" t="s">
        <v>284</v>
      </c>
      <c r="I2349" s="12" t="str">
        <f t="shared" si="146"/>
        <v>1834488640980</v>
      </c>
      <c r="L2349" s="11">
        <f t="shared" si="148"/>
        <v>-640980</v>
      </c>
      <c r="O2349" s="10">
        <f>+IFERROR(VLOOKUP(I2349,'[1]Resumen pagos 2025'!$1:$1048576,9,0),0)</f>
        <v>0</v>
      </c>
      <c r="P2349" t="b">
        <f t="shared" si="147"/>
        <v>1</v>
      </c>
    </row>
    <row r="2350" spans="1:16">
      <c r="A2350" t="s">
        <v>548</v>
      </c>
      <c r="B2350" t="s">
        <v>41</v>
      </c>
      <c r="C2350" s="9">
        <v>610</v>
      </c>
      <c r="D2350" s="10">
        <v>45429</v>
      </c>
      <c r="E2350" s="11">
        <v>53550</v>
      </c>
      <c r="F2350" t="s">
        <v>288</v>
      </c>
      <c r="G2350" s="10">
        <f t="shared" si="145"/>
        <v>45459</v>
      </c>
      <c r="H2350" t="s">
        <v>284</v>
      </c>
      <c r="I2350" s="12" t="str">
        <f t="shared" si="146"/>
        <v>61053550</v>
      </c>
      <c r="L2350" s="11">
        <f t="shared" si="148"/>
        <v>-53550</v>
      </c>
      <c r="O2350" s="10">
        <f>+IFERROR(VLOOKUP(I2350,'[1]Resumen pagos 2025'!$1:$1048576,9,0),0)</f>
        <v>0</v>
      </c>
      <c r="P2350" t="b">
        <f t="shared" si="147"/>
        <v>1</v>
      </c>
    </row>
    <row r="2351" spans="1:16">
      <c r="A2351" t="s">
        <v>305</v>
      </c>
      <c r="B2351" t="s">
        <v>41</v>
      </c>
      <c r="C2351" s="9">
        <v>4885575</v>
      </c>
      <c r="D2351" s="10">
        <v>45429</v>
      </c>
      <c r="E2351" s="11">
        <v>219980</v>
      </c>
      <c r="F2351" t="s">
        <v>288</v>
      </c>
      <c r="G2351" s="10">
        <f t="shared" si="145"/>
        <v>45459</v>
      </c>
      <c r="H2351" t="s">
        <v>284</v>
      </c>
      <c r="I2351" s="12" t="str">
        <f t="shared" si="146"/>
        <v>4885575219980</v>
      </c>
      <c r="L2351" s="11">
        <f t="shared" si="148"/>
        <v>-219980</v>
      </c>
      <c r="O2351" s="10">
        <f>+IFERROR(VLOOKUP(I2351,'[1]Resumen pagos 2025'!$1:$1048576,9,0),0)</f>
        <v>0</v>
      </c>
      <c r="P2351" t="b">
        <f t="shared" si="147"/>
        <v>1</v>
      </c>
    </row>
    <row r="2352" spans="1:16">
      <c r="A2352" t="s">
        <v>292</v>
      </c>
      <c r="B2352" t="s">
        <v>41</v>
      </c>
      <c r="C2352" s="9">
        <v>68312</v>
      </c>
      <c r="D2352" s="10">
        <v>45429</v>
      </c>
      <c r="E2352" s="11">
        <v>22384</v>
      </c>
      <c r="F2352" t="s">
        <v>288</v>
      </c>
      <c r="G2352" s="10">
        <f t="shared" si="145"/>
        <v>45459</v>
      </c>
      <c r="H2352" t="s">
        <v>284</v>
      </c>
      <c r="I2352" s="12" t="str">
        <f t="shared" si="146"/>
        <v>6831222384</v>
      </c>
      <c r="L2352" s="11">
        <f t="shared" si="148"/>
        <v>-22384</v>
      </c>
      <c r="O2352" s="10">
        <f>+IFERROR(VLOOKUP(I2352,'[1]Resumen pagos 2025'!$1:$1048576,9,0),0)</f>
        <v>0</v>
      </c>
      <c r="P2352" t="b">
        <f t="shared" si="147"/>
        <v>1</v>
      </c>
    </row>
    <row r="2353" spans="1:16">
      <c r="A2353" t="s">
        <v>373</v>
      </c>
      <c r="B2353" t="s">
        <v>297</v>
      </c>
      <c r="C2353" s="9">
        <v>762565</v>
      </c>
      <c r="D2353" s="10">
        <v>45432</v>
      </c>
      <c r="E2353" s="11">
        <v>19980</v>
      </c>
      <c r="F2353" t="s">
        <v>288</v>
      </c>
      <c r="G2353" s="10">
        <f t="shared" si="145"/>
        <v>45462</v>
      </c>
      <c r="H2353" t="s">
        <v>284</v>
      </c>
      <c r="I2353" s="12" t="str">
        <f t="shared" si="146"/>
        <v>76256519980</v>
      </c>
      <c r="L2353" s="11">
        <f t="shared" si="148"/>
        <v>-19980</v>
      </c>
      <c r="O2353" s="10">
        <f>+IFERROR(VLOOKUP(I2353,'[1]Resumen pagos 2025'!$1:$1048576,9,0),0)</f>
        <v>0</v>
      </c>
      <c r="P2353" t="b">
        <f t="shared" si="147"/>
        <v>1</v>
      </c>
    </row>
    <row r="2354" spans="1:16">
      <c r="A2354" t="s">
        <v>513</v>
      </c>
      <c r="B2354" t="s">
        <v>41</v>
      </c>
      <c r="C2354" s="9">
        <v>965</v>
      </c>
      <c r="D2354" s="10">
        <v>45432</v>
      </c>
      <c r="E2354" s="11">
        <v>101150</v>
      </c>
      <c r="F2354" t="s">
        <v>288</v>
      </c>
      <c r="G2354" s="10">
        <f t="shared" si="145"/>
        <v>45462</v>
      </c>
      <c r="H2354" t="s">
        <v>284</v>
      </c>
      <c r="I2354" s="12" t="str">
        <f t="shared" si="146"/>
        <v>965101150</v>
      </c>
      <c r="L2354" s="11">
        <f t="shared" si="148"/>
        <v>-101150</v>
      </c>
      <c r="O2354" s="10">
        <f>+IFERROR(VLOOKUP(I2354,'[1]Resumen pagos 2025'!$1:$1048576,9,0),0)</f>
        <v>0</v>
      </c>
      <c r="P2354" t="b">
        <f t="shared" si="147"/>
        <v>1</v>
      </c>
    </row>
    <row r="2355" spans="1:16">
      <c r="A2355" t="s">
        <v>368</v>
      </c>
      <c r="B2355" t="s">
        <v>41</v>
      </c>
      <c r="C2355" s="9">
        <v>54937</v>
      </c>
      <c r="D2355" s="10">
        <v>45432</v>
      </c>
      <c r="E2355" s="11">
        <v>681275</v>
      </c>
      <c r="F2355" t="s">
        <v>288</v>
      </c>
      <c r="G2355" s="10">
        <f t="shared" si="145"/>
        <v>45462</v>
      </c>
      <c r="H2355" t="s">
        <v>284</v>
      </c>
      <c r="I2355" s="12" t="str">
        <f t="shared" si="146"/>
        <v>54937681275</v>
      </c>
      <c r="L2355" s="11">
        <f t="shared" si="148"/>
        <v>-681275</v>
      </c>
      <c r="O2355" s="10">
        <f>+IFERROR(VLOOKUP(I2355,'[1]Resumen pagos 2025'!$1:$1048576,9,0),0)</f>
        <v>0</v>
      </c>
      <c r="P2355" t="b">
        <f t="shared" si="147"/>
        <v>1</v>
      </c>
    </row>
    <row r="2356" spans="1:16">
      <c r="A2356" t="s">
        <v>533</v>
      </c>
      <c r="B2356" t="s">
        <v>41</v>
      </c>
      <c r="C2356" s="9">
        <v>35219</v>
      </c>
      <c r="D2356" s="10">
        <v>45434</v>
      </c>
      <c r="E2356" s="11">
        <v>108465</v>
      </c>
      <c r="F2356" t="s">
        <v>288</v>
      </c>
      <c r="G2356" s="10">
        <f t="shared" si="145"/>
        <v>45464</v>
      </c>
      <c r="H2356" t="s">
        <v>284</v>
      </c>
      <c r="I2356" s="12" t="str">
        <f t="shared" si="146"/>
        <v>35219108465</v>
      </c>
      <c r="L2356" s="11">
        <f t="shared" si="148"/>
        <v>-108465</v>
      </c>
      <c r="O2356" s="10">
        <f>+IFERROR(VLOOKUP(I2356,'[1]Resumen pagos 2025'!$1:$1048576,9,0),0)</f>
        <v>0</v>
      </c>
      <c r="P2356" t="b">
        <f t="shared" si="147"/>
        <v>1</v>
      </c>
    </row>
    <row r="2357" spans="1:16">
      <c r="A2357" t="s">
        <v>544</v>
      </c>
      <c r="B2357" t="s">
        <v>41</v>
      </c>
      <c r="C2357" s="9">
        <v>4773</v>
      </c>
      <c r="D2357" s="10">
        <v>45434</v>
      </c>
      <c r="E2357" s="11">
        <v>14990</v>
      </c>
      <c r="F2357" t="s">
        <v>288</v>
      </c>
      <c r="G2357" s="10">
        <f t="shared" si="145"/>
        <v>45464</v>
      </c>
      <c r="H2357" t="s">
        <v>284</v>
      </c>
      <c r="I2357" s="12" t="str">
        <f t="shared" si="146"/>
        <v>477314990</v>
      </c>
      <c r="L2357" s="11">
        <f t="shared" si="148"/>
        <v>-14990</v>
      </c>
      <c r="O2357" s="10">
        <f>+IFERROR(VLOOKUP(I2357,'[1]Resumen pagos 2025'!$1:$1048576,9,0),0)</f>
        <v>0</v>
      </c>
      <c r="P2357" t="b">
        <f t="shared" si="147"/>
        <v>1</v>
      </c>
    </row>
    <row r="2358" spans="1:16">
      <c r="A2358" t="s">
        <v>509</v>
      </c>
      <c r="B2358" t="s">
        <v>41</v>
      </c>
      <c r="C2358" s="9">
        <v>1266</v>
      </c>
      <c r="D2358" s="10">
        <v>45434</v>
      </c>
      <c r="E2358" s="11">
        <v>411700</v>
      </c>
      <c r="F2358" t="s">
        <v>288</v>
      </c>
      <c r="G2358" s="10">
        <f t="shared" si="145"/>
        <v>45464</v>
      </c>
      <c r="H2358" t="s">
        <v>284</v>
      </c>
      <c r="I2358" s="12" t="str">
        <f t="shared" si="146"/>
        <v>1266411700</v>
      </c>
      <c r="L2358" s="11">
        <f t="shared" si="148"/>
        <v>-411700</v>
      </c>
      <c r="O2358" s="10">
        <f>+IFERROR(VLOOKUP(I2358,'[1]Resumen pagos 2025'!$1:$1048576,9,0),0)</f>
        <v>0</v>
      </c>
      <c r="P2358" t="b">
        <f t="shared" si="147"/>
        <v>1</v>
      </c>
    </row>
    <row r="2359" spans="1:16">
      <c r="A2359" t="s">
        <v>549</v>
      </c>
      <c r="B2359" t="s">
        <v>41</v>
      </c>
      <c r="C2359" s="9">
        <v>11552</v>
      </c>
      <c r="D2359" s="10">
        <v>45434</v>
      </c>
      <c r="E2359" s="11">
        <v>61800</v>
      </c>
      <c r="F2359" t="s">
        <v>288</v>
      </c>
      <c r="G2359" s="10">
        <f t="shared" si="145"/>
        <v>45464</v>
      </c>
      <c r="H2359" t="s">
        <v>284</v>
      </c>
      <c r="I2359" s="12" t="str">
        <f t="shared" si="146"/>
        <v>1155261800</v>
      </c>
      <c r="L2359" s="11">
        <f t="shared" si="148"/>
        <v>-61800</v>
      </c>
      <c r="O2359" s="10">
        <f>+IFERROR(VLOOKUP(I2359,'[1]Resumen pagos 2025'!$1:$1048576,9,0),0)</f>
        <v>0</v>
      </c>
      <c r="P2359" t="b">
        <f t="shared" si="147"/>
        <v>1</v>
      </c>
    </row>
    <row r="2360" spans="1:16">
      <c r="A2360" t="s">
        <v>504</v>
      </c>
      <c r="B2360" t="s">
        <v>41</v>
      </c>
      <c r="C2360" s="9">
        <v>11238</v>
      </c>
      <c r="D2360" s="10">
        <v>45434</v>
      </c>
      <c r="E2360" s="11">
        <v>740830</v>
      </c>
      <c r="F2360" t="s">
        <v>288</v>
      </c>
      <c r="G2360" s="10">
        <f t="shared" si="145"/>
        <v>45464</v>
      </c>
      <c r="H2360" t="s">
        <v>284</v>
      </c>
      <c r="I2360" s="12" t="str">
        <f t="shared" si="146"/>
        <v>11238740830</v>
      </c>
      <c r="L2360" s="11">
        <f t="shared" si="148"/>
        <v>-740830</v>
      </c>
      <c r="O2360" s="10">
        <f>+IFERROR(VLOOKUP(I2360,'[1]Resumen pagos 2025'!$1:$1048576,9,0),0)</f>
        <v>0</v>
      </c>
      <c r="P2360" t="b">
        <f t="shared" si="147"/>
        <v>1</v>
      </c>
    </row>
    <row r="2361" spans="1:16">
      <c r="A2361" t="s">
        <v>292</v>
      </c>
      <c r="B2361" t="s">
        <v>41</v>
      </c>
      <c r="C2361" s="9">
        <v>68427</v>
      </c>
      <c r="D2361" s="10">
        <v>45434</v>
      </c>
      <c r="E2361" s="11">
        <v>44769</v>
      </c>
      <c r="F2361" t="s">
        <v>288</v>
      </c>
      <c r="G2361" s="10">
        <f t="shared" si="145"/>
        <v>45464</v>
      </c>
      <c r="H2361" t="s">
        <v>284</v>
      </c>
      <c r="I2361" s="12" t="str">
        <f t="shared" si="146"/>
        <v>6842744769</v>
      </c>
      <c r="L2361" s="11">
        <f t="shared" si="148"/>
        <v>-44769</v>
      </c>
      <c r="O2361" s="10">
        <f>+IFERROR(VLOOKUP(I2361,'[1]Resumen pagos 2025'!$1:$1048576,9,0),0)</f>
        <v>0</v>
      </c>
      <c r="P2361" t="b">
        <f t="shared" si="147"/>
        <v>1</v>
      </c>
    </row>
    <row r="2362" spans="1:16">
      <c r="A2362" t="s">
        <v>67</v>
      </c>
      <c r="B2362" t="s">
        <v>41</v>
      </c>
      <c r="C2362" s="9">
        <v>40717</v>
      </c>
      <c r="D2362" s="10">
        <v>45435</v>
      </c>
      <c r="E2362" s="11">
        <v>323761</v>
      </c>
      <c r="F2362" t="s">
        <v>288</v>
      </c>
      <c r="G2362" s="10">
        <f t="shared" si="145"/>
        <v>45465</v>
      </c>
      <c r="H2362" t="s">
        <v>284</v>
      </c>
      <c r="I2362" s="12" t="str">
        <f t="shared" si="146"/>
        <v>40717323761</v>
      </c>
      <c r="L2362" s="11">
        <f t="shared" si="148"/>
        <v>-323761</v>
      </c>
      <c r="N2362" s="14" t="s">
        <v>298</v>
      </c>
      <c r="O2362" s="10">
        <f>+IFERROR(VLOOKUP(I2362,'[1]Resumen pagos 2025'!$1:$1048576,9,0),0)</f>
        <v>0</v>
      </c>
      <c r="P2362" t="b">
        <f t="shared" si="147"/>
        <v>1</v>
      </c>
    </row>
    <row r="2363" spans="1:16">
      <c r="A2363" t="s">
        <v>67</v>
      </c>
      <c r="B2363" t="s">
        <v>41</v>
      </c>
      <c r="C2363" s="9">
        <v>40719</v>
      </c>
      <c r="D2363" s="10">
        <v>45435</v>
      </c>
      <c r="E2363" s="11">
        <v>1413575</v>
      </c>
      <c r="F2363" t="s">
        <v>288</v>
      </c>
      <c r="G2363" s="10">
        <f t="shared" si="145"/>
        <v>45465</v>
      </c>
      <c r="H2363" t="s">
        <v>284</v>
      </c>
      <c r="I2363" s="12" t="str">
        <f t="shared" si="146"/>
        <v>407191413575</v>
      </c>
      <c r="L2363" s="11">
        <f t="shared" si="148"/>
        <v>-1413575</v>
      </c>
      <c r="N2363" s="14" t="s">
        <v>298</v>
      </c>
      <c r="O2363" s="10">
        <f>+IFERROR(VLOOKUP(I2363,'[1]Resumen pagos 2025'!$1:$1048576,9,0),0)</f>
        <v>0</v>
      </c>
      <c r="P2363" t="b">
        <f t="shared" si="147"/>
        <v>1</v>
      </c>
    </row>
    <row r="2364" spans="1:16">
      <c r="A2364" t="s">
        <v>373</v>
      </c>
      <c r="B2364" t="s">
        <v>297</v>
      </c>
      <c r="C2364" s="9">
        <v>764274</v>
      </c>
      <c r="D2364" s="10">
        <v>45435</v>
      </c>
      <c r="E2364" s="11">
        <v>19980</v>
      </c>
      <c r="F2364" t="s">
        <v>288</v>
      </c>
      <c r="G2364" s="10">
        <f t="shared" si="145"/>
        <v>45465</v>
      </c>
      <c r="H2364" t="s">
        <v>284</v>
      </c>
      <c r="I2364" s="12" t="str">
        <f t="shared" si="146"/>
        <v>76427419980</v>
      </c>
      <c r="L2364" s="11">
        <f t="shared" si="148"/>
        <v>-19980</v>
      </c>
      <c r="O2364" s="10">
        <f>+IFERROR(VLOOKUP(I2364,'[1]Resumen pagos 2025'!$1:$1048576,9,0),0)</f>
        <v>0</v>
      </c>
      <c r="P2364" t="b">
        <f t="shared" si="147"/>
        <v>1</v>
      </c>
    </row>
    <row r="2365" spans="1:16">
      <c r="A2365" t="s">
        <v>55</v>
      </c>
      <c r="B2365" t="s">
        <v>41</v>
      </c>
      <c r="C2365" s="9">
        <v>1061929</v>
      </c>
      <c r="D2365" s="10">
        <v>45435</v>
      </c>
      <c r="E2365" s="11">
        <v>969990</v>
      </c>
      <c r="F2365" t="s">
        <v>288</v>
      </c>
      <c r="G2365" s="10">
        <f t="shared" si="145"/>
        <v>45465</v>
      </c>
      <c r="H2365" t="s">
        <v>284</v>
      </c>
      <c r="I2365" s="12" t="str">
        <f t="shared" si="146"/>
        <v>1061929969990</v>
      </c>
      <c r="L2365" s="11">
        <f t="shared" si="148"/>
        <v>-969990</v>
      </c>
      <c r="N2365" s="14" t="s">
        <v>304</v>
      </c>
      <c r="O2365" s="10">
        <f>+IFERROR(VLOOKUP(I2365,'[1]Resumen pagos 2025'!$1:$1048576,9,0),0)</f>
        <v>0</v>
      </c>
      <c r="P2365" t="b">
        <f t="shared" si="147"/>
        <v>1</v>
      </c>
    </row>
    <row r="2366" spans="1:16">
      <c r="A2366" t="s">
        <v>55</v>
      </c>
      <c r="B2366" t="s">
        <v>41</v>
      </c>
      <c r="C2366" s="9">
        <v>1061919</v>
      </c>
      <c r="D2366" s="10">
        <v>45435</v>
      </c>
      <c r="E2366" s="11">
        <v>6018431</v>
      </c>
      <c r="F2366" t="s">
        <v>288</v>
      </c>
      <c r="G2366" s="10">
        <f t="shared" si="145"/>
        <v>45465</v>
      </c>
      <c r="H2366" t="s">
        <v>284</v>
      </c>
      <c r="I2366" s="12" t="str">
        <f t="shared" si="146"/>
        <v>10619196018431</v>
      </c>
      <c r="L2366" s="11">
        <f t="shared" si="148"/>
        <v>-6018431</v>
      </c>
      <c r="N2366" s="14" t="s">
        <v>304</v>
      </c>
      <c r="O2366" s="10">
        <f>+IFERROR(VLOOKUP(I2366,'[1]Resumen pagos 2025'!$1:$1048576,9,0),0)</f>
        <v>0</v>
      </c>
      <c r="P2366" t="b">
        <f t="shared" si="147"/>
        <v>1</v>
      </c>
    </row>
    <row r="2367" spans="1:16">
      <c r="A2367" t="s">
        <v>532</v>
      </c>
      <c r="B2367" t="s">
        <v>41</v>
      </c>
      <c r="C2367" s="9">
        <v>2027</v>
      </c>
      <c r="D2367" s="10">
        <v>45435</v>
      </c>
      <c r="E2367" s="11">
        <v>97941</v>
      </c>
      <c r="F2367" t="s">
        <v>288</v>
      </c>
      <c r="G2367" s="10">
        <f t="shared" si="145"/>
        <v>45465</v>
      </c>
      <c r="H2367" t="s">
        <v>284</v>
      </c>
      <c r="I2367" s="12" t="str">
        <f t="shared" si="146"/>
        <v>202797941</v>
      </c>
      <c r="J2367" s="39">
        <v>45509</v>
      </c>
      <c r="K2367" s="40">
        <v>240852</v>
      </c>
      <c r="L2367" s="11">
        <f t="shared" si="148"/>
        <v>142911</v>
      </c>
      <c r="O2367" s="10">
        <f>+IFERROR(VLOOKUP(I2367,'[1]Resumen pagos 2025'!$1:$1048576,9,0),0)</f>
        <v>0</v>
      </c>
      <c r="P2367" t="b">
        <f t="shared" si="147"/>
        <v>0</v>
      </c>
    </row>
    <row r="2368" spans="1:16">
      <c r="A2368" t="s">
        <v>184</v>
      </c>
      <c r="B2368" t="s">
        <v>41</v>
      </c>
      <c r="C2368" s="9">
        <v>14812</v>
      </c>
      <c r="D2368" s="10">
        <v>45435</v>
      </c>
      <c r="E2368" s="11">
        <v>9990000</v>
      </c>
      <c r="F2368" t="s">
        <v>288</v>
      </c>
      <c r="G2368" s="10">
        <f t="shared" si="145"/>
        <v>45465</v>
      </c>
      <c r="H2368" t="s">
        <v>284</v>
      </c>
      <c r="I2368" s="12" t="str">
        <f t="shared" si="146"/>
        <v>148129990000</v>
      </c>
      <c r="L2368" s="11">
        <f t="shared" si="148"/>
        <v>-9990000</v>
      </c>
      <c r="O2368" s="10">
        <f>+IFERROR(VLOOKUP(I2368,'[1]Resumen pagos 2025'!$1:$1048576,9,0),0)</f>
        <v>0</v>
      </c>
      <c r="P2368" t="b">
        <f t="shared" si="147"/>
        <v>1</v>
      </c>
    </row>
    <row r="2369" spans="1:16">
      <c r="A2369" t="s">
        <v>184</v>
      </c>
      <c r="B2369" t="s">
        <v>41</v>
      </c>
      <c r="C2369" s="9">
        <v>14813</v>
      </c>
      <c r="D2369" s="10">
        <v>45435</v>
      </c>
      <c r="E2369" s="11">
        <v>178500</v>
      </c>
      <c r="F2369" t="s">
        <v>288</v>
      </c>
      <c r="G2369" s="10">
        <f t="shared" si="145"/>
        <v>45465</v>
      </c>
      <c r="H2369" t="s">
        <v>284</v>
      </c>
      <c r="I2369" s="12" t="str">
        <f t="shared" si="146"/>
        <v>14813178500</v>
      </c>
      <c r="L2369" s="11">
        <f t="shared" si="148"/>
        <v>-178500</v>
      </c>
      <c r="O2369" s="10">
        <f>+IFERROR(VLOOKUP(I2369,'[1]Resumen pagos 2025'!$1:$1048576,9,0),0)</f>
        <v>0</v>
      </c>
      <c r="P2369" t="b">
        <f t="shared" si="147"/>
        <v>1</v>
      </c>
    </row>
    <row r="2370" spans="1:16">
      <c r="A2370" t="s">
        <v>286</v>
      </c>
      <c r="B2370" t="s">
        <v>41</v>
      </c>
      <c r="C2370" s="9">
        <v>3320562</v>
      </c>
      <c r="D2370" s="10">
        <v>45435</v>
      </c>
      <c r="E2370" s="11">
        <v>346209</v>
      </c>
      <c r="F2370" t="s">
        <v>288</v>
      </c>
      <c r="G2370" s="10">
        <f t="shared" ref="G2370:G2433" si="149">+D2370+30</f>
        <v>45465</v>
      </c>
      <c r="H2370" t="s">
        <v>284</v>
      </c>
      <c r="I2370" s="12" t="str">
        <f t="shared" ref="I2370:I2433" si="150">+C2370&amp;E2370</f>
        <v>3320562346209</v>
      </c>
      <c r="L2370" s="11">
        <f t="shared" si="148"/>
        <v>-346209</v>
      </c>
      <c r="O2370" s="10">
        <f>+IFERROR(VLOOKUP(I2370,'[1]Resumen pagos 2025'!$1:$1048576,9,0),0)</f>
        <v>0</v>
      </c>
      <c r="P2370" t="b">
        <f t="shared" si="147"/>
        <v>1</v>
      </c>
    </row>
    <row r="2371" spans="1:16">
      <c r="A2371" t="s">
        <v>456</v>
      </c>
      <c r="B2371" t="s">
        <v>41</v>
      </c>
      <c r="C2371" s="9">
        <v>179985</v>
      </c>
      <c r="D2371" s="10">
        <v>45436</v>
      </c>
      <c r="E2371" s="11">
        <v>233200</v>
      </c>
      <c r="F2371" t="s">
        <v>288</v>
      </c>
      <c r="G2371" s="10">
        <f t="shared" si="149"/>
        <v>45466</v>
      </c>
      <c r="H2371" t="s">
        <v>284</v>
      </c>
      <c r="I2371" s="12" t="str">
        <f t="shared" si="150"/>
        <v>179985233200</v>
      </c>
      <c r="L2371" s="11">
        <f t="shared" si="148"/>
        <v>-233200</v>
      </c>
      <c r="O2371" s="10">
        <f>+IFERROR(VLOOKUP(I2371,'[1]Resumen pagos 2025'!$1:$1048576,9,0),0)</f>
        <v>0</v>
      </c>
      <c r="P2371" t="b">
        <f t="shared" si="147"/>
        <v>1</v>
      </c>
    </row>
    <row r="2372" spans="1:16">
      <c r="A2372" t="s">
        <v>550</v>
      </c>
      <c r="B2372" t="s">
        <v>41</v>
      </c>
      <c r="C2372" s="9">
        <v>18096</v>
      </c>
      <c r="D2372" s="10">
        <v>45436</v>
      </c>
      <c r="E2372" s="11">
        <v>3281</v>
      </c>
      <c r="F2372" t="s">
        <v>288</v>
      </c>
      <c r="G2372" s="10">
        <f t="shared" si="149"/>
        <v>45466</v>
      </c>
      <c r="H2372" t="s">
        <v>284</v>
      </c>
      <c r="I2372" s="12" t="str">
        <f t="shared" si="150"/>
        <v>180963281</v>
      </c>
      <c r="L2372" s="11">
        <f t="shared" si="148"/>
        <v>-3281</v>
      </c>
      <c r="O2372" s="10">
        <f>+IFERROR(VLOOKUP(I2372,'[1]Resumen pagos 2025'!$1:$1048576,9,0),0)</f>
        <v>0</v>
      </c>
      <c r="P2372" t="b">
        <f t="shared" si="147"/>
        <v>1</v>
      </c>
    </row>
    <row r="2373" spans="1:16">
      <c r="A2373" t="s">
        <v>53</v>
      </c>
      <c r="B2373" t="s">
        <v>41</v>
      </c>
      <c r="C2373" s="9">
        <v>18507</v>
      </c>
      <c r="D2373" s="10">
        <v>45436</v>
      </c>
      <c r="E2373" s="11">
        <v>503903</v>
      </c>
      <c r="F2373" t="s">
        <v>288</v>
      </c>
      <c r="G2373" s="10">
        <f t="shared" si="149"/>
        <v>45466</v>
      </c>
      <c r="H2373" t="s">
        <v>284</v>
      </c>
      <c r="I2373" s="12" t="str">
        <f t="shared" si="150"/>
        <v>18507503903</v>
      </c>
      <c r="L2373" s="11">
        <f t="shared" si="148"/>
        <v>-503903</v>
      </c>
      <c r="O2373" s="10">
        <f>+IFERROR(VLOOKUP(I2373,'[1]Resumen pagos 2025'!$1:$1048576,9,0),0)</f>
        <v>0</v>
      </c>
      <c r="P2373" t="b">
        <f t="shared" si="147"/>
        <v>1</v>
      </c>
    </row>
    <row r="2374" spans="1:16">
      <c r="A2374" t="s">
        <v>350</v>
      </c>
      <c r="B2374" t="s">
        <v>297</v>
      </c>
      <c r="C2374" s="9">
        <v>2310695</v>
      </c>
      <c r="D2374" s="10">
        <v>45439</v>
      </c>
      <c r="E2374" s="11">
        <v>12303</v>
      </c>
      <c r="F2374" t="s">
        <v>288</v>
      </c>
      <c r="G2374" s="10">
        <f t="shared" si="149"/>
        <v>45469</v>
      </c>
      <c r="H2374" t="s">
        <v>284</v>
      </c>
      <c r="I2374" s="12" t="str">
        <f t="shared" si="150"/>
        <v>231069512303</v>
      </c>
      <c r="J2374" s="10">
        <f>+G2374</f>
        <v>45469</v>
      </c>
      <c r="K2374" s="11">
        <f>+E2374</f>
        <v>12303</v>
      </c>
      <c r="L2374" s="11">
        <f t="shared" si="148"/>
        <v>0</v>
      </c>
      <c r="O2374" s="10">
        <f>+IFERROR(VLOOKUP(I2374,'[1]Resumen pagos 2025'!$1:$1048576,9,0),0)</f>
        <v>0</v>
      </c>
      <c r="P2374" t="b">
        <f t="shared" si="147"/>
        <v>0</v>
      </c>
    </row>
    <row r="2375" spans="1:16">
      <c r="A2375" t="s">
        <v>55</v>
      </c>
      <c r="B2375" t="s">
        <v>41</v>
      </c>
      <c r="C2375" s="9">
        <v>1062078</v>
      </c>
      <c r="D2375" s="10">
        <v>45440</v>
      </c>
      <c r="E2375" s="11">
        <v>3821771</v>
      </c>
      <c r="F2375" t="s">
        <v>288</v>
      </c>
      <c r="G2375" s="10">
        <f t="shared" si="149"/>
        <v>45470</v>
      </c>
      <c r="H2375" t="s">
        <v>284</v>
      </c>
      <c r="I2375" s="12" t="str">
        <f t="shared" si="150"/>
        <v>10620783821771</v>
      </c>
      <c r="L2375" s="11">
        <f t="shared" si="148"/>
        <v>-3821771</v>
      </c>
      <c r="N2375" s="14" t="s">
        <v>304</v>
      </c>
      <c r="O2375" s="10">
        <f>+IFERROR(VLOOKUP(I2375,'[1]Resumen pagos 2025'!$1:$1048576,9,0),0)</f>
        <v>0</v>
      </c>
      <c r="P2375" t="b">
        <f t="shared" ref="P2375:P2438" si="151">+O2375=J2375</f>
        <v>1</v>
      </c>
    </row>
    <row r="2376" spans="1:16">
      <c r="A2376" t="s">
        <v>436</v>
      </c>
      <c r="B2376" t="s">
        <v>297</v>
      </c>
      <c r="C2376" s="9">
        <v>5394161</v>
      </c>
      <c r="D2376" s="10">
        <v>45441</v>
      </c>
      <c r="E2376" s="11">
        <v>10001600</v>
      </c>
      <c r="F2376" t="s">
        <v>288</v>
      </c>
      <c r="G2376" s="10">
        <f t="shared" si="149"/>
        <v>45471</v>
      </c>
      <c r="H2376" t="s">
        <v>284</v>
      </c>
      <c r="I2376" s="12" t="str">
        <f t="shared" si="150"/>
        <v>539416110001600</v>
      </c>
      <c r="L2376" s="11">
        <f t="shared" si="148"/>
        <v>-10001600</v>
      </c>
      <c r="M2376" t="s">
        <v>551</v>
      </c>
      <c r="O2376" s="10">
        <f>+IFERROR(VLOOKUP(I2376,'[1]Resumen pagos 2025'!$1:$1048576,9,0),0)</f>
        <v>0</v>
      </c>
      <c r="P2376" t="b">
        <f t="shared" si="151"/>
        <v>1</v>
      </c>
    </row>
    <row r="2377" spans="1:16">
      <c r="A2377" t="s">
        <v>47</v>
      </c>
      <c r="B2377" t="s">
        <v>41</v>
      </c>
      <c r="C2377" s="9">
        <v>13253</v>
      </c>
      <c r="D2377" s="10">
        <v>45442</v>
      </c>
      <c r="E2377" s="11">
        <v>159992</v>
      </c>
      <c r="F2377" t="s">
        <v>288</v>
      </c>
      <c r="G2377" s="10">
        <f t="shared" si="149"/>
        <v>45472</v>
      </c>
      <c r="H2377" t="s">
        <v>284</v>
      </c>
      <c r="I2377" s="12" t="str">
        <f t="shared" si="150"/>
        <v>13253159992</v>
      </c>
      <c r="L2377" s="11">
        <f t="shared" si="148"/>
        <v>-159992</v>
      </c>
      <c r="O2377" s="10">
        <f>+IFERROR(VLOOKUP(I2377,'[1]Resumen pagos 2025'!$1:$1048576,9,0),0)</f>
        <v>0</v>
      </c>
      <c r="P2377" t="b">
        <f t="shared" si="151"/>
        <v>1</v>
      </c>
    </row>
    <row r="2378" spans="1:16">
      <c r="A2378" t="s">
        <v>305</v>
      </c>
      <c r="B2378" t="s">
        <v>41</v>
      </c>
      <c r="C2378" s="9">
        <v>4887809</v>
      </c>
      <c r="D2378" s="10">
        <v>45442</v>
      </c>
      <c r="E2378" s="11">
        <v>339980</v>
      </c>
      <c r="F2378" t="s">
        <v>288</v>
      </c>
      <c r="G2378" s="10">
        <f t="shared" si="149"/>
        <v>45472</v>
      </c>
      <c r="H2378" t="s">
        <v>284</v>
      </c>
      <c r="I2378" s="12" t="str">
        <f t="shared" si="150"/>
        <v>4887809339980</v>
      </c>
      <c r="L2378" s="11">
        <f t="shared" si="148"/>
        <v>-339980</v>
      </c>
      <c r="O2378" s="10">
        <f>+IFERROR(VLOOKUP(I2378,'[1]Resumen pagos 2025'!$1:$1048576,9,0),0)</f>
        <v>0</v>
      </c>
      <c r="P2378" t="b">
        <f t="shared" si="151"/>
        <v>1</v>
      </c>
    </row>
    <row r="2379" spans="1:16">
      <c r="A2379" t="s">
        <v>434</v>
      </c>
      <c r="B2379" t="s">
        <v>41</v>
      </c>
      <c r="C2379" s="9">
        <v>5819</v>
      </c>
      <c r="D2379" s="10">
        <v>45443</v>
      </c>
      <c r="E2379" s="11">
        <v>3808000</v>
      </c>
      <c r="F2379" t="s">
        <v>288</v>
      </c>
      <c r="G2379" s="10">
        <f t="shared" si="149"/>
        <v>45473</v>
      </c>
      <c r="H2379" t="s">
        <v>284</v>
      </c>
      <c r="I2379" s="12" t="str">
        <f t="shared" si="150"/>
        <v>58193808000</v>
      </c>
      <c r="L2379" s="11">
        <f t="shared" si="148"/>
        <v>-3808000</v>
      </c>
      <c r="O2379" s="10">
        <f>+IFERROR(VLOOKUP(I2379,'[1]Resumen pagos 2025'!$1:$1048576,9,0),0)</f>
        <v>0</v>
      </c>
      <c r="P2379" t="b">
        <f t="shared" si="151"/>
        <v>1</v>
      </c>
    </row>
    <row r="2380" spans="1:16">
      <c r="A2380" t="s">
        <v>67</v>
      </c>
      <c r="B2380" t="s">
        <v>41</v>
      </c>
      <c r="C2380" s="9">
        <v>40906</v>
      </c>
      <c r="D2380" s="10">
        <v>45443</v>
      </c>
      <c r="E2380" s="11">
        <v>1449607</v>
      </c>
      <c r="F2380" t="s">
        <v>288</v>
      </c>
      <c r="G2380" s="10">
        <f t="shared" si="149"/>
        <v>45473</v>
      </c>
      <c r="H2380" t="s">
        <v>284</v>
      </c>
      <c r="I2380" s="12" t="str">
        <f t="shared" si="150"/>
        <v>409061449607</v>
      </c>
      <c r="L2380" s="11">
        <f t="shared" ref="L2380:L2443" si="152">+K2380-E2380</f>
        <v>-1449607</v>
      </c>
      <c r="N2380" s="14" t="s">
        <v>298</v>
      </c>
      <c r="O2380" s="10">
        <f>+IFERROR(VLOOKUP(I2380,'[1]Resumen pagos 2025'!$1:$1048576,9,0),0)</f>
        <v>0</v>
      </c>
      <c r="P2380" t="b">
        <f t="shared" si="151"/>
        <v>1</v>
      </c>
    </row>
    <row r="2381" spans="1:16">
      <c r="A2381" t="s">
        <v>376</v>
      </c>
      <c r="B2381" t="s">
        <v>41</v>
      </c>
      <c r="C2381" s="9">
        <v>8473203</v>
      </c>
      <c r="D2381" s="10">
        <v>45443</v>
      </c>
      <c r="E2381" s="11">
        <v>23063</v>
      </c>
      <c r="F2381" t="s">
        <v>288</v>
      </c>
      <c r="G2381" s="10">
        <f t="shared" si="149"/>
        <v>45473</v>
      </c>
      <c r="H2381" t="s">
        <v>284</v>
      </c>
      <c r="I2381" s="12" t="str">
        <f t="shared" si="150"/>
        <v>847320323063</v>
      </c>
      <c r="J2381" s="10">
        <f>+G2381</f>
        <v>45473</v>
      </c>
      <c r="K2381" s="11">
        <f>+E2381</f>
        <v>23063</v>
      </c>
      <c r="L2381" s="11">
        <f t="shared" si="152"/>
        <v>0</v>
      </c>
      <c r="O2381" s="10">
        <f>+IFERROR(VLOOKUP(I2381,'[1]Resumen pagos 2025'!$1:$1048576,9,0),0)</f>
        <v>0</v>
      </c>
      <c r="P2381" t="b">
        <f t="shared" si="151"/>
        <v>0</v>
      </c>
    </row>
    <row r="2382" spans="1:16">
      <c r="A2382" t="s">
        <v>95</v>
      </c>
      <c r="B2382" t="s">
        <v>41</v>
      </c>
      <c r="C2382" s="9">
        <v>6145</v>
      </c>
      <c r="D2382" s="10">
        <v>45443</v>
      </c>
      <c r="E2382" s="11">
        <v>2914836</v>
      </c>
      <c r="F2382" t="s">
        <v>288</v>
      </c>
      <c r="G2382" s="10">
        <f t="shared" si="149"/>
        <v>45473</v>
      </c>
      <c r="H2382" t="s">
        <v>284</v>
      </c>
      <c r="I2382" s="12" t="str">
        <f t="shared" si="150"/>
        <v>61452914836</v>
      </c>
      <c r="L2382" s="11">
        <f t="shared" si="152"/>
        <v>-2914836</v>
      </c>
      <c r="O2382" s="10">
        <f>+IFERROR(VLOOKUP(I2382,'[1]Resumen pagos 2025'!$1:$1048576,9,0),0)</f>
        <v>0</v>
      </c>
      <c r="P2382" t="b">
        <f t="shared" si="151"/>
        <v>1</v>
      </c>
    </row>
    <row r="2383" spans="1:16">
      <c r="A2383" t="s">
        <v>552</v>
      </c>
      <c r="B2383" t="s">
        <v>41</v>
      </c>
      <c r="C2383" s="9">
        <v>230225</v>
      </c>
      <c r="D2383" s="10">
        <v>45443</v>
      </c>
      <c r="E2383" s="11">
        <v>503472</v>
      </c>
      <c r="F2383" t="s">
        <v>288</v>
      </c>
      <c r="G2383" s="10">
        <f t="shared" si="149"/>
        <v>45473</v>
      </c>
      <c r="H2383" t="s">
        <v>284</v>
      </c>
      <c r="I2383" s="12" t="str">
        <f t="shared" si="150"/>
        <v>230225503472</v>
      </c>
      <c r="L2383" s="11">
        <f t="shared" si="152"/>
        <v>-503472</v>
      </c>
      <c r="O2383" s="10">
        <f>+IFERROR(VLOOKUP(I2383,'[1]Resumen pagos 2025'!$1:$1048576,9,0),0)</f>
        <v>0</v>
      </c>
      <c r="P2383" t="b">
        <f t="shared" si="151"/>
        <v>1</v>
      </c>
    </row>
    <row r="2384" spans="1:16">
      <c r="A2384" t="s">
        <v>553</v>
      </c>
      <c r="B2384" t="s">
        <v>41</v>
      </c>
      <c r="C2384" s="9">
        <v>12135</v>
      </c>
      <c r="D2384" s="10">
        <v>45443</v>
      </c>
      <c r="E2384" s="11">
        <v>5814791</v>
      </c>
      <c r="F2384" t="s">
        <v>288</v>
      </c>
      <c r="G2384" s="10">
        <f t="shared" si="149"/>
        <v>45473</v>
      </c>
      <c r="H2384" t="s">
        <v>284</v>
      </c>
      <c r="I2384" s="12" t="str">
        <f t="shared" si="150"/>
        <v>121355814791</v>
      </c>
      <c r="J2384" s="10">
        <v>45462</v>
      </c>
      <c r="K2384" s="11">
        <v>7307851</v>
      </c>
      <c r="L2384" s="11">
        <f t="shared" si="152"/>
        <v>1493060</v>
      </c>
      <c r="O2384" s="10">
        <f>+IFERROR(VLOOKUP(I2384,'[1]Resumen pagos 2025'!$1:$1048576,9,0),0)</f>
        <v>0</v>
      </c>
      <c r="P2384" t="b">
        <f t="shared" si="151"/>
        <v>0</v>
      </c>
    </row>
    <row r="2385" spans="1:16">
      <c r="A2385" t="s">
        <v>553</v>
      </c>
      <c r="B2385" t="s">
        <v>41</v>
      </c>
      <c r="C2385" s="9">
        <v>12140</v>
      </c>
      <c r="D2385" s="10">
        <v>45443</v>
      </c>
      <c r="E2385" s="11">
        <v>1493060</v>
      </c>
      <c r="F2385" t="s">
        <v>288</v>
      </c>
      <c r="G2385" s="10">
        <f t="shared" si="149"/>
        <v>45473</v>
      </c>
      <c r="H2385" t="s">
        <v>284</v>
      </c>
      <c r="I2385" s="12" t="str">
        <f t="shared" si="150"/>
        <v>121401493060</v>
      </c>
      <c r="J2385" s="10">
        <v>45464</v>
      </c>
      <c r="K2385" s="11">
        <v>1493060</v>
      </c>
      <c r="L2385" s="11">
        <f t="shared" si="152"/>
        <v>0</v>
      </c>
      <c r="O2385" s="10">
        <f>+IFERROR(VLOOKUP(I2385,'[1]Resumen pagos 2025'!$1:$1048576,9,0),0)</f>
        <v>0</v>
      </c>
      <c r="P2385" t="b">
        <f t="shared" si="151"/>
        <v>0</v>
      </c>
    </row>
    <row r="2386" spans="1:16">
      <c r="A2386" t="s">
        <v>57</v>
      </c>
      <c r="B2386" t="s">
        <v>41</v>
      </c>
      <c r="C2386" s="9">
        <v>582436</v>
      </c>
      <c r="D2386" s="10">
        <v>45443</v>
      </c>
      <c r="E2386" s="11">
        <v>180591</v>
      </c>
      <c r="F2386" t="s">
        <v>288</v>
      </c>
      <c r="G2386" s="10">
        <f t="shared" si="149"/>
        <v>45473</v>
      </c>
      <c r="H2386" t="s">
        <v>284</v>
      </c>
      <c r="I2386" s="12" t="str">
        <f t="shared" si="150"/>
        <v>582436180591</v>
      </c>
      <c r="J2386" s="28">
        <v>45428</v>
      </c>
      <c r="K2386" s="16">
        <v>180590</v>
      </c>
      <c r="L2386" s="11">
        <f t="shared" si="152"/>
        <v>-1</v>
      </c>
      <c r="O2386" s="10">
        <f>+IFERROR(VLOOKUP(I2386,'[1]Resumen pagos 2025'!$1:$1048576,9,0),0)</f>
        <v>0</v>
      </c>
      <c r="P2386" t="b">
        <f t="shared" si="151"/>
        <v>0</v>
      </c>
    </row>
    <row r="2387" spans="1:16">
      <c r="A2387" t="s">
        <v>292</v>
      </c>
      <c r="B2387" t="s">
        <v>41</v>
      </c>
      <c r="C2387" s="9">
        <v>68881</v>
      </c>
      <c r="D2387" s="10">
        <v>45443</v>
      </c>
      <c r="E2387" s="11">
        <v>15992</v>
      </c>
      <c r="F2387" t="s">
        <v>288</v>
      </c>
      <c r="G2387" s="10">
        <f t="shared" si="149"/>
        <v>45473</v>
      </c>
      <c r="H2387" t="s">
        <v>284</v>
      </c>
      <c r="I2387" s="12" t="str">
        <f t="shared" si="150"/>
        <v>6888115992</v>
      </c>
      <c r="L2387" s="11">
        <f t="shared" si="152"/>
        <v>-15992</v>
      </c>
      <c r="O2387" s="10">
        <f>+IFERROR(VLOOKUP(I2387,'[1]Resumen pagos 2025'!$1:$1048576,9,0),0)</f>
        <v>0</v>
      </c>
      <c r="P2387" t="b">
        <f t="shared" si="151"/>
        <v>1</v>
      </c>
    </row>
    <row r="2388" spans="1:16">
      <c r="A2388" t="s">
        <v>292</v>
      </c>
      <c r="B2388" t="s">
        <v>41</v>
      </c>
      <c r="C2388" s="9">
        <v>68882</v>
      </c>
      <c r="D2388" s="10">
        <v>45443</v>
      </c>
      <c r="E2388" s="11">
        <v>178475</v>
      </c>
      <c r="F2388" t="s">
        <v>288</v>
      </c>
      <c r="G2388" s="10">
        <f t="shared" si="149"/>
        <v>45473</v>
      </c>
      <c r="H2388" t="s">
        <v>284</v>
      </c>
      <c r="I2388" s="12" t="str">
        <f t="shared" si="150"/>
        <v>68882178475</v>
      </c>
      <c r="L2388" s="11">
        <f t="shared" si="152"/>
        <v>-178475</v>
      </c>
      <c r="O2388" s="10">
        <f>+IFERROR(VLOOKUP(I2388,'[1]Resumen pagos 2025'!$1:$1048576,9,0),0)</f>
        <v>0</v>
      </c>
      <c r="P2388" t="b">
        <f t="shared" si="151"/>
        <v>1</v>
      </c>
    </row>
    <row r="2389" spans="1:16">
      <c r="A2389" t="s">
        <v>61</v>
      </c>
      <c r="B2389" t="s">
        <v>297</v>
      </c>
      <c r="C2389" s="9">
        <v>1339</v>
      </c>
      <c r="D2389" s="10">
        <v>45443</v>
      </c>
      <c r="E2389" s="11">
        <v>1360521</v>
      </c>
      <c r="F2389" t="s">
        <v>288</v>
      </c>
      <c r="G2389" s="10">
        <f t="shared" si="149"/>
        <v>45473</v>
      </c>
      <c r="H2389" t="s">
        <v>284</v>
      </c>
      <c r="I2389" s="12" t="str">
        <f t="shared" si="150"/>
        <v>13391360521</v>
      </c>
      <c r="L2389" s="11">
        <f t="shared" si="152"/>
        <v>-1360521</v>
      </c>
      <c r="O2389" s="10">
        <f>+IFERROR(VLOOKUP(I2389,'[1]Resumen pagos 2025'!$1:$1048576,9,0),0)</f>
        <v>0</v>
      </c>
      <c r="P2389" t="b">
        <f t="shared" si="151"/>
        <v>1</v>
      </c>
    </row>
    <row r="2390" spans="1:16">
      <c r="A2390" t="s">
        <v>375</v>
      </c>
      <c r="B2390" t="s">
        <v>41</v>
      </c>
      <c r="C2390" s="9">
        <v>35362</v>
      </c>
      <c r="D2390" s="10">
        <v>45444</v>
      </c>
      <c r="E2390" s="11">
        <v>1310904</v>
      </c>
      <c r="F2390" t="s">
        <v>288</v>
      </c>
      <c r="G2390" s="10">
        <f t="shared" si="149"/>
        <v>45474</v>
      </c>
      <c r="H2390" t="s">
        <v>284</v>
      </c>
      <c r="I2390" s="12" t="str">
        <f t="shared" si="150"/>
        <v>353621310904</v>
      </c>
      <c r="L2390" s="11">
        <f t="shared" si="152"/>
        <v>-1310904</v>
      </c>
      <c r="O2390" s="10">
        <f>+IFERROR(VLOOKUP(I2390,'[1]Resumen pagos 2025'!$1:$1048576,9,0),0)</f>
        <v>0</v>
      </c>
      <c r="P2390" t="b">
        <f t="shared" si="151"/>
        <v>1</v>
      </c>
    </row>
    <row r="2391" spans="1:16">
      <c r="A2391" t="s">
        <v>127</v>
      </c>
      <c r="B2391" t="s">
        <v>297</v>
      </c>
      <c r="C2391" s="9">
        <v>210304</v>
      </c>
      <c r="D2391" s="10">
        <v>45444</v>
      </c>
      <c r="E2391" s="11">
        <v>12544</v>
      </c>
      <c r="F2391" t="s">
        <v>288</v>
      </c>
      <c r="G2391" s="10">
        <f t="shared" si="149"/>
        <v>45474</v>
      </c>
      <c r="H2391" t="s">
        <v>284</v>
      </c>
      <c r="I2391" s="12" t="str">
        <f t="shared" si="150"/>
        <v>21030412544</v>
      </c>
      <c r="L2391" s="11">
        <f t="shared" si="152"/>
        <v>-12544</v>
      </c>
      <c r="O2391" s="10">
        <f>+IFERROR(VLOOKUP(I2391,'[1]Resumen pagos 2025'!$1:$1048576,9,0),0)</f>
        <v>0</v>
      </c>
      <c r="P2391" t="b">
        <f t="shared" si="151"/>
        <v>1</v>
      </c>
    </row>
    <row r="2392" spans="1:16">
      <c r="A2392" t="s">
        <v>55</v>
      </c>
      <c r="B2392" t="s">
        <v>41</v>
      </c>
      <c r="C2392" s="9">
        <v>1091884</v>
      </c>
      <c r="D2392" s="10">
        <v>45445</v>
      </c>
      <c r="E2392" s="11">
        <v>29990</v>
      </c>
      <c r="F2392" t="s">
        <v>288</v>
      </c>
      <c r="G2392" s="10">
        <f t="shared" si="149"/>
        <v>45475</v>
      </c>
      <c r="H2392" t="s">
        <v>284</v>
      </c>
      <c r="I2392" s="12" t="str">
        <f t="shared" si="150"/>
        <v>109188429990</v>
      </c>
      <c r="L2392" s="11">
        <f t="shared" si="152"/>
        <v>-29990</v>
      </c>
      <c r="N2392" s="14" t="s">
        <v>304</v>
      </c>
      <c r="O2392" s="10">
        <f>+IFERROR(VLOOKUP(I2392,'[1]Resumen pagos 2025'!$1:$1048576,9,0),0)</f>
        <v>0</v>
      </c>
      <c r="P2392" t="b">
        <f t="shared" si="151"/>
        <v>1</v>
      </c>
    </row>
    <row r="2393" spans="1:16">
      <c r="A2393" t="s">
        <v>64</v>
      </c>
      <c r="B2393" t="s">
        <v>41</v>
      </c>
      <c r="C2393" s="9">
        <v>120484</v>
      </c>
      <c r="D2393" s="10">
        <v>45446</v>
      </c>
      <c r="E2393" s="11">
        <v>1942450</v>
      </c>
      <c r="F2393" t="s">
        <v>288</v>
      </c>
      <c r="G2393" s="10">
        <f t="shared" si="149"/>
        <v>45476</v>
      </c>
      <c r="H2393" t="s">
        <v>284</v>
      </c>
      <c r="I2393" s="12" t="str">
        <f t="shared" si="150"/>
        <v>1204841942450</v>
      </c>
      <c r="L2393" s="11">
        <f t="shared" si="152"/>
        <v>-1942450</v>
      </c>
      <c r="O2393" s="10">
        <f>+IFERROR(VLOOKUP(I2393,'[1]Resumen pagos 2025'!$1:$1048576,9,0),0)</f>
        <v>0</v>
      </c>
      <c r="P2393" t="b">
        <f t="shared" si="151"/>
        <v>1</v>
      </c>
    </row>
    <row r="2394" spans="1:16">
      <c r="A2394" t="s">
        <v>295</v>
      </c>
      <c r="B2394" t="s">
        <v>41</v>
      </c>
      <c r="C2394" s="9">
        <v>33057</v>
      </c>
      <c r="D2394" s="10">
        <v>45446</v>
      </c>
      <c r="E2394" s="11">
        <v>47600</v>
      </c>
      <c r="F2394" t="s">
        <v>288</v>
      </c>
      <c r="G2394" s="10">
        <f t="shared" si="149"/>
        <v>45476</v>
      </c>
      <c r="H2394" t="s">
        <v>284</v>
      </c>
      <c r="I2394" s="12" t="str">
        <f t="shared" si="150"/>
        <v>3305747600</v>
      </c>
      <c r="J2394" s="10">
        <v>45446</v>
      </c>
      <c r="K2394" s="11">
        <v>47600</v>
      </c>
      <c r="L2394" s="11">
        <f t="shared" si="152"/>
        <v>0</v>
      </c>
      <c r="O2394" s="10">
        <f>+IFERROR(VLOOKUP(I2394,'[1]Resumen pagos 2025'!$1:$1048576,9,0),0)</f>
        <v>0</v>
      </c>
      <c r="P2394" t="b">
        <f t="shared" si="151"/>
        <v>0</v>
      </c>
    </row>
    <row r="2395" spans="1:16">
      <c r="A2395" t="s">
        <v>47</v>
      </c>
      <c r="B2395" t="s">
        <v>41</v>
      </c>
      <c r="C2395" s="9">
        <v>13266</v>
      </c>
      <c r="D2395" s="10">
        <v>45446</v>
      </c>
      <c r="E2395" s="11">
        <v>21813</v>
      </c>
      <c r="F2395" t="s">
        <v>288</v>
      </c>
      <c r="G2395" s="10">
        <f t="shared" si="149"/>
        <v>45476</v>
      </c>
      <c r="H2395" t="s">
        <v>284</v>
      </c>
      <c r="I2395" s="12" t="str">
        <f t="shared" si="150"/>
        <v>1326621813</v>
      </c>
      <c r="L2395" s="11">
        <f t="shared" si="152"/>
        <v>-21813</v>
      </c>
      <c r="O2395" s="10">
        <f>+IFERROR(VLOOKUP(I2395,'[1]Resumen pagos 2025'!$1:$1048576,9,0),0)</f>
        <v>0</v>
      </c>
      <c r="P2395" t="b">
        <f t="shared" si="151"/>
        <v>1</v>
      </c>
    </row>
    <row r="2396" spans="1:16">
      <c r="A2396" t="s">
        <v>550</v>
      </c>
      <c r="B2396" t="s">
        <v>41</v>
      </c>
      <c r="C2396" s="9">
        <v>18408</v>
      </c>
      <c r="D2396" s="10">
        <v>45446</v>
      </c>
      <c r="E2396" s="11">
        <v>12735</v>
      </c>
      <c r="F2396" t="s">
        <v>288</v>
      </c>
      <c r="G2396" s="10">
        <f t="shared" si="149"/>
        <v>45476</v>
      </c>
      <c r="H2396" t="s">
        <v>284</v>
      </c>
      <c r="I2396" s="12" t="str">
        <f t="shared" si="150"/>
        <v>1840812735</v>
      </c>
      <c r="L2396" s="11">
        <f t="shared" si="152"/>
        <v>-12735</v>
      </c>
      <c r="O2396" s="10">
        <f>+IFERROR(VLOOKUP(I2396,'[1]Resumen pagos 2025'!$1:$1048576,9,0),0)</f>
        <v>0</v>
      </c>
      <c r="P2396" t="b">
        <f t="shared" si="151"/>
        <v>1</v>
      </c>
    </row>
    <row r="2397" spans="1:16">
      <c r="A2397" t="s">
        <v>67</v>
      </c>
      <c r="B2397" t="s">
        <v>41</v>
      </c>
      <c r="C2397" s="9">
        <v>40963</v>
      </c>
      <c r="D2397" s="10">
        <v>45447</v>
      </c>
      <c r="E2397" s="11">
        <v>1089620</v>
      </c>
      <c r="F2397" t="s">
        <v>288</v>
      </c>
      <c r="G2397" s="10">
        <f t="shared" si="149"/>
        <v>45477</v>
      </c>
      <c r="H2397" t="s">
        <v>284</v>
      </c>
      <c r="I2397" s="12" t="str">
        <f t="shared" si="150"/>
        <v>409631089620</v>
      </c>
      <c r="L2397" s="11">
        <f t="shared" si="152"/>
        <v>-1089620</v>
      </c>
      <c r="N2397" s="14" t="s">
        <v>298</v>
      </c>
      <c r="O2397" s="10">
        <f>+IFERROR(VLOOKUP(I2397,'[1]Resumen pagos 2025'!$1:$1048576,9,0),0)</f>
        <v>0</v>
      </c>
      <c r="P2397" t="b">
        <f t="shared" si="151"/>
        <v>1</v>
      </c>
    </row>
    <row r="2398" spans="1:16">
      <c r="A2398" t="s">
        <v>478</v>
      </c>
      <c r="B2398" t="s">
        <v>41</v>
      </c>
      <c r="C2398" s="9">
        <v>348</v>
      </c>
      <c r="D2398" s="10">
        <v>45447</v>
      </c>
      <c r="E2398" s="11">
        <v>1104402</v>
      </c>
      <c r="F2398" t="s">
        <v>288</v>
      </c>
      <c r="G2398" s="10">
        <f t="shared" si="149"/>
        <v>45477</v>
      </c>
      <c r="H2398" t="s">
        <v>284</v>
      </c>
      <c r="I2398" s="12" t="str">
        <f t="shared" si="150"/>
        <v>3481104402</v>
      </c>
      <c r="J2398" s="28">
        <v>45447</v>
      </c>
      <c r="K2398" s="29">
        <v>1130398</v>
      </c>
      <c r="L2398" s="11">
        <f t="shared" si="152"/>
        <v>25996</v>
      </c>
      <c r="N2398" s="13" t="s">
        <v>554</v>
      </c>
      <c r="O2398" s="10">
        <f>+IFERROR(VLOOKUP(I2398,'[1]Resumen pagos 2025'!$1:$1048576,9,0),0)</f>
        <v>0</v>
      </c>
      <c r="P2398" t="b">
        <f t="shared" si="151"/>
        <v>0</v>
      </c>
    </row>
    <row r="2399" spans="1:16">
      <c r="A2399" t="s">
        <v>52</v>
      </c>
      <c r="B2399" t="s">
        <v>41</v>
      </c>
      <c r="C2399" s="9">
        <v>121337</v>
      </c>
      <c r="D2399" s="10">
        <v>45448</v>
      </c>
      <c r="E2399" s="11">
        <v>27965</v>
      </c>
      <c r="F2399" t="s">
        <v>288</v>
      </c>
      <c r="G2399" s="10">
        <f t="shared" si="149"/>
        <v>45478</v>
      </c>
      <c r="H2399" t="s">
        <v>284</v>
      </c>
      <c r="I2399" s="12" t="str">
        <f t="shared" si="150"/>
        <v>12133727965</v>
      </c>
      <c r="L2399" s="11">
        <f t="shared" si="152"/>
        <v>-27965</v>
      </c>
      <c r="O2399" s="10">
        <f>+IFERROR(VLOOKUP(I2399,'[1]Resumen pagos 2025'!$1:$1048576,9,0),0)</f>
        <v>0</v>
      </c>
      <c r="P2399" t="b">
        <f t="shared" si="151"/>
        <v>1</v>
      </c>
    </row>
    <row r="2400" spans="1:16">
      <c r="A2400" t="s">
        <v>55</v>
      </c>
      <c r="B2400" t="s">
        <v>41</v>
      </c>
      <c r="C2400" s="9">
        <v>1062419</v>
      </c>
      <c r="D2400" s="10">
        <v>45448</v>
      </c>
      <c r="E2400" s="11">
        <v>2027571</v>
      </c>
      <c r="F2400" t="s">
        <v>288</v>
      </c>
      <c r="G2400" s="10">
        <f t="shared" si="149"/>
        <v>45478</v>
      </c>
      <c r="H2400" t="s">
        <v>284</v>
      </c>
      <c r="I2400" s="12" t="str">
        <f t="shared" si="150"/>
        <v>10624192027571</v>
      </c>
      <c r="L2400" s="11">
        <f t="shared" si="152"/>
        <v>-2027571</v>
      </c>
      <c r="N2400" s="14" t="s">
        <v>304</v>
      </c>
      <c r="O2400" s="10">
        <f>+IFERROR(VLOOKUP(I2400,'[1]Resumen pagos 2025'!$1:$1048576,9,0),0)</f>
        <v>0</v>
      </c>
      <c r="P2400" t="b">
        <f t="shared" si="151"/>
        <v>1</v>
      </c>
    </row>
    <row r="2401" spans="1:16">
      <c r="A2401" t="s">
        <v>55</v>
      </c>
      <c r="B2401" t="s">
        <v>41</v>
      </c>
      <c r="C2401" s="9">
        <v>1062420</v>
      </c>
      <c r="D2401" s="10">
        <v>45448</v>
      </c>
      <c r="E2401" s="11">
        <v>1425890</v>
      </c>
      <c r="F2401" t="s">
        <v>288</v>
      </c>
      <c r="G2401" s="10">
        <f t="shared" si="149"/>
        <v>45478</v>
      </c>
      <c r="H2401" t="s">
        <v>284</v>
      </c>
      <c r="I2401" s="12" t="str">
        <f t="shared" si="150"/>
        <v>10624201425890</v>
      </c>
      <c r="L2401" s="11">
        <f t="shared" si="152"/>
        <v>-1425890</v>
      </c>
      <c r="N2401" s="14" t="s">
        <v>304</v>
      </c>
      <c r="O2401" s="10">
        <f>+IFERROR(VLOOKUP(I2401,'[1]Resumen pagos 2025'!$1:$1048576,9,0),0)</f>
        <v>0</v>
      </c>
      <c r="P2401" t="b">
        <f t="shared" si="151"/>
        <v>1</v>
      </c>
    </row>
    <row r="2402" spans="1:16">
      <c r="A2402" t="s">
        <v>61</v>
      </c>
      <c r="B2402" t="s">
        <v>297</v>
      </c>
      <c r="C2402" s="9">
        <v>1345</v>
      </c>
      <c r="D2402" s="10">
        <v>45448</v>
      </c>
      <c r="E2402" s="11">
        <v>1539130</v>
      </c>
      <c r="F2402" t="s">
        <v>288</v>
      </c>
      <c r="G2402" s="10">
        <f t="shared" si="149"/>
        <v>45478</v>
      </c>
      <c r="H2402" t="s">
        <v>284</v>
      </c>
      <c r="I2402" s="12" t="str">
        <f t="shared" si="150"/>
        <v>13451539130</v>
      </c>
      <c r="L2402" s="11">
        <f t="shared" si="152"/>
        <v>-1539130</v>
      </c>
      <c r="O2402" s="10">
        <f>+IFERROR(VLOOKUP(I2402,'[1]Resumen pagos 2025'!$1:$1048576,9,0),0)</f>
        <v>0</v>
      </c>
      <c r="P2402" t="b">
        <f t="shared" si="151"/>
        <v>1</v>
      </c>
    </row>
    <row r="2403" spans="1:16">
      <c r="A2403" t="s">
        <v>61</v>
      </c>
      <c r="B2403" t="s">
        <v>297</v>
      </c>
      <c r="C2403" s="9">
        <v>1393</v>
      </c>
      <c r="D2403" s="10">
        <v>45448</v>
      </c>
      <c r="E2403" s="11">
        <v>135806</v>
      </c>
      <c r="F2403" t="s">
        <v>288</v>
      </c>
      <c r="G2403" s="10">
        <f t="shared" si="149"/>
        <v>45478</v>
      </c>
      <c r="H2403" t="s">
        <v>284</v>
      </c>
      <c r="I2403" s="12" t="str">
        <f t="shared" si="150"/>
        <v>1393135806</v>
      </c>
      <c r="L2403" s="11">
        <f t="shared" si="152"/>
        <v>-135806</v>
      </c>
      <c r="O2403" s="10">
        <f>+IFERROR(VLOOKUP(I2403,'[1]Resumen pagos 2025'!$1:$1048576,9,0),0)</f>
        <v>0</v>
      </c>
      <c r="P2403" t="b">
        <f t="shared" si="151"/>
        <v>1</v>
      </c>
    </row>
    <row r="2404" spans="1:16">
      <c r="A2404" t="s">
        <v>533</v>
      </c>
      <c r="B2404" t="s">
        <v>41</v>
      </c>
      <c r="C2404" s="9">
        <v>35383</v>
      </c>
      <c r="D2404" s="10">
        <v>45449</v>
      </c>
      <c r="E2404" s="11">
        <v>652163</v>
      </c>
      <c r="F2404" t="s">
        <v>288</v>
      </c>
      <c r="G2404" s="10">
        <f t="shared" si="149"/>
        <v>45479</v>
      </c>
      <c r="H2404" t="s">
        <v>284</v>
      </c>
      <c r="I2404" s="12" t="str">
        <f t="shared" si="150"/>
        <v>35383652163</v>
      </c>
      <c r="L2404" s="11">
        <f t="shared" si="152"/>
        <v>-652163</v>
      </c>
      <c r="O2404" s="10">
        <f>+IFERROR(VLOOKUP(I2404,'[1]Resumen pagos 2025'!$1:$1048576,9,0),0)</f>
        <v>0</v>
      </c>
      <c r="P2404" t="b">
        <f t="shared" si="151"/>
        <v>1</v>
      </c>
    </row>
    <row r="2405" spans="1:16">
      <c r="A2405" t="s">
        <v>555</v>
      </c>
      <c r="B2405" t="s">
        <v>41</v>
      </c>
      <c r="C2405" s="9">
        <v>897</v>
      </c>
      <c r="D2405" s="10">
        <v>45449</v>
      </c>
      <c r="E2405" s="11">
        <v>434350</v>
      </c>
      <c r="F2405" t="s">
        <v>288</v>
      </c>
      <c r="G2405" s="10">
        <f t="shared" si="149"/>
        <v>45479</v>
      </c>
      <c r="H2405" t="s">
        <v>284</v>
      </c>
      <c r="I2405" s="12" t="str">
        <f t="shared" si="150"/>
        <v>897434350</v>
      </c>
      <c r="L2405" s="11">
        <f t="shared" si="152"/>
        <v>-434350</v>
      </c>
      <c r="O2405" s="10">
        <f>+IFERROR(VLOOKUP(I2405,'[1]Resumen pagos 2025'!$1:$1048576,9,0),0)</f>
        <v>0</v>
      </c>
      <c r="P2405" t="b">
        <f t="shared" si="151"/>
        <v>1</v>
      </c>
    </row>
    <row r="2406" spans="1:16">
      <c r="A2406" t="s">
        <v>436</v>
      </c>
      <c r="B2406" t="s">
        <v>297</v>
      </c>
      <c r="C2406" s="9">
        <v>4545712</v>
      </c>
      <c r="D2406" s="10">
        <v>45449</v>
      </c>
      <c r="E2406" s="11">
        <v>79160</v>
      </c>
      <c r="F2406" t="s">
        <v>288</v>
      </c>
      <c r="G2406" s="10">
        <f t="shared" si="149"/>
        <v>45479</v>
      </c>
      <c r="H2406" t="s">
        <v>284</v>
      </c>
      <c r="I2406" s="12" t="str">
        <f t="shared" si="150"/>
        <v>454571279160</v>
      </c>
      <c r="L2406" s="11">
        <f t="shared" si="152"/>
        <v>-79160</v>
      </c>
      <c r="O2406" s="10">
        <f>+IFERROR(VLOOKUP(I2406,'[1]Resumen pagos 2025'!$1:$1048576,9,0),0)</f>
        <v>0</v>
      </c>
      <c r="P2406" t="b">
        <f t="shared" si="151"/>
        <v>1</v>
      </c>
    </row>
    <row r="2407" spans="1:16">
      <c r="A2407" t="s">
        <v>47</v>
      </c>
      <c r="B2407" t="s">
        <v>41</v>
      </c>
      <c r="C2407" s="9">
        <v>13301</v>
      </c>
      <c r="D2407" s="10">
        <v>45450</v>
      </c>
      <c r="E2407" s="11">
        <v>90799</v>
      </c>
      <c r="F2407" t="s">
        <v>288</v>
      </c>
      <c r="G2407" s="10">
        <f t="shared" si="149"/>
        <v>45480</v>
      </c>
      <c r="H2407" t="s">
        <v>284</v>
      </c>
      <c r="I2407" s="12" t="str">
        <f t="shared" si="150"/>
        <v>1330190799</v>
      </c>
      <c r="L2407" s="11">
        <f t="shared" si="152"/>
        <v>-90799</v>
      </c>
      <c r="O2407" s="10">
        <f>+IFERROR(VLOOKUP(I2407,'[1]Resumen pagos 2025'!$1:$1048576,9,0),0)</f>
        <v>0</v>
      </c>
      <c r="P2407" t="b">
        <f t="shared" si="151"/>
        <v>1</v>
      </c>
    </row>
    <row r="2408" spans="1:16">
      <c r="A2408" t="s">
        <v>480</v>
      </c>
      <c r="B2408" t="s">
        <v>41</v>
      </c>
      <c r="C2408" s="9">
        <v>2073</v>
      </c>
      <c r="D2408" s="10">
        <v>45450</v>
      </c>
      <c r="E2408" s="11">
        <v>1072612</v>
      </c>
      <c r="F2408" t="s">
        <v>288</v>
      </c>
      <c r="G2408" s="10">
        <f t="shared" si="149"/>
        <v>45480</v>
      </c>
      <c r="H2408" t="s">
        <v>284</v>
      </c>
      <c r="I2408" s="12" t="str">
        <f t="shared" si="150"/>
        <v>20731072612</v>
      </c>
      <c r="L2408" s="11">
        <f t="shared" si="152"/>
        <v>-1072612</v>
      </c>
      <c r="O2408" s="10">
        <f>+IFERROR(VLOOKUP(I2408,'[1]Resumen pagos 2025'!$1:$1048576,9,0),0)</f>
        <v>0</v>
      </c>
      <c r="P2408" t="b">
        <f t="shared" si="151"/>
        <v>1</v>
      </c>
    </row>
    <row r="2409" spans="1:16">
      <c r="A2409" t="s">
        <v>436</v>
      </c>
      <c r="B2409" t="s">
        <v>297</v>
      </c>
      <c r="C2409" s="9">
        <v>4550434</v>
      </c>
      <c r="D2409" s="10">
        <v>45453</v>
      </c>
      <c r="E2409" s="11">
        <v>112330</v>
      </c>
      <c r="F2409" t="s">
        <v>288</v>
      </c>
      <c r="G2409" s="10">
        <f t="shared" si="149"/>
        <v>45483</v>
      </c>
      <c r="H2409" t="s">
        <v>284</v>
      </c>
      <c r="I2409" s="12" t="str">
        <f t="shared" si="150"/>
        <v>4550434112330</v>
      </c>
      <c r="L2409" s="11">
        <f t="shared" si="152"/>
        <v>-112330</v>
      </c>
      <c r="O2409" s="10">
        <f>+IFERROR(VLOOKUP(I2409,'[1]Resumen pagos 2025'!$1:$1048576,9,0),0)</f>
        <v>0</v>
      </c>
      <c r="P2409" t="b">
        <f t="shared" si="151"/>
        <v>1</v>
      </c>
    </row>
    <row r="2410" spans="1:16">
      <c r="A2410" t="s">
        <v>300</v>
      </c>
      <c r="B2410" t="s">
        <v>41</v>
      </c>
      <c r="C2410" s="9">
        <v>49503736</v>
      </c>
      <c r="D2410" s="10">
        <v>45453</v>
      </c>
      <c r="E2410" s="11">
        <v>32969</v>
      </c>
      <c r="F2410" t="s">
        <v>288</v>
      </c>
      <c r="G2410" s="10">
        <f t="shared" si="149"/>
        <v>45483</v>
      </c>
      <c r="H2410" t="s">
        <v>284</v>
      </c>
      <c r="I2410" s="12" t="str">
        <f t="shared" si="150"/>
        <v>4950373632969</v>
      </c>
      <c r="L2410" s="11">
        <f t="shared" si="152"/>
        <v>-32969</v>
      </c>
      <c r="O2410" s="10">
        <f>+IFERROR(VLOOKUP(I2410,'[1]Resumen pagos 2025'!$1:$1048576,9,0),0)</f>
        <v>0</v>
      </c>
      <c r="P2410" t="b">
        <f t="shared" si="151"/>
        <v>1</v>
      </c>
    </row>
    <row r="2411" spans="1:16">
      <c r="A2411" t="s">
        <v>556</v>
      </c>
      <c r="B2411" t="s">
        <v>41</v>
      </c>
      <c r="C2411" s="9">
        <v>78</v>
      </c>
      <c r="D2411" s="10">
        <v>45453</v>
      </c>
      <c r="E2411" s="11">
        <v>1373462</v>
      </c>
      <c r="F2411" t="s">
        <v>288</v>
      </c>
      <c r="G2411" s="10">
        <f t="shared" si="149"/>
        <v>45483</v>
      </c>
      <c r="H2411" t="s">
        <v>284</v>
      </c>
      <c r="I2411" s="12" t="str">
        <f t="shared" si="150"/>
        <v>781373462</v>
      </c>
      <c r="L2411" s="11">
        <f t="shared" si="152"/>
        <v>-1373462</v>
      </c>
      <c r="O2411" s="10">
        <f>+IFERROR(VLOOKUP(I2411,'[1]Resumen pagos 2025'!$1:$1048576,9,0),0)</f>
        <v>0</v>
      </c>
      <c r="P2411" t="b">
        <f t="shared" si="151"/>
        <v>1</v>
      </c>
    </row>
    <row r="2412" spans="1:16">
      <c r="A2412" t="s">
        <v>451</v>
      </c>
      <c r="B2412" t="s">
        <v>297</v>
      </c>
      <c r="C2412" s="9">
        <v>8849</v>
      </c>
      <c r="D2412" s="10">
        <v>45454</v>
      </c>
      <c r="E2412" s="11">
        <v>1746650</v>
      </c>
      <c r="F2412" t="s">
        <v>288</v>
      </c>
      <c r="G2412" s="10">
        <f t="shared" si="149"/>
        <v>45484</v>
      </c>
      <c r="H2412" t="s">
        <v>284</v>
      </c>
      <c r="I2412" s="12" t="str">
        <f t="shared" si="150"/>
        <v>88491746650</v>
      </c>
      <c r="L2412" s="11">
        <f t="shared" si="152"/>
        <v>-1746650</v>
      </c>
      <c r="O2412" s="10">
        <f>+IFERROR(VLOOKUP(I2412,'[1]Resumen pagos 2025'!$1:$1048576,9,0),0)</f>
        <v>0</v>
      </c>
      <c r="P2412" t="b">
        <f t="shared" si="151"/>
        <v>1</v>
      </c>
    </row>
    <row r="2413" spans="1:16">
      <c r="A2413" t="s">
        <v>451</v>
      </c>
      <c r="B2413" t="s">
        <v>297</v>
      </c>
      <c r="C2413" s="9">
        <v>8850</v>
      </c>
      <c r="D2413" s="10">
        <v>45454</v>
      </c>
      <c r="E2413" s="11">
        <v>16091643</v>
      </c>
      <c r="F2413" t="s">
        <v>288</v>
      </c>
      <c r="G2413" s="10">
        <f t="shared" si="149"/>
        <v>45484</v>
      </c>
      <c r="H2413" t="s">
        <v>284</v>
      </c>
      <c r="I2413" s="12" t="str">
        <f t="shared" si="150"/>
        <v>885016091643</v>
      </c>
      <c r="L2413" s="11">
        <f t="shared" si="152"/>
        <v>-16091643</v>
      </c>
      <c r="O2413" s="10">
        <f>+IFERROR(VLOOKUP(I2413,'[1]Resumen pagos 2025'!$1:$1048576,9,0),0)</f>
        <v>0</v>
      </c>
      <c r="P2413" t="b">
        <f t="shared" si="151"/>
        <v>1</v>
      </c>
    </row>
    <row r="2414" spans="1:16">
      <c r="A2414" t="s">
        <v>503</v>
      </c>
      <c r="B2414" t="s">
        <v>41</v>
      </c>
      <c r="C2414" s="9">
        <v>157137</v>
      </c>
      <c r="D2414" s="10">
        <v>45454</v>
      </c>
      <c r="E2414" s="11">
        <v>240965</v>
      </c>
      <c r="F2414" t="s">
        <v>288</v>
      </c>
      <c r="G2414" s="10">
        <f t="shared" si="149"/>
        <v>45484</v>
      </c>
      <c r="H2414" t="s">
        <v>284</v>
      </c>
      <c r="I2414" s="12" t="str">
        <f t="shared" si="150"/>
        <v>157137240965</v>
      </c>
      <c r="L2414" s="11">
        <f t="shared" si="152"/>
        <v>-240965</v>
      </c>
      <c r="O2414" s="10">
        <f>+IFERROR(VLOOKUP(I2414,'[1]Resumen pagos 2025'!$1:$1048576,9,0),0)</f>
        <v>0</v>
      </c>
      <c r="P2414" t="b">
        <f t="shared" si="151"/>
        <v>1</v>
      </c>
    </row>
    <row r="2415" spans="1:16">
      <c r="A2415" t="s">
        <v>503</v>
      </c>
      <c r="B2415" t="s">
        <v>41</v>
      </c>
      <c r="C2415" s="9">
        <v>157138</v>
      </c>
      <c r="D2415" s="10">
        <v>45454</v>
      </c>
      <c r="E2415" s="11">
        <v>207499</v>
      </c>
      <c r="F2415" t="s">
        <v>288</v>
      </c>
      <c r="G2415" s="10">
        <f t="shared" si="149"/>
        <v>45484</v>
      </c>
      <c r="H2415" t="s">
        <v>284</v>
      </c>
      <c r="I2415" s="12" t="str">
        <f t="shared" si="150"/>
        <v>157138207499</v>
      </c>
      <c r="L2415" s="11">
        <f t="shared" si="152"/>
        <v>-207499</v>
      </c>
      <c r="O2415" s="10">
        <f>+IFERROR(VLOOKUP(I2415,'[1]Resumen pagos 2025'!$1:$1048576,9,0),0)</f>
        <v>0</v>
      </c>
      <c r="P2415" t="b">
        <f t="shared" si="151"/>
        <v>1</v>
      </c>
    </row>
    <row r="2416" spans="1:16">
      <c r="A2416" t="s">
        <v>503</v>
      </c>
      <c r="B2416" t="s">
        <v>41</v>
      </c>
      <c r="C2416" s="9">
        <v>157141</v>
      </c>
      <c r="D2416" s="10">
        <v>45454</v>
      </c>
      <c r="E2416" s="11">
        <v>239483</v>
      </c>
      <c r="F2416" t="s">
        <v>288</v>
      </c>
      <c r="G2416" s="10">
        <f t="shared" si="149"/>
        <v>45484</v>
      </c>
      <c r="H2416" t="s">
        <v>284</v>
      </c>
      <c r="I2416" s="12" t="str">
        <f t="shared" si="150"/>
        <v>157141239483</v>
      </c>
      <c r="L2416" s="11">
        <f t="shared" si="152"/>
        <v>-239483</v>
      </c>
      <c r="O2416" s="10">
        <f>+IFERROR(VLOOKUP(I2416,'[1]Resumen pagos 2025'!$1:$1048576,9,0),0)</f>
        <v>0</v>
      </c>
      <c r="P2416" t="b">
        <f t="shared" si="151"/>
        <v>1</v>
      </c>
    </row>
    <row r="2417" spans="1:16">
      <c r="A2417" t="s">
        <v>503</v>
      </c>
      <c r="B2417" t="s">
        <v>41</v>
      </c>
      <c r="C2417" s="9">
        <v>157140</v>
      </c>
      <c r="D2417" s="10">
        <v>45454</v>
      </c>
      <c r="E2417" s="11">
        <v>357439</v>
      </c>
      <c r="F2417" t="s">
        <v>288</v>
      </c>
      <c r="G2417" s="10">
        <f t="shared" si="149"/>
        <v>45484</v>
      </c>
      <c r="H2417" t="s">
        <v>284</v>
      </c>
      <c r="I2417" s="12" t="str">
        <f t="shared" si="150"/>
        <v>157140357439</v>
      </c>
      <c r="L2417" s="11">
        <f t="shared" si="152"/>
        <v>-357439</v>
      </c>
      <c r="O2417" s="10">
        <f>+IFERROR(VLOOKUP(I2417,'[1]Resumen pagos 2025'!$1:$1048576,9,0),0)</f>
        <v>0</v>
      </c>
      <c r="P2417" t="b">
        <f t="shared" si="151"/>
        <v>1</v>
      </c>
    </row>
    <row r="2418" spans="1:16">
      <c r="A2418" t="s">
        <v>503</v>
      </c>
      <c r="B2418" t="s">
        <v>41</v>
      </c>
      <c r="C2418" s="9">
        <v>157139</v>
      </c>
      <c r="D2418" s="10">
        <v>45454</v>
      </c>
      <c r="E2418" s="11">
        <v>276665</v>
      </c>
      <c r="F2418" t="s">
        <v>288</v>
      </c>
      <c r="G2418" s="10">
        <f t="shared" si="149"/>
        <v>45484</v>
      </c>
      <c r="H2418" t="s">
        <v>284</v>
      </c>
      <c r="I2418" s="12" t="str">
        <f t="shared" si="150"/>
        <v>157139276665</v>
      </c>
      <c r="L2418" s="11">
        <f t="shared" si="152"/>
        <v>-276665</v>
      </c>
      <c r="O2418" s="10">
        <f>+IFERROR(VLOOKUP(I2418,'[1]Resumen pagos 2025'!$1:$1048576,9,0),0)</f>
        <v>0</v>
      </c>
      <c r="P2418" t="b">
        <f t="shared" si="151"/>
        <v>1</v>
      </c>
    </row>
    <row r="2419" spans="1:16">
      <c r="A2419" t="s">
        <v>503</v>
      </c>
      <c r="B2419" t="s">
        <v>41</v>
      </c>
      <c r="C2419" s="9">
        <v>157142</v>
      </c>
      <c r="D2419" s="10">
        <v>45454</v>
      </c>
      <c r="E2419" s="11">
        <v>176266</v>
      </c>
      <c r="F2419" t="s">
        <v>288</v>
      </c>
      <c r="G2419" s="10">
        <f t="shared" si="149"/>
        <v>45484</v>
      </c>
      <c r="H2419" t="s">
        <v>284</v>
      </c>
      <c r="I2419" s="12" t="str">
        <f t="shared" si="150"/>
        <v>157142176266</v>
      </c>
      <c r="L2419" s="11">
        <f t="shared" si="152"/>
        <v>-176266</v>
      </c>
      <c r="O2419" s="10">
        <f>+IFERROR(VLOOKUP(I2419,'[1]Resumen pagos 2025'!$1:$1048576,9,0),0)</f>
        <v>0</v>
      </c>
      <c r="P2419" t="b">
        <f t="shared" si="151"/>
        <v>1</v>
      </c>
    </row>
    <row r="2420" spans="1:16">
      <c r="A2420" t="s">
        <v>285</v>
      </c>
      <c r="B2420" t="s">
        <v>41</v>
      </c>
      <c r="C2420" s="9">
        <v>1449</v>
      </c>
      <c r="D2420" s="10">
        <v>45454</v>
      </c>
      <c r="E2420" s="11">
        <v>433372</v>
      </c>
      <c r="F2420" t="s">
        <v>288</v>
      </c>
      <c r="G2420" s="10">
        <f t="shared" si="149"/>
        <v>45484</v>
      </c>
      <c r="H2420" t="s">
        <v>284</v>
      </c>
      <c r="I2420" s="12" t="str">
        <f t="shared" si="150"/>
        <v>1449433372</v>
      </c>
      <c r="J2420" s="15">
        <v>45701</v>
      </c>
      <c r="K2420" s="16">
        <v>433372</v>
      </c>
      <c r="L2420" s="11">
        <f t="shared" si="152"/>
        <v>0</v>
      </c>
      <c r="O2420" s="10">
        <f>+IFERROR(VLOOKUP(I2420,'[1]Resumen pagos 2025'!$1:$1048576,9,0),0)</f>
        <v>45701</v>
      </c>
      <c r="P2420" t="b">
        <f t="shared" si="151"/>
        <v>1</v>
      </c>
    </row>
    <row r="2421" spans="1:16">
      <c r="A2421" t="s">
        <v>64</v>
      </c>
      <c r="B2421" t="s">
        <v>41</v>
      </c>
      <c r="C2421" s="9">
        <v>120813</v>
      </c>
      <c r="D2421" s="10">
        <v>45455</v>
      </c>
      <c r="E2421" s="11">
        <v>257291</v>
      </c>
      <c r="F2421" t="s">
        <v>288</v>
      </c>
      <c r="G2421" s="10">
        <f t="shared" si="149"/>
        <v>45485</v>
      </c>
      <c r="H2421" t="s">
        <v>284</v>
      </c>
      <c r="I2421" s="12" t="str">
        <f t="shared" si="150"/>
        <v>120813257291</v>
      </c>
      <c r="L2421" s="11">
        <f t="shared" si="152"/>
        <v>-257291</v>
      </c>
      <c r="O2421" s="10">
        <f>+IFERROR(VLOOKUP(I2421,'[1]Resumen pagos 2025'!$1:$1048576,9,0),0)</f>
        <v>0</v>
      </c>
      <c r="P2421" t="b">
        <f t="shared" si="151"/>
        <v>1</v>
      </c>
    </row>
    <row r="2422" spans="1:16">
      <c r="A2422" t="s">
        <v>426</v>
      </c>
      <c r="B2422" t="s">
        <v>41</v>
      </c>
      <c r="C2422" s="9">
        <v>5525938</v>
      </c>
      <c r="D2422" s="10">
        <v>45455</v>
      </c>
      <c r="E2422" s="11">
        <v>8489</v>
      </c>
      <c r="F2422" t="s">
        <v>288</v>
      </c>
      <c r="G2422" s="10">
        <f t="shared" si="149"/>
        <v>45485</v>
      </c>
      <c r="H2422" t="s">
        <v>284</v>
      </c>
      <c r="I2422" s="12" t="str">
        <f t="shared" si="150"/>
        <v>55259388489</v>
      </c>
      <c r="L2422" s="11">
        <f t="shared" si="152"/>
        <v>-8489</v>
      </c>
      <c r="O2422" s="10">
        <f>+IFERROR(VLOOKUP(I2422,'[1]Resumen pagos 2025'!$1:$1048576,9,0),0)</f>
        <v>0</v>
      </c>
      <c r="P2422" t="b">
        <f t="shared" si="151"/>
        <v>1</v>
      </c>
    </row>
    <row r="2423" spans="1:16">
      <c r="A2423" t="s">
        <v>305</v>
      </c>
      <c r="B2423" t="s">
        <v>41</v>
      </c>
      <c r="C2423" s="9">
        <v>4919221</v>
      </c>
      <c r="D2423" s="10">
        <v>45455</v>
      </c>
      <c r="E2423" s="11">
        <v>173980</v>
      </c>
      <c r="F2423" t="s">
        <v>288</v>
      </c>
      <c r="G2423" s="10">
        <f t="shared" si="149"/>
        <v>45485</v>
      </c>
      <c r="H2423" t="s">
        <v>284</v>
      </c>
      <c r="I2423" s="12" t="str">
        <f t="shared" si="150"/>
        <v>4919221173980</v>
      </c>
      <c r="L2423" s="11">
        <f t="shared" si="152"/>
        <v>-173980</v>
      </c>
      <c r="O2423" s="10">
        <f>+IFERROR(VLOOKUP(I2423,'[1]Resumen pagos 2025'!$1:$1048576,9,0),0)</f>
        <v>0</v>
      </c>
      <c r="P2423" t="b">
        <f t="shared" si="151"/>
        <v>1</v>
      </c>
    </row>
    <row r="2424" spans="1:16">
      <c r="A2424" t="s">
        <v>541</v>
      </c>
      <c r="B2424" t="s">
        <v>41</v>
      </c>
      <c r="C2424" s="9">
        <v>9540</v>
      </c>
      <c r="D2424" s="10">
        <v>45455</v>
      </c>
      <c r="E2424" s="11">
        <v>9959</v>
      </c>
      <c r="F2424" t="s">
        <v>288</v>
      </c>
      <c r="G2424" s="10">
        <f t="shared" si="149"/>
        <v>45485</v>
      </c>
      <c r="H2424" t="s">
        <v>284</v>
      </c>
      <c r="I2424" s="12" t="str">
        <f t="shared" si="150"/>
        <v>95409959</v>
      </c>
      <c r="L2424" s="11">
        <f t="shared" si="152"/>
        <v>-9959</v>
      </c>
      <c r="O2424" s="10">
        <f>+IFERROR(VLOOKUP(I2424,'[1]Resumen pagos 2025'!$1:$1048576,9,0),0)</f>
        <v>0</v>
      </c>
      <c r="P2424" t="b">
        <f t="shared" si="151"/>
        <v>1</v>
      </c>
    </row>
    <row r="2425" spans="1:16">
      <c r="A2425" t="s">
        <v>52</v>
      </c>
      <c r="B2425" t="s">
        <v>41</v>
      </c>
      <c r="C2425" s="9">
        <v>121630</v>
      </c>
      <c r="D2425" s="10">
        <v>45456</v>
      </c>
      <c r="E2425" s="11">
        <v>129472</v>
      </c>
      <c r="F2425" t="s">
        <v>288</v>
      </c>
      <c r="G2425" s="10">
        <f t="shared" si="149"/>
        <v>45486</v>
      </c>
      <c r="H2425" t="s">
        <v>284</v>
      </c>
      <c r="I2425" s="12" t="str">
        <f t="shared" si="150"/>
        <v>121630129472</v>
      </c>
      <c r="L2425" s="11">
        <f t="shared" si="152"/>
        <v>-129472</v>
      </c>
      <c r="O2425" s="10">
        <f>+IFERROR(VLOOKUP(I2425,'[1]Resumen pagos 2025'!$1:$1048576,9,0),0)</f>
        <v>0</v>
      </c>
      <c r="P2425" t="b">
        <f t="shared" si="151"/>
        <v>1</v>
      </c>
    </row>
    <row r="2426" spans="1:16">
      <c r="A2426" t="s">
        <v>64</v>
      </c>
      <c r="B2426" t="s">
        <v>41</v>
      </c>
      <c r="C2426" s="9">
        <v>120895</v>
      </c>
      <c r="D2426" s="10">
        <v>45456</v>
      </c>
      <c r="E2426" s="11">
        <v>180080</v>
      </c>
      <c r="F2426" t="s">
        <v>288</v>
      </c>
      <c r="G2426" s="10">
        <f t="shared" si="149"/>
        <v>45486</v>
      </c>
      <c r="H2426" t="s">
        <v>284</v>
      </c>
      <c r="I2426" s="12" t="str">
        <f t="shared" si="150"/>
        <v>120895180080</v>
      </c>
      <c r="L2426" s="11">
        <f t="shared" si="152"/>
        <v>-180080</v>
      </c>
      <c r="O2426" s="10">
        <f>+IFERROR(VLOOKUP(I2426,'[1]Resumen pagos 2025'!$1:$1048576,9,0),0)</f>
        <v>0</v>
      </c>
      <c r="P2426" t="b">
        <f t="shared" si="151"/>
        <v>1</v>
      </c>
    </row>
    <row r="2427" spans="1:16">
      <c r="A2427" t="s">
        <v>55</v>
      </c>
      <c r="B2427" t="s">
        <v>41</v>
      </c>
      <c r="C2427" s="9">
        <v>1062757</v>
      </c>
      <c r="D2427" s="10">
        <v>45456</v>
      </c>
      <c r="E2427" s="11">
        <v>3084569</v>
      </c>
      <c r="F2427" t="s">
        <v>288</v>
      </c>
      <c r="G2427" s="10">
        <f t="shared" si="149"/>
        <v>45486</v>
      </c>
      <c r="H2427" t="s">
        <v>284</v>
      </c>
      <c r="I2427" s="12" t="str">
        <f t="shared" si="150"/>
        <v>10627573084569</v>
      </c>
      <c r="L2427" s="11">
        <f t="shared" si="152"/>
        <v>-3084569</v>
      </c>
      <c r="N2427" s="14" t="s">
        <v>304</v>
      </c>
      <c r="O2427" s="10">
        <f>+IFERROR(VLOOKUP(I2427,'[1]Resumen pagos 2025'!$1:$1048576,9,0),0)</f>
        <v>0</v>
      </c>
      <c r="P2427" t="b">
        <f t="shared" si="151"/>
        <v>1</v>
      </c>
    </row>
    <row r="2428" spans="1:16">
      <c r="A2428" t="s">
        <v>532</v>
      </c>
      <c r="B2428" t="s">
        <v>41</v>
      </c>
      <c r="C2428" s="9">
        <v>2067</v>
      </c>
      <c r="D2428" s="10">
        <v>45456</v>
      </c>
      <c r="E2428" s="11">
        <v>131921</v>
      </c>
      <c r="F2428" t="s">
        <v>288</v>
      </c>
      <c r="G2428" s="10">
        <f t="shared" si="149"/>
        <v>45486</v>
      </c>
      <c r="H2428" t="s">
        <v>284</v>
      </c>
      <c r="I2428" s="12" t="str">
        <f t="shared" si="150"/>
        <v>2067131921</v>
      </c>
      <c r="J2428" s="39">
        <v>45509</v>
      </c>
      <c r="K2428" s="40">
        <v>142911</v>
      </c>
      <c r="L2428" s="11">
        <f t="shared" si="152"/>
        <v>10990</v>
      </c>
      <c r="O2428" s="10">
        <f>+IFERROR(VLOOKUP(I2428,'[1]Resumen pagos 2025'!$1:$1048576,9,0),0)</f>
        <v>0</v>
      </c>
      <c r="P2428" t="b">
        <f t="shared" si="151"/>
        <v>0</v>
      </c>
    </row>
    <row r="2429" spans="1:16">
      <c r="A2429" t="s">
        <v>553</v>
      </c>
      <c r="B2429" t="s">
        <v>41</v>
      </c>
      <c r="C2429" s="9">
        <v>12213</v>
      </c>
      <c r="D2429" s="10">
        <v>45456</v>
      </c>
      <c r="E2429" s="11">
        <v>9651814</v>
      </c>
      <c r="F2429" t="s">
        <v>288</v>
      </c>
      <c r="G2429" s="10">
        <f t="shared" si="149"/>
        <v>45486</v>
      </c>
      <c r="H2429" t="s">
        <v>284</v>
      </c>
      <c r="I2429" s="12" t="str">
        <f t="shared" si="150"/>
        <v>122139651814</v>
      </c>
      <c r="J2429" s="10">
        <v>45450</v>
      </c>
      <c r="K2429" s="11">
        <v>9651813</v>
      </c>
      <c r="L2429" s="11">
        <f t="shared" si="152"/>
        <v>-1</v>
      </c>
      <c r="O2429" s="10">
        <f>+IFERROR(VLOOKUP(I2429,'[1]Resumen pagos 2025'!$1:$1048576,9,0),0)</f>
        <v>0</v>
      </c>
      <c r="P2429" t="b">
        <f t="shared" si="151"/>
        <v>0</v>
      </c>
    </row>
    <row r="2430" spans="1:16">
      <c r="A2430" t="s">
        <v>62</v>
      </c>
      <c r="B2430" t="s">
        <v>41</v>
      </c>
      <c r="C2430" s="9">
        <v>171</v>
      </c>
      <c r="D2430" s="10">
        <v>45456</v>
      </c>
      <c r="E2430" s="11">
        <v>23800</v>
      </c>
      <c r="F2430" t="s">
        <v>288</v>
      </c>
      <c r="G2430" s="10">
        <f t="shared" si="149"/>
        <v>45486</v>
      </c>
      <c r="H2430" t="s">
        <v>284</v>
      </c>
      <c r="I2430" s="12" t="str">
        <f t="shared" si="150"/>
        <v>17123800</v>
      </c>
      <c r="L2430" s="11">
        <f t="shared" si="152"/>
        <v>-23800</v>
      </c>
      <c r="O2430" s="10">
        <f>+IFERROR(VLOOKUP(I2430,'[1]Resumen pagos 2025'!$1:$1048576,9,0),0)</f>
        <v>0</v>
      </c>
      <c r="P2430" t="b">
        <f t="shared" si="151"/>
        <v>1</v>
      </c>
    </row>
    <row r="2431" spans="1:16">
      <c r="A2431" t="s">
        <v>128</v>
      </c>
      <c r="B2431" t="s">
        <v>41</v>
      </c>
      <c r="C2431" s="9">
        <v>864342</v>
      </c>
      <c r="D2431" s="10">
        <v>45457</v>
      </c>
      <c r="E2431" s="11">
        <v>381399</v>
      </c>
      <c r="F2431" t="s">
        <v>288</v>
      </c>
      <c r="G2431" s="10">
        <f t="shared" si="149"/>
        <v>45487</v>
      </c>
      <c r="H2431" t="s">
        <v>284</v>
      </c>
      <c r="I2431" s="12" t="str">
        <f t="shared" si="150"/>
        <v>864342381399</v>
      </c>
      <c r="L2431" s="11">
        <f t="shared" si="152"/>
        <v>-381399</v>
      </c>
      <c r="O2431" s="10">
        <f>+IFERROR(VLOOKUP(I2431,'[1]Resumen pagos 2025'!$1:$1048576,9,0),0)</f>
        <v>0</v>
      </c>
      <c r="P2431" t="b">
        <f t="shared" si="151"/>
        <v>1</v>
      </c>
    </row>
    <row r="2432" spans="1:16">
      <c r="A2432" t="s">
        <v>292</v>
      </c>
      <c r="B2432" t="s">
        <v>41</v>
      </c>
      <c r="C2432" s="9">
        <v>70707</v>
      </c>
      <c r="D2432" s="10">
        <v>45457</v>
      </c>
      <c r="E2432" s="11">
        <v>75951</v>
      </c>
      <c r="F2432" t="s">
        <v>288</v>
      </c>
      <c r="G2432" s="10">
        <f t="shared" si="149"/>
        <v>45487</v>
      </c>
      <c r="H2432" t="s">
        <v>284</v>
      </c>
      <c r="I2432" s="12" t="str">
        <f t="shared" si="150"/>
        <v>7070775951</v>
      </c>
      <c r="L2432" s="11">
        <f t="shared" si="152"/>
        <v>-75951</v>
      </c>
      <c r="O2432" s="10">
        <f>+IFERROR(VLOOKUP(I2432,'[1]Resumen pagos 2025'!$1:$1048576,9,0),0)</f>
        <v>0</v>
      </c>
      <c r="P2432" t="b">
        <f t="shared" si="151"/>
        <v>1</v>
      </c>
    </row>
    <row r="2433" spans="1:16">
      <c r="A2433" t="s">
        <v>344</v>
      </c>
      <c r="B2433" t="s">
        <v>41</v>
      </c>
      <c r="C2433" s="9">
        <v>33393</v>
      </c>
      <c r="D2433" s="10">
        <v>45457</v>
      </c>
      <c r="E2433" s="11">
        <v>161491</v>
      </c>
      <c r="F2433" t="s">
        <v>288</v>
      </c>
      <c r="G2433" s="10">
        <f t="shared" si="149"/>
        <v>45487</v>
      </c>
      <c r="H2433" t="s">
        <v>284</v>
      </c>
      <c r="I2433" s="12" t="str">
        <f t="shared" si="150"/>
        <v>33393161491</v>
      </c>
      <c r="L2433" s="11">
        <f t="shared" si="152"/>
        <v>-161491</v>
      </c>
      <c r="O2433" s="10">
        <f>+IFERROR(VLOOKUP(I2433,'[1]Resumen pagos 2025'!$1:$1048576,9,0),0)</f>
        <v>0</v>
      </c>
      <c r="P2433" t="b">
        <f t="shared" si="151"/>
        <v>1</v>
      </c>
    </row>
    <row r="2434" spans="1:16">
      <c r="A2434" t="s">
        <v>317</v>
      </c>
      <c r="B2434" t="s">
        <v>41</v>
      </c>
      <c r="C2434" s="9">
        <v>21068096</v>
      </c>
      <c r="D2434" s="10">
        <v>45457</v>
      </c>
      <c r="E2434" s="11">
        <v>130980</v>
      </c>
      <c r="F2434" t="s">
        <v>288</v>
      </c>
      <c r="G2434" s="10">
        <f t="shared" ref="G2434:G2497" si="153">+D2434+30</f>
        <v>45487</v>
      </c>
      <c r="H2434" t="s">
        <v>284</v>
      </c>
      <c r="I2434" s="12" t="str">
        <f t="shared" ref="I2434:I2497" si="154">+C2434&amp;E2434</f>
        <v>21068096130980</v>
      </c>
      <c r="L2434" s="11">
        <f t="shared" si="152"/>
        <v>-130980</v>
      </c>
      <c r="O2434" s="10">
        <f>+IFERROR(VLOOKUP(I2434,'[1]Resumen pagos 2025'!$1:$1048576,9,0),0)</f>
        <v>0</v>
      </c>
      <c r="P2434" t="b">
        <f t="shared" si="151"/>
        <v>1</v>
      </c>
    </row>
    <row r="2435" spans="1:16">
      <c r="A2435" t="s">
        <v>447</v>
      </c>
      <c r="B2435" t="s">
        <v>41</v>
      </c>
      <c r="C2435" s="9">
        <v>2687637</v>
      </c>
      <c r="D2435" s="10">
        <v>45459</v>
      </c>
      <c r="E2435" s="11">
        <v>20160</v>
      </c>
      <c r="F2435" t="s">
        <v>288</v>
      </c>
      <c r="G2435" s="10">
        <f t="shared" si="153"/>
        <v>45489</v>
      </c>
      <c r="H2435" t="s">
        <v>284</v>
      </c>
      <c r="I2435" s="12" t="str">
        <f t="shared" si="154"/>
        <v>268763720160</v>
      </c>
      <c r="L2435" s="11">
        <f t="shared" si="152"/>
        <v>-20160</v>
      </c>
      <c r="M2435" t="s">
        <v>109</v>
      </c>
      <c r="O2435" s="10">
        <f>+IFERROR(VLOOKUP(I2435,'[1]Resumen pagos 2025'!$1:$1048576,9,0),0)</f>
        <v>0</v>
      </c>
      <c r="P2435" t="b">
        <f t="shared" si="151"/>
        <v>1</v>
      </c>
    </row>
    <row r="2436" spans="1:16">
      <c r="A2436" t="s">
        <v>64</v>
      </c>
      <c r="B2436" t="s">
        <v>41</v>
      </c>
      <c r="C2436" s="9">
        <v>120955</v>
      </c>
      <c r="D2436" s="10">
        <v>45460</v>
      </c>
      <c r="E2436" s="11">
        <v>334441</v>
      </c>
      <c r="F2436" t="s">
        <v>288</v>
      </c>
      <c r="G2436" s="10">
        <f t="shared" si="153"/>
        <v>45490</v>
      </c>
      <c r="H2436" t="s">
        <v>284</v>
      </c>
      <c r="I2436" s="12" t="str">
        <f t="shared" si="154"/>
        <v>120955334441</v>
      </c>
      <c r="J2436" s="10">
        <v>45492</v>
      </c>
      <c r="K2436" s="11">
        <v>1547351</v>
      </c>
      <c r="L2436" s="11">
        <f t="shared" si="152"/>
        <v>1212910</v>
      </c>
      <c r="O2436" s="10">
        <f>+IFERROR(VLOOKUP(I2436,'[1]Resumen pagos 2025'!$1:$1048576,9,0),0)</f>
        <v>0</v>
      </c>
      <c r="P2436" t="b">
        <f t="shared" si="151"/>
        <v>0</v>
      </c>
    </row>
    <row r="2437" spans="1:16">
      <c r="A2437" t="s">
        <v>509</v>
      </c>
      <c r="B2437" t="s">
        <v>41</v>
      </c>
      <c r="C2437" s="9">
        <v>1279</v>
      </c>
      <c r="D2437" s="10">
        <v>45460</v>
      </c>
      <c r="E2437" s="11">
        <v>1499550</v>
      </c>
      <c r="F2437" t="s">
        <v>288</v>
      </c>
      <c r="G2437" s="10">
        <f t="shared" si="153"/>
        <v>45490</v>
      </c>
      <c r="H2437" t="s">
        <v>284</v>
      </c>
      <c r="I2437" s="12" t="str">
        <f t="shared" si="154"/>
        <v>12791499550</v>
      </c>
      <c r="J2437" s="10">
        <v>45468</v>
      </c>
      <c r="K2437" s="11">
        <v>2969502</v>
      </c>
      <c r="L2437" s="11">
        <f t="shared" si="152"/>
        <v>1469952</v>
      </c>
      <c r="O2437" s="10">
        <f>+IFERROR(VLOOKUP(I2437,'[1]Resumen pagos 2025'!$1:$1048576,9,0),0)</f>
        <v>0</v>
      </c>
      <c r="P2437" t="b">
        <f t="shared" si="151"/>
        <v>0</v>
      </c>
    </row>
    <row r="2438" spans="1:16">
      <c r="A2438" t="s">
        <v>553</v>
      </c>
      <c r="B2438" t="s">
        <v>41</v>
      </c>
      <c r="C2438" s="9">
        <v>12223</v>
      </c>
      <c r="D2438" s="10">
        <v>45460</v>
      </c>
      <c r="E2438" s="11">
        <v>564694</v>
      </c>
      <c r="F2438" t="s">
        <v>288</v>
      </c>
      <c r="G2438" s="10">
        <f t="shared" si="153"/>
        <v>45490</v>
      </c>
      <c r="H2438" t="s">
        <v>284</v>
      </c>
      <c r="I2438" s="12" t="str">
        <f t="shared" si="154"/>
        <v>12223564694</v>
      </c>
      <c r="J2438" s="10">
        <v>45492</v>
      </c>
      <c r="K2438" s="11">
        <v>564694</v>
      </c>
      <c r="L2438" s="11">
        <f t="shared" si="152"/>
        <v>0</v>
      </c>
      <c r="O2438" s="10">
        <f>+IFERROR(VLOOKUP(I2438,'[1]Resumen pagos 2025'!$1:$1048576,9,0),0)</f>
        <v>0</v>
      </c>
      <c r="P2438" t="b">
        <f t="shared" si="151"/>
        <v>0</v>
      </c>
    </row>
    <row r="2439" spans="1:16">
      <c r="A2439" t="s">
        <v>553</v>
      </c>
      <c r="B2439" t="s">
        <v>41</v>
      </c>
      <c r="C2439" s="9">
        <v>12227</v>
      </c>
      <c r="D2439" s="10">
        <v>45460</v>
      </c>
      <c r="E2439" s="11">
        <v>1180645</v>
      </c>
      <c r="F2439" t="s">
        <v>288</v>
      </c>
      <c r="G2439" s="10">
        <f t="shared" si="153"/>
        <v>45490</v>
      </c>
      <c r="H2439" t="s">
        <v>284</v>
      </c>
      <c r="I2439" s="12" t="str">
        <f t="shared" si="154"/>
        <v>122271180645</v>
      </c>
      <c r="J2439" s="10">
        <v>45468</v>
      </c>
      <c r="K2439" s="11">
        <v>5330792</v>
      </c>
      <c r="L2439" s="11">
        <f t="shared" si="152"/>
        <v>4150147</v>
      </c>
      <c r="O2439" s="10">
        <f>+IFERROR(VLOOKUP(I2439,'[1]Resumen pagos 2025'!$1:$1048576,9,0),0)</f>
        <v>0</v>
      </c>
      <c r="P2439" t="b">
        <f t="shared" ref="P2439:P2502" si="155">+O2439=J2439</f>
        <v>0</v>
      </c>
    </row>
    <row r="2440" spans="1:16">
      <c r="A2440" t="s">
        <v>553</v>
      </c>
      <c r="B2440" t="s">
        <v>41</v>
      </c>
      <c r="C2440" s="9">
        <v>12228</v>
      </c>
      <c r="D2440" s="10">
        <v>45460</v>
      </c>
      <c r="E2440" s="11">
        <v>1180645</v>
      </c>
      <c r="F2440" t="s">
        <v>288</v>
      </c>
      <c r="G2440" s="10">
        <f t="shared" si="153"/>
        <v>45490</v>
      </c>
      <c r="H2440" t="s">
        <v>284</v>
      </c>
      <c r="I2440" s="12" t="str">
        <f t="shared" si="154"/>
        <v>122281180645</v>
      </c>
      <c r="J2440" s="10">
        <v>45468</v>
      </c>
      <c r="K2440" s="11">
        <f>+L2439</f>
        <v>4150147</v>
      </c>
      <c r="L2440" s="11">
        <f t="shared" si="152"/>
        <v>2969502</v>
      </c>
      <c r="O2440" s="10">
        <f>+IFERROR(VLOOKUP(I2440,'[1]Resumen pagos 2025'!$1:$1048576,9,0),0)</f>
        <v>0</v>
      </c>
      <c r="P2440" t="b">
        <f t="shared" si="155"/>
        <v>0</v>
      </c>
    </row>
    <row r="2441" spans="1:16">
      <c r="A2441" t="s">
        <v>62</v>
      </c>
      <c r="B2441" t="s">
        <v>41</v>
      </c>
      <c r="C2441" s="9">
        <v>174</v>
      </c>
      <c r="D2441" s="10">
        <v>45460</v>
      </c>
      <c r="E2441" s="11">
        <v>1131</v>
      </c>
      <c r="F2441" t="s">
        <v>288</v>
      </c>
      <c r="G2441" s="10">
        <f t="shared" si="153"/>
        <v>45490</v>
      </c>
      <c r="H2441" t="s">
        <v>284</v>
      </c>
      <c r="I2441" s="12" t="str">
        <f t="shared" si="154"/>
        <v>1741131</v>
      </c>
      <c r="L2441" s="11">
        <f t="shared" si="152"/>
        <v>-1131</v>
      </c>
      <c r="O2441" s="10">
        <f>+IFERROR(VLOOKUP(I2441,'[1]Resumen pagos 2025'!$1:$1048576,9,0),0)</f>
        <v>0</v>
      </c>
      <c r="P2441" t="b">
        <f t="shared" si="155"/>
        <v>1</v>
      </c>
    </row>
    <row r="2442" spans="1:16">
      <c r="A2442" t="s">
        <v>350</v>
      </c>
      <c r="B2442" t="s">
        <v>41</v>
      </c>
      <c r="C2442" s="9">
        <v>6723196</v>
      </c>
      <c r="D2442" s="10">
        <v>45460</v>
      </c>
      <c r="E2442" s="11">
        <v>13485</v>
      </c>
      <c r="F2442" t="s">
        <v>288</v>
      </c>
      <c r="G2442" s="10">
        <f t="shared" si="153"/>
        <v>45490</v>
      </c>
      <c r="H2442" t="s">
        <v>284</v>
      </c>
      <c r="I2442" s="12" t="str">
        <f t="shared" si="154"/>
        <v>672319613485</v>
      </c>
      <c r="J2442" s="10">
        <f>+G2442</f>
        <v>45490</v>
      </c>
      <c r="K2442" s="11">
        <f>+E2442</f>
        <v>13485</v>
      </c>
      <c r="L2442" s="11">
        <f t="shared" si="152"/>
        <v>0</v>
      </c>
      <c r="O2442" s="10">
        <f>+IFERROR(VLOOKUP(I2442,'[1]Resumen pagos 2025'!$1:$1048576,9,0),0)</f>
        <v>0</v>
      </c>
      <c r="P2442" t="b">
        <f t="shared" si="155"/>
        <v>0</v>
      </c>
    </row>
    <row r="2443" spans="1:16">
      <c r="A2443" t="s">
        <v>67</v>
      </c>
      <c r="B2443" t="s">
        <v>41</v>
      </c>
      <c r="C2443" s="9">
        <v>41191</v>
      </c>
      <c r="D2443" s="10">
        <v>45461</v>
      </c>
      <c r="E2443" s="11">
        <v>521102</v>
      </c>
      <c r="F2443" t="s">
        <v>288</v>
      </c>
      <c r="G2443" s="10">
        <f t="shared" si="153"/>
        <v>45491</v>
      </c>
      <c r="H2443" t="s">
        <v>284</v>
      </c>
      <c r="I2443" s="12" t="str">
        <f t="shared" si="154"/>
        <v>41191521102</v>
      </c>
      <c r="L2443" s="11">
        <f t="shared" si="152"/>
        <v>-521102</v>
      </c>
      <c r="N2443" s="14" t="s">
        <v>298</v>
      </c>
      <c r="O2443" s="10">
        <f>+IFERROR(VLOOKUP(I2443,'[1]Resumen pagos 2025'!$1:$1048576,9,0),0)</f>
        <v>0</v>
      </c>
      <c r="P2443" t="b">
        <f t="shared" si="155"/>
        <v>1</v>
      </c>
    </row>
    <row r="2444" spans="1:16">
      <c r="A2444" t="s">
        <v>67</v>
      </c>
      <c r="B2444" t="s">
        <v>41</v>
      </c>
      <c r="C2444" s="9">
        <v>41190</v>
      </c>
      <c r="D2444" s="10">
        <v>45461</v>
      </c>
      <c r="E2444" s="11">
        <v>2358925</v>
      </c>
      <c r="F2444" t="s">
        <v>288</v>
      </c>
      <c r="G2444" s="10">
        <f t="shared" si="153"/>
        <v>45491</v>
      </c>
      <c r="H2444" t="s">
        <v>284</v>
      </c>
      <c r="I2444" s="12" t="str">
        <f t="shared" si="154"/>
        <v>411902358925</v>
      </c>
      <c r="L2444" s="11">
        <f t="shared" ref="L2444:L2502" si="156">+K2444-E2444</f>
        <v>-2358925</v>
      </c>
      <c r="N2444" s="14" t="s">
        <v>298</v>
      </c>
      <c r="O2444" s="10">
        <f>+IFERROR(VLOOKUP(I2444,'[1]Resumen pagos 2025'!$1:$1048576,9,0),0)</f>
        <v>0</v>
      </c>
      <c r="P2444" t="b">
        <f t="shared" si="155"/>
        <v>1</v>
      </c>
    </row>
    <row r="2445" spans="1:16">
      <c r="A2445" t="s">
        <v>51</v>
      </c>
      <c r="B2445" t="s">
        <v>41</v>
      </c>
      <c r="C2445" s="9">
        <v>18587</v>
      </c>
      <c r="D2445" s="10">
        <v>45461</v>
      </c>
      <c r="E2445" s="11">
        <v>85561</v>
      </c>
      <c r="F2445" t="s">
        <v>288</v>
      </c>
      <c r="G2445" s="10">
        <f t="shared" si="153"/>
        <v>45491</v>
      </c>
      <c r="H2445" t="s">
        <v>284</v>
      </c>
      <c r="I2445" s="12" t="str">
        <f t="shared" si="154"/>
        <v>1858785561</v>
      </c>
      <c r="L2445" s="11">
        <f t="shared" si="156"/>
        <v>-85561</v>
      </c>
      <c r="O2445" s="10">
        <f>+IFERROR(VLOOKUP(I2445,'[1]Resumen pagos 2025'!$1:$1048576,9,0),0)</f>
        <v>0</v>
      </c>
      <c r="P2445" t="b">
        <f t="shared" si="155"/>
        <v>1</v>
      </c>
    </row>
    <row r="2446" spans="1:16">
      <c r="A2446" t="s">
        <v>51</v>
      </c>
      <c r="B2446" t="s">
        <v>41</v>
      </c>
      <c r="C2446" s="9">
        <v>18588</v>
      </c>
      <c r="D2446" s="10">
        <v>45461</v>
      </c>
      <c r="E2446" s="11">
        <v>70805</v>
      </c>
      <c r="F2446" t="s">
        <v>288</v>
      </c>
      <c r="G2446" s="10">
        <f t="shared" si="153"/>
        <v>45491</v>
      </c>
      <c r="H2446" t="s">
        <v>284</v>
      </c>
      <c r="I2446" s="12" t="str">
        <f t="shared" si="154"/>
        <v>1858870805</v>
      </c>
      <c r="L2446" s="11">
        <f t="shared" si="156"/>
        <v>-70805</v>
      </c>
      <c r="O2446" s="10">
        <f>+IFERROR(VLOOKUP(I2446,'[1]Resumen pagos 2025'!$1:$1048576,9,0),0)</f>
        <v>0</v>
      </c>
      <c r="P2446" t="b">
        <f t="shared" si="155"/>
        <v>1</v>
      </c>
    </row>
    <row r="2447" spans="1:16">
      <c r="A2447" t="s">
        <v>504</v>
      </c>
      <c r="B2447" t="s">
        <v>41</v>
      </c>
      <c r="C2447" s="9">
        <v>11300</v>
      </c>
      <c r="D2447" s="10">
        <v>45461</v>
      </c>
      <c r="E2447" s="11">
        <v>678910</v>
      </c>
      <c r="F2447" t="s">
        <v>288</v>
      </c>
      <c r="G2447" s="10">
        <f t="shared" si="153"/>
        <v>45491</v>
      </c>
      <c r="H2447" t="s">
        <v>284</v>
      </c>
      <c r="I2447" s="12" t="str">
        <f t="shared" si="154"/>
        <v>11300678910</v>
      </c>
      <c r="L2447" s="11">
        <f t="shared" si="156"/>
        <v>-678910</v>
      </c>
      <c r="O2447" s="10">
        <f>+IFERROR(VLOOKUP(I2447,'[1]Resumen pagos 2025'!$1:$1048576,9,0),0)</f>
        <v>0</v>
      </c>
      <c r="P2447" t="b">
        <f t="shared" si="155"/>
        <v>1</v>
      </c>
    </row>
    <row r="2448" spans="1:16">
      <c r="A2448" t="s">
        <v>335</v>
      </c>
      <c r="B2448" t="s">
        <v>41</v>
      </c>
      <c r="C2448" s="9">
        <v>10990</v>
      </c>
      <c r="D2448" s="10">
        <v>45461</v>
      </c>
      <c r="E2448" s="11">
        <v>490451</v>
      </c>
      <c r="F2448" t="s">
        <v>288</v>
      </c>
      <c r="G2448" s="10">
        <f t="shared" si="153"/>
        <v>45491</v>
      </c>
      <c r="H2448" t="s">
        <v>284</v>
      </c>
      <c r="I2448" s="12" t="str">
        <f t="shared" si="154"/>
        <v>10990490451</v>
      </c>
      <c r="L2448" s="11">
        <f t="shared" si="156"/>
        <v>-490451</v>
      </c>
      <c r="O2448" s="10">
        <f>+IFERROR(VLOOKUP(I2448,'[1]Resumen pagos 2025'!$1:$1048576,9,0),0)</f>
        <v>0</v>
      </c>
      <c r="P2448" t="b">
        <f t="shared" si="155"/>
        <v>1</v>
      </c>
    </row>
    <row r="2449" spans="1:16">
      <c r="A2449" t="s">
        <v>317</v>
      </c>
      <c r="B2449" t="s">
        <v>41</v>
      </c>
      <c r="C2449" s="9">
        <v>21068439</v>
      </c>
      <c r="D2449" s="10">
        <v>45461</v>
      </c>
      <c r="E2449" s="11">
        <v>223980</v>
      </c>
      <c r="F2449" t="s">
        <v>288</v>
      </c>
      <c r="G2449" s="10">
        <f t="shared" si="153"/>
        <v>45491</v>
      </c>
      <c r="H2449" t="s">
        <v>284</v>
      </c>
      <c r="I2449" s="12" t="str">
        <f t="shared" si="154"/>
        <v>21068439223980</v>
      </c>
      <c r="L2449" s="11">
        <f t="shared" si="156"/>
        <v>-223980</v>
      </c>
      <c r="O2449" s="10">
        <f>+IFERROR(VLOOKUP(I2449,'[1]Resumen pagos 2025'!$1:$1048576,9,0),0)</f>
        <v>0</v>
      </c>
      <c r="P2449" t="b">
        <f t="shared" si="155"/>
        <v>1</v>
      </c>
    </row>
    <row r="2450" spans="1:16">
      <c r="A2450" t="s">
        <v>503</v>
      </c>
      <c r="B2450" t="s">
        <v>41</v>
      </c>
      <c r="C2450" s="9">
        <v>157235</v>
      </c>
      <c r="D2450" s="10">
        <v>45462</v>
      </c>
      <c r="E2450" s="11">
        <v>339882</v>
      </c>
      <c r="F2450" t="s">
        <v>288</v>
      </c>
      <c r="G2450" s="10">
        <f t="shared" si="153"/>
        <v>45492</v>
      </c>
      <c r="H2450" t="s">
        <v>284</v>
      </c>
      <c r="I2450" s="12" t="str">
        <f t="shared" si="154"/>
        <v>157235339882</v>
      </c>
      <c r="L2450" s="11">
        <f t="shared" si="156"/>
        <v>-339882</v>
      </c>
      <c r="O2450" s="10">
        <f>+IFERROR(VLOOKUP(I2450,'[1]Resumen pagos 2025'!$1:$1048576,9,0),0)</f>
        <v>0</v>
      </c>
      <c r="P2450" t="b">
        <f t="shared" si="155"/>
        <v>1</v>
      </c>
    </row>
    <row r="2451" spans="1:16">
      <c r="A2451" t="s">
        <v>503</v>
      </c>
      <c r="B2451" t="s">
        <v>41</v>
      </c>
      <c r="C2451" s="9">
        <v>157236</v>
      </c>
      <c r="D2451" s="10">
        <v>45462</v>
      </c>
      <c r="E2451" s="11">
        <v>87016</v>
      </c>
      <c r="F2451" t="s">
        <v>288</v>
      </c>
      <c r="G2451" s="10">
        <f t="shared" si="153"/>
        <v>45492</v>
      </c>
      <c r="H2451" t="s">
        <v>284</v>
      </c>
      <c r="I2451" s="12" t="str">
        <f t="shared" si="154"/>
        <v>15723687016</v>
      </c>
      <c r="L2451" s="11">
        <f t="shared" si="156"/>
        <v>-87016</v>
      </c>
      <c r="O2451" s="10">
        <f>+IFERROR(VLOOKUP(I2451,'[1]Resumen pagos 2025'!$1:$1048576,9,0),0)</f>
        <v>0</v>
      </c>
      <c r="P2451" t="b">
        <f t="shared" si="155"/>
        <v>1</v>
      </c>
    </row>
    <row r="2452" spans="1:16">
      <c r="A2452" t="s">
        <v>555</v>
      </c>
      <c r="B2452" t="s">
        <v>41</v>
      </c>
      <c r="C2452" s="9">
        <v>902</v>
      </c>
      <c r="D2452" s="10">
        <v>45462</v>
      </c>
      <c r="E2452" s="11">
        <v>434350</v>
      </c>
      <c r="F2452" t="s">
        <v>288</v>
      </c>
      <c r="G2452" s="10">
        <f t="shared" si="153"/>
        <v>45492</v>
      </c>
      <c r="H2452" t="s">
        <v>284</v>
      </c>
      <c r="I2452" s="12" t="str">
        <f t="shared" si="154"/>
        <v>902434350</v>
      </c>
      <c r="L2452" s="11">
        <f t="shared" si="156"/>
        <v>-434350</v>
      </c>
      <c r="O2452" s="10">
        <f>+IFERROR(VLOOKUP(I2452,'[1]Resumen pagos 2025'!$1:$1048576,9,0),0)</f>
        <v>0</v>
      </c>
      <c r="P2452" t="b">
        <f t="shared" si="155"/>
        <v>1</v>
      </c>
    </row>
    <row r="2453" spans="1:16">
      <c r="A2453" t="s">
        <v>55</v>
      </c>
      <c r="B2453" t="s">
        <v>41</v>
      </c>
      <c r="C2453" s="9">
        <v>1073470</v>
      </c>
      <c r="D2453" s="10">
        <v>45462</v>
      </c>
      <c r="E2453" s="11">
        <v>2098971</v>
      </c>
      <c r="F2453" t="s">
        <v>288</v>
      </c>
      <c r="G2453" s="10">
        <f t="shared" si="153"/>
        <v>45492</v>
      </c>
      <c r="H2453" t="s">
        <v>284</v>
      </c>
      <c r="I2453" s="12" t="str">
        <f t="shared" si="154"/>
        <v>10734702098971</v>
      </c>
      <c r="J2453" s="10">
        <v>45492</v>
      </c>
      <c r="K2453" s="11">
        <v>1547351</v>
      </c>
      <c r="L2453" s="11">
        <f t="shared" si="156"/>
        <v>-551620</v>
      </c>
      <c r="N2453" s="14" t="s">
        <v>304</v>
      </c>
      <c r="O2453" s="10">
        <f>+IFERROR(VLOOKUP(I2453,'[1]Resumen pagos 2025'!$1:$1048576,9,0),0)</f>
        <v>0</v>
      </c>
      <c r="P2453" t="b">
        <f t="shared" si="155"/>
        <v>0</v>
      </c>
    </row>
    <row r="2454" spans="1:16">
      <c r="A2454" t="s">
        <v>55</v>
      </c>
      <c r="B2454" t="s">
        <v>41</v>
      </c>
      <c r="C2454" s="9">
        <v>1073469</v>
      </c>
      <c r="D2454" s="10">
        <v>45462</v>
      </c>
      <c r="E2454" s="11">
        <v>10133090</v>
      </c>
      <c r="F2454" t="s">
        <v>288</v>
      </c>
      <c r="G2454" s="10">
        <f t="shared" si="153"/>
        <v>45492</v>
      </c>
      <c r="H2454" t="s">
        <v>284</v>
      </c>
      <c r="I2454" s="12" t="str">
        <f t="shared" si="154"/>
        <v>107346910133090</v>
      </c>
      <c r="L2454" s="11">
        <f t="shared" si="156"/>
        <v>-10133090</v>
      </c>
      <c r="N2454" s="14" t="s">
        <v>304</v>
      </c>
      <c r="O2454" s="10">
        <f>+IFERROR(VLOOKUP(I2454,'[1]Resumen pagos 2025'!$1:$1048576,9,0),0)</f>
        <v>0</v>
      </c>
      <c r="P2454" t="b">
        <f t="shared" si="155"/>
        <v>1</v>
      </c>
    </row>
    <row r="2455" spans="1:16">
      <c r="A2455" t="s">
        <v>553</v>
      </c>
      <c r="B2455" t="s">
        <v>41</v>
      </c>
      <c r="C2455" s="9">
        <v>12246</v>
      </c>
      <c r="D2455" s="10">
        <v>45462</v>
      </c>
      <c r="E2455" s="11">
        <v>1422151</v>
      </c>
      <c r="F2455" t="s">
        <v>288</v>
      </c>
      <c r="G2455" s="10">
        <f t="shared" si="153"/>
        <v>45492</v>
      </c>
      <c r="H2455" t="s">
        <v>284</v>
      </c>
      <c r="I2455" s="12" t="str">
        <f t="shared" si="154"/>
        <v>122461422151</v>
      </c>
      <c r="J2455" s="10">
        <v>45468</v>
      </c>
      <c r="K2455" s="11">
        <f>+L2444</f>
        <v>-2358925</v>
      </c>
      <c r="L2455" s="11">
        <f t="shared" si="156"/>
        <v>-3781076</v>
      </c>
      <c r="O2455" s="10">
        <f>+IFERROR(VLOOKUP(I2455,'[1]Resumen pagos 2025'!$1:$1048576,9,0),0)</f>
        <v>0</v>
      </c>
      <c r="P2455" t="b">
        <f t="shared" si="155"/>
        <v>0</v>
      </c>
    </row>
    <row r="2456" spans="1:16">
      <c r="A2456" t="s">
        <v>557</v>
      </c>
      <c r="B2456" t="s">
        <v>41</v>
      </c>
      <c r="C2456" s="9">
        <v>483228</v>
      </c>
      <c r="D2456" s="10">
        <v>45462</v>
      </c>
      <c r="E2456" s="11">
        <v>89776</v>
      </c>
      <c r="F2456" t="s">
        <v>288</v>
      </c>
      <c r="G2456" s="10">
        <f t="shared" si="153"/>
        <v>45492</v>
      </c>
      <c r="H2456" t="s">
        <v>284</v>
      </c>
      <c r="I2456" s="12" t="str">
        <f t="shared" si="154"/>
        <v>48322889776</v>
      </c>
      <c r="J2456" s="10">
        <v>45462</v>
      </c>
      <c r="K2456" s="11">
        <v>89776</v>
      </c>
      <c r="L2456" s="11">
        <f t="shared" si="156"/>
        <v>0</v>
      </c>
      <c r="M2456" t="s">
        <v>558</v>
      </c>
      <c r="O2456" s="10">
        <f>+IFERROR(VLOOKUP(I2456,'[1]Resumen pagos 2025'!$1:$1048576,9,0),0)</f>
        <v>0</v>
      </c>
      <c r="P2456" t="b">
        <f t="shared" si="155"/>
        <v>0</v>
      </c>
    </row>
    <row r="2457" spans="1:16">
      <c r="A2457" t="s">
        <v>478</v>
      </c>
      <c r="B2457" t="s">
        <v>41</v>
      </c>
      <c r="C2457" s="9">
        <v>358</v>
      </c>
      <c r="D2457" s="10">
        <v>45464</v>
      </c>
      <c r="E2457" s="11">
        <v>558501</v>
      </c>
      <c r="F2457" t="s">
        <v>288</v>
      </c>
      <c r="G2457" s="10">
        <f t="shared" si="153"/>
        <v>45494</v>
      </c>
      <c r="H2457" t="s">
        <v>284</v>
      </c>
      <c r="I2457" s="12" t="str">
        <f t="shared" si="154"/>
        <v>358558501</v>
      </c>
      <c r="J2457" s="28">
        <v>45468</v>
      </c>
      <c r="K2457" s="29">
        <v>558501</v>
      </c>
      <c r="L2457" s="11">
        <f t="shared" si="156"/>
        <v>0</v>
      </c>
      <c r="N2457" s="13" t="s">
        <v>554</v>
      </c>
      <c r="O2457" s="10">
        <f>+IFERROR(VLOOKUP(I2457,'[1]Resumen pagos 2025'!$1:$1048576,9,0),0)</f>
        <v>0</v>
      </c>
      <c r="P2457" t="b">
        <f t="shared" si="155"/>
        <v>0</v>
      </c>
    </row>
    <row r="2458" spans="1:16">
      <c r="A2458" t="s">
        <v>53</v>
      </c>
      <c r="B2458" t="s">
        <v>41</v>
      </c>
      <c r="C2458" s="9">
        <v>19169</v>
      </c>
      <c r="D2458" s="10">
        <v>45464</v>
      </c>
      <c r="E2458" s="11">
        <v>223984</v>
      </c>
      <c r="F2458" t="s">
        <v>288</v>
      </c>
      <c r="G2458" s="10">
        <f t="shared" si="153"/>
        <v>45494</v>
      </c>
      <c r="H2458" t="s">
        <v>284</v>
      </c>
      <c r="I2458" s="12" t="str">
        <f t="shared" si="154"/>
        <v>19169223984</v>
      </c>
      <c r="L2458" s="11">
        <f t="shared" si="156"/>
        <v>-223984</v>
      </c>
      <c r="O2458" s="10">
        <f>+IFERROR(VLOOKUP(I2458,'[1]Resumen pagos 2025'!$1:$1048576,9,0),0)</f>
        <v>0</v>
      </c>
      <c r="P2458" t="b">
        <f t="shared" si="155"/>
        <v>1</v>
      </c>
    </row>
    <row r="2459" spans="1:16">
      <c r="A2459" t="s">
        <v>312</v>
      </c>
      <c r="B2459" t="s">
        <v>41</v>
      </c>
      <c r="C2459" s="9">
        <v>68808</v>
      </c>
      <c r="D2459" s="10">
        <v>45464</v>
      </c>
      <c r="E2459" s="11">
        <v>238000</v>
      </c>
      <c r="F2459" t="s">
        <v>288</v>
      </c>
      <c r="G2459" s="10">
        <f t="shared" si="153"/>
        <v>45494</v>
      </c>
      <c r="H2459" t="s">
        <v>284</v>
      </c>
      <c r="I2459" s="12" t="str">
        <f t="shared" si="154"/>
        <v>68808238000</v>
      </c>
      <c r="L2459" s="11">
        <f t="shared" si="156"/>
        <v>-238000</v>
      </c>
      <c r="O2459" s="10">
        <f>+IFERROR(VLOOKUP(I2459,'[1]Resumen pagos 2025'!$1:$1048576,9,0),0)</f>
        <v>0</v>
      </c>
      <c r="P2459" t="b">
        <f t="shared" si="155"/>
        <v>1</v>
      </c>
    </row>
    <row r="2460" spans="1:16">
      <c r="A2460" t="s">
        <v>559</v>
      </c>
      <c r="B2460" t="s">
        <v>41</v>
      </c>
      <c r="C2460" s="9">
        <v>801</v>
      </c>
      <c r="D2460" s="10">
        <v>45467</v>
      </c>
      <c r="E2460" s="11">
        <v>2396850</v>
      </c>
      <c r="F2460" t="s">
        <v>288</v>
      </c>
      <c r="G2460" s="10">
        <f t="shared" si="153"/>
        <v>45497</v>
      </c>
      <c r="H2460" t="s">
        <v>327</v>
      </c>
      <c r="I2460" s="12" t="str">
        <f t="shared" si="154"/>
        <v>8012396850</v>
      </c>
      <c r="L2460" s="11">
        <f t="shared" si="156"/>
        <v>-2396850</v>
      </c>
      <c r="O2460" s="10">
        <f>+IFERROR(VLOOKUP(I2460,'[1]Resumen pagos 2025'!$1:$1048576,9,0),0)</f>
        <v>0</v>
      </c>
      <c r="P2460" t="b">
        <f t="shared" si="155"/>
        <v>1</v>
      </c>
    </row>
    <row r="2461" spans="1:16">
      <c r="A2461" t="s">
        <v>559</v>
      </c>
      <c r="B2461" t="s">
        <v>41</v>
      </c>
      <c r="C2461" s="9">
        <v>802</v>
      </c>
      <c r="D2461" s="10">
        <v>45467</v>
      </c>
      <c r="E2461" s="11">
        <v>2396850</v>
      </c>
      <c r="F2461" t="s">
        <v>288</v>
      </c>
      <c r="G2461" s="10">
        <f t="shared" si="153"/>
        <v>45497</v>
      </c>
      <c r="H2461" t="s">
        <v>284</v>
      </c>
      <c r="I2461" s="12" t="str">
        <f t="shared" si="154"/>
        <v>8022396850</v>
      </c>
      <c r="L2461" s="11">
        <f t="shared" si="156"/>
        <v>-2396850</v>
      </c>
      <c r="O2461" s="10">
        <f>+IFERROR(VLOOKUP(I2461,'[1]Resumen pagos 2025'!$1:$1048576,9,0),0)</f>
        <v>0</v>
      </c>
      <c r="P2461" t="b">
        <f t="shared" si="155"/>
        <v>1</v>
      </c>
    </row>
    <row r="2462" spans="1:16">
      <c r="A2462" t="s">
        <v>559</v>
      </c>
      <c r="B2462" t="s">
        <v>41</v>
      </c>
      <c r="C2462" s="9">
        <v>803</v>
      </c>
      <c r="D2462" s="10">
        <v>45467</v>
      </c>
      <c r="E2462" s="25">
        <v>255794</v>
      </c>
      <c r="F2462" t="s">
        <v>288</v>
      </c>
      <c r="G2462" s="10">
        <f t="shared" si="153"/>
        <v>45497</v>
      </c>
      <c r="H2462" t="s">
        <v>284</v>
      </c>
      <c r="I2462" s="12" t="str">
        <f t="shared" si="154"/>
        <v>803255794</v>
      </c>
      <c r="L2462" s="11">
        <f t="shared" si="156"/>
        <v>-255794</v>
      </c>
      <c r="O2462" s="10">
        <f>+IFERROR(VLOOKUP(I2462,'[1]Resumen pagos 2025'!$1:$1048576,9,0),0)</f>
        <v>0</v>
      </c>
      <c r="P2462" t="b">
        <f t="shared" si="155"/>
        <v>1</v>
      </c>
    </row>
    <row r="2463" spans="1:16">
      <c r="A2463" t="s">
        <v>559</v>
      </c>
      <c r="B2463" t="s">
        <v>310</v>
      </c>
      <c r="C2463" s="9">
        <v>6</v>
      </c>
      <c r="D2463" s="10">
        <v>45467</v>
      </c>
      <c r="E2463" s="11">
        <v>-2396850</v>
      </c>
      <c r="F2463" t="s">
        <v>288</v>
      </c>
      <c r="G2463" s="10">
        <f t="shared" si="153"/>
        <v>45497</v>
      </c>
      <c r="H2463" t="s">
        <v>311</v>
      </c>
      <c r="I2463" s="12" t="str">
        <f t="shared" si="154"/>
        <v>6-2396850</v>
      </c>
      <c r="L2463" s="11">
        <f t="shared" si="156"/>
        <v>2396850</v>
      </c>
      <c r="O2463" s="10">
        <f>+IFERROR(VLOOKUP(I2463,'[1]Resumen pagos 2025'!$1:$1048576,9,0),0)</f>
        <v>0</v>
      </c>
      <c r="P2463" t="b">
        <f t="shared" si="155"/>
        <v>1</v>
      </c>
    </row>
    <row r="2464" spans="1:16">
      <c r="A2464" t="s">
        <v>466</v>
      </c>
      <c r="B2464" t="s">
        <v>41</v>
      </c>
      <c r="C2464" s="9">
        <v>1514</v>
      </c>
      <c r="D2464" s="10">
        <v>45467</v>
      </c>
      <c r="E2464" s="11">
        <v>142800</v>
      </c>
      <c r="F2464" t="s">
        <v>288</v>
      </c>
      <c r="G2464" s="10">
        <f t="shared" si="153"/>
        <v>45497</v>
      </c>
      <c r="H2464" t="s">
        <v>284</v>
      </c>
      <c r="I2464" s="12" t="str">
        <f t="shared" si="154"/>
        <v>1514142800</v>
      </c>
      <c r="L2464" s="11">
        <f t="shared" si="156"/>
        <v>-142800</v>
      </c>
      <c r="O2464" s="10">
        <f>+IFERROR(VLOOKUP(I2464,'[1]Resumen pagos 2025'!$1:$1048576,9,0),0)</f>
        <v>0</v>
      </c>
      <c r="P2464" t="b">
        <f t="shared" si="155"/>
        <v>1</v>
      </c>
    </row>
    <row r="2465" spans="1:16">
      <c r="A2465" t="s">
        <v>55</v>
      </c>
      <c r="B2465" t="s">
        <v>41</v>
      </c>
      <c r="C2465" s="9">
        <v>1073570</v>
      </c>
      <c r="D2465" s="10">
        <v>45467</v>
      </c>
      <c r="E2465" s="11">
        <v>1648990</v>
      </c>
      <c r="F2465" t="s">
        <v>288</v>
      </c>
      <c r="G2465" s="10">
        <f t="shared" si="153"/>
        <v>45497</v>
      </c>
      <c r="H2465" t="s">
        <v>284</v>
      </c>
      <c r="I2465" s="12" t="str">
        <f t="shared" si="154"/>
        <v>10735701648990</v>
      </c>
      <c r="L2465" s="11">
        <f t="shared" si="156"/>
        <v>-1648990</v>
      </c>
      <c r="N2465" s="14" t="s">
        <v>304</v>
      </c>
      <c r="O2465" s="10">
        <f>+IFERROR(VLOOKUP(I2465,'[1]Resumen pagos 2025'!$1:$1048576,9,0),0)</f>
        <v>0</v>
      </c>
      <c r="P2465" t="b">
        <f t="shared" si="155"/>
        <v>1</v>
      </c>
    </row>
    <row r="2466" spans="1:16">
      <c r="A2466" t="s">
        <v>53</v>
      </c>
      <c r="B2466" t="s">
        <v>41</v>
      </c>
      <c r="C2466" s="9">
        <v>19170</v>
      </c>
      <c r="D2466" s="10">
        <v>45467</v>
      </c>
      <c r="E2466" s="11">
        <v>983936</v>
      </c>
      <c r="F2466" t="s">
        <v>288</v>
      </c>
      <c r="G2466" s="10">
        <f t="shared" si="153"/>
        <v>45497</v>
      </c>
      <c r="H2466" t="s">
        <v>284</v>
      </c>
      <c r="I2466" s="12" t="str">
        <f t="shared" si="154"/>
        <v>19170983936</v>
      </c>
      <c r="L2466" s="11">
        <f t="shared" si="156"/>
        <v>-983936</v>
      </c>
      <c r="O2466" s="10">
        <f>+IFERROR(VLOOKUP(I2466,'[1]Resumen pagos 2025'!$1:$1048576,9,0),0)</f>
        <v>0</v>
      </c>
      <c r="P2466" t="b">
        <f t="shared" si="155"/>
        <v>1</v>
      </c>
    </row>
    <row r="2467" spans="1:16">
      <c r="A2467" t="s">
        <v>350</v>
      </c>
      <c r="B2467" t="s">
        <v>41</v>
      </c>
      <c r="C2467" s="9">
        <v>6732853</v>
      </c>
      <c r="D2467" s="10">
        <v>45467</v>
      </c>
      <c r="E2467" s="11">
        <v>7877</v>
      </c>
      <c r="F2467" t="s">
        <v>288</v>
      </c>
      <c r="G2467" s="10">
        <f t="shared" si="153"/>
        <v>45497</v>
      </c>
      <c r="H2467" t="s">
        <v>284</v>
      </c>
      <c r="I2467" s="12" t="str">
        <f t="shared" si="154"/>
        <v>67328537877</v>
      </c>
      <c r="J2467" s="10">
        <f>+G2467</f>
        <v>45497</v>
      </c>
      <c r="K2467" s="11">
        <f>+E2467</f>
        <v>7877</v>
      </c>
      <c r="L2467" s="11">
        <f t="shared" si="156"/>
        <v>0</v>
      </c>
      <c r="O2467" s="10">
        <f>+IFERROR(VLOOKUP(I2467,'[1]Resumen pagos 2025'!$1:$1048576,9,0),0)</f>
        <v>0</v>
      </c>
      <c r="P2467" t="b">
        <f t="shared" si="155"/>
        <v>0</v>
      </c>
    </row>
    <row r="2468" spans="1:16">
      <c r="A2468" t="s">
        <v>96</v>
      </c>
      <c r="B2468" t="s">
        <v>41</v>
      </c>
      <c r="C2468" s="9">
        <v>13683</v>
      </c>
      <c r="D2468" s="10">
        <v>45468</v>
      </c>
      <c r="E2468" s="11">
        <v>3188372</v>
      </c>
      <c r="F2468" t="s">
        <v>288</v>
      </c>
      <c r="G2468" s="10">
        <f t="shared" si="153"/>
        <v>45498</v>
      </c>
      <c r="H2468" t="s">
        <v>284</v>
      </c>
      <c r="I2468" s="12" t="str">
        <f t="shared" si="154"/>
        <v>136833188372</v>
      </c>
      <c r="L2468" s="11">
        <f t="shared" si="156"/>
        <v>-3188372</v>
      </c>
      <c r="O2468" s="10">
        <f>+IFERROR(VLOOKUP(I2468,'[1]Resumen pagos 2025'!$1:$1048576,9,0),0)</f>
        <v>0</v>
      </c>
      <c r="P2468" t="b">
        <f t="shared" si="155"/>
        <v>1</v>
      </c>
    </row>
    <row r="2469" spans="1:16">
      <c r="A2469" t="s">
        <v>55</v>
      </c>
      <c r="B2469" t="s">
        <v>41</v>
      </c>
      <c r="C2469" s="9">
        <v>1073660</v>
      </c>
      <c r="D2469" s="10">
        <v>45468</v>
      </c>
      <c r="E2469" s="11">
        <v>2386181</v>
      </c>
      <c r="F2469" t="s">
        <v>288</v>
      </c>
      <c r="G2469" s="10">
        <f t="shared" si="153"/>
        <v>45498</v>
      </c>
      <c r="H2469" t="s">
        <v>284</v>
      </c>
      <c r="I2469" s="12" t="str">
        <f t="shared" si="154"/>
        <v>10736602386181</v>
      </c>
      <c r="L2469" s="11">
        <f t="shared" si="156"/>
        <v>-2386181</v>
      </c>
      <c r="N2469" s="14" t="s">
        <v>304</v>
      </c>
      <c r="O2469" s="10">
        <f>+IFERROR(VLOOKUP(I2469,'[1]Resumen pagos 2025'!$1:$1048576,9,0),0)</f>
        <v>0</v>
      </c>
      <c r="P2469" t="b">
        <f t="shared" si="155"/>
        <v>1</v>
      </c>
    </row>
    <row r="2470" spans="1:16">
      <c r="A2470" t="s">
        <v>553</v>
      </c>
      <c r="B2470" t="s">
        <v>41</v>
      </c>
      <c r="C2470" s="9">
        <v>12277</v>
      </c>
      <c r="D2470" s="10">
        <v>45468</v>
      </c>
      <c r="E2470" s="11">
        <v>1547350</v>
      </c>
      <c r="F2470" t="s">
        <v>288</v>
      </c>
      <c r="G2470" s="10">
        <f t="shared" si="153"/>
        <v>45498</v>
      </c>
      <c r="H2470" t="s">
        <v>284</v>
      </c>
      <c r="I2470" s="12" t="str">
        <f t="shared" si="154"/>
        <v>122771547350</v>
      </c>
      <c r="J2470" s="10">
        <v>45492</v>
      </c>
      <c r="K2470" s="11">
        <f>+L2453</f>
        <v>-551620</v>
      </c>
      <c r="L2470" s="11">
        <f t="shared" si="156"/>
        <v>-2098970</v>
      </c>
      <c r="O2470" s="10">
        <f>+IFERROR(VLOOKUP(I2470,'[1]Resumen pagos 2025'!$1:$1048576,9,0),0)</f>
        <v>0</v>
      </c>
      <c r="P2470" t="b">
        <f t="shared" si="155"/>
        <v>0</v>
      </c>
    </row>
    <row r="2471" spans="1:16">
      <c r="A2471" t="s">
        <v>553</v>
      </c>
      <c r="B2471" t="s">
        <v>41</v>
      </c>
      <c r="C2471" s="9">
        <v>12276</v>
      </c>
      <c r="D2471" s="10">
        <v>45468</v>
      </c>
      <c r="E2471" s="11">
        <v>3524171</v>
      </c>
      <c r="F2471" t="s">
        <v>288</v>
      </c>
      <c r="G2471" s="10">
        <f t="shared" si="153"/>
        <v>45498</v>
      </c>
      <c r="H2471" t="s">
        <v>284</v>
      </c>
      <c r="I2471" s="12" t="str">
        <f t="shared" si="154"/>
        <v>122763524171</v>
      </c>
      <c r="J2471" s="10">
        <v>45464</v>
      </c>
      <c r="K2471" s="11">
        <v>3524170</v>
      </c>
      <c r="L2471" s="11">
        <f t="shared" si="156"/>
        <v>-1</v>
      </c>
      <c r="O2471" s="10">
        <f>+IFERROR(VLOOKUP(I2471,'[1]Resumen pagos 2025'!$1:$1048576,9,0),0)</f>
        <v>0</v>
      </c>
      <c r="P2471" t="b">
        <f t="shared" si="155"/>
        <v>0</v>
      </c>
    </row>
    <row r="2472" spans="1:16">
      <c r="A2472" t="s">
        <v>478</v>
      </c>
      <c r="B2472" t="s">
        <v>41</v>
      </c>
      <c r="C2472" s="9">
        <v>363</v>
      </c>
      <c r="D2472" s="10">
        <v>45469</v>
      </c>
      <c r="E2472" s="11">
        <v>368801</v>
      </c>
      <c r="F2472" t="s">
        <v>288</v>
      </c>
      <c r="G2472" s="10">
        <f t="shared" si="153"/>
        <v>45499</v>
      </c>
      <c r="H2472" t="s">
        <v>284</v>
      </c>
      <c r="I2472" s="12" t="str">
        <f t="shared" si="154"/>
        <v>363368801</v>
      </c>
      <c r="J2472" s="28">
        <v>45477</v>
      </c>
      <c r="K2472" s="41">
        <v>753598</v>
      </c>
      <c r="L2472" s="11">
        <f t="shared" si="156"/>
        <v>384797</v>
      </c>
      <c r="N2472" s="13" t="s">
        <v>554</v>
      </c>
      <c r="O2472" s="10">
        <f>+IFERROR(VLOOKUP(I2472,'[1]Resumen pagos 2025'!$1:$1048576,9,0),0)</f>
        <v>0</v>
      </c>
      <c r="P2472" t="b">
        <f t="shared" si="155"/>
        <v>0</v>
      </c>
    </row>
    <row r="2473" spans="1:16">
      <c r="A2473" t="s">
        <v>560</v>
      </c>
      <c r="B2473" t="s">
        <v>41</v>
      </c>
      <c r="C2473" s="9">
        <v>633</v>
      </c>
      <c r="D2473" s="10">
        <v>45469</v>
      </c>
      <c r="E2473" s="11">
        <v>1007065</v>
      </c>
      <c r="F2473" t="s">
        <v>288</v>
      </c>
      <c r="G2473" s="10">
        <f t="shared" si="153"/>
        <v>45499</v>
      </c>
      <c r="H2473" t="s">
        <v>284</v>
      </c>
      <c r="I2473" s="12" t="str">
        <f t="shared" si="154"/>
        <v>6331007065</v>
      </c>
      <c r="L2473" s="11">
        <f t="shared" si="156"/>
        <v>-1007065</v>
      </c>
      <c r="O2473" s="10">
        <f>+IFERROR(VLOOKUP(I2473,'[1]Resumen pagos 2025'!$1:$1048576,9,0),0)</f>
        <v>0</v>
      </c>
      <c r="P2473" t="b">
        <f t="shared" si="155"/>
        <v>1</v>
      </c>
    </row>
    <row r="2474" spans="1:16">
      <c r="A2474" t="s">
        <v>55</v>
      </c>
      <c r="B2474" t="s">
        <v>41</v>
      </c>
      <c r="C2474" s="9">
        <v>1073682</v>
      </c>
      <c r="D2474" s="10">
        <v>45469</v>
      </c>
      <c r="E2474" s="11">
        <v>2133979</v>
      </c>
      <c r="F2474" t="s">
        <v>288</v>
      </c>
      <c r="G2474" s="10">
        <f t="shared" si="153"/>
        <v>45499</v>
      </c>
      <c r="H2474" t="s">
        <v>284</v>
      </c>
      <c r="I2474" s="12" t="str">
        <f t="shared" si="154"/>
        <v>10736822133979</v>
      </c>
      <c r="L2474" s="11">
        <f t="shared" si="156"/>
        <v>-2133979</v>
      </c>
      <c r="N2474" s="14" t="s">
        <v>304</v>
      </c>
      <c r="O2474" s="10">
        <f>+IFERROR(VLOOKUP(I2474,'[1]Resumen pagos 2025'!$1:$1048576,9,0),0)</f>
        <v>0</v>
      </c>
      <c r="P2474" t="b">
        <f t="shared" si="155"/>
        <v>1</v>
      </c>
    </row>
    <row r="2475" spans="1:16">
      <c r="A2475" t="s">
        <v>53</v>
      </c>
      <c r="B2475" t="s">
        <v>41</v>
      </c>
      <c r="C2475" s="9">
        <v>19359</v>
      </c>
      <c r="D2475" s="10">
        <v>45469</v>
      </c>
      <c r="E2475" s="11">
        <v>423952</v>
      </c>
      <c r="F2475" t="s">
        <v>288</v>
      </c>
      <c r="G2475" s="10">
        <f t="shared" si="153"/>
        <v>45499</v>
      </c>
      <c r="H2475" t="s">
        <v>284</v>
      </c>
      <c r="I2475" s="12" t="str">
        <f t="shared" si="154"/>
        <v>19359423952</v>
      </c>
      <c r="L2475" s="11">
        <f t="shared" si="156"/>
        <v>-423952</v>
      </c>
      <c r="O2475" s="10">
        <f>+IFERROR(VLOOKUP(I2475,'[1]Resumen pagos 2025'!$1:$1048576,9,0),0)</f>
        <v>0</v>
      </c>
      <c r="P2475" t="b">
        <f t="shared" si="155"/>
        <v>1</v>
      </c>
    </row>
    <row r="2476" spans="1:16">
      <c r="A2476" t="s">
        <v>553</v>
      </c>
      <c r="B2476" t="s">
        <v>41</v>
      </c>
      <c r="C2476" s="9">
        <v>12292</v>
      </c>
      <c r="D2476" s="10">
        <v>45469</v>
      </c>
      <c r="E2476" s="11">
        <v>4788786</v>
      </c>
      <c r="F2476" t="s">
        <v>288</v>
      </c>
      <c r="G2476" s="10">
        <f t="shared" si="153"/>
        <v>45499</v>
      </c>
      <c r="H2476" t="s">
        <v>284</v>
      </c>
      <c r="I2476" s="12" t="str">
        <f t="shared" si="154"/>
        <v>122924788786</v>
      </c>
      <c r="J2476" s="10">
        <v>45496</v>
      </c>
      <c r="K2476" s="11">
        <v>4788786</v>
      </c>
      <c r="L2476" s="11">
        <f t="shared" si="156"/>
        <v>0</v>
      </c>
      <c r="O2476" s="10">
        <f>+IFERROR(VLOOKUP(I2476,'[1]Resumen pagos 2025'!$1:$1048576,9,0),0)</f>
        <v>0</v>
      </c>
      <c r="P2476" t="b">
        <f t="shared" si="155"/>
        <v>0</v>
      </c>
    </row>
    <row r="2477" spans="1:16">
      <c r="A2477" t="s">
        <v>47</v>
      </c>
      <c r="B2477" t="s">
        <v>41</v>
      </c>
      <c r="C2477" s="9">
        <v>13355</v>
      </c>
      <c r="D2477" s="10">
        <v>45470</v>
      </c>
      <c r="E2477" s="11">
        <v>139656</v>
      </c>
      <c r="F2477" t="s">
        <v>288</v>
      </c>
      <c r="G2477" s="10">
        <f t="shared" si="153"/>
        <v>45500</v>
      </c>
      <c r="H2477" t="s">
        <v>284</v>
      </c>
      <c r="I2477" s="12" t="str">
        <f t="shared" si="154"/>
        <v>13355139656</v>
      </c>
      <c r="L2477" s="11">
        <f t="shared" si="156"/>
        <v>-139656</v>
      </c>
      <c r="O2477" s="10">
        <f>+IFERROR(VLOOKUP(I2477,'[1]Resumen pagos 2025'!$1:$1048576,9,0),0)</f>
        <v>0</v>
      </c>
      <c r="P2477" t="b">
        <f t="shared" si="155"/>
        <v>1</v>
      </c>
    </row>
    <row r="2478" spans="1:16">
      <c r="A2478" t="s">
        <v>47</v>
      </c>
      <c r="B2478" t="s">
        <v>41</v>
      </c>
      <c r="C2478" s="9">
        <v>13357</v>
      </c>
      <c r="D2478" s="10">
        <v>45470</v>
      </c>
      <c r="E2478" s="11">
        <v>179621</v>
      </c>
      <c r="F2478" t="s">
        <v>288</v>
      </c>
      <c r="G2478" s="10">
        <f t="shared" si="153"/>
        <v>45500</v>
      </c>
      <c r="H2478" t="s">
        <v>284</v>
      </c>
      <c r="I2478" s="12" t="str">
        <f t="shared" si="154"/>
        <v>13357179621</v>
      </c>
      <c r="L2478" s="11">
        <f t="shared" si="156"/>
        <v>-179621</v>
      </c>
      <c r="O2478" s="10">
        <f>+IFERROR(VLOOKUP(I2478,'[1]Resumen pagos 2025'!$1:$1048576,9,0),0)</f>
        <v>0</v>
      </c>
      <c r="P2478" t="b">
        <f t="shared" si="155"/>
        <v>1</v>
      </c>
    </row>
    <row r="2479" spans="1:16">
      <c r="A2479" t="s">
        <v>47</v>
      </c>
      <c r="B2479" t="s">
        <v>41</v>
      </c>
      <c r="C2479" s="9">
        <v>13356</v>
      </c>
      <c r="D2479" s="10">
        <v>45470</v>
      </c>
      <c r="E2479" s="11">
        <v>151939</v>
      </c>
      <c r="F2479" t="s">
        <v>288</v>
      </c>
      <c r="G2479" s="10">
        <f t="shared" si="153"/>
        <v>45500</v>
      </c>
      <c r="H2479" t="s">
        <v>284</v>
      </c>
      <c r="I2479" s="12" t="str">
        <f t="shared" si="154"/>
        <v>13356151939</v>
      </c>
      <c r="L2479" s="11">
        <f t="shared" si="156"/>
        <v>-151939</v>
      </c>
      <c r="O2479" s="10">
        <f>+IFERROR(VLOOKUP(I2479,'[1]Resumen pagos 2025'!$1:$1048576,9,0),0)</f>
        <v>0</v>
      </c>
      <c r="P2479" t="b">
        <f t="shared" si="155"/>
        <v>1</v>
      </c>
    </row>
    <row r="2480" spans="1:16">
      <c r="A2480" t="s">
        <v>376</v>
      </c>
      <c r="B2480" t="s">
        <v>41</v>
      </c>
      <c r="C2480" s="9">
        <v>8510888</v>
      </c>
      <c r="D2480" s="10">
        <v>45471</v>
      </c>
      <c r="E2480" s="11">
        <v>23179</v>
      </c>
      <c r="F2480" t="s">
        <v>288</v>
      </c>
      <c r="G2480" s="10">
        <f t="shared" si="153"/>
        <v>45501</v>
      </c>
      <c r="H2480" t="s">
        <v>284</v>
      </c>
      <c r="I2480" s="12" t="str">
        <f t="shared" si="154"/>
        <v>851088823179</v>
      </c>
      <c r="J2480" s="10">
        <f>+G2480</f>
        <v>45501</v>
      </c>
      <c r="K2480" s="11">
        <f>+E2480</f>
        <v>23179</v>
      </c>
      <c r="L2480" s="11">
        <f t="shared" si="156"/>
        <v>0</v>
      </c>
      <c r="O2480" s="10">
        <f>+IFERROR(VLOOKUP(I2480,'[1]Resumen pagos 2025'!$1:$1048576,9,0),0)</f>
        <v>0</v>
      </c>
      <c r="P2480" t="b">
        <f t="shared" si="155"/>
        <v>0</v>
      </c>
    </row>
    <row r="2481" spans="1:16">
      <c r="A2481" t="s">
        <v>97</v>
      </c>
      <c r="B2481" t="s">
        <v>41</v>
      </c>
      <c r="C2481" s="9">
        <v>5007</v>
      </c>
      <c r="D2481" s="10">
        <v>45471</v>
      </c>
      <c r="E2481" s="11">
        <v>2515004</v>
      </c>
      <c r="F2481" t="s">
        <v>288</v>
      </c>
      <c r="G2481" s="10">
        <f t="shared" si="153"/>
        <v>45501</v>
      </c>
      <c r="H2481" t="s">
        <v>284</v>
      </c>
      <c r="I2481" s="12" t="str">
        <f t="shared" si="154"/>
        <v>50072515004</v>
      </c>
      <c r="J2481" s="10">
        <v>45390</v>
      </c>
      <c r="K2481" s="11">
        <v>2515004</v>
      </c>
      <c r="L2481" s="11">
        <f t="shared" si="156"/>
        <v>0</v>
      </c>
      <c r="N2481" s="13" t="s">
        <v>561</v>
      </c>
      <c r="O2481" s="10">
        <f>+IFERROR(VLOOKUP(I2481,'[1]Resumen pagos 2025'!$1:$1048576,9,0),0)</f>
        <v>0</v>
      </c>
      <c r="P2481" t="b">
        <f t="shared" si="155"/>
        <v>0</v>
      </c>
    </row>
    <row r="2482" spans="1:16">
      <c r="A2482" t="s">
        <v>353</v>
      </c>
      <c r="B2482" t="s">
        <v>41</v>
      </c>
      <c r="C2482" s="9">
        <v>3381</v>
      </c>
      <c r="D2482" s="10">
        <v>45471</v>
      </c>
      <c r="E2482" s="11">
        <v>559960</v>
      </c>
      <c r="F2482" t="s">
        <v>288</v>
      </c>
      <c r="G2482" s="10">
        <f t="shared" si="153"/>
        <v>45501</v>
      </c>
      <c r="H2482" t="s">
        <v>284</v>
      </c>
      <c r="I2482" s="12" t="str">
        <f t="shared" si="154"/>
        <v>3381559960</v>
      </c>
      <c r="J2482" s="17">
        <v>45467</v>
      </c>
      <c r="K2482" s="18">
        <v>559960</v>
      </c>
      <c r="L2482" s="11">
        <f t="shared" si="156"/>
        <v>0</v>
      </c>
      <c r="O2482" s="10">
        <f>+IFERROR(VLOOKUP(I2482,'[1]Resumen pagos 2025'!$1:$1048576,9,0),0)</f>
        <v>0</v>
      </c>
      <c r="P2482" t="b">
        <f t="shared" si="155"/>
        <v>0</v>
      </c>
    </row>
    <row r="2483" spans="1:16">
      <c r="A2483" t="s">
        <v>562</v>
      </c>
      <c r="B2483" t="s">
        <v>41</v>
      </c>
      <c r="C2483" s="9">
        <v>332</v>
      </c>
      <c r="D2483" s="10">
        <v>45471</v>
      </c>
      <c r="E2483" s="34">
        <v>191971</v>
      </c>
      <c r="F2483" t="s">
        <v>288</v>
      </c>
      <c r="G2483" s="10">
        <f t="shared" si="153"/>
        <v>45501</v>
      </c>
      <c r="H2483" t="s">
        <v>284</v>
      </c>
      <c r="I2483" s="12" t="str">
        <f t="shared" si="154"/>
        <v>332191971</v>
      </c>
      <c r="J2483" s="10">
        <v>45910</v>
      </c>
      <c r="K2483" s="34">
        <v>191971</v>
      </c>
      <c r="L2483" s="34">
        <f t="shared" si="156"/>
        <v>0</v>
      </c>
      <c r="N2483" s="13" t="s">
        <v>563</v>
      </c>
      <c r="O2483" s="10">
        <f>+IFERROR(VLOOKUP(I2483,'[1]Resumen pagos 2025'!$1:$1048576,9,0),0)</f>
        <v>0</v>
      </c>
      <c r="P2483" t="b">
        <f t="shared" si="155"/>
        <v>0</v>
      </c>
    </row>
    <row r="2484" spans="1:16">
      <c r="A2484" t="s">
        <v>95</v>
      </c>
      <c r="B2484" t="s">
        <v>41</v>
      </c>
      <c r="C2484" s="9">
        <v>6223</v>
      </c>
      <c r="D2484" s="10">
        <v>45473</v>
      </c>
      <c r="E2484" s="11">
        <v>4313225</v>
      </c>
      <c r="F2484" t="s">
        <v>288</v>
      </c>
      <c r="G2484" s="10">
        <f t="shared" si="153"/>
        <v>45503</v>
      </c>
      <c r="H2484" t="s">
        <v>284</v>
      </c>
      <c r="I2484" s="12" t="str">
        <f t="shared" si="154"/>
        <v>62234313225</v>
      </c>
      <c r="L2484" s="11">
        <f t="shared" si="156"/>
        <v>-4313225</v>
      </c>
      <c r="O2484" s="10">
        <f>+IFERROR(VLOOKUP(I2484,'[1]Resumen pagos 2025'!$1:$1048576,9,0),0)</f>
        <v>0</v>
      </c>
      <c r="P2484" t="b">
        <f t="shared" si="155"/>
        <v>1</v>
      </c>
    </row>
    <row r="2485" spans="1:16">
      <c r="A2485" t="s">
        <v>560</v>
      </c>
      <c r="B2485" t="s">
        <v>41</v>
      </c>
      <c r="C2485" s="9">
        <v>640</v>
      </c>
      <c r="D2485" s="10">
        <v>45473</v>
      </c>
      <c r="E2485" s="11">
        <v>2779999</v>
      </c>
      <c r="F2485" t="s">
        <v>288</v>
      </c>
      <c r="G2485" s="10">
        <f t="shared" si="153"/>
        <v>45503</v>
      </c>
      <c r="H2485" t="s">
        <v>284</v>
      </c>
      <c r="I2485" s="12" t="str">
        <f t="shared" si="154"/>
        <v>6402779999</v>
      </c>
      <c r="L2485" s="11">
        <f t="shared" si="156"/>
        <v>-2779999</v>
      </c>
      <c r="O2485" s="10">
        <f>+IFERROR(VLOOKUP(I2485,'[1]Resumen pagos 2025'!$1:$1048576,9,0),0)</f>
        <v>0</v>
      </c>
      <c r="P2485" t="b">
        <f t="shared" si="155"/>
        <v>1</v>
      </c>
    </row>
    <row r="2486" spans="1:16">
      <c r="A2486" t="s">
        <v>375</v>
      </c>
      <c r="B2486" t="s">
        <v>41</v>
      </c>
      <c r="C2486" s="9">
        <v>35683</v>
      </c>
      <c r="D2486" s="10">
        <v>45474</v>
      </c>
      <c r="E2486" s="11">
        <v>1310904</v>
      </c>
      <c r="F2486" t="s">
        <v>288</v>
      </c>
      <c r="G2486" s="10">
        <f t="shared" si="153"/>
        <v>45504</v>
      </c>
      <c r="H2486" t="s">
        <v>284</v>
      </c>
      <c r="I2486" s="12" t="str">
        <f t="shared" si="154"/>
        <v>356831310904</v>
      </c>
      <c r="L2486" s="11">
        <f t="shared" si="156"/>
        <v>-1310904</v>
      </c>
      <c r="O2486" s="10">
        <f>+IFERROR(VLOOKUP(I2486,'[1]Resumen pagos 2025'!$1:$1048576,9,0),0)</f>
        <v>0</v>
      </c>
      <c r="P2486" t="b">
        <f t="shared" si="155"/>
        <v>1</v>
      </c>
    </row>
    <row r="2487" spans="1:16">
      <c r="A2487" t="s">
        <v>559</v>
      </c>
      <c r="B2487" t="s">
        <v>41</v>
      </c>
      <c r="C2487" s="9">
        <v>805</v>
      </c>
      <c r="D2487" s="10">
        <v>45474</v>
      </c>
      <c r="E2487" s="25">
        <v>559980</v>
      </c>
      <c r="F2487" t="s">
        <v>288</v>
      </c>
      <c r="G2487" s="10">
        <f t="shared" si="153"/>
        <v>45504</v>
      </c>
      <c r="H2487" t="s">
        <v>284</v>
      </c>
      <c r="I2487" s="12" t="str">
        <f t="shared" si="154"/>
        <v>805559980</v>
      </c>
      <c r="L2487" s="11">
        <f t="shared" si="156"/>
        <v>-559980</v>
      </c>
      <c r="O2487" s="10">
        <f>+IFERROR(VLOOKUP(I2487,'[1]Resumen pagos 2025'!$1:$1048576,9,0),0)</f>
        <v>0</v>
      </c>
      <c r="P2487" t="b">
        <f t="shared" si="155"/>
        <v>1</v>
      </c>
    </row>
    <row r="2488" spans="1:16">
      <c r="A2488" t="s">
        <v>550</v>
      </c>
      <c r="B2488" t="s">
        <v>41</v>
      </c>
      <c r="C2488" s="9">
        <v>19324</v>
      </c>
      <c r="D2488" s="10">
        <v>45474</v>
      </c>
      <c r="E2488" s="11">
        <v>12776</v>
      </c>
      <c r="F2488" t="s">
        <v>288</v>
      </c>
      <c r="G2488" s="10">
        <f t="shared" si="153"/>
        <v>45504</v>
      </c>
      <c r="H2488" t="s">
        <v>284</v>
      </c>
      <c r="I2488" s="12" t="str">
        <f t="shared" si="154"/>
        <v>1932412776</v>
      </c>
      <c r="L2488" s="11">
        <f t="shared" si="156"/>
        <v>-12776</v>
      </c>
      <c r="O2488" s="10">
        <f>+IFERROR(VLOOKUP(I2488,'[1]Resumen pagos 2025'!$1:$1048576,9,0),0)</f>
        <v>0</v>
      </c>
      <c r="P2488" t="b">
        <f t="shared" si="155"/>
        <v>1</v>
      </c>
    </row>
    <row r="2489" spans="1:16">
      <c r="A2489" t="s">
        <v>67</v>
      </c>
      <c r="B2489" t="s">
        <v>41</v>
      </c>
      <c r="C2489" s="9">
        <v>41356</v>
      </c>
      <c r="D2489" s="10">
        <v>45475</v>
      </c>
      <c r="E2489" s="11">
        <v>140034</v>
      </c>
      <c r="F2489" t="s">
        <v>288</v>
      </c>
      <c r="G2489" s="10">
        <f t="shared" si="153"/>
        <v>45505</v>
      </c>
      <c r="H2489" t="s">
        <v>284</v>
      </c>
      <c r="I2489" s="12" t="str">
        <f t="shared" si="154"/>
        <v>41356140034</v>
      </c>
      <c r="L2489" s="11">
        <f t="shared" si="156"/>
        <v>-140034</v>
      </c>
      <c r="N2489" s="14" t="s">
        <v>298</v>
      </c>
      <c r="O2489" s="10">
        <f>+IFERROR(VLOOKUP(I2489,'[1]Resumen pagos 2025'!$1:$1048576,9,0),0)</f>
        <v>0</v>
      </c>
      <c r="P2489" t="b">
        <f t="shared" si="155"/>
        <v>1</v>
      </c>
    </row>
    <row r="2490" spans="1:16">
      <c r="A2490" t="s">
        <v>67</v>
      </c>
      <c r="B2490" t="s">
        <v>41</v>
      </c>
      <c r="C2490" s="9">
        <v>41357</v>
      </c>
      <c r="D2490" s="10">
        <v>45475</v>
      </c>
      <c r="E2490" s="11">
        <v>360884</v>
      </c>
      <c r="F2490" t="s">
        <v>288</v>
      </c>
      <c r="G2490" s="10">
        <f t="shared" si="153"/>
        <v>45505</v>
      </c>
      <c r="H2490" t="s">
        <v>284</v>
      </c>
      <c r="I2490" s="12" t="str">
        <f t="shared" si="154"/>
        <v>41357360884</v>
      </c>
      <c r="L2490" s="11">
        <f t="shared" si="156"/>
        <v>-360884</v>
      </c>
      <c r="N2490" s="14" t="s">
        <v>298</v>
      </c>
      <c r="O2490" s="10">
        <f>+IFERROR(VLOOKUP(I2490,'[1]Resumen pagos 2025'!$1:$1048576,9,0),0)</f>
        <v>0</v>
      </c>
      <c r="P2490" t="b">
        <f t="shared" si="155"/>
        <v>1</v>
      </c>
    </row>
    <row r="2491" spans="1:16">
      <c r="A2491" t="s">
        <v>67</v>
      </c>
      <c r="B2491" t="s">
        <v>41</v>
      </c>
      <c r="C2491" s="9">
        <v>41371</v>
      </c>
      <c r="D2491" s="10">
        <v>45475</v>
      </c>
      <c r="E2491" s="11">
        <v>388867</v>
      </c>
      <c r="F2491" t="s">
        <v>288</v>
      </c>
      <c r="G2491" s="10">
        <f t="shared" si="153"/>
        <v>45505</v>
      </c>
      <c r="H2491" t="s">
        <v>284</v>
      </c>
      <c r="I2491" s="12" t="str">
        <f t="shared" si="154"/>
        <v>41371388867</v>
      </c>
      <c r="L2491" s="11">
        <f t="shared" si="156"/>
        <v>-388867</v>
      </c>
      <c r="N2491" s="14" t="s">
        <v>298</v>
      </c>
      <c r="O2491" s="10">
        <f>+IFERROR(VLOOKUP(I2491,'[1]Resumen pagos 2025'!$1:$1048576,9,0),0)</f>
        <v>0</v>
      </c>
      <c r="P2491" t="b">
        <f t="shared" si="155"/>
        <v>1</v>
      </c>
    </row>
    <row r="2492" spans="1:16">
      <c r="A2492" t="s">
        <v>564</v>
      </c>
      <c r="B2492" t="s">
        <v>41</v>
      </c>
      <c r="C2492" s="9">
        <v>51684</v>
      </c>
      <c r="D2492" s="10">
        <v>45475</v>
      </c>
      <c r="E2492" s="11">
        <v>170000</v>
      </c>
      <c r="F2492" t="s">
        <v>288</v>
      </c>
      <c r="G2492" s="10">
        <f t="shared" si="153"/>
        <v>45505</v>
      </c>
      <c r="H2492" t="s">
        <v>284</v>
      </c>
      <c r="I2492" s="12" t="str">
        <f t="shared" si="154"/>
        <v>51684170000</v>
      </c>
      <c r="L2492" s="11">
        <f t="shared" si="156"/>
        <v>-170000</v>
      </c>
      <c r="O2492" s="10">
        <f>+IFERROR(VLOOKUP(I2492,'[1]Resumen pagos 2025'!$1:$1048576,9,0),0)</f>
        <v>0</v>
      </c>
      <c r="P2492" t="b">
        <f t="shared" si="155"/>
        <v>1</v>
      </c>
    </row>
    <row r="2493" spans="1:16">
      <c r="A2493" t="s">
        <v>559</v>
      </c>
      <c r="B2493" t="s">
        <v>41</v>
      </c>
      <c r="C2493" s="9">
        <v>806</v>
      </c>
      <c r="D2493" s="10">
        <v>45476</v>
      </c>
      <c r="E2493" s="25">
        <v>819780</v>
      </c>
      <c r="F2493" t="s">
        <v>288</v>
      </c>
      <c r="G2493" s="10">
        <f t="shared" si="153"/>
        <v>45506</v>
      </c>
      <c r="H2493" t="s">
        <v>284</v>
      </c>
      <c r="I2493" s="12" t="str">
        <f t="shared" si="154"/>
        <v>806819780</v>
      </c>
      <c r="L2493" s="11">
        <f t="shared" si="156"/>
        <v>-819780</v>
      </c>
      <c r="O2493" s="10">
        <f>+IFERROR(VLOOKUP(I2493,'[1]Resumen pagos 2025'!$1:$1048576,9,0),0)</f>
        <v>0</v>
      </c>
      <c r="P2493" t="b">
        <f t="shared" si="155"/>
        <v>1</v>
      </c>
    </row>
    <row r="2494" spans="1:16">
      <c r="A2494" t="s">
        <v>317</v>
      </c>
      <c r="B2494" t="s">
        <v>41</v>
      </c>
      <c r="C2494" s="9">
        <v>21081046</v>
      </c>
      <c r="D2494" s="10">
        <v>45476</v>
      </c>
      <c r="E2494" s="11">
        <v>1057980</v>
      </c>
      <c r="F2494" t="s">
        <v>288</v>
      </c>
      <c r="G2494" s="10">
        <f t="shared" si="153"/>
        <v>45506</v>
      </c>
      <c r="H2494" t="s">
        <v>284</v>
      </c>
      <c r="I2494" s="12" t="str">
        <f t="shared" si="154"/>
        <v>210810461057980</v>
      </c>
      <c r="L2494" s="11">
        <f t="shared" si="156"/>
        <v>-1057980</v>
      </c>
      <c r="O2494" s="10">
        <f>+IFERROR(VLOOKUP(I2494,'[1]Resumen pagos 2025'!$1:$1048576,9,0),0)</f>
        <v>0</v>
      </c>
      <c r="P2494" t="b">
        <f t="shared" si="155"/>
        <v>1</v>
      </c>
    </row>
    <row r="2495" spans="1:16">
      <c r="A2495" t="s">
        <v>317</v>
      </c>
      <c r="B2495" t="s">
        <v>41</v>
      </c>
      <c r="C2495" s="9">
        <v>21081002</v>
      </c>
      <c r="D2495" s="10">
        <v>45476</v>
      </c>
      <c r="E2495" s="11">
        <v>719980</v>
      </c>
      <c r="F2495" t="s">
        <v>288</v>
      </c>
      <c r="G2495" s="10">
        <f t="shared" si="153"/>
        <v>45506</v>
      </c>
      <c r="H2495" t="s">
        <v>284</v>
      </c>
      <c r="I2495" s="12" t="str">
        <f t="shared" si="154"/>
        <v>21081002719980</v>
      </c>
      <c r="L2495" s="11">
        <f t="shared" si="156"/>
        <v>-719980</v>
      </c>
      <c r="O2495" s="10">
        <f>+IFERROR(VLOOKUP(I2495,'[1]Resumen pagos 2025'!$1:$1048576,9,0),0)</f>
        <v>0</v>
      </c>
      <c r="P2495" t="b">
        <f t="shared" si="155"/>
        <v>1</v>
      </c>
    </row>
    <row r="2496" spans="1:16">
      <c r="A2496" t="s">
        <v>64</v>
      </c>
      <c r="B2496" t="s">
        <v>41</v>
      </c>
      <c r="C2496" s="9">
        <v>121791</v>
      </c>
      <c r="D2496" s="10">
        <v>45477</v>
      </c>
      <c r="E2496" s="11">
        <v>951910</v>
      </c>
      <c r="F2496" t="s">
        <v>288</v>
      </c>
      <c r="G2496" s="10">
        <f t="shared" si="153"/>
        <v>45507</v>
      </c>
      <c r="H2496" t="s">
        <v>284</v>
      </c>
      <c r="I2496" s="12" t="str">
        <f t="shared" si="154"/>
        <v>121791951910</v>
      </c>
      <c r="L2496" s="11">
        <f t="shared" si="156"/>
        <v>-951910</v>
      </c>
      <c r="O2496" s="10">
        <f>+IFERROR(VLOOKUP(I2496,'[1]Resumen pagos 2025'!$1:$1048576,9,0),0)</f>
        <v>0</v>
      </c>
      <c r="P2496" t="b">
        <f t="shared" si="155"/>
        <v>1</v>
      </c>
    </row>
    <row r="2497" spans="1:16">
      <c r="A2497" t="s">
        <v>478</v>
      </c>
      <c r="B2497" t="s">
        <v>41</v>
      </c>
      <c r="C2497" s="9">
        <v>368</v>
      </c>
      <c r="D2497" s="10">
        <v>45477</v>
      </c>
      <c r="E2497" s="11">
        <v>745601</v>
      </c>
      <c r="F2497" t="s">
        <v>288</v>
      </c>
      <c r="G2497" s="10">
        <f t="shared" si="153"/>
        <v>45507</v>
      </c>
      <c r="H2497" t="s">
        <v>284</v>
      </c>
      <c r="I2497" s="12" t="str">
        <f t="shared" si="154"/>
        <v>368745601</v>
      </c>
      <c r="J2497" s="28">
        <v>45481</v>
      </c>
      <c r="K2497" s="41">
        <v>741601</v>
      </c>
      <c r="L2497" s="11">
        <f t="shared" si="156"/>
        <v>-4000</v>
      </c>
      <c r="M2497" s="42" t="s">
        <v>565</v>
      </c>
      <c r="N2497" s="13" t="s">
        <v>554</v>
      </c>
      <c r="O2497" s="10">
        <f>+IFERROR(VLOOKUP(I2497,'[1]Resumen pagos 2025'!$1:$1048576,9,0),0)</f>
        <v>0</v>
      </c>
      <c r="P2497" t="b">
        <f t="shared" si="155"/>
        <v>0</v>
      </c>
    </row>
    <row r="2498" spans="1:16">
      <c r="A2498" t="s">
        <v>295</v>
      </c>
      <c r="B2498" t="s">
        <v>41</v>
      </c>
      <c r="C2498" s="9">
        <v>33666</v>
      </c>
      <c r="D2498" s="10">
        <v>45477</v>
      </c>
      <c r="E2498" s="11">
        <v>47600</v>
      </c>
      <c r="F2498" t="s">
        <v>288</v>
      </c>
      <c r="G2498" s="10">
        <f t="shared" ref="G2498:G2561" si="157">+D2498+30</f>
        <v>45507</v>
      </c>
      <c r="H2498" t="s">
        <v>284</v>
      </c>
      <c r="I2498" s="12" t="str">
        <f t="shared" ref="I2498:I2561" si="158">+C2498&amp;E2498</f>
        <v>3366647600</v>
      </c>
      <c r="J2498" s="10">
        <v>45477</v>
      </c>
      <c r="K2498" s="11">
        <v>47600</v>
      </c>
      <c r="L2498" s="11">
        <f t="shared" si="156"/>
        <v>0</v>
      </c>
      <c r="O2498" s="10">
        <f>+IFERROR(VLOOKUP(I2498,'[1]Resumen pagos 2025'!$1:$1048576,9,0),0)</f>
        <v>0</v>
      </c>
      <c r="P2498" t="b">
        <f t="shared" si="155"/>
        <v>0</v>
      </c>
    </row>
    <row r="2499" spans="1:16">
      <c r="A2499" t="s">
        <v>285</v>
      </c>
      <c r="B2499" t="s">
        <v>41</v>
      </c>
      <c r="C2499" s="9">
        <v>1479</v>
      </c>
      <c r="D2499" s="10">
        <v>45477</v>
      </c>
      <c r="E2499" s="11">
        <v>504364</v>
      </c>
      <c r="F2499" t="s">
        <v>288</v>
      </c>
      <c r="G2499" s="10">
        <f t="shared" si="157"/>
        <v>45507</v>
      </c>
      <c r="H2499" t="s">
        <v>284</v>
      </c>
      <c r="I2499" s="12" t="str">
        <f t="shared" si="158"/>
        <v>1479504364</v>
      </c>
      <c r="J2499" s="15">
        <v>45701</v>
      </c>
      <c r="K2499" s="16">
        <v>504364</v>
      </c>
      <c r="L2499" s="11">
        <f t="shared" si="156"/>
        <v>0</v>
      </c>
      <c r="O2499" s="10">
        <f>+IFERROR(VLOOKUP(I2499,'[1]Resumen pagos 2025'!$1:$1048576,9,0),0)</f>
        <v>45701</v>
      </c>
      <c r="P2499" t="b">
        <f t="shared" si="155"/>
        <v>1</v>
      </c>
    </row>
    <row r="2500" spans="1:16">
      <c r="A2500" t="s">
        <v>55</v>
      </c>
      <c r="B2500" t="s">
        <v>41</v>
      </c>
      <c r="C2500" s="9">
        <v>1074019</v>
      </c>
      <c r="D2500" s="10">
        <v>45477</v>
      </c>
      <c r="E2500" s="11">
        <v>3797971</v>
      </c>
      <c r="F2500" t="s">
        <v>288</v>
      </c>
      <c r="G2500" s="10">
        <f t="shared" si="157"/>
        <v>45507</v>
      </c>
      <c r="H2500" t="s">
        <v>284</v>
      </c>
      <c r="I2500" s="12" t="str">
        <f t="shared" si="158"/>
        <v>10740193797971</v>
      </c>
      <c r="L2500" s="11">
        <f t="shared" si="156"/>
        <v>-3797971</v>
      </c>
      <c r="N2500" s="14" t="s">
        <v>304</v>
      </c>
      <c r="O2500" s="10">
        <f>+IFERROR(VLOOKUP(I2500,'[1]Resumen pagos 2025'!$1:$1048576,9,0),0)</f>
        <v>0</v>
      </c>
      <c r="P2500" t="b">
        <f t="shared" si="155"/>
        <v>1</v>
      </c>
    </row>
    <row r="2501" spans="1:16">
      <c r="A2501" t="s">
        <v>350</v>
      </c>
      <c r="B2501" t="s">
        <v>41</v>
      </c>
      <c r="C2501" s="9">
        <v>6756484</v>
      </c>
      <c r="D2501" s="10">
        <v>45477</v>
      </c>
      <c r="E2501" s="11">
        <v>6915</v>
      </c>
      <c r="F2501" t="s">
        <v>288</v>
      </c>
      <c r="G2501" s="10">
        <f t="shared" si="157"/>
        <v>45507</v>
      </c>
      <c r="H2501" t="s">
        <v>284</v>
      </c>
      <c r="I2501" s="12" t="str">
        <f t="shared" si="158"/>
        <v>67564846915</v>
      </c>
      <c r="J2501" s="10">
        <f>+G2501</f>
        <v>45507</v>
      </c>
      <c r="K2501" s="11">
        <f>+E2501</f>
        <v>6915</v>
      </c>
      <c r="L2501" s="11">
        <f t="shared" si="156"/>
        <v>0</v>
      </c>
      <c r="O2501" s="10">
        <f>+IFERROR(VLOOKUP(I2501,'[1]Resumen pagos 2025'!$1:$1048576,9,0),0)</f>
        <v>0</v>
      </c>
      <c r="P2501" t="b">
        <f t="shared" si="155"/>
        <v>0</v>
      </c>
    </row>
    <row r="2502" spans="1:16">
      <c r="A2502" t="s">
        <v>478</v>
      </c>
      <c r="B2502" t="s">
        <v>41</v>
      </c>
      <c r="C2502" s="9">
        <v>369</v>
      </c>
      <c r="D2502" s="10">
        <v>45478</v>
      </c>
      <c r="E2502" s="11">
        <v>192900</v>
      </c>
      <c r="F2502" t="s">
        <v>288</v>
      </c>
      <c r="G2502" s="10">
        <f t="shared" si="157"/>
        <v>45508</v>
      </c>
      <c r="H2502" t="s">
        <v>284</v>
      </c>
      <c r="I2502" s="12" t="str">
        <f t="shared" si="158"/>
        <v>369192900</v>
      </c>
      <c r="J2502" s="43">
        <v>45477</v>
      </c>
      <c r="K2502" s="44">
        <v>384797</v>
      </c>
      <c r="L2502" s="11">
        <f t="shared" si="156"/>
        <v>191897</v>
      </c>
      <c r="N2502" s="13" t="s">
        <v>554</v>
      </c>
      <c r="O2502" s="10">
        <f>+IFERROR(VLOOKUP(I2502,'[1]Resumen pagos 2025'!$1:$1048576,9,0),0)</f>
        <v>0</v>
      </c>
      <c r="P2502" t="b">
        <f t="shared" si="155"/>
        <v>0</v>
      </c>
    </row>
    <row r="2503" spans="1:16">
      <c r="A2503" t="s">
        <v>478</v>
      </c>
      <c r="B2503" t="s">
        <v>41</v>
      </c>
      <c r="C2503" s="9">
        <v>370</v>
      </c>
      <c r="D2503" s="10">
        <v>45478</v>
      </c>
      <c r="E2503" s="11">
        <v>197900</v>
      </c>
      <c r="F2503" t="s">
        <v>288</v>
      </c>
      <c r="G2503" s="10">
        <f t="shared" si="157"/>
        <v>45508</v>
      </c>
      <c r="H2503" t="s">
        <v>284</v>
      </c>
      <c r="I2503" s="12" t="str">
        <f t="shared" si="158"/>
        <v>370197900</v>
      </c>
      <c r="J2503" s="43">
        <v>45481</v>
      </c>
      <c r="K2503" s="44">
        <v>191897</v>
      </c>
      <c r="L2503" s="11">
        <f>+K2503-E2503+L2505</f>
        <v>2997</v>
      </c>
      <c r="M2503" t="s">
        <v>566</v>
      </c>
      <c r="N2503" s="13" t="s">
        <v>554</v>
      </c>
      <c r="O2503" s="10">
        <f>+IFERROR(VLOOKUP(I2503,'[1]Resumen pagos 2025'!$1:$1048576,9,0),0)</f>
        <v>0</v>
      </c>
      <c r="P2503" t="b">
        <f t="shared" ref="P2503:P2566" si="159">+O2503=J2503</f>
        <v>0</v>
      </c>
    </row>
    <row r="2504" spans="1:16">
      <c r="A2504" t="s">
        <v>478</v>
      </c>
      <c r="B2504" t="s">
        <v>41</v>
      </c>
      <c r="C2504" s="9">
        <v>371</v>
      </c>
      <c r="D2504" s="10">
        <v>45478</v>
      </c>
      <c r="E2504" s="11">
        <v>179901</v>
      </c>
      <c r="F2504" t="s">
        <v>288</v>
      </c>
      <c r="G2504" s="10">
        <f t="shared" si="157"/>
        <v>45508</v>
      </c>
      <c r="H2504" t="s">
        <v>327</v>
      </c>
      <c r="I2504" s="12" t="str">
        <f t="shared" si="158"/>
        <v>371179901</v>
      </c>
      <c r="L2504" s="11">
        <f t="shared" ref="L2504:L2567" si="160">+K2504-E2504</f>
        <v>-179901</v>
      </c>
      <c r="N2504" s="13" t="s">
        <v>554</v>
      </c>
      <c r="O2504" s="10">
        <f>+IFERROR(VLOOKUP(I2504,'[1]Resumen pagos 2025'!$1:$1048576,9,0),0)</f>
        <v>0</v>
      </c>
      <c r="P2504" t="b">
        <f t="shared" si="159"/>
        <v>1</v>
      </c>
    </row>
    <row r="2505" spans="1:16">
      <c r="A2505" t="s">
        <v>478</v>
      </c>
      <c r="B2505" t="s">
        <v>310</v>
      </c>
      <c r="C2505" s="9">
        <v>1227</v>
      </c>
      <c r="D2505" s="10">
        <v>45478</v>
      </c>
      <c r="E2505" s="11">
        <v>-9000</v>
      </c>
      <c r="F2505" t="s">
        <v>288</v>
      </c>
      <c r="G2505" s="10">
        <f t="shared" si="157"/>
        <v>45508</v>
      </c>
      <c r="H2505" t="s">
        <v>311</v>
      </c>
      <c r="I2505" s="12" t="str">
        <f t="shared" si="158"/>
        <v>1227-9000</v>
      </c>
      <c r="L2505" s="11">
        <f t="shared" si="160"/>
        <v>9000</v>
      </c>
      <c r="M2505" t="s">
        <v>567</v>
      </c>
      <c r="N2505" s="13" t="s">
        <v>554</v>
      </c>
      <c r="O2505" s="10">
        <f>+IFERROR(VLOOKUP(I2505,'[1]Resumen pagos 2025'!$1:$1048576,9,0),0)</f>
        <v>0</v>
      </c>
      <c r="P2505" t="b">
        <f t="shared" si="159"/>
        <v>1</v>
      </c>
    </row>
    <row r="2506" spans="1:16">
      <c r="A2506" t="s">
        <v>478</v>
      </c>
      <c r="B2506" t="s">
        <v>310</v>
      </c>
      <c r="C2506" s="9">
        <v>1228</v>
      </c>
      <c r="D2506" s="10">
        <v>45478</v>
      </c>
      <c r="E2506" s="11">
        <v>-179901</v>
      </c>
      <c r="F2506" t="s">
        <v>288</v>
      </c>
      <c r="G2506" s="10">
        <f t="shared" si="157"/>
        <v>45508</v>
      </c>
      <c r="H2506" t="s">
        <v>311</v>
      </c>
      <c r="I2506" s="12" t="str">
        <f t="shared" si="158"/>
        <v>1228-179901</v>
      </c>
      <c r="L2506" s="45">
        <f t="shared" si="160"/>
        <v>179901</v>
      </c>
      <c r="M2506" s="46" t="s">
        <v>568</v>
      </c>
      <c r="N2506" s="13" t="s">
        <v>554</v>
      </c>
      <c r="O2506" s="10">
        <f>+IFERROR(VLOOKUP(I2506,'[1]Resumen pagos 2025'!$1:$1048576,9,0),0)</f>
        <v>0</v>
      </c>
      <c r="P2506" t="b">
        <f t="shared" si="159"/>
        <v>1</v>
      </c>
    </row>
    <row r="2507" spans="1:16">
      <c r="A2507" t="s">
        <v>47</v>
      </c>
      <c r="B2507" t="s">
        <v>41</v>
      </c>
      <c r="C2507" s="9">
        <v>13387</v>
      </c>
      <c r="D2507" s="10">
        <v>45478</v>
      </c>
      <c r="E2507" s="11">
        <v>296107</v>
      </c>
      <c r="F2507" t="s">
        <v>288</v>
      </c>
      <c r="G2507" s="10">
        <f t="shared" si="157"/>
        <v>45508</v>
      </c>
      <c r="H2507" t="s">
        <v>284</v>
      </c>
      <c r="I2507" s="12" t="str">
        <f t="shared" si="158"/>
        <v>13387296107</v>
      </c>
      <c r="L2507" s="11">
        <f t="shared" si="160"/>
        <v>-296107</v>
      </c>
      <c r="O2507" s="10">
        <f>+IFERROR(VLOOKUP(I2507,'[1]Resumen pagos 2025'!$1:$1048576,9,0),0)</f>
        <v>0</v>
      </c>
      <c r="P2507" t="b">
        <f t="shared" si="159"/>
        <v>1</v>
      </c>
    </row>
    <row r="2508" spans="1:16">
      <c r="A2508" t="s">
        <v>47</v>
      </c>
      <c r="B2508" t="s">
        <v>41</v>
      </c>
      <c r="C2508" s="9">
        <v>13386</v>
      </c>
      <c r="D2508" s="10">
        <v>45478</v>
      </c>
      <c r="E2508" s="11">
        <v>111941</v>
      </c>
      <c r="F2508" t="s">
        <v>288</v>
      </c>
      <c r="G2508" s="10">
        <f t="shared" si="157"/>
        <v>45508</v>
      </c>
      <c r="H2508" t="s">
        <v>284</v>
      </c>
      <c r="I2508" s="12" t="str">
        <f t="shared" si="158"/>
        <v>13386111941</v>
      </c>
      <c r="L2508" s="11">
        <f t="shared" si="160"/>
        <v>-111941</v>
      </c>
      <c r="O2508" s="10">
        <f>+IFERROR(VLOOKUP(I2508,'[1]Resumen pagos 2025'!$1:$1048576,9,0),0)</f>
        <v>0</v>
      </c>
      <c r="P2508" t="b">
        <f t="shared" si="159"/>
        <v>1</v>
      </c>
    </row>
    <row r="2509" spans="1:16">
      <c r="A2509" t="s">
        <v>47</v>
      </c>
      <c r="B2509" t="s">
        <v>41</v>
      </c>
      <c r="C2509" s="9">
        <v>13385</v>
      </c>
      <c r="D2509" s="10">
        <v>45478</v>
      </c>
      <c r="E2509" s="11">
        <v>47185</v>
      </c>
      <c r="F2509" t="s">
        <v>288</v>
      </c>
      <c r="G2509" s="10">
        <f t="shared" si="157"/>
        <v>45508</v>
      </c>
      <c r="H2509" t="s">
        <v>284</v>
      </c>
      <c r="I2509" s="12" t="str">
        <f t="shared" si="158"/>
        <v>1338547185</v>
      </c>
      <c r="L2509" s="11">
        <f t="shared" si="160"/>
        <v>-47185</v>
      </c>
      <c r="O2509" s="10">
        <f>+IFERROR(VLOOKUP(I2509,'[1]Resumen pagos 2025'!$1:$1048576,9,0),0)</f>
        <v>0</v>
      </c>
      <c r="P2509" t="b">
        <f t="shared" si="159"/>
        <v>1</v>
      </c>
    </row>
    <row r="2510" spans="1:16">
      <c r="A2510" t="s">
        <v>532</v>
      </c>
      <c r="B2510" t="s">
        <v>41</v>
      </c>
      <c r="C2510" s="9">
        <v>2104</v>
      </c>
      <c r="D2510" s="10">
        <v>45478</v>
      </c>
      <c r="E2510" s="11">
        <v>292849</v>
      </c>
      <c r="F2510" t="s">
        <v>288</v>
      </c>
      <c r="G2510" s="10">
        <f t="shared" si="157"/>
        <v>45508</v>
      </c>
      <c r="H2510" t="s">
        <v>284</v>
      </c>
      <c r="I2510" s="12" t="str">
        <f t="shared" si="158"/>
        <v>2104292849</v>
      </c>
      <c r="J2510" s="47">
        <v>45516</v>
      </c>
      <c r="K2510" s="48">
        <v>437767</v>
      </c>
      <c r="L2510" s="11">
        <f t="shared" si="160"/>
        <v>144918</v>
      </c>
      <c r="O2510" s="10">
        <f>+IFERROR(VLOOKUP(I2510,'[1]Resumen pagos 2025'!$1:$1048576,9,0),0)</f>
        <v>0</v>
      </c>
      <c r="P2510" t="b">
        <f t="shared" si="159"/>
        <v>0</v>
      </c>
    </row>
    <row r="2511" spans="1:16">
      <c r="A2511" t="s">
        <v>532</v>
      </c>
      <c r="B2511" t="s">
        <v>41</v>
      </c>
      <c r="C2511" s="9">
        <v>2105</v>
      </c>
      <c r="D2511" s="10">
        <v>45478</v>
      </c>
      <c r="E2511" s="11">
        <v>107939</v>
      </c>
      <c r="F2511" t="s">
        <v>288</v>
      </c>
      <c r="G2511" s="10">
        <f t="shared" si="157"/>
        <v>45508</v>
      </c>
      <c r="H2511" t="s">
        <v>284</v>
      </c>
      <c r="I2511" s="12" t="str">
        <f t="shared" si="158"/>
        <v>2105107939</v>
      </c>
      <c r="J2511" s="47">
        <v>45516</v>
      </c>
      <c r="K2511" s="48">
        <v>144918</v>
      </c>
      <c r="L2511" s="11">
        <f t="shared" si="160"/>
        <v>36979</v>
      </c>
      <c r="O2511" s="10">
        <f>+IFERROR(VLOOKUP(I2511,'[1]Resumen pagos 2025'!$1:$1048576,9,0),0)</f>
        <v>0</v>
      </c>
      <c r="P2511" t="b">
        <f t="shared" si="159"/>
        <v>0</v>
      </c>
    </row>
    <row r="2512" spans="1:16">
      <c r="A2512" t="s">
        <v>532</v>
      </c>
      <c r="B2512" t="s">
        <v>41</v>
      </c>
      <c r="C2512" s="9">
        <v>2103</v>
      </c>
      <c r="D2512" s="10">
        <v>45478</v>
      </c>
      <c r="E2512" s="11">
        <v>36979</v>
      </c>
      <c r="F2512" t="s">
        <v>288</v>
      </c>
      <c r="G2512" s="10">
        <f t="shared" si="157"/>
        <v>45508</v>
      </c>
      <c r="H2512" t="s">
        <v>327</v>
      </c>
      <c r="I2512" s="12" t="str">
        <f t="shared" si="158"/>
        <v>210336979</v>
      </c>
      <c r="L2512" s="11">
        <f t="shared" si="160"/>
        <v>-36979</v>
      </c>
      <c r="O2512" s="10">
        <f>+IFERROR(VLOOKUP(I2512,'[1]Resumen pagos 2025'!$1:$1048576,9,0),0)</f>
        <v>0</v>
      </c>
      <c r="P2512" t="b">
        <f t="shared" si="159"/>
        <v>1</v>
      </c>
    </row>
    <row r="2513" spans="1:16">
      <c r="A2513" t="s">
        <v>532</v>
      </c>
      <c r="B2513" t="s">
        <v>41</v>
      </c>
      <c r="C2513" s="9">
        <v>2106</v>
      </c>
      <c r="D2513" s="10">
        <v>45478</v>
      </c>
      <c r="E2513" s="11">
        <v>36979</v>
      </c>
      <c r="F2513" t="s">
        <v>288</v>
      </c>
      <c r="G2513" s="10">
        <f t="shared" si="157"/>
        <v>45508</v>
      </c>
      <c r="H2513" t="s">
        <v>284</v>
      </c>
      <c r="I2513" s="12" t="str">
        <f t="shared" si="158"/>
        <v>210636979</v>
      </c>
      <c r="J2513" s="47">
        <v>45516</v>
      </c>
      <c r="K2513" s="48">
        <v>36979</v>
      </c>
      <c r="L2513" s="11">
        <f t="shared" si="160"/>
        <v>0</v>
      </c>
      <c r="O2513" s="10">
        <f>+IFERROR(VLOOKUP(I2513,'[1]Resumen pagos 2025'!$1:$1048576,9,0),0)</f>
        <v>0</v>
      </c>
      <c r="P2513" t="b">
        <f t="shared" si="159"/>
        <v>0</v>
      </c>
    </row>
    <row r="2514" spans="1:16">
      <c r="A2514" t="s">
        <v>532</v>
      </c>
      <c r="B2514" t="s">
        <v>310</v>
      </c>
      <c r="C2514" s="9">
        <v>4223</v>
      </c>
      <c r="D2514" s="10">
        <v>45478</v>
      </c>
      <c r="E2514" s="11">
        <v>-36979</v>
      </c>
      <c r="F2514" t="s">
        <v>288</v>
      </c>
      <c r="G2514" s="10">
        <f t="shared" si="157"/>
        <v>45508</v>
      </c>
      <c r="H2514" t="s">
        <v>311</v>
      </c>
      <c r="I2514" s="12" t="str">
        <f t="shared" si="158"/>
        <v>4223-36979</v>
      </c>
      <c r="L2514" s="11">
        <f t="shared" si="160"/>
        <v>36979</v>
      </c>
      <c r="O2514" s="10">
        <f>+IFERROR(VLOOKUP(I2514,'[1]Resumen pagos 2025'!$1:$1048576,9,0),0)</f>
        <v>0</v>
      </c>
      <c r="P2514" t="b">
        <f t="shared" si="159"/>
        <v>1</v>
      </c>
    </row>
    <row r="2515" spans="1:16">
      <c r="A2515" t="s">
        <v>53</v>
      </c>
      <c r="B2515" t="s">
        <v>41</v>
      </c>
      <c r="C2515" s="9">
        <v>19548</v>
      </c>
      <c r="D2515" s="10">
        <v>45478</v>
      </c>
      <c r="E2515" s="11">
        <v>143966</v>
      </c>
      <c r="F2515" t="s">
        <v>288</v>
      </c>
      <c r="G2515" s="10">
        <f t="shared" si="157"/>
        <v>45508</v>
      </c>
      <c r="H2515" t="s">
        <v>284</v>
      </c>
      <c r="I2515" s="12" t="str">
        <f t="shared" si="158"/>
        <v>19548143966</v>
      </c>
      <c r="L2515" s="11">
        <f t="shared" si="160"/>
        <v>-143966</v>
      </c>
      <c r="O2515" s="10">
        <f>+IFERROR(VLOOKUP(I2515,'[1]Resumen pagos 2025'!$1:$1048576,9,0),0)</f>
        <v>0</v>
      </c>
      <c r="P2515" t="b">
        <f t="shared" si="159"/>
        <v>1</v>
      </c>
    </row>
    <row r="2516" spans="1:16">
      <c r="A2516" t="s">
        <v>555</v>
      </c>
      <c r="B2516" t="s">
        <v>41</v>
      </c>
      <c r="C2516" s="9">
        <v>904</v>
      </c>
      <c r="D2516" s="10">
        <v>45481</v>
      </c>
      <c r="E2516" s="11">
        <v>696150</v>
      </c>
      <c r="F2516" t="s">
        <v>288</v>
      </c>
      <c r="G2516" s="10">
        <f t="shared" si="157"/>
        <v>45511</v>
      </c>
      <c r="H2516" t="s">
        <v>284</v>
      </c>
      <c r="I2516" s="12" t="str">
        <f t="shared" si="158"/>
        <v>904696150</v>
      </c>
      <c r="L2516" s="11">
        <f t="shared" si="160"/>
        <v>-696150</v>
      </c>
      <c r="O2516" s="10">
        <f>+IFERROR(VLOOKUP(I2516,'[1]Resumen pagos 2025'!$1:$1048576,9,0),0)</f>
        <v>0</v>
      </c>
      <c r="P2516" t="b">
        <f t="shared" si="159"/>
        <v>1</v>
      </c>
    </row>
    <row r="2517" spans="1:16">
      <c r="A2517" t="s">
        <v>316</v>
      </c>
      <c r="B2517" t="s">
        <v>41</v>
      </c>
      <c r="C2517" s="9">
        <v>32711295</v>
      </c>
      <c r="D2517" s="10">
        <v>45481</v>
      </c>
      <c r="E2517" s="11">
        <v>101980</v>
      </c>
      <c r="F2517" t="s">
        <v>288</v>
      </c>
      <c r="G2517" s="10">
        <f t="shared" si="157"/>
        <v>45511</v>
      </c>
      <c r="H2517" t="s">
        <v>284</v>
      </c>
      <c r="I2517" s="12" t="str">
        <f t="shared" si="158"/>
        <v>32711295101980</v>
      </c>
      <c r="L2517" s="11">
        <f t="shared" si="160"/>
        <v>-101980</v>
      </c>
      <c r="O2517" s="10">
        <f>+IFERROR(VLOOKUP(I2517,'[1]Resumen pagos 2025'!$1:$1048576,9,0),0)</f>
        <v>0</v>
      </c>
      <c r="P2517" t="b">
        <f t="shared" si="159"/>
        <v>1</v>
      </c>
    </row>
    <row r="2518" spans="1:16">
      <c r="A2518" t="s">
        <v>57</v>
      </c>
      <c r="B2518" t="s">
        <v>41</v>
      </c>
      <c r="C2518" s="9">
        <v>595750</v>
      </c>
      <c r="D2518" s="10">
        <v>45481</v>
      </c>
      <c r="E2518" s="11">
        <v>1702782</v>
      </c>
      <c r="F2518" t="s">
        <v>288</v>
      </c>
      <c r="G2518" s="10">
        <f t="shared" si="157"/>
        <v>45511</v>
      </c>
      <c r="H2518" t="s">
        <v>284</v>
      </c>
      <c r="I2518" s="12" t="str">
        <f t="shared" si="158"/>
        <v>5957501702782</v>
      </c>
      <c r="J2518" s="28">
        <v>45481</v>
      </c>
      <c r="K2518" s="16">
        <v>1702781</v>
      </c>
      <c r="L2518" s="11">
        <f t="shared" si="160"/>
        <v>-1</v>
      </c>
      <c r="O2518" s="10">
        <f>+IFERROR(VLOOKUP(I2518,'[1]Resumen pagos 2025'!$1:$1048576,9,0),0)</f>
        <v>0</v>
      </c>
      <c r="P2518" t="b">
        <f t="shared" si="159"/>
        <v>0</v>
      </c>
    </row>
    <row r="2519" spans="1:16">
      <c r="A2519" t="s">
        <v>57</v>
      </c>
      <c r="B2519" t="s">
        <v>41</v>
      </c>
      <c r="C2519" s="9">
        <v>595751</v>
      </c>
      <c r="D2519" s="10">
        <v>45481</v>
      </c>
      <c r="E2519" s="11">
        <v>176293</v>
      </c>
      <c r="F2519" t="s">
        <v>288</v>
      </c>
      <c r="G2519" s="10">
        <f t="shared" si="157"/>
        <v>45511</v>
      </c>
      <c r="H2519" t="s">
        <v>284</v>
      </c>
      <c r="I2519" s="12" t="str">
        <f t="shared" si="158"/>
        <v>595751176293</v>
      </c>
      <c r="J2519" s="28">
        <v>45461</v>
      </c>
      <c r="K2519" s="29">
        <v>176293</v>
      </c>
      <c r="L2519" s="11">
        <f t="shared" si="160"/>
        <v>0</v>
      </c>
      <c r="O2519" s="10">
        <f>+IFERROR(VLOOKUP(I2519,'[1]Resumen pagos 2025'!$1:$1048576,9,0),0)</f>
        <v>0</v>
      </c>
      <c r="P2519" t="b">
        <f t="shared" si="159"/>
        <v>0</v>
      </c>
    </row>
    <row r="2520" spans="1:16">
      <c r="A2520" t="s">
        <v>53</v>
      </c>
      <c r="B2520" t="s">
        <v>41</v>
      </c>
      <c r="C2520" s="9">
        <v>19584</v>
      </c>
      <c r="D2520" s="10">
        <v>45482</v>
      </c>
      <c r="E2520" s="11">
        <v>655968</v>
      </c>
      <c r="F2520" t="s">
        <v>288</v>
      </c>
      <c r="G2520" s="10">
        <f t="shared" si="157"/>
        <v>45512</v>
      </c>
      <c r="H2520" t="s">
        <v>284</v>
      </c>
      <c r="I2520" s="12" t="str">
        <f t="shared" si="158"/>
        <v>19584655968</v>
      </c>
      <c r="L2520" s="11">
        <f t="shared" si="160"/>
        <v>-655968</v>
      </c>
      <c r="O2520" s="10">
        <f>+IFERROR(VLOOKUP(I2520,'[1]Resumen pagos 2025'!$1:$1048576,9,0),0)</f>
        <v>0</v>
      </c>
      <c r="P2520" t="b">
        <f t="shared" si="159"/>
        <v>1</v>
      </c>
    </row>
    <row r="2521" spans="1:16">
      <c r="A2521" t="s">
        <v>553</v>
      </c>
      <c r="B2521" t="s">
        <v>41</v>
      </c>
      <c r="C2521" s="9">
        <v>12383</v>
      </c>
      <c r="D2521" s="10">
        <v>45482</v>
      </c>
      <c r="E2521" s="11">
        <v>1051535</v>
      </c>
      <c r="F2521" t="s">
        <v>288</v>
      </c>
      <c r="G2521" s="10">
        <f t="shared" si="157"/>
        <v>45512</v>
      </c>
      <c r="H2521" t="s">
        <v>284</v>
      </c>
      <c r="I2521" s="12" t="str">
        <f t="shared" si="158"/>
        <v>123831051535</v>
      </c>
      <c r="J2521" s="10">
        <v>45506</v>
      </c>
      <c r="K2521" s="11">
        <v>6098830</v>
      </c>
      <c r="L2521" s="11">
        <f t="shared" si="160"/>
        <v>5047295</v>
      </c>
      <c r="O2521" s="10">
        <f>+IFERROR(VLOOKUP(I2521,'[1]Resumen pagos 2025'!$1:$1048576,9,0),0)</f>
        <v>0</v>
      </c>
      <c r="P2521" t="b">
        <f t="shared" si="159"/>
        <v>0</v>
      </c>
    </row>
    <row r="2522" spans="1:16">
      <c r="A2522" t="s">
        <v>553</v>
      </c>
      <c r="B2522" t="s">
        <v>41</v>
      </c>
      <c r="C2522" s="9">
        <v>12382</v>
      </c>
      <c r="D2522" s="10">
        <v>45482</v>
      </c>
      <c r="E2522" s="11">
        <v>152285</v>
      </c>
      <c r="F2522" t="s">
        <v>288</v>
      </c>
      <c r="G2522" s="10">
        <f t="shared" si="157"/>
        <v>45512</v>
      </c>
      <c r="H2522" t="s">
        <v>284</v>
      </c>
      <c r="I2522" s="12" t="str">
        <f t="shared" si="158"/>
        <v>12382152285</v>
      </c>
      <c r="J2522" s="10">
        <v>45506</v>
      </c>
      <c r="K2522" s="11">
        <v>5047295</v>
      </c>
      <c r="L2522" s="11">
        <f t="shared" si="160"/>
        <v>4895010</v>
      </c>
      <c r="O2522" s="10">
        <f>+IFERROR(VLOOKUP(I2522,'[1]Resumen pagos 2025'!$1:$1048576,9,0),0)</f>
        <v>0</v>
      </c>
      <c r="P2522" t="b">
        <f t="shared" si="159"/>
        <v>0</v>
      </c>
    </row>
    <row r="2523" spans="1:16">
      <c r="A2523" t="s">
        <v>61</v>
      </c>
      <c r="B2523" t="s">
        <v>297</v>
      </c>
      <c r="C2523" s="9">
        <v>1419</v>
      </c>
      <c r="D2523" s="10">
        <v>45482</v>
      </c>
      <c r="E2523" s="11">
        <v>1361797</v>
      </c>
      <c r="F2523" t="s">
        <v>288</v>
      </c>
      <c r="G2523" s="10">
        <f t="shared" si="157"/>
        <v>45512</v>
      </c>
      <c r="H2523" t="s">
        <v>284</v>
      </c>
      <c r="I2523" s="12" t="str">
        <f t="shared" si="158"/>
        <v>14191361797</v>
      </c>
      <c r="L2523" s="11">
        <f t="shared" si="160"/>
        <v>-1361797</v>
      </c>
      <c r="O2523" s="10">
        <f>+IFERROR(VLOOKUP(I2523,'[1]Resumen pagos 2025'!$1:$1048576,9,0),0)</f>
        <v>0</v>
      </c>
      <c r="P2523" t="b">
        <f t="shared" si="159"/>
        <v>1</v>
      </c>
    </row>
    <row r="2524" spans="1:16">
      <c r="A2524" t="s">
        <v>67</v>
      </c>
      <c r="B2524" t="s">
        <v>41</v>
      </c>
      <c r="C2524" s="9">
        <v>41478</v>
      </c>
      <c r="D2524" s="10">
        <v>45483</v>
      </c>
      <c r="E2524" s="11">
        <v>1971229</v>
      </c>
      <c r="F2524" t="s">
        <v>288</v>
      </c>
      <c r="G2524" s="10">
        <f t="shared" si="157"/>
        <v>45513</v>
      </c>
      <c r="H2524" t="s">
        <v>284</v>
      </c>
      <c r="I2524" s="12" t="str">
        <f t="shared" si="158"/>
        <v>414781971229</v>
      </c>
      <c r="L2524" s="11">
        <f t="shared" si="160"/>
        <v>-1971229</v>
      </c>
      <c r="N2524" s="14" t="s">
        <v>298</v>
      </c>
      <c r="O2524" s="10">
        <f>+IFERROR(VLOOKUP(I2524,'[1]Resumen pagos 2025'!$1:$1048576,9,0),0)</f>
        <v>0</v>
      </c>
      <c r="P2524" t="b">
        <f t="shared" si="159"/>
        <v>1</v>
      </c>
    </row>
    <row r="2525" spans="1:16">
      <c r="A2525" t="s">
        <v>503</v>
      </c>
      <c r="B2525" t="s">
        <v>41</v>
      </c>
      <c r="C2525" s="9">
        <v>157509</v>
      </c>
      <c r="D2525" s="10">
        <v>45483</v>
      </c>
      <c r="E2525" s="11">
        <v>403098</v>
      </c>
      <c r="F2525" t="s">
        <v>288</v>
      </c>
      <c r="G2525" s="10">
        <f t="shared" si="157"/>
        <v>45513</v>
      </c>
      <c r="H2525" t="s">
        <v>284</v>
      </c>
      <c r="I2525" s="12" t="str">
        <f t="shared" si="158"/>
        <v>157509403098</v>
      </c>
      <c r="L2525" s="11">
        <f t="shared" si="160"/>
        <v>-403098</v>
      </c>
      <c r="O2525" s="10">
        <f>+IFERROR(VLOOKUP(I2525,'[1]Resumen pagos 2025'!$1:$1048576,9,0),0)</f>
        <v>0</v>
      </c>
      <c r="P2525" t="b">
        <f t="shared" si="159"/>
        <v>1</v>
      </c>
    </row>
    <row r="2526" spans="1:16">
      <c r="A2526" t="s">
        <v>537</v>
      </c>
      <c r="B2526" t="s">
        <v>41</v>
      </c>
      <c r="C2526" s="9">
        <v>123</v>
      </c>
      <c r="D2526" s="10">
        <v>45483</v>
      </c>
      <c r="E2526" s="11">
        <v>22001</v>
      </c>
      <c r="F2526" t="s">
        <v>288</v>
      </c>
      <c r="G2526" s="10">
        <f t="shared" si="157"/>
        <v>45513</v>
      </c>
      <c r="H2526" t="s">
        <v>284</v>
      </c>
      <c r="I2526" s="12" t="str">
        <f t="shared" si="158"/>
        <v>12322001</v>
      </c>
      <c r="J2526" s="10">
        <v>45483</v>
      </c>
      <c r="K2526" s="11">
        <v>22000</v>
      </c>
      <c r="L2526" s="11">
        <f t="shared" si="160"/>
        <v>-1</v>
      </c>
      <c r="M2526" t="s">
        <v>538</v>
      </c>
      <c r="O2526" s="10">
        <f>+IFERROR(VLOOKUP(I2526,'[1]Resumen pagos 2025'!$1:$1048576,9,0),0)</f>
        <v>0</v>
      </c>
      <c r="P2526" t="b">
        <f t="shared" si="159"/>
        <v>0</v>
      </c>
    </row>
    <row r="2527" spans="1:16">
      <c r="A2527" t="s">
        <v>300</v>
      </c>
      <c r="B2527" t="s">
        <v>41</v>
      </c>
      <c r="C2527" s="9">
        <v>49616453</v>
      </c>
      <c r="D2527" s="10">
        <v>45483</v>
      </c>
      <c r="E2527" s="11">
        <v>32969</v>
      </c>
      <c r="F2527" t="s">
        <v>288</v>
      </c>
      <c r="G2527" s="10">
        <f t="shared" si="157"/>
        <v>45513</v>
      </c>
      <c r="H2527" t="s">
        <v>284</v>
      </c>
      <c r="I2527" s="12" t="str">
        <f t="shared" si="158"/>
        <v>4961645332969</v>
      </c>
      <c r="L2527" s="11">
        <f t="shared" si="160"/>
        <v>-32969</v>
      </c>
      <c r="O2527" s="10">
        <f>+IFERROR(VLOOKUP(I2527,'[1]Resumen pagos 2025'!$1:$1048576,9,0),0)</f>
        <v>0</v>
      </c>
      <c r="P2527" t="b">
        <f t="shared" si="159"/>
        <v>1</v>
      </c>
    </row>
    <row r="2528" spans="1:16">
      <c r="A2528" t="s">
        <v>53</v>
      </c>
      <c r="B2528" t="s">
        <v>41</v>
      </c>
      <c r="C2528" s="9">
        <v>19647</v>
      </c>
      <c r="D2528" s="10">
        <v>45483</v>
      </c>
      <c r="E2528" s="11">
        <v>239985</v>
      </c>
      <c r="F2528" t="s">
        <v>288</v>
      </c>
      <c r="G2528" s="10">
        <f t="shared" si="157"/>
        <v>45513</v>
      </c>
      <c r="H2528" t="s">
        <v>284</v>
      </c>
      <c r="I2528" s="12" t="str">
        <f t="shared" si="158"/>
        <v>19647239985</v>
      </c>
      <c r="L2528" s="11">
        <f t="shared" si="160"/>
        <v>-239985</v>
      </c>
      <c r="O2528" s="10">
        <f>+IFERROR(VLOOKUP(I2528,'[1]Resumen pagos 2025'!$1:$1048576,9,0),0)</f>
        <v>0</v>
      </c>
      <c r="P2528" t="b">
        <f t="shared" si="159"/>
        <v>1</v>
      </c>
    </row>
    <row r="2529" spans="1:16">
      <c r="A2529" t="s">
        <v>350</v>
      </c>
      <c r="B2529" t="s">
        <v>297</v>
      </c>
      <c r="C2529" s="9">
        <v>2395936</v>
      </c>
      <c r="D2529" s="10">
        <v>45483</v>
      </c>
      <c r="E2529" s="11">
        <v>23308</v>
      </c>
      <c r="F2529" t="s">
        <v>288</v>
      </c>
      <c r="G2529" s="10">
        <f t="shared" si="157"/>
        <v>45513</v>
      </c>
      <c r="H2529" t="s">
        <v>284</v>
      </c>
      <c r="I2529" s="12" t="str">
        <f t="shared" si="158"/>
        <v>239593623308</v>
      </c>
      <c r="J2529" s="10">
        <f>+G2529</f>
        <v>45513</v>
      </c>
      <c r="K2529" s="11">
        <f>+E2529</f>
        <v>23308</v>
      </c>
      <c r="L2529" s="11">
        <f t="shared" si="160"/>
        <v>0</v>
      </c>
      <c r="O2529" s="10">
        <f>+IFERROR(VLOOKUP(I2529,'[1]Resumen pagos 2025'!$1:$1048576,9,0),0)</f>
        <v>0</v>
      </c>
      <c r="P2529" t="b">
        <f t="shared" si="159"/>
        <v>0</v>
      </c>
    </row>
    <row r="2530" spans="1:16">
      <c r="A2530" t="s">
        <v>47</v>
      </c>
      <c r="B2530" t="s">
        <v>41</v>
      </c>
      <c r="C2530" s="9">
        <v>13394</v>
      </c>
      <c r="D2530" s="10">
        <v>45484</v>
      </c>
      <c r="E2530" s="11">
        <v>1098753</v>
      </c>
      <c r="F2530" t="s">
        <v>288</v>
      </c>
      <c r="G2530" s="10">
        <f t="shared" si="157"/>
        <v>45514</v>
      </c>
      <c r="H2530" t="s">
        <v>284</v>
      </c>
      <c r="I2530" s="12" t="str">
        <f t="shared" si="158"/>
        <v>133941098753</v>
      </c>
      <c r="L2530" s="11">
        <f t="shared" si="160"/>
        <v>-1098753</v>
      </c>
      <c r="O2530" s="10">
        <f>+IFERROR(VLOOKUP(I2530,'[1]Resumen pagos 2025'!$1:$1048576,9,0),0)</f>
        <v>0</v>
      </c>
      <c r="P2530" t="b">
        <f t="shared" si="159"/>
        <v>1</v>
      </c>
    </row>
    <row r="2531" spans="1:16">
      <c r="A2531" t="s">
        <v>55</v>
      </c>
      <c r="B2531" t="s">
        <v>41</v>
      </c>
      <c r="C2531" s="9">
        <v>1074312</v>
      </c>
      <c r="D2531" s="10">
        <v>45484</v>
      </c>
      <c r="E2531" s="11">
        <v>6130361</v>
      </c>
      <c r="F2531" t="s">
        <v>288</v>
      </c>
      <c r="G2531" s="10">
        <f t="shared" si="157"/>
        <v>45514</v>
      </c>
      <c r="H2531" t="s">
        <v>284</v>
      </c>
      <c r="I2531" s="12" t="str">
        <f t="shared" si="158"/>
        <v>10743126130361</v>
      </c>
      <c r="L2531" s="11">
        <f t="shared" si="160"/>
        <v>-6130361</v>
      </c>
      <c r="N2531" s="14" t="s">
        <v>304</v>
      </c>
      <c r="O2531" s="10">
        <f>+IFERROR(VLOOKUP(I2531,'[1]Resumen pagos 2025'!$1:$1048576,9,0),0)</f>
        <v>0</v>
      </c>
      <c r="P2531" t="b">
        <f t="shared" si="159"/>
        <v>1</v>
      </c>
    </row>
    <row r="2532" spans="1:16">
      <c r="A2532" t="s">
        <v>532</v>
      </c>
      <c r="B2532" t="s">
        <v>41</v>
      </c>
      <c r="C2532" s="9">
        <v>2129</v>
      </c>
      <c r="D2532" s="10">
        <v>45484</v>
      </c>
      <c r="E2532" s="11">
        <v>380819</v>
      </c>
      <c r="F2532" t="s">
        <v>288</v>
      </c>
      <c r="G2532" s="10">
        <f t="shared" si="157"/>
        <v>45514</v>
      </c>
      <c r="H2532" t="s">
        <v>284</v>
      </c>
      <c r="I2532" s="12" t="str">
        <f t="shared" si="158"/>
        <v>2129380819</v>
      </c>
      <c r="J2532" s="49">
        <v>45525</v>
      </c>
      <c r="K2532" s="50">
        <v>1990896</v>
      </c>
      <c r="L2532" s="11">
        <f t="shared" si="160"/>
        <v>1610077</v>
      </c>
      <c r="O2532" s="10">
        <f>+IFERROR(VLOOKUP(I2532,'[1]Resumen pagos 2025'!$1:$1048576,9,0),0)</f>
        <v>0</v>
      </c>
      <c r="P2532" t="b">
        <f t="shared" si="159"/>
        <v>0</v>
      </c>
    </row>
    <row r="2533" spans="1:16">
      <c r="A2533" t="s">
        <v>553</v>
      </c>
      <c r="B2533" t="s">
        <v>41</v>
      </c>
      <c r="C2533" s="9">
        <v>12400</v>
      </c>
      <c r="D2533" s="10">
        <v>45484</v>
      </c>
      <c r="E2533" s="11">
        <v>3193023</v>
      </c>
      <c r="F2533" t="s">
        <v>288</v>
      </c>
      <c r="G2533" s="10">
        <f t="shared" si="157"/>
        <v>45514</v>
      </c>
      <c r="H2533" t="s">
        <v>284</v>
      </c>
      <c r="I2533" s="12" t="str">
        <f t="shared" si="158"/>
        <v>124003193023</v>
      </c>
      <c r="J2533" s="10">
        <v>45506</v>
      </c>
      <c r="K2533" s="11">
        <v>4895010</v>
      </c>
      <c r="L2533" s="11">
        <f t="shared" si="160"/>
        <v>1701987</v>
      </c>
      <c r="O2533" s="10">
        <f>+IFERROR(VLOOKUP(I2533,'[1]Resumen pagos 2025'!$1:$1048576,9,0),0)</f>
        <v>0</v>
      </c>
      <c r="P2533" t="b">
        <f t="shared" si="159"/>
        <v>0</v>
      </c>
    </row>
    <row r="2534" spans="1:16">
      <c r="A2534" t="s">
        <v>312</v>
      </c>
      <c r="B2534" t="s">
        <v>41</v>
      </c>
      <c r="C2534" s="9">
        <v>69091</v>
      </c>
      <c r="D2534" s="10">
        <v>45484</v>
      </c>
      <c r="E2534" s="11">
        <v>295120</v>
      </c>
      <c r="F2534" t="s">
        <v>288</v>
      </c>
      <c r="G2534" s="10">
        <f t="shared" si="157"/>
        <v>45514</v>
      </c>
      <c r="H2534" t="s">
        <v>284</v>
      </c>
      <c r="I2534" s="12" t="str">
        <f t="shared" si="158"/>
        <v>69091295120</v>
      </c>
      <c r="L2534" s="11">
        <f t="shared" si="160"/>
        <v>-295120</v>
      </c>
      <c r="O2534" s="10">
        <f>+IFERROR(VLOOKUP(I2534,'[1]Resumen pagos 2025'!$1:$1048576,9,0),0)</f>
        <v>0</v>
      </c>
      <c r="P2534" t="b">
        <f t="shared" si="159"/>
        <v>1</v>
      </c>
    </row>
    <row r="2535" spans="1:16">
      <c r="A2535" t="s">
        <v>312</v>
      </c>
      <c r="B2535" t="s">
        <v>41</v>
      </c>
      <c r="C2535" s="9">
        <v>69092</v>
      </c>
      <c r="D2535" s="10">
        <v>45484</v>
      </c>
      <c r="E2535" s="11">
        <v>1009120</v>
      </c>
      <c r="F2535" t="s">
        <v>288</v>
      </c>
      <c r="G2535" s="10">
        <f t="shared" si="157"/>
        <v>45514</v>
      </c>
      <c r="H2535" t="s">
        <v>284</v>
      </c>
      <c r="I2535" s="12" t="str">
        <f t="shared" si="158"/>
        <v>690921009120</v>
      </c>
      <c r="L2535" s="11">
        <f t="shared" si="160"/>
        <v>-1009120</v>
      </c>
      <c r="O2535" s="10">
        <f>+IFERROR(VLOOKUP(I2535,'[1]Resumen pagos 2025'!$1:$1048576,9,0),0)</f>
        <v>0</v>
      </c>
      <c r="P2535" t="b">
        <f t="shared" si="159"/>
        <v>1</v>
      </c>
    </row>
    <row r="2536" spans="1:16">
      <c r="A2536" t="s">
        <v>312</v>
      </c>
      <c r="B2536" t="s">
        <v>41</v>
      </c>
      <c r="C2536" s="9">
        <v>69090</v>
      </c>
      <c r="D2536" s="10">
        <v>45484</v>
      </c>
      <c r="E2536" s="11">
        <v>214200</v>
      </c>
      <c r="F2536" t="s">
        <v>288</v>
      </c>
      <c r="G2536" s="10">
        <f t="shared" si="157"/>
        <v>45514</v>
      </c>
      <c r="H2536" t="s">
        <v>284</v>
      </c>
      <c r="I2536" s="12" t="str">
        <f t="shared" si="158"/>
        <v>69090214200</v>
      </c>
      <c r="L2536" s="11">
        <f t="shared" si="160"/>
        <v>-214200</v>
      </c>
      <c r="O2536" s="10">
        <f>+IFERROR(VLOOKUP(I2536,'[1]Resumen pagos 2025'!$1:$1048576,9,0),0)</f>
        <v>0</v>
      </c>
      <c r="P2536" t="b">
        <f t="shared" si="159"/>
        <v>1</v>
      </c>
    </row>
    <row r="2537" spans="1:16">
      <c r="A2537" t="s">
        <v>350</v>
      </c>
      <c r="B2537" t="s">
        <v>297</v>
      </c>
      <c r="C2537" s="9">
        <v>2406527</v>
      </c>
      <c r="D2537" s="10">
        <v>45484</v>
      </c>
      <c r="E2537" s="11">
        <v>8724</v>
      </c>
      <c r="F2537" t="s">
        <v>288</v>
      </c>
      <c r="G2537" s="10">
        <f t="shared" si="157"/>
        <v>45514</v>
      </c>
      <c r="H2537" t="s">
        <v>284</v>
      </c>
      <c r="I2537" s="12" t="str">
        <f t="shared" si="158"/>
        <v>24065278724</v>
      </c>
      <c r="J2537" s="10">
        <f>+G2537</f>
        <v>45514</v>
      </c>
      <c r="K2537" s="11">
        <f>+E2537</f>
        <v>8724</v>
      </c>
      <c r="L2537" s="11">
        <f t="shared" si="160"/>
        <v>0</v>
      </c>
      <c r="O2537" s="10">
        <f>+IFERROR(VLOOKUP(I2537,'[1]Resumen pagos 2025'!$1:$1048576,9,0),0)</f>
        <v>0</v>
      </c>
      <c r="P2537" t="b">
        <f t="shared" si="159"/>
        <v>0</v>
      </c>
    </row>
    <row r="2538" spans="1:16">
      <c r="A2538" t="s">
        <v>478</v>
      </c>
      <c r="B2538" t="s">
        <v>41</v>
      </c>
      <c r="C2538" s="9">
        <v>375</v>
      </c>
      <c r="D2538" s="10">
        <v>45485</v>
      </c>
      <c r="E2538" s="11">
        <v>1269402</v>
      </c>
      <c r="F2538" t="s">
        <v>288</v>
      </c>
      <c r="G2538" s="10">
        <f t="shared" si="157"/>
        <v>45515</v>
      </c>
      <c r="H2538" t="s">
        <v>284</v>
      </c>
      <c r="I2538" s="12" t="str">
        <f t="shared" si="158"/>
        <v>3751269402</v>
      </c>
      <c r="J2538" s="51">
        <v>45488</v>
      </c>
      <c r="K2538" s="29">
        <v>1269402</v>
      </c>
      <c r="L2538" s="11">
        <f t="shared" si="160"/>
        <v>0</v>
      </c>
      <c r="N2538" s="13" t="s">
        <v>554</v>
      </c>
      <c r="O2538" s="10">
        <f>+IFERROR(VLOOKUP(I2538,'[1]Resumen pagos 2025'!$1:$1048576,9,0),0)</f>
        <v>0</v>
      </c>
      <c r="P2538" t="b">
        <f t="shared" si="159"/>
        <v>0</v>
      </c>
    </row>
    <row r="2539" spans="1:16">
      <c r="A2539" t="s">
        <v>426</v>
      </c>
      <c r="B2539" t="s">
        <v>41</v>
      </c>
      <c r="C2539" s="9">
        <v>5549347</v>
      </c>
      <c r="D2539" s="10">
        <v>45485</v>
      </c>
      <c r="E2539" s="11">
        <v>8489</v>
      </c>
      <c r="F2539" t="s">
        <v>288</v>
      </c>
      <c r="G2539" s="10">
        <f t="shared" si="157"/>
        <v>45515</v>
      </c>
      <c r="H2539" t="s">
        <v>284</v>
      </c>
      <c r="I2539" s="12" t="str">
        <f t="shared" si="158"/>
        <v>55493478489</v>
      </c>
      <c r="L2539" s="11">
        <f t="shared" si="160"/>
        <v>-8489</v>
      </c>
      <c r="O2539" s="10">
        <f>+IFERROR(VLOOKUP(I2539,'[1]Resumen pagos 2025'!$1:$1048576,9,0),0)</f>
        <v>0</v>
      </c>
      <c r="P2539" t="b">
        <f t="shared" si="159"/>
        <v>1</v>
      </c>
    </row>
    <row r="2540" spans="1:16">
      <c r="A2540" t="s">
        <v>285</v>
      </c>
      <c r="B2540" t="s">
        <v>41</v>
      </c>
      <c r="C2540" s="9">
        <v>1489</v>
      </c>
      <c r="D2540" s="10">
        <v>45485</v>
      </c>
      <c r="E2540" s="11">
        <v>1438482</v>
      </c>
      <c r="F2540" t="s">
        <v>288</v>
      </c>
      <c r="G2540" s="10">
        <f t="shared" si="157"/>
        <v>45515</v>
      </c>
      <c r="H2540" t="s">
        <v>284</v>
      </c>
      <c r="I2540" s="12" t="str">
        <f t="shared" si="158"/>
        <v>14891438482</v>
      </c>
      <c r="J2540" s="15">
        <v>45701</v>
      </c>
      <c r="K2540" s="16">
        <v>1438482</v>
      </c>
      <c r="L2540" s="11">
        <f t="shared" si="160"/>
        <v>0</v>
      </c>
      <c r="O2540" s="10">
        <f>+IFERROR(VLOOKUP(I2540,'[1]Resumen pagos 2025'!$1:$1048576,9,0),0)</f>
        <v>45701</v>
      </c>
      <c r="P2540" t="b">
        <f t="shared" si="159"/>
        <v>1</v>
      </c>
    </row>
    <row r="2541" spans="1:16">
      <c r="A2541" t="s">
        <v>532</v>
      </c>
      <c r="B2541" t="s">
        <v>41</v>
      </c>
      <c r="C2541" s="9">
        <v>2130</v>
      </c>
      <c r="D2541" s="10">
        <v>45485</v>
      </c>
      <c r="E2541" s="11">
        <v>750638</v>
      </c>
      <c r="F2541" t="s">
        <v>288</v>
      </c>
      <c r="G2541" s="10">
        <f t="shared" si="157"/>
        <v>45515</v>
      </c>
      <c r="H2541" t="s">
        <v>284</v>
      </c>
      <c r="I2541" s="12" t="str">
        <f t="shared" si="158"/>
        <v>2130750638</v>
      </c>
      <c r="J2541" s="49">
        <v>45525</v>
      </c>
      <c r="K2541" s="50">
        <v>1610077</v>
      </c>
      <c r="L2541" s="11">
        <f t="shared" si="160"/>
        <v>859439</v>
      </c>
      <c r="O2541" s="10">
        <f>+IFERROR(VLOOKUP(I2541,'[1]Resumen pagos 2025'!$1:$1048576,9,0),0)</f>
        <v>0</v>
      </c>
      <c r="P2541" t="b">
        <f t="shared" si="159"/>
        <v>0</v>
      </c>
    </row>
    <row r="2542" spans="1:16">
      <c r="A2542" t="s">
        <v>553</v>
      </c>
      <c r="B2542" t="s">
        <v>41</v>
      </c>
      <c r="C2542" s="9">
        <v>12402</v>
      </c>
      <c r="D2542" s="10">
        <v>45485</v>
      </c>
      <c r="E2542" s="11">
        <v>1701987</v>
      </c>
      <c r="F2542" t="s">
        <v>288</v>
      </c>
      <c r="G2542" s="10">
        <f t="shared" si="157"/>
        <v>45515</v>
      </c>
      <c r="H2542" t="s">
        <v>284</v>
      </c>
      <c r="I2542" s="12" t="str">
        <f t="shared" si="158"/>
        <v>124021701987</v>
      </c>
      <c r="J2542" s="10">
        <v>45506</v>
      </c>
      <c r="K2542" s="11">
        <v>1701987</v>
      </c>
      <c r="L2542" s="11">
        <f t="shared" si="160"/>
        <v>0</v>
      </c>
      <c r="O2542" s="10">
        <f>+IFERROR(VLOOKUP(I2542,'[1]Resumen pagos 2025'!$1:$1048576,9,0),0)</f>
        <v>0</v>
      </c>
      <c r="P2542" t="b">
        <f t="shared" si="159"/>
        <v>0</v>
      </c>
    </row>
    <row r="2543" spans="1:16">
      <c r="A2543" t="s">
        <v>62</v>
      </c>
      <c r="B2543" t="s">
        <v>41</v>
      </c>
      <c r="C2543" s="9">
        <v>178</v>
      </c>
      <c r="D2543" s="10">
        <v>45485</v>
      </c>
      <c r="E2543" s="11">
        <v>23800</v>
      </c>
      <c r="F2543" t="s">
        <v>288</v>
      </c>
      <c r="G2543" s="10">
        <f t="shared" si="157"/>
        <v>45515</v>
      </c>
      <c r="H2543" t="s">
        <v>284</v>
      </c>
      <c r="I2543" s="12" t="str">
        <f t="shared" si="158"/>
        <v>17823800</v>
      </c>
      <c r="L2543" s="11">
        <f t="shared" si="160"/>
        <v>-23800</v>
      </c>
      <c r="O2543" s="10">
        <f>+IFERROR(VLOOKUP(I2543,'[1]Resumen pagos 2025'!$1:$1048576,9,0),0)</f>
        <v>0</v>
      </c>
      <c r="P2543" t="b">
        <f t="shared" si="159"/>
        <v>1</v>
      </c>
    </row>
    <row r="2544" spans="1:16">
      <c r="A2544" t="s">
        <v>553</v>
      </c>
      <c r="B2544" t="s">
        <v>41</v>
      </c>
      <c r="C2544" s="9">
        <v>12405</v>
      </c>
      <c r="D2544" s="10">
        <v>45488</v>
      </c>
      <c r="E2544" s="11">
        <v>117560</v>
      </c>
      <c r="F2544" t="s">
        <v>288</v>
      </c>
      <c r="G2544" s="10">
        <f t="shared" si="157"/>
        <v>45518</v>
      </c>
      <c r="H2544" t="s">
        <v>284</v>
      </c>
      <c r="I2544" s="12" t="str">
        <f t="shared" si="158"/>
        <v>12405117560</v>
      </c>
      <c r="J2544" s="10">
        <v>45516</v>
      </c>
      <c r="K2544" s="11">
        <v>1038144</v>
      </c>
      <c r="L2544" s="11">
        <f t="shared" si="160"/>
        <v>920584</v>
      </c>
      <c r="O2544" s="10">
        <f>+IFERROR(VLOOKUP(I2544,'[1]Resumen pagos 2025'!$1:$1048576,9,0),0)</f>
        <v>0</v>
      </c>
      <c r="P2544" t="b">
        <f t="shared" si="159"/>
        <v>0</v>
      </c>
    </row>
    <row r="2545" spans="1:16">
      <c r="A2545" t="s">
        <v>52</v>
      </c>
      <c r="B2545" t="s">
        <v>41</v>
      </c>
      <c r="C2545" s="9">
        <v>122329</v>
      </c>
      <c r="D2545" s="10">
        <v>45490</v>
      </c>
      <c r="E2545" s="11">
        <v>73066</v>
      </c>
      <c r="F2545" t="s">
        <v>288</v>
      </c>
      <c r="G2545" s="10">
        <f t="shared" si="157"/>
        <v>45520</v>
      </c>
      <c r="H2545" t="s">
        <v>284</v>
      </c>
      <c r="I2545" s="12" t="str">
        <f t="shared" si="158"/>
        <v>12232973066</v>
      </c>
      <c r="L2545" s="11">
        <f t="shared" si="160"/>
        <v>-73066</v>
      </c>
      <c r="O2545" s="10">
        <f>+IFERROR(VLOOKUP(I2545,'[1]Resumen pagos 2025'!$1:$1048576,9,0),0)</f>
        <v>0</v>
      </c>
      <c r="P2545" t="b">
        <f t="shared" si="159"/>
        <v>1</v>
      </c>
    </row>
    <row r="2546" spans="1:16">
      <c r="A2546" t="s">
        <v>52</v>
      </c>
      <c r="B2546" t="s">
        <v>41</v>
      </c>
      <c r="C2546" s="9">
        <v>122330</v>
      </c>
      <c r="D2546" s="10">
        <v>45490</v>
      </c>
      <c r="E2546" s="11">
        <v>346528</v>
      </c>
      <c r="F2546" t="s">
        <v>288</v>
      </c>
      <c r="G2546" s="10">
        <f t="shared" si="157"/>
        <v>45520</v>
      </c>
      <c r="H2546" t="s">
        <v>284</v>
      </c>
      <c r="I2546" s="12" t="str">
        <f t="shared" si="158"/>
        <v>122330346528</v>
      </c>
      <c r="L2546" s="11">
        <f t="shared" si="160"/>
        <v>-346528</v>
      </c>
      <c r="O2546" s="10">
        <f>+IFERROR(VLOOKUP(I2546,'[1]Resumen pagos 2025'!$1:$1048576,9,0),0)</f>
        <v>0</v>
      </c>
      <c r="P2546" t="b">
        <f t="shared" si="159"/>
        <v>1</v>
      </c>
    </row>
    <row r="2547" spans="1:16">
      <c r="A2547" t="s">
        <v>532</v>
      </c>
      <c r="B2547" t="s">
        <v>41</v>
      </c>
      <c r="C2547" s="9">
        <v>2135</v>
      </c>
      <c r="D2547" s="10">
        <v>45490</v>
      </c>
      <c r="E2547" s="11">
        <v>19980</v>
      </c>
      <c r="F2547" t="s">
        <v>288</v>
      </c>
      <c r="G2547" s="10">
        <f t="shared" si="157"/>
        <v>45520</v>
      </c>
      <c r="H2547" t="s">
        <v>284</v>
      </c>
      <c r="I2547" s="12" t="str">
        <f t="shared" si="158"/>
        <v>213519980</v>
      </c>
      <c r="J2547" s="49">
        <v>45525</v>
      </c>
      <c r="K2547" s="50">
        <v>859439</v>
      </c>
      <c r="L2547" s="11">
        <f t="shared" si="160"/>
        <v>839459</v>
      </c>
      <c r="O2547" s="10">
        <f>+IFERROR(VLOOKUP(I2547,'[1]Resumen pagos 2025'!$1:$1048576,9,0),0)</f>
        <v>0</v>
      </c>
      <c r="P2547" t="b">
        <f t="shared" si="159"/>
        <v>0</v>
      </c>
    </row>
    <row r="2548" spans="1:16">
      <c r="A2548" t="s">
        <v>553</v>
      </c>
      <c r="B2548" t="s">
        <v>41</v>
      </c>
      <c r="C2548" s="9">
        <v>12411</v>
      </c>
      <c r="D2548" s="10">
        <v>45490</v>
      </c>
      <c r="E2548" s="11">
        <v>1920486</v>
      </c>
      <c r="F2548" t="s">
        <v>288</v>
      </c>
      <c r="G2548" s="10">
        <f t="shared" si="157"/>
        <v>45520</v>
      </c>
      <c r="H2548" t="s">
        <v>284</v>
      </c>
      <c r="I2548" s="12" t="str">
        <f t="shared" si="158"/>
        <v>124111920486</v>
      </c>
      <c r="J2548" s="10">
        <v>45484</v>
      </c>
      <c r="K2548" s="11">
        <v>4632203</v>
      </c>
      <c r="L2548" s="11">
        <f t="shared" si="160"/>
        <v>2711717</v>
      </c>
      <c r="O2548" s="10">
        <f>+IFERROR(VLOOKUP(I2548,'[1]Resumen pagos 2025'!$1:$1048576,9,0),0)</f>
        <v>0</v>
      </c>
      <c r="P2548" t="b">
        <f t="shared" si="159"/>
        <v>0</v>
      </c>
    </row>
    <row r="2549" spans="1:16">
      <c r="A2549" t="s">
        <v>350</v>
      </c>
      <c r="B2549" t="s">
        <v>41</v>
      </c>
      <c r="C2549" s="9">
        <v>6778137</v>
      </c>
      <c r="D2549" s="10">
        <v>45490</v>
      </c>
      <c r="E2549" s="11">
        <v>13511</v>
      </c>
      <c r="F2549" t="s">
        <v>288</v>
      </c>
      <c r="G2549" s="10">
        <f t="shared" si="157"/>
        <v>45520</v>
      </c>
      <c r="H2549" t="s">
        <v>284</v>
      </c>
      <c r="I2549" s="12" t="str">
        <f t="shared" si="158"/>
        <v>677813713511</v>
      </c>
      <c r="J2549" s="10">
        <f>+G2549</f>
        <v>45520</v>
      </c>
      <c r="K2549" s="11">
        <f>+E2549</f>
        <v>13511</v>
      </c>
      <c r="L2549" s="11">
        <f t="shared" si="160"/>
        <v>0</v>
      </c>
      <c r="O2549" s="10">
        <f>+IFERROR(VLOOKUP(I2549,'[1]Resumen pagos 2025'!$1:$1048576,9,0),0)</f>
        <v>0</v>
      </c>
      <c r="P2549" t="b">
        <f t="shared" si="159"/>
        <v>0</v>
      </c>
    </row>
    <row r="2550" spans="1:16">
      <c r="A2550" t="s">
        <v>128</v>
      </c>
      <c r="B2550" t="s">
        <v>41</v>
      </c>
      <c r="C2550" s="9">
        <v>865840</v>
      </c>
      <c r="D2550" s="10">
        <v>45491</v>
      </c>
      <c r="E2550" s="11">
        <v>416047</v>
      </c>
      <c r="F2550" t="s">
        <v>288</v>
      </c>
      <c r="G2550" s="10">
        <f t="shared" si="157"/>
        <v>45521</v>
      </c>
      <c r="H2550" t="s">
        <v>284</v>
      </c>
      <c r="I2550" s="12" t="str">
        <f t="shared" si="158"/>
        <v>865840416047</v>
      </c>
      <c r="L2550" s="11">
        <f t="shared" si="160"/>
        <v>-416047</v>
      </c>
      <c r="O2550" s="10">
        <f>+IFERROR(VLOOKUP(I2550,'[1]Resumen pagos 2025'!$1:$1048576,9,0),0)</f>
        <v>0</v>
      </c>
      <c r="P2550" t="b">
        <f t="shared" si="159"/>
        <v>1</v>
      </c>
    </row>
    <row r="2551" spans="1:16">
      <c r="A2551" t="s">
        <v>564</v>
      </c>
      <c r="B2551" t="s">
        <v>41</v>
      </c>
      <c r="C2551" s="9">
        <v>52163</v>
      </c>
      <c r="D2551" s="10">
        <v>45491</v>
      </c>
      <c r="E2551" s="11">
        <v>208400</v>
      </c>
      <c r="F2551" t="s">
        <v>288</v>
      </c>
      <c r="G2551" s="10">
        <f t="shared" si="157"/>
        <v>45521</v>
      </c>
      <c r="H2551" t="s">
        <v>284</v>
      </c>
      <c r="I2551" s="12" t="str">
        <f t="shared" si="158"/>
        <v>52163208400</v>
      </c>
      <c r="J2551" s="10">
        <v>45491</v>
      </c>
      <c r="K2551" s="11">
        <v>229240</v>
      </c>
      <c r="L2551" s="11">
        <f t="shared" si="160"/>
        <v>20840</v>
      </c>
      <c r="M2551" t="s">
        <v>569</v>
      </c>
      <c r="O2551" s="10">
        <f>+IFERROR(VLOOKUP(I2551,'[1]Resumen pagos 2025'!$1:$1048576,9,0),0)</f>
        <v>0</v>
      </c>
      <c r="P2551" t="b">
        <f t="shared" si="159"/>
        <v>0</v>
      </c>
    </row>
    <row r="2552" spans="1:16">
      <c r="A2552" t="s">
        <v>47</v>
      </c>
      <c r="B2552" t="s">
        <v>41</v>
      </c>
      <c r="C2552" s="9">
        <v>13416</v>
      </c>
      <c r="D2552" s="10">
        <v>45491</v>
      </c>
      <c r="E2552" s="11">
        <v>1288652</v>
      </c>
      <c r="F2552" t="s">
        <v>288</v>
      </c>
      <c r="G2552" s="10">
        <f t="shared" si="157"/>
        <v>45521</v>
      </c>
      <c r="H2552" t="s">
        <v>284</v>
      </c>
      <c r="I2552" s="12" t="str">
        <f t="shared" si="158"/>
        <v>134161288652</v>
      </c>
      <c r="L2552" s="11">
        <f t="shared" si="160"/>
        <v>-1288652</v>
      </c>
      <c r="O2552" s="10">
        <f>+IFERROR(VLOOKUP(I2552,'[1]Resumen pagos 2025'!$1:$1048576,9,0),0)</f>
        <v>0</v>
      </c>
      <c r="P2552" t="b">
        <f t="shared" si="159"/>
        <v>1</v>
      </c>
    </row>
    <row r="2553" spans="1:16">
      <c r="A2553" t="s">
        <v>353</v>
      </c>
      <c r="B2553" t="s">
        <v>41</v>
      </c>
      <c r="C2553" s="9">
        <v>3389</v>
      </c>
      <c r="D2553" s="10">
        <v>45491</v>
      </c>
      <c r="E2553" s="11">
        <v>874802</v>
      </c>
      <c r="F2553" t="s">
        <v>288</v>
      </c>
      <c r="G2553" s="10">
        <f t="shared" si="157"/>
        <v>45521</v>
      </c>
      <c r="H2553" t="s">
        <v>284</v>
      </c>
      <c r="I2553" s="12" t="str">
        <f t="shared" si="158"/>
        <v>3389874802</v>
      </c>
      <c r="J2553" s="17">
        <v>45491</v>
      </c>
      <c r="K2553" s="18">
        <v>874802</v>
      </c>
      <c r="L2553" s="11">
        <f t="shared" si="160"/>
        <v>0</v>
      </c>
      <c r="O2553" s="10">
        <f>+IFERROR(VLOOKUP(I2553,'[1]Resumen pagos 2025'!$1:$1048576,9,0),0)</f>
        <v>0</v>
      </c>
      <c r="P2553" t="b">
        <f t="shared" si="159"/>
        <v>0</v>
      </c>
    </row>
    <row r="2554" spans="1:16">
      <c r="A2554" t="s">
        <v>314</v>
      </c>
      <c r="B2554" t="s">
        <v>41</v>
      </c>
      <c r="C2554" s="9">
        <v>3291975</v>
      </c>
      <c r="D2554" s="10">
        <v>45491</v>
      </c>
      <c r="E2554" s="11">
        <v>24606</v>
      </c>
      <c r="F2554" t="s">
        <v>288</v>
      </c>
      <c r="G2554" s="10">
        <f t="shared" si="157"/>
        <v>45521</v>
      </c>
      <c r="H2554" t="s">
        <v>284</v>
      </c>
      <c r="I2554" s="12" t="str">
        <f t="shared" si="158"/>
        <v>329197524606</v>
      </c>
      <c r="L2554" s="11">
        <f t="shared" si="160"/>
        <v>-24606</v>
      </c>
      <c r="O2554" s="10">
        <f>+IFERROR(VLOOKUP(I2554,'[1]Resumen pagos 2025'!$1:$1048576,9,0),0)</f>
        <v>0</v>
      </c>
      <c r="P2554" t="b">
        <f t="shared" si="159"/>
        <v>1</v>
      </c>
    </row>
    <row r="2555" spans="1:16">
      <c r="A2555" t="s">
        <v>314</v>
      </c>
      <c r="B2555" t="s">
        <v>41</v>
      </c>
      <c r="C2555" s="9">
        <v>3292010</v>
      </c>
      <c r="D2555" s="10">
        <v>45491</v>
      </c>
      <c r="E2555" s="11">
        <v>24606</v>
      </c>
      <c r="F2555" t="s">
        <v>288</v>
      </c>
      <c r="G2555" s="10">
        <f t="shared" si="157"/>
        <v>45521</v>
      </c>
      <c r="H2555" t="s">
        <v>284</v>
      </c>
      <c r="I2555" s="12" t="str">
        <f t="shared" si="158"/>
        <v>329201024606</v>
      </c>
      <c r="L2555" s="11">
        <f t="shared" si="160"/>
        <v>-24606</v>
      </c>
      <c r="O2555" s="10">
        <f>+IFERROR(VLOOKUP(I2555,'[1]Resumen pagos 2025'!$1:$1048576,9,0),0)</f>
        <v>0</v>
      </c>
      <c r="P2555" t="b">
        <f t="shared" si="159"/>
        <v>1</v>
      </c>
    </row>
    <row r="2556" spans="1:16">
      <c r="A2556" t="s">
        <v>570</v>
      </c>
      <c r="B2556" t="s">
        <v>41</v>
      </c>
      <c r="C2556" s="9">
        <v>496</v>
      </c>
      <c r="D2556" s="10">
        <v>45491</v>
      </c>
      <c r="E2556" s="11">
        <v>8634688</v>
      </c>
      <c r="F2556" t="s">
        <v>288</v>
      </c>
      <c r="G2556" s="10">
        <f t="shared" si="157"/>
        <v>45521</v>
      </c>
      <c r="H2556" t="s">
        <v>284</v>
      </c>
      <c r="I2556" s="12" t="str">
        <f t="shared" si="158"/>
        <v>4968634688</v>
      </c>
      <c r="L2556" s="11">
        <f t="shared" si="160"/>
        <v>-8634688</v>
      </c>
      <c r="O2556" s="10">
        <f>+IFERROR(VLOOKUP(I2556,'[1]Resumen pagos 2025'!$1:$1048576,9,0),0)</f>
        <v>0</v>
      </c>
      <c r="P2556" t="b">
        <f t="shared" si="159"/>
        <v>1</v>
      </c>
    </row>
    <row r="2557" spans="1:16">
      <c r="A2557" t="s">
        <v>47</v>
      </c>
      <c r="B2557" t="s">
        <v>41</v>
      </c>
      <c r="C2557" s="9">
        <v>13436</v>
      </c>
      <c r="D2557" s="10">
        <v>45492</v>
      </c>
      <c r="E2557" s="11">
        <v>58262</v>
      </c>
      <c r="F2557" t="s">
        <v>288</v>
      </c>
      <c r="G2557" s="10">
        <f t="shared" si="157"/>
        <v>45522</v>
      </c>
      <c r="H2557" t="s">
        <v>284</v>
      </c>
      <c r="I2557" s="12" t="str">
        <f t="shared" si="158"/>
        <v>1343658262</v>
      </c>
      <c r="L2557" s="11">
        <f t="shared" si="160"/>
        <v>-58262</v>
      </c>
      <c r="O2557" s="10">
        <f>+IFERROR(VLOOKUP(I2557,'[1]Resumen pagos 2025'!$1:$1048576,9,0),0)</f>
        <v>0</v>
      </c>
      <c r="P2557" t="b">
        <f t="shared" si="159"/>
        <v>1</v>
      </c>
    </row>
    <row r="2558" spans="1:16">
      <c r="A2558" t="s">
        <v>47</v>
      </c>
      <c r="B2558" t="s">
        <v>41</v>
      </c>
      <c r="C2558" s="9">
        <v>13437</v>
      </c>
      <c r="D2558" s="10">
        <v>45492</v>
      </c>
      <c r="E2558" s="11">
        <v>54329</v>
      </c>
      <c r="F2558" t="s">
        <v>288</v>
      </c>
      <c r="G2558" s="10">
        <f t="shared" si="157"/>
        <v>45522</v>
      </c>
      <c r="H2558" t="s">
        <v>284</v>
      </c>
      <c r="I2558" s="12" t="str">
        <f t="shared" si="158"/>
        <v>1343754329</v>
      </c>
      <c r="L2558" s="11">
        <f t="shared" si="160"/>
        <v>-54329</v>
      </c>
      <c r="O2558" s="10">
        <f>+IFERROR(VLOOKUP(I2558,'[1]Resumen pagos 2025'!$1:$1048576,9,0),0)</f>
        <v>0</v>
      </c>
      <c r="P2558" t="b">
        <f t="shared" si="159"/>
        <v>1</v>
      </c>
    </row>
    <row r="2559" spans="1:16">
      <c r="A2559" t="s">
        <v>555</v>
      </c>
      <c r="B2559" t="s">
        <v>41</v>
      </c>
      <c r="C2559" s="9">
        <v>908</v>
      </c>
      <c r="D2559" s="10">
        <v>45492</v>
      </c>
      <c r="E2559" s="11">
        <v>303450</v>
      </c>
      <c r="F2559" t="s">
        <v>288</v>
      </c>
      <c r="G2559" s="10">
        <f t="shared" si="157"/>
        <v>45522</v>
      </c>
      <c r="H2559" t="s">
        <v>284</v>
      </c>
      <c r="I2559" s="12" t="str">
        <f t="shared" si="158"/>
        <v>908303450</v>
      </c>
      <c r="L2559" s="11">
        <f t="shared" si="160"/>
        <v>-303450</v>
      </c>
      <c r="O2559" s="10">
        <f>+IFERROR(VLOOKUP(I2559,'[1]Resumen pagos 2025'!$1:$1048576,9,0),0)</f>
        <v>0</v>
      </c>
      <c r="P2559" t="b">
        <f t="shared" si="159"/>
        <v>1</v>
      </c>
    </row>
    <row r="2560" spans="1:16">
      <c r="A2560" t="s">
        <v>397</v>
      </c>
      <c r="B2560" t="s">
        <v>41</v>
      </c>
      <c r="C2560" s="9">
        <v>7837</v>
      </c>
      <c r="D2560" s="10">
        <v>45492</v>
      </c>
      <c r="E2560" s="11">
        <v>295000</v>
      </c>
      <c r="F2560" t="s">
        <v>288</v>
      </c>
      <c r="G2560" s="10">
        <f t="shared" si="157"/>
        <v>45522</v>
      </c>
      <c r="H2560" t="s">
        <v>284</v>
      </c>
      <c r="I2560" s="12" t="str">
        <f t="shared" si="158"/>
        <v>7837295000</v>
      </c>
      <c r="L2560" s="11">
        <f t="shared" si="160"/>
        <v>-295000</v>
      </c>
      <c r="O2560" s="10">
        <f>+IFERROR(VLOOKUP(I2560,'[1]Resumen pagos 2025'!$1:$1048576,9,0),0)</f>
        <v>0</v>
      </c>
      <c r="P2560" t="b">
        <f t="shared" si="159"/>
        <v>1</v>
      </c>
    </row>
    <row r="2561" spans="1:16">
      <c r="A2561" t="s">
        <v>478</v>
      </c>
      <c r="B2561" t="s">
        <v>41</v>
      </c>
      <c r="C2561" s="9">
        <v>379</v>
      </c>
      <c r="D2561" s="10">
        <v>45494</v>
      </c>
      <c r="E2561" s="11">
        <v>372801</v>
      </c>
      <c r="F2561" t="s">
        <v>288</v>
      </c>
      <c r="G2561" s="10">
        <f t="shared" si="157"/>
        <v>45524</v>
      </c>
      <c r="H2561" t="s">
        <v>284</v>
      </c>
      <c r="I2561" s="12" t="str">
        <f t="shared" si="158"/>
        <v>379372801</v>
      </c>
      <c r="J2561" s="51">
        <v>45496</v>
      </c>
      <c r="K2561" s="29">
        <v>372801</v>
      </c>
      <c r="L2561" s="11">
        <f t="shared" si="160"/>
        <v>0</v>
      </c>
      <c r="N2561" s="13" t="s">
        <v>554</v>
      </c>
      <c r="O2561" s="10">
        <f>+IFERROR(VLOOKUP(I2561,'[1]Resumen pagos 2025'!$1:$1048576,9,0),0)</f>
        <v>0</v>
      </c>
      <c r="P2561" t="b">
        <f t="shared" si="159"/>
        <v>0</v>
      </c>
    </row>
    <row r="2562" spans="1:16">
      <c r="A2562" t="s">
        <v>55</v>
      </c>
      <c r="B2562" t="s">
        <v>41</v>
      </c>
      <c r="C2562" s="9">
        <v>1100041</v>
      </c>
      <c r="D2562" s="10">
        <v>45495</v>
      </c>
      <c r="E2562" s="11">
        <v>3533072</v>
      </c>
      <c r="F2562" t="s">
        <v>288</v>
      </c>
      <c r="G2562" s="10">
        <f t="shared" ref="G2562:G2625" si="161">+D2562+30</f>
        <v>45525</v>
      </c>
      <c r="H2562" t="s">
        <v>284</v>
      </c>
      <c r="I2562" s="12" t="str">
        <f t="shared" ref="I2562:I2625" si="162">+C2562&amp;E2562</f>
        <v>11000413533072</v>
      </c>
      <c r="L2562" s="11">
        <f t="shared" si="160"/>
        <v>-3533072</v>
      </c>
      <c r="N2562" s="14" t="s">
        <v>304</v>
      </c>
      <c r="O2562" s="10">
        <f>+IFERROR(VLOOKUP(I2562,'[1]Resumen pagos 2025'!$1:$1048576,9,0),0)</f>
        <v>0</v>
      </c>
      <c r="P2562" t="b">
        <f t="shared" si="159"/>
        <v>1</v>
      </c>
    </row>
    <row r="2563" spans="1:16">
      <c r="A2563" t="s">
        <v>553</v>
      </c>
      <c r="B2563" t="s">
        <v>41</v>
      </c>
      <c r="C2563" s="9">
        <v>12444</v>
      </c>
      <c r="D2563" s="10">
        <v>45495</v>
      </c>
      <c r="E2563" s="11">
        <v>2711717</v>
      </c>
      <c r="F2563" t="s">
        <v>288</v>
      </c>
      <c r="G2563" s="10">
        <f t="shared" si="161"/>
        <v>45525</v>
      </c>
      <c r="H2563" t="s">
        <v>284</v>
      </c>
      <c r="I2563" s="12" t="str">
        <f t="shared" si="162"/>
        <v>124442711717</v>
      </c>
      <c r="J2563" s="10">
        <v>45484</v>
      </c>
      <c r="K2563" s="11">
        <f>+L2547</f>
        <v>839459</v>
      </c>
      <c r="L2563" s="11">
        <f t="shared" si="160"/>
        <v>-1872258</v>
      </c>
      <c r="O2563" s="10">
        <f>+IFERROR(VLOOKUP(I2563,'[1]Resumen pagos 2025'!$1:$1048576,9,0),0)</f>
        <v>0</v>
      </c>
      <c r="P2563" t="b">
        <f t="shared" si="159"/>
        <v>0</v>
      </c>
    </row>
    <row r="2564" spans="1:16">
      <c r="A2564" t="s">
        <v>553</v>
      </c>
      <c r="B2564" t="s">
        <v>41</v>
      </c>
      <c r="C2564" s="9">
        <v>12443</v>
      </c>
      <c r="D2564" s="10">
        <v>45495</v>
      </c>
      <c r="E2564" s="11">
        <v>10274362</v>
      </c>
      <c r="F2564" t="s">
        <v>288</v>
      </c>
      <c r="G2564" s="10">
        <f t="shared" si="161"/>
        <v>45525</v>
      </c>
      <c r="H2564" t="s">
        <v>284</v>
      </c>
      <c r="I2564" s="12" t="str">
        <f t="shared" si="162"/>
        <v>1244310274362</v>
      </c>
      <c r="J2564" s="10">
        <v>45525</v>
      </c>
      <c r="K2564" s="11">
        <v>10274362</v>
      </c>
      <c r="L2564" s="11">
        <f t="shared" si="160"/>
        <v>0</v>
      </c>
      <c r="O2564" s="10">
        <f>+IFERROR(VLOOKUP(I2564,'[1]Resumen pagos 2025'!$1:$1048576,9,0),0)</f>
        <v>0</v>
      </c>
      <c r="P2564" t="b">
        <f t="shared" si="159"/>
        <v>0</v>
      </c>
    </row>
    <row r="2565" spans="1:16">
      <c r="A2565" t="s">
        <v>67</v>
      </c>
      <c r="B2565" t="s">
        <v>41</v>
      </c>
      <c r="C2565" s="9">
        <v>41611</v>
      </c>
      <c r="D2565" s="10">
        <v>45496</v>
      </c>
      <c r="E2565" s="11">
        <v>1232865</v>
      </c>
      <c r="F2565" t="s">
        <v>288</v>
      </c>
      <c r="G2565" s="10">
        <f t="shared" si="161"/>
        <v>45526</v>
      </c>
      <c r="H2565" t="s">
        <v>284</v>
      </c>
      <c r="I2565" s="12" t="str">
        <f t="shared" si="162"/>
        <v>416111232865</v>
      </c>
      <c r="L2565" s="11">
        <f t="shared" si="160"/>
        <v>-1232865</v>
      </c>
      <c r="N2565" s="14" t="s">
        <v>298</v>
      </c>
      <c r="O2565" s="10">
        <f>+IFERROR(VLOOKUP(I2565,'[1]Resumen pagos 2025'!$1:$1048576,9,0),0)</f>
        <v>0</v>
      </c>
      <c r="P2565" t="b">
        <f t="shared" si="159"/>
        <v>1</v>
      </c>
    </row>
    <row r="2566" spans="1:16">
      <c r="A2566" t="s">
        <v>560</v>
      </c>
      <c r="B2566" t="s">
        <v>41</v>
      </c>
      <c r="C2566" s="9">
        <v>661</v>
      </c>
      <c r="D2566" s="10">
        <v>45496</v>
      </c>
      <c r="E2566" s="11">
        <v>1410000</v>
      </c>
      <c r="F2566" t="s">
        <v>288</v>
      </c>
      <c r="G2566" s="10">
        <f t="shared" si="161"/>
        <v>45526</v>
      </c>
      <c r="H2566" t="s">
        <v>284</v>
      </c>
      <c r="I2566" s="12" t="str">
        <f t="shared" si="162"/>
        <v>6611410000</v>
      </c>
      <c r="L2566" s="11">
        <f t="shared" si="160"/>
        <v>-1410000</v>
      </c>
      <c r="O2566" s="10">
        <f>+IFERROR(VLOOKUP(I2566,'[1]Resumen pagos 2025'!$1:$1048576,9,0),0)</f>
        <v>0</v>
      </c>
      <c r="P2566" t="b">
        <f t="shared" si="159"/>
        <v>1</v>
      </c>
    </row>
    <row r="2567" spans="1:16">
      <c r="A2567" t="s">
        <v>553</v>
      </c>
      <c r="B2567" t="s">
        <v>41</v>
      </c>
      <c r="C2567" s="9">
        <v>12456</v>
      </c>
      <c r="D2567" s="10">
        <v>45496</v>
      </c>
      <c r="E2567" s="11">
        <v>825041</v>
      </c>
      <c r="F2567" t="s">
        <v>288</v>
      </c>
      <c r="G2567" s="10">
        <f t="shared" si="161"/>
        <v>45526</v>
      </c>
      <c r="H2567" t="s">
        <v>284</v>
      </c>
      <c r="I2567" s="12" t="str">
        <f t="shared" si="162"/>
        <v>12456825041</v>
      </c>
      <c r="J2567" s="10">
        <v>45516</v>
      </c>
      <c r="K2567" s="11">
        <f>+L2546</f>
        <v>-346528</v>
      </c>
      <c r="L2567" s="11">
        <f t="shared" si="160"/>
        <v>-1171569</v>
      </c>
      <c r="O2567" s="10">
        <f>+IFERROR(VLOOKUP(I2567,'[1]Resumen pagos 2025'!$1:$1048576,9,0),0)</f>
        <v>0</v>
      </c>
      <c r="P2567" t="b">
        <f t="shared" ref="P2567:P2630" si="163">+O2567=J2567</f>
        <v>0</v>
      </c>
    </row>
    <row r="2568" spans="1:16">
      <c r="A2568" t="s">
        <v>67</v>
      </c>
      <c r="B2568" t="s">
        <v>41</v>
      </c>
      <c r="C2568" s="9">
        <v>41628</v>
      </c>
      <c r="D2568" s="10">
        <v>45497</v>
      </c>
      <c r="E2568" s="11">
        <v>1888267</v>
      </c>
      <c r="F2568" t="s">
        <v>288</v>
      </c>
      <c r="G2568" s="10">
        <f t="shared" si="161"/>
        <v>45527</v>
      </c>
      <c r="H2568" t="s">
        <v>284</v>
      </c>
      <c r="I2568" s="12" t="str">
        <f t="shared" si="162"/>
        <v>416281888267</v>
      </c>
      <c r="L2568" s="11">
        <f t="shared" ref="L2568:L2631" si="164">+K2568-E2568</f>
        <v>-1888267</v>
      </c>
      <c r="N2568" s="14" t="s">
        <v>298</v>
      </c>
      <c r="O2568" s="10">
        <f>+IFERROR(VLOOKUP(I2568,'[1]Resumen pagos 2025'!$1:$1048576,9,0),0)</f>
        <v>0</v>
      </c>
      <c r="P2568" t="b">
        <f t="shared" si="163"/>
        <v>1</v>
      </c>
    </row>
    <row r="2569" spans="1:16">
      <c r="A2569" t="s">
        <v>478</v>
      </c>
      <c r="B2569" t="s">
        <v>41</v>
      </c>
      <c r="C2569" s="9">
        <v>380</v>
      </c>
      <c r="D2569" s="10">
        <v>45497</v>
      </c>
      <c r="E2569" s="11">
        <v>743600</v>
      </c>
      <c r="F2569" t="s">
        <v>288</v>
      </c>
      <c r="G2569" s="10">
        <f t="shared" si="161"/>
        <v>45527</v>
      </c>
      <c r="H2569" t="s">
        <v>284</v>
      </c>
      <c r="I2569" s="12" t="str">
        <f t="shared" si="162"/>
        <v>380743600</v>
      </c>
      <c r="J2569" s="52">
        <v>45516</v>
      </c>
      <c r="K2569" s="53">
        <v>2612603</v>
      </c>
      <c r="L2569" s="11">
        <f t="shared" si="164"/>
        <v>1869003</v>
      </c>
      <c r="N2569" s="13" t="s">
        <v>554</v>
      </c>
      <c r="O2569" s="10">
        <f>+IFERROR(VLOOKUP(I2569,'[1]Resumen pagos 2025'!$1:$1048576,9,0),0)</f>
        <v>0</v>
      </c>
      <c r="P2569" t="b">
        <f t="shared" si="163"/>
        <v>0</v>
      </c>
    </row>
    <row r="2570" spans="1:16">
      <c r="A2570" t="s">
        <v>532</v>
      </c>
      <c r="B2570" t="s">
        <v>41</v>
      </c>
      <c r="C2570" s="9">
        <v>2147</v>
      </c>
      <c r="D2570" s="10">
        <v>45497</v>
      </c>
      <c r="E2570" s="11">
        <v>277758</v>
      </c>
      <c r="F2570" t="s">
        <v>288</v>
      </c>
      <c r="G2570" s="10">
        <f t="shared" si="161"/>
        <v>45527</v>
      </c>
      <c r="H2570" t="s">
        <v>284</v>
      </c>
      <c r="I2570" s="12" t="str">
        <f t="shared" si="162"/>
        <v>2147277758</v>
      </c>
      <c r="J2570" s="49">
        <v>45525</v>
      </c>
      <c r="K2570" s="50">
        <v>839459</v>
      </c>
      <c r="L2570" s="11">
        <f t="shared" si="164"/>
        <v>561701</v>
      </c>
      <c r="O2570" s="10">
        <f>+IFERROR(VLOOKUP(I2570,'[1]Resumen pagos 2025'!$1:$1048576,9,0),0)</f>
        <v>0</v>
      </c>
      <c r="P2570" t="b">
        <f t="shared" si="163"/>
        <v>0</v>
      </c>
    </row>
    <row r="2571" spans="1:16">
      <c r="A2571" t="s">
        <v>571</v>
      </c>
      <c r="B2571" t="s">
        <v>41</v>
      </c>
      <c r="C2571" s="9">
        <v>158</v>
      </c>
      <c r="D2571" s="10">
        <v>45497</v>
      </c>
      <c r="E2571" s="11">
        <v>1357623</v>
      </c>
      <c r="F2571" t="s">
        <v>288</v>
      </c>
      <c r="G2571" s="10">
        <f t="shared" si="161"/>
        <v>45527</v>
      </c>
      <c r="H2571" t="s">
        <v>284</v>
      </c>
      <c r="I2571" s="12" t="str">
        <f t="shared" si="162"/>
        <v>1581357623</v>
      </c>
      <c r="L2571" s="11">
        <f t="shared" si="164"/>
        <v>-1357623</v>
      </c>
      <c r="O2571" s="10">
        <f>+IFERROR(VLOOKUP(I2571,'[1]Resumen pagos 2025'!$1:$1048576,9,0),0)</f>
        <v>0</v>
      </c>
      <c r="P2571" t="b">
        <f t="shared" si="163"/>
        <v>1</v>
      </c>
    </row>
    <row r="2572" spans="1:16">
      <c r="A2572" t="s">
        <v>571</v>
      </c>
      <c r="B2572" t="s">
        <v>41</v>
      </c>
      <c r="C2572" s="9">
        <v>156</v>
      </c>
      <c r="D2572" s="10">
        <v>45497</v>
      </c>
      <c r="E2572" s="11">
        <v>2549203</v>
      </c>
      <c r="F2572" t="s">
        <v>288</v>
      </c>
      <c r="G2572" s="10">
        <f t="shared" si="161"/>
        <v>45527</v>
      </c>
      <c r="H2572" t="s">
        <v>284</v>
      </c>
      <c r="I2572" s="12" t="str">
        <f t="shared" si="162"/>
        <v>1562549203</v>
      </c>
      <c r="L2572" s="11">
        <f t="shared" si="164"/>
        <v>-2549203</v>
      </c>
      <c r="O2572" s="10">
        <f>+IFERROR(VLOOKUP(I2572,'[1]Resumen pagos 2025'!$1:$1048576,9,0),0)</f>
        <v>0</v>
      </c>
      <c r="P2572" t="b">
        <f t="shared" si="163"/>
        <v>1</v>
      </c>
    </row>
    <row r="2573" spans="1:16">
      <c r="A2573" t="s">
        <v>571</v>
      </c>
      <c r="B2573" t="s">
        <v>41</v>
      </c>
      <c r="C2573" s="9">
        <v>155</v>
      </c>
      <c r="D2573" s="10">
        <v>45497</v>
      </c>
      <c r="E2573" s="11">
        <v>1427624</v>
      </c>
      <c r="F2573" t="s">
        <v>288</v>
      </c>
      <c r="G2573" s="10">
        <f t="shared" si="161"/>
        <v>45527</v>
      </c>
      <c r="H2573" t="s">
        <v>284</v>
      </c>
      <c r="I2573" s="12" t="str">
        <f t="shared" si="162"/>
        <v>1551427624</v>
      </c>
      <c r="L2573" s="11">
        <f t="shared" si="164"/>
        <v>-1427624</v>
      </c>
      <c r="O2573" s="10">
        <f>+IFERROR(VLOOKUP(I2573,'[1]Resumen pagos 2025'!$1:$1048576,9,0),0)</f>
        <v>0</v>
      </c>
      <c r="P2573" t="b">
        <f t="shared" si="163"/>
        <v>1</v>
      </c>
    </row>
    <row r="2574" spans="1:16">
      <c r="A2574" t="s">
        <v>571</v>
      </c>
      <c r="B2574" t="s">
        <v>41</v>
      </c>
      <c r="C2574" s="9">
        <v>159</v>
      </c>
      <c r="D2574" s="10">
        <v>45497</v>
      </c>
      <c r="E2574" s="11">
        <v>1754955</v>
      </c>
      <c r="F2574" t="s">
        <v>288</v>
      </c>
      <c r="G2574" s="10">
        <f t="shared" si="161"/>
        <v>45527</v>
      </c>
      <c r="H2574" t="s">
        <v>284</v>
      </c>
      <c r="I2574" s="12" t="str">
        <f t="shared" si="162"/>
        <v>1591754955</v>
      </c>
      <c r="L2574" s="11">
        <f t="shared" si="164"/>
        <v>-1754955</v>
      </c>
      <c r="O2574" s="10">
        <f>+IFERROR(VLOOKUP(I2574,'[1]Resumen pagos 2025'!$1:$1048576,9,0),0)</f>
        <v>0</v>
      </c>
      <c r="P2574" t="b">
        <f t="shared" si="163"/>
        <v>1</v>
      </c>
    </row>
    <row r="2575" spans="1:16">
      <c r="A2575" t="s">
        <v>521</v>
      </c>
      <c r="B2575" t="s">
        <v>41</v>
      </c>
      <c r="C2575" s="9">
        <v>12165267</v>
      </c>
      <c r="D2575" s="10">
        <v>45497</v>
      </c>
      <c r="E2575" s="11">
        <v>7999</v>
      </c>
      <c r="F2575" t="s">
        <v>288</v>
      </c>
      <c r="G2575" s="10">
        <f t="shared" si="161"/>
        <v>45527</v>
      </c>
      <c r="H2575" t="s">
        <v>284</v>
      </c>
      <c r="I2575" s="12" t="str">
        <f t="shared" si="162"/>
        <v>121652677999</v>
      </c>
      <c r="L2575" s="11">
        <f t="shared" si="164"/>
        <v>-7999</v>
      </c>
      <c r="O2575" s="10">
        <f>+IFERROR(VLOOKUP(I2575,'[1]Resumen pagos 2025'!$1:$1048576,9,0),0)</f>
        <v>0</v>
      </c>
      <c r="P2575" t="b">
        <f t="shared" si="163"/>
        <v>1</v>
      </c>
    </row>
    <row r="2576" spans="1:16">
      <c r="A2576" t="s">
        <v>419</v>
      </c>
      <c r="B2576" t="s">
        <v>41</v>
      </c>
      <c r="C2576" s="9">
        <v>312</v>
      </c>
      <c r="D2576" s="10">
        <v>45497</v>
      </c>
      <c r="E2576" s="11">
        <v>23800</v>
      </c>
      <c r="F2576" t="s">
        <v>288</v>
      </c>
      <c r="G2576" s="10">
        <f t="shared" si="161"/>
        <v>45527</v>
      </c>
      <c r="H2576" t="s">
        <v>284</v>
      </c>
      <c r="I2576" s="12" t="str">
        <f t="shared" si="162"/>
        <v>31223800</v>
      </c>
      <c r="L2576" s="11">
        <f t="shared" si="164"/>
        <v>-23800</v>
      </c>
      <c r="O2576" s="10">
        <f>+IFERROR(VLOOKUP(I2576,'[1]Resumen pagos 2025'!$1:$1048576,9,0),0)</f>
        <v>0</v>
      </c>
      <c r="P2576" t="b">
        <f t="shared" si="163"/>
        <v>1</v>
      </c>
    </row>
    <row r="2577" spans="1:16">
      <c r="A2577" t="s">
        <v>47</v>
      </c>
      <c r="B2577" t="s">
        <v>41</v>
      </c>
      <c r="C2577" s="9">
        <v>13459</v>
      </c>
      <c r="D2577" s="10">
        <v>45498</v>
      </c>
      <c r="E2577" s="11">
        <v>1611687</v>
      </c>
      <c r="F2577" t="s">
        <v>288</v>
      </c>
      <c r="G2577" s="10">
        <f t="shared" si="161"/>
        <v>45528</v>
      </c>
      <c r="H2577" t="s">
        <v>284</v>
      </c>
      <c r="I2577" s="12" t="str">
        <f t="shared" si="162"/>
        <v>134591611687</v>
      </c>
      <c r="L2577" s="11">
        <f t="shared" si="164"/>
        <v>-1611687</v>
      </c>
      <c r="O2577" s="10">
        <f>+IFERROR(VLOOKUP(I2577,'[1]Resumen pagos 2025'!$1:$1048576,9,0),0)</f>
        <v>0</v>
      </c>
      <c r="P2577" t="b">
        <f t="shared" si="163"/>
        <v>1</v>
      </c>
    </row>
    <row r="2578" spans="1:16">
      <c r="A2578" t="s">
        <v>47</v>
      </c>
      <c r="B2578" t="s">
        <v>41</v>
      </c>
      <c r="C2578" s="9">
        <v>13457</v>
      </c>
      <c r="D2578" s="10">
        <v>45498</v>
      </c>
      <c r="E2578" s="11">
        <v>556717</v>
      </c>
      <c r="F2578" t="s">
        <v>288</v>
      </c>
      <c r="G2578" s="10">
        <f t="shared" si="161"/>
        <v>45528</v>
      </c>
      <c r="H2578" t="s">
        <v>284</v>
      </c>
      <c r="I2578" s="12" t="str">
        <f t="shared" si="162"/>
        <v>13457556717</v>
      </c>
      <c r="L2578" s="11">
        <f t="shared" si="164"/>
        <v>-556717</v>
      </c>
      <c r="O2578" s="10">
        <f>+IFERROR(VLOOKUP(I2578,'[1]Resumen pagos 2025'!$1:$1048576,9,0),0)</f>
        <v>0</v>
      </c>
      <c r="P2578" t="b">
        <f t="shared" si="163"/>
        <v>1</v>
      </c>
    </row>
    <row r="2579" spans="1:16">
      <c r="A2579" t="s">
        <v>47</v>
      </c>
      <c r="B2579" t="s">
        <v>41</v>
      </c>
      <c r="C2579" s="9">
        <v>13456</v>
      </c>
      <c r="D2579" s="10">
        <v>45498</v>
      </c>
      <c r="E2579" s="11">
        <v>27643</v>
      </c>
      <c r="F2579" t="s">
        <v>288</v>
      </c>
      <c r="G2579" s="10">
        <f t="shared" si="161"/>
        <v>45528</v>
      </c>
      <c r="H2579" t="s">
        <v>284</v>
      </c>
      <c r="I2579" s="12" t="str">
        <f t="shared" si="162"/>
        <v>1345627643</v>
      </c>
      <c r="L2579" s="11">
        <f t="shared" si="164"/>
        <v>-27643</v>
      </c>
      <c r="O2579" s="10">
        <f>+IFERROR(VLOOKUP(I2579,'[1]Resumen pagos 2025'!$1:$1048576,9,0),0)</f>
        <v>0</v>
      </c>
      <c r="P2579" t="b">
        <f t="shared" si="163"/>
        <v>1</v>
      </c>
    </row>
    <row r="2580" spans="1:16">
      <c r="A2580" t="s">
        <v>47</v>
      </c>
      <c r="B2580" t="s">
        <v>41</v>
      </c>
      <c r="C2580" s="9">
        <v>13458</v>
      </c>
      <c r="D2580" s="10">
        <v>45498</v>
      </c>
      <c r="E2580" s="11">
        <v>1998615</v>
      </c>
      <c r="F2580" t="s">
        <v>288</v>
      </c>
      <c r="G2580" s="10">
        <f t="shared" si="161"/>
        <v>45528</v>
      </c>
      <c r="H2580" t="s">
        <v>284</v>
      </c>
      <c r="I2580" s="12" t="str">
        <f t="shared" si="162"/>
        <v>134581998615</v>
      </c>
      <c r="L2580" s="11">
        <f t="shared" si="164"/>
        <v>-1998615</v>
      </c>
      <c r="O2580" s="10">
        <f>+IFERROR(VLOOKUP(I2580,'[1]Resumen pagos 2025'!$1:$1048576,9,0),0)</f>
        <v>0</v>
      </c>
      <c r="P2580" t="b">
        <f t="shared" si="163"/>
        <v>1</v>
      </c>
    </row>
    <row r="2581" spans="1:16">
      <c r="A2581" t="s">
        <v>426</v>
      </c>
      <c r="B2581" t="s">
        <v>41</v>
      </c>
      <c r="C2581" s="9">
        <v>5343044</v>
      </c>
      <c r="D2581" s="10">
        <v>45498</v>
      </c>
      <c r="E2581" s="11">
        <v>17002</v>
      </c>
      <c r="F2581" t="s">
        <v>288</v>
      </c>
      <c r="G2581" s="10">
        <f t="shared" si="161"/>
        <v>45528</v>
      </c>
      <c r="H2581" t="s">
        <v>284</v>
      </c>
      <c r="I2581" s="12" t="str">
        <f t="shared" si="162"/>
        <v>534304417002</v>
      </c>
      <c r="L2581" s="11">
        <f t="shared" si="164"/>
        <v>-17002</v>
      </c>
      <c r="O2581" s="10">
        <f>+IFERROR(VLOOKUP(I2581,'[1]Resumen pagos 2025'!$1:$1048576,9,0),0)</f>
        <v>0</v>
      </c>
      <c r="P2581" t="b">
        <f t="shared" si="163"/>
        <v>1</v>
      </c>
    </row>
    <row r="2582" spans="1:16">
      <c r="A2582" t="s">
        <v>426</v>
      </c>
      <c r="B2582" t="s">
        <v>41</v>
      </c>
      <c r="C2582" s="9">
        <v>5343040</v>
      </c>
      <c r="D2582" s="10">
        <v>45498</v>
      </c>
      <c r="E2582" s="11">
        <v>17002</v>
      </c>
      <c r="F2582" t="s">
        <v>288</v>
      </c>
      <c r="G2582" s="10">
        <f t="shared" si="161"/>
        <v>45528</v>
      </c>
      <c r="H2582" t="s">
        <v>284</v>
      </c>
      <c r="I2582" s="12" t="str">
        <f t="shared" si="162"/>
        <v>534304017002</v>
      </c>
      <c r="L2582" s="11">
        <f t="shared" si="164"/>
        <v>-17002</v>
      </c>
      <c r="O2582" s="10">
        <f>+IFERROR(VLOOKUP(I2582,'[1]Resumen pagos 2025'!$1:$1048576,9,0),0)</f>
        <v>0</v>
      </c>
      <c r="P2582" t="b">
        <f t="shared" si="163"/>
        <v>1</v>
      </c>
    </row>
    <row r="2583" spans="1:16">
      <c r="A2583" t="s">
        <v>426</v>
      </c>
      <c r="B2583" t="s">
        <v>41</v>
      </c>
      <c r="C2583" s="9">
        <v>5343033</v>
      </c>
      <c r="D2583" s="10">
        <v>45498</v>
      </c>
      <c r="E2583" s="11">
        <v>17002</v>
      </c>
      <c r="F2583" t="s">
        <v>288</v>
      </c>
      <c r="G2583" s="10">
        <f t="shared" si="161"/>
        <v>45528</v>
      </c>
      <c r="H2583" t="s">
        <v>284</v>
      </c>
      <c r="I2583" s="12" t="str">
        <f t="shared" si="162"/>
        <v>534303317002</v>
      </c>
      <c r="L2583" s="11">
        <f t="shared" si="164"/>
        <v>-17002</v>
      </c>
      <c r="O2583" s="10">
        <f>+IFERROR(VLOOKUP(I2583,'[1]Resumen pagos 2025'!$1:$1048576,9,0),0)</f>
        <v>0</v>
      </c>
      <c r="P2583" t="b">
        <f t="shared" si="163"/>
        <v>1</v>
      </c>
    </row>
    <row r="2584" spans="1:16">
      <c r="A2584" t="s">
        <v>426</v>
      </c>
      <c r="B2584" t="s">
        <v>41</v>
      </c>
      <c r="C2584" s="9">
        <v>5343042</v>
      </c>
      <c r="D2584" s="10">
        <v>45498</v>
      </c>
      <c r="E2584" s="11">
        <v>17002</v>
      </c>
      <c r="F2584" t="s">
        <v>288</v>
      </c>
      <c r="G2584" s="10">
        <f t="shared" si="161"/>
        <v>45528</v>
      </c>
      <c r="H2584" t="s">
        <v>284</v>
      </c>
      <c r="I2584" s="12" t="str">
        <f t="shared" si="162"/>
        <v>534304217002</v>
      </c>
      <c r="L2584" s="11">
        <f t="shared" si="164"/>
        <v>-17002</v>
      </c>
      <c r="O2584" s="10">
        <f>+IFERROR(VLOOKUP(I2584,'[1]Resumen pagos 2025'!$1:$1048576,9,0),0)</f>
        <v>0</v>
      </c>
      <c r="P2584" t="b">
        <f t="shared" si="163"/>
        <v>1</v>
      </c>
    </row>
    <row r="2585" spans="1:16">
      <c r="A2585" t="s">
        <v>426</v>
      </c>
      <c r="B2585" t="s">
        <v>41</v>
      </c>
      <c r="C2585" s="9">
        <v>5343048</v>
      </c>
      <c r="D2585" s="10">
        <v>45498</v>
      </c>
      <c r="E2585" s="11">
        <v>17002</v>
      </c>
      <c r="F2585" t="s">
        <v>288</v>
      </c>
      <c r="G2585" s="10">
        <f t="shared" si="161"/>
        <v>45528</v>
      </c>
      <c r="H2585" t="s">
        <v>284</v>
      </c>
      <c r="I2585" s="12" t="str">
        <f t="shared" si="162"/>
        <v>534304817002</v>
      </c>
      <c r="L2585" s="11">
        <f t="shared" si="164"/>
        <v>-17002</v>
      </c>
      <c r="O2585" s="10">
        <f>+IFERROR(VLOOKUP(I2585,'[1]Resumen pagos 2025'!$1:$1048576,9,0),0)</f>
        <v>0</v>
      </c>
      <c r="P2585" t="b">
        <f t="shared" si="163"/>
        <v>1</v>
      </c>
    </row>
    <row r="2586" spans="1:16">
      <c r="A2586" t="s">
        <v>426</v>
      </c>
      <c r="B2586" t="s">
        <v>41</v>
      </c>
      <c r="C2586" s="9">
        <v>5343049</v>
      </c>
      <c r="D2586" s="10">
        <v>45498</v>
      </c>
      <c r="E2586" s="11">
        <v>17002</v>
      </c>
      <c r="F2586" t="s">
        <v>288</v>
      </c>
      <c r="G2586" s="10">
        <f t="shared" si="161"/>
        <v>45528</v>
      </c>
      <c r="H2586" t="s">
        <v>284</v>
      </c>
      <c r="I2586" s="12" t="str">
        <f t="shared" si="162"/>
        <v>534304917002</v>
      </c>
      <c r="L2586" s="11">
        <f t="shared" si="164"/>
        <v>-17002</v>
      </c>
      <c r="O2586" s="10">
        <f>+IFERROR(VLOOKUP(I2586,'[1]Resumen pagos 2025'!$1:$1048576,9,0),0)</f>
        <v>0</v>
      </c>
      <c r="P2586" t="b">
        <f t="shared" si="163"/>
        <v>1</v>
      </c>
    </row>
    <row r="2587" spans="1:16">
      <c r="A2587" t="s">
        <v>572</v>
      </c>
      <c r="B2587" t="s">
        <v>41</v>
      </c>
      <c r="C2587" s="9">
        <v>207</v>
      </c>
      <c r="D2587" s="10">
        <v>45498</v>
      </c>
      <c r="E2587" s="11">
        <v>39990</v>
      </c>
      <c r="F2587" t="s">
        <v>288</v>
      </c>
      <c r="G2587" s="10">
        <f t="shared" si="161"/>
        <v>45528</v>
      </c>
      <c r="H2587" t="s">
        <v>284</v>
      </c>
      <c r="I2587" s="12" t="str">
        <f t="shared" si="162"/>
        <v>20739990</v>
      </c>
      <c r="L2587" s="11">
        <f t="shared" si="164"/>
        <v>-39990</v>
      </c>
      <c r="O2587" s="10">
        <f>+IFERROR(VLOOKUP(I2587,'[1]Resumen pagos 2025'!$1:$1048576,9,0),0)</f>
        <v>0</v>
      </c>
      <c r="P2587" t="b">
        <f t="shared" si="163"/>
        <v>1</v>
      </c>
    </row>
    <row r="2588" spans="1:16">
      <c r="A2588" t="s">
        <v>553</v>
      </c>
      <c r="B2588" t="s">
        <v>41</v>
      </c>
      <c r="C2588" s="9">
        <v>12464</v>
      </c>
      <c r="D2588" s="10">
        <v>45498</v>
      </c>
      <c r="E2588" s="11">
        <v>5340346</v>
      </c>
      <c r="F2588" t="s">
        <v>288</v>
      </c>
      <c r="G2588" s="10">
        <f t="shared" si="161"/>
        <v>45528</v>
      </c>
      <c r="H2588" t="s">
        <v>284</v>
      </c>
      <c r="I2588" s="12" t="str">
        <f t="shared" si="162"/>
        <v>124645340346</v>
      </c>
      <c r="J2588" s="10">
        <v>45534</v>
      </c>
      <c r="K2588" s="11">
        <v>8095543</v>
      </c>
      <c r="L2588" s="11">
        <f t="shared" si="164"/>
        <v>2755197</v>
      </c>
      <c r="O2588" s="10">
        <f>+IFERROR(VLOOKUP(I2588,'[1]Resumen pagos 2025'!$1:$1048576,9,0),0)</f>
        <v>0</v>
      </c>
      <c r="P2588" t="b">
        <f t="shared" si="163"/>
        <v>0</v>
      </c>
    </row>
    <row r="2589" spans="1:16">
      <c r="A2589" t="s">
        <v>317</v>
      </c>
      <c r="B2589" t="s">
        <v>41</v>
      </c>
      <c r="C2589" s="9">
        <v>21093568</v>
      </c>
      <c r="D2589" s="10">
        <v>45498</v>
      </c>
      <c r="E2589" s="11">
        <v>456980</v>
      </c>
      <c r="F2589" t="s">
        <v>288</v>
      </c>
      <c r="G2589" s="10">
        <f t="shared" si="161"/>
        <v>45528</v>
      </c>
      <c r="H2589" t="s">
        <v>284</v>
      </c>
      <c r="I2589" s="12" t="str">
        <f t="shared" si="162"/>
        <v>21093568456980</v>
      </c>
      <c r="L2589" s="11">
        <f t="shared" si="164"/>
        <v>-456980</v>
      </c>
      <c r="O2589" s="10">
        <f>+IFERROR(VLOOKUP(I2589,'[1]Resumen pagos 2025'!$1:$1048576,9,0),0)</f>
        <v>0</v>
      </c>
      <c r="P2589" t="b">
        <f t="shared" si="163"/>
        <v>1</v>
      </c>
    </row>
    <row r="2590" spans="1:16">
      <c r="A2590" t="s">
        <v>64</v>
      </c>
      <c r="B2590" t="s">
        <v>41</v>
      </c>
      <c r="C2590" s="9">
        <v>122650</v>
      </c>
      <c r="D2590" s="10">
        <v>45499</v>
      </c>
      <c r="E2590" s="11">
        <v>180057</v>
      </c>
      <c r="F2590" t="s">
        <v>288</v>
      </c>
      <c r="G2590" s="10">
        <f t="shared" si="161"/>
        <v>45529</v>
      </c>
      <c r="H2590" t="s">
        <v>284</v>
      </c>
      <c r="I2590" s="12" t="str">
        <f t="shared" si="162"/>
        <v>122650180057</v>
      </c>
      <c r="L2590" s="11">
        <f t="shared" si="164"/>
        <v>-180057</v>
      </c>
      <c r="O2590" s="10">
        <f>+IFERROR(VLOOKUP(I2590,'[1]Resumen pagos 2025'!$1:$1048576,9,0),0)</f>
        <v>0</v>
      </c>
      <c r="P2590" t="b">
        <f t="shared" si="163"/>
        <v>1</v>
      </c>
    </row>
    <row r="2591" spans="1:16">
      <c r="A2591" t="s">
        <v>64</v>
      </c>
      <c r="B2591" t="s">
        <v>41</v>
      </c>
      <c r="C2591" s="9">
        <v>122649</v>
      </c>
      <c r="D2591" s="10">
        <v>45499</v>
      </c>
      <c r="E2591" s="11">
        <v>617398</v>
      </c>
      <c r="F2591" t="s">
        <v>288</v>
      </c>
      <c r="G2591" s="10">
        <f t="shared" si="161"/>
        <v>45529</v>
      </c>
      <c r="H2591" t="s">
        <v>284</v>
      </c>
      <c r="I2591" s="12" t="str">
        <f t="shared" si="162"/>
        <v>122649617398</v>
      </c>
      <c r="L2591" s="11">
        <f t="shared" si="164"/>
        <v>-617398</v>
      </c>
      <c r="O2591" s="10">
        <f>+IFERROR(VLOOKUP(I2591,'[1]Resumen pagos 2025'!$1:$1048576,9,0),0)</f>
        <v>0</v>
      </c>
      <c r="P2591" t="b">
        <f t="shared" si="163"/>
        <v>1</v>
      </c>
    </row>
    <row r="2592" spans="1:16">
      <c r="A2592" t="s">
        <v>453</v>
      </c>
      <c r="B2592" t="s">
        <v>41</v>
      </c>
      <c r="C2592" s="9">
        <v>1852765</v>
      </c>
      <c r="D2592" s="10">
        <v>45499</v>
      </c>
      <c r="E2592" s="11">
        <v>869990</v>
      </c>
      <c r="F2592" t="s">
        <v>288</v>
      </c>
      <c r="G2592" s="10">
        <f t="shared" si="161"/>
        <v>45529</v>
      </c>
      <c r="H2592" t="s">
        <v>284</v>
      </c>
      <c r="I2592" s="12" t="str">
        <f t="shared" si="162"/>
        <v>1852765869990</v>
      </c>
      <c r="L2592" s="11">
        <f t="shared" si="164"/>
        <v>-869990</v>
      </c>
      <c r="O2592" s="10">
        <f>+IFERROR(VLOOKUP(I2592,'[1]Resumen pagos 2025'!$1:$1048576,9,0),0)</f>
        <v>0</v>
      </c>
      <c r="P2592" t="b">
        <f t="shared" si="163"/>
        <v>1</v>
      </c>
    </row>
    <row r="2593" spans="1:16">
      <c r="A2593" t="s">
        <v>55</v>
      </c>
      <c r="B2593" t="s">
        <v>41</v>
      </c>
      <c r="C2593" s="9">
        <v>1100236</v>
      </c>
      <c r="D2593" s="10">
        <v>45499</v>
      </c>
      <c r="E2593" s="11">
        <v>3300620</v>
      </c>
      <c r="F2593" t="s">
        <v>288</v>
      </c>
      <c r="G2593" s="10">
        <f t="shared" si="161"/>
        <v>45529</v>
      </c>
      <c r="H2593" t="s">
        <v>284</v>
      </c>
      <c r="I2593" s="12" t="str">
        <f t="shared" si="162"/>
        <v>11002363300620</v>
      </c>
      <c r="L2593" s="11">
        <f t="shared" si="164"/>
        <v>-3300620</v>
      </c>
      <c r="N2593" s="14" t="s">
        <v>304</v>
      </c>
      <c r="O2593" s="10">
        <f>+IFERROR(VLOOKUP(I2593,'[1]Resumen pagos 2025'!$1:$1048576,9,0),0)</f>
        <v>0</v>
      </c>
      <c r="P2593" t="b">
        <f t="shared" si="163"/>
        <v>1</v>
      </c>
    </row>
    <row r="2594" spans="1:16">
      <c r="A2594" t="s">
        <v>532</v>
      </c>
      <c r="B2594" t="s">
        <v>41</v>
      </c>
      <c r="C2594" s="9">
        <v>2151</v>
      </c>
      <c r="D2594" s="10">
        <v>45499</v>
      </c>
      <c r="E2594" s="11">
        <v>263752</v>
      </c>
      <c r="F2594" t="s">
        <v>288</v>
      </c>
      <c r="G2594" s="10">
        <f t="shared" si="161"/>
        <v>45529</v>
      </c>
      <c r="H2594" t="s">
        <v>284</v>
      </c>
      <c r="I2594" s="12" t="str">
        <f t="shared" si="162"/>
        <v>2151263752</v>
      </c>
      <c r="J2594" s="54">
        <v>45540</v>
      </c>
      <c r="K2594" s="55">
        <v>732602</v>
      </c>
      <c r="L2594" s="11">
        <f t="shared" si="164"/>
        <v>468850</v>
      </c>
      <c r="O2594" s="10">
        <f>+IFERROR(VLOOKUP(I2594,'[1]Resumen pagos 2025'!$1:$1048576,9,0),0)</f>
        <v>0</v>
      </c>
      <c r="P2594" t="b">
        <f t="shared" si="163"/>
        <v>0</v>
      </c>
    </row>
    <row r="2595" spans="1:16">
      <c r="A2595" t="s">
        <v>305</v>
      </c>
      <c r="B2595" t="s">
        <v>41</v>
      </c>
      <c r="C2595" s="9">
        <v>4938320</v>
      </c>
      <c r="D2595" s="10">
        <v>45499</v>
      </c>
      <c r="E2595" s="11">
        <v>183980</v>
      </c>
      <c r="F2595" t="s">
        <v>288</v>
      </c>
      <c r="G2595" s="10">
        <f t="shared" si="161"/>
        <v>45529</v>
      </c>
      <c r="H2595" t="s">
        <v>284</v>
      </c>
      <c r="I2595" s="12" t="str">
        <f t="shared" si="162"/>
        <v>4938320183980</v>
      </c>
      <c r="J2595" s="10">
        <v>45499</v>
      </c>
      <c r="K2595" s="11">
        <v>367960</v>
      </c>
      <c r="L2595" s="11">
        <f t="shared" si="164"/>
        <v>183980</v>
      </c>
      <c r="O2595" s="10">
        <f>+IFERROR(VLOOKUP(I2595,'[1]Resumen pagos 2025'!$1:$1048576,9,0),0)</f>
        <v>0</v>
      </c>
      <c r="P2595" t="b">
        <f t="shared" si="163"/>
        <v>0</v>
      </c>
    </row>
    <row r="2596" spans="1:16">
      <c r="A2596" t="s">
        <v>305</v>
      </c>
      <c r="B2596" t="s">
        <v>41</v>
      </c>
      <c r="C2596" s="9">
        <v>4938319</v>
      </c>
      <c r="D2596" s="10">
        <v>45499</v>
      </c>
      <c r="E2596" s="11">
        <v>183980</v>
      </c>
      <c r="F2596" t="s">
        <v>288</v>
      </c>
      <c r="G2596" s="10">
        <f t="shared" si="161"/>
        <v>45529</v>
      </c>
      <c r="H2596" t="s">
        <v>284</v>
      </c>
      <c r="I2596" s="12" t="str">
        <f t="shared" si="162"/>
        <v>4938319183980</v>
      </c>
      <c r="J2596" s="10">
        <v>45499</v>
      </c>
      <c r="K2596" s="11">
        <f>+L2595</f>
        <v>183980</v>
      </c>
      <c r="L2596" s="11">
        <f t="shared" si="164"/>
        <v>0</v>
      </c>
      <c r="O2596" s="10">
        <f>+IFERROR(VLOOKUP(I2596,'[1]Resumen pagos 2025'!$1:$1048576,9,0),0)</f>
        <v>0</v>
      </c>
      <c r="P2596" t="b">
        <f t="shared" si="163"/>
        <v>0</v>
      </c>
    </row>
    <row r="2597" spans="1:16">
      <c r="A2597" t="s">
        <v>447</v>
      </c>
      <c r="B2597" t="s">
        <v>41</v>
      </c>
      <c r="C2597" s="9">
        <v>2706136</v>
      </c>
      <c r="D2597" s="10">
        <v>45500</v>
      </c>
      <c r="E2597" s="11">
        <v>25520</v>
      </c>
      <c r="F2597" t="s">
        <v>288</v>
      </c>
      <c r="G2597" s="10">
        <f t="shared" si="161"/>
        <v>45530</v>
      </c>
      <c r="H2597" t="s">
        <v>284</v>
      </c>
      <c r="I2597" s="12" t="str">
        <f t="shared" si="162"/>
        <v>270613625520</v>
      </c>
      <c r="L2597" s="11">
        <f t="shared" si="164"/>
        <v>-25520</v>
      </c>
      <c r="M2597" t="s">
        <v>109</v>
      </c>
      <c r="O2597" s="10">
        <f>+IFERROR(VLOOKUP(I2597,'[1]Resumen pagos 2025'!$1:$1048576,9,0),0)</f>
        <v>0</v>
      </c>
      <c r="P2597" t="b">
        <f t="shared" si="163"/>
        <v>1</v>
      </c>
    </row>
    <row r="2598" spans="1:16">
      <c r="A2598" t="s">
        <v>312</v>
      </c>
      <c r="B2598" t="s">
        <v>41</v>
      </c>
      <c r="C2598" s="9">
        <v>69317</v>
      </c>
      <c r="D2598" s="10">
        <v>45501</v>
      </c>
      <c r="E2598" s="11">
        <v>295120</v>
      </c>
      <c r="F2598" t="s">
        <v>288</v>
      </c>
      <c r="G2598" s="10">
        <f t="shared" si="161"/>
        <v>45531</v>
      </c>
      <c r="H2598" t="s">
        <v>284</v>
      </c>
      <c r="I2598" s="12" t="str">
        <f t="shared" si="162"/>
        <v>69317295120</v>
      </c>
      <c r="L2598" s="11">
        <f t="shared" si="164"/>
        <v>-295120</v>
      </c>
      <c r="O2598" s="10">
        <f>+IFERROR(VLOOKUP(I2598,'[1]Resumen pagos 2025'!$1:$1048576,9,0),0)</f>
        <v>0</v>
      </c>
      <c r="P2598" t="b">
        <f t="shared" si="163"/>
        <v>1</v>
      </c>
    </row>
    <row r="2599" spans="1:16">
      <c r="A2599" t="s">
        <v>478</v>
      </c>
      <c r="B2599" t="s">
        <v>41</v>
      </c>
      <c r="C2599" s="9">
        <v>383</v>
      </c>
      <c r="D2599" s="10">
        <v>45502</v>
      </c>
      <c r="E2599" s="11">
        <v>174900</v>
      </c>
      <c r="F2599" t="s">
        <v>288</v>
      </c>
      <c r="G2599" s="10">
        <f t="shared" si="161"/>
        <v>45532</v>
      </c>
      <c r="H2599" t="s">
        <v>327</v>
      </c>
      <c r="I2599" s="12" t="str">
        <f t="shared" si="162"/>
        <v>383174900</v>
      </c>
      <c r="L2599" s="11">
        <f t="shared" si="164"/>
        <v>-174900</v>
      </c>
      <c r="N2599" s="13" t="s">
        <v>554</v>
      </c>
      <c r="O2599" s="10">
        <f>+IFERROR(VLOOKUP(I2599,'[1]Resumen pagos 2025'!$1:$1048576,9,0),0)</f>
        <v>0</v>
      </c>
      <c r="P2599" t="b">
        <f t="shared" si="163"/>
        <v>1</v>
      </c>
    </row>
    <row r="2600" spans="1:16">
      <c r="A2600" t="s">
        <v>478</v>
      </c>
      <c r="B2600" t="s">
        <v>310</v>
      </c>
      <c r="C2600" s="9">
        <v>1260</v>
      </c>
      <c r="D2600" s="10">
        <v>45502</v>
      </c>
      <c r="E2600" s="11">
        <v>-174900</v>
      </c>
      <c r="F2600" t="s">
        <v>288</v>
      </c>
      <c r="G2600" s="10">
        <f t="shared" si="161"/>
        <v>45532</v>
      </c>
      <c r="H2600" t="s">
        <v>311</v>
      </c>
      <c r="I2600" s="12" t="str">
        <f t="shared" si="162"/>
        <v>1260-174900</v>
      </c>
      <c r="L2600" s="11">
        <f t="shared" si="164"/>
        <v>174900</v>
      </c>
      <c r="M2600" t="s">
        <v>573</v>
      </c>
      <c r="N2600" s="13" t="s">
        <v>554</v>
      </c>
      <c r="O2600" s="10">
        <f>+IFERROR(VLOOKUP(I2600,'[1]Resumen pagos 2025'!$1:$1048576,9,0),0)</f>
        <v>0</v>
      </c>
      <c r="P2600" t="b">
        <f t="shared" si="163"/>
        <v>1</v>
      </c>
    </row>
    <row r="2601" spans="1:16">
      <c r="A2601" t="s">
        <v>426</v>
      </c>
      <c r="B2601" t="s">
        <v>41</v>
      </c>
      <c r="C2601" s="9">
        <v>5370696</v>
      </c>
      <c r="D2601" s="10">
        <v>45502</v>
      </c>
      <c r="E2601" s="11">
        <v>48966</v>
      </c>
      <c r="F2601" t="s">
        <v>288</v>
      </c>
      <c r="G2601" s="10">
        <f t="shared" si="161"/>
        <v>45532</v>
      </c>
      <c r="H2601" t="s">
        <v>284</v>
      </c>
      <c r="I2601" s="12" t="str">
        <f t="shared" si="162"/>
        <v>537069648966</v>
      </c>
      <c r="L2601" s="11">
        <f t="shared" si="164"/>
        <v>-48966</v>
      </c>
      <c r="O2601" s="10">
        <f>+IFERROR(VLOOKUP(I2601,'[1]Resumen pagos 2025'!$1:$1048576,9,0),0)</f>
        <v>0</v>
      </c>
      <c r="P2601" t="b">
        <f t="shared" si="163"/>
        <v>1</v>
      </c>
    </row>
    <row r="2602" spans="1:16">
      <c r="A2602" t="s">
        <v>555</v>
      </c>
      <c r="B2602" t="s">
        <v>41</v>
      </c>
      <c r="C2602" s="9">
        <v>912</v>
      </c>
      <c r="D2602" s="10">
        <v>45502</v>
      </c>
      <c r="E2602" s="11">
        <v>303450</v>
      </c>
      <c r="F2602" t="s">
        <v>288</v>
      </c>
      <c r="G2602" s="10">
        <f t="shared" si="161"/>
        <v>45532</v>
      </c>
      <c r="H2602" t="s">
        <v>284</v>
      </c>
      <c r="I2602" s="12" t="str">
        <f t="shared" si="162"/>
        <v>912303450</v>
      </c>
      <c r="L2602" s="11">
        <f t="shared" si="164"/>
        <v>-303450</v>
      </c>
      <c r="O2602" s="10">
        <f>+IFERROR(VLOOKUP(I2602,'[1]Resumen pagos 2025'!$1:$1048576,9,0),0)</f>
        <v>0</v>
      </c>
      <c r="P2602" t="b">
        <f t="shared" si="163"/>
        <v>1</v>
      </c>
    </row>
    <row r="2603" spans="1:16">
      <c r="A2603" t="s">
        <v>55</v>
      </c>
      <c r="B2603" t="s">
        <v>41</v>
      </c>
      <c r="C2603" s="9">
        <v>1100258</v>
      </c>
      <c r="D2603" s="10">
        <v>45502</v>
      </c>
      <c r="E2603" s="11">
        <v>4287361</v>
      </c>
      <c r="F2603" t="s">
        <v>288</v>
      </c>
      <c r="G2603" s="10">
        <f t="shared" si="161"/>
        <v>45532</v>
      </c>
      <c r="H2603" t="s">
        <v>284</v>
      </c>
      <c r="I2603" s="12" t="str">
        <f t="shared" si="162"/>
        <v>11002584287361</v>
      </c>
      <c r="L2603" s="11">
        <f t="shared" si="164"/>
        <v>-4287361</v>
      </c>
      <c r="N2603" s="14" t="s">
        <v>304</v>
      </c>
      <c r="O2603" s="10">
        <f>+IFERROR(VLOOKUP(I2603,'[1]Resumen pagos 2025'!$1:$1048576,9,0),0)</f>
        <v>0</v>
      </c>
      <c r="P2603" t="b">
        <f t="shared" si="163"/>
        <v>1</v>
      </c>
    </row>
    <row r="2604" spans="1:16">
      <c r="A2604" t="s">
        <v>55</v>
      </c>
      <c r="B2604" t="s">
        <v>41</v>
      </c>
      <c r="C2604" s="9">
        <v>1100294</v>
      </c>
      <c r="D2604" s="10">
        <v>45502</v>
      </c>
      <c r="E2604" s="11">
        <v>12483223</v>
      </c>
      <c r="F2604" t="s">
        <v>288</v>
      </c>
      <c r="G2604" s="10">
        <f t="shared" si="161"/>
        <v>45532</v>
      </c>
      <c r="H2604" t="s">
        <v>284</v>
      </c>
      <c r="I2604" s="12" t="str">
        <f t="shared" si="162"/>
        <v>110029412483223</v>
      </c>
      <c r="L2604" s="11">
        <f t="shared" si="164"/>
        <v>-12483223</v>
      </c>
      <c r="N2604" s="14" t="s">
        <v>304</v>
      </c>
      <c r="O2604" s="10">
        <f>+IFERROR(VLOOKUP(I2604,'[1]Resumen pagos 2025'!$1:$1048576,9,0),0)</f>
        <v>0</v>
      </c>
      <c r="P2604" t="b">
        <f t="shared" si="163"/>
        <v>1</v>
      </c>
    </row>
    <row r="2605" spans="1:16">
      <c r="A2605" t="s">
        <v>317</v>
      </c>
      <c r="B2605" t="s">
        <v>41</v>
      </c>
      <c r="C2605" s="9">
        <v>21094812</v>
      </c>
      <c r="D2605" s="10">
        <v>45502</v>
      </c>
      <c r="E2605" s="11">
        <v>535980</v>
      </c>
      <c r="F2605" t="s">
        <v>288</v>
      </c>
      <c r="G2605" s="10">
        <f t="shared" si="161"/>
        <v>45532</v>
      </c>
      <c r="H2605" t="s">
        <v>284</v>
      </c>
      <c r="I2605" s="12" t="str">
        <f t="shared" si="162"/>
        <v>21094812535980</v>
      </c>
      <c r="L2605" s="11">
        <f t="shared" si="164"/>
        <v>-535980</v>
      </c>
      <c r="O2605" s="10">
        <f>+IFERROR(VLOOKUP(I2605,'[1]Resumen pagos 2025'!$1:$1048576,9,0),0)</f>
        <v>0</v>
      </c>
      <c r="P2605" t="b">
        <f t="shared" si="163"/>
        <v>1</v>
      </c>
    </row>
    <row r="2606" spans="1:16">
      <c r="A2606" t="s">
        <v>96</v>
      </c>
      <c r="B2606" t="s">
        <v>41</v>
      </c>
      <c r="C2606" s="9">
        <v>13925</v>
      </c>
      <c r="D2606" s="10">
        <v>45503</v>
      </c>
      <c r="E2606" s="11">
        <v>3008764</v>
      </c>
      <c r="F2606" t="s">
        <v>288</v>
      </c>
      <c r="G2606" s="10">
        <f t="shared" si="161"/>
        <v>45533</v>
      </c>
      <c r="H2606" t="s">
        <v>284</v>
      </c>
      <c r="I2606" s="12" t="str">
        <f t="shared" si="162"/>
        <v>139253008764</v>
      </c>
      <c r="L2606" s="11">
        <f t="shared" si="164"/>
        <v>-3008764</v>
      </c>
      <c r="O2606" s="10">
        <f>+IFERROR(VLOOKUP(I2606,'[1]Resumen pagos 2025'!$1:$1048576,9,0),0)</f>
        <v>0</v>
      </c>
      <c r="P2606" t="b">
        <f t="shared" si="163"/>
        <v>1</v>
      </c>
    </row>
    <row r="2607" spans="1:16">
      <c r="A2607" t="s">
        <v>574</v>
      </c>
      <c r="B2607" t="s">
        <v>41</v>
      </c>
      <c r="C2607" s="9">
        <v>1103</v>
      </c>
      <c r="D2607" s="10">
        <v>45503</v>
      </c>
      <c r="E2607" s="11">
        <v>171919</v>
      </c>
      <c r="F2607" t="s">
        <v>288</v>
      </c>
      <c r="G2607" s="10">
        <f t="shared" si="161"/>
        <v>45533</v>
      </c>
      <c r="H2607" t="s">
        <v>284</v>
      </c>
      <c r="I2607" s="12" t="str">
        <f t="shared" si="162"/>
        <v>1103171919</v>
      </c>
      <c r="L2607" s="11">
        <f t="shared" si="164"/>
        <v>-171919</v>
      </c>
      <c r="O2607" s="10">
        <f>+IFERROR(VLOOKUP(I2607,'[1]Resumen pagos 2025'!$1:$1048576,9,0),0)</f>
        <v>0</v>
      </c>
      <c r="P2607" t="b">
        <f t="shared" si="163"/>
        <v>1</v>
      </c>
    </row>
    <row r="2608" spans="1:16">
      <c r="A2608" t="s">
        <v>426</v>
      </c>
      <c r="B2608" t="s">
        <v>41</v>
      </c>
      <c r="C2608" s="9">
        <v>5373078</v>
      </c>
      <c r="D2608" s="10">
        <v>45503</v>
      </c>
      <c r="E2608" s="11">
        <v>22512</v>
      </c>
      <c r="F2608" t="s">
        <v>288</v>
      </c>
      <c r="G2608" s="10">
        <f t="shared" si="161"/>
        <v>45533</v>
      </c>
      <c r="H2608" t="s">
        <v>284</v>
      </c>
      <c r="I2608" s="12" t="str">
        <f t="shared" si="162"/>
        <v>537307822512</v>
      </c>
      <c r="L2608" s="11">
        <f t="shared" si="164"/>
        <v>-22512</v>
      </c>
      <c r="O2608" s="10">
        <f>+IFERROR(VLOOKUP(I2608,'[1]Resumen pagos 2025'!$1:$1048576,9,0),0)</f>
        <v>0</v>
      </c>
      <c r="P2608" t="b">
        <f t="shared" si="163"/>
        <v>1</v>
      </c>
    </row>
    <row r="2609" spans="1:16">
      <c r="A2609" t="s">
        <v>575</v>
      </c>
      <c r="B2609" t="s">
        <v>41</v>
      </c>
      <c r="C2609" s="9">
        <v>118</v>
      </c>
      <c r="D2609" s="10">
        <v>45503</v>
      </c>
      <c r="E2609" s="11">
        <v>430001</v>
      </c>
      <c r="F2609" t="s">
        <v>288</v>
      </c>
      <c r="G2609" s="10">
        <f t="shared" si="161"/>
        <v>45533</v>
      </c>
      <c r="H2609" t="s">
        <v>284</v>
      </c>
      <c r="I2609" s="12" t="str">
        <f t="shared" si="162"/>
        <v>118430001</v>
      </c>
      <c r="L2609" s="11">
        <f t="shared" si="164"/>
        <v>-430001</v>
      </c>
      <c r="O2609" s="10">
        <f>+IFERROR(VLOOKUP(I2609,'[1]Resumen pagos 2025'!$1:$1048576,9,0),0)</f>
        <v>0</v>
      </c>
      <c r="P2609" t="b">
        <f t="shared" si="163"/>
        <v>1</v>
      </c>
    </row>
    <row r="2610" spans="1:16">
      <c r="A2610" t="s">
        <v>53</v>
      </c>
      <c r="B2610" t="s">
        <v>41</v>
      </c>
      <c r="C2610" s="9">
        <v>20186</v>
      </c>
      <c r="D2610" s="10">
        <v>45503</v>
      </c>
      <c r="E2610" s="11">
        <v>319967</v>
      </c>
      <c r="F2610" t="s">
        <v>288</v>
      </c>
      <c r="G2610" s="10">
        <f t="shared" si="161"/>
        <v>45533</v>
      </c>
      <c r="H2610" t="s">
        <v>284</v>
      </c>
      <c r="I2610" s="12" t="str">
        <f t="shared" si="162"/>
        <v>20186319967</v>
      </c>
      <c r="L2610" s="11">
        <f t="shared" si="164"/>
        <v>-319967</v>
      </c>
      <c r="O2610" s="10">
        <f>+IFERROR(VLOOKUP(I2610,'[1]Resumen pagos 2025'!$1:$1048576,9,0),0)</f>
        <v>0</v>
      </c>
      <c r="P2610" t="b">
        <f t="shared" si="163"/>
        <v>1</v>
      </c>
    </row>
    <row r="2611" spans="1:16">
      <c r="A2611" t="s">
        <v>553</v>
      </c>
      <c r="B2611" t="s">
        <v>41</v>
      </c>
      <c r="C2611" s="9">
        <v>12513</v>
      </c>
      <c r="D2611" s="10">
        <v>45503</v>
      </c>
      <c r="E2611" s="11">
        <v>822200</v>
      </c>
      <c r="F2611" t="s">
        <v>288</v>
      </c>
      <c r="G2611" s="10">
        <f t="shared" si="161"/>
        <v>45533</v>
      </c>
      <c r="H2611" t="s">
        <v>284</v>
      </c>
      <c r="I2611" s="12" t="str">
        <f t="shared" si="162"/>
        <v>12513822200</v>
      </c>
      <c r="J2611" s="10">
        <v>45534</v>
      </c>
      <c r="K2611" s="11">
        <v>2755197</v>
      </c>
      <c r="L2611" s="11">
        <f t="shared" si="164"/>
        <v>1932997</v>
      </c>
      <c r="O2611" s="10">
        <f>+IFERROR(VLOOKUP(I2611,'[1]Resumen pagos 2025'!$1:$1048576,9,0),0)</f>
        <v>0</v>
      </c>
      <c r="P2611" t="b">
        <f t="shared" si="163"/>
        <v>0</v>
      </c>
    </row>
    <row r="2612" spans="1:16">
      <c r="A2612" t="s">
        <v>521</v>
      </c>
      <c r="B2612" t="s">
        <v>41</v>
      </c>
      <c r="C2612" s="9">
        <v>12174321</v>
      </c>
      <c r="D2612" s="10">
        <v>45503</v>
      </c>
      <c r="E2612" s="11">
        <v>7572</v>
      </c>
      <c r="F2612" t="s">
        <v>288</v>
      </c>
      <c r="G2612" s="10">
        <f t="shared" si="161"/>
        <v>45533</v>
      </c>
      <c r="H2612" t="s">
        <v>284</v>
      </c>
      <c r="I2612" s="12" t="str">
        <f t="shared" si="162"/>
        <v>121743217572</v>
      </c>
      <c r="L2612" s="11">
        <f t="shared" si="164"/>
        <v>-7572</v>
      </c>
      <c r="O2612" s="10">
        <f>+IFERROR(VLOOKUP(I2612,'[1]Resumen pagos 2025'!$1:$1048576,9,0),0)</f>
        <v>0</v>
      </c>
      <c r="P2612" t="b">
        <f t="shared" si="163"/>
        <v>1</v>
      </c>
    </row>
    <row r="2613" spans="1:16">
      <c r="A2613" t="s">
        <v>521</v>
      </c>
      <c r="B2613" t="s">
        <v>41</v>
      </c>
      <c r="C2613" s="9">
        <v>12176447</v>
      </c>
      <c r="D2613" s="10">
        <v>45503</v>
      </c>
      <c r="E2613" s="11">
        <v>33832</v>
      </c>
      <c r="F2613" t="s">
        <v>288</v>
      </c>
      <c r="G2613" s="10">
        <f t="shared" si="161"/>
        <v>45533</v>
      </c>
      <c r="H2613" t="s">
        <v>284</v>
      </c>
      <c r="I2613" s="12" t="str">
        <f t="shared" si="162"/>
        <v>1217644733832</v>
      </c>
      <c r="L2613" s="11">
        <f t="shared" si="164"/>
        <v>-33832</v>
      </c>
      <c r="O2613" s="10">
        <f>+IFERROR(VLOOKUP(I2613,'[1]Resumen pagos 2025'!$1:$1048576,9,0),0)</f>
        <v>0</v>
      </c>
      <c r="P2613" t="b">
        <f t="shared" si="163"/>
        <v>1</v>
      </c>
    </row>
    <row r="2614" spans="1:16">
      <c r="A2614" t="s">
        <v>576</v>
      </c>
      <c r="B2614" t="s">
        <v>41</v>
      </c>
      <c r="C2614" s="9">
        <v>19</v>
      </c>
      <c r="D2614" s="10">
        <v>45503</v>
      </c>
      <c r="E2614" s="11">
        <v>7440801</v>
      </c>
      <c r="F2614" t="s">
        <v>288</v>
      </c>
      <c r="G2614" s="10">
        <f t="shared" si="161"/>
        <v>45533</v>
      </c>
      <c r="H2614" t="s">
        <v>284</v>
      </c>
      <c r="I2614" s="12" t="str">
        <f t="shared" si="162"/>
        <v>197440801</v>
      </c>
      <c r="L2614" s="11">
        <f t="shared" si="164"/>
        <v>-7440801</v>
      </c>
      <c r="O2614" s="10">
        <f>+IFERROR(VLOOKUP(I2614,'[1]Resumen pagos 2025'!$1:$1048576,9,0),0)</f>
        <v>0</v>
      </c>
      <c r="P2614" t="b">
        <f t="shared" si="163"/>
        <v>1</v>
      </c>
    </row>
    <row r="2615" spans="1:16">
      <c r="A2615" t="s">
        <v>577</v>
      </c>
      <c r="B2615" t="s">
        <v>41</v>
      </c>
      <c r="C2615" s="9">
        <v>1539876</v>
      </c>
      <c r="D2615" s="10">
        <v>45503</v>
      </c>
      <c r="E2615" s="11">
        <v>119990</v>
      </c>
      <c r="F2615" t="s">
        <v>288</v>
      </c>
      <c r="G2615" s="10">
        <f t="shared" si="161"/>
        <v>45533</v>
      </c>
      <c r="H2615" t="s">
        <v>284</v>
      </c>
      <c r="I2615" s="12" t="str">
        <f t="shared" si="162"/>
        <v>1539876119990</v>
      </c>
      <c r="L2615" s="11">
        <f t="shared" si="164"/>
        <v>-119990</v>
      </c>
      <c r="O2615" s="10">
        <f>+IFERROR(VLOOKUP(I2615,'[1]Resumen pagos 2025'!$1:$1048576,9,0),0)</f>
        <v>0</v>
      </c>
      <c r="P2615" t="b">
        <f t="shared" si="163"/>
        <v>1</v>
      </c>
    </row>
    <row r="2616" spans="1:16">
      <c r="A2616" t="s">
        <v>578</v>
      </c>
      <c r="B2616" t="s">
        <v>41</v>
      </c>
      <c r="C2616" s="9">
        <v>8299</v>
      </c>
      <c r="D2616" s="10">
        <v>45504</v>
      </c>
      <c r="E2616" s="11">
        <v>28099</v>
      </c>
      <c r="F2616" t="s">
        <v>288</v>
      </c>
      <c r="G2616" s="10">
        <f t="shared" si="161"/>
        <v>45534</v>
      </c>
      <c r="H2616" t="s">
        <v>284</v>
      </c>
      <c r="I2616" s="12" t="str">
        <f t="shared" si="162"/>
        <v>829928099</v>
      </c>
      <c r="J2616" s="10">
        <v>45504</v>
      </c>
      <c r="K2616" s="11">
        <v>28099</v>
      </c>
      <c r="L2616" s="11">
        <f t="shared" si="164"/>
        <v>0</v>
      </c>
      <c r="M2616" t="s">
        <v>579</v>
      </c>
      <c r="O2616" s="10">
        <f>+IFERROR(VLOOKUP(I2616,'[1]Resumen pagos 2025'!$1:$1048576,9,0),0)</f>
        <v>0</v>
      </c>
      <c r="P2616" t="b">
        <f t="shared" si="163"/>
        <v>0</v>
      </c>
    </row>
    <row r="2617" spans="1:16">
      <c r="A2617" t="s">
        <v>376</v>
      </c>
      <c r="B2617" t="s">
        <v>41</v>
      </c>
      <c r="C2617" s="9">
        <v>8547464</v>
      </c>
      <c r="D2617" s="10">
        <v>45504</v>
      </c>
      <c r="E2617" s="11">
        <v>23251</v>
      </c>
      <c r="F2617" t="s">
        <v>288</v>
      </c>
      <c r="G2617" s="10">
        <f t="shared" si="161"/>
        <v>45534</v>
      </c>
      <c r="H2617" t="s">
        <v>284</v>
      </c>
      <c r="I2617" s="12" t="str">
        <f t="shared" si="162"/>
        <v>854746423251</v>
      </c>
      <c r="J2617" s="10">
        <f>+G2617</f>
        <v>45534</v>
      </c>
      <c r="K2617" s="11">
        <f>+E2617</f>
        <v>23251</v>
      </c>
      <c r="L2617" s="11">
        <f t="shared" si="164"/>
        <v>0</v>
      </c>
      <c r="O2617" s="10">
        <f>+IFERROR(VLOOKUP(I2617,'[1]Resumen pagos 2025'!$1:$1048576,9,0),0)</f>
        <v>0</v>
      </c>
      <c r="P2617" t="b">
        <f t="shared" si="163"/>
        <v>0</v>
      </c>
    </row>
    <row r="2618" spans="1:16">
      <c r="A2618" t="s">
        <v>95</v>
      </c>
      <c r="B2618" t="s">
        <v>41</v>
      </c>
      <c r="C2618" s="9">
        <v>6281</v>
      </c>
      <c r="D2618" s="10">
        <v>45504</v>
      </c>
      <c r="E2618" s="11">
        <v>5785479</v>
      </c>
      <c r="F2618" t="s">
        <v>288</v>
      </c>
      <c r="G2618" s="10">
        <f t="shared" si="161"/>
        <v>45534</v>
      </c>
      <c r="H2618" t="s">
        <v>284</v>
      </c>
      <c r="I2618" s="12" t="str">
        <f t="shared" si="162"/>
        <v>62815785479</v>
      </c>
      <c r="L2618" s="11">
        <f t="shared" si="164"/>
        <v>-5785479</v>
      </c>
      <c r="O2618" s="10">
        <f>+IFERROR(VLOOKUP(I2618,'[1]Resumen pagos 2025'!$1:$1048576,9,0),0)</f>
        <v>0</v>
      </c>
      <c r="P2618" t="b">
        <f t="shared" si="163"/>
        <v>1</v>
      </c>
    </row>
    <row r="2619" spans="1:16">
      <c r="A2619" t="s">
        <v>580</v>
      </c>
      <c r="B2619" t="s">
        <v>41</v>
      </c>
      <c r="C2619" s="9">
        <v>184606</v>
      </c>
      <c r="D2619" s="10">
        <v>45504</v>
      </c>
      <c r="E2619" s="11">
        <v>34392</v>
      </c>
      <c r="F2619" t="s">
        <v>288</v>
      </c>
      <c r="G2619" s="10">
        <f t="shared" si="161"/>
        <v>45534</v>
      </c>
      <c r="H2619" t="s">
        <v>284</v>
      </c>
      <c r="I2619" s="12" t="str">
        <f t="shared" si="162"/>
        <v>18460634392</v>
      </c>
      <c r="J2619" s="10">
        <v>45502</v>
      </c>
      <c r="K2619" s="11">
        <v>349932</v>
      </c>
      <c r="L2619" s="11">
        <f t="shared" si="164"/>
        <v>315540</v>
      </c>
      <c r="O2619" s="10">
        <f>+IFERROR(VLOOKUP(I2619,'[1]Resumen pagos 2025'!$1:$1048576,9,0),0)</f>
        <v>0</v>
      </c>
      <c r="P2619" t="b">
        <f t="shared" si="163"/>
        <v>0</v>
      </c>
    </row>
    <row r="2620" spans="1:16">
      <c r="A2620" t="s">
        <v>581</v>
      </c>
      <c r="B2620" t="s">
        <v>41</v>
      </c>
      <c r="C2620" s="9">
        <v>40</v>
      </c>
      <c r="D2620" s="10">
        <v>45504</v>
      </c>
      <c r="E2620" s="11">
        <v>60000</v>
      </c>
      <c r="F2620" t="s">
        <v>288</v>
      </c>
      <c r="G2620" s="10">
        <f t="shared" si="161"/>
        <v>45534</v>
      </c>
      <c r="H2620" t="s">
        <v>284</v>
      </c>
      <c r="I2620" s="12" t="str">
        <f t="shared" si="162"/>
        <v>4060000</v>
      </c>
      <c r="L2620" s="11">
        <f t="shared" si="164"/>
        <v>-60000</v>
      </c>
      <c r="O2620" s="10">
        <f>+IFERROR(VLOOKUP(I2620,'[1]Resumen pagos 2025'!$1:$1048576,9,0),0)</f>
        <v>0</v>
      </c>
      <c r="P2620" t="b">
        <f t="shared" si="163"/>
        <v>1</v>
      </c>
    </row>
    <row r="2621" spans="1:16">
      <c r="A2621" t="s">
        <v>553</v>
      </c>
      <c r="B2621" t="s">
        <v>41</v>
      </c>
      <c r="C2621" s="9">
        <v>12579</v>
      </c>
      <c r="D2621" s="10">
        <v>45504</v>
      </c>
      <c r="E2621" s="11">
        <v>1037649</v>
      </c>
      <c r="F2621" t="s">
        <v>288</v>
      </c>
      <c r="G2621" s="10">
        <f t="shared" si="161"/>
        <v>45534</v>
      </c>
      <c r="H2621" t="s">
        <v>284</v>
      </c>
      <c r="I2621" s="12" t="str">
        <f t="shared" si="162"/>
        <v>125791037649</v>
      </c>
      <c r="J2621" s="10">
        <v>45534</v>
      </c>
      <c r="K2621" s="11">
        <v>1932997</v>
      </c>
      <c r="L2621" s="11">
        <f t="shared" si="164"/>
        <v>895348</v>
      </c>
      <c r="O2621" s="10">
        <f>+IFERROR(VLOOKUP(I2621,'[1]Resumen pagos 2025'!$1:$1048576,9,0),0)</f>
        <v>0</v>
      </c>
      <c r="P2621" t="b">
        <f t="shared" si="163"/>
        <v>0</v>
      </c>
    </row>
    <row r="2622" spans="1:16">
      <c r="A2622" t="s">
        <v>553</v>
      </c>
      <c r="B2622" t="s">
        <v>41</v>
      </c>
      <c r="C2622" s="9">
        <v>12528</v>
      </c>
      <c r="D2622" s="10">
        <v>45504</v>
      </c>
      <c r="E2622" s="11">
        <v>920584</v>
      </c>
      <c r="F2622" t="s">
        <v>288</v>
      </c>
      <c r="G2622" s="10">
        <f t="shared" si="161"/>
        <v>45534</v>
      </c>
      <c r="H2622" t="s">
        <v>284</v>
      </c>
      <c r="I2622" s="12" t="str">
        <f t="shared" si="162"/>
        <v>12528920584</v>
      </c>
      <c r="J2622" s="10">
        <v>45534</v>
      </c>
      <c r="K2622" s="11">
        <v>920584</v>
      </c>
      <c r="L2622" s="11">
        <f t="shared" si="164"/>
        <v>0</v>
      </c>
      <c r="O2622" s="10">
        <f>+IFERROR(VLOOKUP(I2622,'[1]Resumen pagos 2025'!$1:$1048576,9,0),0)</f>
        <v>0</v>
      </c>
      <c r="P2622" t="b">
        <f t="shared" si="163"/>
        <v>0</v>
      </c>
    </row>
    <row r="2623" spans="1:16">
      <c r="A2623" t="s">
        <v>335</v>
      </c>
      <c r="B2623" t="s">
        <v>41</v>
      </c>
      <c r="C2623" s="9">
        <v>11101</v>
      </c>
      <c r="D2623" s="10">
        <v>45504</v>
      </c>
      <c r="E2623" s="11">
        <v>89990</v>
      </c>
      <c r="F2623" t="s">
        <v>288</v>
      </c>
      <c r="G2623" s="10">
        <f t="shared" si="161"/>
        <v>45534</v>
      </c>
      <c r="H2623" t="s">
        <v>327</v>
      </c>
      <c r="I2623" s="12" t="str">
        <f t="shared" si="162"/>
        <v>1110189990</v>
      </c>
      <c r="L2623" s="11">
        <f t="shared" si="164"/>
        <v>-89990</v>
      </c>
      <c r="O2623" s="10">
        <f>+IFERROR(VLOOKUP(I2623,'[1]Resumen pagos 2025'!$1:$1048576,9,0),0)</f>
        <v>0</v>
      </c>
      <c r="P2623" t="b">
        <f t="shared" si="163"/>
        <v>1</v>
      </c>
    </row>
    <row r="2624" spans="1:16">
      <c r="A2624" t="s">
        <v>335</v>
      </c>
      <c r="B2624" t="s">
        <v>310</v>
      </c>
      <c r="C2624" s="9">
        <v>1687</v>
      </c>
      <c r="D2624" s="10">
        <v>45504</v>
      </c>
      <c r="E2624" s="11">
        <v>-89990</v>
      </c>
      <c r="F2624" t="s">
        <v>288</v>
      </c>
      <c r="G2624" s="10">
        <f t="shared" si="161"/>
        <v>45534</v>
      </c>
      <c r="H2624" t="s">
        <v>311</v>
      </c>
      <c r="I2624" s="12" t="str">
        <f t="shared" si="162"/>
        <v>1687-89990</v>
      </c>
      <c r="L2624" s="11">
        <f t="shared" si="164"/>
        <v>89990</v>
      </c>
      <c r="O2624" s="10">
        <f>+IFERROR(VLOOKUP(I2624,'[1]Resumen pagos 2025'!$1:$1048576,9,0),0)</f>
        <v>0</v>
      </c>
      <c r="P2624" t="b">
        <f t="shared" si="163"/>
        <v>1</v>
      </c>
    </row>
    <row r="2625" spans="1:16">
      <c r="A2625" t="s">
        <v>57</v>
      </c>
      <c r="B2625" t="s">
        <v>41</v>
      </c>
      <c r="C2625" s="9">
        <v>598473</v>
      </c>
      <c r="D2625" s="10">
        <v>45504</v>
      </c>
      <c r="E2625" s="11">
        <v>404873</v>
      </c>
      <c r="F2625" t="s">
        <v>288</v>
      </c>
      <c r="G2625" s="10">
        <f t="shared" si="161"/>
        <v>45534</v>
      </c>
      <c r="H2625" t="s">
        <v>284</v>
      </c>
      <c r="I2625" s="12" t="str">
        <f t="shared" si="162"/>
        <v>598473404873</v>
      </c>
      <c r="J2625" s="10">
        <v>45499</v>
      </c>
      <c r="K2625" s="11">
        <v>404872</v>
      </c>
      <c r="L2625" s="11">
        <f t="shared" si="164"/>
        <v>-1</v>
      </c>
      <c r="O2625" s="10">
        <f>+IFERROR(VLOOKUP(I2625,'[1]Resumen pagos 2025'!$1:$1048576,9,0),0)</f>
        <v>0</v>
      </c>
      <c r="P2625" t="b">
        <f t="shared" si="163"/>
        <v>0</v>
      </c>
    </row>
    <row r="2626" spans="1:16">
      <c r="A2626" t="s">
        <v>375</v>
      </c>
      <c r="B2626" t="s">
        <v>41</v>
      </c>
      <c r="C2626" s="9">
        <v>36029</v>
      </c>
      <c r="D2626" s="10">
        <v>45505</v>
      </c>
      <c r="E2626" s="11">
        <v>1310904</v>
      </c>
      <c r="F2626" t="s">
        <v>288</v>
      </c>
      <c r="G2626" s="10">
        <f t="shared" ref="G2626:G2689" si="165">+D2626+30</f>
        <v>45535</v>
      </c>
      <c r="H2626" t="s">
        <v>284</v>
      </c>
      <c r="I2626" s="12" t="str">
        <f t="shared" ref="I2626:I2689" si="166">+C2626&amp;E2626</f>
        <v>360291310904</v>
      </c>
      <c r="L2626" s="11">
        <f t="shared" si="164"/>
        <v>-1310904</v>
      </c>
      <c r="O2626" s="10">
        <f>+IFERROR(VLOOKUP(I2626,'[1]Resumen pagos 2025'!$1:$1048576,9,0),0)</f>
        <v>0</v>
      </c>
      <c r="P2626" t="b">
        <f t="shared" si="163"/>
        <v>1</v>
      </c>
    </row>
    <row r="2627" spans="1:16">
      <c r="A2627" t="s">
        <v>127</v>
      </c>
      <c r="B2627" t="s">
        <v>297</v>
      </c>
      <c r="C2627" s="9">
        <v>217542</v>
      </c>
      <c r="D2627" s="10">
        <v>45505</v>
      </c>
      <c r="E2627" s="11">
        <v>76250</v>
      </c>
      <c r="F2627" t="s">
        <v>288</v>
      </c>
      <c r="G2627" s="10">
        <f t="shared" si="165"/>
        <v>45535</v>
      </c>
      <c r="H2627" t="s">
        <v>284</v>
      </c>
      <c r="I2627" s="12" t="str">
        <f t="shared" si="166"/>
        <v>21754276250</v>
      </c>
      <c r="L2627" s="11">
        <f t="shared" si="164"/>
        <v>-76250</v>
      </c>
      <c r="O2627" s="10">
        <f>+IFERROR(VLOOKUP(I2627,'[1]Resumen pagos 2025'!$1:$1048576,9,0),0)</f>
        <v>0</v>
      </c>
      <c r="P2627" t="b">
        <f t="shared" si="163"/>
        <v>1</v>
      </c>
    </row>
    <row r="2628" spans="1:16">
      <c r="A2628" t="s">
        <v>550</v>
      </c>
      <c r="B2628" t="s">
        <v>41</v>
      </c>
      <c r="C2628" s="9">
        <v>20289</v>
      </c>
      <c r="D2628" s="10">
        <v>45505</v>
      </c>
      <c r="E2628" s="11">
        <v>12776</v>
      </c>
      <c r="F2628" t="s">
        <v>288</v>
      </c>
      <c r="G2628" s="10">
        <f t="shared" si="165"/>
        <v>45535</v>
      </c>
      <c r="H2628" t="s">
        <v>284</v>
      </c>
      <c r="I2628" s="12" t="str">
        <f t="shared" si="166"/>
        <v>2028912776</v>
      </c>
      <c r="L2628" s="11">
        <f t="shared" si="164"/>
        <v>-12776</v>
      </c>
      <c r="O2628" s="10">
        <f>+IFERROR(VLOOKUP(I2628,'[1]Resumen pagos 2025'!$1:$1048576,9,0),0)</f>
        <v>0</v>
      </c>
      <c r="P2628" t="b">
        <f t="shared" si="163"/>
        <v>1</v>
      </c>
    </row>
    <row r="2629" spans="1:16">
      <c r="A2629" t="s">
        <v>560</v>
      </c>
      <c r="B2629" t="s">
        <v>41</v>
      </c>
      <c r="C2629" s="9">
        <v>673</v>
      </c>
      <c r="D2629" s="10">
        <v>45505</v>
      </c>
      <c r="E2629" s="11">
        <v>2820000</v>
      </c>
      <c r="F2629" t="s">
        <v>288</v>
      </c>
      <c r="G2629" s="10">
        <f t="shared" si="165"/>
        <v>45535</v>
      </c>
      <c r="H2629" t="s">
        <v>284</v>
      </c>
      <c r="I2629" s="12" t="str">
        <f t="shared" si="166"/>
        <v>6732820000</v>
      </c>
      <c r="L2629" s="11">
        <f t="shared" si="164"/>
        <v>-2820000</v>
      </c>
      <c r="O2629" s="10">
        <f>+IFERROR(VLOOKUP(I2629,'[1]Resumen pagos 2025'!$1:$1048576,9,0),0)</f>
        <v>0</v>
      </c>
      <c r="P2629" t="b">
        <f t="shared" si="163"/>
        <v>1</v>
      </c>
    </row>
    <row r="2630" spans="1:16">
      <c r="A2630" t="s">
        <v>55</v>
      </c>
      <c r="B2630" t="s">
        <v>41</v>
      </c>
      <c r="C2630" s="9">
        <v>1100432</v>
      </c>
      <c r="D2630" s="10">
        <v>45505</v>
      </c>
      <c r="E2630" s="11">
        <v>6557123</v>
      </c>
      <c r="F2630" t="s">
        <v>288</v>
      </c>
      <c r="G2630" s="10">
        <f t="shared" si="165"/>
        <v>45535</v>
      </c>
      <c r="H2630" t="s">
        <v>284</v>
      </c>
      <c r="I2630" s="12" t="str">
        <f t="shared" si="166"/>
        <v>11004326557123</v>
      </c>
      <c r="L2630" s="11">
        <f t="shared" si="164"/>
        <v>-6557123</v>
      </c>
      <c r="N2630" s="14" t="s">
        <v>304</v>
      </c>
      <c r="O2630" s="10">
        <f>+IFERROR(VLOOKUP(I2630,'[1]Resumen pagos 2025'!$1:$1048576,9,0),0)</f>
        <v>0</v>
      </c>
      <c r="P2630" t="b">
        <f t="shared" si="163"/>
        <v>1</v>
      </c>
    </row>
    <row r="2631" spans="1:16">
      <c r="A2631" t="s">
        <v>54</v>
      </c>
      <c r="B2631" t="s">
        <v>41</v>
      </c>
      <c r="C2631" s="9">
        <v>94175</v>
      </c>
      <c r="D2631" s="10">
        <v>45505</v>
      </c>
      <c r="E2631" s="11">
        <v>93980</v>
      </c>
      <c r="F2631" t="s">
        <v>288</v>
      </c>
      <c r="G2631" s="10">
        <f t="shared" si="165"/>
        <v>45535</v>
      </c>
      <c r="H2631" t="s">
        <v>284</v>
      </c>
      <c r="I2631" s="12" t="str">
        <f t="shared" si="166"/>
        <v>9417593980</v>
      </c>
      <c r="J2631" s="10">
        <v>45632</v>
      </c>
      <c r="K2631" s="11">
        <v>93980</v>
      </c>
      <c r="L2631" s="11">
        <f t="shared" si="164"/>
        <v>0</v>
      </c>
      <c r="N2631" s="13" t="s">
        <v>582</v>
      </c>
      <c r="O2631" s="10">
        <f>+IFERROR(VLOOKUP(I2631,'[1]Resumen pagos 2025'!$1:$1048576,9,0),0)</f>
        <v>45674</v>
      </c>
      <c r="P2631" t="b">
        <f t="shared" ref="P2631:P2694" si="167">+O2631=J2631</f>
        <v>0</v>
      </c>
    </row>
    <row r="2632" spans="1:16">
      <c r="A2632" t="s">
        <v>96</v>
      </c>
      <c r="B2632" t="s">
        <v>41</v>
      </c>
      <c r="C2632" s="9">
        <v>13968</v>
      </c>
      <c r="D2632" s="10">
        <v>45506</v>
      </c>
      <c r="E2632" s="11">
        <v>3405647</v>
      </c>
      <c r="F2632" t="s">
        <v>288</v>
      </c>
      <c r="G2632" s="10">
        <f t="shared" si="165"/>
        <v>45536</v>
      </c>
      <c r="H2632" t="s">
        <v>284</v>
      </c>
      <c r="I2632" s="12" t="str">
        <f t="shared" si="166"/>
        <v>139683405647</v>
      </c>
      <c r="L2632" s="11">
        <f t="shared" ref="L2632:L2695" si="168">+K2632-E2632</f>
        <v>-3405647</v>
      </c>
      <c r="O2632" s="10">
        <f>+IFERROR(VLOOKUP(I2632,'[1]Resumen pagos 2025'!$1:$1048576,9,0),0)</f>
        <v>0</v>
      </c>
      <c r="P2632" t="b">
        <f t="shared" si="167"/>
        <v>1</v>
      </c>
    </row>
    <row r="2633" spans="1:16">
      <c r="A2633" t="s">
        <v>505</v>
      </c>
      <c r="B2633" t="s">
        <v>41</v>
      </c>
      <c r="C2633" s="9">
        <v>6085</v>
      </c>
      <c r="D2633" s="10">
        <v>45506</v>
      </c>
      <c r="E2633" s="11">
        <v>394193</v>
      </c>
      <c r="F2633" t="s">
        <v>288</v>
      </c>
      <c r="G2633" s="10">
        <f t="shared" si="165"/>
        <v>45536</v>
      </c>
      <c r="H2633" t="s">
        <v>284</v>
      </c>
      <c r="I2633" s="12" t="str">
        <f t="shared" si="166"/>
        <v>6085394193</v>
      </c>
      <c r="L2633" s="11">
        <f t="shared" si="168"/>
        <v>-394193</v>
      </c>
      <c r="O2633" s="10">
        <f>+IFERROR(VLOOKUP(I2633,'[1]Resumen pagos 2025'!$1:$1048576,9,0),0)</f>
        <v>0</v>
      </c>
      <c r="P2633" t="b">
        <f t="shared" si="167"/>
        <v>1</v>
      </c>
    </row>
    <row r="2634" spans="1:16">
      <c r="A2634" t="s">
        <v>532</v>
      </c>
      <c r="B2634" t="s">
        <v>41</v>
      </c>
      <c r="C2634" s="9">
        <v>2163</v>
      </c>
      <c r="D2634" s="10">
        <v>45506</v>
      </c>
      <c r="E2634" s="11">
        <v>10990</v>
      </c>
      <c r="F2634" t="s">
        <v>288</v>
      </c>
      <c r="G2634" s="10">
        <f t="shared" si="165"/>
        <v>45536</v>
      </c>
      <c r="H2634" t="s">
        <v>284</v>
      </c>
      <c r="I2634" s="12" t="str">
        <f t="shared" si="166"/>
        <v>216310990</v>
      </c>
      <c r="J2634" s="54">
        <v>45540</v>
      </c>
      <c r="K2634" s="55">
        <v>468850</v>
      </c>
      <c r="L2634" s="11">
        <f t="shared" si="168"/>
        <v>457860</v>
      </c>
      <c r="O2634" s="10">
        <f>+IFERROR(VLOOKUP(I2634,'[1]Resumen pagos 2025'!$1:$1048576,9,0),0)</f>
        <v>0</v>
      </c>
      <c r="P2634" t="b">
        <f t="shared" si="167"/>
        <v>0</v>
      </c>
    </row>
    <row r="2635" spans="1:16">
      <c r="A2635" t="s">
        <v>317</v>
      </c>
      <c r="B2635" t="s">
        <v>310</v>
      </c>
      <c r="C2635" s="9">
        <v>27557744</v>
      </c>
      <c r="D2635" s="10">
        <v>45506</v>
      </c>
      <c r="E2635" s="11">
        <v>-519990</v>
      </c>
      <c r="F2635" t="s">
        <v>288</v>
      </c>
      <c r="G2635" s="10">
        <f t="shared" si="165"/>
        <v>45536</v>
      </c>
      <c r="H2635" t="s">
        <v>311</v>
      </c>
      <c r="I2635" s="12" t="str">
        <f t="shared" si="166"/>
        <v>27557744-519990</v>
      </c>
      <c r="L2635" s="11">
        <f t="shared" si="168"/>
        <v>519990</v>
      </c>
      <c r="O2635" s="10">
        <f>+IFERROR(VLOOKUP(I2635,'[1]Resumen pagos 2025'!$1:$1048576,9,0),0)</f>
        <v>0</v>
      </c>
      <c r="P2635" t="b">
        <f t="shared" si="167"/>
        <v>1</v>
      </c>
    </row>
    <row r="2636" spans="1:16">
      <c r="A2636" t="s">
        <v>350</v>
      </c>
      <c r="B2636" t="s">
        <v>297</v>
      </c>
      <c r="C2636" s="9">
        <v>2441696</v>
      </c>
      <c r="D2636" s="10">
        <v>45506</v>
      </c>
      <c r="E2636" s="11">
        <v>7916</v>
      </c>
      <c r="F2636" t="s">
        <v>288</v>
      </c>
      <c r="G2636" s="10">
        <f t="shared" si="165"/>
        <v>45536</v>
      </c>
      <c r="H2636" t="s">
        <v>284</v>
      </c>
      <c r="I2636" s="12" t="str">
        <f t="shared" si="166"/>
        <v>24416967916</v>
      </c>
      <c r="J2636" s="10">
        <f>+G2636</f>
        <v>45536</v>
      </c>
      <c r="K2636" s="11">
        <f>+E2636</f>
        <v>7916</v>
      </c>
      <c r="L2636" s="11">
        <f t="shared" si="168"/>
        <v>0</v>
      </c>
      <c r="O2636" s="10">
        <f>+IFERROR(VLOOKUP(I2636,'[1]Resumen pagos 2025'!$1:$1048576,9,0),0)</f>
        <v>0</v>
      </c>
      <c r="P2636" t="b">
        <f t="shared" si="167"/>
        <v>0</v>
      </c>
    </row>
    <row r="2637" spans="1:16">
      <c r="A2637" t="s">
        <v>478</v>
      </c>
      <c r="B2637" t="s">
        <v>310</v>
      </c>
      <c r="C2637" s="9">
        <v>1266</v>
      </c>
      <c r="D2637" s="10">
        <v>45507</v>
      </c>
      <c r="E2637" s="11">
        <v>-174431</v>
      </c>
      <c r="F2637" t="s">
        <v>288</v>
      </c>
      <c r="G2637" s="10">
        <f t="shared" si="165"/>
        <v>45537</v>
      </c>
      <c r="H2637" t="s">
        <v>311</v>
      </c>
      <c r="I2637" s="12" t="str">
        <f t="shared" si="166"/>
        <v>1266-174431</v>
      </c>
      <c r="L2637" s="11">
        <f t="shared" si="168"/>
        <v>174431</v>
      </c>
      <c r="M2637" t="s">
        <v>583</v>
      </c>
      <c r="N2637" s="13" t="s">
        <v>554</v>
      </c>
      <c r="O2637" s="10">
        <f>+IFERROR(VLOOKUP(I2637,'[1]Resumen pagos 2025'!$1:$1048576,9,0),0)</f>
        <v>0</v>
      </c>
      <c r="P2637" t="b">
        <f t="shared" si="167"/>
        <v>1</v>
      </c>
    </row>
    <row r="2638" spans="1:16">
      <c r="A2638" t="s">
        <v>336</v>
      </c>
      <c r="B2638" t="s">
        <v>41</v>
      </c>
      <c r="C2638" s="9">
        <v>39949</v>
      </c>
      <c r="D2638" s="10">
        <v>45509</v>
      </c>
      <c r="E2638" s="11">
        <v>90960</v>
      </c>
      <c r="F2638" t="s">
        <v>288</v>
      </c>
      <c r="G2638" s="10">
        <f t="shared" si="165"/>
        <v>45539</v>
      </c>
      <c r="H2638" t="s">
        <v>284</v>
      </c>
      <c r="I2638" s="12" t="str">
        <f t="shared" si="166"/>
        <v>3994990960</v>
      </c>
      <c r="L2638" s="11">
        <f t="shared" si="168"/>
        <v>-90960</v>
      </c>
      <c r="O2638" s="10">
        <f>+IFERROR(VLOOKUP(I2638,'[1]Resumen pagos 2025'!$1:$1048576,9,0),0)</f>
        <v>0</v>
      </c>
      <c r="P2638" t="b">
        <f t="shared" si="167"/>
        <v>1</v>
      </c>
    </row>
    <row r="2639" spans="1:16">
      <c r="A2639" t="s">
        <v>584</v>
      </c>
      <c r="B2639" t="s">
        <v>41</v>
      </c>
      <c r="C2639" s="9">
        <v>9478</v>
      </c>
      <c r="D2639" s="10">
        <v>45509</v>
      </c>
      <c r="E2639" s="11">
        <v>326470</v>
      </c>
      <c r="F2639" t="s">
        <v>288</v>
      </c>
      <c r="G2639" s="10">
        <f t="shared" si="165"/>
        <v>45539</v>
      </c>
      <c r="H2639" t="s">
        <v>284</v>
      </c>
      <c r="I2639" s="12" t="str">
        <f t="shared" si="166"/>
        <v>9478326470</v>
      </c>
      <c r="L2639" s="11">
        <f t="shared" si="168"/>
        <v>-326470</v>
      </c>
      <c r="O2639" s="10">
        <f>+IFERROR(VLOOKUP(I2639,'[1]Resumen pagos 2025'!$1:$1048576,9,0),0)</f>
        <v>0</v>
      </c>
      <c r="P2639" t="b">
        <f t="shared" si="167"/>
        <v>1</v>
      </c>
    </row>
    <row r="2640" spans="1:16">
      <c r="A2640" t="s">
        <v>522</v>
      </c>
      <c r="B2640" t="s">
        <v>41</v>
      </c>
      <c r="C2640" s="9">
        <v>3662808</v>
      </c>
      <c r="D2640" s="10">
        <v>45509</v>
      </c>
      <c r="E2640" s="11">
        <v>44800</v>
      </c>
      <c r="F2640" t="s">
        <v>288</v>
      </c>
      <c r="G2640" s="10">
        <f t="shared" si="165"/>
        <v>45539</v>
      </c>
      <c r="H2640" t="s">
        <v>284</v>
      </c>
      <c r="I2640" s="12" t="str">
        <f t="shared" si="166"/>
        <v>366280844800</v>
      </c>
      <c r="L2640" s="11">
        <f t="shared" si="168"/>
        <v>-44800</v>
      </c>
      <c r="O2640" s="10">
        <f>+IFERROR(VLOOKUP(I2640,'[1]Resumen pagos 2025'!$1:$1048576,9,0),0)</f>
        <v>0</v>
      </c>
      <c r="P2640" t="b">
        <f t="shared" si="167"/>
        <v>1</v>
      </c>
    </row>
    <row r="2641" spans="1:16">
      <c r="A2641" t="s">
        <v>295</v>
      </c>
      <c r="B2641" t="s">
        <v>41</v>
      </c>
      <c r="C2641" s="9">
        <v>34263</v>
      </c>
      <c r="D2641" s="10">
        <v>45509</v>
      </c>
      <c r="E2641" s="11">
        <v>47600</v>
      </c>
      <c r="F2641" t="s">
        <v>288</v>
      </c>
      <c r="G2641" s="10">
        <f t="shared" si="165"/>
        <v>45539</v>
      </c>
      <c r="H2641" t="s">
        <v>284</v>
      </c>
      <c r="I2641" s="12" t="str">
        <f t="shared" si="166"/>
        <v>3426347600</v>
      </c>
      <c r="J2641" s="10">
        <v>45539</v>
      </c>
      <c r="K2641" s="11">
        <v>47600</v>
      </c>
      <c r="L2641" s="11">
        <f t="shared" si="168"/>
        <v>0</v>
      </c>
      <c r="O2641" s="10">
        <f>+IFERROR(VLOOKUP(I2641,'[1]Resumen pagos 2025'!$1:$1048576,9,0),0)</f>
        <v>0</v>
      </c>
      <c r="P2641" t="b">
        <f t="shared" si="167"/>
        <v>0</v>
      </c>
    </row>
    <row r="2642" spans="1:16">
      <c r="A2642" t="s">
        <v>532</v>
      </c>
      <c r="B2642" t="s">
        <v>41</v>
      </c>
      <c r="C2642" s="9">
        <v>2166</v>
      </c>
      <c r="D2642" s="10">
        <v>45509</v>
      </c>
      <c r="E2642" s="11">
        <v>457860</v>
      </c>
      <c r="F2642" t="s">
        <v>288</v>
      </c>
      <c r="G2642" s="10">
        <f t="shared" si="165"/>
        <v>45539</v>
      </c>
      <c r="H2642" t="s">
        <v>284</v>
      </c>
      <c r="I2642" s="12" t="str">
        <f t="shared" si="166"/>
        <v>2166457860</v>
      </c>
      <c r="J2642" s="54">
        <v>45540</v>
      </c>
      <c r="K2642" s="55">
        <v>457860</v>
      </c>
      <c r="L2642" s="11">
        <f t="shared" si="168"/>
        <v>0</v>
      </c>
      <c r="O2642" s="10">
        <f>+IFERROR(VLOOKUP(I2642,'[1]Resumen pagos 2025'!$1:$1048576,9,0),0)</f>
        <v>0</v>
      </c>
      <c r="P2642" t="b">
        <f t="shared" si="167"/>
        <v>0</v>
      </c>
    </row>
    <row r="2643" spans="1:16">
      <c r="A2643" t="s">
        <v>316</v>
      </c>
      <c r="B2643" t="s">
        <v>41</v>
      </c>
      <c r="C2643" s="9">
        <v>33032407</v>
      </c>
      <c r="D2643" s="10">
        <v>45509</v>
      </c>
      <c r="E2643" s="11">
        <v>373980</v>
      </c>
      <c r="F2643" t="s">
        <v>288</v>
      </c>
      <c r="G2643" s="10">
        <f t="shared" si="165"/>
        <v>45539</v>
      </c>
      <c r="H2643" t="s">
        <v>284</v>
      </c>
      <c r="I2643" s="12" t="str">
        <f t="shared" si="166"/>
        <v>33032407373980</v>
      </c>
      <c r="L2643" s="11">
        <f t="shared" si="168"/>
        <v>-373980</v>
      </c>
      <c r="O2643" s="10">
        <f>+IFERROR(VLOOKUP(I2643,'[1]Resumen pagos 2025'!$1:$1048576,9,0),0)</f>
        <v>0</v>
      </c>
      <c r="P2643" t="b">
        <f t="shared" si="167"/>
        <v>1</v>
      </c>
    </row>
    <row r="2644" spans="1:16">
      <c r="A2644" t="s">
        <v>53</v>
      </c>
      <c r="B2644" t="s">
        <v>41</v>
      </c>
      <c r="C2644" s="9">
        <v>20252</v>
      </c>
      <c r="D2644" s="10">
        <v>45510</v>
      </c>
      <c r="E2644" s="11">
        <v>640735</v>
      </c>
      <c r="F2644" t="s">
        <v>288</v>
      </c>
      <c r="G2644" s="10">
        <f t="shared" si="165"/>
        <v>45540</v>
      </c>
      <c r="H2644" t="s">
        <v>284</v>
      </c>
      <c r="I2644" s="12" t="str">
        <f t="shared" si="166"/>
        <v>20252640735</v>
      </c>
      <c r="L2644" s="11">
        <f t="shared" si="168"/>
        <v>-640735</v>
      </c>
      <c r="O2644" s="10">
        <f>+IFERROR(VLOOKUP(I2644,'[1]Resumen pagos 2025'!$1:$1048576,9,0),0)</f>
        <v>0</v>
      </c>
      <c r="P2644" t="b">
        <f t="shared" si="167"/>
        <v>1</v>
      </c>
    </row>
    <row r="2645" spans="1:16">
      <c r="A2645" t="s">
        <v>553</v>
      </c>
      <c r="B2645" t="s">
        <v>41</v>
      </c>
      <c r="C2645" s="9">
        <v>12583</v>
      </c>
      <c r="D2645" s="10">
        <v>45510</v>
      </c>
      <c r="E2645" s="11">
        <v>1035300</v>
      </c>
      <c r="F2645" t="s">
        <v>288</v>
      </c>
      <c r="G2645" s="10">
        <f t="shared" si="165"/>
        <v>45540</v>
      </c>
      <c r="H2645" t="s">
        <v>284</v>
      </c>
      <c r="I2645" s="12" t="str">
        <f t="shared" si="166"/>
        <v>125831035300</v>
      </c>
      <c r="J2645" s="10">
        <v>45552</v>
      </c>
      <c r="K2645" s="11">
        <v>4016764</v>
      </c>
      <c r="L2645" s="11">
        <f t="shared" si="168"/>
        <v>2981464</v>
      </c>
      <c r="O2645" s="10">
        <f>+IFERROR(VLOOKUP(I2645,'[1]Resumen pagos 2025'!$1:$1048576,9,0),0)</f>
        <v>0</v>
      </c>
      <c r="P2645" t="b">
        <f t="shared" si="167"/>
        <v>0</v>
      </c>
    </row>
    <row r="2646" spans="1:16">
      <c r="A2646" t="s">
        <v>368</v>
      </c>
      <c r="B2646" t="s">
        <v>41</v>
      </c>
      <c r="C2646" s="9">
        <v>57074</v>
      </c>
      <c r="D2646" s="10">
        <v>45510</v>
      </c>
      <c r="E2646" s="11">
        <v>529550</v>
      </c>
      <c r="F2646" t="s">
        <v>288</v>
      </c>
      <c r="G2646" s="10">
        <f t="shared" si="165"/>
        <v>45540</v>
      </c>
      <c r="H2646" t="s">
        <v>284</v>
      </c>
      <c r="I2646" s="12" t="str">
        <f t="shared" si="166"/>
        <v>57074529550</v>
      </c>
      <c r="L2646" s="11">
        <f t="shared" si="168"/>
        <v>-529550</v>
      </c>
      <c r="O2646" s="10">
        <f>+IFERROR(VLOOKUP(I2646,'[1]Resumen pagos 2025'!$1:$1048576,9,0),0)</f>
        <v>0</v>
      </c>
      <c r="P2646" t="b">
        <f t="shared" si="167"/>
        <v>1</v>
      </c>
    </row>
    <row r="2647" spans="1:16">
      <c r="A2647" t="s">
        <v>344</v>
      </c>
      <c r="B2647" t="s">
        <v>41</v>
      </c>
      <c r="C2647" s="9">
        <v>33883</v>
      </c>
      <c r="D2647" s="10">
        <v>45510</v>
      </c>
      <c r="E2647" s="11">
        <v>373990</v>
      </c>
      <c r="F2647" t="s">
        <v>288</v>
      </c>
      <c r="G2647" s="10">
        <f t="shared" si="165"/>
        <v>45540</v>
      </c>
      <c r="H2647" t="s">
        <v>284</v>
      </c>
      <c r="I2647" s="12" t="str">
        <f t="shared" si="166"/>
        <v>33883373990</v>
      </c>
      <c r="L2647" s="11">
        <f t="shared" si="168"/>
        <v>-373990</v>
      </c>
      <c r="O2647" s="10">
        <f>+IFERROR(VLOOKUP(I2647,'[1]Resumen pagos 2025'!$1:$1048576,9,0),0)</f>
        <v>0</v>
      </c>
      <c r="P2647" t="b">
        <f t="shared" si="167"/>
        <v>1</v>
      </c>
    </row>
    <row r="2648" spans="1:16">
      <c r="A2648" t="s">
        <v>61</v>
      </c>
      <c r="B2648" t="s">
        <v>297</v>
      </c>
      <c r="C2648" s="9">
        <v>1481</v>
      </c>
      <c r="D2648" s="10">
        <v>45510</v>
      </c>
      <c r="E2648" s="11">
        <v>1388477</v>
      </c>
      <c r="F2648" t="s">
        <v>288</v>
      </c>
      <c r="G2648" s="10">
        <f t="shared" si="165"/>
        <v>45540</v>
      </c>
      <c r="H2648" t="s">
        <v>284</v>
      </c>
      <c r="I2648" s="12" t="str">
        <f t="shared" si="166"/>
        <v>14811388477</v>
      </c>
      <c r="L2648" s="11">
        <f t="shared" si="168"/>
        <v>-1388477</v>
      </c>
      <c r="O2648" s="10">
        <f>+IFERROR(VLOOKUP(I2648,'[1]Resumen pagos 2025'!$1:$1048576,9,0),0)</f>
        <v>0</v>
      </c>
      <c r="P2648" t="b">
        <f t="shared" si="167"/>
        <v>1</v>
      </c>
    </row>
    <row r="2649" spans="1:16">
      <c r="A2649" t="s">
        <v>585</v>
      </c>
      <c r="B2649" t="s">
        <v>41</v>
      </c>
      <c r="C2649" s="9">
        <v>256227</v>
      </c>
      <c r="D2649" s="10">
        <v>45510</v>
      </c>
      <c r="E2649" s="11">
        <v>949990</v>
      </c>
      <c r="F2649" t="s">
        <v>288</v>
      </c>
      <c r="G2649" s="10">
        <f t="shared" si="165"/>
        <v>45540</v>
      </c>
      <c r="H2649" t="s">
        <v>284</v>
      </c>
      <c r="I2649" s="12" t="str">
        <f t="shared" si="166"/>
        <v>256227949990</v>
      </c>
      <c r="L2649" s="11">
        <f t="shared" si="168"/>
        <v>-949990</v>
      </c>
      <c r="O2649" s="10">
        <f>+IFERROR(VLOOKUP(I2649,'[1]Resumen pagos 2025'!$1:$1048576,9,0),0)</f>
        <v>0</v>
      </c>
      <c r="P2649" t="b">
        <f t="shared" si="167"/>
        <v>1</v>
      </c>
    </row>
    <row r="2650" spans="1:16">
      <c r="A2650" t="s">
        <v>336</v>
      </c>
      <c r="B2650" t="s">
        <v>41</v>
      </c>
      <c r="C2650" s="9">
        <v>40035</v>
      </c>
      <c r="D2650" s="10">
        <v>45511</v>
      </c>
      <c r="E2650" s="11">
        <v>110450</v>
      </c>
      <c r="F2650" t="s">
        <v>288</v>
      </c>
      <c r="G2650" s="10">
        <f t="shared" si="165"/>
        <v>45541</v>
      </c>
      <c r="H2650" t="s">
        <v>284</v>
      </c>
      <c r="I2650" s="12" t="str">
        <f t="shared" si="166"/>
        <v>40035110450</v>
      </c>
      <c r="L2650" s="11">
        <f t="shared" si="168"/>
        <v>-110450</v>
      </c>
      <c r="O2650" s="10">
        <f>+IFERROR(VLOOKUP(I2650,'[1]Resumen pagos 2025'!$1:$1048576,9,0),0)</f>
        <v>0</v>
      </c>
      <c r="P2650" t="b">
        <f t="shared" si="167"/>
        <v>1</v>
      </c>
    </row>
    <row r="2651" spans="1:16">
      <c r="A2651" t="s">
        <v>64</v>
      </c>
      <c r="B2651" t="s">
        <v>41</v>
      </c>
      <c r="C2651" s="9">
        <v>123112</v>
      </c>
      <c r="D2651" s="10">
        <v>45511</v>
      </c>
      <c r="E2651" s="11">
        <v>225071</v>
      </c>
      <c r="F2651" t="s">
        <v>288</v>
      </c>
      <c r="G2651" s="10">
        <f t="shared" si="165"/>
        <v>45541</v>
      </c>
      <c r="H2651" t="s">
        <v>284</v>
      </c>
      <c r="I2651" s="12" t="str">
        <f t="shared" si="166"/>
        <v>123112225071</v>
      </c>
      <c r="J2651" s="10">
        <v>45576</v>
      </c>
      <c r="K2651" s="11">
        <v>225071</v>
      </c>
      <c r="L2651" s="11">
        <f t="shared" si="168"/>
        <v>0</v>
      </c>
      <c r="O2651" s="10">
        <f>+IFERROR(VLOOKUP(I2651,'[1]Resumen pagos 2025'!$1:$1048576,9,0),0)</f>
        <v>0</v>
      </c>
      <c r="P2651" t="b">
        <f t="shared" si="167"/>
        <v>0</v>
      </c>
    </row>
    <row r="2652" spans="1:16">
      <c r="A2652" t="s">
        <v>478</v>
      </c>
      <c r="B2652" t="s">
        <v>41</v>
      </c>
      <c r="C2652" s="9">
        <v>388</v>
      </c>
      <c r="D2652" s="10">
        <v>45511</v>
      </c>
      <c r="E2652" s="11">
        <v>1869003</v>
      </c>
      <c r="F2652" t="s">
        <v>288</v>
      </c>
      <c r="G2652" s="10">
        <f t="shared" si="165"/>
        <v>45541</v>
      </c>
      <c r="H2652" t="s">
        <v>284</v>
      </c>
      <c r="I2652" s="12" t="str">
        <f t="shared" si="166"/>
        <v>3881869003</v>
      </c>
      <c r="J2652" s="52">
        <v>45516</v>
      </c>
      <c r="K2652" s="53">
        <v>1869003</v>
      </c>
      <c r="L2652" s="11">
        <f t="shared" si="168"/>
        <v>0</v>
      </c>
      <c r="N2652" s="13" t="s">
        <v>554</v>
      </c>
      <c r="O2652" s="10">
        <f>+IFERROR(VLOOKUP(I2652,'[1]Resumen pagos 2025'!$1:$1048576,9,0),0)</f>
        <v>0</v>
      </c>
      <c r="P2652" t="b">
        <f t="shared" si="167"/>
        <v>0</v>
      </c>
    </row>
    <row r="2653" spans="1:16">
      <c r="A2653" t="s">
        <v>586</v>
      </c>
      <c r="B2653" t="s">
        <v>41</v>
      </c>
      <c r="C2653" s="9">
        <v>8135</v>
      </c>
      <c r="D2653" s="10">
        <v>45511</v>
      </c>
      <c r="E2653" s="11">
        <v>1517250</v>
      </c>
      <c r="F2653" t="s">
        <v>288</v>
      </c>
      <c r="G2653" s="10">
        <f t="shared" si="165"/>
        <v>45541</v>
      </c>
      <c r="H2653" t="s">
        <v>284</v>
      </c>
      <c r="I2653" s="12" t="str">
        <f t="shared" si="166"/>
        <v>81351517250</v>
      </c>
      <c r="L2653" s="11">
        <f t="shared" si="168"/>
        <v>-1517250</v>
      </c>
      <c r="O2653" s="10">
        <f>+IFERROR(VLOOKUP(I2653,'[1]Resumen pagos 2025'!$1:$1048576,9,0),0)</f>
        <v>0</v>
      </c>
      <c r="P2653" t="b">
        <f t="shared" si="167"/>
        <v>1</v>
      </c>
    </row>
    <row r="2654" spans="1:16">
      <c r="A2654" t="s">
        <v>353</v>
      </c>
      <c r="B2654" s="26" t="s">
        <v>41</v>
      </c>
      <c r="C2654" s="23">
        <v>3401</v>
      </c>
      <c r="D2654" s="24">
        <v>45511</v>
      </c>
      <c r="E2654" s="25">
        <v>149900</v>
      </c>
      <c r="F2654" s="26" t="s">
        <v>288</v>
      </c>
      <c r="G2654" s="10">
        <f t="shared" si="165"/>
        <v>45541</v>
      </c>
      <c r="H2654" s="26" t="s">
        <v>327</v>
      </c>
      <c r="I2654" s="27" t="str">
        <f t="shared" si="166"/>
        <v>3401149900</v>
      </c>
      <c r="J2654" s="24"/>
      <c r="K2654" s="25"/>
      <c r="L2654" s="25">
        <f t="shared" si="168"/>
        <v>-149900</v>
      </c>
      <c r="O2654" s="10">
        <f>+IFERROR(VLOOKUP(I2654,'[1]Resumen pagos 2025'!$1:$1048576,9,0),0)</f>
        <v>0</v>
      </c>
      <c r="P2654" t="b">
        <f t="shared" si="167"/>
        <v>1</v>
      </c>
    </row>
    <row r="2655" spans="1:16">
      <c r="A2655" t="s">
        <v>353</v>
      </c>
      <c r="B2655" t="s">
        <v>41</v>
      </c>
      <c r="C2655" s="9">
        <v>3402</v>
      </c>
      <c r="D2655" s="10">
        <v>45511</v>
      </c>
      <c r="E2655" s="11">
        <v>555000</v>
      </c>
      <c r="F2655" t="s">
        <v>288</v>
      </c>
      <c r="G2655" s="10">
        <f t="shared" si="165"/>
        <v>45541</v>
      </c>
      <c r="H2655" t="s">
        <v>284</v>
      </c>
      <c r="I2655" s="12" t="str">
        <f t="shared" si="166"/>
        <v>3402555000</v>
      </c>
      <c r="J2655" s="30">
        <v>45499</v>
      </c>
      <c r="K2655" s="31">
        <v>555000</v>
      </c>
      <c r="L2655" s="11">
        <f t="shared" si="168"/>
        <v>0</v>
      </c>
      <c r="O2655" s="10">
        <f>+IFERROR(VLOOKUP(I2655,'[1]Resumen pagos 2025'!$1:$1048576,9,0),0)</f>
        <v>0</v>
      </c>
      <c r="P2655" t="b">
        <f t="shared" si="167"/>
        <v>0</v>
      </c>
    </row>
    <row r="2656" spans="1:16">
      <c r="A2656" t="s">
        <v>353</v>
      </c>
      <c r="B2656" s="26" t="s">
        <v>310</v>
      </c>
      <c r="C2656" s="23">
        <v>338</v>
      </c>
      <c r="D2656" s="24">
        <v>45511</v>
      </c>
      <c r="E2656" s="25">
        <v>-149900</v>
      </c>
      <c r="F2656" s="26" t="s">
        <v>288</v>
      </c>
      <c r="G2656" s="10">
        <f t="shared" si="165"/>
        <v>45541</v>
      </c>
      <c r="H2656" s="26" t="s">
        <v>311</v>
      </c>
      <c r="I2656" s="27" t="str">
        <f t="shared" si="166"/>
        <v>338-149900</v>
      </c>
      <c r="J2656" s="24"/>
      <c r="K2656" s="25"/>
      <c r="L2656" s="25">
        <f t="shared" si="168"/>
        <v>149900</v>
      </c>
      <c r="O2656" s="10">
        <f>+IFERROR(VLOOKUP(I2656,'[1]Resumen pagos 2025'!$1:$1048576,9,0),0)</f>
        <v>0</v>
      </c>
      <c r="P2656" t="b">
        <f t="shared" si="167"/>
        <v>1</v>
      </c>
    </row>
    <row r="2657" spans="1:16">
      <c r="A2657" t="s">
        <v>466</v>
      </c>
      <c r="B2657" t="s">
        <v>41</v>
      </c>
      <c r="C2657" s="9">
        <v>1596</v>
      </c>
      <c r="D2657" s="10">
        <v>45511</v>
      </c>
      <c r="E2657" s="11">
        <v>247496</v>
      </c>
      <c r="F2657" t="s">
        <v>288</v>
      </c>
      <c r="G2657" s="10">
        <f t="shared" si="165"/>
        <v>45541</v>
      </c>
      <c r="H2657" t="s">
        <v>284</v>
      </c>
      <c r="I2657" s="12" t="str">
        <f t="shared" si="166"/>
        <v>1596247496</v>
      </c>
      <c r="L2657" s="11">
        <f t="shared" si="168"/>
        <v>-247496</v>
      </c>
      <c r="O2657" s="10">
        <f>+IFERROR(VLOOKUP(I2657,'[1]Resumen pagos 2025'!$1:$1048576,9,0),0)</f>
        <v>0</v>
      </c>
      <c r="P2657" t="b">
        <f t="shared" si="167"/>
        <v>1</v>
      </c>
    </row>
    <row r="2658" spans="1:16">
      <c r="A2658" t="s">
        <v>587</v>
      </c>
      <c r="B2658" t="s">
        <v>41</v>
      </c>
      <c r="C2658" s="9">
        <v>19468</v>
      </c>
      <c r="D2658" s="10">
        <v>45511</v>
      </c>
      <c r="E2658" s="11">
        <v>113800</v>
      </c>
      <c r="F2658" t="s">
        <v>288</v>
      </c>
      <c r="G2658" s="10">
        <f t="shared" si="165"/>
        <v>45541</v>
      </c>
      <c r="H2658" t="s">
        <v>284</v>
      </c>
      <c r="I2658" s="12" t="str">
        <f t="shared" si="166"/>
        <v>19468113800</v>
      </c>
      <c r="L2658" s="11">
        <f t="shared" si="168"/>
        <v>-113800</v>
      </c>
      <c r="O2658" s="10">
        <f>+IFERROR(VLOOKUP(I2658,'[1]Resumen pagos 2025'!$1:$1048576,9,0),0)</f>
        <v>0</v>
      </c>
      <c r="P2658" t="b">
        <f t="shared" si="167"/>
        <v>1</v>
      </c>
    </row>
    <row r="2659" spans="1:16">
      <c r="A2659" t="s">
        <v>571</v>
      </c>
      <c r="B2659" t="s">
        <v>41</v>
      </c>
      <c r="C2659" s="9">
        <v>163</v>
      </c>
      <c r="D2659" s="10">
        <v>45511</v>
      </c>
      <c r="E2659" s="11">
        <v>440299</v>
      </c>
      <c r="F2659" t="s">
        <v>288</v>
      </c>
      <c r="G2659" s="10">
        <f t="shared" si="165"/>
        <v>45541</v>
      </c>
      <c r="H2659" t="s">
        <v>284</v>
      </c>
      <c r="I2659" s="12" t="str">
        <f t="shared" si="166"/>
        <v>163440299</v>
      </c>
      <c r="L2659" s="11">
        <f t="shared" si="168"/>
        <v>-440299</v>
      </c>
      <c r="O2659" s="10">
        <f>+IFERROR(VLOOKUP(I2659,'[1]Resumen pagos 2025'!$1:$1048576,9,0),0)</f>
        <v>0</v>
      </c>
      <c r="P2659" t="b">
        <f t="shared" si="167"/>
        <v>1</v>
      </c>
    </row>
    <row r="2660" spans="1:16">
      <c r="A2660" t="s">
        <v>571</v>
      </c>
      <c r="B2660" t="s">
        <v>41</v>
      </c>
      <c r="C2660" s="9">
        <v>164</v>
      </c>
      <c r="D2660" s="10">
        <v>45511</v>
      </c>
      <c r="E2660" s="11">
        <v>470038</v>
      </c>
      <c r="F2660" t="s">
        <v>288</v>
      </c>
      <c r="G2660" s="10">
        <f t="shared" si="165"/>
        <v>45541</v>
      </c>
      <c r="H2660" t="s">
        <v>284</v>
      </c>
      <c r="I2660" s="12" t="str">
        <f t="shared" si="166"/>
        <v>164470038</v>
      </c>
      <c r="L2660" s="11">
        <f t="shared" si="168"/>
        <v>-470038</v>
      </c>
      <c r="O2660" s="10">
        <f>+IFERROR(VLOOKUP(I2660,'[1]Resumen pagos 2025'!$1:$1048576,9,0),0)</f>
        <v>0</v>
      </c>
      <c r="P2660" t="b">
        <f t="shared" si="167"/>
        <v>1</v>
      </c>
    </row>
    <row r="2661" spans="1:16">
      <c r="A2661" t="s">
        <v>553</v>
      </c>
      <c r="B2661" t="s">
        <v>41</v>
      </c>
      <c r="C2661" s="9">
        <v>12599</v>
      </c>
      <c r="D2661" s="10">
        <v>45511</v>
      </c>
      <c r="E2661" s="11">
        <v>1931441</v>
      </c>
      <c r="F2661" t="s">
        <v>288</v>
      </c>
      <c r="G2661" s="10">
        <f t="shared" si="165"/>
        <v>45541</v>
      </c>
      <c r="H2661" t="s">
        <v>284</v>
      </c>
      <c r="I2661" s="12" t="str">
        <f t="shared" si="166"/>
        <v>125991931441</v>
      </c>
      <c r="J2661" s="10">
        <v>45552</v>
      </c>
      <c r="K2661" s="11">
        <f>+L2658</f>
        <v>-113800</v>
      </c>
      <c r="L2661" s="11">
        <f t="shared" si="168"/>
        <v>-2045241</v>
      </c>
      <c r="O2661" s="10">
        <f>+IFERROR(VLOOKUP(I2661,'[1]Resumen pagos 2025'!$1:$1048576,9,0),0)</f>
        <v>0</v>
      </c>
      <c r="P2661" t="b">
        <f t="shared" si="167"/>
        <v>0</v>
      </c>
    </row>
    <row r="2662" spans="1:16">
      <c r="A2662" t="s">
        <v>57</v>
      </c>
      <c r="B2662" t="s">
        <v>310</v>
      </c>
      <c r="C2662" s="9">
        <v>117641</v>
      </c>
      <c r="D2662" s="10">
        <v>45511</v>
      </c>
      <c r="E2662" s="11">
        <v>-176293</v>
      </c>
      <c r="F2662" t="s">
        <v>288</v>
      </c>
      <c r="G2662" s="10">
        <f t="shared" si="165"/>
        <v>45541</v>
      </c>
      <c r="H2662" t="s">
        <v>311</v>
      </c>
      <c r="I2662" s="12" t="str">
        <f t="shared" si="166"/>
        <v>117641-176293</v>
      </c>
      <c r="L2662" s="11">
        <f t="shared" si="168"/>
        <v>176293</v>
      </c>
      <c r="O2662" s="10">
        <f>+IFERROR(VLOOKUP(I2662,'[1]Resumen pagos 2025'!$1:$1048576,9,0),0)</f>
        <v>0</v>
      </c>
      <c r="P2662" t="b">
        <f t="shared" si="167"/>
        <v>1</v>
      </c>
    </row>
    <row r="2663" spans="1:16">
      <c r="A2663" t="s">
        <v>55</v>
      </c>
      <c r="B2663" t="s">
        <v>41</v>
      </c>
      <c r="C2663" s="9">
        <v>1103596</v>
      </c>
      <c r="D2663" s="10">
        <v>45512</v>
      </c>
      <c r="E2663" s="11">
        <v>4808491</v>
      </c>
      <c r="F2663" t="s">
        <v>288</v>
      </c>
      <c r="G2663" s="10">
        <f t="shared" si="165"/>
        <v>45542</v>
      </c>
      <c r="H2663" t="s">
        <v>284</v>
      </c>
      <c r="I2663" s="12" t="str">
        <f t="shared" si="166"/>
        <v>11035964808491</v>
      </c>
      <c r="L2663" s="11">
        <f t="shared" si="168"/>
        <v>-4808491</v>
      </c>
      <c r="N2663" s="14" t="s">
        <v>304</v>
      </c>
      <c r="O2663" s="10">
        <f>+IFERROR(VLOOKUP(I2663,'[1]Resumen pagos 2025'!$1:$1048576,9,0),0)</f>
        <v>0</v>
      </c>
      <c r="P2663" t="b">
        <f t="shared" si="167"/>
        <v>1</v>
      </c>
    </row>
    <row r="2664" spans="1:16">
      <c r="A2664" t="s">
        <v>55</v>
      </c>
      <c r="B2664" t="s">
        <v>41</v>
      </c>
      <c r="C2664" s="9">
        <v>1103597</v>
      </c>
      <c r="D2664" s="10">
        <v>45512</v>
      </c>
      <c r="E2664" s="11">
        <v>1009970</v>
      </c>
      <c r="F2664" t="s">
        <v>288</v>
      </c>
      <c r="G2664" s="10">
        <f t="shared" si="165"/>
        <v>45542</v>
      </c>
      <c r="H2664" t="s">
        <v>284</v>
      </c>
      <c r="I2664" s="12" t="str">
        <f t="shared" si="166"/>
        <v>11035971009970</v>
      </c>
      <c r="L2664" s="11">
        <f t="shared" si="168"/>
        <v>-1009970</v>
      </c>
      <c r="N2664" s="14" t="s">
        <v>304</v>
      </c>
      <c r="O2664" s="10">
        <f>+IFERROR(VLOOKUP(I2664,'[1]Resumen pagos 2025'!$1:$1048576,9,0),0)</f>
        <v>0</v>
      </c>
      <c r="P2664" t="b">
        <f t="shared" si="167"/>
        <v>1</v>
      </c>
    </row>
    <row r="2665" spans="1:16">
      <c r="A2665" t="s">
        <v>553</v>
      </c>
      <c r="B2665" t="s">
        <v>41</v>
      </c>
      <c r="C2665" s="9">
        <v>12607</v>
      </c>
      <c r="D2665" s="10">
        <v>45512</v>
      </c>
      <c r="E2665" s="11">
        <v>844046</v>
      </c>
      <c r="F2665" t="s">
        <v>288</v>
      </c>
      <c r="G2665" s="10">
        <f t="shared" si="165"/>
        <v>45542</v>
      </c>
      <c r="H2665" t="s">
        <v>284</v>
      </c>
      <c r="I2665" s="12" t="str">
        <f t="shared" si="166"/>
        <v>12607844046</v>
      </c>
      <c r="J2665" s="10">
        <v>45552</v>
      </c>
      <c r="K2665" s="11">
        <f>+L2652</f>
        <v>0</v>
      </c>
      <c r="L2665" s="11">
        <f t="shared" si="168"/>
        <v>-844046</v>
      </c>
      <c r="O2665" s="10">
        <f>+IFERROR(VLOOKUP(I2665,'[1]Resumen pagos 2025'!$1:$1048576,9,0),0)</f>
        <v>0</v>
      </c>
      <c r="P2665" t="b">
        <f t="shared" si="167"/>
        <v>0</v>
      </c>
    </row>
    <row r="2666" spans="1:16">
      <c r="A2666" t="s">
        <v>52</v>
      </c>
      <c r="B2666" t="s">
        <v>41</v>
      </c>
      <c r="C2666" s="9">
        <v>122894</v>
      </c>
      <c r="D2666" s="10">
        <v>45513</v>
      </c>
      <c r="E2666" s="11">
        <v>447440</v>
      </c>
      <c r="F2666" t="s">
        <v>288</v>
      </c>
      <c r="G2666" s="10">
        <f t="shared" si="165"/>
        <v>45543</v>
      </c>
      <c r="H2666" t="s">
        <v>284</v>
      </c>
      <c r="I2666" s="12" t="str">
        <f t="shared" si="166"/>
        <v>122894447440</v>
      </c>
      <c r="J2666" s="10">
        <v>45581</v>
      </c>
      <c r="K2666" s="11">
        <v>447440</v>
      </c>
      <c r="L2666" s="11">
        <f t="shared" si="168"/>
        <v>0</v>
      </c>
      <c r="O2666" s="10">
        <f>+IFERROR(VLOOKUP(I2666,'[1]Resumen pagos 2025'!$1:$1048576,9,0),0)</f>
        <v>0</v>
      </c>
      <c r="P2666" t="b">
        <f t="shared" si="167"/>
        <v>0</v>
      </c>
    </row>
    <row r="2667" spans="1:16">
      <c r="A2667" t="s">
        <v>47</v>
      </c>
      <c r="B2667" t="s">
        <v>41</v>
      </c>
      <c r="C2667" s="9">
        <v>13502</v>
      </c>
      <c r="D2667" s="10">
        <v>45513</v>
      </c>
      <c r="E2667" s="11">
        <v>23993</v>
      </c>
      <c r="F2667" t="s">
        <v>288</v>
      </c>
      <c r="G2667" s="10">
        <f t="shared" si="165"/>
        <v>45543</v>
      </c>
      <c r="H2667" t="s">
        <v>284</v>
      </c>
      <c r="I2667" s="12" t="str">
        <f t="shared" si="166"/>
        <v>1350223993</v>
      </c>
      <c r="L2667" s="11">
        <f t="shared" si="168"/>
        <v>-23993</v>
      </c>
      <c r="O2667" s="10">
        <f>+IFERROR(VLOOKUP(I2667,'[1]Resumen pagos 2025'!$1:$1048576,9,0),0)</f>
        <v>0</v>
      </c>
      <c r="P2667" t="b">
        <f t="shared" si="167"/>
        <v>1</v>
      </c>
    </row>
    <row r="2668" spans="1:16">
      <c r="A2668" t="s">
        <v>66</v>
      </c>
      <c r="B2668" t="s">
        <v>41</v>
      </c>
      <c r="C2668" s="9">
        <v>1</v>
      </c>
      <c r="D2668" s="10">
        <v>45513</v>
      </c>
      <c r="E2668" s="11">
        <v>861393</v>
      </c>
      <c r="F2668" t="s">
        <v>288</v>
      </c>
      <c r="G2668" s="10">
        <f t="shared" si="165"/>
        <v>45543</v>
      </c>
      <c r="H2668" t="s">
        <v>284</v>
      </c>
      <c r="I2668" s="12" t="str">
        <f t="shared" si="166"/>
        <v>1861393</v>
      </c>
      <c r="J2668" s="30">
        <v>45488</v>
      </c>
      <c r="K2668" s="31">
        <v>861393</v>
      </c>
      <c r="L2668" s="11">
        <f t="shared" si="168"/>
        <v>0</v>
      </c>
      <c r="N2668" s="14" t="s">
        <v>588</v>
      </c>
      <c r="O2668" s="10">
        <f>+IFERROR(VLOOKUP(I2668,'[1]Resumen pagos 2025'!$1:$1048576,9,0),0)</f>
        <v>0</v>
      </c>
      <c r="P2668" t="b">
        <f t="shared" si="167"/>
        <v>0</v>
      </c>
    </row>
    <row r="2669" spans="1:16">
      <c r="A2669" t="s">
        <v>66</v>
      </c>
      <c r="B2669" t="s">
        <v>41</v>
      </c>
      <c r="C2669" s="9">
        <v>2</v>
      </c>
      <c r="D2669" s="10">
        <v>45513</v>
      </c>
      <c r="E2669" s="11">
        <v>1380210</v>
      </c>
      <c r="F2669" t="s">
        <v>288</v>
      </c>
      <c r="G2669" s="10">
        <f t="shared" si="165"/>
        <v>45543</v>
      </c>
      <c r="H2669" t="s">
        <v>284</v>
      </c>
      <c r="I2669" s="12" t="str">
        <f t="shared" si="166"/>
        <v>21380210</v>
      </c>
      <c r="J2669" s="30">
        <v>45492</v>
      </c>
      <c r="K2669" s="31">
        <v>1380210</v>
      </c>
      <c r="L2669" s="11">
        <f t="shared" si="168"/>
        <v>0</v>
      </c>
      <c r="N2669" s="14" t="s">
        <v>588</v>
      </c>
      <c r="O2669" s="10">
        <f>+IFERROR(VLOOKUP(I2669,'[1]Resumen pagos 2025'!$1:$1048576,9,0),0)</f>
        <v>0</v>
      </c>
      <c r="P2669" t="b">
        <f t="shared" si="167"/>
        <v>0</v>
      </c>
    </row>
    <row r="2670" spans="1:16">
      <c r="A2670" t="s">
        <v>66</v>
      </c>
      <c r="B2670" t="s">
        <v>41</v>
      </c>
      <c r="C2670" s="9">
        <v>3</v>
      </c>
      <c r="D2670" s="10">
        <v>45513</v>
      </c>
      <c r="E2670" s="11">
        <v>306972</v>
      </c>
      <c r="F2670" t="s">
        <v>288</v>
      </c>
      <c r="G2670" s="10">
        <f t="shared" si="165"/>
        <v>45543</v>
      </c>
      <c r="H2670" t="s">
        <v>284</v>
      </c>
      <c r="I2670" s="12" t="str">
        <f t="shared" si="166"/>
        <v>3306972</v>
      </c>
      <c r="J2670" s="56">
        <v>45526</v>
      </c>
      <c r="K2670" s="57">
        <v>1922751</v>
      </c>
      <c r="L2670" s="11">
        <f t="shared" si="168"/>
        <v>1615779</v>
      </c>
      <c r="N2670" s="14" t="s">
        <v>588</v>
      </c>
      <c r="O2670" s="10">
        <f>+IFERROR(VLOOKUP(I2670,'[1]Resumen pagos 2025'!$1:$1048576,9,0),0)</f>
        <v>0</v>
      </c>
      <c r="P2670" t="b">
        <f t="shared" si="167"/>
        <v>0</v>
      </c>
    </row>
    <row r="2671" spans="1:16">
      <c r="A2671" t="s">
        <v>57</v>
      </c>
      <c r="B2671" t="s">
        <v>41</v>
      </c>
      <c r="C2671" s="9">
        <v>599574</v>
      </c>
      <c r="D2671" s="10">
        <v>45513</v>
      </c>
      <c r="E2671" s="11">
        <v>1694183</v>
      </c>
      <c r="F2671" t="s">
        <v>288</v>
      </c>
      <c r="G2671" s="10">
        <f t="shared" si="165"/>
        <v>45543</v>
      </c>
      <c r="H2671" t="s">
        <v>284</v>
      </c>
      <c r="I2671" s="12" t="str">
        <f t="shared" si="166"/>
        <v>5995741694183</v>
      </c>
      <c r="J2671" s="10">
        <v>45510</v>
      </c>
      <c r="K2671" s="11">
        <v>1694183</v>
      </c>
      <c r="L2671" s="11">
        <f t="shared" si="168"/>
        <v>0</v>
      </c>
      <c r="O2671" s="10">
        <f>+IFERROR(VLOOKUP(I2671,'[1]Resumen pagos 2025'!$1:$1048576,9,0),0)</f>
        <v>0</v>
      </c>
      <c r="P2671" t="b">
        <f t="shared" si="167"/>
        <v>0</v>
      </c>
    </row>
    <row r="2672" spans="1:16">
      <c r="A2672" t="s">
        <v>300</v>
      </c>
      <c r="B2672" t="s">
        <v>41</v>
      </c>
      <c r="C2672" s="9">
        <v>49632071</v>
      </c>
      <c r="D2672" s="10">
        <v>45514</v>
      </c>
      <c r="E2672" s="11">
        <v>37471</v>
      </c>
      <c r="F2672" t="s">
        <v>288</v>
      </c>
      <c r="G2672" s="10">
        <f t="shared" si="165"/>
        <v>45544</v>
      </c>
      <c r="H2672" t="s">
        <v>284</v>
      </c>
      <c r="I2672" s="12" t="str">
        <f t="shared" si="166"/>
        <v>4963207137471</v>
      </c>
      <c r="L2672" s="11">
        <f t="shared" si="168"/>
        <v>-37471</v>
      </c>
      <c r="O2672" s="10">
        <f>+IFERROR(VLOOKUP(I2672,'[1]Resumen pagos 2025'!$1:$1048576,9,0),0)</f>
        <v>0</v>
      </c>
      <c r="P2672" t="b">
        <f t="shared" si="167"/>
        <v>1</v>
      </c>
    </row>
    <row r="2673" spans="1:16">
      <c r="A2673" t="s">
        <v>426</v>
      </c>
      <c r="B2673" t="s">
        <v>41</v>
      </c>
      <c r="C2673" s="9">
        <v>5572820</v>
      </c>
      <c r="D2673" s="10">
        <v>45515</v>
      </c>
      <c r="E2673" s="11">
        <v>8489</v>
      </c>
      <c r="F2673" t="s">
        <v>288</v>
      </c>
      <c r="G2673" s="10">
        <f t="shared" si="165"/>
        <v>45545</v>
      </c>
      <c r="H2673" t="s">
        <v>284</v>
      </c>
      <c r="I2673" s="12" t="str">
        <f t="shared" si="166"/>
        <v>55728208489</v>
      </c>
      <c r="L2673" s="11">
        <f t="shared" si="168"/>
        <v>-8489</v>
      </c>
      <c r="O2673" s="10">
        <f>+IFERROR(VLOOKUP(I2673,'[1]Resumen pagos 2025'!$1:$1048576,9,0),0)</f>
        <v>0</v>
      </c>
      <c r="P2673" t="b">
        <f t="shared" si="167"/>
        <v>1</v>
      </c>
    </row>
    <row r="2674" spans="1:16">
      <c r="A2674" t="s">
        <v>478</v>
      </c>
      <c r="B2674" t="s">
        <v>41</v>
      </c>
      <c r="C2674" s="9">
        <v>392</v>
      </c>
      <c r="D2674" s="10">
        <v>45516</v>
      </c>
      <c r="E2674" s="11">
        <v>367800</v>
      </c>
      <c r="F2674" t="s">
        <v>288</v>
      </c>
      <c r="G2674" s="10">
        <f t="shared" si="165"/>
        <v>45546</v>
      </c>
      <c r="H2674" t="s">
        <v>284</v>
      </c>
      <c r="I2674" s="12" t="str">
        <f t="shared" si="166"/>
        <v>392367800</v>
      </c>
      <c r="J2674" s="51">
        <v>45526</v>
      </c>
      <c r="K2674" s="29">
        <v>367800</v>
      </c>
      <c r="L2674" s="11">
        <f t="shared" si="168"/>
        <v>0</v>
      </c>
      <c r="N2674" s="13" t="s">
        <v>554</v>
      </c>
      <c r="O2674" s="10">
        <f>+IFERROR(VLOOKUP(I2674,'[1]Resumen pagos 2025'!$1:$1048576,9,0),0)</f>
        <v>0</v>
      </c>
      <c r="P2674" t="b">
        <f t="shared" si="167"/>
        <v>0</v>
      </c>
    </row>
    <row r="2675" spans="1:16">
      <c r="A2675" t="s">
        <v>55</v>
      </c>
      <c r="B2675" t="s">
        <v>41</v>
      </c>
      <c r="C2675" s="9">
        <v>1103693</v>
      </c>
      <c r="D2675" s="10">
        <v>45516</v>
      </c>
      <c r="E2675" s="11">
        <v>1399979</v>
      </c>
      <c r="F2675" t="s">
        <v>288</v>
      </c>
      <c r="G2675" s="10">
        <f t="shared" si="165"/>
        <v>45546</v>
      </c>
      <c r="H2675" t="s">
        <v>284</v>
      </c>
      <c r="I2675" s="12" t="str">
        <f t="shared" si="166"/>
        <v>11036931399979</v>
      </c>
      <c r="L2675" s="11">
        <f t="shared" si="168"/>
        <v>-1399979</v>
      </c>
      <c r="N2675" s="14" t="s">
        <v>304</v>
      </c>
      <c r="O2675" s="10">
        <f>+IFERROR(VLOOKUP(I2675,'[1]Resumen pagos 2025'!$1:$1048576,9,0),0)</f>
        <v>0</v>
      </c>
      <c r="P2675" t="b">
        <f t="shared" si="167"/>
        <v>1</v>
      </c>
    </row>
    <row r="2676" spans="1:16">
      <c r="A2676" t="s">
        <v>67</v>
      </c>
      <c r="B2676" t="s">
        <v>41</v>
      </c>
      <c r="C2676" s="9">
        <v>41937</v>
      </c>
      <c r="D2676" s="10">
        <v>45517</v>
      </c>
      <c r="E2676" s="11">
        <v>1124379</v>
      </c>
      <c r="F2676" t="s">
        <v>288</v>
      </c>
      <c r="G2676" s="10">
        <f t="shared" si="165"/>
        <v>45547</v>
      </c>
      <c r="H2676" t="s">
        <v>284</v>
      </c>
      <c r="I2676" s="12" t="str">
        <f t="shared" si="166"/>
        <v>419371124379</v>
      </c>
      <c r="L2676" s="11">
        <f t="shared" si="168"/>
        <v>-1124379</v>
      </c>
      <c r="N2676" s="14" t="s">
        <v>298</v>
      </c>
      <c r="O2676" s="10">
        <f>+IFERROR(VLOOKUP(I2676,'[1]Resumen pagos 2025'!$1:$1048576,9,0),0)</f>
        <v>0</v>
      </c>
      <c r="P2676" t="b">
        <f t="shared" si="167"/>
        <v>1</v>
      </c>
    </row>
    <row r="2677" spans="1:16">
      <c r="A2677" t="s">
        <v>47</v>
      </c>
      <c r="B2677" t="s">
        <v>41</v>
      </c>
      <c r="C2677" s="9">
        <v>13508</v>
      </c>
      <c r="D2677" s="10">
        <v>45517</v>
      </c>
      <c r="E2677" s="11">
        <v>1122468</v>
      </c>
      <c r="F2677" t="s">
        <v>288</v>
      </c>
      <c r="G2677" s="10">
        <f t="shared" si="165"/>
        <v>45547</v>
      </c>
      <c r="H2677" t="s">
        <v>284</v>
      </c>
      <c r="I2677" s="12" t="str">
        <f t="shared" si="166"/>
        <v>135081122468</v>
      </c>
      <c r="L2677" s="11">
        <f t="shared" si="168"/>
        <v>-1122468</v>
      </c>
      <c r="O2677" s="10">
        <f>+IFERROR(VLOOKUP(I2677,'[1]Resumen pagos 2025'!$1:$1048576,9,0),0)</f>
        <v>0</v>
      </c>
      <c r="P2677" t="b">
        <f t="shared" si="167"/>
        <v>1</v>
      </c>
    </row>
    <row r="2678" spans="1:16">
      <c r="A2678" t="s">
        <v>556</v>
      </c>
      <c r="B2678" t="s">
        <v>41</v>
      </c>
      <c r="C2678" s="9">
        <v>90</v>
      </c>
      <c r="D2678" s="10">
        <v>45517</v>
      </c>
      <c r="E2678" s="11">
        <v>287885</v>
      </c>
      <c r="F2678" t="s">
        <v>288</v>
      </c>
      <c r="G2678" s="10">
        <f t="shared" si="165"/>
        <v>45547</v>
      </c>
      <c r="H2678" t="s">
        <v>284</v>
      </c>
      <c r="I2678" s="12" t="str">
        <f t="shared" si="166"/>
        <v>90287885</v>
      </c>
      <c r="L2678" s="11">
        <f t="shared" si="168"/>
        <v>-287885</v>
      </c>
      <c r="O2678" s="10">
        <f>+IFERROR(VLOOKUP(I2678,'[1]Resumen pagos 2025'!$1:$1048576,9,0),0)</f>
        <v>0</v>
      </c>
      <c r="P2678" t="b">
        <f t="shared" si="167"/>
        <v>1</v>
      </c>
    </row>
    <row r="2679" spans="1:16">
      <c r="A2679" t="s">
        <v>350</v>
      </c>
      <c r="B2679" t="s">
        <v>41</v>
      </c>
      <c r="C2679" s="9">
        <v>6813122</v>
      </c>
      <c r="D2679" s="10">
        <v>45517</v>
      </c>
      <c r="E2679" s="11">
        <v>7906</v>
      </c>
      <c r="F2679" t="s">
        <v>288</v>
      </c>
      <c r="G2679" s="10">
        <f t="shared" si="165"/>
        <v>45547</v>
      </c>
      <c r="H2679" t="s">
        <v>284</v>
      </c>
      <c r="I2679" s="12" t="str">
        <f t="shared" si="166"/>
        <v>68131227906</v>
      </c>
      <c r="J2679" s="10">
        <f>+G2679</f>
        <v>45547</v>
      </c>
      <c r="K2679" s="11">
        <f>+E2679</f>
        <v>7906</v>
      </c>
      <c r="L2679" s="11">
        <f t="shared" si="168"/>
        <v>0</v>
      </c>
      <c r="O2679" s="10">
        <f>+IFERROR(VLOOKUP(I2679,'[1]Resumen pagos 2025'!$1:$1048576,9,0),0)</f>
        <v>0</v>
      </c>
      <c r="P2679" t="b">
        <f t="shared" si="167"/>
        <v>0</v>
      </c>
    </row>
    <row r="2680" spans="1:16">
      <c r="A2680" t="s">
        <v>51</v>
      </c>
      <c r="B2680" t="s">
        <v>41</v>
      </c>
      <c r="C2680" s="9">
        <v>19110</v>
      </c>
      <c r="D2680" s="10">
        <v>45518</v>
      </c>
      <c r="E2680" s="11">
        <v>214200</v>
      </c>
      <c r="F2680" t="s">
        <v>288</v>
      </c>
      <c r="G2680" s="10">
        <f t="shared" si="165"/>
        <v>45548</v>
      </c>
      <c r="H2680" t="s">
        <v>284</v>
      </c>
      <c r="I2680" s="12" t="str">
        <f t="shared" si="166"/>
        <v>19110214200</v>
      </c>
      <c r="L2680" s="11">
        <f t="shared" si="168"/>
        <v>-214200</v>
      </c>
      <c r="O2680" s="10">
        <f>+IFERROR(VLOOKUP(I2680,'[1]Resumen pagos 2025'!$1:$1048576,9,0),0)</f>
        <v>0</v>
      </c>
      <c r="P2680" t="b">
        <f t="shared" si="167"/>
        <v>1</v>
      </c>
    </row>
    <row r="2681" spans="1:16">
      <c r="A2681" t="s">
        <v>51</v>
      </c>
      <c r="B2681" t="s">
        <v>41</v>
      </c>
      <c r="C2681" s="9">
        <v>19111</v>
      </c>
      <c r="D2681" s="10">
        <v>45518</v>
      </c>
      <c r="E2681" s="25">
        <v>214200</v>
      </c>
      <c r="F2681" t="s">
        <v>288</v>
      </c>
      <c r="G2681" s="10">
        <f t="shared" si="165"/>
        <v>45548</v>
      </c>
      <c r="H2681" t="s">
        <v>284</v>
      </c>
      <c r="I2681" s="12" t="str">
        <f t="shared" si="166"/>
        <v>19111214200</v>
      </c>
      <c r="L2681" s="11">
        <f t="shared" si="168"/>
        <v>-214200</v>
      </c>
      <c r="O2681" s="10">
        <f>+IFERROR(VLOOKUP(I2681,'[1]Resumen pagos 2025'!$1:$1048576,9,0),0)</f>
        <v>0</v>
      </c>
      <c r="P2681" t="b">
        <f t="shared" si="167"/>
        <v>1</v>
      </c>
    </row>
    <row r="2682" spans="1:16">
      <c r="A2682" t="s">
        <v>51</v>
      </c>
      <c r="B2682" t="s">
        <v>310</v>
      </c>
      <c r="C2682" s="9">
        <v>2393</v>
      </c>
      <c r="D2682" s="10">
        <v>45518</v>
      </c>
      <c r="E2682" s="25">
        <v>-214200</v>
      </c>
      <c r="F2682" t="s">
        <v>288</v>
      </c>
      <c r="G2682" s="10">
        <f t="shared" si="165"/>
        <v>45548</v>
      </c>
      <c r="H2682" s="26" t="s">
        <v>311</v>
      </c>
      <c r="I2682" s="12" t="str">
        <f t="shared" si="166"/>
        <v>2393-214200</v>
      </c>
      <c r="L2682" s="11">
        <f t="shared" si="168"/>
        <v>214200</v>
      </c>
      <c r="O2682" s="10">
        <f>+IFERROR(VLOOKUP(I2682,'[1]Resumen pagos 2025'!$1:$1048576,9,0),0)</f>
        <v>0</v>
      </c>
      <c r="P2682" t="b">
        <f t="shared" si="167"/>
        <v>1</v>
      </c>
    </row>
    <row r="2683" spans="1:16">
      <c r="A2683" t="s">
        <v>55</v>
      </c>
      <c r="B2683" t="s">
        <v>41</v>
      </c>
      <c r="C2683" s="9">
        <v>1103765</v>
      </c>
      <c r="D2683" s="10">
        <v>45518</v>
      </c>
      <c r="E2683" s="11">
        <v>3356163</v>
      </c>
      <c r="F2683" t="s">
        <v>288</v>
      </c>
      <c r="G2683" s="10">
        <f t="shared" si="165"/>
        <v>45548</v>
      </c>
      <c r="H2683" t="s">
        <v>284</v>
      </c>
      <c r="I2683" s="12" t="str">
        <f t="shared" si="166"/>
        <v>11037653356163</v>
      </c>
      <c r="L2683" s="11">
        <f t="shared" si="168"/>
        <v>-3356163</v>
      </c>
      <c r="N2683" s="14" t="s">
        <v>304</v>
      </c>
      <c r="O2683" s="10">
        <f>+IFERROR(VLOOKUP(I2683,'[1]Resumen pagos 2025'!$1:$1048576,9,0),0)</f>
        <v>0</v>
      </c>
      <c r="P2683" t="b">
        <f t="shared" si="167"/>
        <v>1</v>
      </c>
    </row>
    <row r="2684" spans="1:16">
      <c r="A2684" t="s">
        <v>434</v>
      </c>
      <c r="B2684" t="s">
        <v>41</v>
      </c>
      <c r="C2684" s="9">
        <v>6196</v>
      </c>
      <c r="D2684" s="10">
        <v>45520</v>
      </c>
      <c r="E2684" s="11">
        <v>452200</v>
      </c>
      <c r="F2684" t="s">
        <v>288</v>
      </c>
      <c r="G2684" s="10">
        <f t="shared" si="165"/>
        <v>45550</v>
      </c>
      <c r="H2684" t="s">
        <v>284</v>
      </c>
      <c r="I2684" s="12" t="str">
        <f t="shared" si="166"/>
        <v>6196452200</v>
      </c>
      <c r="L2684" s="11">
        <f t="shared" si="168"/>
        <v>-452200</v>
      </c>
      <c r="O2684" s="10">
        <f>+IFERROR(VLOOKUP(I2684,'[1]Resumen pagos 2025'!$1:$1048576,9,0),0)</f>
        <v>0</v>
      </c>
      <c r="P2684" t="b">
        <f t="shared" si="167"/>
        <v>1</v>
      </c>
    </row>
    <row r="2685" spans="1:16">
      <c r="A2685" t="s">
        <v>589</v>
      </c>
      <c r="B2685" t="s">
        <v>297</v>
      </c>
      <c r="C2685" s="9">
        <v>36263</v>
      </c>
      <c r="D2685" s="10">
        <v>45520</v>
      </c>
      <c r="E2685" s="11">
        <v>1707540</v>
      </c>
      <c r="F2685" t="s">
        <v>288</v>
      </c>
      <c r="G2685" s="10">
        <f t="shared" si="165"/>
        <v>45550</v>
      </c>
      <c r="H2685" t="s">
        <v>284</v>
      </c>
      <c r="I2685" s="12" t="str">
        <f t="shared" si="166"/>
        <v>362631707540</v>
      </c>
      <c r="L2685" s="11">
        <f t="shared" si="168"/>
        <v>-1707540</v>
      </c>
      <c r="O2685" s="10">
        <f>+IFERROR(VLOOKUP(I2685,'[1]Resumen pagos 2025'!$1:$1048576,9,0),0)</f>
        <v>0</v>
      </c>
      <c r="P2685" t="b">
        <f t="shared" si="167"/>
        <v>1</v>
      </c>
    </row>
    <row r="2686" spans="1:16">
      <c r="A2686" t="s">
        <v>478</v>
      </c>
      <c r="B2686" t="s">
        <v>41</v>
      </c>
      <c r="C2686" s="9">
        <v>394</v>
      </c>
      <c r="D2686" s="10">
        <v>45520</v>
      </c>
      <c r="E2686" s="11">
        <v>561701</v>
      </c>
      <c r="F2686" t="s">
        <v>288</v>
      </c>
      <c r="G2686" s="10">
        <f t="shared" si="165"/>
        <v>45550</v>
      </c>
      <c r="H2686" t="s">
        <v>284</v>
      </c>
      <c r="I2686" s="12" t="str">
        <f t="shared" si="166"/>
        <v>394561701</v>
      </c>
      <c r="J2686" s="51">
        <v>45525</v>
      </c>
      <c r="K2686" s="29">
        <v>561701</v>
      </c>
      <c r="L2686" s="11">
        <f t="shared" si="168"/>
        <v>0</v>
      </c>
      <c r="N2686" s="13" t="s">
        <v>554</v>
      </c>
      <c r="O2686" s="10">
        <f>+IFERROR(VLOOKUP(I2686,'[1]Resumen pagos 2025'!$1:$1048576,9,0),0)</f>
        <v>0</v>
      </c>
      <c r="P2686" t="b">
        <f t="shared" si="167"/>
        <v>0</v>
      </c>
    </row>
    <row r="2687" spans="1:16">
      <c r="A2687" t="s">
        <v>47</v>
      </c>
      <c r="B2687" t="s">
        <v>41</v>
      </c>
      <c r="C2687" s="9">
        <v>13518</v>
      </c>
      <c r="D2687" s="10">
        <v>45520</v>
      </c>
      <c r="E2687" s="11">
        <v>8715404</v>
      </c>
      <c r="F2687" t="s">
        <v>288</v>
      </c>
      <c r="G2687" s="10">
        <f t="shared" si="165"/>
        <v>45550</v>
      </c>
      <c r="H2687" t="s">
        <v>284</v>
      </c>
      <c r="I2687" s="12" t="str">
        <f t="shared" si="166"/>
        <v>135188715404</v>
      </c>
      <c r="L2687" s="11">
        <f t="shared" si="168"/>
        <v>-8715404</v>
      </c>
      <c r="O2687" s="10">
        <f>+IFERROR(VLOOKUP(I2687,'[1]Resumen pagos 2025'!$1:$1048576,9,0),0)</f>
        <v>0</v>
      </c>
      <c r="P2687" t="b">
        <f t="shared" si="167"/>
        <v>1</v>
      </c>
    </row>
    <row r="2688" spans="1:16">
      <c r="A2688" t="s">
        <v>47</v>
      </c>
      <c r="B2688" t="s">
        <v>41</v>
      </c>
      <c r="C2688" s="9">
        <v>13517</v>
      </c>
      <c r="D2688" s="10">
        <v>45520</v>
      </c>
      <c r="E2688" s="11">
        <v>1537341</v>
      </c>
      <c r="F2688" t="s">
        <v>288</v>
      </c>
      <c r="G2688" s="10">
        <f t="shared" si="165"/>
        <v>45550</v>
      </c>
      <c r="H2688" t="s">
        <v>284</v>
      </c>
      <c r="I2688" s="12" t="str">
        <f t="shared" si="166"/>
        <v>135171537341</v>
      </c>
      <c r="L2688" s="11">
        <f t="shared" si="168"/>
        <v>-1537341</v>
      </c>
      <c r="O2688" s="10">
        <f>+IFERROR(VLOOKUP(I2688,'[1]Resumen pagos 2025'!$1:$1048576,9,0),0)</f>
        <v>0</v>
      </c>
      <c r="P2688" t="b">
        <f t="shared" si="167"/>
        <v>1</v>
      </c>
    </row>
    <row r="2689" spans="1:16">
      <c r="A2689" t="s">
        <v>346</v>
      </c>
      <c r="B2689" t="s">
        <v>41</v>
      </c>
      <c r="C2689" s="9">
        <v>1065</v>
      </c>
      <c r="D2689" s="10">
        <v>45520</v>
      </c>
      <c r="E2689" s="11">
        <v>389000</v>
      </c>
      <c r="F2689" t="s">
        <v>288</v>
      </c>
      <c r="G2689" s="10">
        <f t="shared" si="165"/>
        <v>45550</v>
      </c>
      <c r="H2689" t="s">
        <v>284</v>
      </c>
      <c r="I2689" s="12" t="str">
        <f t="shared" si="166"/>
        <v>1065389000</v>
      </c>
      <c r="J2689" s="10">
        <v>45492</v>
      </c>
      <c r="K2689" s="11">
        <f>326891+62109</f>
        <v>389000</v>
      </c>
      <c r="L2689" s="11">
        <f t="shared" si="168"/>
        <v>0</v>
      </c>
      <c r="O2689" s="10">
        <f>+IFERROR(VLOOKUP(I2689,'[1]Resumen pagos 2025'!$1:$1048576,9,0),0)</f>
        <v>0</v>
      </c>
      <c r="P2689" t="b">
        <f t="shared" si="167"/>
        <v>0</v>
      </c>
    </row>
    <row r="2690" spans="1:16">
      <c r="A2690" t="s">
        <v>346</v>
      </c>
      <c r="B2690" t="s">
        <v>41</v>
      </c>
      <c r="C2690" s="9">
        <v>1064</v>
      </c>
      <c r="D2690" s="10">
        <v>45520</v>
      </c>
      <c r="E2690" s="11">
        <v>469000</v>
      </c>
      <c r="F2690" t="s">
        <v>288</v>
      </c>
      <c r="G2690" s="10">
        <f t="shared" ref="G2690:G2753" si="169">+D2690+30</f>
        <v>45550</v>
      </c>
      <c r="H2690" t="s">
        <v>284</v>
      </c>
      <c r="I2690" s="12" t="str">
        <f t="shared" ref="I2690:I2753" si="170">+C2690&amp;E2690</f>
        <v>1064469000</v>
      </c>
      <c r="J2690" s="10">
        <v>45537</v>
      </c>
      <c r="K2690" s="11">
        <v>389000</v>
      </c>
      <c r="L2690" s="11">
        <f t="shared" si="168"/>
        <v>-80000</v>
      </c>
      <c r="O2690" s="10">
        <f>+IFERROR(VLOOKUP(I2690,'[1]Resumen pagos 2025'!$1:$1048576,9,0),0)</f>
        <v>0</v>
      </c>
      <c r="P2690" t="b">
        <f t="shared" si="167"/>
        <v>0</v>
      </c>
    </row>
    <row r="2691" spans="1:16">
      <c r="A2691" t="s">
        <v>436</v>
      </c>
      <c r="B2691" t="s">
        <v>297</v>
      </c>
      <c r="C2691" s="9">
        <v>4656241</v>
      </c>
      <c r="D2691" s="10">
        <v>45520</v>
      </c>
      <c r="E2691" s="11">
        <v>585795</v>
      </c>
      <c r="F2691" t="s">
        <v>288</v>
      </c>
      <c r="G2691" s="10">
        <f t="shared" si="169"/>
        <v>45550</v>
      </c>
      <c r="H2691" t="s">
        <v>284</v>
      </c>
      <c r="I2691" s="12" t="str">
        <f t="shared" si="170"/>
        <v>4656241585795</v>
      </c>
      <c r="L2691" s="11">
        <f t="shared" si="168"/>
        <v>-585795</v>
      </c>
      <c r="O2691" s="10">
        <f>+IFERROR(VLOOKUP(I2691,'[1]Resumen pagos 2025'!$1:$1048576,9,0),0)</f>
        <v>0</v>
      </c>
      <c r="P2691" t="b">
        <f t="shared" si="167"/>
        <v>1</v>
      </c>
    </row>
    <row r="2692" spans="1:16">
      <c r="A2692" t="s">
        <v>413</v>
      </c>
      <c r="B2692" t="s">
        <v>41</v>
      </c>
      <c r="C2692" s="9">
        <v>8758</v>
      </c>
      <c r="D2692" s="10">
        <v>45520</v>
      </c>
      <c r="E2692" s="11">
        <v>7494593</v>
      </c>
      <c r="F2692" t="s">
        <v>288</v>
      </c>
      <c r="G2692" s="10">
        <f t="shared" si="169"/>
        <v>45550</v>
      </c>
      <c r="H2692" t="s">
        <v>284</v>
      </c>
      <c r="I2692" s="12" t="str">
        <f t="shared" si="170"/>
        <v>87587494593</v>
      </c>
      <c r="L2692" s="11">
        <f t="shared" si="168"/>
        <v>-7494593</v>
      </c>
      <c r="O2692" s="10">
        <f>+IFERROR(VLOOKUP(I2692,'[1]Resumen pagos 2025'!$1:$1048576,9,0),0)</f>
        <v>0</v>
      </c>
      <c r="P2692" t="b">
        <f t="shared" si="167"/>
        <v>1</v>
      </c>
    </row>
    <row r="2693" spans="1:16">
      <c r="A2693" t="s">
        <v>532</v>
      </c>
      <c r="B2693" t="s">
        <v>41</v>
      </c>
      <c r="C2693" s="9">
        <v>2181</v>
      </c>
      <c r="D2693" s="10">
        <v>45520</v>
      </c>
      <c r="E2693" s="11">
        <v>1813866</v>
      </c>
      <c r="F2693" t="s">
        <v>288</v>
      </c>
      <c r="G2693" s="10">
        <f t="shared" si="169"/>
        <v>45550</v>
      </c>
      <c r="H2693" t="s">
        <v>284</v>
      </c>
      <c r="I2693" s="12" t="str">
        <f t="shared" si="170"/>
        <v>21811813866</v>
      </c>
      <c r="J2693" s="58">
        <v>45559</v>
      </c>
      <c r="K2693" s="59">
        <v>2679372</v>
      </c>
      <c r="L2693" s="11">
        <f t="shared" si="168"/>
        <v>865506</v>
      </c>
      <c r="O2693" s="10">
        <f>+IFERROR(VLOOKUP(I2693,'[1]Resumen pagos 2025'!$1:$1048576,9,0),0)</f>
        <v>0</v>
      </c>
      <c r="P2693" t="b">
        <f t="shared" si="167"/>
        <v>0</v>
      </c>
    </row>
    <row r="2694" spans="1:16">
      <c r="A2694" t="s">
        <v>305</v>
      </c>
      <c r="B2694" t="s">
        <v>41</v>
      </c>
      <c r="C2694" s="9">
        <v>4948546</v>
      </c>
      <c r="D2694" s="10">
        <v>45520</v>
      </c>
      <c r="E2694" s="11">
        <v>283980</v>
      </c>
      <c r="F2694" t="s">
        <v>288</v>
      </c>
      <c r="G2694" s="10">
        <f t="shared" si="169"/>
        <v>45550</v>
      </c>
      <c r="H2694" t="s">
        <v>284</v>
      </c>
      <c r="I2694" s="12" t="str">
        <f t="shared" si="170"/>
        <v>4948546283980</v>
      </c>
      <c r="L2694" s="11">
        <f t="shared" si="168"/>
        <v>-283980</v>
      </c>
      <c r="O2694" s="10">
        <f>+IFERROR(VLOOKUP(I2694,'[1]Resumen pagos 2025'!$1:$1048576,9,0),0)</f>
        <v>0</v>
      </c>
      <c r="P2694" t="b">
        <f t="shared" si="167"/>
        <v>1</v>
      </c>
    </row>
    <row r="2695" spans="1:16">
      <c r="A2695" t="s">
        <v>53</v>
      </c>
      <c r="B2695" t="s">
        <v>41</v>
      </c>
      <c r="C2695" s="9">
        <v>20339</v>
      </c>
      <c r="D2695" s="10">
        <v>45520</v>
      </c>
      <c r="E2695" s="11">
        <v>1175225</v>
      </c>
      <c r="F2695" t="s">
        <v>288</v>
      </c>
      <c r="G2695" s="10">
        <f t="shared" si="169"/>
        <v>45550</v>
      </c>
      <c r="H2695" t="s">
        <v>284</v>
      </c>
      <c r="I2695" s="12" t="str">
        <f t="shared" si="170"/>
        <v>203391175225</v>
      </c>
      <c r="L2695" s="11">
        <f t="shared" si="168"/>
        <v>-1175225</v>
      </c>
      <c r="O2695" s="10">
        <f>+IFERROR(VLOOKUP(I2695,'[1]Resumen pagos 2025'!$1:$1048576,9,0),0)</f>
        <v>0</v>
      </c>
      <c r="P2695" t="b">
        <f t="shared" ref="P2695:P2758" si="171">+O2695=J2695</f>
        <v>1</v>
      </c>
    </row>
    <row r="2696" spans="1:16">
      <c r="A2696" t="s">
        <v>350</v>
      </c>
      <c r="B2696" t="s">
        <v>41</v>
      </c>
      <c r="C2696" s="9">
        <v>6830392</v>
      </c>
      <c r="D2696" s="10">
        <v>45520</v>
      </c>
      <c r="E2696" s="11">
        <v>13522</v>
      </c>
      <c r="F2696" t="s">
        <v>288</v>
      </c>
      <c r="G2696" s="10">
        <f t="shared" si="169"/>
        <v>45550</v>
      </c>
      <c r="H2696" t="s">
        <v>284</v>
      </c>
      <c r="I2696" s="12" t="str">
        <f t="shared" si="170"/>
        <v>683039213522</v>
      </c>
      <c r="J2696" s="10">
        <f>+G2696</f>
        <v>45550</v>
      </c>
      <c r="K2696" s="11">
        <f>+E2696</f>
        <v>13522</v>
      </c>
      <c r="L2696" s="11">
        <f t="shared" ref="L2696:L2759" si="172">+K2696-E2696</f>
        <v>0</v>
      </c>
      <c r="O2696" s="10">
        <f>+IFERROR(VLOOKUP(I2696,'[1]Resumen pagos 2025'!$1:$1048576,9,0),0)</f>
        <v>0</v>
      </c>
      <c r="P2696" t="b">
        <f t="shared" si="171"/>
        <v>0</v>
      </c>
    </row>
    <row r="2697" spans="1:16">
      <c r="A2697" t="s">
        <v>478</v>
      </c>
      <c r="B2697" t="s">
        <v>41</v>
      </c>
      <c r="C2697" s="9">
        <v>395</v>
      </c>
      <c r="D2697" s="10">
        <v>45521</v>
      </c>
      <c r="E2697" s="11">
        <v>179901</v>
      </c>
      <c r="F2697" t="s">
        <v>288</v>
      </c>
      <c r="G2697" s="10">
        <f t="shared" si="169"/>
        <v>45551</v>
      </c>
      <c r="H2697" t="s">
        <v>327</v>
      </c>
      <c r="I2697" s="12" t="str">
        <f t="shared" si="170"/>
        <v>395179901</v>
      </c>
      <c r="L2697" s="11">
        <f t="shared" si="172"/>
        <v>-179901</v>
      </c>
      <c r="N2697" s="13" t="s">
        <v>554</v>
      </c>
      <c r="O2697" s="10">
        <f>+IFERROR(VLOOKUP(I2697,'[1]Resumen pagos 2025'!$1:$1048576,9,0),0)</f>
        <v>0</v>
      </c>
      <c r="P2697" t="b">
        <f t="shared" si="171"/>
        <v>1</v>
      </c>
    </row>
    <row r="2698" spans="1:16">
      <c r="A2698" t="s">
        <v>478</v>
      </c>
      <c r="B2698" t="s">
        <v>41</v>
      </c>
      <c r="C2698" s="9">
        <v>396</v>
      </c>
      <c r="D2698" s="10">
        <v>45521</v>
      </c>
      <c r="E2698" s="11">
        <v>174900</v>
      </c>
      <c r="F2698" t="s">
        <v>288</v>
      </c>
      <c r="G2698" s="10">
        <f t="shared" si="169"/>
        <v>45551</v>
      </c>
      <c r="H2698" t="s">
        <v>327</v>
      </c>
      <c r="I2698" s="12" t="str">
        <f t="shared" si="170"/>
        <v>396174900</v>
      </c>
      <c r="L2698" s="11">
        <f t="shared" si="172"/>
        <v>-174900</v>
      </c>
      <c r="N2698" s="13" t="s">
        <v>554</v>
      </c>
      <c r="O2698" s="10">
        <f>+IFERROR(VLOOKUP(I2698,'[1]Resumen pagos 2025'!$1:$1048576,9,0),0)</f>
        <v>0</v>
      </c>
      <c r="P2698" t="b">
        <f t="shared" si="171"/>
        <v>1</v>
      </c>
    </row>
    <row r="2699" spans="1:16">
      <c r="A2699" t="s">
        <v>478</v>
      </c>
      <c r="B2699" t="s">
        <v>310</v>
      </c>
      <c r="C2699" s="9">
        <v>1300</v>
      </c>
      <c r="D2699" s="10">
        <v>45521</v>
      </c>
      <c r="E2699" s="11">
        <v>-179901</v>
      </c>
      <c r="F2699" t="s">
        <v>288</v>
      </c>
      <c r="G2699" s="10">
        <f t="shared" si="169"/>
        <v>45551</v>
      </c>
      <c r="H2699" t="s">
        <v>311</v>
      </c>
      <c r="I2699" s="12" t="str">
        <f t="shared" si="170"/>
        <v>1300-179901</v>
      </c>
      <c r="L2699" s="11">
        <f t="shared" si="172"/>
        <v>179901</v>
      </c>
      <c r="M2699" t="s">
        <v>590</v>
      </c>
      <c r="N2699" s="13" t="s">
        <v>554</v>
      </c>
      <c r="O2699" s="10">
        <f>+IFERROR(VLOOKUP(I2699,'[1]Resumen pagos 2025'!$1:$1048576,9,0),0)</f>
        <v>0</v>
      </c>
      <c r="P2699" t="b">
        <f t="shared" si="171"/>
        <v>1</v>
      </c>
    </row>
    <row r="2700" spans="1:16">
      <c r="A2700" t="s">
        <v>478</v>
      </c>
      <c r="B2700" t="s">
        <v>310</v>
      </c>
      <c r="C2700" s="9">
        <v>1301</v>
      </c>
      <c r="D2700" s="10">
        <v>45521</v>
      </c>
      <c r="E2700" s="11">
        <v>-174900</v>
      </c>
      <c r="F2700" t="s">
        <v>288</v>
      </c>
      <c r="G2700" s="10">
        <f t="shared" si="169"/>
        <v>45551</v>
      </c>
      <c r="H2700" t="s">
        <v>311</v>
      </c>
      <c r="I2700" s="12" t="str">
        <f t="shared" si="170"/>
        <v>1301-174900</v>
      </c>
      <c r="L2700" s="11">
        <f t="shared" si="172"/>
        <v>174900</v>
      </c>
      <c r="M2700" t="s">
        <v>590</v>
      </c>
      <c r="N2700" s="13" t="s">
        <v>554</v>
      </c>
      <c r="O2700" s="10">
        <f>+IFERROR(VLOOKUP(I2700,'[1]Resumen pagos 2025'!$1:$1048576,9,0),0)</f>
        <v>0</v>
      </c>
      <c r="P2700" t="b">
        <f t="shared" si="171"/>
        <v>1</v>
      </c>
    </row>
    <row r="2701" spans="1:16">
      <c r="A2701" t="s">
        <v>559</v>
      </c>
      <c r="B2701" t="s">
        <v>41</v>
      </c>
      <c r="C2701" s="9">
        <v>807</v>
      </c>
      <c r="D2701" s="10">
        <v>45521</v>
      </c>
      <c r="E2701" s="11">
        <v>392662</v>
      </c>
      <c r="F2701" t="s">
        <v>288</v>
      </c>
      <c r="G2701" s="10">
        <f t="shared" si="169"/>
        <v>45551</v>
      </c>
      <c r="H2701" t="s">
        <v>284</v>
      </c>
      <c r="I2701" s="12" t="str">
        <f t="shared" si="170"/>
        <v>807392662</v>
      </c>
      <c r="J2701" s="10">
        <v>45499</v>
      </c>
      <c r="K2701" s="11">
        <v>392664</v>
      </c>
      <c r="L2701" s="11">
        <f t="shared" si="172"/>
        <v>2</v>
      </c>
      <c r="O2701" s="10">
        <f>+IFERROR(VLOOKUP(I2701,'[1]Resumen pagos 2025'!$1:$1048576,9,0),0)</f>
        <v>0</v>
      </c>
      <c r="P2701" t="b">
        <f t="shared" si="171"/>
        <v>0</v>
      </c>
    </row>
    <row r="2702" spans="1:16">
      <c r="A2702" t="s">
        <v>559</v>
      </c>
      <c r="B2702" t="s">
        <v>591</v>
      </c>
      <c r="C2702" s="9">
        <v>4</v>
      </c>
      <c r="D2702" s="10">
        <v>45521</v>
      </c>
      <c r="E2702" s="25">
        <v>106395</v>
      </c>
      <c r="F2702" t="s">
        <v>288</v>
      </c>
      <c r="G2702" s="10">
        <f t="shared" si="169"/>
        <v>45551</v>
      </c>
      <c r="H2702" t="s">
        <v>284</v>
      </c>
      <c r="I2702" s="12" t="str">
        <f t="shared" si="170"/>
        <v>4106395</v>
      </c>
      <c r="L2702" s="11">
        <f t="shared" si="172"/>
        <v>-106395</v>
      </c>
      <c r="O2702" s="10">
        <f>+IFERROR(VLOOKUP(I2702,'[1]Resumen pagos 2025'!$1:$1048576,9,0),0)</f>
        <v>0</v>
      </c>
      <c r="P2702" t="b">
        <f t="shared" si="171"/>
        <v>1</v>
      </c>
    </row>
    <row r="2703" spans="1:16">
      <c r="A2703" t="s">
        <v>312</v>
      </c>
      <c r="B2703" t="s">
        <v>41</v>
      </c>
      <c r="C2703" s="9">
        <v>69598</v>
      </c>
      <c r="D2703" s="10">
        <v>45522</v>
      </c>
      <c r="E2703" s="11">
        <v>271320</v>
      </c>
      <c r="F2703" t="s">
        <v>288</v>
      </c>
      <c r="G2703" s="10">
        <f t="shared" si="169"/>
        <v>45552</v>
      </c>
      <c r="H2703" t="s">
        <v>284</v>
      </c>
      <c r="I2703" s="12" t="str">
        <f t="shared" si="170"/>
        <v>69598271320</v>
      </c>
      <c r="L2703" s="11">
        <f t="shared" si="172"/>
        <v>-271320</v>
      </c>
      <c r="O2703" s="10">
        <f>+IFERROR(VLOOKUP(I2703,'[1]Resumen pagos 2025'!$1:$1048576,9,0),0)</f>
        <v>0</v>
      </c>
      <c r="P2703" t="b">
        <f t="shared" si="171"/>
        <v>1</v>
      </c>
    </row>
    <row r="2704" spans="1:16">
      <c r="A2704" t="s">
        <v>453</v>
      </c>
      <c r="B2704" t="s">
        <v>41</v>
      </c>
      <c r="C2704" s="9">
        <v>1857300</v>
      </c>
      <c r="D2704" s="10">
        <v>45523</v>
      </c>
      <c r="E2704" s="11">
        <v>579991</v>
      </c>
      <c r="F2704" t="s">
        <v>288</v>
      </c>
      <c r="G2704" s="10">
        <f t="shared" si="169"/>
        <v>45553</v>
      </c>
      <c r="H2704" t="s">
        <v>284</v>
      </c>
      <c r="I2704" s="12" t="str">
        <f t="shared" si="170"/>
        <v>1857300579991</v>
      </c>
      <c r="L2704" s="11">
        <f t="shared" si="172"/>
        <v>-579991</v>
      </c>
      <c r="O2704" s="10">
        <f>+IFERROR(VLOOKUP(I2704,'[1]Resumen pagos 2025'!$1:$1048576,9,0),0)</f>
        <v>0</v>
      </c>
      <c r="P2704" t="b">
        <f t="shared" si="171"/>
        <v>1</v>
      </c>
    </row>
    <row r="2705" spans="1:16">
      <c r="A2705" t="s">
        <v>466</v>
      </c>
      <c r="B2705" t="s">
        <v>41</v>
      </c>
      <c r="C2705" s="9">
        <v>1617</v>
      </c>
      <c r="D2705" s="10">
        <v>45523</v>
      </c>
      <c r="E2705" s="11">
        <v>569689</v>
      </c>
      <c r="F2705" t="s">
        <v>288</v>
      </c>
      <c r="G2705" s="10">
        <f t="shared" si="169"/>
        <v>45553</v>
      </c>
      <c r="H2705" t="s">
        <v>284</v>
      </c>
      <c r="I2705" s="12" t="str">
        <f t="shared" si="170"/>
        <v>1617569689</v>
      </c>
      <c r="L2705" s="11">
        <f t="shared" si="172"/>
        <v>-569689</v>
      </c>
      <c r="O2705" s="10">
        <f>+IFERROR(VLOOKUP(I2705,'[1]Resumen pagos 2025'!$1:$1048576,9,0),0)</f>
        <v>0</v>
      </c>
      <c r="P2705" t="b">
        <f t="shared" si="171"/>
        <v>1</v>
      </c>
    </row>
    <row r="2706" spans="1:16">
      <c r="A2706" t="s">
        <v>413</v>
      </c>
      <c r="B2706" t="s">
        <v>310</v>
      </c>
      <c r="C2706" s="9">
        <v>1579</v>
      </c>
      <c r="D2706" s="10">
        <v>45523</v>
      </c>
      <c r="E2706" s="11">
        <v>-373853</v>
      </c>
      <c r="F2706" t="s">
        <v>288</v>
      </c>
      <c r="G2706" s="10">
        <f t="shared" si="169"/>
        <v>45553</v>
      </c>
      <c r="H2706" t="s">
        <v>311</v>
      </c>
      <c r="I2706" s="12" t="str">
        <f t="shared" si="170"/>
        <v>1579-373853</v>
      </c>
      <c r="L2706" s="11">
        <f t="shared" si="172"/>
        <v>373853</v>
      </c>
      <c r="O2706" s="10">
        <f>+IFERROR(VLOOKUP(I2706,'[1]Resumen pagos 2025'!$1:$1048576,9,0),0)</f>
        <v>0</v>
      </c>
      <c r="P2706" t="b">
        <f t="shared" si="171"/>
        <v>1</v>
      </c>
    </row>
    <row r="2707" spans="1:16">
      <c r="A2707" t="s">
        <v>55</v>
      </c>
      <c r="B2707" t="s">
        <v>41</v>
      </c>
      <c r="C2707" s="9">
        <v>1106144</v>
      </c>
      <c r="D2707" s="10">
        <v>45523</v>
      </c>
      <c r="E2707" s="11">
        <v>3551760</v>
      </c>
      <c r="F2707" t="s">
        <v>288</v>
      </c>
      <c r="G2707" s="10">
        <f t="shared" si="169"/>
        <v>45553</v>
      </c>
      <c r="H2707" t="s">
        <v>284</v>
      </c>
      <c r="I2707" s="12" t="str">
        <f t="shared" si="170"/>
        <v>11061443551760</v>
      </c>
      <c r="L2707" s="11">
        <f t="shared" si="172"/>
        <v>-3551760</v>
      </c>
      <c r="N2707" s="14" t="s">
        <v>304</v>
      </c>
      <c r="O2707" s="10">
        <f>+IFERROR(VLOOKUP(I2707,'[1]Resumen pagos 2025'!$1:$1048576,9,0),0)</f>
        <v>0</v>
      </c>
      <c r="P2707" t="b">
        <f t="shared" si="171"/>
        <v>1</v>
      </c>
    </row>
    <row r="2708" spans="1:16">
      <c r="A2708" t="s">
        <v>55</v>
      </c>
      <c r="B2708" t="s">
        <v>310</v>
      </c>
      <c r="C2708" s="9">
        <v>181468</v>
      </c>
      <c r="D2708" s="10">
        <v>45523</v>
      </c>
      <c r="E2708" s="11">
        <v>-3356163</v>
      </c>
      <c r="F2708" t="s">
        <v>288</v>
      </c>
      <c r="G2708" s="10">
        <f t="shared" si="169"/>
        <v>45553</v>
      </c>
      <c r="H2708" t="s">
        <v>311</v>
      </c>
      <c r="I2708" s="12" t="str">
        <f t="shared" si="170"/>
        <v>181468-3356163</v>
      </c>
      <c r="L2708" s="11">
        <f t="shared" si="172"/>
        <v>3356163</v>
      </c>
      <c r="N2708" s="14" t="s">
        <v>304</v>
      </c>
      <c r="O2708" s="10">
        <f>+IFERROR(VLOOKUP(I2708,'[1]Resumen pagos 2025'!$1:$1048576,9,0),0)</f>
        <v>0</v>
      </c>
      <c r="P2708" t="b">
        <f t="shared" si="171"/>
        <v>1</v>
      </c>
    </row>
    <row r="2709" spans="1:16">
      <c r="A2709" t="s">
        <v>592</v>
      </c>
      <c r="B2709" t="s">
        <v>297</v>
      </c>
      <c r="C2709" s="9">
        <v>183821</v>
      </c>
      <c r="D2709" s="10">
        <v>45523</v>
      </c>
      <c r="E2709" s="11">
        <v>27583</v>
      </c>
      <c r="F2709" t="s">
        <v>288</v>
      </c>
      <c r="G2709" s="10">
        <f t="shared" si="169"/>
        <v>45553</v>
      </c>
      <c r="H2709" t="s">
        <v>284</v>
      </c>
      <c r="I2709" s="12" t="str">
        <f t="shared" si="170"/>
        <v>18382127583</v>
      </c>
      <c r="J2709" s="10">
        <v>45631</v>
      </c>
      <c r="K2709" s="11">
        <v>27583</v>
      </c>
      <c r="L2709" s="11">
        <f t="shared" si="172"/>
        <v>0</v>
      </c>
      <c r="O2709" s="10">
        <f>+IFERROR(VLOOKUP(I2709,'[1]Resumen pagos 2025'!$1:$1048576,9,0),0)</f>
        <v>0</v>
      </c>
      <c r="P2709" t="b">
        <f t="shared" si="171"/>
        <v>0</v>
      </c>
    </row>
    <row r="2710" spans="1:16">
      <c r="A2710" t="s">
        <v>553</v>
      </c>
      <c r="B2710" t="s">
        <v>41</v>
      </c>
      <c r="C2710" s="9">
        <v>12649</v>
      </c>
      <c r="D2710" s="10">
        <v>45523</v>
      </c>
      <c r="E2710" s="11">
        <v>205977</v>
      </c>
      <c r="F2710" t="s">
        <v>288</v>
      </c>
      <c r="G2710" s="10">
        <f t="shared" si="169"/>
        <v>45553</v>
      </c>
      <c r="H2710" t="s">
        <v>284</v>
      </c>
      <c r="I2710" s="12" t="str">
        <f t="shared" si="170"/>
        <v>12649205977</v>
      </c>
      <c r="J2710" s="10">
        <v>45552</v>
      </c>
      <c r="K2710" s="11">
        <f>+L2667</f>
        <v>-23993</v>
      </c>
      <c r="L2710" s="11">
        <f t="shared" si="172"/>
        <v>-229970</v>
      </c>
      <c r="O2710" s="10">
        <f>+IFERROR(VLOOKUP(I2710,'[1]Resumen pagos 2025'!$1:$1048576,9,0),0)</f>
        <v>0</v>
      </c>
      <c r="P2710" t="b">
        <f t="shared" si="171"/>
        <v>0</v>
      </c>
    </row>
    <row r="2711" spans="1:16">
      <c r="A2711" t="s">
        <v>306</v>
      </c>
      <c r="B2711" t="s">
        <v>41</v>
      </c>
      <c r="C2711" s="9">
        <v>1777867</v>
      </c>
      <c r="D2711" s="10">
        <v>45523</v>
      </c>
      <c r="E2711" s="11">
        <v>397980</v>
      </c>
      <c r="F2711" t="s">
        <v>288</v>
      </c>
      <c r="G2711" s="10">
        <f t="shared" si="169"/>
        <v>45553</v>
      </c>
      <c r="H2711" t="s">
        <v>284</v>
      </c>
      <c r="I2711" s="12" t="str">
        <f t="shared" si="170"/>
        <v>1777867397980</v>
      </c>
      <c r="L2711" s="11">
        <f t="shared" si="172"/>
        <v>-397980</v>
      </c>
      <c r="O2711" s="10">
        <f>+IFERROR(VLOOKUP(I2711,'[1]Resumen pagos 2025'!$1:$1048576,9,0),0)</f>
        <v>0</v>
      </c>
      <c r="P2711" t="b">
        <f t="shared" si="171"/>
        <v>1</v>
      </c>
    </row>
    <row r="2712" spans="1:16">
      <c r="A2712" t="s">
        <v>312</v>
      </c>
      <c r="B2712" t="s">
        <v>41</v>
      </c>
      <c r="C2712" s="9">
        <v>69608</v>
      </c>
      <c r="D2712" s="10">
        <v>45523</v>
      </c>
      <c r="E2712" s="11">
        <v>271320</v>
      </c>
      <c r="F2712" t="s">
        <v>288</v>
      </c>
      <c r="G2712" s="10">
        <f t="shared" si="169"/>
        <v>45553</v>
      </c>
      <c r="H2712" t="s">
        <v>284</v>
      </c>
      <c r="I2712" s="12" t="str">
        <f t="shared" si="170"/>
        <v>69608271320</v>
      </c>
      <c r="L2712" s="11">
        <f t="shared" si="172"/>
        <v>-271320</v>
      </c>
      <c r="O2712" s="10">
        <f>+IFERROR(VLOOKUP(I2712,'[1]Resumen pagos 2025'!$1:$1048576,9,0),0)</f>
        <v>0</v>
      </c>
      <c r="P2712" t="b">
        <f t="shared" si="171"/>
        <v>1</v>
      </c>
    </row>
    <row r="2713" spans="1:16">
      <c r="A2713" t="s">
        <v>128</v>
      </c>
      <c r="B2713" t="s">
        <v>41</v>
      </c>
      <c r="C2713" s="9">
        <v>867450</v>
      </c>
      <c r="D2713" s="10">
        <v>45524</v>
      </c>
      <c r="E2713" s="11">
        <v>1100435</v>
      </c>
      <c r="F2713" t="s">
        <v>288</v>
      </c>
      <c r="G2713" s="10">
        <f t="shared" si="169"/>
        <v>45554</v>
      </c>
      <c r="H2713" t="s">
        <v>284</v>
      </c>
      <c r="I2713" s="12" t="str">
        <f t="shared" si="170"/>
        <v>8674501100435</v>
      </c>
      <c r="L2713" s="11">
        <f t="shared" si="172"/>
        <v>-1100435</v>
      </c>
      <c r="O2713" s="10">
        <f>+IFERROR(VLOOKUP(I2713,'[1]Resumen pagos 2025'!$1:$1048576,9,0),0)</f>
        <v>0</v>
      </c>
      <c r="P2713" t="b">
        <f t="shared" si="171"/>
        <v>1</v>
      </c>
    </row>
    <row r="2714" spans="1:16">
      <c r="A2714" t="s">
        <v>52</v>
      </c>
      <c r="B2714" t="s">
        <v>41</v>
      </c>
      <c r="C2714" s="9">
        <v>123160</v>
      </c>
      <c r="D2714" s="10">
        <v>45524</v>
      </c>
      <c r="E2714" s="11">
        <v>241679</v>
      </c>
      <c r="F2714" t="s">
        <v>288</v>
      </c>
      <c r="G2714" s="10">
        <f t="shared" si="169"/>
        <v>45554</v>
      </c>
      <c r="H2714" t="s">
        <v>284</v>
      </c>
      <c r="I2714" s="12" t="str">
        <f t="shared" si="170"/>
        <v>123160241679</v>
      </c>
      <c r="L2714" s="11">
        <f t="shared" si="172"/>
        <v>-241679</v>
      </c>
      <c r="O2714" s="10">
        <f>+IFERROR(VLOOKUP(I2714,'[1]Resumen pagos 2025'!$1:$1048576,9,0),0)</f>
        <v>0</v>
      </c>
      <c r="P2714" t="b">
        <f t="shared" si="171"/>
        <v>1</v>
      </c>
    </row>
    <row r="2715" spans="1:16">
      <c r="A2715" t="s">
        <v>64</v>
      </c>
      <c r="B2715" t="s">
        <v>41</v>
      </c>
      <c r="C2715" s="9">
        <v>123425</v>
      </c>
      <c r="D2715" s="10">
        <v>45524</v>
      </c>
      <c r="E2715" s="11">
        <v>160746</v>
      </c>
      <c r="F2715" t="s">
        <v>288</v>
      </c>
      <c r="G2715" s="10">
        <f t="shared" si="169"/>
        <v>45554</v>
      </c>
      <c r="H2715" t="s">
        <v>284</v>
      </c>
      <c r="I2715" s="12" t="str">
        <f t="shared" si="170"/>
        <v>123425160746</v>
      </c>
      <c r="J2715" s="10">
        <v>45576</v>
      </c>
      <c r="K2715" s="11">
        <v>160746</v>
      </c>
      <c r="L2715" s="11">
        <f t="shared" si="172"/>
        <v>0</v>
      </c>
      <c r="O2715" s="10">
        <f>+IFERROR(VLOOKUP(I2715,'[1]Resumen pagos 2025'!$1:$1048576,9,0),0)</f>
        <v>0</v>
      </c>
      <c r="P2715" t="b">
        <f t="shared" si="171"/>
        <v>0</v>
      </c>
    </row>
    <row r="2716" spans="1:16">
      <c r="A2716" t="s">
        <v>571</v>
      </c>
      <c r="B2716" t="s">
        <v>310</v>
      </c>
      <c r="C2716" s="9">
        <v>4</v>
      </c>
      <c r="D2716" s="10">
        <v>45524</v>
      </c>
      <c r="E2716" s="11">
        <v>-470038</v>
      </c>
      <c r="F2716" t="s">
        <v>288</v>
      </c>
      <c r="G2716" s="10">
        <f t="shared" si="169"/>
        <v>45554</v>
      </c>
      <c r="H2716" t="s">
        <v>311</v>
      </c>
      <c r="I2716" s="12" t="str">
        <f t="shared" si="170"/>
        <v>4-470038</v>
      </c>
      <c r="L2716" s="11">
        <f t="shared" si="172"/>
        <v>470038</v>
      </c>
      <c r="O2716" s="10">
        <f>+IFERROR(VLOOKUP(I2716,'[1]Resumen pagos 2025'!$1:$1048576,9,0),0)</f>
        <v>0</v>
      </c>
      <c r="P2716" t="b">
        <f t="shared" si="171"/>
        <v>1</v>
      </c>
    </row>
    <row r="2717" spans="1:16">
      <c r="A2717" t="s">
        <v>316</v>
      </c>
      <c r="B2717" t="s">
        <v>310</v>
      </c>
      <c r="C2717" s="9">
        <v>12426873</v>
      </c>
      <c r="D2717" s="10">
        <v>45524</v>
      </c>
      <c r="E2717" s="11">
        <v>-373980</v>
      </c>
      <c r="F2717" t="s">
        <v>288</v>
      </c>
      <c r="G2717" s="10">
        <f t="shared" si="169"/>
        <v>45554</v>
      </c>
      <c r="H2717" t="s">
        <v>311</v>
      </c>
      <c r="I2717" s="12" t="str">
        <f t="shared" si="170"/>
        <v>12426873-373980</v>
      </c>
      <c r="L2717" s="11">
        <f t="shared" si="172"/>
        <v>373980</v>
      </c>
      <c r="O2717" s="10">
        <f>+IFERROR(VLOOKUP(I2717,'[1]Resumen pagos 2025'!$1:$1048576,9,0),0)</f>
        <v>0</v>
      </c>
      <c r="P2717" t="b">
        <f t="shared" si="171"/>
        <v>1</v>
      </c>
    </row>
    <row r="2718" spans="1:16">
      <c r="A2718" t="s">
        <v>66</v>
      </c>
      <c r="B2718" t="s">
        <v>41</v>
      </c>
      <c r="C2718" s="9">
        <v>4</v>
      </c>
      <c r="D2718" s="10">
        <v>45524</v>
      </c>
      <c r="E2718" s="11">
        <v>1287390</v>
      </c>
      <c r="F2718" t="s">
        <v>288</v>
      </c>
      <c r="G2718" s="10">
        <f t="shared" si="169"/>
        <v>45554</v>
      </c>
      <c r="H2718" t="s">
        <v>284</v>
      </c>
      <c r="I2718" s="12" t="str">
        <f t="shared" si="170"/>
        <v>41287390</v>
      </c>
      <c r="J2718" s="56">
        <v>45526</v>
      </c>
      <c r="K2718" s="57">
        <v>1615779</v>
      </c>
      <c r="L2718" s="11">
        <f t="shared" si="172"/>
        <v>328389</v>
      </c>
      <c r="N2718" s="14" t="s">
        <v>588</v>
      </c>
      <c r="O2718" s="10">
        <f>+IFERROR(VLOOKUP(I2718,'[1]Resumen pagos 2025'!$1:$1048576,9,0),0)</f>
        <v>0</v>
      </c>
      <c r="P2718" t="b">
        <f t="shared" si="171"/>
        <v>0</v>
      </c>
    </row>
    <row r="2719" spans="1:16">
      <c r="A2719" t="s">
        <v>66</v>
      </c>
      <c r="B2719" t="s">
        <v>41</v>
      </c>
      <c r="C2719" s="9">
        <v>5</v>
      </c>
      <c r="D2719" s="10">
        <v>45524</v>
      </c>
      <c r="E2719" s="11">
        <v>604389</v>
      </c>
      <c r="F2719" t="s">
        <v>288</v>
      </c>
      <c r="G2719" s="10">
        <f t="shared" si="169"/>
        <v>45554</v>
      </c>
      <c r="H2719" t="s">
        <v>284</v>
      </c>
      <c r="I2719" s="12" t="str">
        <f t="shared" si="170"/>
        <v>5604389</v>
      </c>
      <c r="J2719" s="56">
        <v>45526</v>
      </c>
      <c r="K2719" s="57">
        <v>625809</v>
      </c>
      <c r="L2719" s="11">
        <f t="shared" si="172"/>
        <v>21420</v>
      </c>
      <c r="N2719" s="14" t="s">
        <v>588</v>
      </c>
      <c r="O2719" s="10">
        <f>+IFERROR(VLOOKUP(I2719,'[1]Resumen pagos 2025'!$1:$1048576,9,0),0)</f>
        <v>0</v>
      </c>
      <c r="P2719" t="b">
        <f t="shared" si="171"/>
        <v>0</v>
      </c>
    </row>
    <row r="2720" spans="1:16">
      <c r="A2720" t="s">
        <v>47</v>
      </c>
      <c r="B2720" t="s">
        <v>41</v>
      </c>
      <c r="C2720" s="9">
        <v>13531</v>
      </c>
      <c r="D2720" s="10">
        <v>45525</v>
      </c>
      <c r="E2720" s="11">
        <v>5877842</v>
      </c>
      <c r="F2720" t="s">
        <v>288</v>
      </c>
      <c r="G2720" s="10">
        <f t="shared" si="169"/>
        <v>45555</v>
      </c>
      <c r="H2720" t="s">
        <v>284</v>
      </c>
      <c r="I2720" s="12" t="str">
        <f t="shared" si="170"/>
        <v>135315877842</v>
      </c>
      <c r="L2720" s="11">
        <f t="shared" si="172"/>
        <v>-5877842</v>
      </c>
      <c r="O2720" s="10">
        <f>+IFERROR(VLOOKUP(I2720,'[1]Resumen pagos 2025'!$1:$1048576,9,0),0)</f>
        <v>0</v>
      </c>
      <c r="P2720" t="b">
        <f t="shared" si="171"/>
        <v>1</v>
      </c>
    </row>
    <row r="2721" spans="1:16">
      <c r="A2721" t="s">
        <v>47</v>
      </c>
      <c r="B2721" t="s">
        <v>41</v>
      </c>
      <c r="C2721" s="9">
        <v>13524</v>
      </c>
      <c r="D2721" s="10">
        <v>45525</v>
      </c>
      <c r="E2721" s="11">
        <v>8682</v>
      </c>
      <c r="F2721" t="s">
        <v>288</v>
      </c>
      <c r="G2721" s="10">
        <f t="shared" si="169"/>
        <v>45555</v>
      </c>
      <c r="H2721" t="s">
        <v>284</v>
      </c>
      <c r="I2721" s="12" t="str">
        <f t="shared" si="170"/>
        <v>135248682</v>
      </c>
      <c r="L2721" s="11">
        <f t="shared" si="172"/>
        <v>-8682</v>
      </c>
      <c r="O2721" s="10">
        <f>+IFERROR(VLOOKUP(I2721,'[1]Resumen pagos 2025'!$1:$1048576,9,0),0)</f>
        <v>0</v>
      </c>
      <c r="P2721" t="b">
        <f t="shared" si="171"/>
        <v>1</v>
      </c>
    </row>
    <row r="2722" spans="1:16">
      <c r="A2722" t="s">
        <v>341</v>
      </c>
      <c r="B2722" t="s">
        <v>41</v>
      </c>
      <c r="C2722" s="9">
        <v>37560</v>
      </c>
      <c r="D2722" s="10">
        <v>45525</v>
      </c>
      <c r="E2722" s="11">
        <v>1339432</v>
      </c>
      <c r="F2722" t="s">
        <v>288</v>
      </c>
      <c r="G2722" s="10">
        <f t="shared" si="169"/>
        <v>45555</v>
      </c>
      <c r="H2722" t="s">
        <v>284</v>
      </c>
      <c r="I2722" s="12" t="str">
        <f t="shared" si="170"/>
        <v>375601339432</v>
      </c>
      <c r="L2722" s="11">
        <f t="shared" si="172"/>
        <v>-1339432</v>
      </c>
      <c r="O2722" s="10">
        <f>+IFERROR(VLOOKUP(I2722,'[1]Resumen pagos 2025'!$1:$1048576,9,0),0)</f>
        <v>0</v>
      </c>
      <c r="P2722" t="b">
        <f t="shared" si="171"/>
        <v>1</v>
      </c>
    </row>
    <row r="2723" spans="1:16">
      <c r="A2723" t="s">
        <v>341</v>
      </c>
      <c r="B2723" t="s">
        <v>41</v>
      </c>
      <c r="C2723" s="9">
        <v>37561</v>
      </c>
      <c r="D2723" s="10">
        <v>45525</v>
      </c>
      <c r="E2723" s="11">
        <v>1339432</v>
      </c>
      <c r="F2723" t="s">
        <v>288</v>
      </c>
      <c r="G2723" s="10">
        <f t="shared" si="169"/>
        <v>45555</v>
      </c>
      <c r="H2723" t="s">
        <v>284</v>
      </c>
      <c r="I2723" s="12" t="str">
        <f t="shared" si="170"/>
        <v>375611339432</v>
      </c>
      <c r="L2723" s="11">
        <f t="shared" si="172"/>
        <v>-1339432</v>
      </c>
      <c r="O2723" s="10">
        <f>+IFERROR(VLOOKUP(I2723,'[1]Resumen pagos 2025'!$1:$1048576,9,0),0)</f>
        <v>0</v>
      </c>
      <c r="P2723" t="b">
        <f t="shared" si="171"/>
        <v>1</v>
      </c>
    </row>
    <row r="2724" spans="1:16">
      <c r="A2724" t="s">
        <v>532</v>
      </c>
      <c r="B2724" t="s">
        <v>41</v>
      </c>
      <c r="C2724" s="9">
        <v>2195</v>
      </c>
      <c r="D2724" s="10">
        <v>45525</v>
      </c>
      <c r="E2724" s="11">
        <v>576674</v>
      </c>
      <c r="F2724" t="s">
        <v>288</v>
      </c>
      <c r="G2724" s="10">
        <f t="shared" si="169"/>
        <v>45555</v>
      </c>
      <c r="H2724" t="s">
        <v>284</v>
      </c>
      <c r="I2724" s="12" t="str">
        <f t="shared" si="170"/>
        <v>2195576674</v>
      </c>
      <c r="J2724" s="58">
        <v>45559</v>
      </c>
      <c r="K2724" s="59">
        <v>865506</v>
      </c>
      <c r="L2724" s="11">
        <f t="shared" si="172"/>
        <v>288832</v>
      </c>
      <c r="O2724" s="10">
        <f>+IFERROR(VLOOKUP(I2724,'[1]Resumen pagos 2025'!$1:$1048576,9,0),0)</f>
        <v>0</v>
      </c>
      <c r="P2724" t="b">
        <f t="shared" si="171"/>
        <v>0</v>
      </c>
    </row>
    <row r="2725" spans="1:16">
      <c r="A2725" t="s">
        <v>532</v>
      </c>
      <c r="B2725" t="s">
        <v>41</v>
      </c>
      <c r="C2725" s="9">
        <v>2196</v>
      </c>
      <c r="D2725" s="10">
        <v>45525</v>
      </c>
      <c r="E2725" s="11">
        <v>256852</v>
      </c>
      <c r="F2725" t="s">
        <v>288</v>
      </c>
      <c r="G2725" s="10">
        <f t="shared" si="169"/>
        <v>45555</v>
      </c>
      <c r="H2725" t="s">
        <v>284</v>
      </c>
      <c r="I2725" s="12" t="str">
        <f t="shared" si="170"/>
        <v>2196256852</v>
      </c>
      <c r="J2725" s="58">
        <v>45559</v>
      </c>
      <c r="K2725" s="59">
        <v>288832</v>
      </c>
      <c r="L2725" s="11">
        <f t="shared" si="172"/>
        <v>31980</v>
      </c>
      <c r="O2725" s="10">
        <f>+IFERROR(VLOOKUP(I2725,'[1]Resumen pagos 2025'!$1:$1048576,9,0),0)</f>
        <v>0</v>
      </c>
      <c r="P2725" t="b">
        <f t="shared" si="171"/>
        <v>0</v>
      </c>
    </row>
    <row r="2726" spans="1:16">
      <c r="A2726" t="s">
        <v>580</v>
      </c>
      <c r="B2726" t="s">
        <v>41</v>
      </c>
      <c r="C2726" s="9">
        <v>185484</v>
      </c>
      <c r="D2726" s="10">
        <v>45525</v>
      </c>
      <c r="E2726" s="11">
        <v>396717</v>
      </c>
      <c r="F2726" t="s">
        <v>288</v>
      </c>
      <c r="G2726" s="10">
        <f t="shared" si="169"/>
        <v>45555</v>
      </c>
      <c r="H2726" t="s">
        <v>284</v>
      </c>
      <c r="I2726" s="12" t="str">
        <f t="shared" si="170"/>
        <v>185484396717</v>
      </c>
      <c r="J2726" s="10">
        <v>45568</v>
      </c>
      <c r="K2726" s="11">
        <f>87177+L2627</f>
        <v>10927</v>
      </c>
      <c r="L2726" s="11">
        <f t="shared" si="172"/>
        <v>-385790</v>
      </c>
      <c r="M2726" t="s">
        <v>593</v>
      </c>
      <c r="O2726" s="10">
        <f>+IFERROR(VLOOKUP(I2726,'[1]Resumen pagos 2025'!$1:$1048576,9,0),0)</f>
        <v>0</v>
      </c>
      <c r="P2726" t="b">
        <f t="shared" si="171"/>
        <v>0</v>
      </c>
    </row>
    <row r="2727" spans="1:16">
      <c r="A2727" t="s">
        <v>336</v>
      </c>
      <c r="B2727" t="s">
        <v>41</v>
      </c>
      <c r="C2727" s="9">
        <v>40664</v>
      </c>
      <c r="D2727" s="10">
        <v>45526</v>
      </c>
      <c r="E2727" s="11">
        <v>63980</v>
      </c>
      <c r="F2727" t="s">
        <v>288</v>
      </c>
      <c r="G2727" s="10">
        <f t="shared" si="169"/>
        <v>45556</v>
      </c>
      <c r="H2727" t="s">
        <v>284</v>
      </c>
      <c r="I2727" s="12" t="str">
        <f t="shared" si="170"/>
        <v>4066463980</v>
      </c>
      <c r="L2727" s="11">
        <f t="shared" si="172"/>
        <v>-63980</v>
      </c>
      <c r="O2727" s="10">
        <f>+IFERROR(VLOOKUP(I2727,'[1]Resumen pagos 2025'!$1:$1048576,9,0),0)</f>
        <v>0</v>
      </c>
      <c r="P2727" t="b">
        <f t="shared" si="171"/>
        <v>1</v>
      </c>
    </row>
    <row r="2728" spans="1:16">
      <c r="A2728" t="s">
        <v>564</v>
      </c>
      <c r="B2728" t="s">
        <v>41</v>
      </c>
      <c r="C2728" s="9">
        <v>53200</v>
      </c>
      <c r="D2728" s="10">
        <v>45526</v>
      </c>
      <c r="E2728" s="11">
        <v>198400</v>
      </c>
      <c r="F2728" t="s">
        <v>288</v>
      </c>
      <c r="G2728" s="10">
        <f t="shared" si="169"/>
        <v>45556</v>
      </c>
      <c r="H2728" t="s">
        <v>284</v>
      </c>
      <c r="I2728" s="12" t="str">
        <f t="shared" si="170"/>
        <v>53200198400</v>
      </c>
      <c r="L2728" s="11">
        <f t="shared" si="172"/>
        <v>-198400</v>
      </c>
      <c r="O2728" s="10">
        <f>+IFERROR(VLOOKUP(I2728,'[1]Resumen pagos 2025'!$1:$1048576,9,0),0)</f>
        <v>0</v>
      </c>
      <c r="P2728" t="b">
        <f t="shared" si="171"/>
        <v>1</v>
      </c>
    </row>
    <row r="2729" spans="1:16">
      <c r="A2729" t="s">
        <v>478</v>
      </c>
      <c r="B2729" t="s">
        <v>41</v>
      </c>
      <c r="C2729" s="9">
        <v>400</v>
      </c>
      <c r="D2729" s="10">
        <v>45526</v>
      </c>
      <c r="E2729" s="11">
        <v>179901</v>
      </c>
      <c r="F2729" t="s">
        <v>288</v>
      </c>
      <c r="G2729" s="10">
        <f t="shared" si="169"/>
        <v>45556</v>
      </c>
      <c r="H2729" t="s">
        <v>327</v>
      </c>
      <c r="I2729" s="12" t="str">
        <f t="shared" si="170"/>
        <v>400179901</v>
      </c>
      <c r="L2729" s="11">
        <f t="shared" si="172"/>
        <v>-179901</v>
      </c>
      <c r="N2729" s="13" t="s">
        <v>554</v>
      </c>
      <c r="O2729" s="10">
        <f>+IFERROR(VLOOKUP(I2729,'[1]Resumen pagos 2025'!$1:$1048576,9,0),0)</f>
        <v>0</v>
      </c>
      <c r="P2729" t="b">
        <f t="shared" si="171"/>
        <v>1</v>
      </c>
    </row>
    <row r="2730" spans="1:16">
      <c r="A2730" t="s">
        <v>478</v>
      </c>
      <c r="B2730" t="s">
        <v>310</v>
      </c>
      <c r="C2730" s="9">
        <v>1310</v>
      </c>
      <c r="D2730" s="10">
        <v>45526</v>
      </c>
      <c r="E2730" s="11">
        <v>-179901</v>
      </c>
      <c r="F2730" t="s">
        <v>288</v>
      </c>
      <c r="G2730" s="10">
        <f t="shared" si="169"/>
        <v>45556</v>
      </c>
      <c r="H2730" t="s">
        <v>311</v>
      </c>
      <c r="I2730" s="12" t="str">
        <f t="shared" si="170"/>
        <v>1310-179901</v>
      </c>
      <c r="L2730" s="11">
        <f t="shared" si="172"/>
        <v>179901</v>
      </c>
      <c r="M2730" t="s">
        <v>594</v>
      </c>
      <c r="N2730" s="13" t="s">
        <v>554</v>
      </c>
      <c r="O2730" s="10">
        <f>+IFERROR(VLOOKUP(I2730,'[1]Resumen pagos 2025'!$1:$1048576,9,0),0)</f>
        <v>0</v>
      </c>
      <c r="P2730" t="b">
        <f t="shared" si="171"/>
        <v>1</v>
      </c>
    </row>
    <row r="2731" spans="1:16">
      <c r="A2731" t="s">
        <v>586</v>
      </c>
      <c r="B2731" t="s">
        <v>41</v>
      </c>
      <c r="C2731" s="9">
        <v>8173</v>
      </c>
      <c r="D2731" s="10">
        <v>45526</v>
      </c>
      <c r="E2731" s="11">
        <v>606900</v>
      </c>
      <c r="F2731" t="s">
        <v>288</v>
      </c>
      <c r="G2731" s="10">
        <f t="shared" si="169"/>
        <v>45556</v>
      </c>
      <c r="H2731" t="s">
        <v>284</v>
      </c>
      <c r="I2731" s="12" t="str">
        <f t="shared" si="170"/>
        <v>8173606900</v>
      </c>
      <c r="L2731" s="11">
        <f t="shared" si="172"/>
        <v>-606900</v>
      </c>
      <c r="O2731" s="10">
        <f>+IFERROR(VLOOKUP(I2731,'[1]Resumen pagos 2025'!$1:$1048576,9,0),0)</f>
        <v>0</v>
      </c>
      <c r="P2731" t="b">
        <f t="shared" si="171"/>
        <v>1</v>
      </c>
    </row>
    <row r="2732" spans="1:16">
      <c r="A2732" t="s">
        <v>595</v>
      </c>
      <c r="B2732" t="s">
        <v>297</v>
      </c>
      <c r="C2732" s="9">
        <v>2726653</v>
      </c>
      <c r="D2732" s="10">
        <v>45526</v>
      </c>
      <c r="E2732" s="11">
        <v>4990</v>
      </c>
      <c r="F2732" t="s">
        <v>288</v>
      </c>
      <c r="G2732" s="10">
        <f t="shared" si="169"/>
        <v>45556</v>
      </c>
      <c r="H2732" t="s">
        <v>284</v>
      </c>
      <c r="I2732" s="12" t="str">
        <f t="shared" si="170"/>
        <v>27266534990</v>
      </c>
      <c r="L2732" s="11">
        <f t="shared" si="172"/>
        <v>-4990</v>
      </c>
      <c r="O2732" s="10">
        <f>+IFERROR(VLOOKUP(I2732,'[1]Resumen pagos 2025'!$1:$1048576,9,0),0)</f>
        <v>0</v>
      </c>
      <c r="P2732" t="b">
        <f t="shared" si="171"/>
        <v>1</v>
      </c>
    </row>
    <row r="2733" spans="1:16">
      <c r="A2733" t="s">
        <v>53</v>
      </c>
      <c r="B2733" t="s">
        <v>41</v>
      </c>
      <c r="C2733" s="9">
        <v>20439</v>
      </c>
      <c r="D2733" s="10">
        <v>45526</v>
      </c>
      <c r="E2733" s="11">
        <v>1441743</v>
      </c>
      <c r="F2733" t="s">
        <v>288</v>
      </c>
      <c r="G2733" s="10">
        <f t="shared" si="169"/>
        <v>45556</v>
      </c>
      <c r="H2733" t="s">
        <v>284</v>
      </c>
      <c r="I2733" s="12" t="str">
        <f t="shared" si="170"/>
        <v>204391441743</v>
      </c>
      <c r="L2733" s="11">
        <f t="shared" si="172"/>
        <v>-1441743</v>
      </c>
      <c r="O2733" s="10">
        <f>+IFERROR(VLOOKUP(I2733,'[1]Resumen pagos 2025'!$1:$1048576,9,0),0)</f>
        <v>0</v>
      </c>
      <c r="P2733" t="b">
        <f t="shared" si="171"/>
        <v>1</v>
      </c>
    </row>
    <row r="2734" spans="1:16">
      <c r="A2734" t="s">
        <v>286</v>
      </c>
      <c r="B2734" t="s">
        <v>41</v>
      </c>
      <c r="C2734" s="9">
        <v>3355462</v>
      </c>
      <c r="D2734" s="10">
        <v>45526</v>
      </c>
      <c r="E2734" s="11">
        <v>590428</v>
      </c>
      <c r="F2734" t="s">
        <v>288</v>
      </c>
      <c r="G2734" s="10">
        <f t="shared" si="169"/>
        <v>45556</v>
      </c>
      <c r="H2734" t="s">
        <v>284</v>
      </c>
      <c r="I2734" s="12" t="str">
        <f t="shared" si="170"/>
        <v>3355462590428</v>
      </c>
      <c r="L2734" s="11">
        <f t="shared" si="172"/>
        <v>-590428</v>
      </c>
      <c r="O2734" s="10">
        <f>+IFERROR(VLOOKUP(I2734,'[1]Resumen pagos 2025'!$1:$1048576,9,0),0)</f>
        <v>0</v>
      </c>
      <c r="P2734" t="b">
        <f t="shared" si="171"/>
        <v>1</v>
      </c>
    </row>
    <row r="2735" spans="1:16">
      <c r="A2735" t="s">
        <v>47</v>
      </c>
      <c r="B2735" t="s">
        <v>41</v>
      </c>
      <c r="C2735" s="9">
        <v>13532</v>
      </c>
      <c r="D2735" s="10">
        <v>45527</v>
      </c>
      <c r="E2735" s="11">
        <v>346879</v>
      </c>
      <c r="F2735" t="s">
        <v>288</v>
      </c>
      <c r="G2735" s="10">
        <f t="shared" si="169"/>
        <v>45557</v>
      </c>
      <c r="H2735" t="s">
        <v>284</v>
      </c>
      <c r="I2735" s="12" t="str">
        <f t="shared" si="170"/>
        <v>13532346879</v>
      </c>
      <c r="L2735" s="11">
        <f t="shared" si="172"/>
        <v>-346879</v>
      </c>
      <c r="O2735" s="10">
        <f>+IFERROR(VLOOKUP(I2735,'[1]Resumen pagos 2025'!$1:$1048576,9,0),0)</f>
        <v>0</v>
      </c>
      <c r="P2735" t="b">
        <f t="shared" si="171"/>
        <v>1</v>
      </c>
    </row>
    <row r="2736" spans="1:16">
      <c r="A2736" t="s">
        <v>436</v>
      </c>
      <c r="B2736" t="s">
        <v>297</v>
      </c>
      <c r="C2736" s="9">
        <v>5131918</v>
      </c>
      <c r="D2736" s="10">
        <v>45527</v>
      </c>
      <c r="E2736" s="11">
        <v>58023</v>
      </c>
      <c r="F2736" t="s">
        <v>288</v>
      </c>
      <c r="G2736" s="10">
        <f t="shared" si="169"/>
        <v>45557</v>
      </c>
      <c r="H2736" t="s">
        <v>284</v>
      </c>
      <c r="I2736" s="12" t="str">
        <f t="shared" si="170"/>
        <v>513191858023</v>
      </c>
      <c r="L2736" s="11">
        <f t="shared" si="172"/>
        <v>-58023</v>
      </c>
      <c r="O2736" s="10">
        <f>+IFERROR(VLOOKUP(I2736,'[1]Resumen pagos 2025'!$1:$1048576,9,0),0)</f>
        <v>0</v>
      </c>
      <c r="P2736" t="b">
        <f t="shared" si="171"/>
        <v>1</v>
      </c>
    </row>
    <row r="2737" spans="1:16">
      <c r="A2737" t="s">
        <v>53</v>
      </c>
      <c r="B2737" t="s">
        <v>41</v>
      </c>
      <c r="C2737" s="9">
        <v>20611</v>
      </c>
      <c r="D2737" s="10">
        <v>45527</v>
      </c>
      <c r="E2737" s="11">
        <v>158384</v>
      </c>
      <c r="F2737" t="s">
        <v>288</v>
      </c>
      <c r="G2737" s="10">
        <f t="shared" si="169"/>
        <v>45557</v>
      </c>
      <c r="H2737" t="s">
        <v>284</v>
      </c>
      <c r="I2737" s="12" t="str">
        <f t="shared" si="170"/>
        <v>20611158384</v>
      </c>
      <c r="L2737" s="11">
        <f t="shared" si="172"/>
        <v>-158384</v>
      </c>
      <c r="O2737" s="10">
        <f>+IFERROR(VLOOKUP(I2737,'[1]Resumen pagos 2025'!$1:$1048576,9,0),0)</f>
        <v>0</v>
      </c>
      <c r="P2737" t="b">
        <f t="shared" si="171"/>
        <v>1</v>
      </c>
    </row>
    <row r="2738" spans="1:16">
      <c r="A2738" t="s">
        <v>553</v>
      </c>
      <c r="B2738" t="s">
        <v>41</v>
      </c>
      <c r="C2738" s="9">
        <v>12678</v>
      </c>
      <c r="D2738" s="10">
        <v>45527</v>
      </c>
      <c r="E2738" s="11">
        <v>1786904</v>
      </c>
      <c r="F2738" t="s">
        <v>288</v>
      </c>
      <c r="G2738" s="10">
        <f t="shared" si="169"/>
        <v>45557</v>
      </c>
      <c r="H2738" t="s">
        <v>284</v>
      </c>
      <c r="I2738" s="12" t="str">
        <f t="shared" si="170"/>
        <v>126781786904</v>
      </c>
      <c r="J2738" s="10">
        <v>45552</v>
      </c>
      <c r="K2738" s="11">
        <v>3772791</v>
      </c>
      <c r="L2738" s="11">
        <f t="shared" si="172"/>
        <v>1985887</v>
      </c>
      <c r="O2738" s="10">
        <f>+IFERROR(VLOOKUP(I2738,'[1]Resumen pagos 2025'!$1:$1048576,9,0),0)</f>
        <v>0</v>
      </c>
      <c r="P2738" t="b">
        <f t="shared" si="171"/>
        <v>0</v>
      </c>
    </row>
    <row r="2739" spans="1:16">
      <c r="A2739" t="s">
        <v>553</v>
      </c>
      <c r="B2739" t="s">
        <v>41</v>
      </c>
      <c r="C2739" s="9">
        <v>12677</v>
      </c>
      <c r="D2739" s="10">
        <v>45527</v>
      </c>
      <c r="E2739" s="11">
        <v>1126469</v>
      </c>
      <c r="F2739" t="s">
        <v>288</v>
      </c>
      <c r="G2739" s="10">
        <f t="shared" si="169"/>
        <v>45557</v>
      </c>
      <c r="H2739" t="s">
        <v>284</v>
      </c>
      <c r="I2739" s="12" t="str">
        <f t="shared" si="170"/>
        <v>126771126469</v>
      </c>
      <c r="J2739" s="10">
        <v>45552</v>
      </c>
      <c r="K2739" s="11">
        <f>+L2738</f>
        <v>1985887</v>
      </c>
      <c r="L2739" s="11">
        <f t="shared" si="172"/>
        <v>859418</v>
      </c>
      <c r="O2739" s="10">
        <f>+IFERROR(VLOOKUP(I2739,'[1]Resumen pagos 2025'!$1:$1048576,9,0),0)</f>
        <v>0</v>
      </c>
      <c r="P2739" t="b">
        <f t="shared" si="171"/>
        <v>0</v>
      </c>
    </row>
    <row r="2740" spans="1:16">
      <c r="A2740" t="s">
        <v>541</v>
      </c>
      <c r="B2740" t="s">
        <v>41</v>
      </c>
      <c r="C2740" s="9">
        <v>10166</v>
      </c>
      <c r="D2740" s="10">
        <v>45527</v>
      </c>
      <c r="E2740" s="11">
        <v>27390</v>
      </c>
      <c r="F2740" t="s">
        <v>288</v>
      </c>
      <c r="G2740" s="10">
        <f t="shared" si="169"/>
        <v>45557</v>
      </c>
      <c r="H2740" t="s">
        <v>284</v>
      </c>
      <c r="I2740" s="12" t="str">
        <f t="shared" si="170"/>
        <v>1016627390</v>
      </c>
      <c r="L2740" s="11">
        <f t="shared" si="172"/>
        <v>-27390</v>
      </c>
      <c r="O2740" s="10">
        <f>+IFERROR(VLOOKUP(I2740,'[1]Resumen pagos 2025'!$1:$1048576,9,0),0)</f>
        <v>0</v>
      </c>
      <c r="P2740" t="b">
        <f t="shared" si="171"/>
        <v>1</v>
      </c>
    </row>
    <row r="2741" spans="1:16">
      <c r="A2741" t="s">
        <v>596</v>
      </c>
      <c r="B2741" t="s">
        <v>41</v>
      </c>
      <c r="C2741" s="9">
        <v>19642</v>
      </c>
      <c r="D2741" s="10">
        <v>45528</v>
      </c>
      <c r="E2741" s="11">
        <v>1949656</v>
      </c>
      <c r="F2741" t="s">
        <v>288</v>
      </c>
      <c r="G2741" s="10">
        <f t="shared" si="169"/>
        <v>45558</v>
      </c>
      <c r="H2741" t="s">
        <v>284</v>
      </c>
      <c r="I2741" s="12" t="str">
        <f t="shared" si="170"/>
        <v>196421949656</v>
      </c>
      <c r="L2741" s="11">
        <f t="shared" si="172"/>
        <v>-1949656</v>
      </c>
      <c r="O2741" s="10">
        <f>+IFERROR(VLOOKUP(I2741,'[1]Resumen pagos 2025'!$1:$1048576,9,0),0)</f>
        <v>0</v>
      </c>
      <c r="P2741" t="b">
        <f t="shared" si="171"/>
        <v>1</v>
      </c>
    </row>
    <row r="2742" spans="1:16">
      <c r="A2742" t="s">
        <v>67</v>
      </c>
      <c r="B2742" t="s">
        <v>41</v>
      </c>
      <c r="C2742" s="9">
        <v>42088</v>
      </c>
      <c r="D2742" s="10">
        <v>45530</v>
      </c>
      <c r="E2742" s="11">
        <v>1964888</v>
      </c>
      <c r="F2742" t="s">
        <v>288</v>
      </c>
      <c r="G2742" s="10">
        <f t="shared" si="169"/>
        <v>45560</v>
      </c>
      <c r="H2742" t="s">
        <v>284</v>
      </c>
      <c r="I2742" s="12" t="str">
        <f t="shared" si="170"/>
        <v>420881964888</v>
      </c>
      <c r="L2742" s="11">
        <f t="shared" si="172"/>
        <v>-1964888</v>
      </c>
      <c r="N2742" s="14" t="s">
        <v>298</v>
      </c>
      <c r="O2742" s="10">
        <f>+IFERROR(VLOOKUP(I2742,'[1]Resumen pagos 2025'!$1:$1048576,9,0),0)</f>
        <v>0</v>
      </c>
      <c r="P2742" t="b">
        <f t="shared" si="171"/>
        <v>1</v>
      </c>
    </row>
    <row r="2743" spans="1:16">
      <c r="A2743" t="s">
        <v>466</v>
      </c>
      <c r="B2743" t="s">
        <v>41</v>
      </c>
      <c r="C2743" s="9">
        <v>1635</v>
      </c>
      <c r="D2743" s="10">
        <v>45530</v>
      </c>
      <c r="E2743" s="11">
        <v>471169</v>
      </c>
      <c r="F2743" t="s">
        <v>288</v>
      </c>
      <c r="G2743" s="10">
        <f t="shared" si="169"/>
        <v>45560</v>
      </c>
      <c r="H2743" t="s">
        <v>284</v>
      </c>
      <c r="I2743" s="12" t="str">
        <f t="shared" si="170"/>
        <v>1635471169</v>
      </c>
      <c r="L2743" s="11">
        <f t="shared" si="172"/>
        <v>-471169</v>
      </c>
      <c r="O2743" s="10">
        <f>+IFERROR(VLOOKUP(I2743,'[1]Resumen pagos 2025'!$1:$1048576,9,0),0)</f>
        <v>0</v>
      </c>
      <c r="P2743" t="b">
        <f t="shared" si="171"/>
        <v>1</v>
      </c>
    </row>
    <row r="2744" spans="1:16">
      <c r="A2744" t="s">
        <v>597</v>
      </c>
      <c r="B2744" t="s">
        <v>41</v>
      </c>
      <c r="C2744" s="9">
        <v>8722</v>
      </c>
      <c r="D2744" s="10">
        <v>45530</v>
      </c>
      <c r="E2744" s="11">
        <v>476000</v>
      </c>
      <c r="F2744" t="s">
        <v>288</v>
      </c>
      <c r="G2744" s="10">
        <f t="shared" si="169"/>
        <v>45560</v>
      </c>
      <c r="H2744" t="s">
        <v>284</v>
      </c>
      <c r="I2744" s="12" t="str">
        <f t="shared" si="170"/>
        <v>8722476000</v>
      </c>
      <c r="J2744" s="10">
        <v>45565</v>
      </c>
      <c r="K2744" s="11">
        <v>1765160</v>
      </c>
      <c r="L2744" s="11">
        <f t="shared" si="172"/>
        <v>1289160</v>
      </c>
      <c r="O2744" s="10">
        <f>+IFERROR(VLOOKUP(I2744,'[1]Resumen pagos 2025'!$1:$1048576,9,0),0)</f>
        <v>0</v>
      </c>
      <c r="P2744" t="b">
        <f t="shared" si="171"/>
        <v>0</v>
      </c>
    </row>
    <row r="2745" spans="1:16">
      <c r="A2745" t="s">
        <v>553</v>
      </c>
      <c r="B2745" t="s">
        <v>41</v>
      </c>
      <c r="C2745" s="9">
        <v>12686</v>
      </c>
      <c r="D2745" s="10">
        <v>45530</v>
      </c>
      <c r="E2745" s="11">
        <v>429709</v>
      </c>
      <c r="F2745" t="s">
        <v>288</v>
      </c>
      <c r="G2745" s="10">
        <f t="shared" si="169"/>
        <v>45560</v>
      </c>
      <c r="H2745" t="s">
        <v>284</v>
      </c>
      <c r="I2745" s="12" t="str">
        <f t="shared" si="170"/>
        <v>12686429709</v>
      </c>
      <c r="J2745" s="10">
        <v>45552</v>
      </c>
      <c r="K2745" s="11">
        <f>+L2740</f>
        <v>-27390</v>
      </c>
      <c r="L2745" s="11">
        <f t="shared" si="172"/>
        <v>-457099</v>
      </c>
      <c r="O2745" s="10">
        <f>+IFERROR(VLOOKUP(I2745,'[1]Resumen pagos 2025'!$1:$1048576,9,0),0)</f>
        <v>0</v>
      </c>
      <c r="P2745" t="b">
        <f t="shared" si="171"/>
        <v>0</v>
      </c>
    </row>
    <row r="2746" spans="1:16">
      <c r="A2746" t="s">
        <v>553</v>
      </c>
      <c r="B2746" t="s">
        <v>41</v>
      </c>
      <c r="C2746" s="9">
        <v>12690</v>
      </c>
      <c r="D2746" s="10">
        <v>45530</v>
      </c>
      <c r="E2746" s="11">
        <v>429709</v>
      </c>
      <c r="F2746" t="s">
        <v>288</v>
      </c>
      <c r="G2746" s="10">
        <f t="shared" si="169"/>
        <v>45560</v>
      </c>
      <c r="H2746" t="s">
        <v>284</v>
      </c>
      <c r="I2746" s="12" t="str">
        <f t="shared" si="170"/>
        <v>12690429709</v>
      </c>
      <c r="J2746" s="10">
        <v>45552</v>
      </c>
      <c r="K2746" s="11">
        <f>+L2745</f>
        <v>-457099</v>
      </c>
      <c r="L2746" s="11">
        <f t="shared" si="172"/>
        <v>-886808</v>
      </c>
      <c r="O2746" s="10">
        <f>+IFERROR(VLOOKUP(I2746,'[1]Resumen pagos 2025'!$1:$1048576,9,0),0)</f>
        <v>0</v>
      </c>
      <c r="P2746" t="b">
        <f t="shared" si="171"/>
        <v>0</v>
      </c>
    </row>
    <row r="2747" spans="1:16">
      <c r="A2747" t="s">
        <v>51</v>
      </c>
      <c r="B2747" t="s">
        <v>41</v>
      </c>
      <c r="C2747" s="9">
        <v>19233</v>
      </c>
      <c r="D2747" s="10">
        <v>45531</v>
      </c>
      <c r="E2747" s="11">
        <v>6424</v>
      </c>
      <c r="F2747" t="s">
        <v>288</v>
      </c>
      <c r="G2747" s="10">
        <f t="shared" si="169"/>
        <v>45561</v>
      </c>
      <c r="H2747" t="s">
        <v>284</v>
      </c>
      <c r="I2747" s="12" t="str">
        <f t="shared" si="170"/>
        <v>192336424</v>
      </c>
      <c r="J2747" s="10">
        <v>45574</v>
      </c>
      <c r="K2747" s="11">
        <v>6424</v>
      </c>
      <c r="L2747" s="11">
        <f t="shared" si="172"/>
        <v>0</v>
      </c>
      <c r="O2747" s="10">
        <f>+IFERROR(VLOOKUP(I2747,'[1]Resumen pagos 2025'!$1:$1048576,9,0),0)</f>
        <v>0</v>
      </c>
      <c r="P2747" t="b">
        <f t="shared" si="171"/>
        <v>0</v>
      </c>
    </row>
    <row r="2748" spans="1:16">
      <c r="A2748" t="s">
        <v>584</v>
      </c>
      <c r="B2748" t="s">
        <v>41</v>
      </c>
      <c r="C2748" s="9">
        <v>9753</v>
      </c>
      <c r="D2748" s="10">
        <v>45531</v>
      </c>
      <c r="E2748" s="11">
        <v>259990</v>
      </c>
      <c r="F2748" t="s">
        <v>288</v>
      </c>
      <c r="G2748" s="10">
        <f t="shared" si="169"/>
        <v>45561</v>
      </c>
      <c r="H2748" t="s">
        <v>284</v>
      </c>
      <c r="I2748" s="12" t="str">
        <f t="shared" si="170"/>
        <v>9753259990</v>
      </c>
      <c r="L2748" s="11">
        <f t="shared" si="172"/>
        <v>-259990</v>
      </c>
      <c r="O2748" s="10">
        <f>+IFERROR(VLOOKUP(I2748,'[1]Resumen pagos 2025'!$1:$1048576,9,0),0)</f>
        <v>0</v>
      </c>
      <c r="P2748" t="b">
        <f t="shared" si="171"/>
        <v>1</v>
      </c>
    </row>
    <row r="2749" spans="1:16">
      <c r="A2749" t="s">
        <v>351</v>
      </c>
      <c r="B2749" t="s">
        <v>41</v>
      </c>
      <c r="C2749" s="9">
        <v>5251363</v>
      </c>
      <c r="D2749" s="10">
        <v>45531</v>
      </c>
      <c r="E2749" s="11">
        <v>278390</v>
      </c>
      <c r="F2749" t="s">
        <v>288</v>
      </c>
      <c r="G2749" s="10">
        <f t="shared" si="169"/>
        <v>45561</v>
      </c>
      <c r="H2749" t="s">
        <v>284</v>
      </c>
      <c r="I2749" s="12" t="str">
        <f t="shared" si="170"/>
        <v>5251363278390</v>
      </c>
      <c r="L2749" s="11">
        <f t="shared" si="172"/>
        <v>-278390</v>
      </c>
      <c r="O2749" s="10">
        <f>+IFERROR(VLOOKUP(I2749,'[1]Resumen pagos 2025'!$1:$1048576,9,0),0)</f>
        <v>0</v>
      </c>
      <c r="P2749" t="b">
        <f t="shared" si="171"/>
        <v>1</v>
      </c>
    </row>
    <row r="2750" spans="1:16">
      <c r="A2750" t="s">
        <v>47</v>
      </c>
      <c r="B2750" t="s">
        <v>41</v>
      </c>
      <c r="C2750" s="9">
        <v>13542</v>
      </c>
      <c r="D2750" s="10">
        <v>45531</v>
      </c>
      <c r="E2750" s="11">
        <v>249240</v>
      </c>
      <c r="F2750" t="s">
        <v>288</v>
      </c>
      <c r="G2750" s="10">
        <f t="shared" si="169"/>
        <v>45561</v>
      </c>
      <c r="H2750" t="s">
        <v>284</v>
      </c>
      <c r="I2750" s="12" t="str">
        <f t="shared" si="170"/>
        <v>13542249240</v>
      </c>
      <c r="L2750" s="11">
        <f t="shared" si="172"/>
        <v>-249240</v>
      </c>
      <c r="O2750" s="10">
        <f>+IFERROR(VLOOKUP(I2750,'[1]Resumen pagos 2025'!$1:$1048576,9,0),0)</f>
        <v>0</v>
      </c>
      <c r="P2750" t="b">
        <f t="shared" si="171"/>
        <v>1</v>
      </c>
    </row>
    <row r="2751" spans="1:16">
      <c r="A2751" t="s">
        <v>466</v>
      </c>
      <c r="B2751" t="s">
        <v>41</v>
      </c>
      <c r="C2751" s="9">
        <v>1640</v>
      </c>
      <c r="D2751" s="10">
        <v>45531</v>
      </c>
      <c r="E2751" s="11">
        <v>897010</v>
      </c>
      <c r="F2751" t="s">
        <v>288</v>
      </c>
      <c r="G2751" s="10">
        <f t="shared" si="169"/>
        <v>45561</v>
      </c>
      <c r="H2751" t="s">
        <v>284</v>
      </c>
      <c r="I2751" s="12" t="str">
        <f t="shared" si="170"/>
        <v>1640897010</v>
      </c>
      <c r="L2751" s="11">
        <f t="shared" si="172"/>
        <v>-897010</v>
      </c>
      <c r="O2751" s="10">
        <f>+IFERROR(VLOOKUP(I2751,'[1]Resumen pagos 2025'!$1:$1048576,9,0),0)</f>
        <v>0</v>
      </c>
      <c r="P2751" t="b">
        <f t="shared" si="171"/>
        <v>1</v>
      </c>
    </row>
    <row r="2752" spans="1:16">
      <c r="A2752" t="s">
        <v>55</v>
      </c>
      <c r="B2752" t="s">
        <v>41</v>
      </c>
      <c r="C2752" s="9">
        <v>1106463</v>
      </c>
      <c r="D2752" s="10">
        <v>45531</v>
      </c>
      <c r="E2752" s="11">
        <v>1901180</v>
      </c>
      <c r="F2752" t="s">
        <v>288</v>
      </c>
      <c r="G2752" s="10">
        <f t="shared" si="169"/>
        <v>45561</v>
      </c>
      <c r="H2752" t="s">
        <v>284</v>
      </c>
      <c r="I2752" s="12" t="str">
        <f t="shared" si="170"/>
        <v>11064631901180</v>
      </c>
      <c r="L2752" s="11">
        <f t="shared" si="172"/>
        <v>-1901180</v>
      </c>
      <c r="N2752" s="14" t="s">
        <v>304</v>
      </c>
      <c r="O2752" s="10">
        <f>+IFERROR(VLOOKUP(I2752,'[1]Resumen pagos 2025'!$1:$1048576,9,0),0)</f>
        <v>0</v>
      </c>
      <c r="P2752" t="b">
        <f t="shared" si="171"/>
        <v>1</v>
      </c>
    </row>
    <row r="2753" spans="1:16">
      <c r="A2753" t="s">
        <v>52</v>
      </c>
      <c r="B2753" t="s">
        <v>41</v>
      </c>
      <c r="C2753" s="9">
        <v>123455</v>
      </c>
      <c r="D2753" s="10">
        <v>45532</v>
      </c>
      <c r="E2753" s="11">
        <v>468622</v>
      </c>
      <c r="F2753" t="s">
        <v>288</v>
      </c>
      <c r="G2753" s="10">
        <f t="shared" si="169"/>
        <v>45562</v>
      </c>
      <c r="H2753" t="s">
        <v>284</v>
      </c>
      <c r="I2753" s="12" t="str">
        <f t="shared" si="170"/>
        <v>123455468622</v>
      </c>
      <c r="L2753" s="11">
        <f t="shared" si="172"/>
        <v>-468622</v>
      </c>
      <c r="O2753" s="10">
        <f>+IFERROR(VLOOKUP(I2753,'[1]Resumen pagos 2025'!$1:$1048576,9,0),0)</f>
        <v>0</v>
      </c>
      <c r="P2753" t="b">
        <f t="shared" si="171"/>
        <v>1</v>
      </c>
    </row>
    <row r="2754" spans="1:16">
      <c r="A2754" t="s">
        <v>598</v>
      </c>
      <c r="B2754" t="s">
        <v>41</v>
      </c>
      <c r="C2754" s="9">
        <v>615984</v>
      </c>
      <c r="D2754" s="10">
        <v>45532</v>
      </c>
      <c r="E2754" s="11">
        <v>158820</v>
      </c>
      <c r="F2754" t="s">
        <v>288</v>
      </c>
      <c r="G2754" s="10">
        <f t="shared" ref="G2754:G2817" si="173">+D2754+30</f>
        <v>45562</v>
      </c>
      <c r="H2754" t="s">
        <v>284</v>
      </c>
      <c r="I2754" s="12" t="str">
        <f t="shared" ref="I2754:I2817" si="174">+C2754&amp;E2754</f>
        <v>615984158820</v>
      </c>
      <c r="L2754" s="11">
        <f t="shared" si="172"/>
        <v>-158820</v>
      </c>
      <c r="O2754" s="10">
        <f>+IFERROR(VLOOKUP(I2754,'[1]Resumen pagos 2025'!$1:$1048576,9,0),0)</f>
        <v>0</v>
      </c>
      <c r="P2754" t="b">
        <f t="shared" si="171"/>
        <v>1</v>
      </c>
    </row>
    <row r="2755" spans="1:16">
      <c r="A2755" t="s">
        <v>580</v>
      </c>
      <c r="B2755" t="s">
        <v>41</v>
      </c>
      <c r="C2755" s="9">
        <v>185805</v>
      </c>
      <c r="D2755" s="10">
        <v>45532</v>
      </c>
      <c r="E2755" s="11">
        <v>142705</v>
      </c>
      <c r="F2755" t="s">
        <v>288</v>
      </c>
      <c r="G2755" s="10">
        <f t="shared" si="173"/>
        <v>45562</v>
      </c>
      <c r="H2755" t="s">
        <v>284</v>
      </c>
      <c r="I2755" s="12" t="str">
        <f t="shared" si="174"/>
        <v>185805142705</v>
      </c>
      <c r="J2755" s="10">
        <v>45572</v>
      </c>
      <c r="K2755" s="11">
        <v>142705</v>
      </c>
      <c r="L2755" s="11">
        <f t="shared" si="172"/>
        <v>0</v>
      </c>
      <c r="O2755" s="10">
        <f>+IFERROR(VLOOKUP(I2755,'[1]Resumen pagos 2025'!$1:$1048576,9,0),0)</f>
        <v>0</v>
      </c>
      <c r="P2755" t="b">
        <f t="shared" si="171"/>
        <v>0</v>
      </c>
    </row>
    <row r="2756" spans="1:16">
      <c r="A2756" t="s">
        <v>66</v>
      </c>
      <c r="B2756" t="s">
        <v>41</v>
      </c>
      <c r="C2756" s="9">
        <v>7</v>
      </c>
      <c r="D2756" s="10">
        <v>45532</v>
      </c>
      <c r="E2756" s="11">
        <v>635672</v>
      </c>
      <c r="F2756" t="s">
        <v>288</v>
      </c>
      <c r="G2756" s="10">
        <f t="shared" si="173"/>
        <v>45562</v>
      </c>
      <c r="H2756" t="s">
        <v>284</v>
      </c>
      <c r="I2756" s="12" t="str">
        <f t="shared" si="174"/>
        <v>7635672</v>
      </c>
      <c r="J2756" s="60">
        <v>45541</v>
      </c>
      <c r="K2756" s="61">
        <v>4053816</v>
      </c>
      <c r="L2756" s="11">
        <f t="shared" si="172"/>
        <v>3418144</v>
      </c>
      <c r="N2756" s="14" t="s">
        <v>588</v>
      </c>
      <c r="O2756" s="10">
        <f>+IFERROR(VLOOKUP(I2756,'[1]Resumen pagos 2025'!$1:$1048576,9,0),0)</f>
        <v>0</v>
      </c>
      <c r="P2756" t="b">
        <f t="shared" si="171"/>
        <v>0</v>
      </c>
    </row>
    <row r="2757" spans="1:16">
      <c r="A2757" t="s">
        <v>66</v>
      </c>
      <c r="B2757" t="s">
        <v>41</v>
      </c>
      <c r="C2757" s="9">
        <v>6</v>
      </c>
      <c r="D2757" s="10">
        <v>45532</v>
      </c>
      <c r="E2757" s="11">
        <v>2029747</v>
      </c>
      <c r="F2757" t="s">
        <v>288</v>
      </c>
      <c r="G2757" s="10">
        <f t="shared" si="173"/>
        <v>45562</v>
      </c>
      <c r="H2757" t="s">
        <v>284</v>
      </c>
      <c r="I2757" s="12" t="str">
        <f t="shared" si="174"/>
        <v>62029747</v>
      </c>
      <c r="J2757" s="60">
        <v>45541</v>
      </c>
      <c r="K2757" s="61">
        <v>3418144</v>
      </c>
      <c r="L2757" s="11">
        <f t="shared" si="172"/>
        <v>1388397</v>
      </c>
      <c r="N2757" s="14" t="s">
        <v>588</v>
      </c>
      <c r="O2757" s="10">
        <f>+IFERROR(VLOOKUP(I2757,'[1]Resumen pagos 2025'!$1:$1048576,9,0),0)</f>
        <v>0</v>
      </c>
      <c r="P2757" t="b">
        <f t="shared" si="171"/>
        <v>0</v>
      </c>
    </row>
    <row r="2758" spans="1:16">
      <c r="A2758" t="s">
        <v>488</v>
      </c>
      <c r="B2758" t="s">
        <v>41</v>
      </c>
      <c r="C2758" s="9">
        <v>48686355</v>
      </c>
      <c r="D2758" s="10">
        <v>45532</v>
      </c>
      <c r="E2758" s="11">
        <v>12650</v>
      </c>
      <c r="F2758" t="s">
        <v>288</v>
      </c>
      <c r="G2758" s="10">
        <f t="shared" si="173"/>
        <v>45562</v>
      </c>
      <c r="H2758" t="s">
        <v>284</v>
      </c>
      <c r="I2758" s="12" t="str">
        <f t="shared" si="174"/>
        <v>4868635512650</v>
      </c>
      <c r="J2758" s="10">
        <v>45532</v>
      </c>
      <c r="K2758" s="11">
        <v>12650</v>
      </c>
      <c r="L2758" s="11">
        <f t="shared" si="172"/>
        <v>0</v>
      </c>
      <c r="O2758" s="10">
        <f>+IFERROR(VLOOKUP(I2758,'[1]Resumen pagos 2025'!$1:$1048576,9,0),0)</f>
        <v>0</v>
      </c>
      <c r="P2758" t="b">
        <f t="shared" si="171"/>
        <v>0</v>
      </c>
    </row>
    <row r="2759" spans="1:16">
      <c r="A2759" t="s">
        <v>488</v>
      </c>
      <c r="B2759" t="s">
        <v>297</v>
      </c>
      <c r="C2759" s="9">
        <v>12676651</v>
      </c>
      <c r="D2759" s="10">
        <v>45532</v>
      </c>
      <c r="E2759" s="11">
        <v>5952</v>
      </c>
      <c r="F2759" t="s">
        <v>288</v>
      </c>
      <c r="G2759" s="10">
        <f t="shared" si="173"/>
        <v>45562</v>
      </c>
      <c r="H2759" t="s">
        <v>284</v>
      </c>
      <c r="I2759" s="12" t="str">
        <f t="shared" si="174"/>
        <v>126766515952</v>
      </c>
      <c r="J2759" s="10">
        <v>45532</v>
      </c>
      <c r="K2759" s="11">
        <v>5952</v>
      </c>
      <c r="L2759" s="11">
        <f t="shared" si="172"/>
        <v>0</v>
      </c>
      <c r="O2759" s="10">
        <f>+IFERROR(VLOOKUP(I2759,'[1]Resumen pagos 2025'!$1:$1048576,9,0),0)</f>
        <v>0</v>
      </c>
      <c r="P2759" t="b">
        <f t="shared" ref="P2759:P2822" si="175">+O2759=J2759</f>
        <v>0</v>
      </c>
    </row>
    <row r="2760" spans="1:16">
      <c r="A2760" t="s">
        <v>47</v>
      </c>
      <c r="B2760" t="s">
        <v>41</v>
      </c>
      <c r="C2760" s="9">
        <v>13552</v>
      </c>
      <c r="D2760" s="10">
        <v>45533</v>
      </c>
      <c r="E2760" s="11">
        <v>421393</v>
      </c>
      <c r="F2760" t="s">
        <v>288</v>
      </c>
      <c r="G2760" s="10">
        <f t="shared" si="173"/>
        <v>45563</v>
      </c>
      <c r="H2760" t="s">
        <v>284</v>
      </c>
      <c r="I2760" s="12" t="str">
        <f t="shared" si="174"/>
        <v>13552421393</v>
      </c>
      <c r="L2760" s="11">
        <f t="shared" ref="L2760:L2823" si="176">+K2760-E2760</f>
        <v>-421393</v>
      </c>
      <c r="O2760" s="10">
        <f>+IFERROR(VLOOKUP(I2760,'[1]Resumen pagos 2025'!$1:$1048576,9,0),0)</f>
        <v>0</v>
      </c>
      <c r="P2760" t="b">
        <f t="shared" si="175"/>
        <v>1</v>
      </c>
    </row>
    <row r="2761" spans="1:16">
      <c r="A2761" t="s">
        <v>47</v>
      </c>
      <c r="B2761" t="s">
        <v>41</v>
      </c>
      <c r="C2761" s="9">
        <v>13560</v>
      </c>
      <c r="D2761" s="10">
        <v>45533</v>
      </c>
      <c r="E2761" s="11">
        <v>1714014</v>
      </c>
      <c r="F2761" t="s">
        <v>288</v>
      </c>
      <c r="G2761" s="10">
        <f t="shared" si="173"/>
        <v>45563</v>
      </c>
      <c r="H2761" t="s">
        <v>284</v>
      </c>
      <c r="I2761" s="12" t="str">
        <f t="shared" si="174"/>
        <v>135601714014</v>
      </c>
      <c r="L2761" s="11">
        <f t="shared" si="176"/>
        <v>-1714014</v>
      </c>
      <c r="O2761" s="10">
        <f>+IFERROR(VLOOKUP(I2761,'[1]Resumen pagos 2025'!$1:$1048576,9,0),0)</f>
        <v>0</v>
      </c>
      <c r="P2761" t="b">
        <f t="shared" si="175"/>
        <v>1</v>
      </c>
    </row>
    <row r="2762" spans="1:16">
      <c r="A2762" t="s">
        <v>47</v>
      </c>
      <c r="B2762" t="s">
        <v>41</v>
      </c>
      <c r="C2762" s="9">
        <v>13553</v>
      </c>
      <c r="D2762" s="10">
        <v>45533</v>
      </c>
      <c r="E2762" s="11">
        <v>26366</v>
      </c>
      <c r="F2762" t="s">
        <v>288</v>
      </c>
      <c r="G2762" s="10">
        <f t="shared" si="173"/>
        <v>45563</v>
      </c>
      <c r="H2762" t="s">
        <v>284</v>
      </c>
      <c r="I2762" s="12" t="str">
        <f t="shared" si="174"/>
        <v>1355326366</v>
      </c>
      <c r="L2762" s="11">
        <f t="shared" si="176"/>
        <v>-26366</v>
      </c>
      <c r="O2762" s="10">
        <f>+IFERROR(VLOOKUP(I2762,'[1]Resumen pagos 2025'!$1:$1048576,9,0),0)</f>
        <v>0</v>
      </c>
      <c r="P2762" t="b">
        <f t="shared" si="175"/>
        <v>1</v>
      </c>
    </row>
    <row r="2763" spans="1:16">
      <c r="A2763" t="s">
        <v>47</v>
      </c>
      <c r="B2763" t="s">
        <v>41</v>
      </c>
      <c r="C2763" s="9">
        <v>13554</v>
      </c>
      <c r="D2763" s="10">
        <v>45533</v>
      </c>
      <c r="E2763" s="11">
        <v>23748</v>
      </c>
      <c r="F2763" t="s">
        <v>288</v>
      </c>
      <c r="G2763" s="10">
        <f t="shared" si="173"/>
        <v>45563</v>
      </c>
      <c r="H2763" t="s">
        <v>284</v>
      </c>
      <c r="I2763" s="12" t="str">
        <f t="shared" si="174"/>
        <v>1355423748</v>
      </c>
      <c r="L2763" s="11">
        <f t="shared" si="176"/>
        <v>-23748</v>
      </c>
      <c r="O2763" s="10">
        <f>+IFERROR(VLOOKUP(I2763,'[1]Resumen pagos 2025'!$1:$1048576,9,0),0)</f>
        <v>0</v>
      </c>
      <c r="P2763" t="b">
        <f t="shared" si="175"/>
        <v>1</v>
      </c>
    </row>
    <row r="2764" spans="1:16">
      <c r="A2764" t="s">
        <v>47</v>
      </c>
      <c r="B2764" t="s">
        <v>41</v>
      </c>
      <c r="C2764" s="9">
        <v>13555</v>
      </c>
      <c r="D2764" s="10">
        <v>45533</v>
      </c>
      <c r="E2764" s="11">
        <v>14539</v>
      </c>
      <c r="F2764" t="s">
        <v>288</v>
      </c>
      <c r="G2764" s="10">
        <f t="shared" si="173"/>
        <v>45563</v>
      </c>
      <c r="H2764" t="s">
        <v>284</v>
      </c>
      <c r="I2764" s="12" t="str">
        <f t="shared" si="174"/>
        <v>1355514539</v>
      </c>
      <c r="L2764" s="11">
        <f t="shared" si="176"/>
        <v>-14539</v>
      </c>
      <c r="O2764" s="10">
        <f>+IFERROR(VLOOKUP(I2764,'[1]Resumen pagos 2025'!$1:$1048576,9,0),0)</f>
        <v>0</v>
      </c>
      <c r="P2764" t="b">
        <f t="shared" si="175"/>
        <v>1</v>
      </c>
    </row>
    <row r="2765" spans="1:16">
      <c r="A2765" t="s">
        <v>47</v>
      </c>
      <c r="B2765" t="s">
        <v>41</v>
      </c>
      <c r="C2765" s="9">
        <v>13562</v>
      </c>
      <c r="D2765" s="10">
        <v>45533</v>
      </c>
      <c r="E2765" s="11">
        <v>1877872</v>
      </c>
      <c r="F2765" t="s">
        <v>288</v>
      </c>
      <c r="G2765" s="10">
        <f t="shared" si="173"/>
        <v>45563</v>
      </c>
      <c r="H2765" t="s">
        <v>284</v>
      </c>
      <c r="I2765" s="12" t="str">
        <f t="shared" si="174"/>
        <v>135621877872</v>
      </c>
      <c r="L2765" s="11">
        <f t="shared" si="176"/>
        <v>-1877872</v>
      </c>
      <c r="O2765" s="10">
        <f>+IFERROR(VLOOKUP(I2765,'[1]Resumen pagos 2025'!$1:$1048576,9,0),0)</f>
        <v>0</v>
      </c>
      <c r="P2765" t="b">
        <f t="shared" si="175"/>
        <v>1</v>
      </c>
    </row>
    <row r="2766" spans="1:16">
      <c r="A2766" t="s">
        <v>47</v>
      </c>
      <c r="B2766" t="s">
        <v>310</v>
      </c>
      <c r="C2766" s="9">
        <v>1049</v>
      </c>
      <c r="D2766" s="10">
        <v>45533</v>
      </c>
      <c r="E2766" s="11">
        <v>-346879</v>
      </c>
      <c r="F2766" t="s">
        <v>288</v>
      </c>
      <c r="G2766" s="10">
        <f t="shared" si="173"/>
        <v>45563</v>
      </c>
      <c r="H2766" t="s">
        <v>311</v>
      </c>
      <c r="I2766" s="12" t="str">
        <f t="shared" si="174"/>
        <v>1049-346879</v>
      </c>
      <c r="L2766" s="11">
        <f t="shared" si="176"/>
        <v>346879</v>
      </c>
      <c r="O2766" s="10">
        <f>+IFERROR(VLOOKUP(I2766,'[1]Resumen pagos 2025'!$1:$1048576,9,0),0)</f>
        <v>0</v>
      </c>
      <c r="P2766" t="b">
        <f t="shared" si="175"/>
        <v>1</v>
      </c>
    </row>
    <row r="2767" spans="1:16">
      <c r="A2767" t="s">
        <v>47</v>
      </c>
      <c r="B2767" t="s">
        <v>310</v>
      </c>
      <c r="C2767" s="9">
        <v>1050</v>
      </c>
      <c r="D2767" s="10">
        <v>45533</v>
      </c>
      <c r="E2767" s="11">
        <v>-8682</v>
      </c>
      <c r="F2767" t="s">
        <v>288</v>
      </c>
      <c r="G2767" s="10">
        <f t="shared" si="173"/>
        <v>45563</v>
      </c>
      <c r="H2767" t="s">
        <v>311</v>
      </c>
      <c r="I2767" s="12" t="str">
        <f t="shared" si="174"/>
        <v>1050-8682</v>
      </c>
      <c r="L2767" s="11">
        <f t="shared" si="176"/>
        <v>8682</v>
      </c>
      <c r="O2767" s="10">
        <f>+IFERROR(VLOOKUP(I2767,'[1]Resumen pagos 2025'!$1:$1048576,9,0),0)</f>
        <v>0</v>
      </c>
      <c r="P2767" t="b">
        <f t="shared" si="175"/>
        <v>1</v>
      </c>
    </row>
    <row r="2768" spans="1:16">
      <c r="A2768" t="s">
        <v>300</v>
      </c>
      <c r="B2768" t="s">
        <v>41</v>
      </c>
      <c r="C2768" s="9">
        <v>49670354</v>
      </c>
      <c r="D2768" s="10">
        <v>45533</v>
      </c>
      <c r="E2768" s="11">
        <v>99979</v>
      </c>
      <c r="F2768" t="s">
        <v>288</v>
      </c>
      <c r="G2768" s="10">
        <f t="shared" si="173"/>
        <v>45563</v>
      </c>
      <c r="H2768" t="s">
        <v>284</v>
      </c>
      <c r="I2768" s="12" t="str">
        <f t="shared" si="174"/>
        <v>4967035499979</v>
      </c>
      <c r="L2768" s="11">
        <f t="shared" si="176"/>
        <v>-99979</v>
      </c>
      <c r="O2768" s="10">
        <f>+IFERROR(VLOOKUP(I2768,'[1]Resumen pagos 2025'!$1:$1048576,9,0),0)</f>
        <v>0</v>
      </c>
      <c r="P2768" t="b">
        <f t="shared" si="175"/>
        <v>1</v>
      </c>
    </row>
    <row r="2769" spans="1:16">
      <c r="A2769" t="s">
        <v>53</v>
      </c>
      <c r="B2769" t="s">
        <v>41</v>
      </c>
      <c r="C2769" s="9">
        <v>20746</v>
      </c>
      <c r="D2769" s="10">
        <v>45533</v>
      </c>
      <c r="E2769" s="11">
        <v>287966</v>
      </c>
      <c r="F2769" t="s">
        <v>288</v>
      </c>
      <c r="G2769" s="10">
        <f t="shared" si="173"/>
        <v>45563</v>
      </c>
      <c r="H2769" t="s">
        <v>284</v>
      </c>
      <c r="I2769" s="12" t="str">
        <f t="shared" si="174"/>
        <v>20746287966</v>
      </c>
      <c r="J2769" s="10">
        <v>45573</v>
      </c>
      <c r="K2769" s="11">
        <v>287966</v>
      </c>
      <c r="L2769" s="11">
        <f t="shared" si="176"/>
        <v>0</v>
      </c>
      <c r="O2769" s="10">
        <f>+IFERROR(VLOOKUP(I2769,'[1]Resumen pagos 2025'!$1:$1048576,9,0),0)</f>
        <v>0</v>
      </c>
      <c r="P2769" t="b">
        <f t="shared" si="175"/>
        <v>0</v>
      </c>
    </row>
    <row r="2770" spans="1:16">
      <c r="A2770" t="s">
        <v>128</v>
      </c>
      <c r="B2770" t="s">
        <v>41</v>
      </c>
      <c r="C2770" s="9">
        <v>868111</v>
      </c>
      <c r="D2770" s="10">
        <v>45534</v>
      </c>
      <c r="E2770" s="11">
        <v>567403</v>
      </c>
      <c r="F2770" t="s">
        <v>288</v>
      </c>
      <c r="G2770" s="10">
        <f t="shared" si="173"/>
        <v>45564</v>
      </c>
      <c r="H2770" t="s">
        <v>284</v>
      </c>
      <c r="I2770" s="12" t="str">
        <f t="shared" si="174"/>
        <v>868111567403</v>
      </c>
      <c r="J2770" s="10">
        <v>45593</v>
      </c>
      <c r="K2770" s="11">
        <v>567403</v>
      </c>
      <c r="L2770" s="11">
        <f t="shared" si="176"/>
        <v>0</v>
      </c>
      <c r="O2770" s="10">
        <f>+IFERROR(VLOOKUP(I2770,'[1]Resumen pagos 2025'!$1:$1048576,9,0),0)</f>
        <v>0</v>
      </c>
      <c r="P2770" t="b">
        <f t="shared" si="175"/>
        <v>0</v>
      </c>
    </row>
    <row r="2771" spans="1:16">
      <c r="A2771" t="s">
        <v>337</v>
      </c>
      <c r="B2771" t="s">
        <v>41</v>
      </c>
      <c r="C2771" s="9">
        <v>135036132</v>
      </c>
      <c r="D2771" s="10">
        <v>45534</v>
      </c>
      <c r="E2771" s="11">
        <v>158980</v>
      </c>
      <c r="F2771" t="s">
        <v>288</v>
      </c>
      <c r="G2771" s="10">
        <f t="shared" si="173"/>
        <v>45564</v>
      </c>
      <c r="H2771" t="s">
        <v>284</v>
      </c>
      <c r="I2771" s="12" t="str">
        <f t="shared" si="174"/>
        <v>135036132158980</v>
      </c>
      <c r="L2771" s="11">
        <f t="shared" si="176"/>
        <v>-158980</v>
      </c>
      <c r="O2771" s="10">
        <f>+IFERROR(VLOOKUP(I2771,'[1]Resumen pagos 2025'!$1:$1048576,9,0),0)</f>
        <v>0</v>
      </c>
      <c r="P2771" t="b">
        <f t="shared" si="175"/>
        <v>1</v>
      </c>
    </row>
    <row r="2772" spans="1:16">
      <c r="A2772" t="s">
        <v>478</v>
      </c>
      <c r="B2772" t="s">
        <v>41</v>
      </c>
      <c r="C2772" s="9">
        <v>408</v>
      </c>
      <c r="D2772" s="10">
        <v>45534</v>
      </c>
      <c r="E2772" s="11">
        <v>183900</v>
      </c>
      <c r="F2772" t="s">
        <v>288</v>
      </c>
      <c r="G2772" s="10">
        <f t="shared" si="173"/>
        <v>45564</v>
      </c>
      <c r="H2772" t="s">
        <v>327</v>
      </c>
      <c r="I2772" s="12" t="str">
        <f t="shared" si="174"/>
        <v>408183900</v>
      </c>
      <c r="L2772" s="11">
        <f t="shared" si="176"/>
        <v>-183900</v>
      </c>
      <c r="N2772" s="13" t="s">
        <v>554</v>
      </c>
      <c r="O2772" s="10">
        <f>+IFERROR(VLOOKUP(I2772,'[1]Resumen pagos 2025'!$1:$1048576,9,0),0)</f>
        <v>0</v>
      </c>
      <c r="P2772" t="b">
        <f t="shared" si="175"/>
        <v>1</v>
      </c>
    </row>
    <row r="2773" spans="1:16">
      <c r="A2773" t="s">
        <v>478</v>
      </c>
      <c r="B2773" t="s">
        <v>310</v>
      </c>
      <c r="C2773" s="9">
        <v>1325</v>
      </c>
      <c r="D2773" s="10">
        <v>45534</v>
      </c>
      <c r="E2773" s="11">
        <v>-183900</v>
      </c>
      <c r="F2773" t="s">
        <v>288</v>
      </c>
      <c r="G2773" s="10">
        <f t="shared" si="173"/>
        <v>45564</v>
      </c>
      <c r="H2773" t="s">
        <v>311</v>
      </c>
      <c r="I2773" s="12" t="str">
        <f t="shared" si="174"/>
        <v>1325-183900</v>
      </c>
      <c r="L2773" s="11">
        <f t="shared" si="176"/>
        <v>183900</v>
      </c>
      <c r="M2773" t="s">
        <v>599</v>
      </c>
      <c r="N2773" s="13" t="s">
        <v>554</v>
      </c>
      <c r="O2773" s="10">
        <f>+IFERROR(VLOOKUP(I2773,'[1]Resumen pagos 2025'!$1:$1048576,9,0),0)</f>
        <v>0</v>
      </c>
      <c r="P2773" t="b">
        <f t="shared" si="175"/>
        <v>1</v>
      </c>
    </row>
    <row r="2774" spans="1:16">
      <c r="A2774" t="s">
        <v>376</v>
      </c>
      <c r="B2774" t="s">
        <v>41</v>
      </c>
      <c r="C2774" s="9">
        <v>8583624</v>
      </c>
      <c r="D2774" s="10">
        <v>45534</v>
      </c>
      <c r="E2774" s="11">
        <v>23253</v>
      </c>
      <c r="F2774" t="s">
        <v>288</v>
      </c>
      <c r="G2774" s="10">
        <f t="shared" si="173"/>
        <v>45564</v>
      </c>
      <c r="H2774" t="s">
        <v>284</v>
      </c>
      <c r="I2774" s="12" t="str">
        <f t="shared" si="174"/>
        <v>858362423253</v>
      </c>
      <c r="J2774" s="10">
        <f>+G2774</f>
        <v>45564</v>
      </c>
      <c r="K2774" s="11">
        <f>+E2774</f>
        <v>23253</v>
      </c>
      <c r="L2774" s="11">
        <f t="shared" si="176"/>
        <v>0</v>
      </c>
      <c r="O2774" s="10">
        <f>+IFERROR(VLOOKUP(I2774,'[1]Resumen pagos 2025'!$1:$1048576,9,0),0)</f>
        <v>0</v>
      </c>
      <c r="P2774" t="b">
        <f t="shared" si="175"/>
        <v>0</v>
      </c>
    </row>
    <row r="2775" spans="1:16">
      <c r="A2775" t="s">
        <v>453</v>
      </c>
      <c r="B2775" t="s">
        <v>41</v>
      </c>
      <c r="C2775" s="9">
        <v>1860108</v>
      </c>
      <c r="D2775" s="10">
        <v>45534</v>
      </c>
      <c r="E2775" s="11">
        <v>469991</v>
      </c>
      <c r="F2775" t="s">
        <v>288</v>
      </c>
      <c r="G2775" s="10">
        <f t="shared" si="173"/>
        <v>45564</v>
      </c>
      <c r="H2775" t="s">
        <v>284</v>
      </c>
      <c r="I2775" s="12" t="str">
        <f t="shared" si="174"/>
        <v>1860108469991</v>
      </c>
      <c r="L2775" s="11">
        <f t="shared" si="176"/>
        <v>-469991</v>
      </c>
      <c r="O2775" s="10">
        <f>+IFERROR(VLOOKUP(I2775,'[1]Resumen pagos 2025'!$1:$1048576,9,0),0)</f>
        <v>0</v>
      </c>
      <c r="P2775" t="b">
        <f t="shared" si="175"/>
        <v>1</v>
      </c>
    </row>
    <row r="2776" spans="1:16">
      <c r="A2776" t="s">
        <v>291</v>
      </c>
      <c r="B2776" t="s">
        <v>41</v>
      </c>
      <c r="C2776" s="9">
        <v>1389</v>
      </c>
      <c r="D2776" s="10">
        <v>45534</v>
      </c>
      <c r="E2776" s="11">
        <v>349574</v>
      </c>
      <c r="F2776" t="s">
        <v>288</v>
      </c>
      <c r="G2776" s="10">
        <f t="shared" si="173"/>
        <v>45564</v>
      </c>
      <c r="H2776" t="s">
        <v>284</v>
      </c>
      <c r="I2776" s="12" t="str">
        <f t="shared" si="174"/>
        <v>1389349574</v>
      </c>
      <c r="L2776" s="11">
        <f t="shared" si="176"/>
        <v>-349574</v>
      </c>
      <c r="O2776" s="10">
        <f>+IFERROR(VLOOKUP(I2776,'[1]Resumen pagos 2025'!$1:$1048576,9,0),0)</f>
        <v>0</v>
      </c>
      <c r="P2776" t="b">
        <f t="shared" si="175"/>
        <v>1</v>
      </c>
    </row>
    <row r="2777" spans="1:16">
      <c r="A2777" t="s">
        <v>95</v>
      </c>
      <c r="B2777" t="s">
        <v>41</v>
      </c>
      <c r="C2777" s="9">
        <v>6337</v>
      </c>
      <c r="D2777" s="10">
        <v>45534</v>
      </c>
      <c r="E2777" s="11">
        <v>8049634</v>
      </c>
      <c r="F2777" t="s">
        <v>288</v>
      </c>
      <c r="G2777" s="10">
        <f t="shared" si="173"/>
        <v>45564</v>
      </c>
      <c r="H2777" t="s">
        <v>284</v>
      </c>
      <c r="I2777" s="12" t="str">
        <f t="shared" si="174"/>
        <v>63378049634</v>
      </c>
      <c r="J2777" s="10">
        <v>45576</v>
      </c>
      <c r="K2777" s="11">
        <v>6733953</v>
      </c>
      <c r="L2777" s="11">
        <f t="shared" si="176"/>
        <v>-1315681</v>
      </c>
      <c r="M2777" t="s">
        <v>600</v>
      </c>
      <c r="O2777" s="10">
        <f>+IFERROR(VLOOKUP(I2777,'[1]Resumen pagos 2025'!$1:$1048576,9,0),0)</f>
        <v>0</v>
      </c>
      <c r="P2777" t="b">
        <f t="shared" si="175"/>
        <v>0</v>
      </c>
    </row>
    <row r="2778" spans="1:16">
      <c r="A2778" t="s">
        <v>532</v>
      </c>
      <c r="B2778" t="s">
        <v>41</v>
      </c>
      <c r="C2778" s="9">
        <v>2236</v>
      </c>
      <c r="D2778" s="10">
        <v>45534</v>
      </c>
      <c r="E2778" s="11">
        <v>31980</v>
      </c>
      <c r="F2778" t="s">
        <v>288</v>
      </c>
      <c r="G2778" s="10">
        <f t="shared" si="173"/>
        <v>45564</v>
      </c>
      <c r="H2778" t="s">
        <v>284</v>
      </c>
      <c r="I2778" s="12" t="str">
        <f t="shared" si="174"/>
        <v>223631980</v>
      </c>
      <c r="J2778" s="58">
        <v>45559</v>
      </c>
      <c r="K2778" s="59">
        <v>31980</v>
      </c>
      <c r="L2778" s="11">
        <f t="shared" si="176"/>
        <v>0</v>
      </c>
      <c r="O2778" s="10">
        <f>+IFERROR(VLOOKUP(I2778,'[1]Resumen pagos 2025'!$1:$1048576,9,0),0)</f>
        <v>0</v>
      </c>
      <c r="P2778" t="b">
        <f t="shared" si="175"/>
        <v>0</v>
      </c>
    </row>
    <row r="2779" spans="1:16">
      <c r="A2779" t="s">
        <v>553</v>
      </c>
      <c r="B2779" t="s">
        <v>41</v>
      </c>
      <c r="C2779" s="9">
        <v>12790</v>
      </c>
      <c r="D2779" s="10">
        <v>45534</v>
      </c>
      <c r="E2779" s="11">
        <v>369990</v>
      </c>
      <c r="F2779" t="s">
        <v>288</v>
      </c>
      <c r="G2779" s="10">
        <f t="shared" si="173"/>
        <v>45564</v>
      </c>
      <c r="H2779" t="s">
        <v>284</v>
      </c>
      <c r="I2779" s="12" t="str">
        <f t="shared" si="174"/>
        <v>12790369990</v>
      </c>
      <c r="J2779" s="10">
        <v>45565</v>
      </c>
      <c r="K2779" s="11">
        <v>1765160</v>
      </c>
      <c r="L2779" s="11">
        <f t="shared" si="176"/>
        <v>1395170</v>
      </c>
      <c r="O2779" s="10">
        <f>+IFERROR(VLOOKUP(I2779,'[1]Resumen pagos 2025'!$1:$1048576,9,0),0)</f>
        <v>0</v>
      </c>
      <c r="P2779" t="b">
        <f t="shared" si="175"/>
        <v>0</v>
      </c>
    </row>
    <row r="2780" spans="1:16">
      <c r="A2780" t="s">
        <v>553</v>
      </c>
      <c r="B2780" t="s">
        <v>41</v>
      </c>
      <c r="C2780" s="9">
        <v>12769</v>
      </c>
      <c r="D2780" s="10">
        <v>45534</v>
      </c>
      <c r="E2780" s="11">
        <v>6056819</v>
      </c>
      <c r="F2780" t="s">
        <v>288</v>
      </c>
      <c r="G2780" s="10">
        <f t="shared" si="173"/>
        <v>45564</v>
      </c>
      <c r="H2780" t="s">
        <v>284</v>
      </c>
      <c r="I2780" s="12" t="str">
        <f t="shared" si="174"/>
        <v>127696056819</v>
      </c>
      <c r="J2780" s="10">
        <v>45565</v>
      </c>
      <c r="K2780" s="34">
        <v>6056819</v>
      </c>
      <c r="L2780" s="11">
        <f t="shared" si="176"/>
        <v>0</v>
      </c>
      <c r="O2780" s="10">
        <f>+IFERROR(VLOOKUP(I2780,'[1]Resumen pagos 2025'!$1:$1048576,9,0),0)</f>
        <v>0</v>
      </c>
      <c r="P2780" t="b">
        <f t="shared" si="175"/>
        <v>0</v>
      </c>
    </row>
    <row r="2781" spans="1:16">
      <c r="A2781" t="s">
        <v>553</v>
      </c>
      <c r="B2781" t="s">
        <v>41</v>
      </c>
      <c r="C2781" s="9">
        <v>12767</v>
      </c>
      <c r="D2781" s="10">
        <v>45534</v>
      </c>
      <c r="E2781" s="11">
        <v>1266160</v>
      </c>
      <c r="F2781" t="s">
        <v>288</v>
      </c>
      <c r="G2781" s="10">
        <f t="shared" si="173"/>
        <v>45564</v>
      </c>
      <c r="H2781" t="s">
        <v>284</v>
      </c>
      <c r="I2781" s="12" t="str">
        <f t="shared" si="174"/>
        <v>127671266160</v>
      </c>
      <c r="J2781" s="10">
        <v>45565</v>
      </c>
      <c r="K2781" s="11">
        <f>+L2779</f>
        <v>1395170</v>
      </c>
      <c r="L2781" s="11">
        <f t="shared" si="176"/>
        <v>129010</v>
      </c>
      <c r="O2781" s="10">
        <f>+IFERROR(VLOOKUP(I2781,'[1]Resumen pagos 2025'!$1:$1048576,9,0),0)</f>
        <v>0</v>
      </c>
      <c r="P2781" t="b">
        <f t="shared" si="175"/>
        <v>0</v>
      </c>
    </row>
    <row r="2782" spans="1:16">
      <c r="A2782" t="s">
        <v>553</v>
      </c>
      <c r="B2782" t="s">
        <v>41</v>
      </c>
      <c r="C2782" s="9">
        <v>12766</v>
      </c>
      <c r="D2782" s="10">
        <v>45534</v>
      </c>
      <c r="E2782" s="11">
        <v>129010</v>
      </c>
      <c r="F2782" t="s">
        <v>288</v>
      </c>
      <c r="G2782" s="10">
        <f t="shared" si="173"/>
        <v>45564</v>
      </c>
      <c r="H2782" t="s">
        <v>284</v>
      </c>
      <c r="I2782" s="12" t="str">
        <f t="shared" si="174"/>
        <v>12766129010</v>
      </c>
      <c r="J2782" s="10">
        <v>45565</v>
      </c>
      <c r="K2782" s="11">
        <f>+L2781</f>
        <v>129010</v>
      </c>
      <c r="L2782" s="11">
        <f t="shared" si="176"/>
        <v>0</v>
      </c>
      <c r="O2782" s="10">
        <f>+IFERROR(VLOOKUP(I2782,'[1]Resumen pagos 2025'!$1:$1048576,9,0),0)</f>
        <v>0</v>
      </c>
      <c r="P2782" t="b">
        <f t="shared" si="175"/>
        <v>0</v>
      </c>
    </row>
    <row r="2783" spans="1:16">
      <c r="A2783" t="s">
        <v>335</v>
      </c>
      <c r="B2783" t="s">
        <v>41</v>
      </c>
      <c r="C2783" s="9">
        <v>11210</v>
      </c>
      <c r="D2783" s="10">
        <v>45534</v>
      </c>
      <c r="E2783" s="11">
        <v>85342</v>
      </c>
      <c r="F2783" t="s">
        <v>288</v>
      </c>
      <c r="G2783" s="10">
        <f t="shared" si="173"/>
        <v>45564</v>
      </c>
      <c r="H2783" t="s">
        <v>284</v>
      </c>
      <c r="I2783" s="12" t="str">
        <f t="shared" si="174"/>
        <v>1121085342</v>
      </c>
      <c r="L2783" s="11">
        <f t="shared" si="176"/>
        <v>-85342</v>
      </c>
      <c r="O2783" s="10">
        <f>+IFERROR(VLOOKUP(I2783,'[1]Resumen pagos 2025'!$1:$1048576,9,0),0)</f>
        <v>0</v>
      </c>
      <c r="P2783" t="b">
        <f t="shared" si="175"/>
        <v>1</v>
      </c>
    </row>
    <row r="2784" spans="1:16">
      <c r="A2784" t="s">
        <v>57</v>
      </c>
      <c r="B2784" t="s">
        <v>41</v>
      </c>
      <c r="C2784" s="9">
        <v>601985</v>
      </c>
      <c r="D2784" s="10">
        <v>45534</v>
      </c>
      <c r="E2784" s="11">
        <v>498783</v>
      </c>
      <c r="F2784" t="s">
        <v>288</v>
      </c>
      <c r="G2784" s="10">
        <f t="shared" si="173"/>
        <v>45564</v>
      </c>
      <c r="H2784" t="s">
        <v>284</v>
      </c>
      <c r="I2784" s="12" t="str">
        <f t="shared" si="174"/>
        <v>601985498783</v>
      </c>
      <c r="J2784" s="10">
        <v>45531</v>
      </c>
      <c r="K2784" s="11">
        <v>498782</v>
      </c>
      <c r="L2784" s="11">
        <f t="shared" si="176"/>
        <v>-1</v>
      </c>
      <c r="O2784" s="10">
        <f>+IFERROR(VLOOKUP(I2784,'[1]Resumen pagos 2025'!$1:$1048576,9,0),0)</f>
        <v>0</v>
      </c>
      <c r="P2784" t="b">
        <f t="shared" si="175"/>
        <v>0</v>
      </c>
    </row>
    <row r="2785" spans="1:16">
      <c r="A2785" t="s">
        <v>306</v>
      </c>
      <c r="B2785" t="s">
        <v>41</v>
      </c>
      <c r="C2785" s="9">
        <v>1778822</v>
      </c>
      <c r="D2785" s="10">
        <v>45534</v>
      </c>
      <c r="E2785" s="11">
        <v>598980</v>
      </c>
      <c r="F2785" t="s">
        <v>288</v>
      </c>
      <c r="G2785" s="10">
        <f t="shared" si="173"/>
        <v>45564</v>
      </c>
      <c r="H2785" t="s">
        <v>284</v>
      </c>
      <c r="I2785" s="12" t="str">
        <f t="shared" si="174"/>
        <v>1778822598980</v>
      </c>
      <c r="L2785" s="11">
        <f t="shared" si="176"/>
        <v>-598980</v>
      </c>
      <c r="O2785" s="10">
        <f>+IFERROR(VLOOKUP(I2785,'[1]Resumen pagos 2025'!$1:$1048576,9,0),0)</f>
        <v>0</v>
      </c>
      <c r="P2785" t="b">
        <f t="shared" si="175"/>
        <v>1</v>
      </c>
    </row>
    <row r="2786" spans="1:16">
      <c r="A2786" t="s">
        <v>478</v>
      </c>
      <c r="B2786" t="s">
        <v>41</v>
      </c>
      <c r="C2786" s="9">
        <v>409</v>
      </c>
      <c r="D2786" s="10">
        <v>45535</v>
      </c>
      <c r="E2786" s="11">
        <v>179901</v>
      </c>
      <c r="F2786" t="s">
        <v>288</v>
      </c>
      <c r="G2786" s="10">
        <f t="shared" si="173"/>
        <v>45565</v>
      </c>
      <c r="H2786" t="s">
        <v>327</v>
      </c>
      <c r="I2786" s="12" t="str">
        <f t="shared" si="174"/>
        <v>409179901</v>
      </c>
      <c r="L2786" s="11">
        <f t="shared" si="176"/>
        <v>-179901</v>
      </c>
      <c r="N2786" s="13" t="s">
        <v>554</v>
      </c>
      <c r="O2786" s="10">
        <f>+IFERROR(VLOOKUP(I2786,'[1]Resumen pagos 2025'!$1:$1048576,9,0),0)</f>
        <v>0</v>
      </c>
      <c r="P2786" t="b">
        <f t="shared" si="175"/>
        <v>1</v>
      </c>
    </row>
    <row r="2787" spans="1:16">
      <c r="A2787" t="s">
        <v>478</v>
      </c>
      <c r="B2787" t="s">
        <v>310</v>
      </c>
      <c r="C2787" s="9">
        <v>1326</v>
      </c>
      <c r="D2787" s="10">
        <v>45535</v>
      </c>
      <c r="E2787" s="11">
        <v>-174900</v>
      </c>
      <c r="F2787" t="s">
        <v>288</v>
      </c>
      <c r="G2787" s="10">
        <f t="shared" si="173"/>
        <v>45565</v>
      </c>
      <c r="H2787" t="s">
        <v>311</v>
      </c>
      <c r="I2787" s="12" t="str">
        <f t="shared" si="174"/>
        <v>1326-174900</v>
      </c>
      <c r="L2787" s="11">
        <f t="shared" si="176"/>
        <v>174900</v>
      </c>
      <c r="M2787" t="s">
        <v>601</v>
      </c>
      <c r="N2787" s="13" t="s">
        <v>554</v>
      </c>
      <c r="O2787" s="10">
        <f>+IFERROR(VLOOKUP(I2787,'[1]Resumen pagos 2025'!$1:$1048576,9,0),0)</f>
        <v>0</v>
      </c>
      <c r="P2787" t="b">
        <f t="shared" si="175"/>
        <v>1</v>
      </c>
    </row>
    <row r="2788" spans="1:16">
      <c r="A2788" t="s">
        <v>127</v>
      </c>
      <c r="B2788" t="s">
        <v>297</v>
      </c>
      <c r="C2788" s="9">
        <v>218482</v>
      </c>
      <c r="D2788" s="10">
        <v>45536</v>
      </c>
      <c r="E2788" s="11">
        <v>248935</v>
      </c>
      <c r="F2788" t="s">
        <v>288</v>
      </c>
      <c r="G2788" s="10">
        <f t="shared" si="173"/>
        <v>45566</v>
      </c>
      <c r="H2788" t="s">
        <v>284</v>
      </c>
      <c r="I2788" s="12" t="str">
        <f t="shared" si="174"/>
        <v>218482248935</v>
      </c>
      <c r="L2788" s="11">
        <f t="shared" si="176"/>
        <v>-248935</v>
      </c>
      <c r="O2788" s="10">
        <f>+IFERROR(VLOOKUP(I2788,'[1]Resumen pagos 2025'!$1:$1048576,9,0),0)</f>
        <v>0</v>
      </c>
      <c r="P2788" t="b">
        <f t="shared" si="175"/>
        <v>1</v>
      </c>
    </row>
    <row r="2789" spans="1:16">
      <c r="A2789" t="s">
        <v>312</v>
      </c>
      <c r="B2789" t="s">
        <v>41</v>
      </c>
      <c r="C2789" s="9">
        <v>69852</v>
      </c>
      <c r="D2789" s="10">
        <v>45536</v>
      </c>
      <c r="E2789" s="11">
        <v>506940</v>
      </c>
      <c r="F2789" t="s">
        <v>288</v>
      </c>
      <c r="G2789" s="10">
        <f t="shared" si="173"/>
        <v>45566</v>
      </c>
      <c r="H2789" t="s">
        <v>284</v>
      </c>
      <c r="I2789" s="12" t="str">
        <f t="shared" si="174"/>
        <v>69852506940</v>
      </c>
      <c r="L2789" s="11">
        <f t="shared" si="176"/>
        <v>-506940</v>
      </c>
      <c r="O2789" s="10">
        <f>+IFERROR(VLOOKUP(I2789,'[1]Resumen pagos 2025'!$1:$1048576,9,0),0)</f>
        <v>0</v>
      </c>
      <c r="P2789" t="b">
        <f t="shared" si="175"/>
        <v>1</v>
      </c>
    </row>
    <row r="2790" spans="1:16">
      <c r="A2790" t="s">
        <v>336</v>
      </c>
      <c r="B2790" t="s">
        <v>41</v>
      </c>
      <c r="C2790" s="9">
        <v>41446</v>
      </c>
      <c r="D2790" s="10">
        <v>45537</v>
      </c>
      <c r="E2790" s="11">
        <v>59980</v>
      </c>
      <c r="F2790" t="s">
        <v>288</v>
      </c>
      <c r="G2790" s="10">
        <f t="shared" si="173"/>
        <v>45567</v>
      </c>
      <c r="H2790" t="s">
        <v>284</v>
      </c>
      <c r="I2790" s="12" t="str">
        <f t="shared" si="174"/>
        <v>4144659980</v>
      </c>
      <c r="L2790" s="11">
        <f t="shared" si="176"/>
        <v>-59980</v>
      </c>
      <c r="O2790" s="10">
        <f>+IFERROR(VLOOKUP(I2790,'[1]Resumen pagos 2025'!$1:$1048576,9,0),0)</f>
        <v>0</v>
      </c>
      <c r="P2790" t="b">
        <f t="shared" si="175"/>
        <v>1</v>
      </c>
    </row>
    <row r="2791" spans="1:16">
      <c r="A2791" t="s">
        <v>51</v>
      </c>
      <c r="B2791" t="s">
        <v>41</v>
      </c>
      <c r="C2791" s="9">
        <v>19278</v>
      </c>
      <c r="D2791" s="10">
        <v>45537</v>
      </c>
      <c r="E2791" s="11">
        <v>2257459</v>
      </c>
      <c r="F2791" t="s">
        <v>288</v>
      </c>
      <c r="G2791" s="10">
        <f t="shared" si="173"/>
        <v>45567</v>
      </c>
      <c r="H2791" t="s">
        <v>284</v>
      </c>
      <c r="I2791" s="12" t="str">
        <f t="shared" si="174"/>
        <v>192782257459</v>
      </c>
      <c r="J2791" s="10">
        <v>45579</v>
      </c>
      <c r="K2791" s="11">
        <v>2263883</v>
      </c>
      <c r="L2791" s="11">
        <f t="shared" si="176"/>
        <v>6424</v>
      </c>
      <c r="O2791" s="10">
        <f>+IFERROR(VLOOKUP(I2791,'[1]Resumen pagos 2025'!$1:$1048576,9,0),0)</f>
        <v>0</v>
      </c>
      <c r="P2791" t="b">
        <f t="shared" si="175"/>
        <v>0</v>
      </c>
    </row>
    <row r="2792" spans="1:16">
      <c r="A2792" t="s">
        <v>550</v>
      </c>
      <c r="B2792" t="s">
        <v>41</v>
      </c>
      <c r="C2792" s="9">
        <v>21293</v>
      </c>
      <c r="D2792" s="10">
        <v>45537</v>
      </c>
      <c r="E2792" s="11">
        <v>12842</v>
      </c>
      <c r="F2792" t="s">
        <v>288</v>
      </c>
      <c r="G2792" s="10">
        <f t="shared" si="173"/>
        <v>45567</v>
      </c>
      <c r="H2792" t="s">
        <v>284</v>
      </c>
      <c r="I2792" s="12" t="str">
        <f t="shared" si="174"/>
        <v>2129312842</v>
      </c>
      <c r="L2792" s="11">
        <f t="shared" si="176"/>
        <v>-12842</v>
      </c>
      <c r="O2792" s="10">
        <f>+IFERROR(VLOOKUP(I2792,'[1]Resumen pagos 2025'!$1:$1048576,9,0),0)</f>
        <v>0</v>
      </c>
      <c r="P2792" t="b">
        <f t="shared" si="175"/>
        <v>1</v>
      </c>
    </row>
    <row r="2793" spans="1:16">
      <c r="A2793" t="s">
        <v>62</v>
      </c>
      <c r="B2793" t="s">
        <v>41</v>
      </c>
      <c r="C2793" s="9">
        <v>189</v>
      </c>
      <c r="D2793" s="10">
        <v>45537</v>
      </c>
      <c r="E2793" s="11">
        <v>1900003</v>
      </c>
      <c r="F2793" t="s">
        <v>288</v>
      </c>
      <c r="G2793" s="10">
        <f t="shared" si="173"/>
        <v>45567</v>
      </c>
      <c r="H2793" t="s">
        <v>284</v>
      </c>
      <c r="I2793" s="12" t="str">
        <f t="shared" si="174"/>
        <v>1891900003</v>
      </c>
      <c r="L2793" s="11">
        <f t="shared" si="176"/>
        <v>-1900003</v>
      </c>
      <c r="O2793" s="10">
        <f>+IFERROR(VLOOKUP(I2793,'[1]Resumen pagos 2025'!$1:$1048576,9,0),0)</f>
        <v>0</v>
      </c>
      <c r="P2793" t="b">
        <f t="shared" si="175"/>
        <v>1</v>
      </c>
    </row>
    <row r="2794" spans="1:16">
      <c r="A2794" t="s">
        <v>306</v>
      </c>
      <c r="B2794" t="s">
        <v>41</v>
      </c>
      <c r="C2794" s="9">
        <v>1779020</v>
      </c>
      <c r="D2794" s="10">
        <v>45537</v>
      </c>
      <c r="E2794" s="11">
        <v>633980</v>
      </c>
      <c r="F2794" t="s">
        <v>288</v>
      </c>
      <c r="G2794" s="10">
        <f t="shared" si="173"/>
        <v>45567</v>
      </c>
      <c r="H2794" t="s">
        <v>284</v>
      </c>
      <c r="I2794" s="12" t="str">
        <f t="shared" si="174"/>
        <v>1779020633980</v>
      </c>
      <c r="L2794" s="11">
        <f t="shared" si="176"/>
        <v>-633980</v>
      </c>
      <c r="O2794" s="10">
        <f>+IFERROR(VLOOKUP(I2794,'[1]Resumen pagos 2025'!$1:$1048576,9,0),0)</f>
        <v>0</v>
      </c>
      <c r="P2794" t="b">
        <f t="shared" si="175"/>
        <v>1</v>
      </c>
    </row>
    <row r="2795" spans="1:16">
      <c r="A2795" t="s">
        <v>286</v>
      </c>
      <c r="B2795" t="s">
        <v>41</v>
      </c>
      <c r="C2795" s="9">
        <v>3360256</v>
      </c>
      <c r="D2795" s="10">
        <v>45537</v>
      </c>
      <c r="E2795" s="11">
        <v>435336</v>
      </c>
      <c r="F2795" t="s">
        <v>288</v>
      </c>
      <c r="G2795" s="10">
        <f t="shared" si="173"/>
        <v>45567</v>
      </c>
      <c r="H2795" t="s">
        <v>284</v>
      </c>
      <c r="I2795" s="12" t="str">
        <f t="shared" si="174"/>
        <v>3360256435336</v>
      </c>
      <c r="J2795" s="10">
        <v>45567</v>
      </c>
      <c r="K2795" s="11">
        <v>435336</v>
      </c>
      <c r="L2795" s="11">
        <f t="shared" si="176"/>
        <v>0</v>
      </c>
      <c r="O2795" s="10">
        <f>+IFERROR(VLOOKUP(I2795,'[1]Resumen pagos 2025'!$1:$1048576,9,0),0)</f>
        <v>0</v>
      </c>
      <c r="P2795" t="b">
        <f t="shared" si="175"/>
        <v>0</v>
      </c>
    </row>
    <row r="2796" spans="1:16">
      <c r="A2796" t="s">
        <v>453</v>
      </c>
      <c r="B2796" t="s">
        <v>310</v>
      </c>
      <c r="C2796" s="9">
        <v>146440</v>
      </c>
      <c r="D2796" s="10">
        <v>45538</v>
      </c>
      <c r="E2796" s="11">
        <v>-579991</v>
      </c>
      <c r="F2796" t="s">
        <v>288</v>
      </c>
      <c r="G2796" s="10">
        <f t="shared" si="173"/>
        <v>45568</v>
      </c>
      <c r="H2796" t="s">
        <v>311</v>
      </c>
      <c r="I2796" s="12" t="str">
        <f t="shared" si="174"/>
        <v>146440-579991</v>
      </c>
      <c r="L2796" s="11">
        <f t="shared" si="176"/>
        <v>579991</v>
      </c>
      <c r="O2796" s="10">
        <f>+IFERROR(VLOOKUP(I2796,'[1]Resumen pagos 2025'!$1:$1048576,9,0),0)</f>
        <v>0</v>
      </c>
      <c r="P2796" t="b">
        <f t="shared" si="175"/>
        <v>1</v>
      </c>
    </row>
    <row r="2797" spans="1:16">
      <c r="A2797" t="s">
        <v>55</v>
      </c>
      <c r="B2797" t="s">
        <v>41</v>
      </c>
      <c r="C2797" s="9">
        <v>1106676</v>
      </c>
      <c r="D2797" s="10">
        <v>45538</v>
      </c>
      <c r="E2797" s="11">
        <v>2449982</v>
      </c>
      <c r="F2797" t="s">
        <v>288</v>
      </c>
      <c r="G2797" s="10">
        <f t="shared" si="173"/>
        <v>45568</v>
      </c>
      <c r="H2797" t="s">
        <v>284</v>
      </c>
      <c r="I2797" s="12" t="str">
        <f t="shared" si="174"/>
        <v>11066762449982</v>
      </c>
      <c r="J2797" s="10">
        <v>45582</v>
      </c>
      <c r="K2797" s="11">
        <v>2449982</v>
      </c>
      <c r="L2797" s="11">
        <f t="shared" si="176"/>
        <v>0</v>
      </c>
      <c r="N2797" s="14" t="s">
        <v>304</v>
      </c>
      <c r="O2797" s="10">
        <f>+IFERROR(VLOOKUP(I2797,'[1]Resumen pagos 2025'!$1:$1048576,9,0),0)</f>
        <v>0</v>
      </c>
      <c r="P2797" t="b">
        <f t="shared" si="175"/>
        <v>0</v>
      </c>
    </row>
    <row r="2798" spans="1:16">
      <c r="A2798" t="s">
        <v>57</v>
      </c>
      <c r="B2798" t="s">
        <v>41</v>
      </c>
      <c r="C2798" s="9">
        <v>602748</v>
      </c>
      <c r="D2798" s="10">
        <v>45538</v>
      </c>
      <c r="E2798" s="11">
        <v>541772</v>
      </c>
      <c r="F2798" t="s">
        <v>288</v>
      </c>
      <c r="G2798" s="10">
        <f t="shared" si="173"/>
        <v>45568</v>
      </c>
      <c r="H2798" t="s">
        <v>284</v>
      </c>
      <c r="I2798" s="12" t="str">
        <f t="shared" si="174"/>
        <v>602748541772</v>
      </c>
      <c r="J2798" s="10">
        <v>45568</v>
      </c>
      <c r="K2798" s="11">
        <v>541772</v>
      </c>
      <c r="L2798" s="11">
        <f t="shared" si="176"/>
        <v>0</v>
      </c>
      <c r="O2798" s="10">
        <f>+IFERROR(VLOOKUP(I2798,'[1]Resumen pagos 2025'!$1:$1048576,9,0),0)</f>
        <v>0</v>
      </c>
      <c r="P2798" t="b">
        <f t="shared" si="175"/>
        <v>0</v>
      </c>
    </row>
    <row r="2799" spans="1:16">
      <c r="A2799" t="s">
        <v>67</v>
      </c>
      <c r="B2799" t="s">
        <v>41</v>
      </c>
      <c r="C2799" s="9">
        <v>42343</v>
      </c>
      <c r="D2799" s="10">
        <v>45539</v>
      </c>
      <c r="E2799" s="11">
        <v>922824</v>
      </c>
      <c r="F2799" t="s">
        <v>288</v>
      </c>
      <c r="G2799" s="10">
        <f t="shared" si="173"/>
        <v>45569</v>
      </c>
      <c r="H2799" t="s">
        <v>284</v>
      </c>
      <c r="I2799" s="12" t="str">
        <f t="shared" si="174"/>
        <v>42343922824</v>
      </c>
      <c r="J2799" s="10">
        <v>45576</v>
      </c>
      <c r="K2799" s="11">
        <v>922284</v>
      </c>
      <c r="L2799" s="11">
        <f t="shared" si="176"/>
        <v>-540</v>
      </c>
      <c r="M2799" s="12"/>
      <c r="N2799" s="14" t="s">
        <v>298</v>
      </c>
      <c r="O2799" s="10">
        <f>+IFERROR(VLOOKUP(I2799,'[1]Resumen pagos 2025'!$1:$1048576,9,0),0)</f>
        <v>0</v>
      </c>
      <c r="P2799" t="b">
        <f t="shared" si="175"/>
        <v>0</v>
      </c>
    </row>
    <row r="2800" spans="1:16">
      <c r="A2800" t="s">
        <v>67</v>
      </c>
      <c r="B2800" t="s">
        <v>41</v>
      </c>
      <c r="C2800" s="9">
        <v>42344</v>
      </c>
      <c r="D2800" s="10">
        <v>45539</v>
      </c>
      <c r="E2800" s="11">
        <v>683519</v>
      </c>
      <c r="F2800" t="s">
        <v>288</v>
      </c>
      <c r="G2800" s="10">
        <f t="shared" si="173"/>
        <v>45569</v>
      </c>
      <c r="H2800" t="s">
        <v>284</v>
      </c>
      <c r="I2800" s="12" t="str">
        <f t="shared" si="174"/>
        <v>42344683519</v>
      </c>
      <c r="J2800" s="10">
        <v>45576</v>
      </c>
      <c r="K2800" s="11">
        <v>683519</v>
      </c>
      <c r="L2800" s="11">
        <f t="shared" si="176"/>
        <v>0</v>
      </c>
      <c r="N2800" s="14" t="s">
        <v>298</v>
      </c>
      <c r="O2800" s="10">
        <f>+IFERROR(VLOOKUP(I2800,'[1]Resumen pagos 2025'!$1:$1048576,9,0),0)</f>
        <v>0</v>
      </c>
      <c r="P2800" t="b">
        <f t="shared" si="175"/>
        <v>0</v>
      </c>
    </row>
    <row r="2801" spans="1:16">
      <c r="A2801" t="s">
        <v>128</v>
      </c>
      <c r="B2801" t="s">
        <v>41</v>
      </c>
      <c r="C2801" s="9">
        <v>868308</v>
      </c>
      <c r="D2801" s="10">
        <v>45539</v>
      </c>
      <c r="E2801" s="11">
        <v>429907</v>
      </c>
      <c r="F2801" t="s">
        <v>288</v>
      </c>
      <c r="G2801" s="10">
        <f t="shared" si="173"/>
        <v>45569</v>
      </c>
      <c r="H2801" t="s">
        <v>284</v>
      </c>
      <c r="I2801" s="12" t="str">
        <f t="shared" si="174"/>
        <v>868308429907</v>
      </c>
      <c r="J2801" s="10">
        <v>45588</v>
      </c>
      <c r="K2801" s="11">
        <v>429907</v>
      </c>
      <c r="L2801" s="11">
        <f t="shared" si="176"/>
        <v>0</v>
      </c>
      <c r="O2801" s="10">
        <f>+IFERROR(VLOOKUP(I2801,'[1]Resumen pagos 2025'!$1:$1048576,9,0),0)</f>
        <v>0</v>
      </c>
      <c r="P2801" t="b">
        <f t="shared" si="175"/>
        <v>0</v>
      </c>
    </row>
    <row r="2802" spans="1:16">
      <c r="A2802" t="s">
        <v>295</v>
      </c>
      <c r="B2802" t="s">
        <v>41</v>
      </c>
      <c r="C2802" s="9">
        <v>34785</v>
      </c>
      <c r="D2802" s="10">
        <v>45539</v>
      </c>
      <c r="E2802" s="11">
        <v>47600</v>
      </c>
      <c r="F2802" t="s">
        <v>288</v>
      </c>
      <c r="G2802" s="10">
        <f t="shared" si="173"/>
        <v>45569</v>
      </c>
      <c r="H2802" t="s">
        <v>284</v>
      </c>
      <c r="I2802" s="12" t="str">
        <f t="shared" si="174"/>
        <v>3478547600</v>
      </c>
      <c r="J2802" s="10">
        <v>45568</v>
      </c>
      <c r="K2802" s="11">
        <v>47600</v>
      </c>
      <c r="L2802" s="11">
        <f t="shared" si="176"/>
        <v>0</v>
      </c>
      <c r="O2802" s="10">
        <f>+IFERROR(VLOOKUP(I2802,'[1]Resumen pagos 2025'!$1:$1048576,9,0),0)</f>
        <v>0</v>
      </c>
      <c r="P2802" t="b">
        <f t="shared" si="175"/>
        <v>0</v>
      </c>
    </row>
    <row r="2803" spans="1:16">
      <c r="A2803" t="s">
        <v>46</v>
      </c>
      <c r="B2803" t="s">
        <v>41</v>
      </c>
      <c r="C2803" s="9">
        <v>25734</v>
      </c>
      <c r="D2803" s="10">
        <v>45539</v>
      </c>
      <c r="E2803" s="11">
        <v>239992</v>
      </c>
      <c r="F2803" t="s">
        <v>288</v>
      </c>
      <c r="G2803" s="10">
        <f t="shared" si="173"/>
        <v>45569</v>
      </c>
      <c r="H2803" t="s">
        <v>284</v>
      </c>
      <c r="I2803" s="12" t="str">
        <f t="shared" si="174"/>
        <v>25734239992</v>
      </c>
      <c r="J2803" s="10">
        <v>45726</v>
      </c>
      <c r="K2803" s="11">
        <v>300000</v>
      </c>
      <c r="L2803" s="11">
        <f t="shared" si="176"/>
        <v>60008</v>
      </c>
      <c r="M2803" t="s">
        <v>602</v>
      </c>
      <c r="N2803" s="13" t="s">
        <v>603</v>
      </c>
      <c r="O2803" s="10">
        <f>+IFERROR(VLOOKUP(I2803,'[1]Resumen pagos 2025'!$1:$1048576,9,0),0)</f>
        <v>0</v>
      </c>
      <c r="P2803" t="b">
        <f t="shared" si="175"/>
        <v>0</v>
      </c>
    </row>
    <row r="2804" spans="1:16">
      <c r="A2804" t="s">
        <v>413</v>
      </c>
      <c r="B2804" t="s">
        <v>41</v>
      </c>
      <c r="C2804" s="9">
        <v>8849</v>
      </c>
      <c r="D2804" s="10">
        <v>45539</v>
      </c>
      <c r="E2804" s="11">
        <v>3513</v>
      </c>
      <c r="F2804" t="s">
        <v>288</v>
      </c>
      <c r="G2804" s="10">
        <f t="shared" si="173"/>
        <v>45569</v>
      </c>
      <c r="H2804" t="s">
        <v>284</v>
      </c>
      <c r="I2804" s="12" t="str">
        <f t="shared" si="174"/>
        <v>88493513</v>
      </c>
      <c r="L2804" s="11">
        <f t="shared" si="176"/>
        <v>-3513</v>
      </c>
      <c r="O2804" s="10">
        <f>+IFERROR(VLOOKUP(I2804,'[1]Resumen pagos 2025'!$1:$1048576,9,0),0)</f>
        <v>0</v>
      </c>
      <c r="P2804" t="b">
        <f t="shared" si="175"/>
        <v>1</v>
      </c>
    </row>
    <row r="2805" spans="1:16">
      <c r="A2805" t="s">
        <v>532</v>
      </c>
      <c r="B2805" t="s">
        <v>41</v>
      </c>
      <c r="C2805" s="9">
        <v>2254</v>
      </c>
      <c r="D2805" s="10">
        <v>45539</v>
      </c>
      <c r="E2805" s="11">
        <v>63594</v>
      </c>
      <c r="F2805" t="s">
        <v>288</v>
      </c>
      <c r="G2805" s="10">
        <f t="shared" si="173"/>
        <v>45569</v>
      </c>
      <c r="H2805" t="s">
        <v>284</v>
      </c>
      <c r="I2805" s="12" t="str">
        <f t="shared" si="174"/>
        <v>225463594</v>
      </c>
      <c r="J2805" s="10">
        <v>45588</v>
      </c>
      <c r="K2805" s="11">
        <v>63594</v>
      </c>
      <c r="L2805" s="11">
        <f t="shared" si="176"/>
        <v>0</v>
      </c>
      <c r="O2805" s="10">
        <f>+IFERROR(VLOOKUP(I2805,'[1]Resumen pagos 2025'!$1:$1048576,9,0),0)</f>
        <v>0</v>
      </c>
      <c r="P2805" t="b">
        <f t="shared" si="175"/>
        <v>0</v>
      </c>
    </row>
    <row r="2806" spans="1:16">
      <c r="A2806" t="s">
        <v>556</v>
      </c>
      <c r="B2806" t="s">
        <v>41</v>
      </c>
      <c r="C2806" s="9">
        <v>114</v>
      </c>
      <c r="D2806" s="10">
        <v>45539</v>
      </c>
      <c r="E2806" s="11">
        <v>287760</v>
      </c>
      <c r="F2806" t="s">
        <v>288</v>
      </c>
      <c r="G2806" s="10">
        <f t="shared" si="173"/>
        <v>45569</v>
      </c>
      <c r="H2806" t="s">
        <v>284</v>
      </c>
      <c r="I2806" s="12" t="str">
        <f t="shared" si="174"/>
        <v>114287760</v>
      </c>
      <c r="L2806" s="11">
        <f t="shared" si="176"/>
        <v>-287760</v>
      </c>
      <c r="O2806" s="10">
        <f>+IFERROR(VLOOKUP(I2806,'[1]Resumen pagos 2025'!$1:$1048576,9,0),0)</f>
        <v>0</v>
      </c>
      <c r="P2806" t="b">
        <f t="shared" si="175"/>
        <v>1</v>
      </c>
    </row>
    <row r="2807" spans="1:16">
      <c r="A2807" t="s">
        <v>306</v>
      </c>
      <c r="B2807" t="s">
        <v>41</v>
      </c>
      <c r="C2807" s="9">
        <v>1779291</v>
      </c>
      <c r="D2807" s="10">
        <v>45539</v>
      </c>
      <c r="E2807" s="11">
        <v>326980</v>
      </c>
      <c r="F2807" t="s">
        <v>288</v>
      </c>
      <c r="G2807" s="10">
        <f t="shared" si="173"/>
        <v>45569</v>
      </c>
      <c r="H2807" t="s">
        <v>284</v>
      </c>
      <c r="I2807" s="12" t="str">
        <f t="shared" si="174"/>
        <v>1779291326980</v>
      </c>
      <c r="L2807" s="11">
        <f t="shared" si="176"/>
        <v>-326980</v>
      </c>
      <c r="O2807" s="10">
        <f>+IFERROR(VLOOKUP(I2807,'[1]Resumen pagos 2025'!$1:$1048576,9,0),0)</f>
        <v>0</v>
      </c>
      <c r="P2807" t="b">
        <f t="shared" si="175"/>
        <v>1</v>
      </c>
    </row>
    <row r="2808" spans="1:16">
      <c r="A2808" t="s">
        <v>521</v>
      </c>
      <c r="B2808" t="s">
        <v>41</v>
      </c>
      <c r="C2808" s="9">
        <v>12241163</v>
      </c>
      <c r="D2808" s="10">
        <v>45539</v>
      </c>
      <c r="E2808" s="11">
        <v>9729</v>
      </c>
      <c r="F2808" t="s">
        <v>288</v>
      </c>
      <c r="G2808" s="10">
        <f t="shared" si="173"/>
        <v>45569</v>
      </c>
      <c r="H2808" t="s">
        <v>284</v>
      </c>
      <c r="I2808" s="12" t="str">
        <f t="shared" si="174"/>
        <v>122411639729</v>
      </c>
      <c r="L2808" s="11">
        <f t="shared" si="176"/>
        <v>-9729</v>
      </c>
      <c r="O2808" s="10">
        <f>+IFERROR(VLOOKUP(I2808,'[1]Resumen pagos 2025'!$1:$1048576,9,0),0)</f>
        <v>0</v>
      </c>
      <c r="P2808" t="b">
        <f t="shared" si="175"/>
        <v>1</v>
      </c>
    </row>
    <row r="2809" spans="1:16">
      <c r="A2809" t="s">
        <v>52</v>
      </c>
      <c r="B2809" t="s">
        <v>41</v>
      </c>
      <c r="C2809" s="9">
        <v>123736</v>
      </c>
      <c r="D2809" s="10">
        <v>45540</v>
      </c>
      <c r="E2809" s="11">
        <v>80444</v>
      </c>
      <c r="F2809" t="s">
        <v>288</v>
      </c>
      <c r="G2809" s="10">
        <f t="shared" si="173"/>
        <v>45570</v>
      </c>
      <c r="H2809" t="s">
        <v>284</v>
      </c>
      <c r="I2809" s="12" t="str">
        <f t="shared" si="174"/>
        <v>12373680444</v>
      </c>
      <c r="J2809" s="10">
        <v>45576</v>
      </c>
      <c r="K2809" s="11">
        <v>80444</v>
      </c>
      <c r="L2809" s="11">
        <f t="shared" si="176"/>
        <v>0</v>
      </c>
      <c r="O2809" s="10">
        <f>+IFERROR(VLOOKUP(I2809,'[1]Resumen pagos 2025'!$1:$1048576,9,0),0)</f>
        <v>0</v>
      </c>
      <c r="P2809" t="b">
        <f t="shared" si="175"/>
        <v>0</v>
      </c>
    </row>
    <row r="2810" spans="1:16">
      <c r="A2810" t="s">
        <v>478</v>
      </c>
      <c r="B2810" t="s">
        <v>41</v>
      </c>
      <c r="C2810" s="9">
        <v>410</v>
      </c>
      <c r="D2810" s="10">
        <v>45540</v>
      </c>
      <c r="E2810" s="11">
        <v>189900</v>
      </c>
      <c r="F2810" t="s">
        <v>288</v>
      </c>
      <c r="G2810" s="10">
        <f t="shared" si="173"/>
        <v>45570</v>
      </c>
      <c r="H2810" t="s">
        <v>284</v>
      </c>
      <c r="I2810" s="12" t="str">
        <f t="shared" si="174"/>
        <v>410189900</v>
      </c>
      <c r="J2810" s="51">
        <v>45582</v>
      </c>
      <c r="K2810" s="29">
        <v>183900</v>
      </c>
      <c r="L2810" s="11">
        <f t="shared" si="176"/>
        <v>-6000</v>
      </c>
      <c r="N2810" s="13" t="s">
        <v>554</v>
      </c>
      <c r="O2810" s="10">
        <f>+IFERROR(VLOOKUP(I2810,'[1]Resumen pagos 2025'!$1:$1048576,9,0),0)</f>
        <v>0</v>
      </c>
      <c r="P2810" t="b">
        <f t="shared" si="175"/>
        <v>0</v>
      </c>
    </row>
    <row r="2811" spans="1:16">
      <c r="A2811" t="s">
        <v>478</v>
      </c>
      <c r="B2811" t="s">
        <v>310</v>
      </c>
      <c r="C2811" s="9">
        <v>1330</v>
      </c>
      <c r="D2811" s="10">
        <v>45540</v>
      </c>
      <c r="E2811" s="11">
        <v>-179901</v>
      </c>
      <c r="F2811" t="s">
        <v>288</v>
      </c>
      <c r="G2811" s="10">
        <f t="shared" si="173"/>
        <v>45570</v>
      </c>
      <c r="H2811" t="s">
        <v>311</v>
      </c>
      <c r="I2811" s="12" t="str">
        <f t="shared" si="174"/>
        <v>1330-179901</v>
      </c>
      <c r="L2811" s="11">
        <f t="shared" si="176"/>
        <v>179901</v>
      </c>
      <c r="M2811" t="s">
        <v>590</v>
      </c>
      <c r="N2811" s="13" t="s">
        <v>554</v>
      </c>
      <c r="O2811" s="10">
        <f>+IFERROR(VLOOKUP(I2811,'[1]Resumen pagos 2025'!$1:$1048576,9,0),0)</f>
        <v>0</v>
      </c>
      <c r="P2811" t="b">
        <f t="shared" si="175"/>
        <v>1</v>
      </c>
    </row>
    <row r="2812" spans="1:16">
      <c r="A2812" t="s">
        <v>47</v>
      </c>
      <c r="B2812" t="s">
        <v>41</v>
      </c>
      <c r="C2812" s="9">
        <v>13577</v>
      </c>
      <c r="D2812" s="10">
        <v>45540</v>
      </c>
      <c r="E2812" s="11">
        <v>238298</v>
      </c>
      <c r="F2812" t="s">
        <v>288</v>
      </c>
      <c r="G2812" s="10">
        <f t="shared" si="173"/>
        <v>45570</v>
      </c>
      <c r="H2812" t="s">
        <v>284</v>
      </c>
      <c r="I2812" s="12" t="str">
        <f t="shared" si="174"/>
        <v>13577238298</v>
      </c>
      <c r="J2812" s="10">
        <v>45588</v>
      </c>
      <c r="K2812" s="11">
        <v>238298</v>
      </c>
      <c r="L2812" s="11">
        <f t="shared" si="176"/>
        <v>0</v>
      </c>
      <c r="O2812" s="10">
        <f>+IFERROR(VLOOKUP(I2812,'[1]Resumen pagos 2025'!$1:$1048576,9,0),0)</f>
        <v>0</v>
      </c>
      <c r="P2812" t="b">
        <f t="shared" si="175"/>
        <v>0</v>
      </c>
    </row>
    <row r="2813" spans="1:16">
      <c r="A2813" t="s">
        <v>47</v>
      </c>
      <c r="B2813" t="s">
        <v>41</v>
      </c>
      <c r="C2813" s="9">
        <v>13575</v>
      </c>
      <c r="D2813" s="10">
        <v>45540</v>
      </c>
      <c r="E2813" s="11">
        <v>1094513</v>
      </c>
      <c r="F2813" t="s">
        <v>288</v>
      </c>
      <c r="G2813" s="10">
        <f t="shared" si="173"/>
        <v>45570</v>
      </c>
      <c r="H2813" t="s">
        <v>284</v>
      </c>
      <c r="I2813" s="12" t="str">
        <f t="shared" si="174"/>
        <v>135751094513</v>
      </c>
      <c r="J2813" s="10">
        <v>45588</v>
      </c>
      <c r="K2813" s="11">
        <v>1094513</v>
      </c>
      <c r="L2813" s="11">
        <f t="shared" si="176"/>
        <v>0</v>
      </c>
      <c r="O2813" s="10">
        <f>+IFERROR(VLOOKUP(I2813,'[1]Resumen pagos 2025'!$1:$1048576,9,0),0)</f>
        <v>0</v>
      </c>
      <c r="P2813" t="b">
        <f t="shared" si="175"/>
        <v>0</v>
      </c>
    </row>
    <row r="2814" spans="1:16">
      <c r="A2814" t="s">
        <v>346</v>
      </c>
      <c r="B2814" t="s">
        <v>41</v>
      </c>
      <c r="C2814" s="9">
        <v>1067</v>
      </c>
      <c r="D2814" s="10">
        <v>45540</v>
      </c>
      <c r="E2814" s="11">
        <v>389000</v>
      </c>
      <c r="F2814" t="s">
        <v>288</v>
      </c>
      <c r="G2814" s="10">
        <f t="shared" si="173"/>
        <v>45570</v>
      </c>
      <c r="H2814" t="s">
        <v>284</v>
      </c>
      <c r="I2814" s="12" t="str">
        <f t="shared" si="174"/>
        <v>1067389000</v>
      </c>
      <c r="J2814" s="10">
        <v>45590</v>
      </c>
      <c r="K2814" s="11">
        <v>389000</v>
      </c>
      <c r="L2814" s="11">
        <f t="shared" si="176"/>
        <v>0</v>
      </c>
      <c r="O2814" s="10">
        <f>+IFERROR(VLOOKUP(I2814,'[1]Resumen pagos 2025'!$1:$1048576,9,0),0)</f>
        <v>0</v>
      </c>
      <c r="P2814" t="b">
        <f t="shared" si="175"/>
        <v>0</v>
      </c>
    </row>
    <row r="2815" spans="1:16">
      <c r="A2815" t="s">
        <v>431</v>
      </c>
      <c r="B2815" t="s">
        <v>41</v>
      </c>
      <c r="C2815" s="9">
        <v>12389297</v>
      </c>
      <c r="D2815" s="10">
        <v>45540</v>
      </c>
      <c r="E2815" s="11">
        <v>27230</v>
      </c>
      <c r="F2815" t="s">
        <v>288</v>
      </c>
      <c r="G2815" s="10">
        <f t="shared" si="173"/>
        <v>45570</v>
      </c>
      <c r="H2815" t="s">
        <v>284</v>
      </c>
      <c r="I2815" s="12" t="str">
        <f t="shared" si="174"/>
        <v>1238929727230</v>
      </c>
      <c r="L2815" s="11">
        <f t="shared" si="176"/>
        <v>-27230</v>
      </c>
      <c r="O2815" s="10">
        <f>+IFERROR(VLOOKUP(I2815,'[1]Resumen pagos 2025'!$1:$1048576,9,0),0)</f>
        <v>0</v>
      </c>
      <c r="P2815" t="b">
        <f t="shared" si="175"/>
        <v>1</v>
      </c>
    </row>
    <row r="2816" spans="1:16">
      <c r="A2816" t="s">
        <v>580</v>
      </c>
      <c r="B2816" t="s">
        <v>41</v>
      </c>
      <c r="C2816" s="9">
        <v>186168</v>
      </c>
      <c r="D2816" s="10">
        <v>45540</v>
      </c>
      <c r="E2816" s="11">
        <v>95872</v>
      </c>
      <c r="F2816" t="s">
        <v>288</v>
      </c>
      <c r="G2816" s="10">
        <f t="shared" si="173"/>
        <v>45570</v>
      </c>
      <c r="H2816" t="s">
        <v>284</v>
      </c>
      <c r="I2816" s="12" t="str">
        <f t="shared" si="174"/>
        <v>18616895872</v>
      </c>
      <c r="J2816" s="10">
        <v>45583</v>
      </c>
      <c r="K2816" s="11">
        <v>95872</v>
      </c>
      <c r="L2816" s="11">
        <f t="shared" si="176"/>
        <v>0</v>
      </c>
      <c r="O2816" s="10">
        <f>+IFERROR(VLOOKUP(I2816,'[1]Resumen pagos 2025'!$1:$1048576,9,0),0)</f>
        <v>0</v>
      </c>
      <c r="P2816" t="b">
        <f t="shared" si="175"/>
        <v>0</v>
      </c>
    </row>
    <row r="2817" spans="1:16">
      <c r="A2817" t="s">
        <v>580</v>
      </c>
      <c r="B2817" t="s">
        <v>41</v>
      </c>
      <c r="C2817" s="9">
        <v>186161</v>
      </c>
      <c r="D2817" s="10">
        <v>45540</v>
      </c>
      <c r="E2817" s="11">
        <v>351907</v>
      </c>
      <c r="F2817" t="s">
        <v>288</v>
      </c>
      <c r="G2817" s="10">
        <f t="shared" si="173"/>
        <v>45570</v>
      </c>
      <c r="H2817" t="s">
        <v>284</v>
      </c>
      <c r="I2817" s="12" t="str">
        <f t="shared" si="174"/>
        <v>186161351907</v>
      </c>
      <c r="J2817" s="10">
        <v>45583</v>
      </c>
      <c r="K2817" s="11">
        <v>351907</v>
      </c>
      <c r="L2817" s="11">
        <f t="shared" si="176"/>
        <v>0</v>
      </c>
      <c r="O2817" s="10">
        <f>+IFERROR(VLOOKUP(I2817,'[1]Resumen pagos 2025'!$1:$1048576,9,0),0)</f>
        <v>0</v>
      </c>
      <c r="P2817" t="b">
        <f t="shared" si="175"/>
        <v>0</v>
      </c>
    </row>
    <row r="2818" spans="1:16">
      <c r="A2818" t="s">
        <v>53</v>
      </c>
      <c r="B2818" t="s">
        <v>41</v>
      </c>
      <c r="C2818" s="9">
        <v>20933</v>
      </c>
      <c r="D2818" s="10">
        <v>45540</v>
      </c>
      <c r="E2818" s="11">
        <v>1283830</v>
      </c>
      <c r="F2818" t="s">
        <v>288</v>
      </c>
      <c r="G2818" s="10">
        <f t="shared" ref="G2818:G2881" si="177">+D2818+30</f>
        <v>45570</v>
      </c>
      <c r="H2818" t="s">
        <v>284</v>
      </c>
      <c r="I2818" s="12" t="str">
        <f t="shared" ref="I2818:I2881" si="178">+C2818&amp;E2818</f>
        <v>209331283830</v>
      </c>
      <c r="J2818" s="10">
        <v>45573</v>
      </c>
      <c r="K2818" s="11">
        <v>1283830</v>
      </c>
      <c r="L2818" s="11">
        <f t="shared" si="176"/>
        <v>0</v>
      </c>
      <c r="O2818" s="10">
        <f>+IFERROR(VLOOKUP(I2818,'[1]Resumen pagos 2025'!$1:$1048576,9,0),0)</f>
        <v>0</v>
      </c>
      <c r="P2818" t="b">
        <f t="shared" si="175"/>
        <v>0</v>
      </c>
    </row>
    <row r="2819" spans="1:16">
      <c r="A2819" t="s">
        <v>53</v>
      </c>
      <c r="B2819" t="s">
        <v>41</v>
      </c>
      <c r="C2819" s="9">
        <v>20972</v>
      </c>
      <c r="D2819" s="10">
        <v>45540</v>
      </c>
      <c r="E2819" s="11">
        <v>87959</v>
      </c>
      <c r="F2819" t="s">
        <v>288</v>
      </c>
      <c r="G2819" s="10">
        <f t="shared" si="177"/>
        <v>45570</v>
      </c>
      <c r="H2819" t="s">
        <v>284</v>
      </c>
      <c r="I2819" s="12" t="str">
        <f t="shared" si="178"/>
        <v>2097287959</v>
      </c>
      <c r="J2819" s="10">
        <v>45573</v>
      </c>
      <c r="K2819" s="11">
        <v>87959</v>
      </c>
      <c r="L2819" s="11">
        <f t="shared" si="176"/>
        <v>0</v>
      </c>
      <c r="O2819" s="10">
        <f>+IFERROR(VLOOKUP(I2819,'[1]Resumen pagos 2025'!$1:$1048576,9,0),0)</f>
        <v>0</v>
      </c>
      <c r="P2819" t="b">
        <f t="shared" si="175"/>
        <v>0</v>
      </c>
    </row>
    <row r="2820" spans="1:16">
      <c r="A2820" t="s">
        <v>604</v>
      </c>
      <c r="B2820" t="s">
        <v>41</v>
      </c>
      <c r="C2820" s="9">
        <v>43590</v>
      </c>
      <c r="D2820" s="10">
        <v>45540</v>
      </c>
      <c r="E2820" s="11">
        <v>922250</v>
      </c>
      <c r="F2820" t="s">
        <v>288</v>
      </c>
      <c r="G2820" s="10">
        <f t="shared" si="177"/>
        <v>45570</v>
      </c>
      <c r="H2820" t="s">
        <v>284</v>
      </c>
      <c r="I2820" s="12" t="str">
        <f t="shared" si="178"/>
        <v>43590922250</v>
      </c>
      <c r="L2820" s="11">
        <f t="shared" si="176"/>
        <v>-922250</v>
      </c>
      <c r="O2820" s="10">
        <f>+IFERROR(VLOOKUP(I2820,'[1]Resumen pagos 2025'!$1:$1048576,9,0),0)</f>
        <v>0</v>
      </c>
      <c r="P2820" t="b">
        <f t="shared" si="175"/>
        <v>1</v>
      </c>
    </row>
    <row r="2821" spans="1:16">
      <c r="A2821" t="s">
        <v>61</v>
      </c>
      <c r="B2821" t="s">
        <v>297</v>
      </c>
      <c r="C2821" s="9">
        <v>1552</v>
      </c>
      <c r="D2821" s="10">
        <v>45540</v>
      </c>
      <c r="E2821" s="11">
        <v>1359897</v>
      </c>
      <c r="F2821" t="s">
        <v>288</v>
      </c>
      <c r="G2821" s="10">
        <f t="shared" si="177"/>
        <v>45570</v>
      </c>
      <c r="H2821" t="s">
        <v>284</v>
      </c>
      <c r="I2821" s="12" t="str">
        <f t="shared" si="178"/>
        <v>15521359897</v>
      </c>
      <c r="L2821" s="11">
        <f t="shared" si="176"/>
        <v>-1359897</v>
      </c>
      <c r="O2821" s="10">
        <f>+IFERROR(VLOOKUP(I2821,'[1]Resumen pagos 2025'!$1:$1048576,9,0),0)</f>
        <v>0</v>
      </c>
      <c r="P2821" t="b">
        <f t="shared" si="175"/>
        <v>1</v>
      </c>
    </row>
    <row r="2822" spans="1:16">
      <c r="A2822" t="s">
        <v>47</v>
      </c>
      <c r="B2822" t="s">
        <v>41</v>
      </c>
      <c r="C2822" s="9">
        <v>13592</v>
      </c>
      <c r="D2822" s="10">
        <v>45541</v>
      </c>
      <c r="E2822" s="11">
        <v>28946</v>
      </c>
      <c r="F2822" t="s">
        <v>288</v>
      </c>
      <c r="G2822" s="10">
        <f t="shared" si="177"/>
        <v>45571</v>
      </c>
      <c r="H2822" t="s">
        <v>284</v>
      </c>
      <c r="I2822" s="12" t="str">
        <f t="shared" si="178"/>
        <v>1359228946</v>
      </c>
      <c r="J2822" s="10">
        <v>45588</v>
      </c>
      <c r="K2822" s="11">
        <v>28946</v>
      </c>
      <c r="L2822" s="11">
        <f t="shared" si="176"/>
        <v>0</v>
      </c>
      <c r="O2822" s="10">
        <f>+IFERROR(VLOOKUP(I2822,'[1]Resumen pagos 2025'!$1:$1048576,9,0),0)</f>
        <v>0</v>
      </c>
      <c r="P2822" t="b">
        <f t="shared" si="175"/>
        <v>0</v>
      </c>
    </row>
    <row r="2823" spans="1:16">
      <c r="A2823" t="s">
        <v>553</v>
      </c>
      <c r="B2823" t="s">
        <v>41</v>
      </c>
      <c r="C2823" s="9">
        <v>12803</v>
      </c>
      <c r="D2823" s="10">
        <v>45541</v>
      </c>
      <c r="E2823" s="11">
        <v>1848070</v>
      </c>
      <c r="F2823" t="s">
        <v>288</v>
      </c>
      <c r="G2823" s="10">
        <f t="shared" si="177"/>
        <v>45571</v>
      </c>
      <c r="H2823" t="s">
        <v>284</v>
      </c>
      <c r="I2823" s="12" t="str">
        <f t="shared" si="178"/>
        <v>128031848070</v>
      </c>
      <c r="J2823" s="10">
        <v>45573</v>
      </c>
      <c r="K2823" s="11">
        <v>6670986</v>
      </c>
      <c r="L2823" s="11">
        <f t="shared" si="176"/>
        <v>4822916</v>
      </c>
      <c r="O2823" s="10">
        <f>+IFERROR(VLOOKUP(I2823,'[1]Resumen pagos 2025'!$1:$1048576,9,0),0)</f>
        <v>0</v>
      </c>
      <c r="P2823" t="b">
        <f t="shared" ref="P2823:P2886" si="179">+O2823=J2823</f>
        <v>0</v>
      </c>
    </row>
    <row r="2824" spans="1:16">
      <c r="A2824" t="s">
        <v>66</v>
      </c>
      <c r="B2824" t="s">
        <v>41</v>
      </c>
      <c r="C2824" s="9">
        <v>8</v>
      </c>
      <c r="D2824" s="10">
        <v>45541</v>
      </c>
      <c r="E2824" s="11">
        <v>1388397</v>
      </c>
      <c r="F2824" t="s">
        <v>288</v>
      </c>
      <c r="G2824" s="10">
        <f t="shared" si="177"/>
        <v>45571</v>
      </c>
      <c r="H2824" t="s">
        <v>284</v>
      </c>
      <c r="I2824" s="12" t="str">
        <f t="shared" si="178"/>
        <v>81388397</v>
      </c>
      <c r="J2824" s="60">
        <v>45541</v>
      </c>
      <c r="K2824" s="61">
        <v>1388397</v>
      </c>
      <c r="L2824" s="11">
        <f t="shared" ref="L2824:L2887" si="180">+K2824-E2824</f>
        <v>0</v>
      </c>
      <c r="N2824" s="14" t="s">
        <v>588</v>
      </c>
      <c r="O2824" s="10">
        <f>+IFERROR(VLOOKUP(I2824,'[1]Resumen pagos 2025'!$1:$1048576,9,0),0)</f>
        <v>0</v>
      </c>
      <c r="P2824" t="b">
        <f t="shared" si="179"/>
        <v>0</v>
      </c>
    </row>
    <row r="2825" spans="1:16">
      <c r="A2825" t="s">
        <v>52</v>
      </c>
      <c r="B2825" t="s">
        <v>41</v>
      </c>
      <c r="C2825" s="9">
        <v>123806</v>
      </c>
      <c r="D2825" s="10">
        <v>45544</v>
      </c>
      <c r="E2825" s="11">
        <v>123522</v>
      </c>
      <c r="F2825" t="s">
        <v>288</v>
      </c>
      <c r="G2825" s="10">
        <f t="shared" si="177"/>
        <v>45574</v>
      </c>
      <c r="H2825" t="s">
        <v>284</v>
      </c>
      <c r="I2825" s="12" t="str">
        <f t="shared" si="178"/>
        <v>123806123522</v>
      </c>
      <c r="J2825" s="10">
        <v>45576</v>
      </c>
      <c r="K2825" s="11">
        <v>123522</v>
      </c>
      <c r="L2825" s="11">
        <f t="shared" si="180"/>
        <v>0</v>
      </c>
      <c r="O2825" s="10">
        <f>+IFERROR(VLOOKUP(I2825,'[1]Resumen pagos 2025'!$1:$1048576,9,0),0)</f>
        <v>0</v>
      </c>
      <c r="P2825" t="b">
        <f t="shared" si="179"/>
        <v>0</v>
      </c>
    </row>
    <row r="2826" spans="1:16">
      <c r="A2826" t="s">
        <v>52</v>
      </c>
      <c r="B2826" t="s">
        <v>41</v>
      </c>
      <c r="C2826" s="9">
        <v>123805</v>
      </c>
      <c r="D2826" s="10">
        <v>45544</v>
      </c>
      <c r="E2826" s="11">
        <v>1699915</v>
      </c>
      <c r="F2826" t="s">
        <v>288</v>
      </c>
      <c r="G2826" s="10">
        <f t="shared" si="177"/>
        <v>45574</v>
      </c>
      <c r="H2826" t="s">
        <v>284</v>
      </c>
      <c r="I2826" s="12" t="str">
        <f t="shared" si="178"/>
        <v>1238051699915</v>
      </c>
      <c r="J2826" s="10">
        <v>45576</v>
      </c>
      <c r="K2826" s="11">
        <v>1699915</v>
      </c>
      <c r="L2826" s="11">
        <f t="shared" si="180"/>
        <v>0</v>
      </c>
      <c r="O2826" s="10">
        <f>+IFERROR(VLOOKUP(I2826,'[1]Resumen pagos 2025'!$1:$1048576,9,0),0)</f>
        <v>0</v>
      </c>
      <c r="P2826" t="b">
        <f t="shared" si="179"/>
        <v>0</v>
      </c>
    </row>
    <row r="2827" spans="1:16">
      <c r="A2827" t="s">
        <v>47</v>
      </c>
      <c r="B2827" t="s">
        <v>41</v>
      </c>
      <c r="C2827" s="9">
        <v>13594</v>
      </c>
      <c r="D2827" s="10">
        <v>45544</v>
      </c>
      <c r="E2827" s="11">
        <v>45989</v>
      </c>
      <c r="F2827" t="s">
        <v>288</v>
      </c>
      <c r="G2827" s="10">
        <f t="shared" si="177"/>
        <v>45574</v>
      </c>
      <c r="H2827" t="s">
        <v>284</v>
      </c>
      <c r="I2827" s="12" t="str">
        <f t="shared" si="178"/>
        <v>1359445989</v>
      </c>
      <c r="J2827" s="10">
        <v>45588</v>
      </c>
      <c r="K2827" s="11">
        <v>45989</v>
      </c>
      <c r="L2827" s="11">
        <f t="shared" si="180"/>
        <v>0</v>
      </c>
      <c r="O2827" s="10">
        <f>+IFERROR(VLOOKUP(I2827,'[1]Resumen pagos 2025'!$1:$1048576,9,0),0)</f>
        <v>0</v>
      </c>
      <c r="P2827" t="b">
        <f t="shared" si="179"/>
        <v>0</v>
      </c>
    </row>
    <row r="2828" spans="1:16">
      <c r="A2828" t="s">
        <v>605</v>
      </c>
      <c r="B2828" t="s">
        <v>41</v>
      </c>
      <c r="C2828" s="9">
        <v>68</v>
      </c>
      <c r="D2828" s="10">
        <v>45544</v>
      </c>
      <c r="E2828" s="11">
        <v>979900</v>
      </c>
      <c r="F2828" t="s">
        <v>288</v>
      </c>
      <c r="G2828" s="10">
        <f t="shared" si="177"/>
        <v>45574</v>
      </c>
      <c r="H2828" t="s">
        <v>284</v>
      </c>
      <c r="I2828" s="12" t="str">
        <f t="shared" si="178"/>
        <v>68979900</v>
      </c>
      <c r="L2828" s="11">
        <f t="shared" si="180"/>
        <v>-979900</v>
      </c>
      <c r="O2828" s="10">
        <f>+IFERROR(VLOOKUP(I2828,'[1]Resumen pagos 2025'!$1:$1048576,9,0),0)</f>
        <v>0</v>
      </c>
      <c r="P2828" t="b">
        <f t="shared" si="179"/>
        <v>1</v>
      </c>
    </row>
    <row r="2829" spans="1:16">
      <c r="A2829" t="s">
        <v>553</v>
      </c>
      <c r="B2829" t="s">
        <v>41</v>
      </c>
      <c r="C2829" s="9">
        <v>12807</v>
      </c>
      <c r="D2829" s="10">
        <v>45544</v>
      </c>
      <c r="E2829" s="11">
        <v>2057356</v>
      </c>
      <c r="F2829" t="s">
        <v>288</v>
      </c>
      <c r="G2829" s="10">
        <f t="shared" si="177"/>
        <v>45574</v>
      </c>
      <c r="H2829" t="s">
        <v>284</v>
      </c>
      <c r="I2829" s="12" t="str">
        <f t="shared" si="178"/>
        <v>128072057356</v>
      </c>
      <c r="J2829" s="10">
        <v>45573</v>
      </c>
      <c r="K2829" s="11">
        <v>2057356</v>
      </c>
      <c r="L2829" s="11">
        <f t="shared" si="180"/>
        <v>0</v>
      </c>
      <c r="O2829" s="10">
        <f>+IFERROR(VLOOKUP(I2829,'[1]Resumen pagos 2025'!$1:$1048576,9,0),0)</f>
        <v>0</v>
      </c>
      <c r="P2829" t="b">
        <f t="shared" si="179"/>
        <v>0</v>
      </c>
    </row>
    <row r="2830" spans="1:16">
      <c r="A2830" t="s">
        <v>553</v>
      </c>
      <c r="B2830" t="s">
        <v>41</v>
      </c>
      <c r="C2830" s="9">
        <v>12806</v>
      </c>
      <c r="D2830" s="10">
        <v>45544</v>
      </c>
      <c r="E2830" s="11">
        <v>1063860</v>
      </c>
      <c r="F2830" t="s">
        <v>288</v>
      </c>
      <c r="G2830" s="10">
        <f t="shared" si="177"/>
        <v>45574</v>
      </c>
      <c r="H2830" t="s">
        <v>284</v>
      </c>
      <c r="I2830" s="12" t="str">
        <f t="shared" si="178"/>
        <v>128061063860</v>
      </c>
      <c r="J2830" s="10">
        <v>45573</v>
      </c>
      <c r="K2830" s="11">
        <v>1063860</v>
      </c>
      <c r="L2830" s="11">
        <f t="shared" si="180"/>
        <v>0</v>
      </c>
      <c r="O2830" s="10">
        <f>+IFERROR(VLOOKUP(I2830,'[1]Resumen pagos 2025'!$1:$1048576,9,0),0)</f>
        <v>0</v>
      </c>
      <c r="P2830" t="b">
        <f t="shared" si="179"/>
        <v>0</v>
      </c>
    </row>
    <row r="2831" spans="1:16">
      <c r="A2831" t="s">
        <v>426</v>
      </c>
      <c r="B2831" t="s">
        <v>41</v>
      </c>
      <c r="C2831" s="9">
        <v>5596405</v>
      </c>
      <c r="D2831" s="10">
        <v>45545</v>
      </c>
      <c r="E2831" s="11">
        <v>8489</v>
      </c>
      <c r="F2831" t="s">
        <v>288</v>
      </c>
      <c r="G2831" s="10">
        <f t="shared" si="177"/>
        <v>45575</v>
      </c>
      <c r="H2831" t="s">
        <v>284</v>
      </c>
      <c r="I2831" s="12" t="str">
        <f t="shared" si="178"/>
        <v>55964058489</v>
      </c>
      <c r="L2831" s="11">
        <f t="shared" si="180"/>
        <v>-8489</v>
      </c>
      <c r="O2831" s="10">
        <f>+IFERROR(VLOOKUP(I2831,'[1]Resumen pagos 2025'!$1:$1048576,9,0),0)</f>
        <v>0</v>
      </c>
      <c r="P2831" t="b">
        <f t="shared" si="179"/>
        <v>1</v>
      </c>
    </row>
    <row r="2832" spans="1:16">
      <c r="A2832" t="s">
        <v>300</v>
      </c>
      <c r="B2832" t="s">
        <v>41</v>
      </c>
      <c r="C2832" s="9">
        <v>49726649</v>
      </c>
      <c r="D2832" s="10">
        <v>45545</v>
      </c>
      <c r="E2832" s="11">
        <v>42485</v>
      </c>
      <c r="F2832" t="s">
        <v>288</v>
      </c>
      <c r="G2832" s="10">
        <f t="shared" si="177"/>
        <v>45575</v>
      </c>
      <c r="H2832" t="s">
        <v>284</v>
      </c>
      <c r="I2832" s="12" t="str">
        <f t="shared" si="178"/>
        <v>4972664942485</v>
      </c>
      <c r="J2832" s="10">
        <v>45568</v>
      </c>
      <c r="K2832" s="11">
        <v>75812</v>
      </c>
      <c r="L2832" s="11">
        <f t="shared" si="180"/>
        <v>33327</v>
      </c>
      <c r="M2832" t="s">
        <v>606</v>
      </c>
      <c r="O2832" s="10">
        <f>+IFERROR(VLOOKUP(I2832,'[1]Resumen pagos 2025'!$1:$1048576,9,0),0)</f>
        <v>0</v>
      </c>
      <c r="P2832" t="b">
        <f t="shared" si="179"/>
        <v>0</v>
      </c>
    </row>
    <row r="2833" spans="1:16">
      <c r="A2833" t="s">
        <v>292</v>
      </c>
      <c r="B2833" t="s">
        <v>591</v>
      </c>
      <c r="C2833" s="9">
        <v>165</v>
      </c>
      <c r="D2833" s="10">
        <v>45545</v>
      </c>
      <c r="E2833" s="11">
        <v>183177</v>
      </c>
      <c r="F2833" t="s">
        <v>288</v>
      </c>
      <c r="G2833" s="10">
        <f t="shared" si="177"/>
        <v>45575</v>
      </c>
      <c r="H2833" t="s">
        <v>284</v>
      </c>
      <c r="I2833" s="12" t="str">
        <f t="shared" si="178"/>
        <v>165183177</v>
      </c>
      <c r="L2833" s="11">
        <f t="shared" si="180"/>
        <v>-183177</v>
      </c>
      <c r="O2833" s="10">
        <f>+IFERROR(VLOOKUP(I2833,'[1]Resumen pagos 2025'!$1:$1048576,9,0),0)</f>
        <v>0</v>
      </c>
      <c r="P2833" t="b">
        <f t="shared" si="179"/>
        <v>1</v>
      </c>
    </row>
    <row r="2834" spans="1:16">
      <c r="A2834" t="s">
        <v>559</v>
      </c>
      <c r="B2834" t="s">
        <v>41</v>
      </c>
      <c r="C2834" s="9">
        <v>809</v>
      </c>
      <c r="D2834" s="10">
        <v>45546</v>
      </c>
      <c r="E2834" s="11">
        <v>209851</v>
      </c>
      <c r="F2834" t="s">
        <v>288</v>
      </c>
      <c r="G2834" s="10">
        <f t="shared" si="177"/>
        <v>45576</v>
      </c>
      <c r="H2834" t="s">
        <v>284</v>
      </c>
      <c r="I2834" s="12" t="str">
        <f t="shared" si="178"/>
        <v>809209851</v>
      </c>
      <c r="J2834" s="10">
        <v>45552</v>
      </c>
      <c r="K2834" s="11">
        <v>209851</v>
      </c>
      <c r="L2834" s="11">
        <f t="shared" si="180"/>
        <v>0</v>
      </c>
      <c r="O2834" s="10">
        <f>+IFERROR(VLOOKUP(I2834,'[1]Resumen pagos 2025'!$1:$1048576,9,0),0)</f>
        <v>0</v>
      </c>
      <c r="P2834" t="b">
        <f t="shared" si="179"/>
        <v>0</v>
      </c>
    </row>
    <row r="2835" spans="1:16">
      <c r="A2835" t="s">
        <v>453</v>
      </c>
      <c r="B2835" t="s">
        <v>41</v>
      </c>
      <c r="C2835" s="9">
        <v>1862435</v>
      </c>
      <c r="D2835" s="10">
        <v>45546</v>
      </c>
      <c r="E2835" s="11">
        <v>579991</v>
      </c>
      <c r="F2835" t="s">
        <v>288</v>
      </c>
      <c r="G2835" s="10">
        <f t="shared" si="177"/>
        <v>45576</v>
      </c>
      <c r="H2835" t="s">
        <v>284</v>
      </c>
      <c r="I2835" s="12" t="str">
        <f t="shared" si="178"/>
        <v>1862435579991</v>
      </c>
      <c r="L2835" s="11">
        <f t="shared" si="180"/>
        <v>-579991</v>
      </c>
      <c r="O2835" s="10">
        <f>+IFERROR(VLOOKUP(I2835,'[1]Resumen pagos 2025'!$1:$1048576,9,0),0)</f>
        <v>0</v>
      </c>
      <c r="P2835" t="b">
        <f t="shared" si="179"/>
        <v>1</v>
      </c>
    </row>
    <row r="2836" spans="1:16">
      <c r="A2836" t="s">
        <v>53</v>
      </c>
      <c r="B2836" t="s">
        <v>41</v>
      </c>
      <c r="C2836" s="9">
        <v>21043</v>
      </c>
      <c r="D2836" s="10">
        <v>45546</v>
      </c>
      <c r="E2836" s="11">
        <v>311968</v>
      </c>
      <c r="F2836" t="s">
        <v>288</v>
      </c>
      <c r="G2836" s="10">
        <f t="shared" si="177"/>
        <v>45576</v>
      </c>
      <c r="H2836" t="s">
        <v>284</v>
      </c>
      <c r="I2836" s="12" t="str">
        <f t="shared" si="178"/>
        <v>21043311968</v>
      </c>
      <c r="J2836" s="10">
        <v>45573</v>
      </c>
      <c r="K2836" s="11">
        <v>311968</v>
      </c>
      <c r="L2836" s="11">
        <f t="shared" si="180"/>
        <v>0</v>
      </c>
      <c r="O2836" s="10">
        <f>+IFERROR(VLOOKUP(I2836,'[1]Resumen pagos 2025'!$1:$1048576,9,0),0)</f>
        <v>0</v>
      </c>
      <c r="P2836" t="b">
        <f t="shared" si="179"/>
        <v>0</v>
      </c>
    </row>
    <row r="2837" spans="1:16">
      <c r="A2837" t="s">
        <v>553</v>
      </c>
      <c r="B2837" t="s">
        <v>41</v>
      </c>
      <c r="C2837" s="9">
        <v>12819</v>
      </c>
      <c r="D2837" s="10">
        <v>45546</v>
      </c>
      <c r="E2837" s="11">
        <v>362950</v>
      </c>
      <c r="F2837" t="s">
        <v>288</v>
      </c>
      <c r="G2837" s="10">
        <f t="shared" si="177"/>
        <v>45576</v>
      </c>
      <c r="H2837" t="s">
        <v>284</v>
      </c>
      <c r="I2837" s="12" t="str">
        <f t="shared" si="178"/>
        <v>12819362950</v>
      </c>
      <c r="J2837" s="10">
        <v>45573</v>
      </c>
      <c r="K2837" s="11">
        <v>362950</v>
      </c>
      <c r="L2837" s="11">
        <f t="shared" si="180"/>
        <v>0</v>
      </c>
      <c r="O2837" s="10">
        <f>+IFERROR(VLOOKUP(I2837,'[1]Resumen pagos 2025'!$1:$1048576,9,0),0)</f>
        <v>0</v>
      </c>
      <c r="P2837" t="b">
        <f t="shared" si="179"/>
        <v>0</v>
      </c>
    </row>
    <row r="2838" spans="1:16">
      <c r="A2838" t="s">
        <v>397</v>
      </c>
      <c r="B2838" t="s">
        <v>41</v>
      </c>
      <c r="C2838" s="9">
        <v>8095</v>
      </c>
      <c r="D2838" s="10">
        <v>45546</v>
      </c>
      <c r="E2838" s="11">
        <v>590000</v>
      </c>
      <c r="F2838" t="s">
        <v>288</v>
      </c>
      <c r="G2838" s="10">
        <f t="shared" si="177"/>
        <v>45576</v>
      </c>
      <c r="H2838" t="s">
        <v>284</v>
      </c>
      <c r="I2838" s="12" t="str">
        <f t="shared" si="178"/>
        <v>8095590000</v>
      </c>
      <c r="L2838" s="11">
        <f t="shared" si="180"/>
        <v>-590000</v>
      </c>
      <c r="O2838" s="10">
        <f>+IFERROR(VLOOKUP(I2838,'[1]Resumen pagos 2025'!$1:$1048576,9,0),0)</f>
        <v>0</v>
      </c>
      <c r="P2838" t="b">
        <f t="shared" si="179"/>
        <v>1</v>
      </c>
    </row>
    <row r="2839" spans="1:16">
      <c r="A2839" t="s">
        <v>607</v>
      </c>
      <c r="B2839" t="s">
        <v>41</v>
      </c>
      <c r="C2839" s="9">
        <v>2012</v>
      </c>
      <c r="D2839" s="10">
        <v>45547</v>
      </c>
      <c r="E2839" s="11">
        <v>311500</v>
      </c>
      <c r="F2839" t="s">
        <v>288</v>
      </c>
      <c r="G2839" s="10">
        <f t="shared" si="177"/>
        <v>45577</v>
      </c>
      <c r="H2839" t="s">
        <v>284</v>
      </c>
      <c r="I2839" s="12" t="str">
        <f t="shared" si="178"/>
        <v>2012311500</v>
      </c>
      <c r="L2839" s="11">
        <f t="shared" si="180"/>
        <v>-311500</v>
      </c>
      <c r="O2839" s="10">
        <f>+IFERROR(VLOOKUP(I2839,'[1]Resumen pagos 2025'!$1:$1048576,9,0),0)</f>
        <v>0</v>
      </c>
      <c r="P2839" t="b">
        <f t="shared" si="179"/>
        <v>1</v>
      </c>
    </row>
    <row r="2840" spans="1:16">
      <c r="A2840" t="s">
        <v>532</v>
      </c>
      <c r="B2840" t="s">
        <v>41</v>
      </c>
      <c r="C2840" s="9">
        <v>2301</v>
      </c>
      <c r="D2840" s="10">
        <v>45547</v>
      </c>
      <c r="E2840" s="11">
        <v>86530</v>
      </c>
      <c r="F2840" t="s">
        <v>288</v>
      </c>
      <c r="G2840" s="10">
        <f t="shared" si="177"/>
        <v>45577</v>
      </c>
      <c r="H2840" t="s">
        <v>284</v>
      </c>
      <c r="I2840" s="12" t="str">
        <f t="shared" si="178"/>
        <v>230186530</v>
      </c>
      <c r="J2840" s="10">
        <v>45588</v>
      </c>
      <c r="K2840" s="11">
        <v>86530</v>
      </c>
      <c r="L2840" s="11">
        <f t="shared" si="180"/>
        <v>0</v>
      </c>
      <c r="O2840" s="10">
        <f>+IFERROR(VLOOKUP(I2840,'[1]Resumen pagos 2025'!$1:$1048576,9,0),0)</f>
        <v>0</v>
      </c>
      <c r="P2840" t="b">
        <f t="shared" si="179"/>
        <v>0</v>
      </c>
    </row>
    <row r="2841" spans="1:16">
      <c r="A2841" t="s">
        <v>571</v>
      </c>
      <c r="B2841" t="s">
        <v>41</v>
      </c>
      <c r="C2841" s="9">
        <v>170</v>
      </c>
      <c r="D2841" s="10">
        <v>45547</v>
      </c>
      <c r="E2841" s="11">
        <v>162780</v>
      </c>
      <c r="F2841" t="s">
        <v>288</v>
      </c>
      <c r="G2841" s="10">
        <f t="shared" si="177"/>
        <v>45577</v>
      </c>
      <c r="H2841" t="s">
        <v>284</v>
      </c>
      <c r="I2841" s="12" t="str">
        <f t="shared" si="178"/>
        <v>170162780</v>
      </c>
      <c r="L2841" s="11">
        <f t="shared" si="180"/>
        <v>-162780</v>
      </c>
      <c r="O2841" s="10">
        <f>+IFERROR(VLOOKUP(I2841,'[1]Resumen pagos 2025'!$1:$1048576,9,0),0)</f>
        <v>0</v>
      </c>
      <c r="P2841" t="b">
        <f t="shared" si="179"/>
        <v>1</v>
      </c>
    </row>
    <row r="2842" spans="1:16">
      <c r="A2842" t="s">
        <v>592</v>
      </c>
      <c r="B2842" t="s">
        <v>297</v>
      </c>
      <c r="C2842" s="9">
        <v>184406</v>
      </c>
      <c r="D2842" s="10">
        <v>45547</v>
      </c>
      <c r="E2842" s="11">
        <v>38046</v>
      </c>
      <c r="F2842" t="s">
        <v>288</v>
      </c>
      <c r="G2842" s="10">
        <f t="shared" si="177"/>
        <v>45577</v>
      </c>
      <c r="H2842" t="s">
        <v>284</v>
      </c>
      <c r="I2842" s="12" t="str">
        <f t="shared" si="178"/>
        <v>18440638046</v>
      </c>
      <c r="J2842" s="10">
        <v>45631</v>
      </c>
      <c r="K2842" s="11">
        <v>38046</v>
      </c>
      <c r="L2842" s="11">
        <f t="shared" si="180"/>
        <v>0</v>
      </c>
      <c r="O2842" s="10">
        <f>+IFERROR(VLOOKUP(I2842,'[1]Resumen pagos 2025'!$1:$1048576,9,0),0)</f>
        <v>0</v>
      </c>
      <c r="P2842" t="b">
        <f t="shared" si="179"/>
        <v>0</v>
      </c>
    </row>
    <row r="2843" spans="1:16">
      <c r="A2843" t="s">
        <v>53</v>
      </c>
      <c r="B2843" t="s">
        <v>41</v>
      </c>
      <c r="C2843" s="9">
        <v>21071</v>
      </c>
      <c r="D2843" s="10">
        <v>45547</v>
      </c>
      <c r="E2843" s="11">
        <v>279983</v>
      </c>
      <c r="F2843" t="s">
        <v>288</v>
      </c>
      <c r="G2843" s="10">
        <f t="shared" si="177"/>
        <v>45577</v>
      </c>
      <c r="H2843" t="s">
        <v>284</v>
      </c>
      <c r="I2843" s="12" t="str">
        <f t="shared" si="178"/>
        <v>21071279983</v>
      </c>
      <c r="J2843" s="10">
        <v>45573</v>
      </c>
      <c r="K2843" s="11">
        <v>279983</v>
      </c>
      <c r="L2843" s="11">
        <f t="shared" si="180"/>
        <v>0</v>
      </c>
      <c r="O2843" s="10">
        <f>+IFERROR(VLOOKUP(I2843,'[1]Resumen pagos 2025'!$1:$1048576,9,0),0)</f>
        <v>0</v>
      </c>
      <c r="P2843" t="b">
        <f t="shared" si="179"/>
        <v>0</v>
      </c>
    </row>
    <row r="2844" spans="1:16">
      <c r="A2844" t="s">
        <v>335</v>
      </c>
      <c r="B2844" t="s">
        <v>41</v>
      </c>
      <c r="C2844" s="9">
        <v>11547</v>
      </c>
      <c r="D2844" s="10">
        <v>45547</v>
      </c>
      <c r="E2844" s="11">
        <v>361689</v>
      </c>
      <c r="F2844" t="s">
        <v>288</v>
      </c>
      <c r="G2844" s="10">
        <f t="shared" si="177"/>
        <v>45577</v>
      </c>
      <c r="H2844" t="s">
        <v>284</v>
      </c>
      <c r="I2844" s="12" t="str">
        <f t="shared" si="178"/>
        <v>11547361689</v>
      </c>
      <c r="L2844" s="11">
        <f t="shared" si="180"/>
        <v>-361689</v>
      </c>
      <c r="O2844" s="10">
        <f>+IFERROR(VLOOKUP(I2844,'[1]Resumen pagos 2025'!$1:$1048576,9,0),0)</f>
        <v>0</v>
      </c>
      <c r="P2844" t="b">
        <f t="shared" si="179"/>
        <v>1</v>
      </c>
    </row>
    <row r="2845" spans="1:16">
      <c r="A2845" t="s">
        <v>350</v>
      </c>
      <c r="B2845" t="s">
        <v>297</v>
      </c>
      <c r="C2845" s="9">
        <v>2528748</v>
      </c>
      <c r="D2845" s="10">
        <v>45547</v>
      </c>
      <c r="E2845" s="11">
        <v>7042</v>
      </c>
      <c r="F2845" t="s">
        <v>288</v>
      </c>
      <c r="G2845" s="10">
        <f t="shared" si="177"/>
        <v>45577</v>
      </c>
      <c r="H2845" t="s">
        <v>284</v>
      </c>
      <c r="I2845" s="12" t="str">
        <f t="shared" si="178"/>
        <v>25287487042</v>
      </c>
      <c r="J2845" s="10">
        <f>+G2845</f>
        <v>45577</v>
      </c>
      <c r="K2845" s="11">
        <f>+E2845</f>
        <v>7042</v>
      </c>
      <c r="L2845" s="11">
        <f t="shared" si="180"/>
        <v>0</v>
      </c>
      <c r="O2845" s="10">
        <f>+IFERROR(VLOOKUP(I2845,'[1]Resumen pagos 2025'!$1:$1048576,9,0),0)</f>
        <v>0</v>
      </c>
      <c r="P2845" t="b">
        <f t="shared" si="179"/>
        <v>0</v>
      </c>
    </row>
    <row r="2846" spans="1:16">
      <c r="A2846" t="s">
        <v>478</v>
      </c>
      <c r="B2846" t="s">
        <v>41</v>
      </c>
      <c r="C2846" s="9">
        <v>416</v>
      </c>
      <c r="D2846" s="10">
        <v>45548</v>
      </c>
      <c r="E2846" s="11">
        <v>183900</v>
      </c>
      <c r="F2846" t="s">
        <v>288</v>
      </c>
      <c r="G2846" s="10">
        <f t="shared" si="177"/>
        <v>45578</v>
      </c>
      <c r="H2846" t="s">
        <v>284</v>
      </c>
      <c r="I2846" s="12" t="str">
        <f t="shared" si="178"/>
        <v>416183900</v>
      </c>
      <c r="J2846" s="51">
        <v>45551</v>
      </c>
      <c r="K2846" s="29">
        <v>183900</v>
      </c>
      <c r="L2846" s="11">
        <f t="shared" si="180"/>
        <v>0</v>
      </c>
      <c r="N2846" s="13" t="s">
        <v>554</v>
      </c>
      <c r="O2846" s="10">
        <f>+IFERROR(VLOOKUP(I2846,'[1]Resumen pagos 2025'!$1:$1048576,9,0),0)</f>
        <v>0</v>
      </c>
      <c r="P2846" t="b">
        <f t="shared" si="179"/>
        <v>0</v>
      </c>
    </row>
    <row r="2847" spans="1:16">
      <c r="A2847" t="s">
        <v>559</v>
      </c>
      <c r="B2847" t="s">
        <v>41</v>
      </c>
      <c r="C2847" s="9">
        <v>811</v>
      </c>
      <c r="D2847" s="10">
        <v>45548</v>
      </c>
      <c r="E2847" s="25">
        <v>29738</v>
      </c>
      <c r="F2847" t="s">
        <v>288</v>
      </c>
      <c r="G2847" s="10">
        <f t="shared" si="177"/>
        <v>45578</v>
      </c>
      <c r="H2847" t="s">
        <v>284</v>
      </c>
      <c r="I2847" s="12" t="str">
        <f t="shared" si="178"/>
        <v>81129738</v>
      </c>
      <c r="L2847" s="11">
        <f t="shared" si="180"/>
        <v>-29738</v>
      </c>
      <c r="O2847" s="10">
        <f>+IFERROR(VLOOKUP(I2847,'[1]Resumen pagos 2025'!$1:$1048576,9,0),0)</f>
        <v>0</v>
      </c>
      <c r="P2847" t="b">
        <f t="shared" si="179"/>
        <v>1</v>
      </c>
    </row>
    <row r="2848" spans="1:16">
      <c r="A2848" t="s">
        <v>553</v>
      </c>
      <c r="B2848" t="s">
        <v>41</v>
      </c>
      <c r="C2848" s="9">
        <v>12842</v>
      </c>
      <c r="D2848" s="10">
        <v>45548</v>
      </c>
      <c r="E2848" s="11">
        <v>1338750</v>
      </c>
      <c r="F2848" t="s">
        <v>288</v>
      </c>
      <c r="G2848" s="10">
        <f t="shared" si="177"/>
        <v>45578</v>
      </c>
      <c r="H2848" t="s">
        <v>284</v>
      </c>
      <c r="I2848" s="12" t="str">
        <f t="shared" si="178"/>
        <v>128421338750</v>
      </c>
      <c r="J2848" s="10">
        <v>45573</v>
      </c>
      <c r="K2848" s="11">
        <v>1338750</v>
      </c>
      <c r="L2848" s="11">
        <f t="shared" si="180"/>
        <v>0</v>
      </c>
      <c r="O2848" s="10">
        <f>+IFERROR(VLOOKUP(I2848,'[1]Resumen pagos 2025'!$1:$1048576,9,0),0)</f>
        <v>0</v>
      </c>
      <c r="P2848" t="b">
        <f t="shared" si="179"/>
        <v>0</v>
      </c>
    </row>
    <row r="2849" spans="1:16">
      <c r="A2849" t="s">
        <v>385</v>
      </c>
      <c r="B2849" t="s">
        <v>41</v>
      </c>
      <c r="C2849" s="9">
        <v>182</v>
      </c>
      <c r="D2849" s="10">
        <v>45548</v>
      </c>
      <c r="E2849" s="11">
        <v>15000</v>
      </c>
      <c r="F2849" t="s">
        <v>288</v>
      </c>
      <c r="G2849" s="10">
        <f t="shared" si="177"/>
        <v>45578</v>
      </c>
      <c r="H2849" t="s">
        <v>284</v>
      </c>
      <c r="I2849" s="12" t="str">
        <f t="shared" si="178"/>
        <v>18215000</v>
      </c>
      <c r="J2849" s="10">
        <v>45653</v>
      </c>
      <c r="K2849" s="11">
        <v>15000</v>
      </c>
      <c r="L2849" s="11">
        <f t="shared" si="180"/>
        <v>0</v>
      </c>
      <c r="N2849" s="13" t="s">
        <v>386</v>
      </c>
      <c r="O2849" s="10">
        <f>+IFERROR(VLOOKUP(I2849,'[1]Resumen pagos 2025'!$1:$1048576,9,0),0)</f>
        <v>0</v>
      </c>
      <c r="P2849" t="b">
        <f t="shared" si="179"/>
        <v>0</v>
      </c>
    </row>
    <row r="2850" spans="1:16">
      <c r="A2850" t="s">
        <v>306</v>
      </c>
      <c r="B2850" t="s">
        <v>41</v>
      </c>
      <c r="C2850" s="9">
        <v>1854135</v>
      </c>
      <c r="D2850" s="10">
        <v>45548</v>
      </c>
      <c r="E2850" s="11">
        <v>1263970</v>
      </c>
      <c r="F2850" t="s">
        <v>288</v>
      </c>
      <c r="G2850" s="10">
        <f t="shared" si="177"/>
        <v>45578</v>
      </c>
      <c r="H2850" t="s">
        <v>284</v>
      </c>
      <c r="I2850" s="12" t="str">
        <f t="shared" si="178"/>
        <v>18541351263970</v>
      </c>
      <c r="L2850" s="11">
        <f t="shared" si="180"/>
        <v>-1263970</v>
      </c>
      <c r="O2850" s="10">
        <f>+IFERROR(VLOOKUP(I2850,'[1]Resumen pagos 2025'!$1:$1048576,9,0),0)</f>
        <v>0</v>
      </c>
      <c r="P2850" t="b">
        <f t="shared" si="179"/>
        <v>1</v>
      </c>
    </row>
    <row r="2851" spans="1:16">
      <c r="A2851" t="s">
        <v>521</v>
      </c>
      <c r="B2851" t="s">
        <v>41</v>
      </c>
      <c r="C2851" s="9">
        <v>12255471</v>
      </c>
      <c r="D2851" s="10">
        <v>45551</v>
      </c>
      <c r="E2851" s="11">
        <v>26985</v>
      </c>
      <c r="F2851" t="s">
        <v>288</v>
      </c>
      <c r="G2851" s="10">
        <f t="shared" si="177"/>
        <v>45581</v>
      </c>
      <c r="H2851" t="s">
        <v>284</v>
      </c>
      <c r="I2851" s="12" t="str">
        <f t="shared" si="178"/>
        <v>1225547126985</v>
      </c>
      <c r="L2851" s="11">
        <f t="shared" si="180"/>
        <v>-26985</v>
      </c>
      <c r="O2851" s="10">
        <f>+IFERROR(VLOOKUP(I2851,'[1]Resumen pagos 2025'!$1:$1048576,9,0),0)</f>
        <v>0</v>
      </c>
      <c r="P2851" t="b">
        <f t="shared" si="179"/>
        <v>1</v>
      </c>
    </row>
    <row r="2852" spans="1:16">
      <c r="A2852" t="s">
        <v>336</v>
      </c>
      <c r="B2852" t="s">
        <v>41</v>
      </c>
      <c r="C2852" s="9">
        <v>42455</v>
      </c>
      <c r="D2852" s="10">
        <v>45552</v>
      </c>
      <c r="E2852" s="11">
        <v>279941</v>
      </c>
      <c r="F2852" t="s">
        <v>288</v>
      </c>
      <c r="G2852" s="10">
        <f t="shared" si="177"/>
        <v>45582</v>
      </c>
      <c r="H2852" t="s">
        <v>284</v>
      </c>
      <c r="I2852" s="12" t="str">
        <f t="shared" si="178"/>
        <v>42455279941</v>
      </c>
      <c r="L2852" s="11">
        <f t="shared" si="180"/>
        <v>-279941</v>
      </c>
      <c r="O2852" s="10">
        <f>+IFERROR(VLOOKUP(I2852,'[1]Resumen pagos 2025'!$1:$1048576,9,0),0)</f>
        <v>0</v>
      </c>
      <c r="P2852" t="b">
        <f t="shared" si="179"/>
        <v>1</v>
      </c>
    </row>
    <row r="2853" spans="1:16">
      <c r="A2853" t="s">
        <v>584</v>
      </c>
      <c r="B2853" t="s">
        <v>41</v>
      </c>
      <c r="C2853" s="9">
        <v>10048</v>
      </c>
      <c r="D2853" s="10">
        <v>45552</v>
      </c>
      <c r="E2853" s="11">
        <v>542970</v>
      </c>
      <c r="F2853" t="s">
        <v>288</v>
      </c>
      <c r="G2853" s="10">
        <f t="shared" si="177"/>
        <v>45582</v>
      </c>
      <c r="H2853" t="s">
        <v>284</v>
      </c>
      <c r="I2853" s="12" t="str">
        <f t="shared" si="178"/>
        <v>10048542970</v>
      </c>
      <c r="L2853" s="11">
        <f t="shared" si="180"/>
        <v>-542970</v>
      </c>
      <c r="O2853" s="10">
        <f>+IFERROR(VLOOKUP(I2853,'[1]Resumen pagos 2025'!$1:$1048576,9,0),0)</f>
        <v>0</v>
      </c>
      <c r="P2853" t="b">
        <f t="shared" si="179"/>
        <v>1</v>
      </c>
    </row>
    <row r="2854" spans="1:16">
      <c r="A2854" t="s">
        <v>55</v>
      </c>
      <c r="B2854" t="s">
        <v>41</v>
      </c>
      <c r="C2854" s="9">
        <v>1118096</v>
      </c>
      <c r="D2854" s="10">
        <v>45552</v>
      </c>
      <c r="E2854" s="11">
        <v>2849970</v>
      </c>
      <c r="F2854" t="s">
        <v>288</v>
      </c>
      <c r="G2854" s="10">
        <f t="shared" si="177"/>
        <v>45582</v>
      </c>
      <c r="H2854" t="s">
        <v>284</v>
      </c>
      <c r="I2854" s="12" t="str">
        <f t="shared" si="178"/>
        <v>11180962849970</v>
      </c>
      <c r="J2854" s="10">
        <v>45582</v>
      </c>
      <c r="K2854" s="11">
        <v>2849970</v>
      </c>
      <c r="L2854" s="11">
        <f t="shared" si="180"/>
        <v>0</v>
      </c>
      <c r="N2854" s="14" t="s">
        <v>304</v>
      </c>
      <c r="O2854" s="10">
        <f>+IFERROR(VLOOKUP(I2854,'[1]Resumen pagos 2025'!$1:$1048576,9,0),0)</f>
        <v>0</v>
      </c>
      <c r="P2854" t="b">
        <f t="shared" si="179"/>
        <v>0</v>
      </c>
    </row>
    <row r="2855" spans="1:16">
      <c r="A2855" t="s">
        <v>532</v>
      </c>
      <c r="B2855" t="s">
        <v>41</v>
      </c>
      <c r="C2855" s="9">
        <v>2315</v>
      </c>
      <c r="D2855" s="10">
        <v>45552</v>
      </c>
      <c r="E2855" s="11">
        <v>99935</v>
      </c>
      <c r="F2855" t="s">
        <v>288</v>
      </c>
      <c r="G2855" s="10">
        <f t="shared" si="177"/>
        <v>45582</v>
      </c>
      <c r="H2855" t="s">
        <v>284</v>
      </c>
      <c r="I2855" s="12" t="str">
        <f t="shared" si="178"/>
        <v>231599935</v>
      </c>
      <c r="J2855" s="10">
        <v>45588</v>
      </c>
      <c r="K2855" s="11">
        <v>99935</v>
      </c>
      <c r="L2855" s="11">
        <f t="shared" si="180"/>
        <v>0</v>
      </c>
      <c r="O2855" s="10">
        <f>+IFERROR(VLOOKUP(I2855,'[1]Resumen pagos 2025'!$1:$1048576,9,0),0)</f>
        <v>0</v>
      </c>
      <c r="P2855" t="b">
        <f t="shared" si="179"/>
        <v>0</v>
      </c>
    </row>
    <row r="2856" spans="1:16">
      <c r="A2856" t="s">
        <v>530</v>
      </c>
      <c r="B2856" t="s">
        <v>41</v>
      </c>
      <c r="C2856" s="9">
        <v>4355</v>
      </c>
      <c r="D2856" s="10">
        <v>45552</v>
      </c>
      <c r="E2856" s="11">
        <v>7800</v>
      </c>
      <c r="F2856" t="s">
        <v>288</v>
      </c>
      <c r="G2856" s="10">
        <f t="shared" si="177"/>
        <v>45582</v>
      </c>
      <c r="H2856" t="s">
        <v>284</v>
      </c>
      <c r="I2856" s="12" t="str">
        <f t="shared" si="178"/>
        <v>43557800</v>
      </c>
      <c r="L2856" s="11">
        <f t="shared" si="180"/>
        <v>-7800</v>
      </c>
      <c r="O2856" s="10">
        <f>+IFERROR(VLOOKUP(I2856,'[1]Resumen pagos 2025'!$1:$1048576,9,0),0)</f>
        <v>0</v>
      </c>
      <c r="P2856" t="b">
        <f t="shared" si="179"/>
        <v>1</v>
      </c>
    </row>
    <row r="2857" spans="1:16">
      <c r="A2857" t="s">
        <v>53</v>
      </c>
      <c r="B2857" t="s">
        <v>41</v>
      </c>
      <c r="C2857" s="9">
        <v>21124</v>
      </c>
      <c r="D2857" s="10">
        <v>45552</v>
      </c>
      <c r="E2857" s="11">
        <v>143983</v>
      </c>
      <c r="F2857" t="s">
        <v>288</v>
      </c>
      <c r="G2857" s="10">
        <f t="shared" si="177"/>
        <v>45582</v>
      </c>
      <c r="H2857" t="s">
        <v>284</v>
      </c>
      <c r="I2857" s="12" t="str">
        <f t="shared" si="178"/>
        <v>21124143983</v>
      </c>
      <c r="J2857" s="10">
        <v>45573</v>
      </c>
      <c r="K2857" s="11">
        <v>143983</v>
      </c>
      <c r="L2857" s="11">
        <f t="shared" si="180"/>
        <v>0</v>
      </c>
      <c r="O2857" s="10">
        <f>+IFERROR(VLOOKUP(I2857,'[1]Resumen pagos 2025'!$1:$1048576,9,0),0)</f>
        <v>0</v>
      </c>
      <c r="P2857" t="b">
        <f t="shared" si="179"/>
        <v>0</v>
      </c>
    </row>
    <row r="2858" spans="1:16">
      <c r="A2858" t="s">
        <v>608</v>
      </c>
      <c r="B2858" t="s">
        <v>41</v>
      </c>
      <c r="C2858" s="9">
        <v>29893</v>
      </c>
      <c r="D2858" s="10">
        <v>45552</v>
      </c>
      <c r="E2858" s="11">
        <v>300168</v>
      </c>
      <c r="F2858" t="s">
        <v>288</v>
      </c>
      <c r="G2858" s="10">
        <f t="shared" si="177"/>
        <v>45582</v>
      </c>
      <c r="H2858" t="s">
        <v>284</v>
      </c>
      <c r="I2858" s="12" t="str">
        <f t="shared" si="178"/>
        <v>29893300168</v>
      </c>
      <c r="J2858" s="10">
        <v>45547</v>
      </c>
      <c r="K2858" s="11">
        <f>110268+189900</f>
        <v>300168</v>
      </c>
      <c r="L2858" s="11">
        <f t="shared" si="180"/>
        <v>0</v>
      </c>
      <c r="M2858" t="s">
        <v>609</v>
      </c>
      <c r="O2858" s="10">
        <f>+IFERROR(VLOOKUP(I2858,'[1]Resumen pagos 2025'!$1:$1048576,9,0),0)</f>
        <v>0</v>
      </c>
      <c r="P2858" t="b">
        <f t="shared" si="179"/>
        <v>0</v>
      </c>
    </row>
    <row r="2859" spans="1:16">
      <c r="A2859" t="s">
        <v>350</v>
      </c>
      <c r="B2859" t="s">
        <v>41</v>
      </c>
      <c r="C2859" s="9">
        <v>6869698</v>
      </c>
      <c r="D2859" s="10">
        <v>45552</v>
      </c>
      <c r="E2859" s="11">
        <v>6948</v>
      </c>
      <c r="F2859" t="s">
        <v>288</v>
      </c>
      <c r="G2859" s="10">
        <f t="shared" si="177"/>
        <v>45582</v>
      </c>
      <c r="H2859" t="s">
        <v>284</v>
      </c>
      <c r="I2859" s="12" t="str">
        <f t="shared" si="178"/>
        <v>68696986948</v>
      </c>
      <c r="J2859" s="10">
        <f>+G2859</f>
        <v>45582</v>
      </c>
      <c r="K2859" s="11">
        <f>+E2859</f>
        <v>6948</v>
      </c>
      <c r="L2859" s="11">
        <f t="shared" si="180"/>
        <v>0</v>
      </c>
      <c r="O2859" s="10">
        <f>+IFERROR(VLOOKUP(I2859,'[1]Resumen pagos 2025'!$1:$1048576,9,0),0)</f>
        <v>0</v>
      </c>
      <c r="P2859" t="b">
        <f t="shared" si="179"/>
        <v>0</v>
      </c>
    </row>
    <row r="2860" spans="1:16">
      <c r="A2860" t="s">
        <v>397</v>
      </c>
      <c r="B2860" t="s">
        <v>41</v>
      </c>
      <c r="C2860" s="9">
        <v>8128</v>
      </c>
      <c r="D2860" s="10">
        <v>45553</v>
      </c>
      <c r="E2860" s="11">
        <v>590000</v>
      </c>
      <c r="F2860" t="s">
        <v>288</v>
      </c>
      <c r="G2860" s="10">
        <f t="shared" si="177"/>
        <v>45583</v>
      </c>
      <c r="H2860" t="s">
        <v>284</v>
      </c>
      <c r="I2860" s="12" t="str">
        <f t="shared" si="178"/>
        <v>8128590000</v>
      </c>
      <c r="L2860" s="11">
        <f t="shared" si="180"/>
        <v>-590000</v>
      </c>
      <c r="O2860" s="10">
        <f>+IFERROR(VLOOKUP(I2860,'[1]Resumen pagos 2025'!$1:$1048576,9,0),0)</f>
        <v>0</v>
      </c>
      <c r="P2860" t="b">
        <f t="shared" si="179"/>
        <v>1</v>
      </c>
    </row>
    <row r="2861" spans="1:16">
      <c r="A2861" t="s">
        <v>67</v>
      </c>
      <c r="B2861" t="s">
        <v>41</v>
      </c>
      <c r="C2861" s="9">
        <v>42555</v>
      </c>
      <c r="D2861" s="10">
        <v>45558</v>
      </c>
      <c r="E2861" s="11">
        <v>363782</v>
      </c>
      <c r="F2861" t="s">
        <v>288</v>
      </c>
      <c r="G2861" s="10">
        <f t="shared" si="177"/>
        <v>45588</v>
      </c>
      <c r="H2861" t="s">
        <v>284</v>
      </c>
      <c r="I2861" s="12" t="str">
        <f t="shared" si="178"/>
        <v>42555363782</v>
      </c>
      <c r="J2861" s="10">
        <v>45576</v>
      </c>
      <c r="K2861" s="11">
        <v>363782</v>
      </c>
      <c r="L2861" s="11">
        <f t="shared" si="180"/>
        <v>0</v>
      </c>
      <c r="N2861" s="14" t="s">
        <v>298</v>
      </c>
      <c r="O2861" s="10">
        <f>+IFERROR(VLOOKUP(I2861,'[1]Resumen pagos 2025'!$1:$1048576,9,0),0)</f>
        <v>0</v>
      </c>
      <c r="P2861" t="b">
        <f t="shared" si="179"/>
        <v>0</v>
      </c>
    </row>
    <row r="2862" spans="1:16">
      <c r="A2862" t="s">
        <v>337</v>
      </c>
      <c r="B2862" t="s">
        <v>41</v>
      </c>
      <c r="C2862" s="9">
        <v>135424976</v>
      </c>
      <c r="D2862" s="10">
        <v>45558</v>
      </c>
      <c r="E2862" s="11">
        <v>1374980</v>
      </c>
      <c r="F2862" t="s">
        <v>288</v>
      </c>
      <c r="G2862" s="10">
        <f t="shared" si="177"/>
        <v>45588</v>
      </c>
      <c r="H2862" t="s">
        <v>284</v>
      </c>
      <c r="I2862" s="12" t="str">
        <f t="shared" si="178"/>
        <v>1354249761374980</v>
      </c>
      <c r="L2862" s="11">
        <f t="shared" si="180"/>
        <v>-1374980</v>
      </c>
      <c r="O2862" s="10">
        <f>+IFERROR(VLOOKUP(I2862,'[1]Resumen pagos 2025'!$1:$1048576,9,0),0)</f>
        <v>0</v>
      </c>
      <c r="P2862" t="b">
        <f t="shared" si="179"/>
        <v>1</v>
      </c>
    </row>
    <row r="2863" spans="1:16">
      <c r="A2863" t="s">
        <v>47</v>
      </c>
      <c r="B2863" t="s">
        <v>41</v>
      </c>
      <c r="C2863" s="9">
        <v>13621</v>
      </c>
      <c r="D2863" s="10">
        <v>45558</v>
      </c>
      <c r="E2863" s="11">
        <v>25015</v>
      </c>
      <c r="F2863" t="s">
        <v>288</v>
      </c>
      <c r="G2863" s="10">
        <f t="shared" si="177"/>
        <v>45588</v>
      </c>
      <c r="H2863" t="s">
        <v>284</v>
      </c>
      <c r="I2863" s="12" t="str">
        <f t="shared" si="178"/>
        <v>1362125015</v>
      </c>
      <c r="J2863" s="10">
        <v>45588</v>
      </c>
      <c r="K2863" s="11">
        <v>25015</v>
      </c>
      <c r="L2863" s="11">
        <f t="shared" si="180"/>
        <v>0</v>
      </c>
      <c r="O2863" s="10">
        <f>+IFERROR(VLOOKUP(I2863,'[1]Resumen pagos 2025'!$1:$1048576,9,0),0)</f>
        <v>0</v>
      </c>
      <c r="P2863" t="b">
        <f t="shared" si="179"/>
        <v>0</v>
      </c>
    </row>
    <row r="2864" spans="1:16">
      <c r="A2864" t="s">
        <v>47</v>
      </c>
      <c r="B2864" t="s">
        <v>41</v>
      </c>
      <c r="C2864" s="9">
        <v>13620</v>
      </c>
      <c r="D2864" s="10">
        <v>45558</v>
      </c>
      <c r="E2864" s="11">
        <v>23748</v>
      </c>
      <c r="F2864" t="s">
        <v>288</v>
      </c>
      <c r="G2864" s="10">
        <f t="shared" si="177"/>
        <v>45588</v>
      </c>
      <c r="H2864" t="s">
        <v>284</v>
      </c>
      <c r="I2864" s="12" t="str">
        <f t="shared" si="178"/>
        <v>1362023748</v>
      </c>
      <c r="J2864" s="10">
        <v>45588</v>
      </c>
      <c r="K2864" s="11">
        <v>23748</v>
      </c>
      <c r="L2864" s="11">
        <f t="shared" si="180"/>
        <v>0</v>
      </c>
      <c r="O2864" s="10">
        <f>+IFERROR(VLOOKUP(I2864,'[1]Resumen pagos 2025'!$1:$1048576,9,0),0)</f>
        <v>0</v>
      </c>
      <c r="P2864" t="b">
        <f t="shared" si="179"/>
        <v>0</v>
      </c>
    </row>
    <row r="2865" spans="1:16">
      <c r="A2865" t="s">
        <v>436</v>
      </c>
      <c r="B2865" t="s">
        <v>297</v>
      </c>
      <c r="C2865" s="9">
        <v>4709384</v>
      </c>
      <c r="D2865" s="10">
        <v>45558</v>
      </c>
      <c r="E2865" s="11">
        <v>57881</v>
      </c>
      <c r="F2865" t="s">
        <v>288</v>
      </c>
      <c r="G2865" s="10">
        <f t="shared" si="177"/>
        <v>45588</v>
      </c>
      <c r="H2865" t="s">
        <v>284</v>
      </c>
      <c r="I2865" s="12" t="str">
        <f t="shared" si="178"/>
        <v>470938457881</v>
      </c>
      <c r="L2865" s="11">
        <f t="shared" si="180"/>
        <v>-57881</v>
      </c>
      <c r="O2865" s="10">
        <f>+IFERROR(VLOOKUP(I2865,'[1]Resumen pagos 2025'!$1:$1048576,9,0),0)</f>
        <v>0</v>
      </c>
      <c r="P2865" t="b">
        <f t="shared" si="179"/>
        <v>1</v>
      </c>
    </row>
    <row r="2866" spans="1:16">
      <c r="A2866" t="s">
        <v>532</v>
      </c>
      <c r="B2866" t="s">
        <v>41</v>
      </c>
      <c r="C2866" s="9">
        <v>2330</v>
      </c>
      <c r="D2866" s="10">
        <v>45558</v>
      </c>
      <c r="E2866" s="11">
        <v>294391</v>
      </c>
      <c r="F2866" t="s">
        <v>288</v>
      </c>
      <c r="G2866" s="10">
        <f t="shared" si="177"/>
        <v>45588</v>
      </c>
      <c r="H2866" t="s">
        <v>284</v>
      </c>
      <c r="I2866" s="12" t="str">
        <f t="shared" si="178"/>
        <v>2330294391</v>
      </c>
      <c r="J2866" s="10">
        <v>45588</v>
      </c>
      <c r="K2866" s="11">
        <v>294391</v>
      </c>
      <c r="L2866" s="11">
        <f t="shared" si="180"/>
        <v>0</v>
      </c>
      <c r="O2866" s="10">
        <f>+IFERROR(VLOOKUP(I2866,'[1]Resumen pagos 2025'!$1:$1048576,9,0),0)</f>
        <v>0</v>
      </c>
      <c r="P2866" t="b">
        <f t="shared" si="179"/>
        <v>0</v>
      </c>
    </row>
    <row r="2867" spans="1:16">
      <c r="A2867" t="s">
        <v>610</v>
      </c>
      <c r="B2867" t="s">
        <v>41</v>
      </c>
      <c r="C2867" s="9">
        <v>4</v>
      </c>
      <c r="D2867" s="10">
        <v>45558</v>
      </c>
      <c r="E2867" s="11">
        <v>1520133</v>
      </c>
      <c r="F2867" t="s">
        <v>288</v>
      </c>
      <c r="G2867" s="10">
        <f t="shared" si="177"/>
        <v>45588</v>
      </c>
      <c r="H2867" t="s">
        <v>284</v>
      </c>
      <c r="I2867" s="12" t="str">
        <f t="shared" si="178"/>
        <v>41520133</v>
      </c>
      <c r="J2867" s="10">
        <v>45551</v>
      </c>
      <c r="K2867" s="11">
        <v>1520133</v>
      </c>
      <c r="L2867" s="11">
        <f t="shared" si="180"/>
        <v>0</v>
      </c>
      <c r="M2867" t="s">
        <v>611</v>
      </c>
      <c r="O2867" s="10">
        <f>+IFERROR(VLOOKUP(I2867,'[1]Resumen pagos 2025'!$1:$1048576,9,0),0)</f>
        <v>0</v>
      </c>
      <c r="P2867" t="b">
        <f t="shared" si="179"/>
        <v>0</v>
      </c>
    </row>
    <row r="2868" spans="1:16">
      <c r="A2868" t="s">
        <v>610</v>
      </c>
      <c r="B2868" t="s">
        <v>41</v>
      </c>
      <c r="C2868" s="9">
        <v>3</v>
      </c>
      <c r="D2868" s="10">
        <v>45558</v>
      </c>
      <c r="E2868" s="11">
        <v>425461</v>
      </c>
      <c r="F2868" t="s">
        <v>288</v>
      </c>
      <c r="G2868" s="10">
        <f t="shared" si="177"/>
        <v>45588</v>
      </c>
      <c r="H2868" t="s">
        <v>284</v>
      </c>
      <c r="I2868" s="12" t="str">
        <f t="shared" si="178"/>
        <v>3425461</v>
      </c>
      <c r="J2868" s="10">
        <v>45548</v>
      </c>
      <c r="K2868" s="11">
        <v>425461</v>
      </c>
      <c r="L2868" s="11">
        <f t="shared" si="180"/>
        <v>0</v>
      </c>
      <c r="M2868" t="s">
        <v>611</v>
      </c>
      <c r="O2868" s="10">
        <f>+IFERROR(VLOOKUP(I2868,'[1]Resumen pagos 2025'!$1:$1048576,9,0),0)</f>
        <v>0</v>
      </c>
      <c r="P2868" t="b">
        <f t="shared" si="179"/>
        <v>0</v>
      </c>
    </row>
    <row r="2869" spans="1:16">
      <c r="A2869" t="s">
        <v>553</v>
      </c>
      <c r="B2869" t="s">
        <v>41</v>
      </c>
      <c r="C2869" s="9">
        <v>12851</v>
      </c>
      <c r="D2869" s="10">
        <v>45558</v>
      </c>
      <c r="E2869" s="11">
        <v>161840</v>
      </c>
      <c r="F2869" t="s">
        <v>288</v>
      </c>
      <c r="G2869" s="10">
        <f t="shared" si="177"/>
        <v>45588</v>
      </c>
      <c r="H2869" t="s">
        <v>284</v>
      </c>
      <c r="I2869" s="12" t="str">
        <f t="shared" si="178"/>
        <v>12851161840</v>
      </c>
      <c r="J2869" s="10">
        <v>45588</v>
      </c>
      <c r="K2869" s="11">
        <v>161840</v>
      </c>
      <c r="L2869" s="11">
        <f t="shared" si="180"/>
        <v>0</v>
      </c>
      <c r="O2869" s="10">
        <f>+IFERROR(VLOOKUP(I2869,'[1]Resumen pagos 2025'!$1:$1048576,9,0),0)</f>
        <v>0</v>
      </c>
      <c r="P2869" t="b">
        <f t="shared" si="179"/>
        <v>0</v>
      </c>
    </row>
    <row r="2870" spans="1:16">
      <c r="A2870" t="s">
        <v>553</v>
      </c>
      <c r="B2870" t="s">
        <v>41</v>
      </c>
      <c r="C2870" s="9">
        <v>12860</v>
      </c>
      <c r="D2870" s="10">
        <v>45558</v>
      </c>
      <c r="E2870" s="11">
        <v>2867543</v>
      </c>
      <c r="F2870" t="s">
        <v>288</v>
      </c>
      <c r="G2870" s="10">
        <f t="shared" si="177"/>
        <v>45588</v>
      </c>
      <c r="H2870" t="s">
        <v>284</v>
      </c>
      <c r="I2870" s="12" t="str">
        <f t="shared" si="178"/>
        <v>128602867543</v>
      </c>
      <c r="J2870" s="10">
        <v>45588</v>
      </c>
      <c r="K2870" s="11">
        <v>2867543</v>
      </c>
      <c r="L2870" s="11">
        <f t="shared" si="180"/>
        <v>0</v>
      </c>
      <c r="O2870" s="10">
        <f>+IFERROR(VLOOKUP(I2870,'[1]Resumen pagos 2025'!$1:$1048576,9,0),0)</f>
        <v>0</v>
      </c>
      <c r="P2870" t="b">
        <f t="shared" si="179"/>
        <v>0</v>
      </c>
    </row>
    <row r="2871" spans="1:16">
      <c r="A2871" t="s">
        <v>52</v>
      </c>
      <c r="B2871" t="s">
        <v>41</v>
      </c>
      <c r="C2871" s="9">
        <v>124040</v>
      </c>
      <c r="D2871" s="10">
        <v>45559</v>
      </c>
      <c r="E2871" s="11">
        <v>349621</v>
      </c>
      <c r="F2871" t="s">
        <v>288</v>
      </c>
      <c r="G2871" s="10">
        <f t="shared" si="177"/>
        <v>45589</v>
      </c>
      <c r="H2871" t="s">
        <v>284</v>
      </c>
      <c r="I2871" s="12" t="str">
        <f t="shared" si="178"/>
        <v>124040349621</v>
      </c>
      <c r="J2871" s="10">
        <v>45602</v>
      </c>
      <c r="K2871" s="11">
        <v>349621</v>
      </c>
      <c r="L2871" s="11">
        <f t="shared" si="180"/>
        <v>0</v>
      </c>
      <c r="O2871" s="10">
        <f>+IFERROR(VLOOKUP(I2871,'[1]Resumen pagos 2025'!$1:$1048576,9,0),0)</f>
        <v>0</v>
      </c>
      <c r="P2871" t="b">
        <f t="shared" si="179"/>
        <v>0</v>
      </c>
    </row>
    <row r="2872" spans="1:16">
      <c r="A2872" t="s">
        <v>52</v>
      </c>
      <c r="B2872" t="s">
        <v>41</v>
      </c>
      <c r="C2872" s="9">
        <v>124039</v>
      </c>
      <c r="D2872" s="10">
        <v>45559</v>
      </c>
      <c r="E2872" s="11">
        <v>160888</v>
      </c>
      <c r="F2872" t="s">
        <v>288</v>
      </c>
      <c r="G2872" s="10">
        <f t="shared" si="177"/>
        <v>45589</v>
      </c>
      <c r="H2872" t="s">
        <v>284</v>
      </c>
      <c r="I2872" s="12" t="str">
        <f t="shared" si="178"/>
        <v>124039160888</v>
      </c>
      <c r="J2872" s="10">
        <v>45602</v>
      </c>
      <c r="K2872" s="11">
        <v>160888</v>
      </c>
      <c r="L2872" s="11">
        <f t="shared" si="180"/>
        <v>0</v>
      </c>
      <c r="O2872" s="10">
        <f>+IFERROR(VLOOKUP(I2872,'[1]Resumen pagos 2025'!$1:$1048576,9,0),0)</f>
        <v>0</v>
      </c>
      <c r="P2872" t="b">
        <f t="shared" si="179"/>
        <v>0</v>
      </c>
    </row>
    <row r="2873" spans="1:16">
      <c r="A2873" t="s">
        <v>51</v>
      </c>
      <c r="B2873" t="s">
        <v>41</v>
      </c>
      <c r="C2873" s="9">
        <v>20571</v>
      </c>
      <c r="D2873" s="10">
        <v>45559</v>
      </c>
      <c r="E2873" s="11">
        <v>77124</v>
      </c>
      <c r="F2873" t="s">
        <v>288</v>
      </c>
      <c r="G2873" s="10">
        <f t="shared" si="177"/>
        <v>45589</v>
      </c>
      <c r="H2873" t="s">
        <v>284</v>
      </c>
      <c r="I2873" s="12" t="str">
        <f t="shared" si="178"/>
        <v>2057177124</v>
      </c>
      <c r="L2873" s="11">
        <f t="shared" si="180"/>
        <v>-77124</v>
      </c>
      <c r="O2873" s="10">
        <f>+IFERROR(VLOOKUP(I2873,'[1]Resumen pagos 2025'!$1:$1048576,9,0),0)</f>
        <v>0</v>
      </c>
      <c r="P2873" t="b">
        <f t="shared" si="179"/>
        <v>1</v>
      </c>
    </row>
    <row r="2874" spans="1:16">
      <c r="A2874" t="s">
        <v>532</v>
      </c>
      <c r="B2874" t="s">
        <v>41</v>
      </c>
      <c r="C2874" s="9">
        <v>2333</v>
      </c>
      <c r="D2874" s="10">
        <v>45559</v>
      </c>
      <c r="E2874" s="11">
        <v>334742</v>
      </c>
      <c r="F2874" t="s">
        <v>288</v>
      </c>
      <c r="G2874" s="10">
        <f t="shared" si="177"/>
        <v>45589</v>
      </c>
      <c r="H2874" t="s">
        <v>284</v>
      </c>
      <c r="I2874" s="12" t="str">
        <f t="shared" si="178"/>
        <v>2333334742</v>
      </c>
      <c r="J2874" s="62">
        <v>45602</v>
      </c>
      <c r="K2874" s="63">
        <v>334742</v>
      </c>
      <c r="L2874" s="11">
        <f t="shared" si="180"/>
        <v>0</v>
      </c>
      <c r="O2874" s="10">
        <f>+IFERROR(VLOOKUP(I2874,'[1]Resumen pagos 2025'!$1:$1048576,9,0),0)</f>
        <v>0</v>
      </c>
      <c r="P2874" t="b">
        <f t="shared" si="179"/>
        <v>0</v>
      </c>
    </row>
    <row r="2875" spans="1:16">
      <c r="A2875" t="s">
        <v>612</v>
      </c>
      <c r="B2875" t="s">
        <v>41</v>
      </c>
      <c r="C2875" s="9">
        <v>90966</v>
      </c>
      <c r="D2875" s="10">
        <v>45559</v>
      </c>
      <c r="E2875" s="11">
        <v>85374</v>
      </c>
      <c r="F2875" t="s">
        <v>288</v>
      </c>
      <c r="G2875" s="10">
        <f t="shared" si="177"/>
        <v>45589</v>
      </c>
      <c r="H2875" t="s">
        <v>284</v>
      </c>
      <c r="I2875" s="12" t="str">
        <f t="shared" si="178"/>
        <v>9096685374</v>
      </c>
      <c r="L2875" s="11">
        <f t="shared" si="180"/>
        <v>-85374</v>
      </c>
      <c r="O2875" s="10">
        <f>+IFERROR(VLOOKUP(I2875,'[1]Resumen pagos 2025'!$1:$1048576,9,0),0)</f>
        <v>0</v>
      </c>
      <c r="P2875" t="b">
        <f t="shared" si="179"/>
        <v>1</v>
      </c>
    </row>
    <row r="2876" spans="1:16">
      <c r="A2876" t="s">
        <v>51</v>
      </c>
      <c r="B2876" t="s">
        <v>41</v>
      </c>
      <c r="C2876" s="9">
        <v>20577</v>
      </c>
      <c r="D2876" s="10">
        <v>45560</v>
      </c>
      <c r="E2876" s="25">
        <v>77124</v>
      </c>
      <c r="F2876" t="s">
        <v>288</v>
      </c>
      <c r="G2876" s="10">
        <f t="shared" si="177"/>
        <v>45590</v>
      </c>
      <c r="H2876" s="26" t="s">
        <v>327</v>
      </c>
      <c r="I2876" s="12" t="str">
        <f t="shared" si="178"/>
        <v>2057777124</v>
      </c>
      <c r="L2876" s="11">
        <f t="shared" si="180"/>
        <v>-77124</v>
      </c>
      <c r="O2876" s="10">
        <f>+IFERROR(VLOOKUP(I2876,'[1]Resumen pagos 2025'!$1:$1048576,9,0),0)</f>
        <v>0</v>
      </c>
      <c r="P2876" t="b">
        <f t="shared" si="179"/>
        <v>1</v>
      </c>
    </row>
    <row r="2877" spans="1:16">
      <c r="A2877" t="s">
        <v>51</v>
      </c>
      <c r="B2877" t="s">
        <v>310</v>
      </c>
      <c r="C2877" s="9">
        <v>2451</v>
      </c>
      <c r="D2877" s="10">
        <v>45560</v>
      </c>
      <c r="E2877" s="25">
        <v>-77124</v>
      </c>
      <c r="F2877" t="s">
        <v>288</v>
      </c>
      <c r="G2877" s="10">
        <f t="shared" si="177"/>
        <v>45590</v>
      </c>
      <c r="H2877" s="26" t="s">
        <v>311</v>
      </c>
      <c r="I2877" s="12" t="str">
        <f t="shared" si="178"/>
        <v>2451-77124</v>
      </c>
      <c r="L2877" s="11">
        <f t="shared" si="180"/>
        <v>77124</v>
      </c>
      <c r="O2877" s="10">
        <f>+IFERROR(VLOOKUP(I2877,'[1]Resumen pagos 2025'!$1:$1048576,9,0),0)</f>
        <v>0</v>
      </c>
      <c r="P2877" t="b">
        <f t="shared" si="179"/>
        <v>1</v>
      </c>
    </row>
    <row r="2878" spans="1:16">
      <c r="A2878" t="s">
        <v>47</v>
      </c>
      <c r="B2878" t="s">
        <v>41</v>
      </c>
      <c r="C2878" s="9">
        <v>13629</v>
      </c>
      <c r="D2878" s="10">
        <v>45560</v>
      </c>
      <c r="E2878" s="11">
        <v>78939</v>
      </c>
      <c r="F2878" t="s">
        <v>288</v>
      </c>
      <c r="G2878" s="10">
        <f t="shared" si="177"/>
        <v>45590</v>
      </c>
      <c r="H2878" t="s">
        <v>284</v>
      </c>
      <c r="I2878" s="12" t="str">
        <f t="shared" si="178"/>
        <v>1362978939</v>
      </c>
      <c r="J2878" s="10">
        <v>45588</v>
      </c>
      <c r="K2878" s="11">
        <v>78939</v>
      </c>
      <c r="L2878" s="11">
        <f t="shared" si="180"/>
        <v>0</v>
      </c>
      <c r="O2878" s="10">
        <f>+IFERROR(VLOOKUP(I2878,'[1]Resumen pagos 2025'!$1:$1048576,9,0),0)</f>
        <v>0</v>
      </c>
      <c r="P2878" t="b">
        <f t="shared" si="179"/>
        <v>0</v>
      </c>
    </row>
    <row r="2879" spans="1:16">
      <c r="A2879" t="s">
        <v>55</v>
      </c>
      <c r="B2879" t="s">
        <v>41</v>
      </c>
      <c r="C2879" s="9">
        <v>1119691</v>
      </c>
      <c r="D2879" s="10">
        <v>45560</v>
      </c>
      <c r="E2879" s="11">
        <v>499990</v>
      </c>
      <c r="F2879" t="s">
        <v>288</v>
      </c>
      <c r="G2879" s="10">
        <f t="shared" si="177"/>
        <v>45590</v>
      </c>
      <c r="H2879" t="s">
        <v>284</v>
      </c>
      <c r="I2879" s="12" t="str">
        <f t="shared" si="178"/>
        <v>1119691499990</v>
      </c>
      <c r="J2879" s="10">
        <v>45588</v>
      </c>
      <c r="K2879" s="11">
        <v>499990</v>
      </c>
      <c r="L2879" s="11">
        <f t="shared" si="180"/>
        <v>0</v>
      </c>
      <c r="N2879" s="14" t="s">
        <v>304</v>
      </c>
      <c r="O2879" s="10">
        <f>+IFERROR(VLOOKUP(I2879,'[1]Resumen pagos 2025'!$1:$1048576,9,0),0)</f>
        <v>0</v>
      </c>
      <c r="P2879" t="b">
        <f t="shared" si="179"/>
        <v>0</v>
      </c>
    </row>
    <row r="2880" spans="1:16">
      <c r="A2880" t="s">
        <v>54</v>
      </c>
      <c r="B2880" t="s">
        <v>41</v>
      </c>
      <c r="C2880" s="9">
        <v>94736</v>
      </c>
      <c r="D2880" s="10">
        <v>45560</v>
      </c>
      <c r="E2880" s="11">
        <v>4893420</v>
      </c>
      <c r="F2880" t="s">
        <v>288</v>
      </c>
      <c r="G2880" s="10">
        <f t="shared" si="177"/>
        <v>45590</v>
      </c>
      <c r="H2880" t="s">
        <v>284</v>
      </c>
      <c r="I2880" s="12" t="str">
        <f t="shared" si="178"/>
        <v>947364893420</v>
      </c>
      <c r="J2880" s="10">
        <v>45631</v>
      </c>
      <c r="K2880" s="11">
        <v>4893420</v>
      </c>
      <c r="L2880" s="11">
        <f t="shared" si="180"/>
        <v>0</v>
      </c>
      <c r="N2880" s="13" t="s">
        <v>582</v>
      </c>
      <c r="O2880" s="10">
        <f>+IFERROR(VLOOKUP(I2880,'[1]Resumen pagos 2025'!$1:$1048576,9,0),0)</f>
        <v>0</v>
      </c>
      <c r="P2880" t="b">
        <f t="shared" si="179"/>
        <v>0</v>
      </c>
    </row>
    <row r="2881" spans="1:16">
      <c r="A2881" t="s">
        <v>54</v>
      </c>
      <c r="B2881" t="s">
        <v>41</v>
      </c>
      <c r="C2881" s="9">
        <v>94737</v>
      </c>
      <c r="D2881" s="10">
        <v>45560</v>
      </c>
      <c r="E2881" s="11">
        <v>62227</v>
      </c>
      <c r="F2881" t="s">
        <v>288</v>
      </c>
      <c r="G2881" s="10">
        <f t="shared" si="177"/>
        <v>45590</v>
      </c>
      <c r="H2881" t="s">
        <v>284</v>
      </c>
      <c r="I2881" s="12" t="str">
        <f t="shared" si="178"/>
        <v>9473762227</v>
      </c>
      <c r="J2881" s="10">
        <v>45631</v>
      </c>
      <c r="K2881" s="11">
        <v>62227</v>
      </c>
      <c r="L2881" s="11">
        <f t="shared" si="180"/>
        <v>0</v>
      </c>
      <c r="N2881" s="13" t="s">
        <v>582</v>
      </c>
      <c r="O2881" s="10">
        <f>+IFERROR(VLOOKUP(I2881,'[1]Resumen pagos 2025'!$1:$1048576,9,0),0)</f>
        <v>0</v>
      </c>
      <c r="P2881" t="b">
        <f t="shared" si="179"/>
        <v>0</v>
      </c>
    </row>
    <row r="2882" spans="1:16">
      <c r="A2882" t="s">
        <v>53</v>
      </c>
      <c r="B2882" t="s">
        <v>41</v>
      </c>
      <c r="C2882" s="9">
        <v>21199</v>
      </c>
      <c r="D2882" s="10">
        <v>45560</v>
      </c>
      <c r="E2882" s="11">
        <v>1065190</v>
      </c>
      <c r="F2882" t="s">
        <v>288</v>
      </c>
      <c r="G2882" s="10">
        <f t="shared" ref="G2882:G2945" si="181">+D2882+30</f>
        <v>45590</v>
      </c>
      <c r="H2882" t="s">
        <v>284</v>
      </c>
      <c r="I2882" s="12" t="str">
        <f t="shared" ref="I2882:I2945" si="182">+C2882&amp;E2882</f>
        <v>211991065190</v>
      </c>
      <c r="J2882" s="10">
        <v>45573</v>
      </c>
      <c r="K2882" s="11">
        <v>1065190</v>
      </c>
      <c r="L2882" s="11">
        <f t="shared" si="180"/>
        <v>0</v>
      </c>
      <c r="O2882" s="10">
        <f>+IFERROR(VLOOKUP(I2882,'[1]Resumen pagos 2025'!$1:$1048576,9,0),0)</f>
        <v>0</v>
      </c>
      <c r="P2882" t="b">
        <f t="shared" si="179"/>
        <v>0</v>
      </c>
    </row>
    <row r="2883" spans="1:16">
      <c r="A2883" t="s">
        <v>53</v>
      </c>
      <c r="B2883" t="s">
        <v>41</v>
      </c>
      <c r="C2883" s="9">
        <v>21201</v>
      </c>
      <c r="D2883" s="10">
        <v>45560</v>
      </c>
      <c r="E2883" s="11">
        <v>511961</v>
      </c>
      <c r="F2883" t="s">
        <v>288</v>
      </c>
      <c r="G2883" s="10">
        <f t="shared" si="181"/>
        <v>45590</v>
      </c>
      <c r="H2883" t="s">
        <v>284</v>
      </c>
      <c r="I2883" s="12" t="str">
        <f t="shared" si="182"/>
        <v>21201511961</v>
      </c>
      <c r="J2883" s="10">
        <v>45573</v>
      </c>
      <c r="K2883" s="11">
        <v>45573</v>
      </c>
      <c r="L2883" s="11">
        <f t="shared" si="180"/>
        <v>-466388</v>
      </c>
      <c r="O2883" s="10">
        <f>+IFERROR(VLOOKUP(I2883,'[1]Resumen pagos 2025'!$1:$1048576,9,0),0)</f>
        <v>0</v>
      </c>
      <c r="P2883" t="b">
        <f t="shared" si="179"/>
        <v>0</v>
      </c>
    </row>
    <row r="2884" spans="1:16">
      <c r="A2884" t="s">
        <v>553</v>
      </c>
      <c r="B2884" t="s">
        <v>41</v>
      </c>
      <c r="C2884" s="9">
        <v>12882</v>
      </c>
      <c r="D2884" s="10">
        <v>45560</v>
      </c>
      <c r="E2884" s="11">
        <v>1142100</v>
      </c>
      <c r="F2884" t="s">
        <v>288</v>
      </c>
      <c r="G2884" s="10">
        <f t="shared" si="181"/>
        <v>45590</v>
      </c>
      <c r="H2884" t="s">
        <v>284</v>
      </c>
      <c r="I2884" s="12" t="str">
        <f t="shared" si="182"/>
        <v>128821142100</v>
      </c>
      <c r="J2884" s="10">
        <v>45590</v>
      </c>
      <c r="K2884" s="11">
        <v>1142100</v>
      </c>
      <c r="L2884" s="11">
        <f t="shared" si="180"/>
        <v>0</v>
      </c>
      <c r="O2884" s="10">
        <f>+IFERROR(VLOOKUP(I2884,'[1]Resumen pagos 2025'!$1:$1048576,9,0),0)</f>
        <v>0</v>
      </c>
      <c r="P2884" t="b">
        <f t="shared" si="179"/>
        <v>0</v>
      </c>
    </row>
    <row r="2885" spans="1:16">
      <c r="A2885" t="s">
        <v>553</v>
      </c>
      <c r="B2885" t="s">
        <v>41</v>
      </c>
      <c r="C2885" s="9">
        <v>12886</v>
      </c>
      <c r="D2885" s="10">
        <v>45560</v>
      </c>
      <c r="E2885" s="11">
        <v>942480</v>
      </c>
      <c r="F2885" t="s">
        <v>288</v>
      </c>
      <c r="G2885" s="10">
        <f t="shared" si="181"/>
        <v>45590</v>
      </c>
      <c r="H2885" t="s">
        <v>284</v>
      </c>
      <c r="I2885" s="12" t="str">
        <f t="shared" si="182"/>
        <v>12886942480</v>
      </c>
      <c r="J2885" s="10">
        <v>45590</v>
      </c>
      <c r="K2885" s="11">
        <v>942480</v>
      </c>
      <c r="L2885" s="11">
        <f t="shared" si="180"/>
        <v>0</v>
      </c>
      <c r="O2885" s="10">
        <f>+IFERROR(VLOOKUP(I2885,'[1]Resumen pagos 2025'!$1:$1048576,9,0),0)</f>
        <v>0</v>
      </c>
      <c r="P2885" t="b">
        <f t="shared" si="179"/>
        <v>0</v>
      </c>
    </row>
    <row r="2886" spans="1:16">
      <c r="A2886" t="s">
        <v>57</v>
      </c>
      <c r="B2886" t="s">
        <v>41</v>
      </c>
      <c r="C2886" s="9">
        <v>603986</v>
      </c>
      <c r="D2886" s="10">
        <v>45560</v>
      </c>
      <c r="E2886" s="11">
        <v>1496354</v>
      </c>
      <c r="F2886" t="s">
        <v>288</v>
      </c>
      <c r="G2886" s="10">
        <f t="shared" si="181"/>
        <v>45590</v>
      </c>
      <c r="H2886" t="s">
        <v>284</v>
      </c>
      <c r="I2886" s="12" t="str">
        <f t="shared" si="182"/>
        <v>6039861496354</v>
      </c>
      <c r="J2886" s="10">
        <v>45547</v>
      </c>
      <c r="K2886" s="11">
        <v>1496349</v>
      </c>
      <c r="L2886" s="11">
        <f t="shared" si="180"/>
        <v>-5</v>
      </c>
      <c r="O2886" s="10">
        <f>+IFERROR(VLOOKUP(I2886,'[1]Resumen pagos 2025'!$1:$1048576,9,0),0)</f>
        <v>0</v>
      </c>
      <c r="P2886" t="b">
        <f t="shared" si="179"/>
        <v>0</v>
      </c>
    </row>
    <row r="2887" spans="1:16">
      <c r="A2887" t="s">
        <v>47</v>
      </c>
      <c r="B2887" t="s">
        <v>41</v>
      </c>
      <c r="C2887" s="9">
        <v>13641</v>
      </c>
      <c r="D2887" s="10">
        <v>45561</v>
      </c>
      <c r="E2887" s="11">
        <v>571350</v>
      </c>
      <c r="F2887" t="s">
        <v>288</v>
      </c>
      <c r="G2887" s="10">
        <f t="shared" si="181"/>
        <v>45591</v>
      </c>
      <c r="H2887" t="s">
        <v>327</v>
      </c>
      <c r="I2887" s="12" t="str">
        <f t="shared" si="182"/>
        <v>13641571350</v>
      </c>
      <c r="L2887" s="11">
        <f t="shared" si="180"/>
        <v>-571350</v>
      </c>
      <c r="O2887" s="10">
        <f>+IFERROR(VLOOKUP(I2887,'[1]Resumen pagos 2025'!$1:$1048576,9,0),0)</f>
        <v>0</v>
      </c>
      <c r="P2887" t="b">
        <f t="shared" ref="P2887:P2950" si="183">+O2887=J2887</f>
        <v>1</v>
      </c>
    </row>
    <row r="2888" spans="1:16">
      <c r="A2888" t="s">
        <v>47</v>
      </c>
      <c r="B2888" t="s">
        <v>41</v>
      </c>
      <c r="C2888" s="9">
        <v>13643</v>
      </c>
      <c r="D2888" s="10">
        <v>45561</v>
      </c>
      <c r="E2888" s="11">
        <v>521076</v>
      </c>
      <c r="F2888" t="s">
        <v>288</v>
      </c>
      <c r="G2888" s="10">
        <f t="shared" si="181"/>
        <v>45591</v>
      </c>
      <c r="H2888" t="s">
        <v>284</v>
      </c>
      <c r="I2888" s="12" t="str">
        <f t="shared" si="182"/>
        <v>13643521076</v>
      </c>
      <c r="J2888" s="10">
        <v>45588</v>
      </c>
      <c r="K2888" s="11">
        <v>521076</v>
      </c>
      <c r="L2888" s="11">
        <f t="shared" ref="L2888:L2951" si="184">+K2888-E2888</f>
        <v>0</v>
      </c>
      <c r="O2888" s="10">
        <f>+IFERROR(VLOOKUP(I2888,'[1]Resumen pagos 2025'!$1:$1048576,9,0),0)</f>
        <v>0</v>
      </c>
      <c r="P2888" t="b">
        <f t="shared" si="183"/>
        <v>0</v>
      </c>
    </row>
    <row r="2889" spans="1:16">
      <c r="A2889" t="s">
        <v>47</v>
      </c>
      <c r="B2889" t="s">
        <v>41</v>
      </c>
      <c r="C2889" s="9">
        <v>13644</v>
      </c>
      <c r="D2889" s="10">
        <v>45561</v>
      </c>
      <c r="E2889" s="11">
        <v>1655902</v>
      </c>
      <c r="F2889" t="s">
        <v>288</v>
      </c>
      <c r="G2889" s="10">
        <f t="shared" si="181"/>
        <v>45591</v>
      </c>
      <c r="H2889" t="s">
        <v>284</v>
      </c>
      <c r="I2889" s="12" t="str">
        <f t="shared" si="182"/>
        <v>136441655902</v>
      </c>
      <c r="J2889" s="10">
        <v>45588</v>
      </c>
      <c r="K2889" s="11">
        <v>45588</v>
      </c>
      <c r="L2889" s="11">
        <f t="shared" si="184"/>
        <v>-1610314</v>
      </c>
      <c r="O2889" s="10">
        <f>+IFERROR(VLOOKUP(I2889,'[1]Resumen pagos 2025'!$1:$1048576,9,0),0)</f>
        <v>0</v>
      </c>
      <c r="P2889" t="b">
        <f t="shared" si="183"/>
        <v>0</v>
      </c>
    </row>
    <row r="2890" spans="1:16">
      <c r="A2890" t="s">
        <v>47</v>
      </c>
      <c r="B2890" t="s">
        <v>41</v>
      </c>
      <c r="C2890" s="9">
        <v>13642</v>
      </c>
      <c r="D2890" s="10">
        <v>45561</v>
      </c>
      <c r="E2890" s="11">
        <v>1935867</v>
      </c>
      <c r="F2890" t="s">
        <v>288</v>
      </c>
      <c r="G2890" s="10">
        <f t="shared" si="181"/>
        <v>45591</v>
      </c>
      <c r="H2890" t="s">
        <v>327</v>
      </c>
      <c r="I2890" s="12" t="str">
        <f t="shared" si="182"/>
        <v>136421935867</v>
      </c>
      <c r="L2890" s="11">
        <f t="shared" si="184"/>
        <v>-1935867</v>
      </c>
      <c r="O2890" s="10">
        <f>+IFERROR(VLOOKUP(I2890,'[1]Resumen pagos 2025'!$1:$1048576,9,0),0)</f>
        <v>0</v>
      </c>
      <c r="P2890" t="b">
        <f t="shared" si="183"/>
        <v>1</v>
      </c>
    </row>
    <row r="2891" spans="1:16">
      <c r="A2891" t="s">
        <v>47</v>
      </c>
      <c r="B2891" t="s">
        <v>310</v>
      </c>
      <c r="C2891" s="9">
        <v>1054</v>
      </c>
      <c r="D2891" s="10">
        <v>45561</v>
      </c>
      <c r="E2891" s="11">
        <v>-1935867</v>
      </c>
      <c r="F2891" t="s">
        <v>288</v>
      </c>
      <c r="G2891" s="10">
        <f t="shared" si="181"/>
        <v>45591</v>
      </c>
      <c r="H2891" t="s">
        <v>311</v>
      </c>
      <c r="I2891" s="12" t="str">
        <f t="shared" si="182"/>
        <v>1054-1935867</v>
      </c>
      <c r="L2891" s="11">
        <f t="shared" si="184"/>
        <v>1935867</v>
      </c>
      <c r="O2891" s="10">
        <f>+IFERROR(VLOOKUP(I2891,'[1]Resumen pagos 2025'!$1:$1048576,9,0),0)</f>
        <v>0</v>
      </c>
      <c r="P2891" t="b">
        <f t="shared" si="183"/>
        <v>1</v>
      </c>
    </row>
    <row r="2892" spans="1:16">
      <c r="A2892" t="s">
        <v>47</v>
      </c>
      <c r="B2892" t="s">
        <v>310</v>
      </c>
      <c r="C2892" s="9">
        <v>1055</v>
      </c>
      <c r="D2892" s="10">
        <v>45561</v>
      </c>
      <c r="E2892" s="11">
        <v>-571350</v>
      </c>
      <c r="F2892" t="s">
        <v>288</v>
      </c>
      <c r="G2892" s="10">
        <f t="shared" si="181"/>
        <v>45591</v>
      </c>
      <c r="H2892" t="s">
        <v>311</v>
      </c>
      <c r="I2892" s="12" t="str">
        <f t="shared" si="182"/>
        <v>1055-571350</v>
      </c>
      <c r="L2892" s="11">
        <f t="shared" si="184"/>
        <v>571350</v>
      </c>
      <c r="O2892" s="10">
        <f>+IFERROR(VLOOKUP(I2892,'[1]Resumen pagos 2025'!$1:$1048576,9,0),0)</f>
        <v>0</v>
      </c>
      <c r="P2892" t="b">
        <f t="shared" si="183"/>
        <v>1</v>
      </c>
    </row>
    <row r="2893" spans="1:16">
      <c r="A2893" t="s">
        <v>63</v>
      </c>
      <c r="B2893" t="s">
        <v>41</v>
      </c>
      <c r="C2893" s="9">
        <v>8167</v>
      </c>
      <c r="D2893" s="10">
        <v>45561</v>
      </c>
      <c r="E2893" s="11">
        <v>1966385</v>
      </c>
      <c r="F2893" t="s">
        <v>288</v>
      </c>
      <c r="G2893" s="10">
        <f t="shared" si="181"/>
        <v>45591</v>
      </c>
      <c r="H2893" t="s">
        <v>284</v>
      </c>
      <c r="I2893" s="12" t="str">
        <f t="shared" si="182"/>
        <v>81671966385</v>
      </c>
      <c r="J2893" s="10">
        <v>45607</v>
      </c>
      <c r="K2893" s="11">
        <v>1966385</v>
      </c>
      <c r="L2893" s="11">
        <f t="shared" si="184"/>
        <v>0</v>
      </c>
      <c r="N2893" s="13" t="s">
        <v>613</v>
      </c>
      <c r="O2893" s="10">
        <f>+IFERROR(VLOOKUP(I2893,'[1]Resumen pagos 2025'!$1:$1048576,9,0),0)</f>
        <v>0</v>
      </c>
      <c r="P2893" t="b">
        <f t="shared" si="183"/>
        <v>0</v>
      </c>
    </row>
    <row r="2894" spans="1:16">
      <c r="A2894" t="s">
        <v>614</v>
      </c>
      <c r="B2894" t="s">
        <v>41</v>
      </c>
      <c r="C2894" s="9">
        <v>357237</v>
      </c>
      <c r="D2894" s="10">
        <v>45561</v>
      </c>
      <c r="E2894" s="11">
        <v>1400990</v>
      </c>
      <c r="F2894" t="s">
        <v>288</v>
      </c>
      <c r="G2894" s="10">
        <f t="shared" si="181"/>
        <v>45591</v>
      </c>
      <c r="H2894" t="s">
        <v>284</v>
      </c>
      <c r="I2894" s="12" t="str">
        <f t="shared" si="182"/>
        <v>3572371400990</v>
      </c>
      <c r="L2894" s="11">
        <f t="shared" si="184"/>
        <v>-1400990</v>
      </c>
      <c r="O2894" s="10">
        <f>+IFERROR(VLOOKUP(I2894,'[1]Resumen pagos 2025'!$1:$1048576,9,0),0)</f>
        <v>0</v>
      </c>
      <c r="P2894" t="b">
        <f t="shared" si="183"/>
        <v>1</v>
      </c>
    </row>
    <row r="2895" spans="1:16">
      <c r="A2895" t="s">
        <v>553</v>
      </c>
      <c r="B2895" t="s">
        <v>41</v>
      </c>
      <c r="C2895" s="9">
        <v>12897</v>
      </c>
      <c r="D2895" s="10">
        <v>45561</v>
      </c>
      <c r="E2895" s="11">
        <v>1790593</v>
      </c>
      <c r="F2895" t="s">
        <v>288</v>
      </c>
      <c r="G2895" s="10">
        <f t="shared" si="181"/>
        <v>45591</v>
      </c>
      <c r="H2895" t="s">
        <v>284</v>
      </c>
      <c r="I2895" s="12" t="str">
        <f t="shared" si="182"/>
        <v>128971790593</v>
      </c>
      <c r="J2895" s="10">
        <v>45590</v>
      </c>
      <c r="K2895" s="11">
        <v>1790593</v>
      </c>
      <c r="L2895" s="11">
        <f t="shared" si="184"/>
        <v>0</v>
      </c>
      <c r="O2895" s="10">
        <f>+IFERROR(VLOOKUP(I2895,'[1]Resumen pagos 2025'!$1:$1048576,9,0),0)</f>
        <v>0</v>
      </c>
      <c r="P2895" t="b">
        <f t="shared" si="183"/>
        <v>0</v>
      </c>
    </row>
    <row r="2896" spans="1:16">
      <c r="A2896" t="s">
        <v>553</v>
      </c>
      <c r="B2896" t="s">
        <v>41</v>
      </c>
      <c r="C2896" s="9">
        <v>12896</v>
      </c>
      <c r="D2896" s="10">
        <v>45561</v>
      </c>
      <c r="E2896" s="11">
        <v>2620380</v>
      </c>
      <c r="F2896" t="s">
        <v>288</v>
      </c>
      <c r="G2896" s="10">
        <f t="shared" si="181"/>
        <v>45591</v>
      </c>
      <c r="H2896" t="s">
        <v>284</v>
      </c>
      <c r="I2896" s="12" t="str">
        <f t="shared" si="182"/>
        <v>128962620380</v>
      </c>
      <c r="J2896" s="10">
        <v>45590</v>
      </c>
      <c r="K2896" s="11">
        <v>2620380</v>
      </c>
      <c r="L2896" s="11">
        <f t="shared" si="184"/>
        <v>0</v>
      </c>
      <c r="O2896" s="10">
        <f>+IFERROR(VLOOKUP(I2896,'[1]Resumen pagos 2025'!$1:$1048576,9,0),0)</f>
        <v>0</v>
      </c>
      <c r="P2896" t="b">
        <f t="shared" si="183"/>
        <v>0</v>
      </c>
    </row>
    <row r="2897" spans="1:16">
      <c r="A2897" t="s">
        <v>488</v>
      </c>
      <c r="B2897" t="s">
        <v>41</v>
      </c>
      <c r="C2897" s="9">
        <v>48975957</v>
      </c>
      <c r="D2897" s="10">
        <v>45561</v>
      </c>
      <c r="E2897" s="11">
        <v>12706</v>
      </c>
      <c r="F2897" t="s">
        <v>288</v>
      </c>
      <c r="G2897" s="10">
        <f t="shared" si="181"/>
        <v>45591</v>
      </c>
      <c r="H2897" t="s">
        <v>284</v>
      </c>
      <c r="I2897" s="12" t="str">
        <f t="shared" si="182"/>
        <v>4897595712706</v>
      </c>
      <c r="J2897" s="10">
        <v>45561</v>
      </c>
      <c r="K2897" s="11">
        <v>12706</v>
      </c>
      <c r="L2897" s="11">
        <f t="shared" si="184"/>
        <v>0</v>
      </c>
      <c r="O2897" s="10">
        <f>+IFERROR(VLOOKUP(I2897,'[1]Resumen pagos 2025'!$1:$1048576,9,0),0)</f>
        <v>0</v>
      </c>
      <c r="P2897" t="b">
        <f t="shared" si="183"/>
        <v>0</v>
      </c>
    </row>
    <row r="2898" spans="1:16">
      <c r="A2898" t="s">
        <v>488</v>
      </c>
      <c r="B2898" t="s">
        <v>297</v>
      </c>
      <c r="C2898" s="9">
        <v>12751858</v>
      </c>
      <c r="D2898" s="10">
        <v>45561</v>
      </c>
      <c r="E2898" s="11">
        <v>5978</v>
      </c>
      <c r="F2898" t="s">
        <v>288</v>
      </c>
      <c r="G2898" s="10">
        <f t="shared" si="181"/>
        <v>45591</v>
      </c>
      <c r="H2898" t="s">
        <v>284</v>
      </c>
      <c r="I2898" s="12" t="str">
        <f t="shared" si="182"/>
        <v>127518585978</v>
      </c>
      <c r="J2898" s="10">
        <v>45561</v>
      </c>
      <c r="K2898" s="11">
        <v>5978</v>
      </c>
      <c r="L2898" s="11">
        <f t="shared" si="184"/>
        <v>0</v>
      </c>
      <c r="O2898" s="10">
        <f>+IFERROR(VLOOKUP(I2898,'[1]Resumen pagos 2025'!$1:$1048576,9,0),0)</f>
        <v>0</v>
      </c>
      <c r="P2898" t="b">
        <f t="shared" si="183"/>
        <v>0</v>
      </c>
    </row>
    <row r="2899" spans="1:16">
      <c r="A2899" t="s">
        <v>63</v>
      </c>
      <c r="B2899" t="s">
        <v>41</v>
      </c>
      <c r="C2899" s="9">
        <v>8181</v>
      </c>
      <c r="D2899" s="10">
        <v>45562</v>
      </c>
      <c r="E2899" s="11">
        <v>5633612</v>
      </c>
      <c r="F2899" t="s">
        <v>288</v>
      </c>
      <c r="G2899" s="10">
        <f t="shared" si="181"/>
        <v>45592</v>
      </c>
      <c r="H2899" t="s">
        <v>284</v>
      </c>
      <c r="I2899" s="12" t="str">
        <f t="shared" si="182"/>
        <v>81815633612</v>
      </c>
      <c r="J2899" s="10">
        <v>45607</v>
      </c>
      <c r="K2899" s="11">
        <v>5633612</v>
      </c>
      <c r="L2899" s="11">
        <f t="shared" si="184"/>
        <v>0</v>
      </c>
      <c r="N2899" s="13" t="s">
        <v>613</v>
      </c>
      <c r="O2899" s="10">
        <f>+IFERROR(VLOOKUP(I2899,'[1]Resumen pagos 2025'!$1:$1048576,9,0),0)</f>
        <v>0</v>
      </c>
      <c r="P2899" t="b">
        <f t="shared" si="183"/>
        <v>0</v>
      </c>
    </row>
    <row r="2900" spans="1:16">
      <c r="A2900" t="s">
        <v>580</v>
      </c>
      <c r="B2900" t="s">
        <v>41</v>
      </c>
      <c r="C2900" s="9">
        <v>186706</v>
      </c>
      <c r="D2900" s="10">
        <v>45562</v>
      </c>
      <c r="E2900" s="11">
        <v>91957</v>
      </c>
      <c r="F2900" t="s">
        <v>288</v>
      </c>
      <c r="G2900" s="10">
        <f t="shared" si="181"/>
        <v>45592</v>
      </c>
      <c r="H2900" t="s">
        <v>284</v>
      </c>
      <c r="I2900" s="12" t="str">
        <f t="shared" si="182"/>
        <v>18670691957</v>
      </c>
      <c r="L2900" s="11">
        <f t="shared" si="184"/>
        <v>-91957</v>
      </c>
      <c r="O2900" s="10">
        <f>+IFERROR(VLOOKUP(I2900,'[1]Resumen pagos 2025'!$1:$1048576,9,0),0)</f>
        <v>0</v>
      </c>
      <c r="P2900" t="b">
        <f t="shared" si="183"/>
        <v>1</v>
      </c>
    </row>
    <row r="2901" spans="1:16">
      <c r="A2901" t="s">
        <v>580</v>
      </c>
      <c r="B2901" t="s">
        <v>41</v>
      </c>
      <c r="C2901" s="9">
        <v>186705</v>
      </c>
      <c r="D2901" s="10">
        <v>45562</v>
      </c>
      <c r="E2901" s="11">
        <v>1782000</v>
      </c>
      <c r="F2901" t="s">
        <v>288</v>
      </c>
      <c r="G2901" s="10">
        <f t="shared" si="181"/>
        <v>45592</v>
      </c>
      <c r="H2901" t="s">
        <v>284</v>
      </c>
      <c r="I2901" s="12" t="str">
        <f t="shared" si="182"/>
        <v>1867051782000</v>
      </c>
      <c r="L2901" s="11">
        <f t="shared" si="184"/>
        <v>-1782000</v>
      </c>
      <c r="O2901" s="10">
        <f>+IFERROR(VLOOKUP(I2901,'[1]Resumen pagos 2025'!$1:$1048576,9,0),0)</f>
        <v>0</v>
      </c>
      <c r="P2901" t="b">
        <f t="shared" si="183"/>
        <v>1</v>
      </c>
    </row>
    <row r="2902" spans="1:16">
      <c r="A2902" t="s">
        <v>53</v>
      </c>
      <c r="B2902" t="s">
        <v>41</v>
      </c>
      <c r="C2902" s="9">
        <v>21311</v>
      </c>
      <c r="D2902" s="10">
        <v>45562</v>
      </c>
      <c r="E2902" s="11">
        <v>2292299</v>
      </c>
      <c r="F2902" t="s">
        <v>288</v>
      </c>
      <c r="G2902" s="10">
        <f t="shared" si="181"/>
        <v>45592</v>
      </c>
      <c r="H2902" t="s">
        <v>284</v>
      </c>
      <c r="I2902" s="12" t="str">
        <f t="shared" si="182"/>
        <v>213112292299</v>
      </c>
      <c r="J2902" s="10">
        <v>45573</v>
      </c>
      <c r="K2902" s="11">
        <v>2292299</v>
      </c>
      <c r="L2902" s="11">
        <f t="shared" si="184"/>
        <v>0</v>
      </c>
      <c r="O2902" s="10">
        <f>+IFERROR(VLOOKUP(I2902,'[1]Resumen pagos 2025'!$1:$1048576,9,0),0)</f>
        <v>0</v>
      </c>
      <c r="P2902" t="b">
        <f t="shared" si="183"/>
        <v>0</v>
      </c>
    </row>
    <row r="2903" spans="1:16">
      <c r="A2903" t="s">
        <v>184</v>
      </c>
      <c r="B2903" t="s">
        <v>41</v>
      </c>
      <c r="C2903" s="9">
        <v>15443</v>
      </c>
      <c r="D2903" s="10">
        <v>45562</v>
      </c>
      <c r="E2903" s="11">
        <v>83300</v>
      </c>
      <c r="F2903" t="s">
        <v>288</v>
      </c>
      <c r="G2903" s="10">
        <f t="shared" si="181"/>
        <v>45592</v>
      </c>
      <c r="H2903" t="s">
        <v>284</v>
      </c>
      <c r="I2903" s="12" t="str">
        <f t="shared" si="182"/>
        <v>1544383300</v>
      </c>
      <c r="L2903" s="11">
        <f t="shared" si="184"/>
        <v>-83300</v>
      </c>
      <c r="O2903" s="10">
        <f>+IFERROR(VLOOKUP(I2903,'[1]Resumen pagos 2025'!$1:$1048576,9,0),0)</f>
        <v>0</v>
      </c>
      <c r="P2903" t="b">
        <f t="shared" si="183"/>
        <v>1</v>
      </c>
    </row>
    <row r="2904" spans="1:16">
      <c r="A2904" t="s">
        <v>184</v>
      </c>
      <c r="B2904" t="s">
        <v>41</v>
      </c>
      <c r="C2904" s="9">
        <v>15444</v>
      </c>
      <c r="D2904" s="10">
        <v>45562</v>
      </c>
      <c r="E2904" s="11">
        <v>2199000</v>
      </c>
      <c r="F2904" t="s">
        <v>288</v>
      </c>
      <c r="G2904" s="10">
        <f t="shared" si="181"/>
        <v>45592</v>
      </c>
      <c r="H2904" t="s">
        <v>327</v>
      </c>
      <c r="I2904" s="12" t="str">
        <f t="shared" si="182"/>
        <v>154442199000</v>
      </c>
      <c r="L2904" s="11">
        <f t="shared" si="184"/>
        <v>-2199000</v>
      </c>
      <c r="O2904" s="10">
        <f>+IFERROR(VLOOKUP(I2904,'[1]Resumen pagos 2025'!$1:$1048576,9,0),0)</f>
        <v>0</v>
      </c>
      <c r="P2904" t="b">
        <f t="shared" si="183"/>
        <v>1</v>
      </c>
    </row>
    <row r="2905" spans="1:16">
      <c r="A2905" t="s">
        <v>184</v>
      </c>
      <c r="B2905" t="s">
        <v>41</v>
      </c>
      <c r="C2905" s="9">
        <v>15442</v>
      </c>
      <c r="D2905" s="10">
        <v>45562</v>
      </c>
      <c r="E2905" s="11">
        <v>2199000</v>
      </c>
      <c r="F2905" t="s">
        <v>288</v>
      </c>
      <c r="G2905" s="10">
        <f t="shared" si="181"/>
        <v>45592</v>
      </c>
      <c r="H2905" t="s">
        <v>284</v>
      </c>
      <c r="I2905" s="12" t="str">
        <f t="shared" si="182"/>
        <v>154422199000</v>
      </c>
      <c r="L2905" s="11">
        <f t="shared" si="184"/>
        <v>-2199000</v>
      </c>
      <c r="O2905" s="10">
        <f>+IFERROR(VLOOKUP(I2905,'[1]Resumen pagos 2025'!$1:$1048576,9,0),0)</f>
        <v>0</v>
      </c>
      <c r="P2905" t="b">
        <f t="shared" si="183"/>
        <v>1</v>
      </c>
    </row>
    <row r="2906" spans="1:16">
      <c r="A2906" t="s">
        <v>184</v>
      </c>
      <c r="B2906" t="s">
        <v>310</v>
      </c>
      <c r="C2906" s="9">
        <v>949</v>
      </c>
      <c r="D2906" s="10">
        <v>45562</v>
      </c>
      <c r="E2906" s="11">
        <v>-2199000</v>
      </c>
      <c r="F2906" t="s">
        <v>288</v>
      </c>
      <c r="G2906" s="10">
        <f t="shared" si="181"/>
        <v>45592</v>
      </c>
      <c r="H2906" t="s">
        <v>311</v>
      </c>
      <c r="I2906" s="12" t="str">
        <f t="shared" si="182"/>
        <v>949-2199000</v>
      </c>
      <c r="L2906" s="11">
        <f t="shared" si="184"/>
        <v>2199000</v>
      </c>
      <c r="O2906" s="10">
        <f>+IFERROR(VLOOKUP(I2906,'[1]Resumen pagos 2025'!$1:$1048576,9,0),0)</f>
        <v>0</v>
      </c>
      <c r="P2906" t="b">
        <f t="shared" si="183"/>
        <v>1</v>
      </c>
    </row>
    <row r="2907" spans="1:16">
      <c r="A2907" t="s">
        <v>67</v>
      </c>
      <c r="B2907" t="s">
        <v>41</v>
      </c>
      <c r="C2907" s="9">
        <v>42708</v>
      </c>
      <c r="D2907" s="10">
        <v>45565</v>
      </c>
      <c r="E2907" s="11">
        <v>832669</v>
      </c>
      <c r="F2907" t="s">
        <v>288</v>
      </c>
      <c r="G2907" s="10">
        <f t="shared" si="181"/>
        <v>45595</v>
      </c>
      <c r="H2907" t="s">
        <v>284</v>
      </c>
      <c r="I2907" s="12" t="str">
        <f t="shared" si="182"/>
        <v>42708832669</v>
      </c>
      <c r="J2907" s="10">
        <v>45576</v>
      </c>
      <c r="K2907" s="11">
        <v>832669</v>
      </c>
      <c r="L2907" s="11">
        <f t="shared" si="184"/>
        <v>0</v>
      </c>
      <c r="N2907" s="14" t="s">
        <v>298</v>
      </c>
      <c r="O2907" s="10">
        <f>+IFERROR(VLOOKUP(I2907,'[1]Resumen pagos 2025'!$1:$1048576,9,0),0)</f>
        <v>0</v>
      </c>
      <c r="P2907" t="b">
        <f t="shared" si="183"/>
        <v>0</v>
      </c>
    </row>
    <row r="2908" spans="1:16">
      <c r="A2908" t="s">
        <v>376</v>
      </c>
      <c r="B2908" t="s">
        <v>41</v>
      </c>
      <c r="C2908" s="9">
        <v>8628099</v>
      </c>
      <c r="D2908" s="10">
        <v>45565</v>
      </c>
      <c r="E2908" s="11">
        <v>23373</v>
      </c>
      <c r="F2908" t="s">
        <v>288</v>
      </c>
      <c r="G2908" s="10">
        <f t="shared" si="181"/>
        <v>45595</v>
      </c>
      <c r="H2908" t="s">
        <v>284</v>
      </c>
      <c r="I2908" s="12" t="str">
        <f t="shared" si="182"/>
        <v>862809923373</v>
      </c>
      <c r="J2908" s="10">
        <f>+G2908</f>
        <v>45595</v>
      </c>
      <c r="K2908" s="11">
        <f>+E2908</f>
        <v>23373</v>
      </c>
      <c r="L2908" s="11">
        <f t="shared" si="184"/>
        <v>0</v>
      </c>
      <c r="O2908" s="10">
        <f>+IFERROR(VLOOKUP(I2908,'[1]Resumen pagos 2025'!$1:$1048576,9,0),0)</f>
        <v>0</v>
      </c>
      <c r="P2908" t="b">
        <f t="shared" si="183"/>
        <v>0</v>
      </c>
    </row>
    <row r="2909" spans="1:16">
      <c r="A2909" t="s">
        <v>346</v>
      </c>
      <c r="B2909" t="s">
        <v>41</v>
      </c>
      <c r="C2909" s="9">
        <v>1073</v>
      </c>
      <c r="D2909" s="10">
        <v>45565</v>
      </c>
      <c r="E2909" s="11">
        <v>778001</v>
      </c>
      <c r="F2909" t="s">
        <v>288</v>
      </c>
      <c r="G2909" s="10">
        <f t="shared" si="181"/>
        <v>45595</v>
      </c>
      <c r="H2909" t="s">
        <v>284</v>
      </c>
      <c r="I2909" s="12" t="str">
        <f t="shared" si="182"/>
        <v>1073778001</v>
      </c>
      <c r="J2909" s="10">
        <v>45560</v>
      </c>
      <c r="K2909" s="11">
        <v>778000</v>
      </c>
      <c r="L2909" s="11">
        <f t="shared" si="184"/>
        <v>-1</v>
      </c>
      <c r="O2909" s="10">
        <f>+IFERROR(VLOOKUP(I2909,'[1]Resumen pagos 2025'!$1:$1048576,9,0),0)</f>
        <v>0</v>
      </c>
      <c r="P2909" t="b">
        <f t="shared" si="183"/>
        <v>0</v>
      </c>
    </row>
    <row r="2910" spans="1:16">
      <c r="A2910" t="s">
        <v>346</v>
      </c>
      <c r="B2910" t="s">
        <v>41</v>
      </c>
      <c r="C2910" s="9">
        <v>1072</v>
      </c>
      <c r="D2910" s="10">
        <v>45565</v>
      </c>
      <c r="E2910" s="11">
        <v>469000</v>
      </c>
      <c r="F2910" t="s">
        <v>288</v>
      </c>
      <c r="G2910" s="10">
        <f t="shared" si="181"/>
        <v>45595</v>
      </c>
      <c r="H2910" t="s">
        <v>284</v>
      </c>
      <c r="I2910" s="12" t="str">
        <f t="shared" si="182"/>
        <v>1072469000</v>
      </c>
      <c r="J2910" s="10">
        <v>45552</v>
      </c>
      <c r="K2910" s="11">
        <v>469000</v>
      </c>
      <c r="L2910" s="11">
        <f t="shared" si="184"/>
        <v>0</v>
      </c>
      <c r="O2910" s="10">
        <f>+IFERROR(VLOOKUP(I2910,'[1]Resumen pagos 2025'!$1:$1048576,9,0),0)</f>
        <v>0</v>
      </c>
      <c r="P2910" t="b">
        <f t="shared" si="183"/>
        <v>0</v>
      </c>
    </row>
    <row r="2911" spans="1:16">
      <c r="A2911" t="s">
        <v>55</v>
      </c>
      <c r="B2911" t="s">
        <v>41</v>
      </c>
      <c r="C2911" s="9">
        <v>1121211</v>
      </c>
      <c r="D2911" s="10">
        <v>45565</v>
      </c>
      <c r="E2911" s="11">
        <v>2739742</v>
      </c>
      <c r="F2911" t="s">
        <v>288</v>
      </c>
      <c r="G2911" s="10">
        <f t="shared" si="181"/>
        <v>45595</v>
      </c>
      <c r="H2911" t="s">
        <v>284</v>
      </c>
      <c r="I2911" s="12" t="str">
        <f t="shared" si="182"/>
        <v>11212112739742</v>
      </c>
      <c r="L2911" s="11">
        <f t="shared" si="184"/>
        <v>-2739742</v>
      </c>
      <c r="N2911" s="14" t="s">
        <v>304</v>
      </c>
      <c r="O2911" s="10">
        <f>+IFERROR(VLOOKUP(I2911,'[1]Resumen pagos 2025'!$1:$1048576,9,0),0)</f>
        <v>0</v>
      </c>
      <c r="P2911" t="b">
        <f t="shared" si="183"/>
        <v>1</v>
      </c>
    </row>
    <row r="2912" spans="1:16">
      <c r="A2912" t="s">
        <v>53</v>
      </c>
      <c r="B2912" t="s">
        <v>41</v>
      </c>
      <c r="C2912" s="9">
        <v>21319</v>
      </c>
      <c r="D2912" s="10">
        <v>45565</v>
      </c>
      <c r="E2912" s="11">
        <v>759880</v>
      </c>
      <c r="F2912" t="s">
        <v>288</v>
      </c>
      <c r="G2912" s="10">
        <f t="shared" si="181"/>
        <v>45595</v>
      </c>
      <c r="H2912" t="s">
        <v>284</v>
      </c>
      <c r="I2912" s="12" t="str">
        <f t="shared" si="182"/>
        <v>21319759880</v>
      </c>
      <c r="J2912" s="10">
        <v>45573</v>
      </c>
      <c r="K2912" s="11">
        <v>759880</v>
      </c>
      <c r="L2912" s="11">
        <f t="shared" si="184"/>
        <v>0</v>
      </c>
      <c r="O2912" s="10">
        <f>+IFERROR(VLOOKUP(I2912,'[1]Resumen pagos 2025'!$1:$1048576,9,0),0)</f>
        <v>0</v>
      </c>
      <c r="P2912" t="b">
        <f t="shared" si="183"/>
        <v>0</v>
      </c>
    </row>
    <row r="2913" spans="1:16">
      <c r="A2913" t="s">
        <v>553</v>
      </c>
      <c r="B2913" t="s">
        <v>41</v>
      </c>
      <c r="C2913" s="9">
        <v>12988</v>
      </c>
      <c r="D2913" s="10">
        <v>45565</v>
      </c>
      <c r="E2913" s="11">
        <v>4574848</v>
      </c>
      <c r="F2913" t="s">
        <v>288</v>
      </c>
      <c r="G2913" s="10">
        <f t="shared" si="181"/>
        <v>45595</v>
      </c>
      <c r="H2913" t="s">
        <v>284</v>
      </c>
      <c r="I2913" s="12" t="str">
        <f t="shared" si="182"/>
        <v>129884574848</v>
      </c>
      <c r="J2913" s="10">
        <v>45602</v>
      </c>
      <c r="K2913" s="11">
        <v>4574848</v>
      </c>
      <c r="L2913" s="11">
        <f t="shared" si="184"/>
        <v>0</v>
      </c>
      <c r="O2913" s="10">
        <f>+IFERROR(VLOOKUP(I2913,'[1]Resumen pagos 2025'!$1:$1048576,9,0),0)</f>
        <v>0</v>
      </c>
      <c r="P2913" t="b">
        <f t="shared" si="183"/>
        <v>0</v>
      </c>
    </row>
    <row r="2914" spans="1:16">
      <c r="A2914" t="s">
        <v>553</v>
      </c>
      <c r="B2914" t="s">
        <v>41</v>
      </c>
      <c r="C2914" s="9">
        <v>12979</v>
      </c>
      <c r="D2914" s="10">
        <v>45565</v>
      </c>
      <c r="E2914" s="11">
        <v>1348722</v>
      </c>
      <c r="F2914" t="s">
        <v>288</v>
      </c>
      <c r="G2914" s="10">
        <f t="shared" si="181"/>
        <v>45595</v>
      </c>
      <c r="H2914" t="s">
        <v>284</v>
      </c>
      <c r="I2914" s="12" t="str">
        <f t="shared" si="182"/>
        <v>129791348722</v>
      </c>
      <c r="J2914" s="10">
        <v>45602</v>
      </c>
      <c r="K2914" s="11">
        <v>1348722</v>
      </c>
      <c r="L2914" s="11">
        <f t="shared" si="184"/>
        <v>0</v>
      </c>
      <c r="O2914" s="10">
        <f>+IFERROR(VLOOKUP(I2914,'[1]Resumen pagos 2025'!$1:$1048576,9,0),0)</f>
        <v>0</v>
      </c>
      <c r="P2914" t="b">
        <f t="shared" si="183"/>
        <v>0</v>
      </c>
    </row>
    <row r="2915" spans="1:16">
      <c r="A2915" t="s">
        <v>570</v>
      </c>
      <c r="B2915" t="s">
        <v>41</v>
      </c>
      <c r="C2915" s="9">
        <v>533</v>
      </c>
      <c r="D2915" s="10">
        <v>45565</v>
      </c>
      <c r="E2915" s="11">
        <v>10111143</v>
      </c>
      <c r="F2915" t="s">
        <v>288</v>
      </c>
      <c r="G2915" s="10">
        <f t="shared" si="181"/>
        <v>45595</v>
      </c>
      <c r="H2915" t="s">
        <v>284</v>
      </c>
      <c r="I2915" s="12" t="str">
        <f t="shared" si="182"/>
        <v>53310111143</v>
      </c>
      <c r="L2915" s="11">
        <f t="shared" si="184"/>
        <v>-10111143</v>
      </c>
      <c r="O2915" s="10">
        <f>+IFERROR(VLOOKUP(I2915,'[1]Resumen pagos 2025'!$1:$1048576,9,0),0)</f>
        <v>0</v>
      </c>
      <c r="P2915" t="b">
        <f t="shared" si="183"/>
        <v>1</v>
      </c>
    </row>
    <row r="2916" spans="1:16">
      <c r="A2916" t="s">
        <v>584</v>
      </c>
      <c r="B2916" t="s">
        <v>41</v>
      </c>
      <c r="C2916" s="9">
        <v>10225</v>
      </c>
      <c r="D2916" s="10">
        <v>45566</v>
      </c>
      <c r="E2916" s="11">
        <v>499980</v>
      </c>
      <c r="F2916" t="s">
        <v>288</v>
      </c>
      <c r="G2916" s="10">
        <f t="shared" si="181"/>
        <v>45596</v>
      </c>
      <c r="H2916" t="s">
        <v>284</v>
      </c>
      <c r="I2916" s="12" t="str">
        <f t="shared" si="182"/>
        <v>10225499980</v>
      </c>
      <c r="J2916" s="10">
        <v>45566</v>
      </c>
      <c r="K2916" s="11">
        <v>499980</v>
      </c>
      <c r="L2916" s="11">
        <f t="shared" si="184"/>
        <v>0</v>
      </c>
      <c r="O2916" s="10">
        <f>+IFERROR(VLOOKUP(I2916,'[1]Resumen pagos 2025'!$1:$1048576,9,0),0)</f>
        <v>0</v>
      </c>
      <c r="P2916" t="b">
        <f t="shared" si="183"/>
        <v>0</v>
      </c>
    </row>
    <row r="2917" spans="1:16">
      <c r="A2917" t="s">
        <v>127</v>
      </c>
      <c r="B2917" t="s">
        <v>41</v>
      </c>
      <c r="C2917" s="9">
        <v>26394</v>
      </c>
      <c r="D2917" s="10">
        <v>45566</v>
      </c>
      <c r="E2917" s="11">
        <v>18654</v>
      </c>
      <c r="F2917" t="s">
        <v>288</v>
      </c>
      <c r="G2917" s="10">
        <f t="shared" si="181"/>
        <v>45596</v>
      </c>
      <c r="H2917" t="s">
        <v>284</v>
      </c>
      <c r="I2917" s="12" t="str">
        <f t="shared" si="182"/>
        <v>2639418654</v>
      </c>
      <c r="L2917" s="11">
        <f t="shared" si="184"/>
        <v>-18654</v>
      </c>
      <c r="O2917" s="10">
        <f>+IFERROR(VLOOKUP(I2917,'[1]Resumen pagos 2025'!$1:$1048576,9,0),0)</f>
        <v>0</v>
      </c>
      <c r="P2917" t="b">
        <f t="shared" si="183"/>
        <v>1</v>
      </c>
    </row>
    <row r="2918" spans="1:16">
      <c r="A2918" t="s">
        <v>127</v>
      </c>
      <c r="B2918" t="s">
        <v>297</v>
      </c>
      <c r="C2918" s="9">
        <v>221631</v>
      </c>
      <c r="D2918" s="10">
        <v>45566</v>
      </c>
      <c r="E2918" s="11">
        <v>45990</v>
      </c>
      <c r="F2918" t="s">
        <v>288</v>
      </c>
      <c r="G2918" s="10">
        <f t="shared" si="181"/>
        <v>45596</v>
      </c>
      <c r="H2918" t="s">
        <v>284</v>
      </c>
      <c r="I2918" s="12" t="str">
        <f t="shared" si="182"/>
        <v>22163145990</v>
      </c>
      <c r="L2918" s="11">
        <f t="shared" si="184"/>
        <v>-45990</v>
      </c>
      <c r="O2918" s="10">
        <f>+IFERROR(VLOOKUP(I2918,'[1]Resumen pagos 2025'!$1:$1048576,9,0),0)</f>
        <v>0</v>
      </c>
      <c r="P2918" t="b">
        <f t="shared" si="183"/>
        <v>1</v>
      </c>
    </row>
    <row r="2919" spans="1:16">
      <c r="A2919" t="s">
        <v>550</v>
      </c>
      <c r="B2919" t="s">
        <v>41</v>
      </c>
      <c r="C2919" s="9">
        <v>22353</v>
      </c>
      <c r="D2919" s="10">
        <v>45566</v>
      </c>
      <c r="E2919" s="11">
        <v>12891</v>
      </c>
      <c r="F2919" t="s">
        <v>288</v>
      </c>
      <c r="G2919" s="10">
        <f t="shared" si="181"/>
        <v>45596</v>
      </c>
      <c r="H2919" t="s">
        <v>284</v>
      </c>
      <c r="I2919" s="12" t="str">
        <f t="shared" si="182"/>
        <v>2235312891</v>
      </c>
      <c r="J2919" s="10">
        <v>45566</v>
      </c>
      <c r="K2919" s="11">
        <v>12891</v>
      </c>
      <c r="L2919" s="11">
        <f t="shared" si="184"/>
        <v>0</v>
      </c>
      <c r="M2919" t="s">
        <v>615</v>
      </c>
      <c r="O2919" s="10">
        <f>+IFERROR(VLOOKUP(I2919,'[1]Resumen pagos 2025'!$1:$1048576,9,0),0)</f>
        <v>0</v>
      </c>
      <c r="P2919" t="b">
        <f t="shared" si="183"/>
        <v>0</v>
      </c>
    </row>
    <row r="2920" spans="1:16">
      <c r="A2920" t="s">
        <v>55</v>
      </c>
      <c r="B2920" t="s">
        <v>41</v>
      </c>
      <c r="C2920" s="9">
        <v>1112182</v>
      </c>
      <c r="D2920" s="10">
        <v>45566</v>
      </c>
      <c r="E2920" s="11">
        <v>939940</v>
      </c>
      <c r="F2920" t="s">
        <v>288</v>
      </c>
      <c r="G2920" s="10">
        <f t="shared" si="181"/>
        <v>45596</v>
      </c>
      <c r="H2920" t="s">
        <v>284</v>
      </c>
      <c r="I2920" s="12" t="str">
        <f t="shared" si="182"/>
        <v>1112182939940</v>
      </c>
      <c r="J2920" s="10">
        <v>45566</v>
      </c>
      <c r="K2920" s="11">
        <v>939940</v>
      </c>
      <c r="L2920" s="11">
        <f t="shared" si="184"/>
        <v>0</v>
      </c>
      <c r="N2920" s="14" t="s">
        <v>304</v>
      </c>
      <c r="O2920" s="10">
        <f>+IFERROR(VLOOKUP(I2920,'[1]Resumen pagos 2025'!$1:$1048576,9,0),0)</f>
        <v>0</v>
      </c>
      <c r="P2920" t="b">
        <f t="shared" si="183"/>
        <v>0</v>
      </c>
    </row>
    <row r="2921" spans="1:16">
      <c r="A2921" t="s">
        <v>53</v>
      </c>
      <c r="B2921" t="s">
        <v>41</v>
      </c>
      <c r="C2921" s="9">
        <v>21429</v>
      </c>
      <c r="D2921" s="10">
        <v>45566</v>
      </c>
      <c r="E2921" s="11">
        <v>1759677</v>
      </c>
      <c r="F2921" t="s">
        <v>288</v>
      </c>
      <c r="G2921" s="10">
        <f t="shared" si="181"/>
        <v>45596</v>
      </c>
      <c r="H2921" t="s">
        <v>284</v>
      </c>
      <c r="I2921" s="12" t="str">
        <f t="shared" si="182"/>
        <v>214291759677</v>
      </c>
      <c r="J2921" s="10">
        <v>45573</v>
      </c>
      <c r="K2921" s="11">
        <v>1759677</v>
      </c>
      <c r="L2921" s="11">
        <f t="shared" si="184"/>
        <v>0</v>
      </c>
      <c r="O2921" s="10">
        <f>+IFERROR(VLOOKUP(I2921,'[1]Resumen pagos 2025'!$1:$1048576,9,0),0)</f>
        <v>0</v>
      </c>
      <c r="P2921" t="b">
        <f t="shared" si="183"/>
        <v>0</v>
      </c>
    </row>
    <row r="2922" spans="1:16">
      <c r="A2922" t="s">
        <v>53</v>
      </c>
      <c r="B2922" t="s">
        <v>41</v>
      </c>
      <c r="C2922" s="9">
        <v>21401</v>
      </c>
      <c r="D2922" s="10">
        <v>45566</v>
      </c>
      <c r="E2922" s="11">
        <v>468482</v>
      </c>
      <c r="F2922" t="s">
        <v>288</v>
      </c>
      <c r="G2922" s="10">
        <f t="shared" si="181"/>
        <v>45596</v>
      </c>
      <c r="H2922" t="s">
        <v>284</v>
      </c>
      <c r="I2922" s="12" t="str">
        <f t="shared" si="182"/>
        <v>21401468482</v>
      </c>
      <c r="J2922" s="10">
        <v>45573</v>
      </c>
      <c r="K2922" s="11">
        <v>468482</v>
      </c>
      <c r="L2922" s="11">
        <f t="shared" si="184"/>
        <v>0</v>
      </c>
      <c r="O2922" s="10">
        <f>+IFERROR(VLOOKUP(I2922,'[1]Resumen pagos 2025'!$1:$1048576,9,0),0)</f>
        <v>0</v>
      </c>
      <c r="P2922" t="b">
        <f t="shared" si="183"/>
        <v>0</v>
      </c>
    </row>
    <row r="2923" spans="1:16">
      <c r="A2923" t="s">
        <v>53</v>
      </c>
      <c r="B2923" t="s">
        <v>41</v>
      </c>
      <c r="C2923" s="9">
        <v>21431</v>
      </c>
      <c r="D2923" s="10">
        <v>45566</v>
      </c>
      <c r="E2923" s="11">
        <v>959759</v>
      </c>
      <c r="F2923" t="s">
        <v>288</v>
      </c>
      <c r="G2923" s="10">
        <f t="shared" si="181"/>
        <v>45596</v>
      </c>
      <c r="H2923" t="s">
        <v>284</v>
      </c>
      <c r="I2923" s="12" t="str">
        <f t="shared" si="182"/>
        <v>21431959759</v>
      </c>
      <c r="J2923" s="10">
        <v>45573</v>
      </c>
      <c r="K2923" s="11">
        <v>959759</v>
      </c>
      <c r="L2923" s="11">
        <f t="shared" si="184"/>
        <v>0</v>
      </c>
      <c r="O2923" s="10">
        <f>+IFERROR(VLOOKUP(I2923,'[1]Resumen pagos 2025'!$1:$1048576,9,0),0)</f>
        <v>0</v>
      </c>
      <c r="P2923" t="b">
        <f t="shared" si="183"/>
        <v>0</v>
      </c>
    </row>
    <row r="2924" spans="1:16">
      <c r="A2924" t="s">
        <v>316</v>
      </c>
      <c r="B2924" t="s">
        <v>41</v>
      </c>
      <c r="C2924" s="9">
        <v>33534611</v>
      </c>
      <c r="D2924" s="10">
        <v>45566</v>
      </c>
      <c r="E2924" s="11">
        <v>125982</v>
      </c>
      <c r="F2924" t="s">
        <v>288</v>
      </c>
      <c r="G2924" s="10">
        <f t="shared" si="181"/>
        <v>45596</v>
      </c>
      <c r="H2924" t="s">
        <v>284</v>
      </c>
      <c r="I2924" s="12" t="str">
        <f t="shared" si="182"/>
        <v>33534611125982</v>
      </c>
      <c r="J2924" s="10">
        <v>45566</v>
      </c>
      <c r="K2924" s="11">
        <v>125982</v>
      </c>
      <c r="L2924" s="11">
        <f t="shared" si="184"/>
        <v>0</v>
      </c>
      <c r="O2924" s="10">
        <f>+IFERROR(VLOOKUP(I2924,'[1]Resumen pagos 2025'!$1:$1048576,9,0),0)</f>
        <v>0</v>
      </c>
      <c r="P2924" t="b">
        <f t="shared" si="183"/>
        <v>0</v>
      </c>
    </row>
    <row r="2925" spans="1:16">
      <c r="A2925" t="s">
        <v>286</v>
      </c>
      <c r="B2925" t="s">
        <v>41</v>
      </c>
      <c r="C2925" s="9">
        <v>3370424</v>
      </c>
      <c r="D2925" s="10">
        <v>45566</v>
      </c>
      <c r="E2925" s="11">
        <v>297580</v>
      </c>
      <c r="F2925" t="s">
        <v>288</v>
      </c>
      <c r="G2925" s="10">
        <f t="shared" si="181"/>
        <v>45596</v>
      </c>
      <c r="H2925" t="s">
        <v>284</v>
      </c>
      <c r="I2925" s="12" t="str">
        <f t="shared" si="182"/>
        <v>3370424297580</v>
      </c>
      <c r="J2925" s="10">
        <v>45566</v>
      </c>
      <c r="K2925" s="11">
        <v>297580</v>
      </c>
      <c r="L2925" s="11">
        <f t="shared" si="184"/>
        <v>0</v>
      </c>
      <c r="O2925" s="10">
        <f>+IFERROR(VLOOKUP(I2925,'[1]Resumen pagos 2025'!$1:$1048576,9,0),0)</f>
        <v>0</v>
      </c>
      <c r="P2925" t="b">
        <f t="shared" si="183"/>
        <v>0</v>
      </c>
    </row>
    <row r="2926" spans="1:16">
      <c r="A2926" t="s">
        <v>128</v>
      </c>
      <c r="B2926" t="s">
        <v>41</v>
      </c>
      <c r="C2926" s="9">
        <v>869520</v>
      </c>
      <c r="D2926" s="10">
        <v>45567</v>
      </c>
      <c r="E2926" s="11">
        <v>429907</v>
      </c>
      <c r="F2926" t="s">
        <v>288</v>
      </c>
      <c r="G2926" s="10">
        <f t="shared" si="181"/>
        <v>45597</v>
      </c>
      <c r="H2926" t="s">
        <v>284</v>
      </c>
      <c r="I2926" s="12" t="str">
        <f t="shared" si="182"/>
        <v>869520429907</v>
      </c>
      <c r="J2926" s="10">
        <v>45621</v>
      </c>
      <c r="K2926" s="11">
        <v>429907</v>
      </c>
      <c r="L2926" s="11">
        <f t="shared" si="184"/>
        <v>0</v>
      </c>
      <c r="O2926" s="10">
        <f>+IFERROR(VLOOKUP(I2926,'[1]Resumen pagos 2025'!$1:$1048576,9,0),0)</f>
        <v>0</v>
      </c>
      <c r="P2926" t="b">
        <f t="shared" si="183"/>
        <v>0</v>
      </c>
    </row>
    <row r="2927" spans="1:16">
      <c r="A2927" t="s">
        <v>478</v>
      </c>
      <c r="B2927" t="s">
        <v>41</v>
      </c>
      <c r="C2927" s="9">
        <v>424</v>
      </c>
      <c r="D2927" s="10">
        <v>45567</v>
      </c>
      <c r="E2927" s="11">
        <v>197900</v>
      </c>
      <c r="F2927" t="s">
        <v>288</v>
      </c>
      <c r="G2927" s="10">
        <f t="shared" si="181"/>
        <v>45597</v>
      </c>
      <c r="H2927" t="s">
        <v>284</v>
      </c>
      <c r="I2927" s="12" t="str">
        <f t="shared" si="182"/>
        <v>424197900</v>
      </c>
      <c r="J2927" s="51">
        <v>45586</v>
      </c>
      <c r="K2927" s="29">
        <v>196400</v>
      </c>
      <c r="L2927" s="11">
        <f t="shared" si="184"/>
        <v>-1500</v>
      </c>
      <c r="N2927" s="13" t="s">
        <v>554</v>
      </c>
      <c r="O2927" s="10">
        <f>+IFERROR(VLOOKUP(I2927,'[1]Resumen pagos 2025'!$1:$1048576,9,0),0)</f>
        <v>0</v>
      </c>
      <c r="P2927" t="b">
        <f t="shared" si="183"/>
        <v>0</v>
      </c>
    </row>
    <row r="2928" spans="1:16">
      <c r="A2928" t="s">
        <v>341</v>
      </c>
      <c r="B2928" t="s">
        <v>41</v>
      </c>
      <c r="C2928" s="9">
        <v>38010</v>
      </c>
      <c r="D2928" s="10">
        <v>45567</v>
      </c>
      <c r="E2928" s="11">
        <v>1591132</v>
      </c>
      <c r="F2928" t="s">
        <v>288</v>
      </c>
      <c r="G2928" s="10">
        <f t="shared" si="181"/>
        <v>45597</v>
      </c>
      <c r="H2928" t="s">
        <v>284</v>
      </c>
      <c r="I2928" s="12" t="str">
        <f t="shared" si="182"/>
        <v>380101591132</v>
      </c>
      <c r="J2928" s="10">
        <v>45567</v>
      </c>
      <c r="K2928" s="11">
        <v>1591132</v>
      </c>
      <c r="L2928" s="11">
        <f t="shared" si="184"/>
        <v>0</v>
      </c>
      <c r="O2928" s="10">
        <f>+IFERROR(VLOOKUP(I2928,'[1]Resumen pagos 2025'!$1:$1048576,9,0),0)</f>
        <v>0</v>
      </c>
      <c r="P2928" t="b">
        <f t="shared" si="183"/>
        <v>0</v>
      </c>
    </row>
    <row r="2929" spans="1:16">
      <c r="A2929" t="s">
        <v>55</v>
      </c>
      <c r="B2929" t="s">
        <v>41</v>
      </c>
      <c r="C2929" s="9">
        <v>1112525</v>
      </c>
      <c r="D2929" s="10">
        <v>45567</v>
      </c>
      <c r="E2929" s="11">
        <v>2349920</v>
      </c>
      <c r="F2929" t="s">
        <v>288</v>
      </c>
      <c r="G2929" s="10">
        <f t="shared" si="181"/>
        <v>45597</v>
      </c>
      <c r="H2929" t="s">
        <v>284</v>
      </c>
      <c r="I2929" s="12" t="str">
        <f t="shared" si="182"/>
        <v>11125252349920</v>
      </c>
      <c r="J2929" s="10">
        <v>45567</v>
      </c>
      <c r="K2929" s="11">
        <v>2349920</v>
      </c>
      <c r="L2929" s="11">
        <f t="shared" si="184"/>
        <v>0</v>
      </c>
      <c r="N2929" s="14" t="s">
        <v>304</v>
      </c>
      <c r="O2929" s="10">
        <f>+IFERROR(VLOOKUP(I2929,'[1]Resumen pagos 2025'!$1:$1048576,9,0),0)</f>
        <v>0</v>
      </c>
      <c r="P2929" t="b">
        <f t="shared" si="183"/>
        <v>0</v>
      </c>
    </row>
    <row r="2930" spans="1:16">
      <c r="A2930" t="s">
        <v>532</v>
      </c>
      <c r="B2930" t="s">
        <v>41</v>
      </c>
      <c r="C2930" s="9">
        <v>2374</v>
      </c>
      <c r="D2930" s="10">
        <v>45567</v>
      </c>
      <c r="E2930" s="11">
        <v>402409</v>
      </c>
      <c r="F2930" t="s">
        <v>288</v>
      </c>
      <c r="G2930" s="10">
        <f t="shared" si="181"/>
        <v>45597</v>
      </c>
      <c r="H2930" t="s">
        <v>284</v>
      </c>
      <c r="I2930" s="12" t="str">
        <f t="shared" si="182"/>
        <v>2374402409</v>
      </c>
      <c r="J2930" s="62">
        <v>45602</v>
      </c>
      <c r="K2930" s="63">
        <v>402409</v>
      </c>
      <c r="L2930" s="11">
        <f t="shared" si="184"/>
        <v>0</v>
      </c>
      <c r="O2930" s="10">
        <f>+IFERROR(VLOOKUP(I2930,'[1]Resumen pagos 2025'!$1:$1048576,9,0),0)</f>
        <v>0</v>
      </c>
      <c r="P2930" t="b">
        <f t="shared" si="183"/>
        <v>0</v>
      </c>
    </row>
    <row r="2931" spans="1:16">
      <c r="A2931" t="s">
        <v>54</v>
      </c>
      <c r="B2931" t="s">
        <v>41</v>
      </c>
      <c r="C2931" s="9">
        <v>94826</v>
      </c>
      <c r="D2931" s="10">
        <v>45567</v>
      </c>
      <c r="E2931" s="11">
        <v>6416876</v>
      </c>
      <c r="F2931" t="s">
        <v>288</v>
      </c>
      <c r="G2931" s="10">
        <f t="shared" si="181"/>
        <v>45597</v>
      </c>
      <c r="H2931" t="s">
        <v>284</v>
      </c>
      <c r="I2931" s="12" t="str">
        <f t="shared" si="182"/>
        <v>948266416876</v>
      </c>
      <c r="J2931" s="10">
        <v>45631</v>
      </c>
      <c r="K2931" s="11">
        <v>6416876</v>
      </c>
      <c r="L2931" s="11">
        <f t="shared" si="184"/>
        <v>0</v>
      </c>
      <c r="N2931" s="13" t="s">
        <v>582</v>
      </c>
      <c r="O2931" s="10">
        <f>+IFERROR(VLOOKUP(I2931,'[1]Resumen pagos 2025'!$1:$1048576,9,0),0)</f>
        <v>0</v>
      </c>
      <c r="P2931" t="b">
        <f t="shared" si="183"/>
        <v>0</v>
      </c>
    </row>
    <row r="2932" spans="1:16">
      <c r="A2932" t="s">
        <v>54</v>
      </c>
      <c r="B2932" t="s">
        <v>41</v>
      </c>
      <c r="C2932" s="9">
        <v>94818</v>
      </c>
      <c r="D2932" s="10">
        <v>45567</v>
      </c>
      <c r="E2932" s="11">
        <v>2293883</v>
      </c>
      <c r="F2932" t="s">
        <v>288</v>
      </c>
      <c r="G2932" s="10">
        <f t="shared" si="181"/>
        <v>45597</v>
      </c>
      <c r="H2932" t="s">
        <v>284</v>
      </c>
      <c r="I2932" s="12" t="str">
        <f t="shared" si="182"/>
        <v>948182293883</v>
      </c>
      <c r="J2932" s="10">
        <v>45631</v>
      </c>
      <c r="K2932" s="11">
        <v>2293883</v>
      </c>
      <c r="L2932" s="11">
        <f t="shared" si="184"/>
        <v>0</v>
      </c>
      <c r="N2932" s="13" t="s">
        <v>582</v>
      </c>
      <c r="O2932" s="10">
        <f>+IFERROR(VLOOKUP(I2932,'[1]Resumen pagos 2025'!$1:$1048576,9,0),0)</f>
        <v>0</v>
      </c>
      <c r="P2932" t="b">
        <f t="shared" si="183"/>
        <v>0</v>
      </c>
    </row>
    <row r="2933" spans="1:16">
      <c r="A2933" t="s">
        <v>53</v>
      </c>
      <c r="B2933" t="s">
        <v>41</v>
      </c>
      <c r="C2933" s="9">
        <v>21440</v>
      </c>
      <c r="D2933" s="10">
        <v>45567</v>
      </c>
      <c r="E2933" s="11">
        <v>1371051</v>
      </c>
      <c r="F2933" t="s">
        <v>288</v>
      </c>
      <c r="G2933" s="10">
        <f t="shared" si="181"/>
        <v>45597</v>
      </c>
      <c r="H2933" t="s">
        <v>284</v>
      </c>
      <c r="I2933" s="12" t="str">
        <f t="shared" si="182"/>
        <v>214401371051</v>
      </c>
      <c r="J2933" s="10">
        <v>45573</v>
      </c>
      <c r="K2933" s="11">
        <v>1371051</v>
      </c>
      <c r="L2933" s="11">
        <f t="shared" si="184"/>
        <v>0</v>
      </c>
      <c r="O2933" s="10">
        <f>+IFERROR(VLOOKUP(I2933,'[1]Resumen pagos 2025'!$1:$1048576,9,0),0)</f>
        <v>0</v>
      </c>
      <c r="P2933" t="b">
        <f t="shared" si="183"/>
        <v>0</v>
      </c>
    </row>
    <row r="2934" spans="1:16">
      <c r="A2934" t="s">
        <v>53</v>
      </c>
      <c r="B2934" t="s">
        <v>41</v>
      </c>
      <c r="C2934" s="9">
        <v>21439</v>
      </c>
      <c r="D2934" s="10">
        <v>45567</v>
      </c>
      <c r="E2934" s="11">
        <v>6408424</v>
      </c>
      <c r="F2934" t="s">
        <v>288</v>
      </c>
      <c r="G2934" s="10">
        <f t="shared" si="181"/>
        <v>45597</v>
      </c>
      <c r="H2934" t="s">
        <v>284</v>
      </c>
      <c r="I2934" s="12" t="str">
        <f t="shared" si="182"/>
        <v>214396408424</v>
      </c>
      <c r="J2934" s="10">
        <v>45573</v>
      </c>
      <c r="K2934" s="11">
        <v>6408424</v>
      </c>
      <c r="L2934" s="11">
        <f t="shared" si="184"/>
        <v>0</v>
      </c>
      <c r="O2934" s="10">
        <f>+IFERROR(VLOOKUP(I2934,'[1]Resumen pagos 2025'!$1:$1048576,9,0),0)</f>
        <v>0</v>
      </c>
      <c r="P2934" t="b">
        <f t="shared" si="183"/>
        <v>0</v>
      </c>
    </row>
    <row r="2935" spans="1:16">
      <c r="A2935" t="s">
        <v>53</v>
      </c>
      <c r="B2935" t="s">
        <v>41</v>
      </c>
      <c r="C2935" s="9">
        <v>21465</v>
      </c>
      <c r="D2935" s="10">
        <v>45567</v>
      </c>
      <c r="E2935" s="11">
        <v>959759</v>
      </c>
      <c r="F2935" t="s">
        <v>288</v>
      </c>
      <c r="G2935" s="10">
        <f t="shared" si="181"/>
        <v>45597</v>
      </c>
      <c r="H2935" t="s">
        <v>284</v>
      </c>
      <c r="I2935" s="12" t="str">
        <f t="shared" si="182"/>
        <v>21465959759</v>
      </c>
      <c r="J2935" s="10">
        <v>45573</v>
      </c>
      <c r="K2935" s="11">
        <v>959759</v>
      </c>
      <c r="L2935" s="11">
        <f t="shared" si="184"/>
        <v>0</v>
      </c>
      <c r="O2935" s="10">
        <f>+IFERROR(VLOOKUP(I2935,'[1]Resumen pagos 2025'!$1:$1048576,9,0),0)</f>
        <v>0</v>
      </c>
      <c r="P2935" t="b">
        <f t="shared" si="183"/>
        <v>0</v>
      </c>
    </row>
    <row r="2936" spans="1:16">
      <c r="A2936" t="s">
        <v>53</v>
      </c>
      <c r="B2936" t="s">
        <v>41</v>
      </c>
      <c r="C2936" s="9">
        <v>21466</v>
      </c>
      <c r="D2936" s="10">
        <v>45567</v>
      </c>
      <c r="E2936" s="11">
        <v>151915</v>
      </c>
      <c r="F2936" t="s">
        <v>288</v>
      </c>
      <c r="G2936" s="10">
        <f t="shared" si="181"/>
        <v>45597</v>
      </c>
      <c r="H2936" t="s">
        <v>284</v>
      </c>
      <c r="I2936" s="12" t="str">
        <f t="shared" si="182"/>
        <v>21466151915</v>
      </c>
      <c r="J2936" s="10">
        <v>45573</v>
      </c>
      <c r="K2936" s="11">
        <v>151915</v>
      </c>
      <c r="L2936" s="11">
        <f t="shared" si="184"/>
        <v>0</v>
      </c>
      <c r="O2936" s="10">
        <f>+IFERROR(VLOOKUP(I2936,'[1]Resumen pagos 2025'!$1:$1048576,9,0),0)</f>
        <v>0</v>
      </c>
      <c r="P2936" t="b">
        <f t="shared" si="183"/>
        <v>0</v>
      </c>
    </row>
    <row r="2937" spans="1:16">
      <c r="A2937" t="s">
        <v>616</v>
      </c>
      <c r="B2937" t="s">
        <v>41</v>
      </c>
      <c r="C2937" s="9">
        <v>44256</v>
      </c>
      <c r="D2937" s="10">
        <v>45567</v>
      </c>
      <c r="E2937" s="11">
        <v>560000</v>
      </c>
      <c r="F2937" t="s">
        <v>288</v>
      </c>
      <c r="G2937" s="10">
        <f t="shared" si="181"/>
        <v>45597</v>
      </c>
      <c r="H2937" t="s">
        <v>284</v>
      </c>
      <c r="I2937" s="12" t="str">
        <f t="shared" si="182"/>
        <v>44256560000</v>
      </c>
      <c r="J2937" s="10">
        <v>45566</v>
      </c>
      <c r="K2937" s="11">
        <v>560000</v>
      </c>
      <c r="L2937" s="11">
        <f t="shared" si="184"/>
        <v>0</v>
      </c>
      <c r="O2937" s="10">
        <f>+IFERROR(VLOOKUP(I2937,'[1]Resumen pagos 2025'!$1:$1048576,9,0),0)</f>
        <v>0</v>
      </c>
      <c r="P2937" t="b">
        <f t="shared" si="183"/>
        <v>0</v>
      </c>
    </row>
    <row r="2938" spans="1:16">
      <c r="A2938" t="s">
        <v>295</v>
      </c>
      <c r="B2938" t="s">
        <v>41</v>
      </c>
      <c r="C2938" s="9">
        <v>35329</v>
      </c>
      <c r="D2938" s="10">
        <v>45568</v>
      </c>
      <c r="E2938" s="11">
        <v>47600</v>
      </c>
      <c r="F2938" t="s">
        <v>288</v>
      </c>
      <c r="G2938" s="10">
        <f t="shared" si="181"/>
        <v>45598</v>
      </c>
      <c r="H2938" t="s">
        <v>284</v>
      </c>
      <c r="I2938" s="12" t="str">
        <f t="shared" si="182"/>
        <v>3532947600</v>
      </c>
      <c r="J2938" s="10">
        <v>45568</v>
      </c>
      <c r="K2938" s="11">
        <v>47600</v>
      </c>
      <c r="L2938" s="11">
        <f t="shared" si="184"/>
        <v>0</v>
      </c>
      <c r="O2938" s="10">
        <f>+IFERROR(VLOOKUP(I2938,'[1]Resumen pagos 2025'!$1:$1048576,9,0),0)</f>
        <v>0</v>
      </c>
      <c r="P2938" t="b">
        <f t="shared" si="183"/>
        <v>0</v>
      </c>
    </row>
    <row r="2939" spans="1:16" ht="14.15" customHeight="1">
      <c r="A2939" t="s">
        <v>453</v>
      </c>
      <c r="B2939" t="s">
        <v>310</v>
      </c>
      <c r="C2939" s="9">
        <v>148508</v>
      </c>
      <c r="D2939" s="10">
        <v>45568</v>
      </c>
      <c r="E2939" s="11">
        <v>-579991</v>
      </c>
      <c r="F2939" t="s">
        <v>288</v>
      </c>
      <c r="G2939" s="10">
        <f t="shared" si="181"/>
        <v>45598</v>
      </c>
      <c r="H2939" t="s">
        <v>311</v>
      </c>
      <c r="I2939" s="12" t="str">
        <f t="shared" si="182"/>
        <v>148508-579991</v>
      </c>
      <c r="L2939" s="11">
        <f t="shared" si="184"/>
        <v>579991</v>
      </c>
      <c r="O2939" s="10">
        <f>+IFERROR(VLOOKUP(I2939,'[1]Resumen pagos 2025'!$1:$1048576,9,0),0)</f>
        <v>0</v>
      </c>
      <c r="P2939" t="b">
        <f t="shared" si="183"/>
        <v>1</v>
      </c>
    </row>
    <row r="2940" spans="1:16">
      <c r="A2940" t="s">
        <v>47</v>
      </c>
      <c r="B2940" t="s">
        <v>41</v>
      </c>
      <c r="C2940" s="9">
        <v>13670</v>
      </c>
      <c r="D2940" s="10">
        <v>45568</v>
      </c>
      <c r="E2940" s="11">
        <v>1475814</v>
      </c>
      <c r="F2940" t="s">
        <v>288</v>
      </c>
      <c r="G2940" s="10">
        <f t="shared" si="181"/>
        <v>45598</v>
      </c>
      <c r="H2940" t="s">
        <v>284</v>
      </c>
      <c r="I2940" s="12" t="str">
        <f t="shared" si="182"/>
        <v>136701475814</v>
      </c>
      <c r="L2940" s="11">
        <f t="shared" si="184"/>
        <v>-1475814</v>
      </c>
      <c r="O2940" s="10">
        <f>+IFERROR(VLOOKUP(I2940,'[1]Resumen pagos 2025'!$1:$1048576,9,0),0)</f>
        <v>0</v>
      </c>
      <c r="P2940" t="b">
        <f t="shared" si="183"/>
        <v>1</v>
      </c>
    </row>
    <row r="2941" spans="1:16">
      <c r="A2941" t="s">
        <v>47</v>
      </c>
      <c r="B2941" t="s">
        <v>41</v>
      </c>
      <c r="C2941" s="9">
        <v>13669</v>
      </c>
      <c r="D2941" s="10">
        <v>45568</v>
      </c>
      <c r="E2941" s="11">
        <v>4734713</v>
      </c>
      <c r="F2941" t="s">
        <v>288</v>
      </c>
      <c r="G2941" s="10">
        <f t="shared" si="181"/>
        <v>45598</v>
      </c>
      <c r="H2941" t="s">
        <v>284</v>
      </c>
      <c r="I2941" s="12" t="str">
        <f t="shared" si="182"/>
        <v>136694734713</v>
      </c>
      <c r="L2941" s="11">
        <f t="shared" si="184"/>
        <v>-4734713</v>
      </c>
      <c r="O2941" s="10">
        <f>+IFERROR(VLOOKUP(I2941,'[1]Resumen pagos 2025'!$1:$1048576,9,0),0)</f>
        <v>0</v>
      </c>
      <c r="P2941" t="b">
        <f t="shared" si="183"/>
        <v>1</v>
      </c>
    </row>
    <row r="2942" spans="1:16">
      <c r="A2942" t="s">
        <v>53</v>
      </c>
      <c r="B2942" t="s">
        <v>41</v>
      </c>
      <c r="C2942" s="9">
        <v>21486</v>
      </c>
      <c r="D2942" s="10">
        <v>45568</v>
      </c>
      <c r="E2942" s="11">
        <v>7693523</v>
      </c>
      <c r="F2942" t="s">
        <v>288</v>
      </c>
      <c r="G2942" s="10">
        <f t="shared" si="181"/>
        <v>45598</v>
      </c>
      <c r="H2942" t="s">
        <v>284</v>
      </c>
      <c r="I2942" s="12" t="str">
        <f t="shared" si="182"/>
        <v>214867693523</v>
      </c>
      <c r="J2942" s="10">
        <v>45573</v>
      </c>
      <c r="K2942" s="11">
        <v>7683905</v>
      </c>
      <c r="L2942" s="11">
        <f t="shared" si="184"/>
        <v>-9618</v>
      </c>
      <c r="O2942" s="10">
        <f>+IFERROR(VLOOKUP(I2942,'[1]Resumen pagos 2025'!$1:$1048576,9,0),0)</f>
        <v>0</v>
      </c>
      <c r="P2942" t="b">
        <f t="shared" si="183"/>
        <v>0</v>
      </c>
    </row>
    <row r="2943" spans="1:16">
      <c r="A2943" s="26" t="s">
        <v>53</v>
      </c>
      <c r="B2943" s="26" t="s">
        <v>41</v>
      </c>
      <c r="C2943" s="23">
        <v>21485</v>
      </c>
      <c r="D2943" s="24">
        <v>45568</v>
      </c>
      <c r="E2943" s="25">
        <v>8173402</v>
      </c>
      <c r="F2943" s="26" t="s">
        <v>288</v>
      </c>
      <c r="G2943" s="10">
        <f t="shared" si="181"/>
        <v>45598</v>
      </c>
      <c r="H2943" s="26" t="s">
        <v>327</v>
      </c>
      <c r="I2943" s="27" t="str">
        <f t="shared" si="182"/>
        <v>214858173402</v>
      </c>
      <c r="J2943" s="24"/>
      <c r="K2943" s="25"/>
      <c r="L2943" s="25">
        <f t="shared" si="184"/>
        <v>-8173402</v>
      </c>
      <c r="O2943" s="10">
        <f>+IFERROR(VLOOKUP(I2943,'[1]Resumen pagos 2025'!$1:$1048576,9,0),0)</f>
        <v>0</v>
      </c>
      <c r="P2943" t="b">
        <f t="shared" si="183"/>
        <v>1</v>
      </c>
    </row>
    <row r="2944" spans="1:16">
      <c r="A2944" s="26" t="s">
        <v>53</v>
      </c>
      <c r="B2944" s="26" t="s">
        <v>310</v>
      </c>
      <c r="C2944" s="23">
        <v>3413</v>
      </c>
      <c r="D2944" s="24">
        <v>45568</v>
      </c>
      <c r="E2944" s="25">
        <v>-8173402</v>
      </c>
      <c r="F2944" s="26" t="s">
        <v>288</v>
      </c>
      <c r="G2944" s="10">
        <f t="shared" si="181"/>
        <v>45598</v>
      </c>
      <c r="H2944" s="26" t="s">
        <v>311</v>
      </c>
      <c r="I2944" s="27" t="str">
        <f t="shared" si="182"/>
        <v>3413-8173402</v>
      </c>
      <c r="J2944" s="24"/>
      <c r="K2944" s="25"/>
      <c r="L2944" s="25">
        <f t="shared" si="184"/>
        <v>8173402</v>
      </c>
      <c r="O2944" s="10">
        <f>+IFERROR(VLOOKUP(I2944,'[1]Resumen pagos 2025'!$1:$1048576,9,0),0)</f>
        <v>0</v>
      </c>
      <c r="P2944" t="b">
        <f t="shared" si="183"/>
        <v>1</v>
      </c>
    </row>
    <row r="2945" spans="1:16">
      <c r="A2945" s="26" t="s">
        <v>617</v>
      </c>
      <c r="B2945" s="26" t="s">
        <v>41</v>
      </c>
      <c r="C2945" s="23">
        <v>1731256</v>
      </c>
      <c r="D2945" s="24">
        <v>45568</v>
      </c>
      <c r="E2945" s="25">
        <v>31333</v>
      </c>
      <c r="F2945" s="26" t="s">
        <v>288</v>
      </c>
      <c r="G2945" s="10">
        <f t="shared" si="181"/>
        <v>45598</v>
      </c>
      <c r="H2945" s="26" t="s">
        <v>327</v>
      </c>
      <c r="I2945" s="27" t="str">
        <f t="shared" si="182"/>
        <v>173125631333</v>
      </c>
      <c r="J2945" s="24"/>
      <c r="K2945" s="25"/>
      <c r="L2945" s="25">
        <f t="shared" si="184"/>
        <v>-31333</v>
      </c>
      <c r="O2945" s="10">
        <f>+IFERROR(VLOOKUP(I2945,'[1]Resumen pagos 2025'!$1:$1048576,9,0),0)</f>
        <v>0</v>
      </c>
      <c r="P2945" t="b">
        <f t="shared" si="183"/>
        <v>1</v>
      </c>
    </row>
    <row r="2946" spans="1:16">
      <c r="A2946" s="26" t="s">
        <v>617</v>
      </c>
      <c r="B2946" s="26" t="s">
        <v>41</v>
      </c>
      <c r="C2946" s="23">
        <v>1731257</v>
      </c>
      <c r="D2946" s="24">
        <v>45568</v>
      </c>
      <c r="E2946" s="25">
        <v>36300</v>
      </c>
      <c r="F2946" s="26" t="s">
        <v>288</v>
      </c>
      <c r="G2946" s="10">
        <f t="shared" ref="G2946:G3009" si="185">+D2946+30</f>
        <v>45598</v>
      </c>
      <c r="H2946" s="26" t="s">
        <v>327</v>
      </c>
      <c r="I2946" s="27" t="str">
        <f t="shared" ref="I2946:I3009" si="186">+C2946&amp;E2946</f>
        <v>173125736300</v>
      </c>
      <c r="J2946" s="24"/>
      <c r="K2946" s="25"/>
      <c r="L2946" s="25">
        <f t="shared" si="184"/>
        <v>-36300</v>
      </c>
      <c r="O2946" s="10">
        <f>+IFERROR(VLOOKUP(I2946,'[1]Resumen pagos 2025'!$1:$1048576,9,0),0)</f>
        <v>0</v>
      </c>
      <c r="P2946" t="b">
        <f t="shared" si="183"/>
        <v>1</v>
      </c>
    </row>
    <row r="2947" spans="1:16">
      <c r="A2947" t="s">
        <v>617</v>
      </c>
      <c r="B2947" t="s">
        <v>41</v>
      </c>
      <c r="C2947" s="9">
        <v>1731255</v>
      </c>
      <c r="D2947" s="10">
        <v>45568</v>
      </c>
      <c r="E2947" s="11">
        <v>94141</v>
      </c>
      <c r="F2947" t="s">
        <v>288</v>
      </c>
      <c r="G2947" s="10">
        <f t="shared" si="185"/>
        <v>45598</v>
      </c>
      <c r="H2947" t="s">
        <v>284</v>
      </c>
      <c r="I2947" s="12" t="str">
        <f t="shared" si="186"/>
        <v>173125594141</v>
      </c>
      <c r="L2947" s="11">
        <f t="shared" si="184"/>
        <v>-94141</v>
      </c>
      <c r="O2947" s="10">
        <f>+IFERROR(VLOOKUP(I2947,'[1]Resumen pagos 2025'!$1:$1048576,9,0),0)</f>
        <v>0</v>
      </c>
      <c r="P2947" t="b">
        <f t="shared" si="183"/>
        <v>1</v>
      </c>
    </row>
    <row r="2948" spans="1:16">
      <c r="A2948" t="s">
        <v>66</v>
      </c>
      <c r="B2948" t="s">
        <v>41</v>
      </c>
      <c r="C2948" s="9">
        <v>9</v>
      </c>
      <c r="D2948" s="10">
        <v>45568</v>
      </c>
      <c r="E2948" s="11">
        <v>1079116</v>
      </c>
      <c r="F2948" t="s">
        <v>288</v>
      </c>
      <c r="G2948" s="10">
        <f t="shared" si="185"/>
        <v>45598</v>
      </c>
      <c r="H2948" t="s">
        <v>284</v>
      </c>
      <c r="I2948" s="12" t="str">
        <f t="shared" si="186"/>
        <v>91079116</v>
      </c>
      <c r="J2948" s="10">
        <v>45572</v>
      </c>
      <c r="K2948" s="11">
        <v>1079116</v>
      </c>
      <c r="L2948" s="11">
        <f t="shared" si="184"/>
        <v>0</v>
      </c>
      <c r="N2948" s="14" t="s">
        <v>588</v>
      </c>
      <c r="O2948" s="10">
        <f>+IFERROR(VLOOKUP(I2948,'[1]Resumen pagos 2025'!$1:$1048576,9,0),0)</f>
        <v>0</v>
      </c>
      <c r="P2948" t="b">
        <f t="shared" si="183"/>
        <v>0</v>
      </c>
    </row>
    <row r="2949" spans="1:16">
      <c r="A2949" t="s">
        <v>397</v>
      </c>
      <c r="B2949" t="s">
        <v>41</v>
      </c>
      <c r="C2949" s="9">
        <v>8152</v>
      </c>
      <c r="D2949" s="10">
        <v>45568</v>
      </c>
      <c r="E2949" s="11">
        <v>295000</v>
      </c>
      <c r="F2949" t="s">
        <v>288</v>
      </c>
      <c r="G2949" s="10">
        <f t="shared" si="185"/>
        <v>45598</v>
      </c>
      <c r="H2949" t="s">
        <v>284</v>
      </c>
      <c r="I2949" s="12" t="str">
        <f t="shared" si="186"/>
        <v>8152295000</v>
      </c>
      <c r="L2949" s="11">
        <f t="shared" si="184"/>
        <v>-295000</v>
      </c>
      <c r="O2949" s="10">
        <f>+IFERROR(VLOOKUP(I2949,'[1]Resumen pagos 2025'!$1:$1048576,9,0),0)</f>
        <v>0</v>
      </c>
      <c r="P2949" t="b">
        <f t="shared" si="183"/>
        <v>1</v>
      </c>
    </row>
    <row r="2950" spans="1:16">
      <c r="A2950" t="s">
        <v>286</v>
      </c>
      <c r="B2950" t="s">
        <v>41</v>
      </c>
      <c r="C2950" s="9">
        <v>3371563</v>
      </c>
      <c r="D2950" s="10">
        <v>45568</v>
      </c>
      <c r="E2950" s="11">
        <v>361092</v>
      </c>
      <c r="F2950" t="s">
        <v>288</v>
      </c>
      <c r="G2950" s="10">
        <f t="shared" si="185"/>
        <v>45598</v>
      </c>
      <c r="H2950" t="s">
        <v>284</v>
      </c>
      <c r="I2950" s="12" t="str">
        <f t="shared" si="186"/>
        <v>3371563361092</v>
      </c>
      <c r="J2950" s="10">
        <v>45568</v>
      </c>
      <c r="K2950" s="11">
        <v>361092</v>
      </c>
      <c r="L2950" s="11">
        <f t="shared" si="184"/>
        <v>0</v>
      </c>
      <c r="O2950" s="10">
        <f>+IFERROR(VLOOKUP(I2950,'[1]Resumen pagos 2025'!$1:$1048576,9,0),0)</f>
        <v>0</v>
      </c>
      <c r="P2950" t="b">
        <f t="shared" si="183"/>
        <v>0</v>
      </c>
    </row>
    <row r="2951" spans="1:16">
      <c r="A2951" t="s">
        <v>54</v>
      </c>
      <c r="B2951" t="s">
        <v>41</v>
      </c>
      <c r="C2951" s="9">
        <v>94831</v>
      </c>
      <c r="D2951" s="10">
        <v>45569</v>
      </c>
      <c r="E2951" s="11">
        <v>236477</v>
      </c>
      <c r="F2951" t="s">
        <v>288</v>
      </c>
      <c r="G2951" s="10">
        <f t="shared" si="185"/>
        <v>45599</v>
      </c>
      <c r="H2951" t="s">
        <v>284</v>
      </c>
      <c r="I2951" s="12" t="str">
        <f t="shared" si="186"/>
        <v>94831236477</v>
      </c>
      <c r="J2951" s="10">
        <v>45631</v>
      </c>
      <c r="K2951" s="11">
        <v>236477</v>
      </c>
      <c r="L2951" s="11">
        <f t="shared" si="184"/>
        <v>0</v>
      </c>
      <c r="N2951" s="13" t="s">
        <v>582</v>
      </c>
      <c r="O2951" s="10">
        <f>+IFERROR(VLOOKUP(I2951,'[1]Resumen pagos 2025'!$1:$1048576,9,0),0)</f>
        <v>0</v>
      </c>
      <c r="P2951" t="b">
        <f t="shared" ref="P2951:P3014" si="187">+O2951=J2951</f>
        <v>0</v>
      </c>
    </row>
    <row r="2952" spans="1:16">
      <c r="A2952" t="s">
        <v>617</v>
      </c>
      <c r="B2952" t="s">
        <v>41</v>
      </c>
      <c r="C2952" s="9">
        <v>1731491</v>
      </c>
      <c r="D2952" s="10">
        <v>45569</v>
      </c>
      <c r="E2952" s="11">
        <v>166093</v>
      </c>
      <c r="F2952" t="s">
        <v>288</v>
      </c>
      <c r="G2952" s="10">
        <f t="shared" si="185"/>
        <v>45599</v>
      </c>
      <c r="H2952" t="s">
        <v>284</v>
      </c>
      <c r="I2952" s="12" t="str">
        <f t="shared" si="186"/>
        <v>1731491166093</v>
      </c>
      <c r="J2952" s="10">
        <v>45569</v>
      </c>
      <c r="K2952" s="11">
        <v>166093</v>
      </c>
      <c r="L2952" s="11">
        <f t="shared" ref="L2952:L3015" si="188">+K2952-E2952</f>
        <v>0</v>
      </c>
      <c r="M2952" t="s">
        <v>579</v>
      </c>
      <c r="O2952" s="10">
        <f>+IFERROR(VLOOKUP(I2952,'[1]Resumen pagos 2025'!$1:$1048576,9,0),0)</f>
        <v>0</v>
      </c>
      <c r="P2952" t="b">
        <f t="shared" si="187"/>
        <v>0</v>
      </c>
    </row>
    <row r="2953" spans="1:16">
      <c r="A2953" s="26" t="s">
        <v>617</v>
      </c>
      <c r="B2953" s="26" t="s">
        <v>41</v>
      </c>
      <c r="C2953" s="23">
        <v>1731378</v>
      </c>
      <c r="D2953" s="24">
        <v>45569</v>
      </c>
      <c r="E2953" s="25">
        <v>36300</v>
      </c>
      <c r="F2953" s="26" t="s">
        <v>288</v>
      </c>
      <c r="G2953" s="10">
        <f t="shared" si="185"/>
        <v>45599</v>
      </c>
      <c r="H2953" s="26" t="s">
        <v>327</v>
      </c>
      <c r="I2953" s="27" t="str">
        <f t="shared" si="186"/>
        <v>173137836300</v>
      </c>
      <c r="J2953" s="24"/>
      <c r="K2953" s="25"/>
      <c r="L2953" s="25">
        <f t="shared" si="188"/>
        <v>-36300</v>
      </c>
      <c r="O2953" s="10">
        <f>+IFERROR(VLOOKUP(I2953,'[1]Resumen pagos 2025'!$1:$1048576,9,0),0)</f>
        <v>0</v>
      </c>
      <c r="P2953" t="b">
        <f t="shared" si="187"/>
        <v>1</v>
      </c>
    </row>
    <row r="2954" spans="1:16">
      <c r="A2954" s="26" t="s">
        <v>617</v>
      </c>
      <c r="B2954" s="26" t="s">
        <v>310</v>
      </c>
      <c r="C2954" s="23">
        <v>1949827</v>
      </c>
      <c r="D2954" s="24">
        <v>45569</v>
      </c>
      <c r="E2954" s="25">
        <v>-31333</v>
      </c>
      <c r="F2954" s="26" t="s">
        <v>288</v>
      </c>
      <c r="G2954" s="10">
        <f t="shared" si="185"/>
        <v>45599</v>
      </c>
      <c r="H2954" s="26" t="s">
        <v>311</v>
      </c>
      <c r="I2954" s="27" t="str">
        <f t="shared" si="186"/>
        <v>1949827-31333</v>
      </c>
      <c r="J2954" s="24"/>
      <c r="K2954" s="25"/>
      <c r="L2954" s="25">
        <f t="shared" si="188"/>
        <v>31333</v>
      </c>
      <c r="O2954" s="10">
        <f>+IFERROR(VLOOKUP(I2954,'[1]Resumen pagos 2025'!$1:$1048576,9,0),0)</f>
        <v>0</v>
      </c>
      <c r="P2954" t="b">
        <f t="shared" si="187"/>
        <v>1</v>
      </c>
    </row>
    <row r="2955" spans="1:16">
      <c r="A2955" s="26" t="s">
        <v>617</v>
      </c>
      <c r="B2955" s="26" t="s">
        <v>310</v>
      </c>
      <c r="C2955" s="23">
        <v>1950661</v>
      </c>
      <c r="D2955" s="24">
        <v>45569</v>
      </c>
      <c r="E2955" s="25">
        <v>-36300</v>
      </c>
      <c r="F2955" s="26" t="s">
        <v>288</v>
      </c>
      <c r="G2955" s="10">
        <f t="shared" si="185"/>
        <v>45599</v>
      </c>
      <c r="H2955" s="26" t="s">
        <v>311</v>
      </c>
      <c r="I2955" s="27" t="str">
        <f t="shared" si="186"/>
        <v>1950661-36300</v>
      </c>
      <c r="J2955" s="24"/>
      <c r="K2955" s="25"/>
      <c r="L2955" s="25">
        <f t="shared" si="188"/>
        <v>36300</v>
      </c>
      <c r="M2955" t="s">
        <v>618</v>
      </c>
      <c r="O2955" s="10">
        <f>+IFERROR(VLOOKUP(I2955,'[1]Resumen pagos 2025'!$1:$1048576,9,0),0)</f>
        <v>0</v>
      </c>
      <c r="P2955" t="b">
        <f t="shared" si="187"/>
        <v>1</v>
      </c>
    </row>
    <row r="2956" spans="1:16">
      <c r="A2956" s="26" t="s">
        <v>617</v>
      </c>
      <c r="B2956" s="26" t="s">
        <v>310</v>
      </c>
      <c r="C2956" s="23">
        <v>1949828</v>
      </c>
      <c r="D2956" s="24">
        <v>45569</v>
      </c>
      <c r="E2956" s="25">
        <v>-36300</v>
      </c>
      <c r="F2956" s="26" t="s">
        <v>288</v>
      </c>
      <c r="G2956" s="10">
        <f t="shared" si="185"/>
        <v>45599</v>
      </c>
      <c r="H2956" s="26" t="s">
        <v>311</v>
      </c>
      <c r="I2956" s="27" t="str">
        <f t="shared" si="186"/>
        <v>1949828-36300</v>
      </c>
      <c r="J2956" s="24"/>
      <c r="K2956" s="25"/>
      <c r="L2956" s="25">
        <f t="shared" si="188"/>
        <v>36300</v>
      </c>
      <c r="M2956" t="s">
        <v>619</v>
      </c>
      <c r="O2956" s="10">
        <f>+IFERROR(VLOOKUP(I2956,'[1]Resumen pagos 2025'!$1:$1048576,9,0),0)</f>
        <v>0</v>
      </c>
      <c r="P2956" t="b">
        <f t="shared" si="187"/>
        <v>1</v>
      </c>
    </row>
    <row r="2957" spans="1:16">
      <c r="A2957" t="s">
        <v>368</v>
      </c>
      <c r="B2957" t="s">
        <v>41</v>
      </c>
      <c r="C2957" s="9">
        <v>58742</v>
      </c>
      <c r="D2957" s="10">
        <v>45569</v>
      </c>
      <c r="E2957" s="11">
        <v>577150</v>
      </c>
      <c r="F2957" t="s">
        <v>288</v>
      </c>
      <c r="G2957" s="10">
        <f t="shared" si="185"/>
        <v>45599</v>
      </c>
      <c r="H2957" t="s">
        <v>284</v>
      </c>
      <c r="I2957" s="12" t="str">
        <f t="shared" si="186"/>
        <v>58742577150</v>
      </c>
      <c r="J2957" s="10">
        <v>45568</v>
      </c>
      <c r="K2957" s="11">
        <v>577150</v>
      </c>
      <c r="L2957" s="11">
        <f t="shared" si="188"/>
        <v>0</v>
      </c>
      <c r="O2957" s="10">
        <f>+IFERROR(VLOOKUP(I2957,'[1]Resumen pagos 2025'!$1:$1048576,9,0),0)</f>
        <v>0</v>
      </c>
      <c r="P2957" t="b">
        <f t="shared" si="187"/>
        <v>0</v>
      </c>
    </row>
    <row r="2958" spans="1:16">
      <c r="A2958" t="s">
        <v>61</v>
      </c>
      <c r="B2958" t="s">
        <v>297</v>
      </c>
      <c r="C2958" s="9">
        <v>1610</v>
      </c>
      <c r="D2958" s="10">
        <v>45569</v>
      </c>
      <c r="E2958" s="11">
        <v>1316934</v>
      </c>
      <c r="F2958" t="s">
        <v>288</v>
      </c>
      <c r="G2958" s="10">
        <f t="shared" si="185"/>
        <v>45599</v>
      </c>
      <c r="H2958" t="s">
        <v>284</v>
      </c>
      <c r="I2958" s="12" t="str">
        <f t="shared" si="186"/>
        <v>16101316934</v>
      </c>
      <c r="J2958" s="10">
        <v>45572</v>
      </c>
      <c r="K2958" s="11">
        <v>1316934</v>
      </c>
      <c r="L2958" s="11">
        <f t="shared" si="188"/>
        <v>0</v>
      </c>
      <c r="O2958" s="10">
        <f>+IFERROR(VLOOKUP(I2958,'[1]Resumen pagos 2025'!$1:$1048576,9,0),0)</f>
        <v>0</v>
      </c>
      <c r="P2958" t="b">
        <f t="shared" si="187"/>
        <v>0</v>
      </c>
    </row>
    <row r="2959" spans="1:16">
      <c r="A2959" t="s">
        <v>64</v>
      </c>
      <c r="B2959" t="s">
        <v>41</v>
      </c>
      <c r="C2959" s="9">
        <v>124719</v>
      </c>
      <c r="D2959" s="10">
        <v>45572</v>
      </c>
      <c r="E2959" s="11">
        <v>684919</v>
      </c>
      <c r="F2959" t="s">
        <v>288</v>
      </c>
      <c r="G2959" s="10">
        <f t="shared" si="185"/>
        <v>45602</v>
      </c>
      <c r="H2959" t="s">
        <v>284</v>
      </c>
      <c r="I2959" s="12" t="str">
        <f t="shared" si="186"/>
        <v>124719684919</v>
      </c>
      <c r="L2959" s="11">
        <f t="shared" si="188"/>
        <v>-684919</v>
      </c>
      <c r="O2959" s="10">
        <f>+IFERROR(VLOOKUP(I2959,'[1]Resumen pagos 2025'!$1:$1048576,9,0),0)</f>
        <v>0</v>
      </c>
      <c r="P2959" t="b">
        <f t="shared" si="187"/>
        <v>1</v>
      </c>
    </row>
    <row r="2960" spans="1:16">
      <c r="A2960" t="s">
        <v>96</v>
      </c>
      <c r="B2960" t="s">
        <v>41</v>
      </c>
      <c r="C2960" s="9">
        <v>14297</v>
      </c>
      <c r="D2960" s="10">
        <v>45572</v>
      </c>
      <c r="E2960" s="11">
        <v>3051148</v>
      </c>
      <c r="F2960" t="s">
        <v>288</v>
      </c>
      <c r="G2960" s="10">
        <f t="shared" si="185"/>
        <v>45602</v>
      </c>
      <c r="H2960" t="s">
        <v>284</v>
      </c>
      <c r="I2960" s="12" t="str">
        <f t="shared" si="186"/>
        <v>142973051148</v>
      </c>
      <c r="L2960" s="11">
        <f t="shared" si="188"/>
        <v>-3051148</v>
      </c>
      <c r="O2960" s="10">
        <f>+IFERROR(VLOOKUP(I2960,'[1]Resumen pagos 2025'!$1:$1048576,9,0),0)</f>
        <v>0</v>
      </c>
      <c r="P2960" t="b">
        <f t="shared" si="187"/>
        <v>1</v>
      </c>
    </row>
    <row r="2961" spans="1:16">
      <c r="A2961" t="s">
        <v>436</v>
      </c>
      <c r="B2961" t="s">
        <v>297</v>
      </c>
      <c r="C2961" s="9">
        <v>6119035</v>
      </c>
      <c r="D2961" s="10">
        <v>45572</v>
      </c>
      <c r="E2961" s="11">
        <v>248715</v>
      </c>
      <c r="F2961" t="s">
        <v>288</v>
      </c>
      <c r="G2961" s="10">
        <f t="shared" si="185"/>
        <v>45602</v>
      </c>
      <c r="H2961" t="s">
        <v>284</v>
      </c>
      <c r="I2961" s="12" t="str">
        <f t="shared" si="186"/>
        <v>6119035248715</v>
      </c>
      <c r="L2961" s="11">
        <f t="shared" si="188"/>
        <v>-248715</v>
      </c>
      <c r="O2961" s="10">
        <f>+IFERROR(VLOOKUP(I2961,'[1]Resumen pagos 2025'!$1:$1048576,9,0),0)</f>
        <v>0</v>
      </c>
      <c r="P2961" t="b">
        <f t="shared" si="187"/>
        <v>1</v>
      </c>
    </row>
    <row r="2962" spans="1:16">
      <c r="A2962" t="s">
        <v>466</v>
      </c>
      <c r="B2962" t="s">
        <v>41</v>
      </c>
      <c r="C2962" s="9">
        <v>1731</v>
      </c>
      <c r="D2962" s="10">
        <v>45572</v>
      </c>
      <c r="E2962" s="11">
        <v>61856</v>
      </c>
      <c r="F2962" t="s">
        <v>288</v>
      </c>
      <c r="G2962" s="10">
        <f t="shared" si="185"/>
        <v>45602</v>
      </c>
      <c r="H2962" t="s">
        <v>284</v>
      </c>
      <c r="I2962" s="12" t="str">
        <f t="shared" si="186"/>
        <v>173161856</v>
      </c>
      <c r="L2962" s="11">
        <f t="shared" si="188"/>
        <v>-61856</v>
      </c>
      <c r="O2962" s="10">
        <f>+IFERROR(VLOOKUP(I2962,'[1]Resumen pagos 2025'!$1:$1048576,9,0),0)</f>
        <v>0</v>
      </c>
      <c r="P2962" t="b">
        <f t="shared" si="187"/>
        <v>1</v>
      </c>
    </row>
    <row r="2963" spans="1:16">
      <c r="A2963" t="s">
        <v>55</v>
      </c>
      <c r="B2963" t="s">
        <v>41</v>
      </c>
      <c r="C2963" s="9">
        <v>1122387</v>
      </c>
      <c r="D2963" s="10">
        <v>45572</v>
      </c>
      <c r="E2963" s="11">
        <v>950590</v>
      </c>
      <c r="F2963" t="s">
        <v>288</v>
      </c>
      <c r="G2963" s="10">
        <f t="shared" si="185"/>
        <v>45602</v>
      </c>
      <c r="H2963" t="s">
        <v>284</v>
      </c>
      <c r="I2963" s="12" t="str">
        <f t="shared" si="186"/>
        <v>1122387950590</v>
      </c>
      <c r="L2963" s="11">
        <f t="shared" si="188"/>
        <v>-950590</v>
      </c>
      <c r="N2963" s="14" t="s">
        <v>304</v>
      </c>
      <c r="O2963" s="10">
        <f>+IFERROR(VLOOKUP(I2963,'[1]Resumen pagos 2025'!$1:$1048576,9,0),0)</f>
        <v>0</v>
      </c>
      <c r="P2963" t="b">
        <f t="shared" si="187"/>
        <v>1</v>
      </c>
    </row>
    <row r="2964" spans="1:16">
      <c r="A2964" t="s">
        <v>55</v>
      </c>
      <c r="B2964" t="s">
        <v>41</v>
      </c>
      <c r="C2964" s="9">
        <v>1122386</v>
      </c>
      <c r="D2964" s="10">
        <v>45572</v>
      </c>
      <c r="E2964" s="11">
        <v>2599961</v>
      </c>
      <c r="F2964" t="s">
        <v>288</v>
      </c>
      <c r="G2964" s="10">
        <f t="shared" si="185"/>
        <v>45602</v>
      </c>
      <c r="H2964" t="s">
        <v>284</v>
      </c>
      <c r="I2964" s="12" t="str">
        <f t="shared" si="186"/>
        <v>11223862599961</v>
      </c>
      <c r="L2964" s="11">
        <f t="shared" si="188"/>
        <v>-2599961</v>
      </c>
      <c r="N2964" s="14" t="s">
        <v>304</v>
      </c>
      <c r="O2964" s="10">
        <f>+IFERROR(VLOOKUP(I2964,'[1]Resumen pagos 2025'!$1:$1048576,9,0),0)</f>
        <v>0</v>
      </c>
      <c r="P2964" t="b">
        <f t="shared" si="187"/>
        <v>1</v>
      </c>
    </row>
    <row r="2965" spans="1:16">
      <c r="A2965" t="s">
        <v>553</v>
      </c>
      <c r="B2965" t="s">
        <v>41</v>
      </c>
      <c r="C2965" s="9">
        <v>13027</v>
      </c>
      <c r="D2965" s="10">
        <v>45572</v>
      </c>
      <c r="E2965" s="11">
        <v>3108875</v>
      </c>
      <c r="F2965" t="s">
        <v>288</v>
      </c>
      <c r="G2965" s="10">
        <f t="shared" si="185"/>
        <v>45602</v>
      </c>
      <c r="H2965" t="s">
        <v>284</v>
      </c>
      <c r="I2965" s="12" t="str">
        <f t="shared" si="186"/>
        <v>130273108875</v>
      </c>
      <c r="J2965" s="10">
        <v>45601</v>
      </c>
      <c r="K2965" s="11">
        <v>3108875</v>
      </c>
      <c r="L2965" s="11">
        <f t="shared" si="188"/>
        <v>0</v>
      </c>
      <c r="O2965" s="10">
        <f>+IFERROR(VLOOKUP(I2965,'[1]Resumen pagos 2025'!$1:$1048576,9,0),0)</f>
        <v>0</v>
      </c>
      <c r="P2965" t="b">
        <f t="shared" si="187"/>
        <v>0</v>
      </c>
    </row>
    <row r="2966" spans="1:16">
      <c r="A2966" t="s">
        <v>336</v>
      </c>
      <c r="B2966" t="s">
        <v>41</v>
      </c>
      <c r="C2966" s="9">
        <v>43481</v>
      </c>
      <c r="D2966" s="10">
        <v>45573</v>
      </c>
      <c r="E2966" s="11">
        <v>333979</v>
      </c>
      <c r="F2966" t="s">
        <v>288</v>
      </c>
      <c r="G2966" s="10">
        <f t="shared" si="185"/>
        <v>45603</v>
      </c>
      <c r="H2966" t="s">
        <v>284</v>
      </c>
      <c r="I2966" s="12" t="str">
        <f t="shared" si="186"/>
        <v>43481333979</v>
      </c>
      <c r="J2966" s="10">
        <v>45574</v>
      </c>
      <c r="K2966" s="11">
        <v>333980</v>
      </c>
      <c r="L2966" s="11">
        <f t="shared" si="188"/>
        <v>1</v>
      </c>
      <c r="O2966" s="10">
        <f>+IFERROR(VLOOKUP(I2966,'[1]Resumen pagos 2025'!$1:$1048576,9,0),0)</f>
        <v>0</v>
      </c>
      <c r="P2966" t="b">
        <f t="shared" si="187"/>
        <v>0</v>
      </c>
    </row>
    <row r="2967" spans="1:16">
      <c r="A2967" t="s">
        <v>64</v>
      </c>
      <c r="B2967" t="s">
        <v>41</v>
      </c>
      <c r="C2967" s="9">
        <v>124732</v>
      </c>
      <c r="D2967" s="10">
        <v>45573</v>
      </c>
      <c r="E2967" s="11">
        <v>289427</v>
      </c>
      <c r="F2967" t="s">
        <v>288</v>
      </c>
      <c r="G2967" s="10">
        <f t="shared" si="185"/>
        <v>45603</v>
      </c>
      <c r="H2967" t="s">
        <v>284</v>
      </c>
      <c r="I2967" s="12" t="str">
        <f t="shared" si="186"/>
        <v>124732289427</v>
      </c>
      <c r="L2967" s="11">
        <f t="shared" si="188"/>
        <v>-289427</v>
      </c>
      <c r="O2967" s="10">
        <f>+IFERROR(VLOOKUP(I2967,'[1]Resumen pagos 2025'!$1:$1048576,9,0),0)</f>
        <v>0</v>
      </c>
      <c r="P2967" t="b">
        <f t="shared" si="187"/>
        <v>1</v>
      </c>
    </row>
    <row r="2968" spans="1:16">
      <c r="A2968" t="s">
        <v>47</v>
      </c>
      <c r="B2968" t="s">
        <v>41</v>
      </c>
      <c r="C2968" s="9">
        <v>13693</v>
      </c>
      <c r="D2968" s="10">
        <v>45573</v>
      </c>
      <c r="E2968" s="11">
        <v>294360</v>
      </c>
      <c r="F2968" t="s">
        <v>288</v>
      </c>
      <c r="G2968" s="10">
        <f t="shared" si="185"/>
        <v>45603</v>
      </c>
      <c r="H2968" t="s">
        <v>284</v>
      </c>
      <c r="I2968" s="12" t="str">
        <f t="shared" si="186"/>
        <v>13693294360</v>
      </c>
      <c r="L2968" s="11">
        <f t="shared" si="188"/>
        <v>-294360</v>
      </c>
      <c r="O2968" s="10">
        <f>+IFERROR(VLOOKUP(I2968,'[1]Resumen pagos 2025'!$1:$1048576,9,0),0)</f>
        <v>0</v>
      </c>
      <c r="P2968" t="b">
        <f t="shared" si="187"/>
        <v>1</v>
      </c>
    </row>
    <row r="2969" spans="1:16">
      <c r="A2969" t="s">
        <v>55</v>
      </c>
      <c r="B2969" t="s">
        <v>41</v>
      </c>
      <c r="C2969" s="9">
        <v>1122752</v>
      </c>
      <c r="D2969" s="10">
        <v>45573</v>
      </c>
      <c r="E2969" s="11">
        <v>3674972</v>
      </c>
      <c r="F2969" t="s">
        <v>288</v>
      </c>
      <c r="G2969" s="10">
        <f t="shared" si="185"/>
        <v>45603</v>
      </c>
      <c r="H2969" t="s">
        <v>284</v>
      </c>
      <c r="I2969" s="12" t="str">
        <f t="shared" si="186"/>
        <v>11227523674972</v>
      </c>
      <c r="L2969" s="11">
        <f t="shared" si="188"/>
        <v>-3674972</v>
      </c>
      <c r="N2969" s="14" t="s">
        <v>304</v>
      </c>
      <c r="O2969" s="10">
        <f>+IFERROR(VLOOKUP(I2969,'[1]Resumen pagos 2025'!$1:$1048576,9,0),0)</f>
        <v>0</v>
      </c>
      <c r="P2969" t="b">
        <f t="shared" si="187"/>
        <v>1</v>
      </c>
    </row>
    <row r="2970" spans="1:16">
      <c r="A2970" t="s">
        <v>620</v>
      </c>
      <c r="B2970" t="s">
        <v>41</v>
      </c>
      <c r="C2970" s="9">
        <v>733</v>
      </c>
      <c r="D2970" s="10">
        <v>45573</v>
      </c>
      <c r="E2970" s="11">
        <v>5712000</v>
      </c>
      <c r="F2970" t="s">
        <v>288</v>
      </c>
      <c r="G2970" s="10">
        <f t="shared" si="185"/>
        <v>45603</v>
      </c>
      <c r="H2970" t="s">
        <v>284</v>
      </c>
      <c r="I2970" s="12" t="str">
        <f t="shared" si="186"/>
        <v>7335712000</v>
      </c>
      <c r="J2970" s="10">
        <v>45576</v>
      </c>
      <c r="K2970" s="11">
        <v>5712000</v>
      </c>
      <c r="L2970" s="11">
        <f t="shared" si="188"/>
        <v>0</v>
      </c>
      <c r="M2970" t="s">
        <v>593</v>
      </c>
      <c r="O2970" s="10">
        <f>+IFERROR(VLOOKUP(I2970,'[1]Resumen pagos 2025'!$1:$1048576,9,0),0)</f>
        <v>0</v>
      </c>
      <c r="P2970" t="b">
        <f t="shared" si="187"/>
        <v>0</v>
      </c>
    </row>
    <row r="2971" spans="1:16">
      <c r="A2971" t="s">
        <v>621</v>
      </c>
      <c r="B2971" t="s">
        <v>41</v>
      </c>
      <c r="C2971" s="9">
        <v>16213</v>
      </c>
      <c r="D2971" s="10">
        <v>45573</v>
      </c>
      <c r="E2971" s="11">
        <v>476400</v>
      </c>
      <c r="F2971" t="s">
        <v>288</v>
      </c>
      <c r="G2971" s="10">
        <f t="shared" si="185"/>
        <v>45603</v>
      </c>
      <c r="H2971" t="s">
        <v>284</v>
      </c>
      <c r="I2971" s="12" t="str">
        <f t="shared" si="186"/>
        <v>16213476400</v>
      </c>
      <c r="J2971" s="10">
        <v>45567</v>
      </c>
      <c r="K2971" s="11">
        <v>476400</v>
      </c>
      <c r="L2971" s="11">
        <f t="shared" si="188"/>
        <v>0</v>
      </c>
      <c r="O2971" s="10">
        <f>+IFERROR(VLOOKUP(I2971,'[1]Resumen pagos 2025'!$1:$1048576,9,0),0)</f>
        <v>0</v>
      </c>
      <c r="P2971" t="b">
        <f t="shared" si="187"/>
        <v>0</v>
      </c>
    </row>
    <row r="2972" spans="1:16">
      <c r="A2972" t="s">
        <v>622</v>
      </c>
      <c r="B2972" t="s">
        <v>41</v>
      </c>
      <c r="C2972" s="9">
        <v>1631</v>
      </c>
      <c r="D2972" s="10">
        <v>45573</v>
      </c>
      <c r="E2972" s="11">
        <v>305990</v>
      </c>
      <c r="F2972" t="s">
        <v>288</v>
      </c>
      <c r="G2972" s="10">
        <f t="shared" si="185"/>
        <v>45603</v>
      </c>
      <c r="H2972" t="s">
        <v>284</v>
      </c>
      <c r="I2972" s="12" t="str">
        <f t="shared" si="186"/>
        <v>1631305990</v>
      </c>
      <c r="L2972" s="11">
        <f t="shared" si="188"/>
        <v>-305990</v>
      </c>
      <c r="O2972" s="10">
        <f>+IFERROR(VLOOKUP(I2972,'[1]Resumen pagos 2025'!$1:$1048576,9,0),0)</f>
        <v>0</v>
      </c>
      <c r="P2972" t="b">
        <f t="shared" si="187"/>
        <v>1</v>
      </c>
    </row>
    <row r="2973" spans="1:16">
      <c r="A2973" t="s">
        <v>337</v>
      </c>
      <c r="B2973" t="s">
        <v>41</v>
      </c>
      <c r="C2973" s="9">
        <v>135721513</v>
      </c>
      <c r="D2973" s="10">
        <v>45574</v>
      </c>
      <c r="E2973" s="11">
        <v>53980</v>
      </c>
      <c r="F2973" t="s">
        <v>288</v>
      </c>
      <c r="G2973" s="10">
        <f t="shared" si="185"/>
        <v>45604</v>
      </c>
      <c r="H2973" t="s">
        <v>284</v>
      </c>
      <c r="I2973" s="12" t="str">
        <f t="shared" si="186"/>
        <v>13572151353980</v>
      </c>
      <c r="L2973" s="11">
        <f t="shared" si="188"/>
        <v>-53980</v>
      </c>
      <c r="O2973" s="10">
        <f>+IFERROR(VLOOKUP(I2973,'[1]Resumen pagos 2025'!$1:$1048576,9,0),0)</f>
        <v>0</v>
      </c>
      <c r="P2973" t="b">
        <f t="shared" si="187"/>
        <v>1</v>
      </c>
    </row>
    <row r="2974" spans="1:16">
      <c r="A2974" t="s">
        <v>95</v>
      </c>
      <c r="B2974" t="s">
        <v>310</v>
      </c>
      <c r="C2974" s="9">
        <v>661</v>
      </c>
      <c r="D2974" s="10">
        <v>45574</v>
      </c>
      <c r="E2974" s="11">
        <v>-1315681</v>
      </c>
      <c r="F2974" t="s">
        <v>288</v>
      </c>
      <c r="G2974" s="10">
        <f t="shared" si="185"/>
        <v>45604</v>
      </c>
      <c r="H2974" t="s">
        <v>311</v>
      </c>
      <c r="I2974" s="12" t="str">
        <f t="shared" si="186"/>
        <v>661-1315681</v>
      </c>
      <c r="L2974" s="11">
        <f t="shared" si="188"/>
        <v>1315681</v>
      </c>
      <c r="O2974" s="10">
        <f>+IFERROR(VLOOKUP(I2974,'[1]Resumen pagos 2025'!$1:$1048576,9,0),0)</f>
        <v>0</v>
      </c>
      <c r="P2974" t="b">
        <f t="shared" si="187"/>
        <v>1</v>
      </c>
    </row>
    <row r="2975" spans="1:16">
      <c r="A2975" t="s">
        <v>532</v>
      </c>
      <c r="B2975" t="s">
        <v>41</v>
      </c>
      <c r="C2975" s="9">
        <v>2423</v>
      </c>
      <c r="D2975" s="10">
        <v>45574</v>
      </c>
      <c r="E2975" s="11">
        <v>593716</v>
      </c>
      <c r="F2975" t="s">
        <v>288</v>
      </c>
      <c r="G2975" s="10">
        <f t="shared" si="185"/>
        <v>45604</v>
      </c>
      <c r="H2975" t="s">
        <v>284</v>
      </c>
      <c r="I2975" s="12" t="str">
        <f t="shared" si="186"/>
        <v>2423593716</v>
      </c>
      <c r="J2975" s="62">
        <v>45614</v>
      </c>
      <c r="K2975" s="63">
        <v>273863</v>
      </c>
      <c r="L2975" s="11">
        <f t="shared" si="188"/>
        <v>-319853</v>
      </c>
      <c r="M2975" s="64" t="s">
        <v>623</v>
      </c>
      <c r="O2975" s="10">
        <f>+IFERROR(VLOOKUP(I2975,'[1]Resumen pagos 2025'!$1:$1048576,9,0),0)</f>
        <v>0</v>
      </c>
      <c r="P2975" t="b">
        <f t="shared" si="187"/>
        <v>0</v>
      </c>
    </row>
    <row r="2976" spans="1:16">
      <c r="A2976" t="s">
        <v>532</v>
      </c>
      <c r="B2976" t="s">
        <v>310</v>
      </c>
      <c r="C2976" s="9">
        <v>4605</v>
      </c>
      <c r="D2976" s="10">
        <v>45574</v>
      </c>
      <c r="E2976" s="11">
        <v>-319853</v>
      </c>
      <c r="F2976" t="s">
        <v>288</v>
      </c>
      <c r="G2976" s="10">
        <f t="shared" si="185"/>
        <v>45604</v>
      </c>
      <c r="H2976" t="s">
        <v>311</v>
      </c>
      <c r="I2976" s="12" t="str">
        <f t="shared" si="186"/>
        <v>4605-319853</v>
      </c>
      <c r="L2976" s="11">
        <f t="shared" si="188"/>
        <v>319853</v>
      </c>
      <c r="O2976" s="10">
        <f>+IFERROR(VLOOKUP(I2976,'[1]Resumen pagos 2025'!$1:$1048576,9,0),0)</f>
        <v>0</v>
      </c>
      <c r="P2976" t="b">
        <f t="shared" si="187"/>
        <v>1</v>
      </c>
    </row>
    <row r="2977" spans="1:16">
      <c r="A2977" t="s">
        <v>57</v>
      </c>
      <c r="B2977" t="s">
        <v>41</v>
      </c>
      <c r="C2977" s="9">
        <v>606140</v>
      </c>
      <c r="D2977" s="10">
        <v>45574</v>
      </c>
      <c r="E2977" s="11">
        <v>254990</v>
      </c>
      <c r="F2977" t="s">
        <v>288</v>
      </c>
      <c r="G2977" s="10">
        <f t="shared" si="185"/>
        <v>45604</v>
      </c>
      <c r="H2977" t="s">
        <v>284</v>
      </c>
      <c r="I2977" s="12" t="str">
        <f t="shared" si="186"/>
        <v>606140254990</v>
      </c>
      <c r="J2977" s="10">
        <v>45572</v>
      </c>
      <c r="K2977" s="11">
        <v>390570</v>
      </c>
      <c r="L2977" s="11">
        <f t="shared" si="188"/>
        <v>135580</v>
      </c>
      <c r="M2977" t="s">
        <v>624</v>
      </c>
      <c r="O2977" s="10">
        <f>+IFERROR(VLOOKUP(I2977,'[1]Resumen pagos 2025'!$1:$1048576,9,0),0)</f>
        <v>0</v>
      </c>
      <c r="P2977" t="b">
        <f t="shared" si="187"/>
        <v>0</v>
      </c>
    </row>
    <row r="2978" spans="1:16">
      <c r="A2978" t="s">
        <v>64</v>
      </c>
      <c r="B2978" t="s">
        <v>310</v>
      </c>
      <c r="C2978" s="9">
        <v>1148081</v>
      </c>
      <c r="D2978" s="10">
        <v>45575</v>
      </c>
      <c r="E2978" s="11">
        <v>-209970</v>
      </c>
      <c r="F2978" t="s">
        <v>288</v>
      </c>
      <c r="G2978" s="10">
        <f t="shared" si="185"/>
        <v>45605</v>
      </c>
      <c r="H2978" t="s">
        <v>311</v>
      </c>
      <c r="I2978" s="12" t="str">
        <f t="shared" si="186"/>
        <v>1148081-209970</v>
      </c>
      <c r="L2978" s="11">
        <f t="shared" si="188"/>
        <v>209970</v>
      </c>
      <c r="M2978" s="65" t="s">
        <v>625</v>
      </c>
      <c r="O2978" s="10">
        <f>+IFERROR(VLOOKUP(I2978,'[1]Resumen pagos 2025'!$1:$1048576,9,0),0)</f>
        <v>0</v>
      </c>
      <c r="P2978" t="b">
        <f t="shared" si="187"/>
        <v>1</v>
      </c>
    </row>
    <row r="2979" spans="1:16">
      <c r="A2979" t="s">
        <v>47</v>
      </c>
      <c r="B2979" t="s">
        <v>41</v>
      </c>
      <c r="C2979" s="9">
        <v>13706</v>
      </c>
      <c r="D2979" s="10">
        <v>45575</v>
      </c>
      <c r="E2979" s="11">
        <v>1082648</v>
      </c>
      <c r="F2979" t="s">
        <v>288</v>
      </c>
      <c r="G2979" s="10">
        <f t="shared" si="185"/>
        <v>45605</v>
      </c>
      <c r="H2979" t="s">
        <v>284</v>
      </c>
      <c r="I2979" s="12" t="str">
        <f t="shared" si="186"/>
        <v>137061082648</v>
      </c>
      <c r="L2979" s="11">
        <f t="shared" si="188"/>
        <v>-1082648</v>
      </c>
      <c r="O2979" s="10">
        <f>+IFERROR(VLOOKUP(I2979,'[1]Resumen pagos 2025'!$1:$1048576,9,0),0)</f>
        <v>0</v>
      </c>
      <c r="P2979" t="b">
        <f t="shared" si="187"/>
        <v>1</v>
      </c>
    </row>
    <row r="2980" spans="1:16">
      <c r="A2980" t="s">
        <v>47</v>
      </c>
      <c r="B2980" t="s">
        <v>41</v>
      </c>
      <c r="C2980" s="9">
        <v>13708</v>
      </c>
      <c r="D2980" s="10">
        <v>45575</v>
      </c>
      <c r="E2980" s="11">
        <v>300926</v>
      </c>
      <c r="F2980" t="s">
        <v>288</v>
      </c>
      <c r="G2980" s="10">
        <f t="shared" si="185"/>
        <v>45605</v>
      </c>
      <c r="H2980" t="s">
        <v>284</v>
      </c>
      <c r="I2980" s="12" t="str">
        <f t="shared" si="186"/>
        <v>13708300926</v>
      </c>
      <c r="L2980" s="11">
        <f t="shared" si="188"/>
        <v>-300926</v>
      </c>
      <c r="O2980" s="10">
        <f>+IFERROR(VLOOKUP(I2980,'[1]Resumen pagos 2025'!$1:$1048576,9,0),0)</f>
        <v>0</v>
      </c>
      <c r="P2980" t="b">
        <f t="shared" si="187"/>
        <v>1</v>
      </c>
    </row>
    <row r="2981" spans="1:16">
      <c r="A2981" t="s">
        <v>47</v>
      </c>
      <c r="B2981" t="s">
        <v>41</v>
      </c>
      <c r="C2981" s="9" t="e" cm="1" vm="1">
        <f t="array" aca="1" ref="C2981" ca="1">-J3038:J3039</f>
        <v>#VALUE!</v>
      </c>
      <c r="D2981" s="10">
        <v>45575</v>
      </c>
      <c r="E2981" s="11">
        <v>183900</v>
      </c>
      <c r="F2981" t="s">
        <v>288</v>
      </c>
      <c r="G2981" s="10">
        <f t="shared" si="185"/>
        <v>45605</v>
      </c>
      <c r="H2981" t="s">
        <v>284</v>
      </c>
      <c r="I2981" s="12" t="e" vm="2">
        <f t="shared" ca="1" si="186"/>
        <v>#VALUE!</v>
      </c>
      <c r="L2981" s="11">
        <f t="shared" si="188"/>
        <v>-183900</v>
      </c>
      <c r="O2981" s="10">
        <f ca="1">+IFERROR(VLOOKUP(I2981,'[1]Resumen pagos 2025'!$1:$1048576,9,0),0)</f>
        <v>0</v>
      </c>
      <c r="P2981" t="b">
        <f t="shared" ca="1" si="187"/>
        <v>1</v>
      </c>
    </row>
    <row r="2982" spans="1:16">
      <c r="A2982" t="s">
        <v>47</v>
      </c>
      <c r="B2982" t="s">
        <v>310</v>
      </c>
      <c r="C2982" s="9">
        <v>1056</v>
      </c>
      <c r="D2982" s="10">
        <v>45575</v>
      </c>
      <c r="E2982" s="11">
        <v>-319967</v>
      </c>
      <c r="F2982" t="s">
        <v>288</v>
      </c>
      <c r="G2982" s="10">
        <f t="shared" si="185"/>
        <v>45605</v>
      </c>
      <c r="H2982" t="s">
        <v>311</v>
      </c>
      <c r="I2982" s="12" t="str">
        <f t="shared" si="186"/>
        <v>1056-319967</v>
      </c>
      <c r="L2982" s="11">
        <f t="shared" si="188"/>
        <v>319967</v>
      </c>
      <c r="O2982" s="10">
        <f>+IFERROR(VLOOKUP(I2982,'[1]Resumen pagos 2025'!$1:$1048576,9,0),0)</f>
        <v>0</v>
      </c>
      <c r="P2982" t="b">
        <f t="shared" si="187"/>
        <v>1</v>
      </c>
    </row>
    <row r="2983" spans="1:16">
      <c r="A2983" t="s">
        <v>426</v>
      </c>
      <c r="B2983" t="s">
        <v>41</v>
      </c>
      <c r="C2983" s="9">
        <v>5619733</v>
      </c>
      <c r="D2983" s="10">
        <v>45575</v>
      </c>
      <c r="E2983" s="11">
        <v>8489</v>
      </c>
      <c r="F2983" t="s">
        <v>288</v>
      </c>
      <c r="G2983" s="10">
        <f t="shared" si="185"/>
        <v>45605</v>
      </c>
      <c r="H2983" t="s">
        <v>284</v>
      </c>
      <c r="I2983" s="12" t="str">
        <f t="shared" si="186"/>
        <v>56197338489</v>
      </c>
      <c r="L2983" s="11">
        <f t="shared" si="188"/>
        <v>-8489</v>
      </c>
      <c r="O2983" s="10">
        <f>+IFERROR(VLOOKUP(I2983,'[1]Resumen pagos 2025'!$1:$1048576,9,0),0)</f>
        <v>0</v>
      </c>
      <c r="P2983" t="b">
        <f t="shared" si="187"/>
        <v>1</v>
      </c>
    </row>
    <row r="2984" spans="1:16">
      <c r="A2984" t="s">
        <v>413</v>
      </c>
      <c r="B2984" t="s">
        <v>41</v>
      </c>
      <c r="C2984" s="9">
        <v>8984</v>
      </c>
      <c r="D2984" s="10">
        <v>45575</v>
      </c>
      <c r="E2984" s="11">
        <v>8872953</v>
      </c>
      <c r="F2984" t="s">
        <v>288</v>
      </c>
      <c r="G2984" s="10">
        <f t="shared" si="185"/>
        <v>45605</v>
      </c>
      <c r="H2984" t="s">
        <v>284</v>
      </c>
      <c r="I2984" s="12" t="str">
        <f t="shared" si="186"/>
        <v>89848872953</v>
      </c>
      <c r="J2984" s="10">
        <v>45574</v>
      </c>
      <c r="K2984" s="11">
        <v>8872950</v>
      </c>
      <c r="L2984" s="11">
        <f t="shared" si="188"/>
        <v>-3</v>
      </c>
      <c r="O2984" s="10">
        <f>+IFERROR(VLOOKUP(I2984,'[1]Resumen pagos 2025'!$1:$1048576,9,0),0)</f>
        <v>0</v>
      </c>
      <c r="P2984" t="b">
        <f t="shared" si="187"/>
        <v>0</v>
      </c>
    </row>
    <row r="2985" spans="1:16">
      <c r="A2985" t="s">
        <v>518</v>
      </c>
      <c r="B2985" t="s">
        <v>41</v>
      </c>
      <c r="C2985" s="9">
        <v>4441</v>
      </c>
      <c r="D2985" s="10">
        <v>45575</v>
      </c>
      <c r="E2985" s="11">
        <v>187990</v>
      </c>
      <c r="F2985" t="s">
        <v>288</v>
      </c>
      <c r="G2985" s="10">
        <f t="shared" si="185"/>
        <v>45605</v>
      </c>
      <c r="H2985" t="s">
        <v>284</v>
      </c>
      <c r="I2985" s="12" t="str">
        <f t="shared" si="186"/>
        <v>4441187990</v>
      </c>
      <c r="L2985" s="11">
        <f t="shared" si="188"/>
        <v>-187990</v>
      </c>
      <c r="O2985" s="10">
        <f>+IFERROR(VLOOKUP(I2985,'[1]Resumen pagos 2025'!$1:$1048576,9,0),0)</f>
        <v>0</v>
      </c>
      <c r="P2985" t="b">
        <f t="shared" si="187"/>
        <v>1</v>
      </c>
    </row>
    <row r="2986" spans="1:16">
      <c r="A2986" t="s">
        <v>54</v>
      </c>
      <c r="B2986" t="s">
        <v>41</v>
      </c>
      <c r="C2986" s="9">
        <v>94972</v>
      </c>
      <c r="D2986" s="10">
        <v>45575</v>
      </c>
      <c r="E2986" s="11">
        <v>4997487</v>
      </c>
      <c r="F2986" t="s">
        <v>288</v>
      </c>
      <c r="G2986" s="10">
        <f t="shared" si="185"/>
        <v>45605</v>
      </c>
      <c r="H2986" t="s">
        <v>284</v>
      </c>
      <c r="I2986" s="12" t="str">
        <f t="shared" si="186"/>
        <v>949724997487</v>
      </c>
      <c r="J2986" s="10">
        <v>45632</v>
      </c>
      <c r="K2986" s="11">
        <v>4997487</v>
      </c>
      <c r="L2986" s="11">
        <f t="shared" si="188"/>
        <v>0</v>
      </c>
      <c r="N2986" s="13" t="s">
        <v>582</v>
      </c>
      <c r="O2986" s="10">
        <f>+IFERROR(VLOOKUP(I2986,'[1]Resumen pagos 2025'!$1:$1048576,9,0),0)</f>
        <v>0</v>
      </c>
      <c r="P2986" t="b">
        <f t="shared" si="187"/>
        <v>0</v>
      </c>
    </row>
    <row r="2987" spans="1:16">
      <c r="A2987" t="s">
        <v>300</v>
      </c>
      <c r="B2987" t="s">
        <v>41</v>
      </c>
      <c r="C2987" s="9">
        <v>49925995</v>
      </c>
      <c r="D2987" s="10">
        <v>45575</v>
      </c>
      <c r="E2987" s="11">
        <v>89271</v>
      </c>
      <c r="F2987" t="s">
        <v>288</v>
      </c>
      <c r="G2987" s="10">
        <f t="shared" si="185"/>
        <v>45605</v>
      </c>
      <c r="H2987" t="s">
        <v>284</v>
      </c>
      <c r="I2987" s="12" t="str">
        <f t="shared" si="186"/>
        <v>4992599589271</v>
      </c>
      <c r="L2987" s="11">
        <f t="shared" si="188"/>
        <v>-89271</v>
      </c>
      <c r="M2987" t="s">
        <v>606</v>
      </c>
      <c r="O2987" s="10">
        <f>+IFERROR(VLOOKUP(I2987,'[1]Resumen pagos 2025'!$1:$1048576,9,0),0)</f>
        <v>0</v>
      </c>
      <c r="P2987" t="b">
        <f t="shared" si="187"/>
        <v>1</v>
      </c>
    </row>
    <row r="2988" spans="1:16">
      <c r="A2988" t="s">
        <v>626</v>
      </c>
      <c r="B2988" t="s">
        <v>41</v>
      </c>
      <c r="C2988" s="9">
        <v>9045</v>
      </c>
      <c r="D2988" s="10">
        <v>45575</v>
      </c>
      <c r="E2988" s="11">
        <v>383859</v>
      </c>
      <c r="F2988" t="s">
        <v>288</v>
      </c>
      <c r="G2988" s="10">
        <f t="shared" si="185"/>
        <v>45605</v>
      </c>
      <c r="H2988" t="s">
        <v>284</v>
      </c>
      <c r="I2988" s="12" t="str">
        <f t="shared" si="186"/>
        <v>9045383859</v>
      </c>
      <c r="L2988" s="11">
        <f t="shared" si="188"/>
        <v>-383859</v>
      </c>
      <c r="O2988" s="10">
        <f>+IFERROR(VLOOKUP(I2988,'[1]Resumen pagos 2025'!$1:$1048576,9,0),0)</f>
        <v>0</v>
      </c>
      <c r="P2988" t="b">
        <f t="shared" si="187"/>
        <v>1</v>
      </c>
    </row>
    <row r="2989" spans="1:16">
      <c r="A2989" t="s">
        <v>63</v>
      </c>
      <c r="B2989" t="s">
        <v>41</v>
      </c>
      <c r="C2989" s="9">
        <v>8560</v>
      </c>
      <c r="D2989" s="10">
        <v>45576</v>
      </c>
      <c r="E2989" s="11">
        <v>6443478</v>
      </c>
      <c r="F2989" t="s">
        <v>288</v>
      </c>
      <c r="G2989" s="10">
        <f t="shared" si="185"/>
        <v>45606</v>
      </c>
      <c r="H2989" t="s">
        <v>284</v>
      </c>
      <c r="I2989" s="12" t="str">
        <f t="shared" si="186"/>
        <v>85606443478</v>
      </c>
      <c r="J2989" s="10">
        <v>45632</v>
      </c>
      <c r="K2989" s="11">
        <v>6443478</v>
      </c>
      <c r="L2989" s="11">
        <f t="shared" si="188"/>
        <v>0</v>
      </c>
      <c r="N2989" s="13" t="s">
        <v>613</v>
      </c>
      <c r="O2989" s="10">
        <f>+IFERROR(VLOOKUP(I2989,'[1]Resumen pagos 2025'!$1:$1048576,9,0),0)</f>
        <v>0</v>
      </c>
      <c r="P2989" t="b">
        <f t="shared" si="187"/>
        <v>0</v>
      </c>
    </row>
    <row r="2990" spans="1:16">
      <c r="A2990" t="s">
        <v>291</v>
      </c>
      <c r="B2990" t="s">
        <v>41</v>
      </c>
      <c r="C2990" s="9">
        <v>1392</v>
      </c>
      <c r="D2990" s="10">
        <v>45576</v>
      </c>
      <c r="E2990" s="11">
        <v>115739</v>
      </c>
      <c r="F2990" t="s">
        <v>288</v>
      </c>
      <c r="G2990" s="10">
        <f t="shared" si="185"/>
        <v>45606</v>
      </c>
      <c r="H2990" t="s">
        <v>284</v>
      </c>
      <c r="I2990" s="12" t="str">
        <f t="shared" si="186"/>
        <v>1392115739</v>
      </c>
      <c r="J2990" s="10">
        <v>45582</v>
      </c>
      <c r="K2990" s="11">
        <v>115739</v>
      </c>
      <c r="L2990" s="11">
        <f t="shared" si="188"/>
        <v>0</v>
      </c>
      <c r="O2990" s="10">
        <f>+IFERROR(VLOOKUP(I2990,'[1]Resumen pagos 2025'!$1:$1048576,9,0),0)</f>
        <v>0</v>
      </c>
      <c r="P2990" t="b">
        <f t="shared" si="187"/>
        <v>0</v>
      </c>
    </row>
    <row r="2991" spans="1:16">
      <c r="A2991" t="s">
        <v>57</v>
      </c>
      <c r="B2991" t="s">
        <v>41</v>
      </c>
      <c r="C2991" s="9">
        <v>606566</v>
      </c>
      <c r="D2991" s="10">
        <v>45576</v>
      </c>
      <c r="E2991" s="11">
        <v>111791</v>
      </c>
      <c r="F2991" t="s">
        <v>288</v>
      </c>
      <c r="G2991" s="10">
        <f t="shared" si="185"/>
        <v>45606</v>
      </c>
      <c r="H2991" t="s">
        <v>284</v>
      </c>
      <c r="I2991" s="12" t="str">
        <f t="shared" si="186"/>
        <v>606566111791</v>
      </c>
      <c r="J2991" s="28">
        <v>45617</v>
      </c>
      <c r="K2991" s="41">
        <f>+L2990+1681738</f>
        <v>1681738</v>
      </c>
      <c r="L2991" s="11">
        <f t="shared" si="188"/>
        <v>1569947</v>
      </c>
      <c r="O2991" s="10">
        <f>+IFERROR(VLOOKUP(I2991,'[1]Resumen pagos 2025'!$1:$1048576,9,0),0)</f>
        <v>0</v>
      </c>
      <c r="P2991" t="b">
        <f t="shared" si="187"/>
        <v>0</v>
      </c>
    </row>
    <row r="2992" spans="1:16">
      <c r="A2992" t="s">
        <v>350</v>
      </c>
      <c r="B2992" t="s">
        <v>297</v>
      </c>
      <c r="C2992" s="9">
        <v>2586379</v>
      </c>
      <c r="D2992" s="10">
        <v>45576</v>
      </c>
      <c r="E2992" s="11">
        <v>8641</v>
      </c>
      <c r="F2992" t="s">
        <v>288</v>
      </c>
      <c r="G2992" s="10">
        <f t="shared" si="185"/>
        <v>45606</v>
      </c>
      <c r="H2992" t="s">
        <v>284</v>
      </c>
      <c r="I2992" s="12" t="str">
        <f t="shared" si="186"/>
        <v>25863798641</v>
      </c>
      <c r="J2992" s="10">
        <f>+G2992</f>
        <v>45606</v>
      </c>
      <c r="K2992" s="11">
        <f>+E2992</f>
        <v>8641</v>
      </c>
      <c r="L2992" s="11">
        <f t="shared" si="188"/>
        <v>0</v>
      </c>
      <c r="O2992" s="10">
        <f>+IFERROR(VLOOKUP(I2992,'[1]Resumen pagos 2025'!$1:$1048576,9,0),0)</f>
        <v>0</v>
      </c>
      <c r="P2992" t="b">
        <f t="shared" si="187"/>
        <v>0</v>
      </c>
    </row>
    <row r="2993" spans="1:16">
      <c r="A2993" t="s">
        <v>478</v>
      </c>
      <c r="B2993" t="s">
        <v>41</v>
      </c>
      <c r="C2993" s="9">
        <v>430</v>
      </c>
      <c r="D2993" s="10">
        <v>45577</v>
      </c>
      <c r="E2993" s="11">
        <v>366800</v>
      </c>
      <c r="F2993" t="s">
        <v>288</v>
      </c>
      <c r="G2993" s="10">
        <f t="shared" si="185"/>
        <v>45607</v>
      </c>
      <c r="H2993" t="s">
        <v>284</v>
      </c>
      <c r="I2993" s="12" t="str">
        <f t="shared" si="186"/>
        <v>430366800</v>
      </c>
      <c r="J2993" s="10">
        <v>45581</v>
      </c>
      <c r="K2993" s="11">
        <v>367800</v>
      </c>
      <c r="L2993" s="11">
        <f t="shared" si="188"/>
        <v>1000</v>
      </c>
      <c r="N2993" s="13" t="s">
        <v>554</v>
      </c>
      <c r="O2993" s="10">
        <f>+IFERROR(VLOOKUP(I2993,'[1]Resumen pagos 2025'!$1:$1048576,9,0),0)</f>
        <v>0</v>
      </c>
      <c r="P2993" t="b">
        <f t="shared" si="187"/>
        <v>0</v>
      </c>
    </row>
    <row r="2994" spans="1:16">
      <c r="A2994" t="s">
        <v>478</v>
      </c>
      <c r="B2994" t="s">
        <v>41</v>
      </c>
      <c r="C2994" s="9">
        <v>429</v>
      </c>
      <c r="D2994" s="10">
        <v>45577</v>
      </c>
      <c r="E2994" s="11">
        <v>183400</v>
      </c>
      <c r="F2994" t="s">
        <v>288</v>
      </c>
      <c r="G2994" s="10">
        <f t="shared" si="185"/>
        <v>45607</v>
      </c>
      <c r="H2994" t="s">
        <v>284</v>
      </c>
      <c r="I2994" s="12" t="str">
        <f t="shared" si="186"/>
        <v>429183400</v>
      </c>
      <c r="J2994" s="51">
        <v>45582</v>
      </c>
      <c r="K2994" s="29">
        <v>183900</v>
      </c>
      <c r="L2994" s="11">
        <f t="shared" si="188"/>
        <v>500</v>
      </c>
      <c r="N2994" s="13" t="s">
        <v>554</v>
      </c>
      <c r="O2994" s="10">
        <f>+IFERROR(VLOOKUP(I2994,'[1]Resumen pagos 2025'!$1:$1048576,9,0),0)</f>
        <v>0</v>
      </c>
      <c r="P2994" t="b">
        <f t="shared" si="187"/>
        <v>0</v>
      </c>
    </row>
    <row r="2995" spans="1:16">
      <c r="A2995" t="s">
        <v>447</v>
      </c>
      <c r="B2995" t="s">
        <v>41</v>
      </c>
      <c r="C2995" s="9">
        <v>2741626</v>
      </c>
      <c r="D2995" s="10">
        <v>45577</v>
      </c>
      <c r="E2995" s="11">
        <v>80160</v>
      </c>
      <c r="F2995" t="s">
        <v>288</v>
      </c>
      <c r="G2995" s="10">
        <f t="shared" si="185"/>
        <v>45607</v>
      </c>
      <c r="H2995" t="s">
        <v>284</v>
      </c>
      <c r="I2995" s="12" t="str">
        <f t="shared" si="186"/>
        <v>274162680160</v>
      </c>
      <c r="J2995" s="10">
        <v>45577</v>
      </c>
      <c r="K2995" s="11">
        <v>80160</v>
      </c>
      <c r="L2995" s="11">
        <f t="shared" si="188"/>
        <v>0</v>
      </c>
      <c r="M2995" t="s">
        <v>109</v>
      </c>
      <c r="O2995" s="10">
        <f>+IFERROR(VLOOKUP(I2995,'[1]Resumen pagos 2025'!$1:$1048576,9,0),0)</f>
        <v>0</v>
      </c>
      <c r="P2995" t="b">
        <f t="shared" si="187"/>
        <v>0</v>
      </c>
    </row>
    <row r="2996" spans="1:16">
      <c r="A2996" t="s">
        <v>316</v>
      </c>
      <c r="B2996" t="s">
        <v>41</v>
      </c>
      <c r="C2996" s="9">
        <v>33235178</v>
      </c>
      <c r="D2996" s="10">
        <v>45577</v>
      </c>
      <c r="E2996" s="11">
        <v>39782</v>
      </c>
      <c r="F2996" t="s">
        <v>288</v>
      </c>
      <c r="G2996" s="10">
        <f t="shared" si="185"/>
        <v>45607</v>
      </c>
      <c r="H2996" t="s">
        <v>284</v>
      </c>
      <c r="I2996" s="12" t="str">
        <f t="shared" si="186"/>
        <v>3323517839782</v>
      </c>
      <c r="J2996" s="10">
        <v>45577</v>
      </c>
      <c r="K2996" s="11">
        <v>39782</v>
      </c>
      <c r="L2996" s="11">
        <f t="shared" si="188"/>
        <v>0</v>
      </c>
      <c r="O2996" s="10">
        <f>+IFERROR(VLOOKUP(I2996,'[1]Resumen pagos 2025'!$1:$1048576,9,0),0)</f>
        <v>0</v>
      </c>
      <c r="P2996" t="b">
        <f t="shared" si="187"/>
        <v>0</v>
      </c>
    </row>
    <row r="2997" spans="1:16">
      <c r="A2997" t="s">
        <v>316</v>
      </c>
      <c r="B2997" t="s">
        <v>41</v>
      </c>
      <c r="C2997" s="9">
        <v>33235177</v>
      </c>
      <c r="D2997" s="10">
        <v>45577</v>
      </c>
      <c r="E2997" s="11">
        <v>357999</v>
      </c>
      <c r="F2997" t="s">
        <v>288</v>
      </c>
      <c r="G2997" s="10">
        <f t="shared" si="185"/>
        <v>45607</v>
      </c>
      <c r="H2997" t="s">
        <v>284</v>
      </c>
      <c r="I2997" s="12" t="str">
        <f t="shared" si="186"/>
        <v>33235177357999</v>
      </c>
      <c r="J2997" s="10">
        <v>45577</v>
      </c>
      <c r="K2997" s="11">
        <v>357999</v>
      </c>
      <c r="L2997" s="11">
        <f t="shared" si="188"/>
        <v>0</v>
      </c>
      <c r="O2997" s="10">
        <f>+IFERROR(VLOOKUP(I2997,'[1]Resumen pagos 2025'!$1:$1048576,9,0),0)</f>
        <v>0</v>
      </c>
      <c r="P2997" t="b">
        <f t="shared" si="187"/>
        <v>0</v>
      </c>
    </row>
    <row r="2998" spans="1:16">
      <c r="A2998" t="s">
        <v>627</v>
      </c>
      <c r="B2998" t="s">
        <v>41</v>
      </c>
      <c r="C2998" s="9">
        <v>5163</v>
      </c>
      <c r="D2998" s="10">
        <v>45578</v>
      </c>
      <c r="E2998" s="11">
        <v>270000</v>
      </c>
      <c r="F2998" t="s">
        <v>288</v>
      </c>
      <c r="G2998" s="10">
        <f t="shared" si="185"/>
        <v>45608</v>
      </c>
      <c r="H2998" t="s">
        <v>284</v>
      </c>
      <c r="I2998" s="12" t="str">
        <f t="shared" si="186"/>
        <v>5163270000</v>
      </c>
      <c r="J2998" s="10">
        <v>45590</v>
      </c>
      <c r="K2998" s="11">
        <v>270000</v>
      </c>
      <c r="L2998" s="11">
        <f t="shared" si="188"/>
        <v>0</v>
      </c>
      <c r="O2998" s="10">
        <f>+IFERROR(VLOOKUP(I2998,'[1]Resumen pagos 2025'!$1:$1048576,9,0),0)</f>
        <v>0</v>
      </c>
      <c r="P2998" t="b">
        <f t="shared" si="187"/>
        <v>0</v>
      </c>
    </row>
    <row r="2999" spans="1:16">
      <c r="A2999" t="s">
        <v>628</v>
      </c>
      <c r="B2999" t="s">
        <v>41</v>
      </c>
      <c r="C2999" s="9">
        <v>40</v>
      </c>
      <c r="D2999" s="10">
        <v>45579</v>
      </c>
      <c r="E2999" s="11">
        <v>162935</v>
      </c>
      <c r="F2999" t="s">
        <v>288</v>
      </c>
      <c r="G2999" s="10">
        <f t="shared" si="185"/>
        <v>45609</v>
      </c>
      <c r="H2999" t="s">
        <v>284</v>
      </c>
      <c r="I2999" s="12" t="str">
        <f t="shared" si="186"/>
        <v>40162935</v>
      </c>
      <c r="J2999" s="10">
        <v>45579</v>
      </c>
      <c r="K2999" s="11">
        <v>162935</v>
      </c>
      <c r="L2999" s="11">
        <f t="shared" si="188"/>
        <v>0</v>
      </c>
      <c r="O2999" s="10">
        <f>+IFERROR(VLOOKUP(I2999,'[1]Resumen pagos 2025'!$1:$1048576,9,0),0)</f>
        <v>0</v>
      </c>
      <c r="P2999" t="b">
        <f t="shared" si="187"/>
        <v>0</v>
      </c>
    </row>
    <row r="3000" spans="1:16">
      <c r="A3000" t="s">
        <v>532</v>
      </c>
      <c r="B3000" t="s">
        <v>41</v>
      </c>
      <c r="C3000" s="9">
        <v>2440</v>
      </c>
      <c r="D3000" s="10">
        <v>45579</v>
      </c>
      <c r="E3000" s="11">
        <v>79963</v>
      </c>
      <c r="F3000" t="s">
        <v>288</v>
      </c>
      <c r="G3000" s="10">
        <f t="shared" si="185"/>
        <v>45609</v>
      </c>
      <c r="H3000" t="s">
        <v>284</v>
      </c>
      <c r="I3000" s="12" t="str">
        <f t="shared" si="186"/>
        <v>244079963</v>
      </c>
      <c r="J3000" s="62">
        <v>45614</v>
      </c>
      <c r="K3000" s="63">
        <v>79963</v>
      </c>
      <c r="L3000" s="11">
        <f t="shared" si="188"/>
        <v>0</v>
      </c>
      <c r="O3000" s="10">
        <f>+IFERROR(VLOOKUP(I3000,'[1]Resumen pagos 2025'!$1:$1048576,9,0),0)</f>
        <v>0</v>
      </c>
      <c r="P3000" t="b">
        <f t="shared" si="187"/>
        <v>0</v>
      </c>
    </row>
    <row r="3001" spans="1:16">
      <c r="A3001" t="s">
        <v>54</v>
      </c>
      <c r="B3001" t="s">
        <v>41</v>
      </c>
      <c r="C3001" s="9">
        <v>95004</v>
      </c>
      <c r="D3001" s="10">
        <v>45579</v>
      </c>
      <c r="E3001" s="11">
        <v>1987162</v>
      </c>
      <c r="F3001" t="s">
        <v>288</v>
      </c>
      <c r="G3001" s="10">
        <f t="shared" si="185"/>
        <v>45609</v>
      </c>
      <c r="H3001" t="s">
        <v>284</v>
      </c>
      <c r="I3001" s="12" t="str">
        <f t="shared" si="186"/>
        <v>950041987162</v>
      </c>
      <c r="J3001" s="10">
        <v>45631</v>
      </c>
      <c r="K3001" s="11">
        <v>1987162</v>
      </c>
      <c r="L3001" s="11">
        <f t="shared" si="188"/>
        <v>0</v>
      </c>
      <c r="N3001" s="13" t="s">
        <v>582</v>
      </c>
      <c r="O3001" s="10">
        <f>+IFERROR(VLOOKUP(I3001,'[1]Resumen pagos 2025'!$1:$1048576,9,0),0)</f>
        <v>0</v>
      </c>
      <c r="P3001" t="b">
        <f t="shared" si="187"/>
        <v>0</v>
      </c>
    </row>
    <row r="3002" spans="1:16">
      <c r="A3002" t="s">
        <v>53</v>
      </c>
      <c r="B3002" t="s">
        <v>41</v>
      </c>
      <c r="C3002" s="9">
        <v>21674</v>
      </c>
      <c r="D3002" s="10">
        <v>45579</v>
      </c>
      <c r="E3002" s="11">
        <v>1575917</v>
      </c>
      <c r="F3002" t="s">
        <v>288</v>
      </c>
      <c r="G3002" s="10">
        <f t="shared" si="185"/>
        <v>45609</v>
      </c>
      <c r="H3002" t="s">
        <v>284</v>
      </c>
      <c r="I3002" s="12" t="str">
        <f t="shared" si="186"/>
        <v>216741575917</v>
      </c>
      <c r="J3002" s="10">
        <v>45622</v>
      </c>
      <c r="K3002" s="11">
        <v>1575917</v>
      </c>
      <c r="L3002" s="11">
        <f t="shared" si="188"/>
        <v>0</v>
      </c>
      <c r="O3002" s="10">
        <f>+IFERROR(VLOOKUP(I3002,'[1]Resumen pagos 2025'!$1:$1048576,9,0),0)</f>
        <v>0</v>
      </c>
      <c r="P3002" t="b">
        <f t="shared" si="187"/>
        <v>0</v>
      </c>
    </row>
    <row r="3003" spans="1:16">
      <c r="A3003" t="s">
        <v>553</v>
      </c>
      <c r="B3003" t="s">
        <v>41</v>
      </c>
      <c r="C3003" s="9">
        <v>13086</v>
      </c>
      <c r="D3003" s="10">
        <v>45579</v>
      </c>
      <c r="E3003" s="11">
        <v>1804016</v>
      </c>
      <c r="F3003" t="s">
        <v>288</v>
      </c>
      <c r="G3003" s="10">
        <f t="shared" si="185"/>
        <v>45609</v>
      </c>
      <c r="H3003" t="s">
        <v>284</v>
      </c>
      <c r="I3003" s="12" t="str">
        <f t="shared" si="186"/>
        <v>130861804016</v>
      </c>
      <c r="J3003" s="10">
        <v>45610</v>
      </c>
      <c r="K3003" s="11">
        <v>1804016</v>
      </c>
      <c r="L3003" s="11">
        <f t="shared" si="188"/>
        <v>0</v>
      </c>
      <c r="O3003" s="10">
        <f>+IFERROR(VLOOKUP(I3003,'[1]Resumen pagos 2025'!$1:$1048576,9,0),0)</f>
        <v>0</v>
      </c>
      <c r="P3003" t="b">
        <f t="shared" si="187"/>
        <v>0</v>
      </c>
    </row>
    <row r="3004" spans="1:16">
      <c r="A3004" t="s">
        <v>59</v>
      </c>
      <c r="B3004" t="s">
        <v>41</v>
      </c>
      <c r="C3004" s="9">
        <v>9208</v>
      </c>
      <c r="D3004" s="10">
        <v>45579</v>
      </c>
      <c r="E3004" s="11">
        <v>1301033</v>
      </c>
      <c r="F3004" t="s">
        <v>288</v>
      </c>
      <c r="G3004" s="10">
        <f t="shared" si="185"/>
        <v>45609</v>
      </c>
      <c r="H3004" t="s">
        <v>284</v>
      </c>
      <c r="I3004" s="12" t="str">
        <f t="shared" si="186"/>
        <v>92081301033</v>
      </c>
      <c r="J3004" s="10">
        <v>45579</v>
      </c>
      <c r="K3004" s="11">
        <v>1301033</v>
      </c>
      <c r="L3004" s="11">
        <f t="shared" si="188"/>
        <v>0</v>
      </c>
      <c r="O3004" s="10">
        <f>+IFERROR(VLOOKUP(I3004,'[1]Resumen pagos 2025'!$1:$1048576,9,0),0)</f>
        <v>0</v>
      </c>
      <c r="P3004" t="b">
        <f t="shared" si="187"/>
        <v>0</v>
      </c>
    </row>
    <row r="3005" spans="1:16">
      <c r="A3005" t="s">
        <v>59</v>
      </c>
      <c r="B3005" t="s">
        <v>41</v>
      </c>
      <c r="C3005" s="9">
        <v>9210</v>
      </c>
      <c r="D3005" s="10">
        <v>45579</v>
      </c>
      <c r="E3005" s="11">
        <v>31493</v>
      </c>
      <c r="F3005" t="s">
        <v>288</v>
      </c>
      <c r="G3005" s="10">
        <f t="shared" si="185"/>
        <v>45609</v>
      </c>
      <c r="H3005" t="s">
        <v>284</v>
      </c>
      <c r="I3005" s="12" t="str">
        <f t="shared" si="186"/>
        <v>921031493</v>
      </c>
      <c r="J3005" s="10">
        <v>45579</v>
      </c>
      <c r="K3005" s="11">
        <v>31493</v>
      </c>
      <c r="L3005" s="11">
        <f t="shared" si="188"/>
        <v>0</v>
      </c>
      <c r="O3005" s="10">
        <f>+IFERROR(VLOOKUP(I3005,'[1]Resumen pagos 2025'!$1:$1048576,9,0),0)</f>
        <v>0</v>
      </c>
      <c r="P3005" t="b">
        <f t="shared" si="187"/>
        <v>0</v>
      </c>
    </row>
    <row r="3006" spans="1:16">
      <c r="A3006" t="s">
        <v>59</v>
      </c>
      <c r="B3006" t="s">
        <v>41</v>
      </c>
      <c r="C3006" s="9">
        <v>9207</v>
      </c>
      <c r="D3006" s="10">
        <v>45579</v>
      </c>
      <c r="E3006" s="11">
        <v>1961742</v>
      </c>
      <c r="F3006" t="s">
        <v>288</v>
      </c>
      <c r="G3006" s="10">
        <f t="shared" si="185"/>
        <v>45609</v>
      </c>
      <c r="H3006" t="s">
        <v>284</v>
      </c>
      <c r="I3006" s="12" t="str">
        <f t="shared" si="186"/>
        <v>92071961742</v>
      </c>
      <c r="J3006" s="10">
        <v>45579</v>
      </c>
      <c r="K3006" s="11">
        <v>1961742</v>
      </c>
      <c r="L3006" s="11">
        <f t="shared" si="188"/>
        <v>0</v>
      </c>
      <c r="O3006" s="10">
        <f>+IFERROR(VLOOKUP(I3006,'[1]Resumen pagos 2025'!$1:$1048576,9,0),0)</f>
        <v>0</v>
      </c>
      <c r="P3006" t="b">
        <f t="shared" si="187"/>
        <v>0</v>
      </c>
    </row>
    <row r="3007" spans="1:16">
      <c r="A3007" t="s">
        <v>312</v>
      </c>
      <c r="B3007" t="s">
        <v>41</v>
      </c>
      <c r="C3007" s="9">
        <v>70408</v>
      </c>
      <c r="D3007" s="10">
        <v>45579</v>
      </c>
      <c r="E3007" s="11">
        <v>533120</v>
      </c>
      <c r="F3007" t="s">
        <v>288</v>
      </c>
      <c r="G3007" s="10">
        <f t="shared" si="185"/>
        <v>45609</v>
      </c>
      <c r="H3007" t="s">
        <v>284</v>
      </c>
      <c r="I3007" s="12" t="str">
        <f t="shared" si="186"/>
        <v>70408533120</v>
      </c>
      <c r="L3007" s="11">
        <f t="shared" si="188"/>
        <v>-533120</v>
      </c>
      <c r="O3007" s="10">
        <f>+IFERROR(VLOOKUP(I3007,'[1]Resumen pagos 2025'!$1:$1048576,9,0),0)</f>
        <v>0</v>
      </c>
      <c r="P3007" t="b">
        <f t="shared" si="187"/>
        <v>1</v>
      </c>
    </row>
    <row r="3008" spans="1:16">
      <c r="A3008" t="s">
        <v>95</v>
      </c>
      <c r="B3008" t="s">
        <v>41</v>
      </c>
      <c r="C3008" s="9">
        <v>6395</v>
      </c>
      <c r="D3008" s="10">
        <v>45580</v>
      </c>
      <c r="E3008" s="11">
        <v>8712296</v>
      </c>
      <c r="F3008" t="s">
        <v>288</v>
      </c>
      <c r="G3008" s="10">
        <f t="shared" si="185"/>
        <v>45610</v>
      </c>
      <c r="H3008" t="s">
        <v>284</v>
      </c>
      <c r="I3008" s="12" t="str">
        <f t="shared" si="186"/>
        <v>63958712296</v>
      </c>
      <c r="J3008" s="10">
        <v>45590</v>
      </c>
      <c r="K3008" s="11">
        <v>8712296</v>
      </c>
      <c r="L3008" s="11">
        <f t="shared" si="188"/>
        <v>0</v>
      </c>
      <c r="O3008" s="10">
        <f>+IFERROR(VLOOKUP(I3008,'[1]Resumen pagos 2025'!$1:$1048576,9,0),0)</f>
        <v>0</v>
      </c>
      <c r="P3008" t="b">
        <f t="shared" si="187"/>
        <v>0</v>
      </c>
    </row>
    <row r="3009" spans="1:16">
      <c r="A3009" t="s">
        <v>55</v>
      </c>
      <c r="B3009" t="s">
        <v>41</v>
      </c>
      <c r="C3009" s="9">
        <v>1126208</v>
      </c>
      <c r="D3009" s="10">
        <v>45580</v>
      </c>
      <c r="E3009" s="11">
        <v>51884</v>
      </c>
      <c r="F3009" t="s">
        <v>288</v>
      </c>
      <c r="G3009" s="10">
        <f t="shared" si="185"/>
        <v>45610</v>
      </c>
      <c r="H3009" t="s">
        <v>284</v>
      </c>
      <c r="I3009" s="12" t="str">
        <f t="shared" si="186"/>
        <v>112620851884</v>
      </c>
      <c r="L3009" s="11">
        <f t="shared" si="188"/>
        <v>-51884</v>
      </c>
      <c r="N3009" s="14" t="s">
        <v>304</v>
      </c>
      <c r="O3009" s="10">
        <f>+IFERROR(VLOOKUP(I3009,'[1]Resumen pagos 2025'!$1:$1048576,9,0),0)</f>
        <v>0</v>
      </c>
      <c r="P3009" t="b">
        <f t="shared" si="187"/>
        <v>1</v>
      </c>
    </row>
    <row r="3010" spans="1:16">
      <c r="A3010" t="s">
        <v>553</v>
      </c>
      <c r="B3010" t="s">
        <v>41</v>
      </c>
      <c r="C3010" s="9">
        <v>13092</v>
      </c>
      <c r="D3010" s="10">
        <v>45580</v>
      </c>
      <c r="E3010" s="11">
        <v>1564850</v>
      </c>
      <c r="F3010" t="s">
        <v>288</v>
      </c>
      <c r="G3010" s="10">
        <f t="shared" ref="G3010:G3073" si="189">+D3010+30</f>
        <v>45610</v>
      </c>
      <c r="H3010" t="s">
        <v>284</v>
      </c>
      <c r="I3010" s="12" t="str">
        <f t="shared" ref="I3010:I3073" si="190">+C3010&amp;E3010</f>
        <v>130921564850</v>
      </c>
      <c r="J3010" s="10">
        <v>45611</v>
      </c>
      <c r="K3010" s="11">
        <v>1564850</v>
      </c>
      <c r="L3010" s="11">
        <f t="shared" si="188"/>
        <v>0</v>
      </c>
      <c r="O3010" s="10">
        <f>+IFERROR(VLOOKUP(I3010,'[1]Resumen pagos 2025'!$1:$1048576,9,0),0)</f>
        <v>0</v>
      </c>
      <c r="P3010" t="b">
        <f t="shared" si="187"/>
        <v>0</v>
      </c>
    </row>
    <row r="3011" spans="1:16">
      <c r="A3011" t="s">
        <v>629</v>
      </c>
      <c r="B3011" t="s">
        <v>41</v>
      </c>
      <c r="C3011" s="9">
        <v>753</v>
      </c>
      <c r="D3011" s="10">
        <v>45580</v>
      </c>
      <c r="E3011" s="11">
        <v>235000</v>
      </c>
      <c r="F3011" t="s">
        <v>288</v>
      </c>
      <c r="G3011" s="10">
        <f t="shared" si="189"/>
        <v>45610</v>
      </c>
      <c r="H3011" t="s">
        <v>284</v>
      </c>
      <c r="I3011" s="12" t="str">
        <f t="shared" si="190"/>
        <v>753235000</v>
      </c>
      <c r="J3011" s="10">
        <v>45574</v>
      </c>
      <c r="K3011" s="11">
        <v>244000</v>
      </c>
      <c r="L3011" s="11">
        <f t="shared" si="188"/>
        <v>9000</v>
      </c>
      <c r="M3011" t="s">
        <v>630</v>
      </c>
      <c r="O3011" s="10">
        <f>+IFERROR(VLOOKUP(I3011,'[1]Resumen pagos 2025'!$1:$1048576,9,0),0)</f>
        <v>0</v>
      </c>
      <c r="P3011" t="b">
        <f t="shared" si="187"/>
        <v>0</v>
      </c>
    </row>
    <row r="3012" spans="1:16">
      <c r="A3012" t="s">
        <v>397</v>
      </c>
      <c r="B3012" t="s">
        <v>41</v>
      </c>
      <c r="C3012" s="9">
        <v>8210</v>
      </c>
      <c r="D3012" s="10">
        <v>45580</v>
      </c>
      <c r="E3012" s="11">
        <v>295000</v>
      </c>
      <c r="F3012" t="s">
        <v>288</v>
      </c>
      <c r="G3012" s="10">
        <f t="shared" si="189"/>
        <v>45610</v>
      </c>
      <c r="H3012" t="s">
        <v>284</v>
      </c>
      <c r="I3012" s="12" t="str">
        <f t="shared" si="190"/>
        <v>8210295000</v>
      </c>
      <c r="J3012" s="10">
        <v>45579</v>
      </c>
      <c r="K3012" s="11">
        <v>295000</v>
      </c>
      <c r="L3012" s="11">
        <f t="shared" si="188"/>
        <v>0</v>
      </c>
      <c r="O3012" s="10">
        <f>+IFERROR(VLOOKUP(I3012,'[1]Resumen pagos 2025'!$1:$1048576,9,0),0)</f>
        <v>0</v>
      </c>
      <c r="P3012" t="b">
        <f t="shared" si="187"/>
        <v>0</v>
      </c>
    </row>
    <row r="3013" spans="1:16">
      <c r="A3013" t="s">
        <v>631</v>
      </c>
      <c r="B3013" t="s">
        <v>41</v>
      </c>
      <c r="C3013" s="9">
        <v>198</v>
      </c>
      <c r="D3013" s="10">
        <v>45580</v>
      </c>
      <c r="E3013" s="11">
        <v>5345639</v>
      </c>
      <c r="F3013" t="s">
        <v>288</v>
      </c>
      <c r="G3013" s="10">
        <f t="shared" si="189"/>
        <v>45610</v>
      </c>
      <c r="H3013" t="s">
        <v>284</v>
      </c>
      <c r="I3013" s="12" t="str">
        <f t="shared" si="190"/>
        <v>1985345639</v>
      </c>
      <c r="J3013" s="10">
        <v>45588</v>
      </c>
      <c r="K3013" s="11">
        <v>5345639</v>
      </c>
      <c r="L3013" s="11">
        <f t="shared" si="188"/>
        <v>0</v>
      </c>
      <c r="O3013" s="10">
        <f>+IFERROR(VLOOKUP(I3013,'[1]Resumen pagos 2025'!$1:$1048576,9,0),0)</f>
        <v>0</v>
      </c>
      <c r="P3013" t="b">
        <f t="shared" si="187"/>
        <v>0</v>
      </c>
    </row>
    <row r="3014" spans="1:16">
      <c r="A3014" t="s">
        <v>336</v>
      </c>
      <c r="B3014" t="s">
        <v>41</v>
      </c>
      <c r="C3014" s="9">
        <v>43785</v>
      </c>
      <c r="D3014" s="10">
        <v>45581</v>
      </c>
      <c r="E3014" s="11">
        <v>493680</v>
      </c>
      <c r="F3014" t="s">
        <v>288</v>
      </c>
      <c r="G3014" s="10">
        <f t="shared" si="189"/>
        <v>45611</v>
      </c>
      <c r="H3014" t="s">
        <v>284</v>
      </c>
      <c r="I3014" s="12" t="str">
        <f t="shared" si="190"/>
        <v>43785493680</v>
      </c>
      <c r="L3014" s="11">
        <f t="shared" si="188"/>
        <v>-493680</v>
      </c>
      <c r="O3014" s="10">
        <f>+IFERROR(VLOOKUP(I3014,'[1]Resumen pagos 2025'!$1:$1048576,9,0),0)</f>
        <v>0</v>
      </c>
      <c r="P3014" t="b">
        <f t="shared" si="187"/>
        <v>1</v>
      </c>
    </row>
    <row r="3015" spans="1:16">
      <c r="A3015" t="s">
        <v>632</v>
      </c>
      <c r="B3015" t="s">
        <v>41</v>
      </c>
      <c r="C3015" s="9">
        <v>6626</v>
      </c>
      <c r="D3015" s="10">
        <v>45581</v>
      </c>
      <c r="E3015" s="11">
        <v>98790</v>
      </c>
      <c r="F3015" t="s">
        <v>288</v>
      </c>
      <c r="G3015" s="10">
        <f t="shared" si="189"/>
        <v>45611</v>
      </c>
      <c r="H3015" t="s">
        <v>284</v>
      </c>
      <c r="I3015" s="12" t="str">
        <f t="shared" si="190"/>
        <v>662698790</v>
      </c>
      <c r="L3015" s="11">
        <f t="shared" si="188"/>
        <v>-98790</v>
      </c>
      <c r="O3015" s="10">
        <f>+IFERROR(VLOOKUP(I3015,'[1]Resumen pagos 2025'!$1:$1048576,9,0),0)</f>
        <v>0</v>
      </c>
      <c r="P3015" t="b">
        <f t="shared" ref="P3015:P3078" si="191">+O3015=J3015</f>
        <v>1</v>
      </c>
    </row>
    <row r="3016" spans="1:16">
      <c r="A3016" t="s">
        <v>47</v>
      </c>
      <c r="B3016" t="s">
        <v>41</v>
      </c>
      <c r="C3016" s="9">
        <v>13729</v>
      </c>
      <c r="D3016" s="10">
        <v>45581</v>
      </c>
      <c r="E3016" s="11">
        <v>320747</v>
      </c>
      <c r="F3016" t="s">
        <v>288</v>
      </c>
      <c r="G3016" s="10">
        <f t="shared" si="189"/>
        <v>45611</v>
      </c>
      <c r="H3016" t="s">
        <v>284</v>
      </c>
      <c r="I3016" s="12" t="str">
        <f t="shared" si="190"/>
        <v>13729320747</v>
      </c>
      <c r="L3016" s="11">
        <f t="shared" ref="L3016:L3079" si="192">+K3016-E3016</f>
        <v>-320747</v>
      </c>
      <c r="O3016" s="10">
        <f>+IFERROR(VLOOKUP(I3016,'[1]Resumen pagos 2025'!$1:$1048576,9,0),0)</f>
        <v>0</v>
      </c>
      <c r="P3016" t="b">
        <f t="shared" si="191"/>
        <v>1</v>
      </c>
    </row>
    <row r="3017" spans="1:16">
      <c r="A3017" t="s">
        <v>63</v>
      </c>
      <c r="B3017" t="s">
        <v>41</v>
      </c>
      <c r="C3017" s="9">
        <v>8583</v>
      </c>
      <c r="D3017" s="10">
        <v>45581</v>
      </c>
      <c r="E3017" s="11">
        <v>1475937</v>
      </c>
      <c r="F3017" t="s">
        <v>288</v>
      </c>
      <c r="G3017" s="10">
        <f t="shared" si="189"/>
        <v>45611</v>
      </c>
      <c r="H3017" t="s">
        <v>284</v>
      </c>
      <c r="I3017" s="12" t="str">
        <f t="shared" si="190"/>
        <v>85831475937</v>
      </c>
      <c r="J3017" s="10">
        <v>45632</v>
      </c>
      <c r="K3017" s="11">
        <v>1475937</v>
      </c>
      <c r="L3017" s="11">
        <f t="shared" si="192"/>
        <v>0</v>
      </c>
      <c r="N3017" s="13" t="s">
        <v>613</v>
      </c>
      <c r="O3017" s="10">
        <f>+IFERROR(VLOOKUP(I3017,'[1]Resumen pagos 2025'!$1:$1048576,9,0),0)</f>
        <v>0</v>
      </c>
      <c r="P3017" t="b">
        <f t="shared" si="191"/>
        <v>0</v>
      </c>
    </row>
    <row r="3018" spans="1:16">
      <c r="A3018" t="s">
        <v>365</v>
      </c>
      <c r="B3018" t="s">
        <v>41</v>
      </c>
      <c r="C3018" s="9">
        <v>1266</v>
      </c>
      <c r="D3018" s="10">
        <v>45581</v>
      </c>
      <c r="E3018" s="11">
        <v>174331</v>
      </c>
      <c r="F3018" t="s">
        <v>288</v>
      </c>
      <c r="G3018" s="10">
        <f t="shared" si="189"/>
        <v>45611</v>
      </c>
      <c r="H3018" t="s">
        <v>284</v>
      </c>
      <c r="I3018" s="12" t="str">
        <f t="shared" si="190"/>
        <v>1266174331</v>
      </c>
      <c r="L3018" s="11">
        <f t="shared" si="192"/>
        <v>-174331</v>
      </c>
      <c r="O3018" s="10">
        <f>+IFERROR(VLOOKUP(I3018,'[1]Resumen pagos 2025'!$1:$1048576,9,0),0)</f>
        <v>0</v>
      </c>
      <c r="P3018" t="b">
        <f t="shared" si="191"/>
        <v>1</v>
      </c>
    </row>
    <row r="3019" spans="1:16">
      <c r="A3019" t="s">
        <v>532</v>
      </c>
      <c r="B3019" t="s">
        <v>41</v>
      </c>
      <c r="C3019" s="9">
        <v>2452</v>
      </c>
      <c r="D3019" s="10">
        <v>45581</v>
      </c>
      <c r="E3019" s="11">
        <v>48541</v>
      </c>
      <c r="F3019" t="s">
        <v>288</v>
      </c>
      <c r="G3019" s="10">
        <f t="shared" si="189"/>
        <v>45611</v>
      </c>
      <c r="H3019" t="s">
        <v>284</v>
      </c>
      <c r="I3019" s="12" t="str">
        <f t="shared" si="190"/>
        <v>245248541</v>
      </c>
      <c r="J3019" s="62">
        <v>45614</v>
      </c>
      <c r="K3019" s="63">
        <v>48541</v>
      </c>
      <c r="L3019" s="11">
        <f t="shared" si="192"/>
        <v>0</v>
      </c>
      <c r="O3019" s="10">
        <f>+IFERROR(VLOOKUP(I3019,'[1]Resumen pagos 2025'!$1:$1048576,9,0),0)</f>
        <v>0</v>
      </c>
      <c r="P3019" t="b">
        <f t="shared" si="191"/>
        <v>0</v>
      </c>
    </row>
    <row r="3020" spans="1:16">
      <c r="A3020" t="s">
        <v>59</v>
      </c>
      <c r="B3020" t="s">
        <v>41</v>
      </c>
      <c r="C3020" s="9">
        <v>9229</v>
      </c>
      <c r="D3020" s="10">
        <v>45581</v>
      </c>
      <c r="E3020" s="11">
        <v>5828722</v>
      </c>
      <c r="F3020" t="s">
        <v>288</v>
      </c>
      <c r="G3020" s="10">
        <f t="shared" si="189"/>
        <v>45611</v>
      </c>
      <c r="H3020" t="s">
        <v>284</v>
      </c>
      <c r="I3020" s="12" t="str">
        <f t="shared" si="190"/>
        <v>92295828722</v>
      </c>
      <c r="J3020" s="10">
        <v>45617</v>
      </c>
      <c r="K3020" s="11">
        <v>5828722</v>
      </c>
      <c r="L3020" s="11">
        <f t="shared" si="192"/>
        <v>0</v>
      </c>
      <c r="O3020" s="10">
        <f>+IFERROR(VLOOKUP(I3020,'[1]Resumen pagos 2025'!$1:$1048576,9,0),0)</f>
        <v>0</v>
      </c>
      <c r="P3020" t="b">
        <f t="shared" si="191"/>
        <v>0</v>
      </c>
    </row>
    <row r="3021" spans="1:16">
      <c r="A3021" t="s">
        <v>629</v>
      </c>
      <c r="B3021" t="s">
        <v>41</v>
      </c>
      <c r="C3021" s="9">
        <v>755</v>
      </c>
      <c r="D3021" s="10">
        <v>45581</v>
      </c>
      <c r="E3021" s="11">
        <v>259000</v>
      </c>
      <c r="F3021" t="s">
        <v>288</v>
      </c>
      <c r="G3021" s="10">
        <f t="shared" si="189"/>
        <v>45611</v>
      </c>
      <c r="H3021" t="s">
        <v>284</v>
      </c>
      <c r="I3021" s="12" t="str">
        <f t="shared" si="190"/>
        <v>755259000</v>
      </c>
      <c r="J3021" s="10">
        <v>45581</v>
      </c>
      <c r="K3021" s="11">
        <v>268000</v>
      </c>
      <c r="L3021" s="11">
        <f t="shared" si="192"/>
        <v>9000</v>
      </c>
      <c r="M3021" t="s">
        <v>630</v>
      </c>
      <c r="O3021" s="10">
        <f>+IFERROR(VLOOKUP(I3021,'[1]Resumen pagos 2025'!$1:$1048576,9,0),0)</f>
        <v>0</v>
      </c>
      <c r="P3021" t="b">
        <f t="shared" si="191"/>
        <v>0</v>
      </c>
    </row>
    <row r="3022" spans="1:16">
      <c r="A3022" t="s">
        <v>350</v>
      </c>
      <c r="B3022" t="s">
        <v>41</v>
      </c>
      <c r="C3022" s="9">
        <v>6915872</v>
      </c>
      <c r="D3022" s="10">
        <v>45581</v>
      </c>
      <c r="E3022" s="11">
        <v>13640</v>
      </c>
      <c r="F3022" t="s">
        <v>288</v>
      </c>
      <c r="G3022" s="10">
        <f t="shared" si="189"/>
        <v>45611</v>
      </c>
      <c r="H3022" t="s">
        <v>284</v>
      </c>
      <c r="I3022" s="12" t="str">
        <f t="shared" si="190"/>
        <v>691587213640</v>
      </c>
      <c r="J3022" s="10">
        <f>+G3022</f>
        <v>45611</v>
      </c>
      <c r="K3022" s="11">
        <f>+E3022</f>
        <v>13640</v>
      </c>
      <c r="L3022" s="11">
        <f t="shared" si="192"/>
        <v>0</v>
      </c>
      <c r="O3022" s="10">
        <f>+IFERROR(VLOOKUP(I3022,'[1]Resumen pagos 2025'!$1:$1048576,9,0),0)</f>
        <v>0</v>
      </c>
      <c r="P3022" t="b">
        <f t="shared" si="191"/>
        <v>0</v>
      </c>
    </row>
    <row r="3023" spans="1:16">
      <c r="A3023" t="s">
        <v>633</v>
      </c>
      <c r="B3023" t="s">
        <v>41</v>
      </c>
      <c r="C3023" s="9">
        <v>676</v>
      </c>
      <c r="D3023" s="10">
        <v>45581</v>
      </c>
      <c r="E3023" s="11">
        <v>230000</v>
      </c>
      <c r="F3023" t="s">
        <v>288</v>
      </c>
      <c r="G3023" s="10">
        <f t="shared" si="189"/>
        <v>45611</v>
      </c>
      <c r="H3023" t="s">
        <v>284</v>
      </c>
      <c r="I3023" s="12" t="str">
        <f t="shared" si="190"/>
        <v>676230000</v>
      </c>
      <c r="J3023" s="10">
        <v>45582</v>
      </c>
      <c r="K3023" s="11">
        <v>230000</v>
      </c>
      <c r="L3023" s="11">
        <f t="shared" si="192"/>
        <v>0</v>
      </c>
      <c r="O3023" s="10">
        <f>+IFERROR(VLOOKUP(I3023,'[1]Resumen pagos 2025'!$1:$1048576,9,0),0)</f>
        <v>0</v>
      </c>
      <c r="P3023" t="b">
        <f t="shared" si="191"/>
        <v>0</v>
      </c>
    </row>
    <row r="3024" spans="1:16">
      <c r="A3024" t="s">
        <v>67</v>
      </c>
      <c r="B3024" t="s">
        <v>41</v>
      </c>
      <c r="C3024" s="9">
        <v>43041</v>
      </c>
      <c r="D3024" s="10">
        <v>45582</v>
      </c>
      <c r="E3024" s="11">
        <v>4596468</v>
      </c>
      <c r="F3024" t="s">
        <v>288</v>
      </c>
      <c r="G3024" s="10">
        <f t="shared" si="189"/>
        <v>45612</v>
      </c>
      <c r="H3024" t="s">
        <v>284</v>
      </c>
      <c r="I3024" s="12" t="str">
        <f t="shared" si="190"/>
        <v>430414596468</v>
      </c>
      <c r="J3024" s="10">
        <v>45618</v>
      </c>
      <c r="K3024" s="11">
        <v>4596468</v>
      </c>
      <c r="L3024" s="11">
        <f t="shared" si="192"/>
        <v>0</v>
      </c>
      <c r="N3024" s="14" t="s">
        <v>298</v>
      </c>
      <c r="O3024" s="10">
        <f>+IFERROR(VLOOKUP(I3024,'[1]Resumen pagos 2025'!$1:$1048576,9,0),0)</f>
        <v>0</v>
      </c>
      <c r="P3024" t="b">
        <f t="shared" si="191"/>
        <v>0</v>
      </c>
    </row>
    <row r="3025" spans="1:16" ht="14.15" customHeight="1">
      <c r="A3025" t="s">
        <v>128</v>
      </c>
      <c r="B3025" t="s">
        <v>41</v>
      </c>
      <c r="C3025" s="9">
        <v>870473</v>
      </c>
      <c r="D3025" s="10">
        <v>45582</v>
      </c>
      <c r="E3025" s="11">
        <v>1206856</v>
      </c>
      <c r="F3025" t="s">
        <v>288</v>
      </c>
      <c r="G3025" s="10">
        <f t="shared" si="189"/>
        <v>45612</v>
      </c>
      <c r="H3025" t="s">
        <v>284</v>
      </c>
      <c r="I3025" s="12" t="str">
        <f t="shared" si="190"/>
        <v>8704731206856</v>
      </c>
      <c r="J3025" s="10">
        <v>45611</v>
      </c>
      <c r="K3025" s="11">
        <v>1206856</v>
      </c>
      <c r="L3025" s="11">
        <f t="shared" si="192"/>
        <v>0</v>
      </c>
      <c r="O3025" s="10">
        <f>+IFERROR(VLOOKUP(I3025,'[1]Resumen pagos 2025'!$1:$1048576,9,0),0)</f>
        <v>0</v>
      </c>
      <c r="P3025" t="b">
        <f t="shared" si="191"/>
        <v>0</v>
      </c>
    </row>
    <row r="3026" spans="1:16">
      <c r="A3026" t="s">
        <v>584</v>
      </c>
      <c r="B3026" t="s">
        <v>41</v>
      </c>
      <c r="C3026" s="9">
        <v>10466</v>
      </c>
      <c r="D3026" s="10">
        <v>45582</v>
      </c>
      <c r="E3026" s="11">
        <v>722980</v>
      </c>
      <c r="F3026" t="s">
        <v>288</v>
      </c>
      <c r="G3026" s="10">
        <f t="shared" si="189"/>
        <v>45612</v>
      </c>
      <c r="H3026" t="s">
        <v>284</v>
      </c>
      <c r="I3026" s="12" t="str">
        <f t="shared" si="190"/>
        <v>10466722980</v>
      </c>
      <c r="L3026" s="11">
        <f t="shared" si="192"/>
        <v>-722980</v>
      </c>
      <c r="O3026" s="10">
        <f>+IFERROR(VLOOKUP(I3026,'[1]Resumen pagos 2025'!$1:$1048576,9,0),0)</f>
        <v>0</v>
      </c>
      <c r="P3026" t="b">
        <f t="shared" si="191"/>
        <v>1</v>
      </c>
    </row>
    <row r="3027" spans="1:16">
      <c r="A3027" t="s">
        <v>63</v>
      </c>
      <c r="B3027" t="s">
        <v>41</v>
      </c>
      <c r="C3027" s="9">
        <v>8589</v>
      </c>
      <c r="D3027" s="10">
        <v>45582</v>
      </c>
      <c r="E3027" s="11">
        <v>1025982</v>
      </c>
      <c r="F3027" t="s">
        <v>288</v>
      </c>
      <c r="G3027" s="10">
        <f t="shared" si="189"/>
        <v>45612</v>
      </c>
      <c r="H3027" t="s">
        <v>284</v>
      </c>
      <c r="I3027" s="12" t="str">
        <f t="shared" si="190"/>
        <v>85891025982</v>
      </c>
      <c r="J3027" s="10">
        <v>45632</v>
      </c>
      <c r="K3027" s="11">
        <v>1025982</v>
      </c>
      <c r="L3027" s="11">
        <f t="shared" si="192"/>
        <v>0</v>
      </c>
      <c r="N3027" s="13" t="s">
        <v>613</v>
      </c>
      <c r="O3027" s="10">
        <f>+IFERROR(VLOOKUP(I3027,'[1]Resumen pagos 2025'!$1:$1048576,9,0),0)</f>
        <v>0</v>
      </c>
      <c r="P3027" t="b">
        <f t="shared" si="191"/>
        <v>0</v>
      </c>
    </row>
    <row r="3028" spans="1:16">
      <c r="A3028" t="s">
        <v>63</v>
      </c>
      <c r="B3028" t="s">
        <v>41</v>
      </c>
      <c r="C3028" s="9">
        <v>8588</v>
      </c>
      <c r="D3028" s="10">
        <v>45582</v>
      </c>
      <c r="E3028" s="11">
        <v>2267892</v>
      </c>
      <c r="F3028" t="s">
        <v>288</v>
      </c>
      <c r="G3028" s="10">
        <f t="shared" si="189"/>
        <v>45612</v>
      </c>
      <c r="H3028" t="s">
        <v>284</v>
      </c>
      <c r="I3028" s="12" t="str">
        <f t="shared" si="190"/>
        <v>85882267892</v>
      </c>
      <c r="J3028" s="10">
        <v>45632</v>
      </c>
      <c r="K3028" s="11">
        <v>2267892</v>
      </c>
      <c r="L3028" s="11">
        <f t="shared" si="192"/>
        <v>0</v>
      </c>
      <c r="N3028" s="13" t="s">
        <v>613</v>
      </c>
      <c r="O3028" s="10">
        <f>+IFERROR(VLOOKUP(I3028,'[1]Resumen pagos 2025'!$1:$1048576,9,0),0)</f>
        <v>0</v>
      </c>
      <c r="P3028" t="b">
        <f t="shared" si="191"/>
        <v>0</v>
      </c>
    </row>
    <row r="3029" spans="1:16">
      <c r="A3029" t="s">
        <v>63</v>
      </c>
      <c r="B3029" t="s">
        <v>41</v>
      </c>
      <c r="C3029" s="9">
        <v>8587</v>
      </c>
      <c r="D3029" s="10">
        <v>45582</v>
      </c>
      <c r="E3029" s="11">
        <v>566973</v>
      </c>
      <c r="F3029" t="s">
        <v>288</v>
      </c>
      <c r="G3029" s="10">
        <f t="shared" si="189"/>
        <v>45612</v>
      </c>
      <c r="H3029" t="s">
        <v>284</v>
      </c>
      <c r="I3029" s="12" t="str">
        <f t="shared" si="190"/>
        <v>8587566973</v>
      </c>
      <c r="J3029" s="10">
        <v>45632</v>
      </c>
      <c r="K3029" s="11">
        <v>566973</v>
      </c>
      <c r="L3029" s="11">
        <f t="shared" si="192"/>
        <v>0</v>
      </c>
      <c r="N3029" s="13" t="s">
        <v>613</v>
      </c>
      <c r="O3029" s="10">
        <f>+IFERROR(VLOOKUP(I3029,'[1]Resumen pagos 2025'!$1:$1048576,9,0),0)</f>
        <v>0</v>
      </c>
      <c r="P3029" t="b">
        <f t="shared" si="191"/>
        <v>0</v>
      </c>
    </row>
    <row r="3030" spans="1:16">
      <c r="A3030" t="s">
        <v>365</v>
      </c>
      <c r="B3030" t="s">
        <v>41</v>
      </c>
      <c r="C3030" s="9">
        <v>1270</v>
      </c>
      <c r="D3030" s="10">
        <v>45582</v>
      </c>
      <c r="E3030" s="11">
        <v>719673</v>
      </c>
      <c r="F3030" t="s">
        <v>288</v>
      </c>
      <c r="G3030" s="10">
        <f t="shared" si="189"/>
        <v>45612</v>
      </c>
      <c r="H3030" t="s">
        <v>284</v>
      </c>
      <c r="I3030" s="12" t="str">
        <f t="shared" si="190"/>
        <v>1270719673</v>
      </c>
      <c r="L3030" s="11">
        <f t="shared" si="192"/>
        <v>-719673</v>
      </c>
      <c r="O3030" s="10">
        <f>+IFERROR(VLOOKUP(I3030,'[1]Resumen pagos 2025'!$1:$1048576,9,0),0)</f>
        <v>0</v>
      </c>
      <c r="P3030" t="b">
        <f t="shared" si="191"/>
        <v>1</v>
      </c>
    </row>
    <row r="3031" spans="1:16">
      <c r="A3031" t="s">
        <v>540</v>
      </c>
      <c r="B3031" t="s">
        <v>41</v>
      </c>
      <c r="C3031" s="9">
        <v>42054</v>
      </c>
      <c r="D3031" s="10">
        <v>45582</v>
      </c>
      <c r="E3031" s="11">
        <v>377859</v>
      </c>
      <c r="F3031" t="s">
        <v>288</v>
      </c>
      <c r="G3031" s="10">
        <f t="shared" si="189"/>
        <v>45612</v>
      </c>
      <c r="H3031" t="s">
        <v>284</v>
      </c>
      <c r="I3031" s="12" t="str">
        <f t="shared" si="190"/>
        <v>42054377859</v>
      </c>
      <c r="L3031" s="11">
        <f t="shared" si="192"/>
        <v>-377859</v>
      </c>
      <c r="O3031" s="10">
        <f>+IFERROR(VLOOKUP(I3031,'[1]Resumen pagos 2025'!$1:$1048576,9,0),0)</f>
        <v>0</v>
      </c>
      <c r="P3031" t="b">
        <f t="shared" si="191"/>
        <v>1</v>
      </c>
    </row>
    <row r="3032" spans="1:16">
      <c r="A3032" t="s">
        <v>305</v>
      </c>
      <c r="B3032" t="s">
        <v>41</v>
      </c>
      <c r="C3032" s="9">
        <v>5028065</v>
      </c>
      <c r="D3032" s="10">
        <v>45582</v>
      </c>
      <c r="E3032" s="11">
        <v>1653940</v>
      </c>
      <c r="F3032" t="s">
        <v>288</v>
      </c>
      <c r="G3032" s="10">
        <f t="shared" si="189"/>
        <v>45612</v>
      </c>
      <c r="H3032" t="s">
        <v>284</v>
      </c>
      <c r="I3032" s="12" t="str">
        <f t="shared" si="190"/>
        <v>50280651653940</v>
      </c>
      <c r="L3032" s="11">
        <f t="shared" si="192"/>
        <v>-1653940</v>
      </c>
      <c r="O3032" s="10">
        <f>+IFERROR(VLOOKUP(I3032,'[1]Resumen pagos 2025'!$1:$1048576,9,0),0)</f>
        <v>0</v>
      </c>
      <c r="P3032" t="b">
        <f t="shared" si="191"/>
        <v>1</v>
      </c>
    </row>
    <row r="3033" spans="1:16">
      <c r="A3033" t="s">
        <v>634</v>
      </c>
      <c r="B3033" t="s">
        <v>41</v>
      </c>
      <c r="C3033" s="9">
        <v>1442</v>
      </c>
      <c r="D3033" s="10">
        <v>45582</v>
      </c>
      <c r="E3033" s="11">
        <v>19990</v>
      </c>
      <c r="F3033" t="s">
        <v>288</v>
      </c>
      <c r="G3033" s="10">
        <f t="shared" si="189"/>
        <v>45612</v>
      </c>
      <c r="H3033" t="s">
        <v>284</v>
      </c>
      <c r="I3033" s="12" t="str">
        <f t="shared" si="190"/>
        <v>144219990</v>
      </c>
      <c r="J3033" s="10">
        <v>45582</v>
      </c>
      <c r="K3033" s="11">
        <v>19990</v>
      </c>
      <c r="L3033" s="11">
        <f t="shared" si="192"/>
        <v>0</v>
      </c>
      <c r="O3033" s="10">
        <f>+IFERROR(VLOOKUP(I3033,'[1]Resumen pagos 2025'!$1:$1048576,9,0),0)</f>
        <v>0</v>
      </c>
      <c r="P3033" t="b">
        <f t="shared" si="191"/>
        <v>0</v>
      </c>
    </row>
    <row r="3034" spans="1:16">
      <c r="A3034" t="s">
        <v>350</v>
      </c>
      <c r="B3034" t="s">
        <v>41</v>
      </c>
      <c r="C3034" s="9">
        <v>6921481</v>
      </c>
      <c r="D3034" s="10">
        <v>45582</v>
      </c>
      <c r="E3034" s="11">
        <v>13958</v>
      </c>
      <c r="F3034" t="s">
        <v>288</v>
      </c>
      <c r="G3034" s="10">
        <f t="shared" si="189"/>
        <v>45612</v>
      </c>
      <c r="H3034" t="s">
        <v>284</v>
      </c>
      <c r="I3034" s="12" t="str">
        <f t="shared" si="190"/>
        <v>692148113958</v>
      </c>
      <c r="J3034" s="10">
        <f>+G3034</f>
        <v>45612</v>
      </c>
      <c r="K3034" s="11">
        <f>+E3034</f>
        <v>13958</v>
      </c>
      <c r="L3034" s="11">
        <f t="shared" si="192"/>
        <v>0</v>
      </c>
      <c r="O3034" s="10">
        <f>+IFERROR(VLOOKUP(I3034,'[1]Resumen pagos 2025'!$1:$1048576,9,0),0)</f>
        <v>0</v>
      </c>
      <c r="P3034" t="b">
        <f t="shared" si="191"/>
        <v>0</v>
      </c>
    </row>
    <row r="3035" spans="1:16">
      <c r="A3035" t="s">
        <v>96</v>
      </c>
      <c r="B3035" t="s">
        <v>41</v>
      </c>
      <c r="C3035" s="9">
        <v>14375</v>
      </c>
      <c r="D3035" s="10">
        <v>45583</v>
      </c>
      <c r="E3035" s="11">
        <v>3371437</v>
      </c>
      <c r="F3035" t="s">
        <v>288</v>
      </c>
      <c r="G3035" s="10">
        <f t="shared" si="189"/>
        <v>45613</v>
      </c>
      <c r="H3035" t="s">
        <v>284</v>
      </c>
      <c r="I3035" s="12" t="str">
        <f t="shared" si="190"/>
        <v>143753371437</v>
      </c>
      <c r="L3035" s="11">
        <f t="shared" si="192"/>
        <v>-3371437</v>
      </c>
      <c r="O3035" s="10">
        <f>+IFERROR(VLOOKUP(I3035,'[1]Resumen pagos 2025'!$1:$1048576,9,0),0)</f>
        <v>0</v>
      </c>
      <c r="P3035" t="b">
        <f t="shared" si="191"/>
        <v>1</v>
      </c>
    </row>
    <row r="3036" spans="1:16">
      <c r="A3036" t="s">
        <v>63</v>
      </c>
      <c r="B3036" t="s">
        <v>41</v>
      </c>
      <c r="C3036" s="9">
        <v>8594</v>
      </c>
      <c r="D3036" s="10">
        <v>45583</v>
      </c>
      <c r="E3036" s="11">
        <v>1277892</v>
      </c>
      <c r="F3036" t="s">
        <v>288</v>
      </c>
      <c r="G3036" s="10">
        <f t="shared" si="189"/>
        <v>45613</v>
      </c>
      <c r="H3036" t="s">
        <v>284</v>
      </c>
      <c r="I3036" s="12" t="str">
        <f t="shared" si="190"/>
        <v>85941277892</v>
      </c>
      <c r="J3036" s="10">
        <v>45632</v>
      </c>
      <c r="K3036" s="11">
        <v>1277892</v>
      </c>
      <c r="L3036" s="11">
        <f t="shared" si="192"/>
        <v>0</v>
      </c>
      <c r="N3036" s="13" t="s">
        <v>613</v>
      </c>
      <c r="O3036" s="10">
        <f>+IFERROR(VLOOKUP(I3036,'[1]Resumen pagos 2025'!$1:$1048576,9,0),0)</f>
        <v>0</v>
      </c>
      <c r="P3036" t="b">
        <f t="shared" si="191"/>
        <v>0</v>
      </c>
    </row>
    <row r="3037" spans="1:16">
      <c r="A3037" t="s">
        <v>353</v>
      </c>
      <c r="B3037" t="s">
        <v>41</v>
      </c>
      <c r="C3037" s="9">
        <v>3491</v>
      </c>
      <c r="D3037" s="10">
        <v>45583</v>
      </c>
      <c r="E3037" s="11">
        <v>473495</v>
      </c>
      <c r="F3037" t="s">
        <v>288</v>
      </c>
      <c r="G3037" s="10">
        <f t="shared" si="189"/>
        <v>45613</v>
      </c>
      <c r="H3037" t="s">
        <v>284</v>
      </c>
      <c r="I3037" s="12" t="str">
        <f t="shared" si="190"/>
        <v>3491473495</v>
      </c>
      <c r="J3037" s="10">
        <v>45581</v>
      </c>
      <c r="K3037" s="11">
        <v>473495</v>
      </c>
      <c r="L3037" s="11">
        <f t="shared" si="192"/>
        <v>0</v>
      </c>
      <c r="O3037" s="10">
        <f>+IFERROR(VLOOKUP(I3037,'[1]Resumen pagos 2025'!$1:$1048576,9,0),0)</f>
        <v>0</v>
      </c>
      <c r="P3037" t="b">
        <f t="shared" si="191"/>
        <v>0</v>
      </c>
    </row>
    <row r="3038" spans="1:16">
      <c r="A3038" t="s">
        <v>55</v>
      </c>
      <c r="B3038" t="s">
        <v>41</v>
      </c>
      <c r="C3038" s="9">
        <v>1126688</v>
      </c>
      <c r="D3038" s="10">
        <v>45583</v>
      </c>
      <c r="E3038" s="11">
        <v>15215905</v>
      </c>
      <c r="F3038" t="s">
        <v>288</v>
      </c>
      <c r="G3038" s="10">
        <f t="shared" si="189"/>
        <v>45613</v>
      </c>
      <c r="H3038" t="s">
        <v>284</v>
      </c>
      <c r="I3038" s="12" t="str">
        <f t="shared" si="190"/>
        <v>112668815215905</v>
      </c>
      <c r="J3038" s="10">
        <v>45614</v>
      </c>
      <c r="K3038" s="11">
        <f>5000000+5000000+5215905</f>
        <v>15215905</v>
      </c>
      <c r="L3038" s="11">
        <f t="shared" si="192"/>
        <v>0</v>
      </c>
      <c r="N3038" s="14" t="s">
        <v>304</v>
      </c>
      <c r="O3038" s="10">
        <f>+IFERROR(VLOOKUP(I3038,'[1]Resumen pagos 2025'!$1:$1048576,9,0),0)</f>
        <v>0</v>
      </c>
      <c r="P3038" t="b">
        <f t="shared" si="191"/>
        <v>0</v>
      </c>
    </row>
    <row r="3039" spans="1:16">
      <c r="A3039" t="s">
        <v>55</v>
      </c>
      <c r="B3039" t="s">
        <v>41</v>
      </c>
      <c r="C3039" s="9">
        <v>1126689</v>
      </c>
      <c r="D3039" s="10">
        <v>45583</v>
      </c>
      <c r="E3039" s="11">
        <v>8198416</v>
      </c>
      <c r="F3039" t="s">
        <v>288</v>
      </c>
      <c r="G3039" s="10">
        <f t="shared" si="189"/>
        <v>45613</v>
      </c>
      <c r="H3039" t="s">
        <v>284</v>
      </c>
      <c r="I3039" s="12" t="str">
        <f t="shared" si="190"/>
        <v>11266898198416</v>
      </c>
      <c r="J3039" s="10">
        <v>45607</v>
      </c>
      <c r="K3039" s="11">
        <v>8198416</v>
      </c>
      <c r="L3039" s="11">
        <f t="shared" si="192"/>
        <v>0</v>
      </c>
      <c r="N3039" s="14" t="s">
        <v>304</v>
      </c>
      <c r="O3039" s="10">
        <f>+IFERROR(VLOOKUP(I3039,'[1]Resumen pagos 2025'!$1:$1048576,9,0),0)</f>
        <v>0</v>
      </c>
      <c r="P3039" t="b">
        <f t="shared" si="191"/>
        <v>0</v>
      </c>
    </row>
    <row r="3040" spans="1:16">
      <c r="A3040" t="s">
        <v>635</v>
      </c>
      <c r="B3040" t="s">
        <v>41</v>
      </c>
      <c r="C3040" s="9">
        <v>930</v>
      </c>
      <c r="D3040" s="10">
        <v>45583</v>
      </c>
      <c r="E3040" s="11">
        <v>580000</v>
      </c>
      <c r="F3040" t="s">
        <v>288</v>
      </c>
      <c r="G3040" s="10">
        <f t="shared" si="189"/>
        <v>45613</v>
      </c>
      <c r="H3040" t="s">
        <v>284</v>
      </c>
      <c r="I3040" s="12" t="str">
        <f t="shared" si="190"/>
        <v>930580000</v>
      </c>
      <c r="J3040" s="10">
        <v>45583</v>
      </c>
      <c r="K3040" s="11">
        <v>580000</v>
      </c>
      <c r="L3040" s="11">
        <f t="shared" si="192"/>
        <v>0</v>
      </c>
      <c r="O3040" s="10">
        <f>+IFERROR(VLOOKUP(I3040,'[1]Resumen pagos 2025'!$1:$1048576,9,0),0)</f>
        <v>0</v>
      </c>
      <c r="P3040" t="b">
        <f t="shared" si="191"/>
        <v>0</v>
      </c>
    </row>
    <row r="3041" spans="1:16">
      <c r="A3041" t="s">
        <v>478</v>
      </c>
      <c r="B3041" t="s">
        <v>41</v>
      </c>
      <c r="C3041" s="9">
        <v>433</v>
      </c>
      <c r="D3041" s="10">
        <v>45584</v>
      </c>
      <c r="E3041" s="11">
        <v>174900</v>
      </c>
      <c r="F3041" t="s">
        <v>288</v>
      </c>
      <c r="G3041" s="10">
        <f t="shared" si="189"/>
        <v>45614</v>
      </c>
      <c r="H3041" t="s">
        <v>327</v>
      </c>
      <c r="I3041" s="12" t="str">
        <f t="shared" si="190"/>
        <v>433174900</v>
      </c>
      <c r="L3041" s="11">
        <f t="shared" si="192"/>
        <v>-174900</v>
      </c>
      <c r="N3041" s="13" t="s">
        <v>554</v>
      </c>
      <c r="O3041" s="10">
        <f>+IFERROR(VLOOKUP(I3041,'[1]Resumen pagos 2025'!$1:$1048576,9,0),0)</f>
        <v>0</v>
      </c>
      <c r="P3041" t="b">
        <f t="shared" si="191"/>
        <v>1</v>
      </c>
    </row>
    <row r="3042" spans="1:16">
      <c r="A3042" t="s">
        <v>478</v>
      </c>
      <c r="B3042" t="s">
        <v>310</v>
      </c>
      <c r="C3042" s="9">
        <v>1378</v>
      </c>
      <c r="D3042" s="10">
        <v>45584</v>
      </c>
      <c r="E3042" s="11">
        <v>-174900</v>
      </c>
      <c r="F3042" t="s">
        <v>288</v>
      </c>
      <c r="G3042" s="10">
        <f t="shared" si="189"/>
        <v>45614</v>
      </c>
      <c r="H3042" t="s">
        <v>311</v>
      </c>
      <c r="I3042" s="12" t="str">
        <f t="shared" si="190"/>
        <v>1378-174900</v>
      </c>
      <c r="L3042" s="11">
        <f t="shared" si="192"/>
        <v>174900</v>
      </c>
      <c r="M3042" t="s">
        <v>636</v>
      </c>
      <c r="N3042" s="13" t="s">
        <v>554</v>
      </c>
      <c r="O3042" s="10">
        <f>+IFERROR(VLOOKUP(I3042,'[1]Resumen pagos 2025'!$1:$1048576,9,0),0)</f>
        <v>0</v>
      </c>
      <c r="P3042" t="b">
        <f t="shared" si="191"/>
        <v>1</v>
      </c>
    </row>
    <row r="3043" spans="1:16">
      <c r="A3043" t="s">
        <v>453</v>
      </c>
      <c r="B3043" t="s">
        <v>41</v>
      </c>
      <c r="C3043" s="9">
        <v>1871718</v>
      </c>
      <c r="D3043" s="10">
        <v>45586</v>
      </c>
      <c r="E3043" s="11">
        <v>799991</v>
      </c>
      <c r="F3043" t="s">
        <v>288</v>
      </c>
      <c r="G3043" s="10">
        <f t="shared" si="189"/>
        <v>45616</v>
      </c>
      <c r="H3043" t="s">
        <v>284</v>
      </c>
      <c r="I3043" s="12" t="str">
        <f t="shared" si="190"/>
        <v>1871718799991</v>
      </c>
      <c r="J3043" s="10">
        <v>45583</v>
      </c>
      <c r="K3043" s="11">
        <v>799990</v>
      </c>
      <c r="L3043" s="11">
        <f t="shared" si="192"/>
        <v>-1</v>
      </c>
      <c r="O3043" s="10">
        <f>+IFERROR(VLOOKUP(I3043,'[1]Resumen pagos 2025'!$1:$1048576,9,0),0)</f>
        <v>0</v>
      </c>
      <c r="P3043" t="b">
        <f t="shared" si="191"/>
        <v>0</v>
      </c>
    </row>
    <row r="3044" spans="1:16">
      <c r="A3044" t="s">
        <v>560</v>
      </c>
      <c r="B3044" t="s">
        <v>41</v>
      </c>
      <c r="C3044" s="9">
        <v>746</v>
      </c>
      <c r="D3044" s="10">
        <v>45586</v>
      </c>
      <c r="E3044" s="11">
        <v>4257533</v>
      </c>
      <c r="F3044" t="s">
        <v>288</v>
      </c>
      <c r="G3044" s="10">
        <f t="shared" si="189"/>
        <v>45616</v>
      </c>
      <c r="H3044" t="s">
        <v>284</v>
      </c>
      <c r="I3044" s="12" t="str">
        <f t="shared" si="190"/>
        <v>7464257533</v>
      </c>
      <c r="J3044" s="10">
        <v>45618</v>
      </c>
      <c r="K3044" s="11">
        <v>4287997</v>
      </c>
      <c r="L3044" s="45">
        <f t="shared" si="192"/>
        <v>30464</v>
      </c>
      <c r="M3044" s="46" t="s">
        <v>637</v>
      </c>
      <c r="O3044" s="10">
        <f>+IFERROR(VLOOKUP(I3044,'[1]Resumen pagos 2025'!$1:$1048576,9,0),0)</f>
        <v>0</v>
      </c>
      <c r="P3044" t="b">
        <f t="shared" si="191"/>
        <v>0</v>
      </c>
    </row>
    <row r="3045" spans="1:16">
      <c r="A3045" t="s">
        <v>638</v>
      </c>
      <c r="B3045" t="s">
        <v>41</v>
      </c>
      <c r="C3045" s="9">
        <v>6390559</v>
      </c>
      <c r="D3045" s="10">
        <v>45586</v>
      </c>
      <c r="E3045" s="11">
        <v>169007</v>
      </c>
      <c r="F3045" t="s">
        <v>288</v>
      </c>
      <c r="G3045" s="10">
        <f t="shared" si="189"/>
        <v>45616</v>
      </c>
      <c r="H3045" t="s">
        <v>284</v>
      </c>
      <c r="I3045" s="12" t="str">
        <f t="shared" si="190"/>
        <v>6390559169007</v>
      </c>
      <c r="J3045" s="10">
        <v>45586</v>
      </c>
      <c r="K3045" s="11">
        <v>207825</v>
      </c>
      <c r="L3045" s="11">
        <f t="shared" si="192"/>
        <v>38818</v>
      </c>
      <c r="M3045" t="s">
        <v>639</v>
      </c>
      <c r="O3045" s="10">
        <f>+IFERROR(VLOOKUP(I3045,'[1]Resumen pagos 2025'!$1:$1048576,9,0),0)</f>
        <v>0</v>
      </c>
      <c r="P3045" t="b">
        <f t="shared" si="191"/>
        <v>0</v>
      </c>
    </row>
    <row r="3046" spans="1:16">
      <c r="A3046" t="s">
        <v>638</v>
      </c>
      <c r="B3046" t="s">
        <v>41</v>
      </c>
      <c r="C3046" s="9">
        <v>6390561</v>
      </c>
      <c r="D3046" s="10">
        <v>45586</v>
      </c>
      <c r="E3046" s="11">
        <v>38818</v>
      </c>
      <c r="F3046" t="s">
        <v>288</v>
      </c>
      <c r="G3046" s="10">
        <f t="shared" si="189"/>
        <v>45616</v>
      </c>
      <c r="H3046" t="s">
        <v>284</v>
      </c>
      <c r="I3046" s="12" t="str">
        <f t="shared" si="190"/>
        <v>639056138818</v>
      </c>
      <c r="J3046" s="10">
        <v>45586</v>
      </c>
      <c r="K3046" s="11">
        <f>+L3045</f>
        <v>38818</v>
      </c>
      <c r="L3046" s="11">
        <f t="shared" si="192"/>
        <v>0</v>
      </c>
      <c r="M3046" t="s">
        <v>639</v>
      </c>
      <c r="O3046" s="10">
        <f>+IFERROR(VLOOKUP(I3046,'[1]Resumen pagos 2025'!$1:$1048576,9,0),0)</f>
        <v>0</v>
      </c>
      <c r="P3046" t="b">
        <f t="shared" si="191"/>
        <v>0</v>
      </c>
    </row>
    <row r="3047" spans="1:16">
      <c r="A3047" t="s">
        <v>60</v>
      </c>
      <c r="B3047" t="s">
        <v>41</v>
      </c>
      <c r="C3047" s="9">
        <v>8</v>
      </c>
      <c r="D3047" s="10">
        <v>45587</v>
      </c>
      <c r="E3047" s="11">
        <v>873472</v>
      </c>
      <c r="F3047" t="s">
        <v>288</v>
      </c>
      <c r="G3047" s="10">
        <f t="shared" si="189"/>
        <v>45617</v>
      </c>
      <c r="H3047" t="s">
        <v>284</v>
      </c>
      <c r="I3047" s="12" t="str">
        <f t="shared" si="190"/>
        <v>8873472</v>
      </c>
      <c r="J3047" s="10">
        <v>45625</v>
      </c>
      <c r="K3047" s="11">
        <v>873472</v>
      </c>
      <c r="L3047" s="11">
        <f t="shared" si="192"/>
        <v>0</v>
      </c>
      <c r="M3047" t="s">
        <v>640</v>
      </c>
      <c r="O3047" s="10">
        <f>+IFERROR(VLOOKUP(I3047,'[1]Resumen pagos 2025'!$1:$1048576,9,0),0)</f>
        <v>0</v>
      </c>
      <c r="P3047" t="b">
        <f t="shared" si="191"/>
        <v>0</v>
      </c>
    </row>
    <row r="3048" spans="1:16">
      <c r="A3048" t="s">
        <v>55</v>
      </c>
      <c r="B3048" t="s">
        <v>41</v>
      </c>
      <c r="C3048" s="9">
        <v>1127934</v>
      </c>
      <c r="D3048" s="10">
        <v>45587</v>
      </c>
      <c r="E3048" s="11">
        <v>2549970</v>
      </c>
      <c r="F3048" t="s">
        <v>288</v>
      </c>
      <c r="G3048" s="10">
        <f t="shared" si="189"/>
        <v>45617</v>
      </c>
      <c r="H3048" t="s">
        <v>284</v>
      </c>
      <c r="I3048" s="12" t="str">
        <f t="shared" si="190"/>
        <v>11279342549970</v>
      </c>
      <c r="J3048" s="10">
        <v>45622</v>
      </c>
      <c r="K3048" s="11">
        <v>2549970</v>
      </c>
      <c r="L3048" s="11">
        <f t="shared" si="192"/>
        <v>0</v>
      </c>
      <c r="N3048" s="14" t="s">
        <v>304</v>
      </c>
      <c r="O3048" s="10">
        <f>+IFERROR(VLOOKUP(I3048,'[1]Resumen pagos 2025'!$1:$1048576,9,0),0)</f>
        <v>0</v>
      </c>
      <c r="P3048" t="b">
        <f t="shared" si="191"/>
        <v>0</v>
      </c>
    </row>
    <row r="3049" spans="1:16">
      <c r="A3049" t="s">
        <v>305</v>
      </c>
      <c r="B3049" t="s">
        <v>41</v>
      </c>
      <c r="C3049" s="9">
        <v>5029045</v>
      </c>
      <c r="D3049" s="10">
        <v>45587</v>
      </c>
      <c r="E3049" s="11">
        <v>140479</v>
      </c>
      <c r="F3049" t="s">
        <v>288</v>
      </c>
      <c r="G3049" s="10">
        <f t="shared" si="189"/>
        <v>45617</v>
      </c>
      <c r="H3049" t="s">
        <v>284</v>
      </c>
      <c r="I3049" s="12" t="str">
        <f t="shared" si="190"/>
        <v>5029045140479</v>
      </c>
      <c r="J3049" s="10">
        <v>45587</v>
      </c>
      <c r="K3049" s="11">
        <v>3074429</v>
      </c>
      <c r="L3049" s="11">
        <f t="shared" si="192"/>
        <v>2933950</v>
      </c>
      <c r="O3049" s="10">
        <f>+IFERROR(VLOOKUP(I3049,'[1]Resumen pagos 2025'!$1:$1048576,9,0),0)</f>
        <v>0</v>
      </c>
      <c r="P3049" t="b">
        <f t="shared" si="191"/>
        <v>0</v>
      </c>
    </row>
    <row r="3050" spans="1:16">
      <c r="A3050" t="s">
        <v>305</v>
      </c>
      <c r="B3050" t="s">
        <v>41</v>
      </c>
      <c r="C3050" s="9">
        <v>5029044</v>
      </c>
      <c r="D3050" s="10">
        <v>45587</v>
      </c>
      <c r="E3050" s="11">
        <v>2933950</v>
      </c>
      <c r="F3050" t="s">
        <v>288</v>
      </c>
      <c r="G3050" s="10">
        <f t="shared" si="189"/>
        <v>45617</v>
      </c>
      <c r="H3050" t="s">
        <v>284</v>
      </c>
      <c r="I3050" s="12" t="str">
        <f t="shared" si="190"/>
        <v>50290442933950</v>
      </c>
      <c r="J3050" s="10">
        <v>45587</v>
      </c>
      <c r="K3050" s="11">
        <v>2933950</v>
      </c>
      <c r="L3050" s="11">
        <f t="shared" si="192"/>
        <v>0</v>
      </c>
      <c r="O3050" s="10">
        <f>+IFERROR(VLOOKUP(I3050,'[1]Resumen pagos 2025'!$1:$1048576,9,0),0)</f>
        <v>0</v>
      </c>
      <c r="P3050" t="b">
        <f t="shared" si="191"/>
        <v>0</v>
      </c>
    </row>
    <row r="3051" spans="1:16">
      <c r="A3051" t="s">
        <v>553</v>
      </c>
      <c r="B3051" t="s">
        <v>41</v>
      </c>
      <c r="C3051" s="9">
        <v>13113</v>
      </c>
      <c r="D3051" s="10">
        <v>45587</v>
      </c>
      <c r="E3051" s="11">
        <v>4093600</v>
      </c>
      <c r="F3051" t="s">
        <v>288</v>
      </c>
      <c r="G3051" s="10">
        <f t="shared" si="189"/>
        <v>45617</v>
      </c>
      <c r="H3051" t="s">
        <v>284</v>
      </c>
      <c r="I3051" s="12" t="str">
        <f t="shared" si="190"/>
        <v>131134093600</v>
      </c>
      <c r="J3051" s="10">
        <v>45614</v>
      </c>
      <c r="K3051" s="11">
        <v>4093600</v>
      </c>
      <c r="L3051" s="11">
        <f t="shared" si="192"/>
        <v>0</v>
      </c>
      <c r="O3051" s="10">
        <f>+IFERROR(VLOOKUP(I3051,'[1]Resumen pagos 2025'!$1:$1048576,9,0),0)</f>
        <v>0</v>
      </c>
      <c r="P3051" t="b">
        <f t="shared" si="191"/>
        <v>0</v>
      </c>
    </row>
    <row r="3052" spans="1:16">
      <c r="A3052" t="s">
        <v>641</v>
      </c>
      <c r="B3052" t="s">
        <v>41</v>
      </c>
      <c r="C3052" s="9">
        <v>367</v>
      </c>
      <c r="D3052" s="10">
        <v>45587</v>
      </c>
      <c r="E3052" s="11">
        <v>36000</v>
      </c>
      <c r="F3052" t="s">
        <v>288</v>
      </c>
      <c r="G3052" s="10">
        <f t="shared" si="189"/>
        <v>45617</v>
      </c>
      <c r="H3052" t="s">
        <v>284</v>
      </c>
      <c r="I3052" s="12" t="str">
        <f t="shared" si="190"/>
        <v>36736000</v>
      </c>
      <c r="J3052" s="10">
        <v>45582</v>
      </c>
      <c r="K3052" s="11">
        <v>36000</v>
      </c>
      <c r="L3052" s="11">
        <f t="shared" si="192"/>
        <v>0</v>
      </c>
      <c r="O3052" s="10">
        <f>+IFERROR(VLOOKUP(I3052,'[1]Resumen pagos 2025'!$1:$1048576,9,0),0)</f>
        <v>0</v>
      </c>
      <c r="P3052" t="b">
        <f t="shared" si="191"/>
        <v>0</v>
      </c>
    </row>
    <row r="3053" spans="1:16">
      <c r="A3053" t="s">
        <v>59</v>
      </c>
      <c r="B3053" t="s">
        <v>41</v>
      </c>
      <c r="C3053" s="9">
        <v>9254</v>
      </c>
      <c r="D3053" s="10">
        <v>45587</v>
      </c>
      <c r="E3053" s="11">
        <v>2331693</v>
      </c>
      <c r="F3053" t="s">
        <v>288</v>
      </c>
      <c r="G3053" s="10">
        <f t="shared" si="189"/>
        <v>45617</v>
      </c>
      <c r="H3053" t="s">
        <v>284</v>
      </c>
      <c r="I3053" s="12" t="str">
        <f t="shared" si="190"/>
        <v>92542331693</v>
      </c>
      <c r="J3053" s="10">
        <v>45602</v>
      </c>
      <c r="K3053" s="11">
        <v>2331693</v>
      </c>
      <c r="L3053" s="11">
        <f t="shared" si="192"/>
        <v>0</v>
      </c>
      <c r="O3053" s="10">
        <f>+IFERROR(VLOOKUP(I3053,'[1]Resumen pagos 2025'!$1:$1048576,9,0),0)</f>
        <v>0</v>
      </c>
      <c r="P3053" t="b">
        <f t="shared" si="191"/>
        <v>0</v>
      </c>
    </row>
    <row r="3054" spans="1:16">
      <c r="A3054" t="s">
        <v>52</v>
      </c>
      <c r="B3054" t="s">
        <v>41</v>
      </c>
      <c r="C3054" s="9">
        <v>124888</v>
      </c>
      <c r="D3054" s="10">
        <v>45588</v>
      </c>
      <c r="E3054" s="11">
        <v>71400</v>
      </c>
      <c r="F3054" t="s">
        <v>288</v>
      </c>
      <c r="G3054" s="10">
        <f t="shared" si="189"/>
        <v>45618</v>
      </c>
      <c r="H3054" t="s">
        <v>284</v>
      </c>
      <c r="I3054" s="12" t="str">
        <f t="shared" si="190"/>
        <v>12488871400</v>
      </c>
      <c r="L3054" s="11">
        <f t="shared" si="192"/>
        <v>-71400</v>
      </c>
      <c r="O3054" s="10">
        <f>+IFERROR(VLOOKUP(I3054,'[1]Resumen pagos 2025'!$1:$1048576,9,0),0)</f>
        <v>0</v>
      </c>
      <c r="P3054" t="b">
        <f t="shared" si="191"/>
        <v>1</v>
      </c>
    </row>
    <row r="3055" spans="1:16">
      <c r="A3055" t="s">
        <v>47</v>
      </c>
      <c r="B3055" t="s">
        <v>41</v>
      </c>
      <c r="C3055" s="9">
        <v>13753</v>
      </c>
      <c r="D3055" s="10">
        <v>45588</v>
      </c>
      <c r="E3055" s="11">
        <v>2730118</v>
      </c>
      <c r="F3055" t="s">
        <v>288</v>
      </c>
      <c r="G3055" s="10">
        <f t="shared" si="189"/>
        <v>45618</v>
      </c>
      <c r="H3055" t="s">
        <v>284</v>
      </c>
      <c r="I3055" s="12" t="str">
        <f t="shared" si="190"/>
        <v>137532730118</v>
      </c>
      <c r="L3055" s="11">
        <f t="shared" si="192"/>
        <v>-2730118</v>
      </c>
      <c r="O3055" s="10">
        <f>+IFERROR(VLOOKUP(I3055,'[1]Resumen pagos 2025'!$1:$1048576,9,0),0)</f>
        <v>0</v>
      </c>
      <c r="P3055" t="b">
        <f t="shared" si="191"/>
        <v>1</v>
      </c>
    </row>
    <row r="3056" spans="1:16">
      <c r="A3056" t="s">
        <v>55</v>
      </c>
      <c r="B3056" t="s">
        <v>41</v>
      </c>
      <c r="C3056" s="9">
        <v>1127953</v>
      </c>
      <c r="D3056" s="10">
        <v>45588</v>
      </c>
      <c r="E3056" s="11">
        <v>1202740</v>
      </c>
      <c r="F3056" t="s">
        <v>288</v>
      </c>
      <c r="G3056" s="10">
        <f t="shared" si="189"/>
        <v>45618</v>
      </c>
      <c r="H3056" t="s">
        <v>284</v>
      </c>
      <c r="I3056" s="12" t="str">
        <f t="shared" si="190"/>
        <v>11279531202740</v>
      </c>
      <c r="J3056" s="10">
        <v>45622</v>
      </c>
      <c r="K3056" s="11">
        <v>1202740</v>
      </c>
      <c r="L3056" s="11">
        <f t="shared" si="192"/>
        <v>0</v>
      </c>
      <c r="N3056" s="14" t="s">
        <v>304</v>
      </c>
      <c r="O3056" s="10">
        <f>+IFERROR(VLOOKUP(I3056,'[1]Resumen pagos 2025'!$1:$1048576,9,0),0)</f>
        <v>0</v>
      </c>
      <c r="P3056" t="b">
        <f t="shared" si="191"/>
        <v>0</v>
      </c>
    </row>
    <row r="3057" spans="1:16">
      <c r="A3057" t="s">
        <v>532</v>
      </c>
      <c r="B3057" t="s">
        <v>41</v>
      </c>
      <c r="C3057" s="9">
        <v>2474</v>
      </c>
      <c r="D3057" s="10">
        <v>45588</v>
      </c>
      <c r="E3057" s="11">
        <v>274712</v>
      </c>
      <c r="F3057" t="s">
        <v>288</v>
      </c>
      <c r="G3057" s="10">
        <f t="shared" si="189"/>
        <v>45618</v>
      </c>
      <c r="H3057" t="s">
        <v>284</v>
      </c>
      <c r="I3057" s="12" t="str">
        <f t="shared" si="190"/>
        <v>2474274712</v>
      </c>
      <c r="J3057" s="10">
        <v>45629</v>
      </c>
      <c r="K3057" s="11">
        <v>274712</v>
      </c>
      <c r="L3057" s="11">
        <f t="shared" si="192"/>
        <v>0</v>
      </c>
      <c r="O3057" s="10">
        <f>+IFERROR(VLOOKUP(I3057,'[1]Resumen pagos 2025'!$1:$1048576,9,0),0)</f>
        <v>0</v>
      </c>
      <c r="P3057" t="b">
        <f t="shared" si="191"/>
        <v>0</v>
      </c>
    </row>
    <row r="3058" spans="1:16">
      <c r="A3058" t="s">
        <v>532</v>
      </c>
      <c r="B3058" t="s">
        <v>310</v>
      </c>
      <c r="C3058" s="9">
        <v>4696</v>
      </c>
      <c r="D3058" s="10">
        <v>45588</v>
      </c>
      <c r="E3058" s="11">
        <v>-230850</v>
      </c>
      <c r="F3058" t="s">
        <v>288</v>
      </c>
      <c r="G3058" s="10">
        <f t="shared" si="189"/>
        <v>45618</v>
      </c>
      <c r="H3058" t="s">
        <v>311</v>
      </c>
      <c r="I3058" s="12" t="str">
        <f t="shared" si="190"/>
        <v>4696-230850</v>
      </c>
      <c r="L3058" s="11">
        <f t="shared" si="192"/>
        <v>230850</v>
      </c>
      <c r="O3058" s="10">
        <f>+IFERROR(VLOOKUP(I3058,'[1]Resumen pagos 2025'!$1:$1048576,9,0),0)</f>
        <v>0</v>
      </c>
      <c r="P3058" t="b">
        <f t="shared" si="191"/>
        <v>1</v>
      </c>
    </row>
    <row r="3059" spans="1:16">
      <c r="A3059" t="s">
        <v>54</v>
      </c>
      <c r="B3059" t="s">
        <v>41</v>
      </c>
      <c r="C3059" s="9">
        <v>95106</v>
      </c>
      <c r="D3059" s="10">
        <v>45588</v>
      </c>
      <c r="E3059" s="11">
        <v>183991</v>
      </c>
      <c r="F3059" t="s">
        <v>288</v>
      </c>
      <c r="G3059" s="10">
        <f t="shared" si="189"/>
        <v>45618</v>
      </c>
      <c r="H3059" t="s">
        <v>284</v>
      </c>
      <c r="I3059" s="12" t="str">
        <f t="shared" si="190"/>
        <v>95106183991</v>
      </c>
      <c r="J3059" s="10">
        <v>45631</v>
      </c>
      <c r="K3059" s="11">
        <v>183991</v>
      </c>
      <c r="L3059" s="11">
        <f t="shared" si="192"/>
        <v>0</v>
      </c>
      <c r="N3059" s="13" t="s">
        <v>582</v>
      </c>
      <c r="O3059" s="10">
        <f>+IFERROR(VLOOKUP(I3059,'[1]Resumen pagos 2025'!$1:$1048576,9,0),0)</f>
        <v>0</v>
      </c>
      <c r="P3059" t="b">
        <f t="shared" si="191"/>
        <v>0</v>
      </c>
    </row>
    <row r="3060" spans="1:16">
      <c r="A3060" t="s">
        <v>54</v>
      </c>
      <c r="B3060" t="s">
        <v>41</v>
      </c>
      <c r="C3060" s="9">
        <v>95107</v>
      </c>
      <c r="D3060" s="10">
        <v>45588</v>
      </c>
      <c r="E3060" s="11">
        <v>890351</v>
      </c>
      <c r="F3060" t="s">
        <v>288</v>
      </c>
      <c r="G3060" s="10">
        <f t="shared" si="189"/>
        <v>45618</v>
      </c>
      <c r="H3060" t="s">
        <v>284</v>
      </c>
      <c r="I3060" s="12" t="str">
        <f t="shared" si="190"/>
        <v>95107890351</v>
      </c>
      <c r="J3060" s="10">
        <v>45631</v>
      </c>
      <c r="K3060" s="11">
        <v>890351</v>
      </c>
      <c r="L3060" s="11">
        <f t="shared" si="192"/>
        <v>0</v>
      </c>
      <c r="N3060" s="13" t="s">
        <v>582</v>
      </c>
      <c r="O3060" s="10">
        <f>+IFERROR(VLOOKUP(I3060,'[1]Resumen pagos 2025'!$1:$1048576,9,0),0)</f>
        <v>0</v>
      </c>
      <c r="P3060" t="b">
        <f t="shared" si="191"/>
        <v>0</v>
      </c>
    </row>
    <row r="3061" spans="1:16">
      <c r="A3061" t="s">
        <v>316</v>
      </c>
      <c r="B3061" t="s">
        <v>41</v>
      </c>
      <c r="C3061" s="9">
        <v>33623804</v>
      </c>
      <c r="D3061" s="10">
        <v>45588</v>
      </c>
      <c r="E3061" s="11">
        <v>53981</v>
      </c>
      <c r="F3061" t="s">
        <v>288</v>
      </c>
      <c r="G3061" s="10">
        <f t="shared" si="189"/>
        <v>45618</v>
      </c>
      <c r="H3061" t="s">
        <v>284</v>
      </c>
      <c r="I3061" s="12" t="str">
        <f t="shared" si="190"/>
        <v>3362380453981</v>
      </c>
      <c r="L3061" s="11">
        <f t="shared" si="192"/>
        <v>-53981</v>
      </c>
      <c r="O3061" s="10">
        <f>+IFERROR(VLOOKUP(I3061,'[1]Resumen pagos 2025'!$1:$1048576,9,0),0)</f>
        <v>0</v>
      </c>
      <c r="P3061" t="b">
        <f t="shared" si="191"/>
        <v>1</v>
      </c>
    </row>
    <row r="3062" spans="1:16">
      <c r="A3062" t="s">
        <v>316</v>
      </c>
      <c r="B3062" t="s">
        <v>310</v>
      </c>
      <c r="C3062" s="9">
        <v>12677597</v>
      </c>
      <c r="D3062" s="10">
        <v>45588</v>
      </c>
      <c r="E3062" s="11">
        <v>-53981</v>
      </c>
      <c r="F3062" t="s">
        <v>288</v>
      </c>
      <c r="G3062" s="10">
        <f t="shared" si="189"/>
        <v>45618</v>
      </c>
      <c r="H3062" t="s">
        <v>311</v>
      </c>
      <c r="I3062" s="12" t="str">
        <f t="shared" si="190"/>
        <v>12677597-53981</v>
      </c>
      <c r="L3062" s="11">
        <f t="shared" si="192"/>
        <v>53981</v>
      </c>
      <c r="O3062" s="10">
        <f>+IFERROR(VLOOKUP(I3062,'[1]Resumen pagos 2025'!$1:$1048576,9,0),0)</f>
        <v>0</v>
      </c>
      <c r="P3062" t="b">
        <f t="shared" si="191"/>
        <v>1</v>
      </c>
    </row>
    <row r="3063" spans="1:16">
      <c r="A3063" t="s">
        <v>553</v>
      </c>
      <c r="B3063" t="s">
        <v>41</v>
      </c>
      <c r="C3063" s="9">
        <v>13122</v>
      </c>
      <c r="D3063" s="10">
        <v>45588</v>
      </c>
      <c r="E3063" s="11">
        <v>6133498</v>
      </c>
      <c r="F3063" t="s">
        <v>288</v>
      </c>
      <c r="G3063" s="10">
        <f t="shared" si="189"/>
        <v>45618</v>
      </c>
      <c r="H3063" t="s">
        <v>284</v>
      </c>
      <c r="I3063" s="12" t="str">
        <f t="shared" si="190"/>
        <v>131226133498</v>
      </c>
      <c r="J3063" s="10">
        <v>45618</v>
      </c>
      <c r="K3063" s="11">
        <v>6133498</v>
      </c>
      <c r="L3063" s="11">
        <f t="shared" si="192"/>
        <v>0</v>
      </c>
      <c r="O3063" s="10">
        <f>+IFERROR(VLOOKUP(I3063,'[1]Resumen pagos 2025'!$1:$1048576,9,0),0)</f>
        <v>0</v>
      </c>
      <c r="P3063" t="b">
        <f t="shared" si="191"/>
        <v>0</v>
      </c>
    </row>
    <row r="3064" spans="1:16">
      <c r="A3064" t="s">
        <v>337</v>
      </c>
      <c r="B3064" t="s">
        <v>41</v>
      </c>
      <c r="C3064" s="9">
        <v>135905442</v>
      </c>
      <c r="D3064" s="10">
        <v>45589</v>
      </c>
      <c r="E3064" s="11">
        <v>105710</v>
      </c>
      <c r="F3064" t="s">
        <v>288</v>
      </c>
      <c r="G3064" s="10">
        <f t="shared" si="189"/>
        <v>45619</v>
      </c>
      <c r="H3064" t="s">
        <v>284</v>
      </c>
      <c r="I3064" s="12" t="str">
        <f t="shared" si="190"/>
        <v>135905442105710</v>
      </c>
      <c r="L3064" s="11">
        <f t="shared" si="192"/>
        <v>-105710</v>
      </c>
      <c r="O3064" s="10">
        <f>+IFERROR(VLOOKUP(I3064,'[1]Resumen pagos 2025'!$1:$1048576,9,0),0)</f>
        <v>0</v>
      </c>
      <c r="P3064" t="b">
        <f t="shared" si="191"/>
        <v>1</v>
      </c>
    </row>
    <row r="3065" spans="1:16">
      <c r="A3065" t="s">
        <v>47</v>
      </c>
      <c r="B3065" t="s">
        <v>41</v>
      </c>
      <c r="C3065" s="9">
        <v>13762</v>
      </c>
      <c r="D3065" s="10">
        <v>45589</v>
      </c>
      <c r="E3065" s="11">
        <v>113539</v>
      </c>
      <c r="F3065" t="s">
        <v>288</v>
      </c>
      <c r="G3065" s="10">
        <f t="shared" si="189"/>
        <v>45619</v>
      </c>
      <c r="H3065" t="s">
        <v>284</v>
      </c>
      <c r="I3065" s="12" t="str">
        <f t="shared" si="190"/>
        <v>13762113539</v>
      </c>
      <c r="L3065" s="11">
        <f t="shared" si="192"/>
        <v>-113539</v>
      </c>
      <c r="O3065" s="10">
        <f>+IFERROR(VLOOKUP(I3065,'[1]Resumen pagos 2025'!$1:$1048576,9,0),0)</f>
        <v>0</v>
      </c>
      <c r="P3065" t="b">
        <f t="shared" si="191"/>
        <v>1</v>
      </c>
    </row>
    <row r="3066" spans="1:16">
      <c r="A3066" t="s">
        <v>436</v>
      </c>
      <c r="B3066" t="s">
        <v>297</v>
      </c>
      <c r="C3066" s="9">
        <v>5400479</v>
      </c>
      <c r="D3066" s="10">
        <v>45589</v>
      </c>
      <c r="E3066" s="11">
        <v>13924188</v>
      </c>
      <c r="F3066" t="s">
        <v>288</v>
      </c>
      <c r="G3066" s="10">
        <f t="shared" si="189"/>
        <v>45619</v>
      </c>
      <c r="H3066" t="s">
        <v>284</v>
      </c>
      <c r="I3066" s="12" t="str">
        <f t="shared" si="190"/>
        <v>540047913924188</v>
      </c>
      <c r="J3066" s="10">
        <v>45587</v>
      </c>
      <c r="K3066" s="11">
        <v>13924584</v>
      </c>
      <c r="L3066" s="11">
        <f t="shared" si="192"/>
        <v>396</v>
      </c>
      <c r="M3066" t="s">
        <v>642</v>
      </c>
      <c r="O3066" s="10">
        <f>+IFERROR(VLOOKUP(I3066,'[1]Resumen pagos 2025'!$1:$1048576,9,0),0)</f>
        <v>0</v>
      </c>
      <c r="P3066" t="b">
        <f t="shared" si="191"/>
        <v>0</v>
      </c>
    </row>
    <row r="3067" spans="1:16">
      <c r="A3067" t="s">
        <v>643</v>
      </c>
      <c r="B3067" t="s">
        <v>41</v>
      </c>
      <c r="C3067" s="9">
        <v>46291</v>
      </c>
      <c r="D3067" s="10">
        <v>45589</v>
      </c>
      <c r="E3067" s="11">
        <v>74490</v>
      </c>
      <c r="F3067" t="s">
        <v>288</v>
      </c>
      <c r="G3067" s="10">
        <f t="shared" si="189"/>
        <v>45619</v>
      </c>
      <c r="H3067" t="s">
        <v>284</v>
      </c>
      <c r="I3067" s="12" t="str">
        <f t="shared" si="190"/>
        <v>4629174490</v>
      </c>
      <c r="L3067" s="11">
        <f t="shared" si="192"/>
        <v>-74490</v>
      </c>
      <c r="O3067" s="10">
        <f>+IFERROR(VLOOKUP(I3067,'[1]Resumen pagos 2025'!$1:$1048576,9,0),0)</f>
        <v>0</v>
      </c>
      <c r="P3067" t="b">
        <f t="shared" si="191"/>
        <v>1</v>
      </c>
    </row>
    <row r="3068" spans="1:16">
      <c r="A3068" t="s">
        <v>644</v>
      </c>
      <c r="B3068" t="s">
        <v>41</v>
      </c>
      <c r="C3068" s="9">
        <v>58150</v>
      </c>
      <c r="D3068" s="10">
        <v>45589</v>
      </c>
      <c r="E3068" s="11">
        <v>32823</v>
      </c>
      <c r="F3068" t="s">
        <v>288</v>
      </c>
      <c r="G3068" s="10">
        <f t="shared" si="189"/>
        <v>45619</v>
      </c>
      <c r="H3068" t="s">
        <v>284</v>
      </c>
      <c r="I3068" s="12" t="str">
        <f t="shared" si="190"/>
        <v>5815032823</v>
      </c>
      <c r="J3068" s="10">
        <v>45590</v>
      </c>
      <c r="K3068" s="11">
        <v>32823</v>
      </c>
      <c r="L3068" s="11">
        <f t="shared" si="192"/>
        <v>0</v>
      </c>
      <c r="O3068" s="10">
        <f>+IFERROR(VLOOKUP(I3068,'[1]Resumen pagos 2025'!$1:$1048576,9,0),0)</f>
        <v>0</v>
      </c>
      <c r="P3068" t="b">
        <f t="shared" si="191"/>
        <v>0</v>
      </c>
    </row>
    <row r="3069" spans="1:16">
      <c r="A3069" t="s">
        <v>645</v>
      </c>
      <c r="B3069" t="s">
        <v>41</v>
      </c>
      <c r="C3069" s="9">
        <v>104640</v>
      </c>
      <c r="D3069" s="10">
        <v>45589</v>
      </c>
      <c r="E3069" s="11">
        <v>98360</v>
      </c>
      <c r="F3069" t="s">
        <v>288</v>
      </c>
      <c r="G3069" s="10">
        <f t="shared" si="189"/>
        <v>45619</v>
      </c>
      <c r="H3069" t="s">
        <v>284</v>
      </c>
      <c r="I3069" s="12" t="str">
        <f t="shared" si="190"/>
        <v>10464098360</v>
      </c>
      <c r="L3069" s="11">
        <f t="shared" si="192"/>
        <v>-98360</v>
      </c>
      <c r="O3069" s="10">
        <f>+IFERROR(VLOOKUP(I3069,'[1]Resumen pagos 2025'!$1:$1048576,9,0),0)</f>
        <v>0</v>
      </c>
      <c r="P3069" t="b">
        <f t="shared" si="191"/>
        <v>1</v>
      </c>
    </row>
    <row r="3070" spans="1:16">
      <c r="A3070" t="s">
        <v>632</v>
      </c>
      <c r="B3070" t="s">
        <v>41</v>
      </c>
      <c r="C3070" s="9">
        <v>6743</v>
      </c>
      <c r="D3070" s="10">
        <v>45591</v>
      </c>
      <c r="E3070" s="11">
        <v>571590</v>
      </c>
      <c r="F3070" t="s">
        <v>288</v>
      </c>
      <c r="G3070" s="10">
        <f t="shared" si="189"/>
        <v>45621</v>
      </c>
      <c r="H3070" t="s">
        <v>284</v>
      </c>
      <c r="I3070" s="12" t="str">
        <f t="shared" si="190"/>
        <v>6743571590</v>
      </c>
      <c r="L3070" s="11">
        <f t="shared" si="192"/>
        <v>-571590</v>
      </c>
      <c r="O3070" s="10">
        <f>+IFERROR(VLOOKUP(I3070,'[1]Resumen pagos 2025'!$1:$1048576,9,0),0)</f>
        <v>0</v>
      </c>
      <c r="P3070" t="b">
        <f t="shared" si="191"/>
        <v>1</v>
      </c>
    </row>
    <row r="3071" spans="1:16">
      <c r="A3071" t="s">
        <v>632</v>
      </c>
      <c r="B3071" t="s">
        <v>310</v>
      </c>
      <c r="C3071" s="9">
        <v>3548</v>
      </c>
      <c r="D3071" s="10">
        <v>45591</v>
      </c>
      <c r="E3071" s="11">
        <v>-98790</v>
      </c>
      <c r="F3071" t="s">
        <v>288</v>
      </c>
      <c r="G3071" s="10">
        <f t="shared" si="189"/>
        <v>45621</v>
      </c>
      <c r="H3071" t="s">
        <v>311</v>
      </c>
      <c r="I3071" s="12" t="str">
        <f t="shared" si="190"/>
        <v>3548-98790</v>
      </c>
      <c r="L3071" s="11">
        <f t="shared" si="192"/>
        <v>98790</v>
      </c>
      <c r="O3071" s="10">
        <f>+IFERROR(VLOOKUP(I3071,'[1]Resumen pagos 2025'!$1:$1048576,9,0),0)</f>
        <v>0</v>
      </c>
      <c r="P3071" t="b">
        <f t="shared" si="191"/>
        <v>1</v>
      </c>
    </row>
    <row r="3072" spans="1:16">
      <c r="A3072" t="s">
        <v>643</v>
      </c>
      <c r="B3072" t="s">
        <v>41</v>
      </c>
      <c r="C3072" s="9">
        <v>46398</v>
      </c>
      <c r="D3072" s="10">
        <v>45591</v>
      </c>
      <c r="E3072" s="11">
        <v>165919</v>
      </c>
      <c r="F3072" t="s">
        <v>288</v>
      </c>
      <c r="G3072" s="10">
        <f t="shared" si="189"/>
        <v>45621</v>
      </c>
      <c r="H3072" t="s">
        <v>284</v>
      </c>
      <c r="I3072" s="12" t="str">
        <f t="shared" si="190"/>
        <v>46398165919</v>
      </c>
      <c r="L3072" s="11">
        <f t="shared" si="192"/>
        <v>-165919</v>
      </c>
      <c r="O3072" s="10">
        <f>+IFERROR(VLOOKUP(I3072,'[1]Resumen pagos 2025'!$1:$1048576,9,0),0)</f>
        <v>0</v>
      </c>
      <c r="P3072" t="b">
        <f t="shared" si="191"/>
        <v>1</v>
      </c>
    </row>
    <row r="3073" spans="1:16">
      <c r="A3073" t="s">
        <v>55</v>
      </c>
      <c r="B3073" t="s">
        <v>41</v>
      </c>
      <c r="C3073" s="9">
        <v>1128779</v>
      </c>
      <c r="D3073" s="10">
        <v>45593</v>
      </c>
      <c r="E3073" s="11">
        <v>37543</v>
      </c>
      <c r="F3073" t="s">
        <v>288</v>
      </c>
      <c r="G3073" s="10">
        <f t="shared" si="189"/>
        <v>45623</v>
      </c>
      <c r="H3073" t="s">
        <v>284</v>
      </c>
      <c r="I3073" s="12" t="str">
        <f t="shared" si="190"/>
        <v>112877937543</v>
      </c>
      <c r="J3073" s="10">
        <v>45622</v>
      </c>
      <c r="K3073" s="11">
        <v>37543</v>
      </c>
      <c r="L3073" s="11">
        <f t="shared" si="192"/>
        <v>0</v>
      </c>
      <c r="N3073" s="14" t="s">
        <v>304</v>
      </c>
      <c r="O3073" s="10">
        <f>+IFERROR(VLOOKUP(I3073,'[1]Resumen pagos 2025'!$1:$1048576,9,0),0)</f>
        <v>0</v>
      </c>
      <c r="P3073" t="b">
        <f t="shared" si="191"/>
        <v>0</v>
      </c>
    </row>
    <row r="3074" spans="1:16">
      <c r="A3074" t="s">
        <v>57</v>
      </c>
      <c r="B3074" t="s">
        <v>41</v>
      </c>
      <c r="C3074" s="9">
        <v>607688</v>
      </c>
      <c r="D3074" s="10">
        <v>45593</v>
      </c>
      <c r="E3074" s="11">
        <v>215780</v>
      </c>
      <c r="F3074" t="s">
        <v>288</v>
      </c>
      <c r="G3074" s="10">
        <f t="shared" ref="G3074:G3137" si="193">+D3074+30</f>
        <v>45623</v>
      </c>
      <c r="H3074" t="s">
        <v>284</v>
      </c>
      <c r="I3074" s="12" t="str">
        <f t="shared" ref="I3074:I3137" si="194">+C3074&amp;E3074</f>
        <v>607688215780</v>
      </c>
      <c r="J3074" s="10">
        <v>45593</v>
      </c>
      <c r="K3074" s="11">
        <v>215782</v>
      </c>
      <c r="L3074" s="11">
        <f t="shared" si="192"/>
        <v>2</v>
      </c>
      <c r="O3074" s="10">
        <f>+IFERROR(VLOOKUP(I3074,'[1]Resumen pagos 2025'!$1:$1048576,9,0),0)</f>
        <v>0</v>
      </c>
      <c r="P3074" t="b">
        <f t="shared" si="191"/>
        <v>0</v>
      </c>
    </row>
    <row r="3075" spans="1:16">
      <c r="A3075" t="s">
        <v>488</v>
      </c>
      <c r="B3075" t="s">
        <v>41</v>
      </c>
      <c r="C3075" s="9">
        <v>49357638</v>
      </c>
      <c r="D3075" s="10">
        <v>45593</v>
      </c>
      <c r="E3075" s="11">
        <v>12761</v>
      </c>
      <c r="F3075" t="s">
        <v>288</v>
      </c>
      <c r="G3075" s="10">
        <f t="shared" si="193"/>
        <v>45623</v>
      </c>
      <c r="H3075" t="s">
        <v>284</v>
      </c>
      <c r="I3075" s="12" t="str">
        <f t="shared" si="194"/>
        <v>4935763812761</v>
      </c>
      <c r="J3075" s="10">
        <v>45593</v>
      </c>
      <c r="K3075" s="11">
        <v>12761</v>
      </c>
      <c r="L3075" s="11">
        <f t="shared" si="192"/>
        <v>0</v>
      </c>
      <c r="O3075" s="10">
        <f>+IFERROR(VLOOKUP(I3075,'[1]Resumen pagos 2025'!$1:$1048576,9,0),0)</f>
        <v>0</v>
      </c>
      <c r="P3075" t="b">
        <f t="shared" si="191"/>
        <v>0</v>
      </c>
    </row>
    <row r="3076" spans="1:16">
      <c r="A3076" t="s">
        <v>488</v>
      </c>
      <c r="B3076" t="s">
        <v>297</v>
      </c>
      <c r="C3076" s="9">
        <v>12857960</v>
      </c>
      <c r="D3076" s="10">
        <v>45593</v>
      </c>
      <c r="E3076" s="11">
        <v>6005</v>
      </c>
      <c r="F3076" t="s">
        <v>288</v>
      </c>
      <c r="G3076" s="10">
        <f t="shared" si="193"/>
        <v>45623</v>
      </c>
      <c r="H3076" t="s">
        <v>284</v>
      </c>
      <c r="I3076" s="12" t="str">
        <f t="shared" si="194"/>
        <v>128579606005</v>
      </c>
      <c r="J3076" s="10">
        <v>45593</v>
      </c>
      <c r="K3076" s="11">
        <v>6005</v>
      </c>
      <c r="L3076" s="11">
        <f t="shared" si="192"/>
        <v>0</v>
      </c>
      <c r="O3076" s="10">
        <f>+IFERROR(VLOOKUP(I3076,'[1]Resumen pagos 2025'!$1:$1048576,9,0),0)</f>
        <v>0</v>
      </c>
      <c r="P3076" t="b">
        <f t="shared" si="191"/>
        <v>0</v>
      </c>
    </row>
    <row r="3077" spans="1:16">
      <c r="A3077" t="s">
        <v>350</v>
      </c>
      <c r="B3077" t="s">
        <v>297</v>
      </c>
      <c r="C3077" s="9">
        <v>2612649</v>
      </c>
      <c r="D3077" s="10">
        <v>45593</v>
      </c>
      <c r="E3077" s="11">
        <v>7180</v>
      </c>
      <c r="F3077" t="s">
        <v>288</v>
      </c>
      <c r="G3077" s="10">
        <f t="shared" si="193"/>
        <v>45623</v>
      </c>
      <c r="H3077" t="s">
        <v>284</v>
      </c>
      <c r="I3077" s="12" t="str">
        <f t="shared" si="194"/>
        <v>26126497180</v>
      </c>
      <c r="J3077" s="10">
        <f>+G3077</f>
        <v>45623</v>
      </c>
      <c r="K3077" s="11">
        <f>+E3077</f>
        <v>7180</v>
      </c>
      <c r="L3077" s="11">
        <f t="shared" si="192"/>
        <v>0</v>
      </c>
      <c r="O3077" s="10">
        <f>+IFERROR(VLOOKUP(I3077,'[1]Resumen pagos 2025'!$1:$1048576,9,0),0)</f>
        <v>0</v>
      </c>
      <c r="P3077" t="b">
        <f t="shared" si="191"/>
        <v>0</v>
      </c>
    </row>
    <row r="3078" spans="1:16">
      <c r="A3078" t="s">
        <v>286</v>
      </c>
      <c r="B3078" t="s">
        <v>41</v>
      </c>
      <c r="C3078" s="9">
        <v>3382594</v>
      </c>
      <c r="D3078" s="10">
        <v>45593</v>
      </c>
      <c r="E3078" s="11">
        <v>680130</v>
      </c>
      <c r="F3078" t="s">
        <v>288</v>
      </c>
      <c r="G3078" s="10">
        <f t="shared" si="193"/>
        <v>45623</v>
      </c>
      <c r="H3078" t="s">
        <v>284</v>
      </c>
      <c r="I3078" s="12" t="str">
        <f t="shared" si="194"/>
        <v>3382594680130</v>
      </c>
      <c r="J3078" s="10">
        <v>45593</v>
      </c>
      <c r="K3078" s="11">
        <v>680130</v>
      </c>
      <c r="L3078" s="11">
        <f t="shared" si="192"/>
        <v>0</v>
      </c>
      <c r="O3078" s="10">
        <f>+IFERROR(VLOOKUP(I3078,'[1]Resumen pagos 2025'!$1:$1048576,9,0),0)</f>
        <v>0</v>
      </c>
      <c r="P3078" t="b">
        <f t="shared" si="191"/>
        <v>0</v>
      </c>
    </row>
    <row r="3079" spans="1:16">
      <c r="A3079" t="s">
        <v>47</v>
      </c>
      <c r="B3079" t="s">
        <v>41</v>
      </c>
      <c r="C3079" s="9">
        <v>13780</v>
      </c>
      <c r="D3079" s="10">
        <v>45594</v>
      </c>
      <c r="E3079" s="11">
        <v>1227899</v>
      </c>
      <c r="F3079" t="s">
        <v>288</v>
      </c>
      <c r="G3079" s="10">
        <f t="shared" si="193"/>
        <v>45624</v>
      </c>
      <c r="H3079" t="s">
        <v>284</v>
      </c>
      <c r="I3079" s="12" t="str">
        <f t="shared" si="194"/>
        <v>137801227899</v>
      </c>
      <c r="J3079" s="17">
        <v>45617</v>
      </c>
      <c r="K3079" s="18">
        <v>499919</v>
      </c>
      <c r="L3079" s="11">
        <f t="shared" si="192"/>
        <v>-727980</v>
      </c>
      <c r="O3079" s="10">
        <f>+IFERROR(VLOOKUP(I3079,'[1]Resumen pagos 2025'!$1:$1048576,9,0),0)</f>
        <v>0</v>
      </c>
      <c r="P3079" t="b">
        <f t="shared" ref="P3079:P3142" si="195">+O3079=J3079</f>
        <v>0</v>
      </c>
    </row>
    <row r="3080" spans="1:16">
      <c r="A3080" t="s">
        <v>353</v>
      </c>
      <c r="B3080" t="s">
        <v>41</v>
      </c>
      <c r="C3080" s="9">
        <v>3507</v>
      </c>
      <c r="D3080" s="10">
        <v>45594</v>
      </c>
      <c r="E3080" s="11">
        <v>499919</v>
      </c>
      <c r="F3080" t="s">
        <v>288</v>
      </c>
      <c r="G3080" s="10">
        <f t="shared" si="193"/>
        <v>45624</v>
      </c>
      <c r="H3080" t="s">
        <v>284</v>
      </c>
      <c r="I3080" s="12" t="str">
        <f t="shared" si="194"/>
        <v>3507499919</v>
      </c>
      <c r="J3080" s="66">
        <v>45593</v>
      </c>
      <c r="K3080" s="67">
        <v>499800</v>
      </c>
      <c r="L3080" s="11">
        <f t="shared" ref="L3080:L3143" si="196">+K3080-E3080</f>
        <v>-119</v>
      </c>
      <c r="O3080" s="10">
        <f>+IFERROR(VLOOKUP(I3080,'[1]Resumen pagos 2025'!$1:$1048576,9,0),0)</f>
        <v>0</v>
      </c>
      <c r="P3080" t="b">
        <f t="shared" si="195"/>
        <v>0</v>
      </c>
    </row>
    <row r="3081" spans="1:16">
      <c r="A3081" t="s">
        <v>532</v>
      </c>
      <c r="B3081" t="s">
        <v>41</v>
      </c>
      <c r="C3081" s="9">
        <v>2489</v>
      </c>
      <c r="D3081" s="10">
        <v>45594</v>
      </c>
      <c r="E3081" s="11">
        <v>54257</v>
      </c>
      <c r="F3081" t="s">
        <v>288</v>
      </c>
      <c r="G3081" s="10">
        <f t="shared" si="193"/>
        <v>45624</v>
      </c>
      <c r="H3081" t="s">
        <v>284</v>
      </c>
      <c r="I3081" s="12" t="str">
        <f t="shared" si="194"/>
        <v>248954257</v>
      </c>
      <c r="J3081" s="10">
        <v>45629</v>
      </c>
      <c r="K3081" s="11">
        <v>54257</v>
      </c>
      <c r="L3081" s="11">
        <f t="shared" si="196"/>
        <v>0</v>
      </c>
      <c r="O3081" s="10">
        <f>+IFERROR(VLOOKUP(I3081,'[1]Resumen pagos 2025'!$1:$1048576,9,0),0)</f>
        <v>0</v>
      </c>
      <c r="P3081" t="b">
        <f t="shared" si="195"/>
        <v>0</v>
      </c>
    </row>
    <row r="3082" spans="1:16">
      <c r="A3082" t="s">
        <v>54</v>
      </c>
      <c r="B3082" t="s">
        <v>41</v>
      </c>
      <c r="C3082" s="9">
        <v>95157</v>
      </c>
      <c r="D3082" s="10">
        <v>45594</v>
      </c>
      <c r="E3082" s="11">
        <v>1743521</v>
      </c>
      <c r="F3082" t="s">
        <v>288</v>
      </c>
      <c r="G3082" s="10">
        <f t="shared" si="193"/>
        <v>45624</v>
      </c>
      <c r="H3082" t="s">
        <v>284</v>
      </c>
      <c r="I3082" s="12" t="str">
        <f t="shared" si="194"/>
        <v>951571743521</v>
      </c>
      <c r="J3082" s="10">
        <v>45631</v>
      </c>
      <c r="K3082" s="11">
        <v>1743521</v>
      </c>
      <c r="L3082" s="11">
        <f t="shared" si="196"/>
        <v>0</v>
      </c>
      <c r="N3082" s="13" t="s">
        <v>582</v>
      </c>
      <c r="O3082" s="10">
        <f>+IFERROR(VLOOKUP(I3082,'[1]Resumen pagos 2025'!$1:$1048576,9,0),0)</f>
        <v>0</v>
      </c>
      <c r="P3082" t="b">
        <f t="shared" si="195"/>
        <v>0</v>
      </c>
    </row>
    <row r="3083" spans="1:16">
      <c r="A3083" t="s">
        <v>553</v>
      </c>
      <c r="B3083" t="s">
        <v>41</v>
      </c>
      <c r="C3083" s="9">
        <v>13174</v>
      </c>
      <c r="D3083" s="10">
        <v>45594</v>
      </c>
      <c r="E3083" s="11">
        <v>1726690</v>
      </c>
      <c r="F3083" t="s">
        <v>288</v>
      </c>
      <c r="G3083" s="10">
        <f t="shared" si="193"/>
        <v>45624</v>
      </c>
      <c r="H3083" t="s">
        <v>284</v>
      </c>
      <c r="I3083" s="12" t="str">
        <f t="shared" si="194"/>
        <v>131741726690</v>
      </c>
      <c r="J3083" s="10">
        <v>45629</v>
      </c>
      <c r="K3083" s="11">
        <v>1726690</v>
      </c>
      <c r="L3083" s="11">
        <f t="shared" si="196"/>
        <v>0</v>
      </c>
      <c r="O3083" s="10">
        <f>+IFERROR(VLOOKUP(I3083,'[1]Resumen pagos 2025'!$1:$1048576,9,0),0)</f>
        <v>0</v>
      </c>
      <c r="P3083" t="b">
        <f t="shared" si="195"/>
        <v>0</v>
      </c>
    </row>
    <row r="3084" spans="1:16">
      <c r="A3084" t="s">
        <v>553</v>
      </c>
      <c r="B3084" t="s">
        <v>41</v>
      </c>
      <c r="C3084" s="9">
        <v>13173</v>
      </c>
      <c r="D3084" s="10">
        <v>45594</v>
      </c>
      <c r="E3084" s="11">
        <v>2606100</v>
      </c>
      <c r="F3084" t="s">
        <v>288</v>
      </c>
      <c r="G3084" s="10">
        <f t="shared" si="193"/>
        <v>45624</v>
      </c>
      <c r="H3084" t="s">
        <v>284</v>
      </c>
      <c r="I3084" s="12" t="str">
        <f t="shared" si="194"/>
        <v>131732606100</v>
      </c>
      <c r="J3084" s="10">
        <v>45629</v>
      </c>
      <c r="K3084" s="11">
        <v>2606100</v>
      </c>
      <c r="L3084" s="11">
        <f t="shared" si="196"/>
        <v>0</v>
      </c>
      <c r="O3084" s="10">
        <f>+IFERROR(VLOOKUP(I3084,'[1]Resumen pagos 2025'!$1:$1048576,9,0),0)</f>
        <v>0</v>
      </c>
      <c r="P3084" t="b">
        <f t="shared" si="195"/>
        <v>0</v>
      </c>
    </row>
    <row r="3085" spans="1:16">
      <c r="A3085" t="s">
        <v>59</v>
      </c>
      <c r="B3085" t="s">
        <v>41</v>
      </c>
      <c r="C3085" s="9">
        <v>9276</v>
      </c>
      <c r="D3085" s="10">
        <v>45594</v>
      </c>
      <c r="E3085" s="11">
        <v>1187891</v>
      </c>
      <c r="F3085" t="s">
        <v>288</v>
      </c>
      <c r="G3085" s="10">
        <f t="shared" si="193"/>
        <v>45624</v>
      </c>
      <c r="H3085" t="s">
        <v>284</v>
      </c>
      <c r="I3085" s="12" t="str">
        <f t="shared" si="194"/>
        <v>92761187891</v>
      </c>
      <c r="J3085" s="10">
        <v>45631</v>
      </c>
      <c r="K3085" s="11">
        <v>1187891</v>
      </c>
      <c r="L3085" s="11">
        <f t="shared" si="196"/>
        <v>0</v>
      </c>
      <c r="O3085" s="10">
        <f>+IFERROR(VLOOKUP(I3085,'[1]Resumen pagos 2025'!$1:$1048576,9,0),0)</f>
        <v>0</v>
      </c>
      <c r="P3085" t="b">
        <f t="shared" si="195"/>
        <v>0</v>
      </c>
    </row>
    <row r="3086" spans="1:16">
      <c r="A3086" t="s">
        <v>629</v>
      </c>
      <c r="B3086" t="s">
        <v>41</v>
      </c>
      <c r="C3086" s="9">
        <v>758</v>
      </c>
      <c r="D3086" s="10">
        <v>45594</v>
      </c>
      <c r="E3086" s="11">
        <v>198000</v>
      </c>
      <c r="F3086" t="s">
        <v>288</v>
      </c>
      <c r="G3086" s="10">
        <f t="shared" si="193"/>
        <v>45624</v>
      </c>
      <c r="H3086" t="s">
        <v>284</v>
      </c>
      <c r="I3086" s="12" t="str">
        <f t="shared" si="194"/>
        <v>758198000</v>
      </c>
      <c r="J3086" s="10">
        <v>45593</v>
      </c>
      <c r="K3086" s="11">
        <v>198000</v>
      </c>
      <c r="L3086" s="11">
        <f t="shared" si="196"/>
        <v>0</v>
      </c>
      <c r="O3086" s="10">
        <f>+IFERROR(VLOOKUP(I3086,'[1]Resumen pagos 2025'!$1:$1048576,9,0),0)</f>
        <v>0</v>
      </c>
      <c r="P3086" t="b">
        <f t="shared" si="195"/>
        <v>0</v>
      </c>
    </row>
    <row r="3087" spans="1:16">
      <c r="A3087" t="s">
        <v>646</v>
      </c>
      <c r="B3087" t="s">
        <v>297</v>
      </c>
      <c r="C3087" s="9">
        <v>84</v>
      </c>
      <c r="D3087" s="10">
        <v>45595</v>
      </c>
      <c r="E3087" s="11">
        <v>1812000</v>
      </c>
      <c r="F3087" t="s">
        <v>288</v>
      </c>
      <c r="G3087" s="10">
        <f t="shared" si="193"/>
        <v>45625</v>
      </c>
      <c r="H3087" t="s">
        <v>284</v>
      </c>
      <c r="I3087" s="12" t="str">
        <f t="shared" si="194"/>
        <v>841812000</v>
      </c>
      <c r="J3087" s="10">
        <v>45603</v>
      </c>
      <c r="K3087" s="11">
        <v>1826193</v>
      </c>
      <c r="L3087" s="11">
        <f t="shared" si="196"/>
        <v>14193</v>
      </c>
      <c r="M3087" t="s">
        <v>647</v>
      </c>
      <c r="O3087" s="10">
        <f>+IFERROR(VLOOKUP(I3087,'[1]Resumen pagos 2025'!$1:$1048576,9,0),0)</f>
        <v>0</v>
      </c>
      <c r="P3087" t="b">
        <f t="shared" si="195"/>
        <v>0</v>
      </c>
    </row>
    <row r="3088" spans="1:16">
      <c r="A3088" t="s">
        <v>478</v>
      </c>
      <c r="B3088" t="s">
        <v>41</v>
      </c>
      <c r="C3088" s="9">
        <v>438</v>
      </c>
      <c r="D3088" s="10">
        <v>45595</v>
      </c>
      <c r="E3088" s="11">
        <v>349800</v>
      </c>
      <c r="F3088" t="s">
        <v>288</v>
      </c>
      <c r="G3088" s="10">
        <f t="shared" si="193"/>
        <v>45625</v>
      </c>
      <c r="H3088" t="s">
        <v>284</v>
      </c>
      <c r="I3088" s="12" t="str">
        <f t="shared" si="194"/>
        <v>438349800</v>
      </c>
      <c r="J3088" s="51">
        <v>45614</v>
      </c>
      <c r="K3088" s="29">
        <v>349800</v>
      </c>
      <c r="L3088" s="11">
        <f t="shared" si="196"/>
        <v>0</v>
      </c>
      <c r="N3088" s="13" t="s">
        <v>554</v>
      </c>
      <c r="O3088" s="10">
        <f>+IFERROR(VLOOKUP(I3088,'[1]Resumen pagos 2025'!$1:$1048576,9,0),0)</f>
        <v>0</v>
      </c>
      <c r="P3088" t="b">
        <f t="shared" si="195"/>
        <v>0</v>
      </c>
    </row>
    <row r="3089" spans="1:16">
      <c r="A3089" t="s">
        <v>648</v>
      </c>
      <c r="B3089" t="s">
        <v>41</v>
      </c>
      <c r="C3089" s="9">
        <v>33269</v>
      </c>
      <c r="D3089" s="10">
        <v>45595</v>
      </c>
      <c r="E3089" s="11">
        <v>770000</v>
      </c>
      <c r="F3089" t="s">
        <v>288</v>
      </c>
      <c r="G3089" s="10">
        <f t="shared" si="193"/>
        <v>45625</v>
      </c>
      <c r="H3089" t="s">
        <v>284</v>
      </c>
      <c r="I3089" s="12" t="str">
        <f t="shared" si="194"/>
        <v>33269770000</v>
      </c>
      <c r="J3089" s="10">
        <v>45593</v>
      </c>
      <c r="K3089" s="11">
        <v>770000</v>
      </c>
      <c r="L3089" s="11">
        <f t="shared" si="196"/>
        <v>0</v>
      </c>
      <c r="O3089" s="10">
        <f>+IFERROR(VLOOKUP(I3089,'[1]Resumen pagos 2025'!$1:$1048576,9,0),0)</f>
        <v>0</v>
      </c>
      <c r="P3089" t="b">
        <f t="shared" si="195"/>
        <v>0</v>
      </c>
    </row>
    <row r="3090" spans="1:16">
      <c r="A3090" t="s">
        <v>96</v>
      </c>
      <c r="B3090" t="s">
        <v>41</v>
      </c>
      <c r="C3090" s="9">
        <v>14424</v>
      </c>
      <c r="D3090" s="10">
        <v>45595</v>
      </c>
      <c r="E3090" s="11">
        <v>3225961</v>
      </c>
      <c r="F3090" t="s">
        <v>288</v>
      </c>
      <c r="G3090" s="10">
        <f t="shared" si="193"/>
        <v>45625</v>
      </c>
      <c r="H3090" t="s">
        <v>284</v>
      </c>
      <c r="I3090" s="12" t="str">
        <f t="shared" si="194"/>
        <v>144243225961</v>
      </c>
      <c r="L3090" s="11">
        <f t="shared" si="196"/>
        <v>-3225961</v>
      </c>
      <c r="O3090" s="10">
        <f>+IFERROR(VLOOKUP(I3090,'[1]Resumen pagos 2025'!$1:$1048576,9,0),0)</f>
        <v>0</v>
      </c>
      <c r="P3090" t="b">
        <f t="shared" si="195"/>
        <v>1</v>
      </c>
    </row>
    <row r="3091" spans="1:16">
      <c r="A3091" t="s">
        <v>376</v>
      </c>
      <c r="B3091" t="s">
        <v>41</v>
      </c>
      <c r="C3091" s="9">
        <v>8664247</v>
      </c>
      <c r="D3091" s="10">
        <v>45595</v>
      </c>
      <c r="E3091" s="11">
        <v>23461</v>
      </c>
      <c r="F3091" t="s">
        <v>288</v>
      </c>
      <c r="G3091" s="10">
        <f t="shared" si="193"/>
        <v>45625</v>
      </c>
      <c r="H3091" t="s">
        <v>284</v>
      </c>
      <c r="I3091" s="12" t="str">
        <f t="shared" si="194"/>
        <v>866424723461</v>
      </c>
      <c r="J3091" s="10">
        <f>+G3091</f>
        <v>45625</v>
      </c>
      <c r="K3091" s="11">
        <f>+E3091</f>
        <v>23461</v>
      </c>
      <c r="L3091" s="11">
        <f t="shared" si="196"/>
        <v>0</v>
      </c>
      <c r="O3091" s="10">
        <f>+IFERROR(VLOOKUP(I3091,'[1]Resumen pagos 2025'!$1:$1048576,9,0),0)</f>
        <v>0</v>
      </c>
      <c r="P3091" t="b">
        <f t="shared" si="195"/>
        <v>0</v>
      </c>
    </row>
    <row r="3092" spans="1:16">
      <c r="A3092" t="s">
        <v>95</v>
      </c>
      <c r="B3092" t="s">
        <v>41</v>
      </c>
      <c r="C3092" s="9">
        <v>6438</v>
      </c>
      <c r="D3092" s="10">
        <v>45595</v>
      </c>
      <c r="E3092" s="11">
        <v>16112972</v>
      </c>
      <c r="F3092" t="s">
        <v>288</v>
      </c>
      <c r="G3092" s="10">
        <f t="shared" si="193"/>
        <v>45625</v>
      </c>
      <c r="H3092" t="s">
        <v>284</v>
      </c>
      <c r="I3092" s="12" t="str">
        <f t="shared" si="194"/>
        <v>643816112972</v>
      </c>
      <c r="J3092" s="10">
        <v>45631</v>
      </c>
      <c r="K3092" s="11">
        <v>16112972</v>
      </c>
      <c r="L3092" s="11">
        <f t="shared" si="196"/>
        <v>0</v>
      </c>
      <c r="O3092" s="10">
        <f>+IFERROR(VLOOKUP(I3092,'[1]Resumen pagos 2025'!$1:$1048576,9,0),0)</f>
        <v>0</v>
      </c>
      <c r="P3092" t="b">
        <f t="shared" si="195"/>
        <v>0</v>
      </c>
    </row>
    <row r="3093" spans="1:16">
      <c r="A3093" t="s">
        <v>55</v>
      </c>
      <c r="B3093" t="s">
        <v>41</v>
      </c>
      <c r="C3093" s="9">
        <v>1129920</v>
      </c>
      <c r="D3093" s="10">
        <v>45595</v>
      </c>
      <c r="E3093" s="11">
        <v>1495480</v>
      </c>
      <c r="F3093" t="s">
        <v>288</v>
      </c>
      <c r="G3093" s="10">
        <f t="shared" si="193"/>
        <v>45625</v>
      </c>
      <c r="H3093" t="s">
        <v>284</v>
      </c>
      <c r="I3093" s="12" t="str">
        <f t="shared" si="194"/>
        <v>11299201495480</v>
      </c>
      <c r="J3093" s="10">
        <v>45632</v>
      </c>
      <c r="K3093" s="11">
        <v>1495480</v>
      </c>
      <c r="L3093" s="11">
        <f t="shared" si="196"/>
        <v>0</v>
      </c>
      <c r="N3093" s="14" t="s">
        <v>304</v>
      </c>
      <c r="O3093" s="10">
        <f>+IFERROR(VLOOKUP(I3093,'[1]Resumen pagos 2025'!$1:$1048576,9,0),0)</f>
        <v>0</v>
      </c>
      <c r="P3093" t="b">
        <f t="shared" si="195"/>
        <v>0</v>
      </c>
    </row>
    <row r="3094" spans="1:16">
      <c r="A3094" t="s">
        <v>55</v>
      </c>
      <c r="B3094" t="s">
        <v>41</v>
      </c>
      <c r="C3094" s="9">
        <v>1129900</v>
      </c>
      <c r="D3094" s="10">
        <v>45595</v>
      </c>
      <c r="E3094" s="11">
        <v>254992</v>
      </c>
      <c r="F3094" t="s">
        <v>288</v>
      </c>
      <c r="G3094" s="10">
        <f t="shared" si="193"/>
        <v>45625</v>
      </c>
      <c r="H3094" t="s">
        <v>284</v>
      </c>
      <c r="I3094" s="12" t="str">
        <f t="shared" si="194"/>
        <v>1129900254992</v>
      </c>
      <c r="J3094" s="10">
        <v>45632</v>
      </c>
      <c r="K3094" s="11">
        <v>254992</v>
      </c>
      <c r="L3094" s="11">
        <f t="shared" si="196"/>
        <v>0</v>
      </c>
      <c r="N3094" s="14" t="s">
        <v>304</v>
      </c>
      <c r="O3094" s="10">
        <f>+IFERROR(VLOOKUP(I3094,'[1]Resumen pagos 2025'!$1:$1048576,9,0),0)</f>
        <v>0</v>
      </c>
      <c r="P3094" t="b">
        <f t="shared" si="195"/>
        <v>0</v>
      </c>
    </row>
    <row r="3095" spans="1:16">
      <c r="A3095" t="s">
        <v>55</v>
      </c>
      <c r="B3095" t="s">
        <v>41</v>
      </c>
      <c r="C3095" s="9">
        <v>1129872</v>
      </c>
      <c r="D3095" s="10">
        <v>45595</v>
      </c>
      <c r="E3095" s="11">
        <v>902208</v>
      </c>
      <c r="F3095" t="s">
        <v>288</v>
      </c>
      <c r="G3095" s="10">
        <f t="shared" si="193"/>
        <v>45625</v>
      </c>
      <c r="H3095" t="s">
        <v>284</v>
      </c>
      <c r="I3095" s="12" t="str">
        <f t="shared" si="194"/>
        <v>1129872902208</v>
      </c>
      <c r="J3095" s="10">
        <v>45632</v>
      </c>
      <c r="K3095" s="11">
        <v>902208</v>
      </c>
      <c r="L3095" s="11">
        <f t="shared" si="196"/>
        <v>0</v>
      </c>
      <c r="N3095" s="14" t="s">
        <v>304</v>
      </c>
      <c r="O3095" s="10">
        <f>+IFERROR(VLOOKUP(I3095,'[1]Resumen pagos 2025'!$1:$1048576,9,0),0)</f>
        <v>0</v>
      </c>
      <c r="P3095" t="b">
        <f t="shared" si="195"/>
        <v>0</v>
      </c>
    </row>
    <row r="3096" spans="1:16">
      <c r="A3096" t="s">
        <v>55</v>
      </c>
      <c r="B3096" t="s">
        <v>41</v>
      </c>
      <c r="C3096" s="9">
        <v>1129827</v>
      </c>
      <c r="D3096" s="10">
        <v>45595</v>
      </c>
      <c r="E3096" s="11">
        <v>2879973</v>
      </c>
      <c r="F3096" t="s">
        <v>288</v>
      </c>
      <c r="G3096" s="10">
        <f t="shared" si="193"/>
        <v>45625</v>
      </c>
      <c r="H3096" t="s">
        <v>284</v>
      </c>
      <c r="I3096" s="12" t="str">
        <f t="shared" si="194"/>
        <v>11298272879973</v>
      </c>
      <c r="J3096" s="10">
        <v>45632</v>
      </c>
      <c r="K3096" s="11">
        <v>2879973</v>
      </c>
      <c r="L3096" s="11">
        <f t="shared" si="196"/>
        <v>0</v>
      </c>
      <c r="N3096" s="14" t="s">
        <v>304</v>
      </c>
      <c r="O3096" s="10">
        <f>+IFERROR(VLOOKUP(I3096,'[1]Resumen pagos 2025'!$1:$1048576,9,0),0)</f>
        <v>0</v>
      </c>
      <c r="P3096" t="b">
        <f t="shared" si="195"/>
        <v>0</v>
      </c>
    </row>
    <row r="3097" spans="1:16">
      <c r="A3097" t="s">
        <v>55</v>
      </c>
      <c r="B3097" t="s">
        <v>41</v>
      </c>
      <c r="C3097" s="9">
        <v>1129826</v>
      </c>
      <c r="D3097" s="10">
        <v>45595</v>
      </c>
      <c r="E3097" s="11">
        <v>1823980</v>
      </c>
      <c r="F3097" t="s">
        <v>288</v>
      </c>
      <c r="G3097" s="10">
        <f t="shared" si="193"/>
        <v>45625</v>
      </c>
      <c r="H3097" t="s">
        <v>284</v>
      </c>
      <c r="I3097" s="12" t="str">
        <f t="shared" si="194"/>
        <v>11298261823980</v>
      </c>
      <c r="J3097" s="10">
        <v>45632</v>
      </c>
      <c r="K3097" s="11">
        <v>1823980</v>
      </c>
      <c r="L3097" s="11">
        <f t="shared" si="196"/>
        <v>0</v>
      </c>
      <c r="N3097" s="14" t="s">
        <v>304</v>
      </c>
      <c r="O3097" s="10">
        <f>+IFERROR(VLOOKUP(I3097,'[1]Resumen pagos 2025'!$1:$1048576,9,0),0)</f>
        <v>0</v>
      </c>
      <c r="P3097" t="b">
        <f t="shared" si="195"/>
        <v>0</v>
      </c>
    </row>
    <row r="3098" spans="1:16">
      <c r="A3098" t="s">
        <v>627</v>
      </c>
      <c r="B3098" t="s">
        <v>41</v>
      </c>
      <c r="C3098" s="9">
        <v>5254</v>
      </c>
      <c r="D3098" s="10">
        <v>45595</v>
      </c>
      <c r="E3098" s="11">
        <v>95000</v>
      </c>
      <c r="F3098" t="s">
        <v>288</v>
      </c>
      <c r="G3098" s="10">
        <f t="shared" si="193"/>
        <v>45625</v>
      </c>
      <c r="H3098" t="s">
        <v>284</v>
      </c>
      <c r="I3098" s="12" t="str">
        <f t="shared" si="194"/>
        <v>525495000</v>
      </c>
      <c r="J3098" s="10">
        <v>45593</v>
      </c>
      <c r="K3098" s="11">
        <v>95008</v>
      </c>
      <c r="L3098" s="11">
        <f t="shared" si="196"/>
        <v>8</v>
      </c>
      <c r="O3098" s="10">
        <f>+IFERROR(VLOOKUP(I3098,'[1]Resumen pagos 2025'!$1:$1048576,9,0),0)</f>
        <v>0</v>
      </c>
      <c r="P3098" t="b">
        <f t="shared" si="195"/>
        <v>0</v>
      </c>
    </row>
    <row r="3099" spans="1:16">
      <c r="A3099" t="s">
        <v>553</v>
      </c>
      <c r="B3099" t="s">
        <v>41</v>
      </c>
      <c r="C3099" s="9">
        <v>13207</v>
      </c>
      <c r="D3099" s="10">
        <v>45595</v>
      </c>
      <c r="E3099" s="11">
        <v>1368500</v>
      </c>
      <c r="F3099" t="s">
        <v>288</v>
      </c>
      <c r="G3099" s="10">
        <f t="shared" si="193"/>
        <v>45625</v>
      </c>
      <c r="H3099" t="s">
        <v>284</v>
      </c>
      <c r="I3099" s="12" t="str">
        <f t="shared" si="194"/>
        <v>132071368500</v>
      </c>
      <c r="J3099" s="10">
        <v>45629</v>
      </c>
      <c r="K3099" s="11">
        <v>1368500</v>
      </c>
      <c r="L3099" s="11">
        <f t="shared" si="196"/>
        <v>0</v>
      </c>
      <c r="O3099" s="10">
        <f>+IFERROR(VLOOKUP(I3099,'[1]Resumen pagos 2025'!$1:$1048576,9,0),0)</f>
        <v>0</v>
      </c>
      <c r="P3099" t="b">
        <f t="shared" si="195"/>
        <v>0</v>
      </c>
    </row>
    <row r="3100" spans="1:16">
      <c r="A3100" t="s">
        <v>553</v>
      </c>
      <c r="B3100" t="s">
        <v>41</v>
      </c>
      <c r="C3100" s="9">
        <v>13198</v>
      </c>
      <c r="D3100" s="10">
        <v>45595</v>
      </c>
      <c r="E3100" s="11">
        <v>844046</v>
      </c>
      <c r="F3100" t="s">
        <v>288</v>
      </c>
      <c r="G3100" s="10">
        <f t="shared" si="193"/>
        <v>45625</v>
      </c>
      <c r="H3100" t="s">
        <v>284</v>
      </c>
      <c r="I3100" s="12" t="str">
        <f t="shared" si="194"/>
        <v>13198844046</v>
      </c>
      <c r="J3100" s="10">
        <v>45629</v>
      </c>
      <c r="K3100" s="11">
        <v>844046</v>
      </c>
      <c r="L3100" s="11">
        <f t="shared" si="196"/>
        <v>0</v>
      </c>
      <c r="O3100" s="10">
        <f>+IFERROR(VLOOKUP(I3100,'[1]Resumen pagos 2025'!$1:$1048576,9,0),0)</f>
        <v>0</v>
      </c>
      <c r="P3100" t="b">
        <f t="shared" si="195"/>
        <v>0</v>
      </c>
    </row>
    <row r="3101" spans="1:16">
      <c r="A3101" t="s">
        <v>553</v>
      </c>
      <c r="B3101" t="s">
        <v>41</v>
      </c>
      <c r="C3101" s="9">
        <v>13197</v>
      </c>
      <c r="D3101" s="10">
        <v>45595</v>
      </c>
      <c r="E3101" s="11">
        <v>761541</v>
      </c>
      <c r="F3101" t="s">
        <v>288</v>
      </c>
      <c r="G3101" s="10">
        <f t="shared" si="193"/>
        <v>45625</v>
      </c>
      <c r="H3101" t="s">
        <v>284</v>
      </c>
      <c r="I3101" s="12" t="str">
        <f t="shared" si="194"/>
        <v>13197761541</v>
      </c>
      <c r="J3101" s="10">
        <v>45629</v>
      </c>
      <c r="K3101" s="11">
        <v>761541</v>
      </c>
      <c r="L3101" s="11">
        <f t="shared" si="196"/>
        <v>0</v>
      </c>
      <c r="O3101" s="10">
        <f>+IFERROR(VLOOKUP(I3101,'[1]Resumen pagos 2025'!$1:$1048576,9,0),0)</f>
        <v>0</v>
      </c>
      <c r="P3101" t="b">
        <f t="shared" si="195"/>
        <v>0</v>
      </c>
    </row>
    <row r="3102" spans="1:16">
      <c r="A3102" t="s">
        <v>553</v>
      </c>
      <c r="B3102" t="s">
        <v>41</v>
      </c>
      <c r="C3102" s="9">
        <v>13196</v>
      </c>
      <c r="D3102" s="10">
        <v>45595</v>
      </c>
      <c r="E3102" s="11">
        <v>333200</v>
      </c>
      <c r="F3102" t="s">
        <v>288</v>
      </c>
      <c r="G3102" s="10">
        <f t="shared" si="193"/>
        <v>45625</v>
      </c>
      <c r="H3102" t="s">
        <v>284</v>
      </c>
      <c r="I3102" s="12" t="str">
        <f t="shared" si="194"/>
        <v>13196333200</v>
      </c>
      <c r="J3102" s="10">
        <v>45629</v>
      </c>
      <c r="K3102" s="11">
        <v>333200</v>
      </c>
      <c r="L3102" s="11">
        <f t="shared" si="196"/>
        <v>0</v>
      </c>
      <c r="O3102" s="10">
        <f>+IFERROR(VLOOKUP(I3102,'[1]Resumen pagos 2025'!$1:$1048576,9,0),0)</f>
        <v>0</v>
      </c>
      <c r="P3102" t="b">
        <f t="shared" si="195"/>
        <v>0</v>
      </c>
    </row>
    <row r="3103" spans="1:16">
      <c r="A3103" t="s">
        <v>66</v>
      </c>
      <c r="B3103" t="s">
        <v>41</v>
      </c>
      <c r="C3103" s="9">
        <v>10</v>
      </c>
      <c r="D3103" s="10">
        <v>45595</v>
      </c>
      <c r="E3103" s="11">
        <v>1095033</v>
      </c>
      <c r="F3103" t="s">
        <v>288</v>
      </c>
      <c r="G3103" s="10">
        <f t="shared" si="193"/>
        <v>45625</v>
      </c>
      <c r="H3103" t="s">
        <v>284</v>
      </c>
      <c r="I3103" s="12" t="str">
        <f t="shared" si="194"/>
        <v>101095033</v>
      </c>
      <c r="J3103" s="30">
        <v>45614</v>
      </c>
      <c r="K3103" s="31">
        <v>1095033</v>
      </c>
      <c r="L3103" s="11">
        <f t="shared" si="196"/>
        <v>0</v>
      </c>
      <c r="N3103" s="14" t="s">
        <v>588</v>
      </c>
      <c r="O3103" s="10">
        <f>+IFERROR(VLOOKUP(I3103,'[1]Resumen pagos 2025'!$1:$1048576,9,0),0)</f>
        <v>0</v>
      </c>
      <c r="P3103" t="b">
        <f t="shared" si="195"/>
        <v>0</v>
      </c>
    </row>
    <row r="3104" spans="1:16">
      <c r="A3104" t="s">
        <v>57</v>
      </c>
      <c r="B3104" t="s">
        <v>41</v>
      </c>
      <c r="C3104" s="9">
        <v>607796</v>
      </c>
      <c r="D3104" s="10">
        <v>45595</v>
      </c>
      <c r="E3104" s="11">
        <v>215780</v>
      </c>
      <c r="F3104" t="s">
        <v>288</v>
      </c>
      <c r="G3104" s="10">
        <f t="shared" si="193"/>
        <v>45625</v>
      </c>
      <c r="H3104" t="s">
        <v>284</v>
      </c>
      <c r="I3104" s="12" t="str">
        <f t="shared" si="194"/>
        <v>607796215780</v>
      </c>
      <c r="J3104" s="10">
        <v>45631</v>
      </c>
      <c r="K3104" s="11">
        <v>215780</v>
      </c>
      <c r="L3104" s="11">
        <f t="shared" si="196"/>
        <v>0</v>
      </c>
      <c r="O3104" s="10">
        <f>+IFERROR(VLOOKUP(I3104,'[1]Resumen pagos 2025'!$1:$1048576,9,0),0)</f>
        <v>0</v>
      </c>
      <c r="P3104" t="b">
        <f t="shared" si="195"/>
        <v>0</v>
      </c>
    </row>
    <row r="3105" spans="1:16">
      <c r="A3105" t="s">
        <v>61</v>
      </c>
      <c r="B3105" t="s">
        <v>297</v>
      </c>
      <c r="C3105" s="9">
        <v>1665</v>
      </c>
      <c r="D3105" s="10">
        <v>45595</v>
      </c>
      <c r="E3105" s="11">
        <v>948139</v>
      </c>
      <c r="F3105" t="s">
        <v>288</v>
      </c>
      <c r="G3105" s="10">
        <f t="shared" si="193"/>
        <v>45625</v>
      </c>
      <c r="H3105" t="s">
        <v>284</v>
      </c>
      <c r="I3105" s="12" t="str">
        <f t="shared" si="194"/>
        <v>1665948139</v>
      </c>
      <c r="J3105" s="10">
        <v>45618</v>
      </c>
      <c r="K3105" s="11">
        <v>948139</v>
      </c>
      <c r="L3105" s="11">
        <f t="shared" si="196"/>
        <v>0</v>
      </c>
      <c r="O3105" s="10">
        <f>+IFERROR(VLOOKUP(I3105,'[1]Resumen pagos 2025'!$1:$1048576,9,0),0)</f>
        <v>0</v>
      </c>
      <c r="P3105" t="b">
        <f t="shared" si="195"/>
        <v>0</v>
      </c>
    </row>
    <row r="3106" spans="1:16">
      <c r="A3106" t="s">
        <v>488</v>
      </c>
      <c r="B3106" t="s">
        <v>41</v>
      </c>
      <c r="C3106" s="9">
        <v>49475644</v>
      </c>
      <c r="D3106" s="10">
        <v>45595</v>
      </c>
      <c r="E3106" s="11">
        <v>155333</v>
      </c>
      <c r="F3106" t="s">
        <v>288</v>
      </c>
      <c r="G3106" s="10">
        <f t="shared" si="193"/>
        <v>45625</v>
      </c>
      <c r="H3106" t="s">
        <v>284</v>
      </c>
      <c r="I3106" s="12" t="str">
        <f t="shared" si="194"/>
        <v>49475644155333</v>
      </c>
      <c r="J3106" s="10">
        <v>45595</v>
      </c>
      <c r="K3106" s="11">
        <v>155333</v>
      </c>
      <c r="L3106" s="11">
        <f t="shared" si="196"/>
        <v>0</v>
      </c>
      <c r="O3106" s="10">
        <f>+IFERROR(VLOOKUP(I3106,'[1]Resumen pagos 2025'!$1:$1048576,9,0),0)</f>
        <v>0</v>
      </c>
      <c r="P3106" t="b">
        <f t="shared" si="195"/>
        <v>0</v>
      </c>
    </row>
    <row r="3107" spans="1:16">
      <c r="A3107" t="s">
        <v>488</v>
      </c>
      <c r="B3107" t="s">
        <v>297</v>
      </c>
      <c r="C3107" s="9">
        <v>12895133</v>
      </c>
      <c r="D3107" s="10">
        <v>45595</v>
      </c>
      <c r="E3107" s="11">
        <v>0</v>
      </c>
      <c r="F3107" t="s">
        <v>288</v>
      </c>
      <c r="G3107" s="10">
        <f t="shared" si="193"/>
        <v>45625</v>
      </c>
      <c r="H3107" t="s">
        <v>284</v>
      </c>
      <c r="I3107" s="12" t="str">
        <f t="shared" si="194"/>
        <v>128951330</v>
      </c>
      <c r="J3107" s="10">
        <v>45595</v>
      </c>
      <c r="K3107" s="11">
        <v>0</v>
      </c>
      <c r="L3107" s="11">
        <f t="shared" si="196"/>
        <v>0</v>
      </c>
      <c r="O3107" s="10">
        <f>+IFERROR(VLOOKUP(I3107,'[1]Resumen pagos 2025'!$1:$1048576,9,0),0)</f>
        <v>0</v>
      </c>
      <c r="P3107" t="b">
        <f t="shared" si="195"/>
        <v>0</v>
      </c>
    </row>
    <row r="3108" spans="1:16">
      <c r="A3108" t="s">
        <v>127</v>
      </c>
      <c r="B3108" t="s">
        <v>297</v>
      </c>
      <c r="C3108" s="9">
        <v>226279</v>
      </c>
      <c r="D3108" s="10">
        <v>45597</v>
      </c>
      <c r="E3108" s="11">
        <v>184025</v>
      </c>
      <c r="F3108" t="s">
        <v>288</v>
      </c>
      <c r="G3108" s="10">
        <f t="shared" si="193"/>
        <v>45627</v>
      </c>
      <c r="H3108" t="s">
        <v>284</v>
      </c>
      <c r="I3108" s="12" t="str">
        <f t="shared" si="194"/>
        <v>226279184025</v>
      </c>
      <c r="L3108" s="11">
        <f t="shared" si="196"/>
        <v>-184025</v>
      </c>
      <c r="O3108" s="10">
        <f>+IFERROR(VLOOKUP(I3108,'[1]Resumen pagos 2025'!$1:$1048576,9,0),0)</f>
        <v>0</v>
      </c>
      <c r="P3108" t="b">
        <f t="shared" si="195"/>
        <v>1</v>
      </c>
    </row>
    <row r="3109" spans="1:16">
      <c r="A3109" t="s">
        <v>649</v>
      </c>
      <c r="B3109" t="s">
        <v>41</v>
      </c>
      <c r="C3109" s="9">
        <v>2230</v>
      </c>
      <c r="D3109" s="10">
        <v>45598</v>
      </c>
      <c r="E3109" s="11">
        <v>170989</v>
      </c>
      <c r="F3109" t="s">
        <v>288</v>
      </c>
      <c r="G3109" s="10">
        <f t="shared" si="193"/>
        <v>45628</v>
      </c>
      <c r="H3109" t="s">
        <v>284</v>
      </c>
      <c r="I3109" s="12" t="str">
        <f t="shared" si="194"/>
        <v>2230170989</v>
      </c>
      <c r="L3109" s="11">
        <f t="shared" si="196"/>
        <v>-170989</v>
      </c>
      <c r="O3109" s="10">
        <f>+IFERROR(VLOOKUP(I3109,'[1]Resumen pagos 2025'!$1:$1048576,9,0),0)</f>
        <v>0</v>
      </c>
      <c r="P3109" t="b">
        <f t="shared" si="195"/>
        <v>1</v>
      </c>
    </row>
    <row r="3110" spans="1:16">
      <c r="A3110" t="s">
        <v>633</v>
      </c>
      <c r="B3110" t="s">
        <v>41</v>
      </c>
      <c r="C3110" s="9">
        <v>681</v>
      </c>
      <c r="D3110" s="10">
        <v>45599</v>
      </c>
      <c r="E3110" s="11">
        <v>50000</v>
      </c>
      <c r="F3110" t="s">
        <v>288</v>
      </c>
      <c r="G3110" s="10">
        <f t="shared" si="193"/>
        <v>45629</v>
      </c>
      <c r="H3110" t="s">
        <v>284</v>
      </c>
      <c r="I3110" s="12" t="str">
        <f t="shared" si="194"/>
        <v>68150000</v>
      </c>
      <c r="J3110" s="10">
        <v>45607</v>
      </c>
      <c r="K3110" s="11">
        <v>50000</v>
      </c>
      <c r="L3110" s="11">
        <f t="shared" si="196"/>
        <v>0</v>
      </c>
      <c r="O3110" s="10">
        <f>+IFERROR(VLOOKUP(I3110,'[1]Resumen pagos 2025'!$1:$1048576,9,0),0)</f>
        <v>0</v>
      </c>
      <c r="P3110" t="b">
        <f t="shared" si="195"/>
        <v>0</v>
      </c>
    </row>
    <row r="3111" spans="1:16">
      <c r="A3111" t="s">
        <v>128</v>
      </c>
      <c r="B3111" t="s">
        <v>41</v>
      </c>
      <c r="C3111" s="9">
        <v>871325</v>
      </c>
      <c r="D3111" s="10">
        <v>45600</v>
      </c>
      <c r="E3111" s="11">
        <v>260944</v>
      </c>
      <c r="F3111" t="s">
        <v>288</v>
      </c>
      <c r="G3111" s="10">
        <f t="shared" si="193"/>
        <v>45630</v>
      </c>
      <c r="H3111" t="s">
        <v>284</v>
      </c>
      <c r="I3111" s="12" t="str">
        <f t="shared" si="194"/>
        <v>871325260944</v>
      </c>
      <c r="J3111" s="10">
        <v>45643</v>
      </c>
      <c r="K3111" s="11">
        <v>260944</v>
      </c>
      <c r="L3111" s="11">
        <f t="shared" si="196"/>
        <v>0</v>
      </c>
      <c r="O3111" s="10">
        <f>+IFERROR(VLOOKUP(I3111,'[1]Resumen pagos 2025'!$1:$1048576,9,0),0)</f>
        <v>0</v>
      </c>
      <c r="P3111" t="b">
        <f t="shared" si="195"/>
        <v>0</v>
      </c>
    </row>
    <row r="3112" spans="1:16">
      <c r="A3112" t="s">
        <v>295</v>
      </c>
      <c r="B3112" t="s">
        <v>41</v>
      </c>
      <c r="C3112" s="9">
        <v>35839</v>
      </c>
      <c r="D3112" s="10">
        <v>45600</v>
      </c>
      <c r="E3112" s="11">
        <v>47600</v>
      </c>
      <c r="F3112" t="s">
        <v>288</v>
      </c>
      <c r="G3112" s="10">
        <f t="shared" si="193"/>
        <v>45630</v>
      </c>
      <c r="H3112" t="s">
        <v>284</v>
      </c>
      <c r="I3112" s="12" t="str">
        <f t="shared" si="194"/>
        <v>3583947600</v>
      </c>
      <c r="J3112" s="10">
        <v>45600</v>
      </c>
      <c r="K3112" s="11">
        <v>47600</v>
      </c>
      <c r="L3112" s="11">
        <f t="shared" si="196"/>
        <v>0</v>
      </c>
      <c r="O3112" s="10">
        <f>+IFERROR(VLOOKUP(I3112,'[1]Resumen pagos 2025'!$1:$1048576,9,0),0)</f>
        <v>0</v>
      </c>
      <c r="P3112" t="b">
        <f t="shared" si="195"/>
        <v>0</v>
      </c>
    </row>
    <row r="3113" spans="1:16">
      <c r="A3113" t="s">
        <v>335</v>
      </c>
      <c r="B3113" t="s">
        <v>41</v>
      </c>
      <c r="C3113" s="9">
        <v>11862</v>
      </c>
      <c r="D3113" s="10">
        <v>45600</v>
      </c>
      <c r="E3113" s="11">
        <v>201911</v>
      </c>
      <c r="F3113" t="s">
        <v>288</v>
      </c>
      <c r="G3113" s="10">
        <f t="shared" si="193"/>
        <v>45630</v>
      </c>
      <c r="H3113" t="s">
        <v>284</v>
      </c>
      <c r="I3113" s="12" t="str">
        <f t="shared" si="194"/>
        <v>11862201911</v>
      </c>
      <c r="J3113" s="10">
        <v>45600</v>
      </c>
      <c r="K3113" s="11">
        <v>201911</v>
      </c>
      <c r="L3113" s="11">
        <f t="shared" si="196"/>
        <v>0</v>
      </c>
      <c r="O3113" s="10">
        <f>+IFERROR(VLOOKUP(I3113,'[1]Resumen pagos 2025'!$1:$1048576,9,0),0)</f>
        <v>0</v>
      </c>
      <c r="P3113" t="b">
        <f t="shared" si="195"/>
        <v>0</v>
      </c>
    </row>
    <row r="3114" spans="1:16">
      <c r="A3114" t="s">
        <v>52</v>
      </c>
      <c r="B3114" t="s">
        <v>41</v>
      </c>
      <c r="C3114" s="9">
        <v>125121</v>
      </c>
      <c r="D3114" s="10">
        <v>45601</v>
      </c>
      <c r="E3114" s="11">
        <v>290955</v>
      </c>
      <c r="F3114" t="s">
        <v>288</v>
      </c>
      <c r="G3114" s="10">
        <f t="shared" si="193"/>
        <v>45631</v>
      </c>
      <c r="H3114" t="s">
        <v>284</v>
      </c>
      <c r="I3114" s="12" t="str">
        <f t="shared" si="194"/>
        <v>125121290955</v>
      </c>
      <c r="J3114" s="10">
        <v>45643</v>
      </c>
      <c r="K3114" s="11">
        <v>290955</v>
      </c>
      <c r="L3114" s="11">
        <f t="shared" si="196"/>
        <v>0</v>
      </c>
      <c r="O3114" s="10">
        <f>+IFERROR(VLOOKUP(I3114,'[1]Resumen pagos 2025'!$1:$1048576,9,0),0)</f>
        <v>0</v>
      </c>
      <c r="P3114" t="b">
        <f t="shared" si="195"/>
        <v>0</v>
      </c>
    </row>
    <row r="3115" spans="1:16">
      <c r="A3115" t="s">
        <v>48</v>
      </c>
      <c r="B3115" t="s">
        <v>41</v>
      </c>
      <c r="C3115" s="9">
        <v>4679</v>
      </c>
      <c r="D3115" s="10">
        <v>45601</v>
      </c>
      <c r="E3115" s="11">
        <v>1711420</v>
      </c>
      <c r="F3115" t="s">
        <v>288</v>
      </c>
      <c r="G3115" s="10">
        <f t="shared" si="193"/>
        <v>45631</v>
      </c>
      <c r="H3115" t="s">
        <v>284</v>
      </c>
      <c r="I3115" s="12" t="str">
        <f t="shared" si="194"/>
        <v>46791711420</v>
      </c>
      <c r="J3115" s="10">
        <v>45660</v>
      </c>
      <c r="K3115" s="11">
        <v>1711420</v>
      </c>
      <c r="L3115" s="11">
        <f t="shared" si="196"/>
        <v>0</v>
      </c>
      <c r="O3115" s="10">
        <f>+IFERROR(VLOOKUP(I3115,'[1]Resumen pagos 2025'!$1:$1048576,9,0),0)</f>
        <v>45660</v>
      </c>
      <c r="P3115" t="b">
        <f t="shared" si="195"/>
        <v>1</v>
      </c>
    </row>
    <row r="3116" spans="1:16">
      <c r="A3116" t="s">
        <v>48</v>
      </c>
      <c r="B3116" t="s">
        <v>41</v>
      </c>
      <c r="C3116" s="9">
        <v>4678</v>
      </c>
      <c r="D3116" s="10">
        <v>45601</v>
      </c>
      <c r="E3116" s="11">
        <v>1711420</v>
      </c>
      <c r="F3116" t="s">
        <v>288</v>
      </c>
      <c r="G3116" s="10">
        <f t="shared" si="193"/>
        <v>45631</v>
      </c>
      <c r="H3116" t="s">
        <v>284</v>
      </c>
      <c r="I3116" s="12" t="str">
        <f t="shared" si="194"/>
        <v>46781711420</v>
      </c>
      <c r="L3116" s="11">
        <f t="shared" si="196"/>
        <v>-1711420</v>
      </c>
      <c r="O3116" s="10">
        <f>+IFERROR(VLOOKUP(I3116,'[1]Resumen pagos 2025'!$1:$1048576,9,0),0)</f>
        <v>0</v>
      </c>
      <c r="P3116" t="b">
        <f t="shared" si="195"/>
        <v>1</v>
      </c>
    </row>
    <row r="3117" spans="1:16">
      <c r="A3117" t="s">
        <v>55</v>
      </c>
      <c r="B3117" t="s">
        <v>41</v>
      </c>
      <c r="C3117" s="9">
        <v>1130025</v>
      </c>
      <c r="D3117" s="10">
        <v>45601</v>
      </c>
      <c r="E3117" s="11">
        <v>254992</v>
      </c>
      <c r="F3117" t="s">
        <v>288</v>
      </c>
      <c r="G3117" s="10">
        <f t="shared" si="193"/>
        <v>45631</v>
      </c>
      <c r="H3117" t="s">
        <v>284</v>
      </c>
      <c r="I3117" s="12" t="str">
        <f t="shared" si="194"/>
        <v>1130025254992</v>
      </c>
      <c r="J3117" s="10">
        <v>45632</v>
      </c>
      <c r="K3117" s="11">
        <v>254992</v>
      </c>
      <c r="L3117" s="11">
        <f t="shared" si="196"/>
        <v>0</v>
      </c>
      <c r="N3117" s="14" t="s">
        <v>304</v>
      </c>
      <c r="O3117" s="10">
        <f>+IFERROR(VLOOKUP(I3117,'[1]Resumen pagos 2025'!$1:$1048576,9,0),0)</f>
        <v>0</v>
      </c>
      <c r="P3117" t="b">
        <f t="shared" si="195"/>
        <v>0</v>
      </c>
    </row>
    <row r="3118" spans="1:16">
      <c r="A3118" t="s">
        <v>627</v>
      </c>
      <c r="B3118" t="s">
        <v>41</v>
      </c>
      <c r="C3118" s="9">
        <v>5281</v>
      </c>
      <c r="D3118" s="10">
        <v>45601</v>
      </c>
      <c r="E3118" s="11">
        <v>380000</v>
      </c>
      <c r="F3118" t="s">
        <v>288</v>
      </c>
      <c r="G3118" s="10">
        <f t="shared" si="193"/>
        <v>45631</v>
      </c>
      <c r="H3118" t="s">
        <v>284</v>
      </c>
      <c r="I3118" s="12" t="str">
        <f t="shared" si="194"/>
        <v>5281380000</v>
      </c>
      <c r="J3118" s="10">
        <v>45601</v>
      </c>
      <c r="K3118" s="11">
        <v>380000</v>
      </c>
      <c r="L3118" s="11">
        <f t="shared" si="196"/>
        <v>0</v>
      </c>
      <c r="O3118" s="10">
        <f>+IFERROR(VLOOKUP(I3118,'[1]Resumen pagos 2025'!$1:$1048576,9,0),0)</f>
        <v>0</v>
      </c>
      <c r="P3118" t="b">
        <f t="shared" si="195"/>
        <v>0</v>
      </c>
    </row>
    <row r="3119" spans="1:16">
      <c r="A3119" t="s">
        <v>59</v>
      </c>
      <c r="B3119" t="s">
        <v>41</v>
      </c>
      <c r="C3119" s="9">
        <v>9292</v>
      </c>
      <c r="D3119" s="10">
        <v>45601</v>
      </c>
      <c r="E3119" s="11">
        <v>887876</v>
      </c>
      <c r="F3119" t="s">
        <v>288</v>
      </c>
      <c r="G3119" s="10">
        <f t="shared" si="193"/>
        <v>45631</v>
      </c>
      <c r="H3119" t="s">
        <v>284</v>
      </c>
      <c r="I3119" s="12" t="str">
        <f t="shared" si="194"/>
        <v>9292887876</v>
      </c>
      <c r="J3119" s="10">
        <v>45631</v>
      </c>
      <c r="K3119" s="11">
        <v>887876</v>
      </c>
      <c r="L3119" s="11">
        <f t="shared" si="196"/>
        <v>0</v>
      </c>
      <c r="O3119" s="10">
        <f>+IFERROR(VLOOKUP(I3119,'[1]Resumen pagos 2025'!$1:$1048576,9,0),0)</f>
        <v>0</v>
      </c>
      <c r="P3119" t="b">
        <f t="shared" si="195"/>
        <v>0</v>
      </c>
    </row>
    <row r="3120" spans="1:16">
      <c r="A3120" t="s">
        <v>61</v>
      </c>
      <c r="B3120" t="s">
        <v>297</v>
      </c>
      <c r="C3120" s="9">
        <v>1671</v>
      </c>
      <c r="D3120" s="10">
        <v>45601</v>
      </c>
      <c r="E3120" s="11">
        <v>1393871</v>
      </c>
      <c r="F3120" t="s">
        <v>288</v>
      </c>
      <c r="G3120" s="10">
        <f t="shared" si="193"/>
        <v>45631</v>
      </c>
      <c r="H3120" t="s">
        <v>284</v>
      </c>
      <c r="I3120" s="12" t="str">
        <f t="shared" si="194"/>
        <v>16711393871</v>
      </c>
      <c r="J3120" s="10">
        <v>45618</v>
      </c>
      <c r="K3120" s="11">
        <v>1393871</v>
      </c>
      <c r="L3120" s="11">
        <f t="shared" si="196"/>
        <v>0</v>
      </c>
      <c r="O3120" s="10">
        <f>+IFERROR(VLOOKUP(I3120,'[1]Resumen pagos 2025'!$1:$1048576,9,0),0)</f>
        <v>0</v>
      </c>
      <c r="P3120" t="b">
        <f t="shared" si="195"/>
        <v>0</v>
      </c>
    </row>
    <row r="3121" spans="1:16">
      <c r="A3121" t="s">
        <v>562</v>
      </c>
      <c r="B3121" t="s">
        <v>41</v>
      </c>
      <c r="C3121" s="9">
        <v>445</v>
      </c>
      <c r="D3121" s="10">
        <v>45601</v>
      </c>
      <c r="E3121" s="34">
        <v>3153970</v>
      </c>
      <c r="F3121" t="s">
        <v>288</v>
      </c>
      <c r="G3121" s="10">
        <f t="shared" si="193"/>
        <v>45631</v>
      </c>
      <c r="H3121" t="s">
        <v>284</v>
      </c>
      <c r="I3121" s="12" t="str">
        <f t="shared" si="194"/>
        <v>4453153970</v>
      </c>
      <c r="J3121" s="10">
        <v>45910</v>
      </c>
      <c r="K3121" s="34">
        <v>3153970</v>
      </c>
      <c r="L3121" s="34">
        <f t="shared" si="196"/>
        <v>0</v>
      </c>
      <c r="M3121" t="s">
        <v>650</v>
      </c>
      <c r="N3121" s="13" t="s">
        <v>563</v>
      </c>
      <c r="O3121" s="10">
        <f>+IFERROR(VLOOKUP(I3121,'[1]Resumen pagos 2025'!$1:$1048576,9,0),0)</f>
        <v>0</v>
      </c>
      <c r="P3121" t="b">
        <f t="shared" si="195"/>
        <v>0</v>
      </c>
    </row>
    <row r="3122" spans="1:16">
      <c r="A3122" t="s">
        <v>562</v>
      </c>
      <c r="B3122" t="s">
        <v>41</v>
      </c>
      <c r="C3122" s="9">
        <v>444</v>
      </c>
      <c r="D3122" s="10">
        <v>45601</v>
      </c>
      <c r="E3122" s="34">
        <v>3153970</v>
      </c>
      <c r="F3122" t="s">
        <v>288</v>
      </c>
      <c r="G3122" s="10">
        <f t="shared" si="193"/>
        <v>45631</v>
      </c>
      <c r="H3122" t="s">
        <v>284</v>
      </c>
      <c r="I3122" s="12" t="str">
        <f t="shared" si="194"/>
        <v>4443153970</v>
      </c>
      <c r="J3122" s="10">
        <v>45910</v>
      </c>
      <c r="K3122" s="34">
        <v>3153970</v>
      </c>
      <c r="L3122" s="34">
        <f t="shared" si="196"/>
        <v>0</v>
      </c>
      <c r="M3122" t="s">
        <v>650</v>
      </c>
      <c r="N3122" s="13" t="s">
        <v>563</v>
      </c>
      <c r="O3122" s="10">
        <f>+IFERROR(VLOOKUP(I3122,'[1]Resumen pagos 2025'!$1:$1048576,9,0),0)</f>
        <v>0</v>
      </c>
      <c r="P3122" t="b">
        <f t="shared" si="195"/>
        <v>0</v>
      </c>
    </row>
    <row r="3123" spans="1:16">
      <c r="A3123" t="s">
        <v>67</v>
      </c>
      <c r="B3123" t="s">
        <v>41</v>
      </c>
      <c r="C3123" s="9">
        <v>43389</v>
      </c>
      <c r="D3123" s="10">
        <v>45602</v>
      </c>
      <c r="E3123" s="11">
        <v>1301078</v>
      </c>
      <c r="F3123" t="s">
        <v>288</v>
      </c>
      <c r="G3123" s="10">
        <f t="shared" si="193"/>
        <v>45632</v>
      </c>
      <c r="H3123" t="s">
        <v>284</v>
      </c>
      <c r="I3123" s="12" t="str">
        <f t="shared" si="194"/>
        <v>433891301078</v>
      </c>
      <c r="J3123" s="10">
        <v>45636</v>
      </c>
      <c r="K3123" s="11">
        <v>1301078</v>
      </c>
      <c r="L3123" s="11">
        <f t="shared" si="196"/>
        <v>0</v>
      </c>
      <c r="N3123" s="14" t="s">
        <v>298</v>
      </c>
      <c r="O3123" s="10">
        <f>+IFERROR(VLOOKUP(I3123,'[1]Resumen pagos 2025'!$1:$1048576,9,0),0)</f>
        <v>0</v>
      </c>
      <c r="P3123" t="b">
        <f t="shared" si="195"/>
        <v>0</v>
      </c>
    </row>
    <row r="3124" spans="1:16">
      <c r="A3124" t="s">
        <v>346</v>
      </c>
      <c r="B3124" t="s">
        <v>41</v>
      </c>
      <c r="C3124" s="9">
        <v>1082</v>
      </c>
      <c r="D3124" s="10">
        <v>45602</v>
      </c>
      <c r="E3124" s="11">
        <v>1207000</v>
      </c>
      <c r="F3124" t="s">
        <v>288</v>
      </c>
      <c r="G3124" s="10">
        <f t="shared" si="193"/>
        <v>45632</v>
      </c>
      <c r="H3124" t="s">
        <v>284</v>
      </c>
      <c r="I3124" s="12" t="str">
        <f t="shared" si="194"/>
        <v>10821207000</v>
      </c>
      <c r="J3124" s="10">
        <v>45579</v>
      </c>
      <c r="K3124" s="11">
        <f>818000+389000</f>
        <v>1207000</v>
      </c>
      <c r="L3124" s="11">
        <f t="shared" si="196"/>
        <v>0</v>
      </c>
      <c r="O3124" s="10">
        <f>+IFERROR(VLOOKUP(I3124,'[1]Resumen pagos 2025'!$1:$1048576,9,0),0)</f>
        <v>0</v>
      </c>
      <c r="P3124" t="b">
        <f t="shared" si="195"/>
        <v>0</v>
      </c>
    </row>
    <row r="3125" spans="1:16">
      <c r="A3125" t="s">
        <v>60</v>
      </c>
      <c r="B3125" t="s">
        <v>41</v>
      </c>
      <c r="C3125" s="9">
        <v>11</v>
      </c>
      <c r="D3125" s="10">
        <v>45602</v>
      </c>
      <c r="E3125" s="11">
        <v>250940</v>
      </c>
      <c r="F3125" t="s">
        <v>288</v>
      </c>
      <c r="G3125" s="10">
        <f t="shared" si="193"/>
        <v>45632</v>
      </c>
      <c r="H3125" t="s">
        <v>284</v>
      </c>
      <c r="I3125" s="12" t="str">
        <f t="shared" si="194"/>
        <v>11250940</v>
      </c>
      <c r="J3125" s="10">
        <v>45643</v>
      </c>
      <c r="K3125" s="11">
        <v>250940</v>
      </c>
      <c r="L3125" s="11">
        <f t="shared" si="196"/>
        <v>0</v>
      </c>
      <c r="O3125" s="10">
        <f>+IFERROR(VLOOKUP(I3125,'[1]Resumen pagos 2025'!$1:$1048576,9,0),0)</f>
        <v>0</v>
      </c>
      <c r="P3125" t="b">
        <f t="shared" si="195"/>
        <v>0</v>
      </c>
    </row>
    <row r="3126" spans="1:16">
      <c r="A3126" t="s">
        <v>55</v>
      </c>
      <c r="B3126" t="s">
        <v>41</v>
      </c>
      <c r="C3126" s="9">
        <v>1130037</v>
      </c>
      <c r="D3126" s="10">
        <v>45602</v>
      </c>
      <c r="E3126" s="11">
        <v>6867616</v>
      </c>
      <c r="F3126" t="s">
        <v>288</v>
      </c>
      <c r="G3126" s="10">
        <f t="shared" si="193"/>
        <v>45632</v>
      </c>
      <c r="H3126" t="s">
        <v>284</v>
      </c>
      <c r="I3126" s="12" t="str">
        <f t="shared" si="194"/>
        <v>11300376867616</v>
      </c>
      <c r="J3126" s="10">
        <v>45632</v>
      </c>
      <c r="K3126" s="11">
        <v>6867616</v>
      </c>
      <c r="L3126" s="11">
        <f t="shared" si="196"/>
        <v>0</v>
      </c>
      <c r="N3126" s="14" t="s">
        <v>304</v>
      </c>
      <c r="O3126" s="10">
        <f>+IFERROR(VLOOKUP(I3126,'[1]Resumen pagos 2025'!$1:$1048576,9,0),0)</f>
        <v>0</v>
      </c>
      <c r="P3126" t="b">
        <f t="shared" si="195"/>
        <v>0</v>
      </c>
    </row>
    <row r="3127" spans="1:16">
      <c r="A3127" t="s">
        <v>57</v>
      </c>
      <c r="B3127" t="s">
        <v>41</v>
      </c>
      <c r="C3127" s="9">
        <v>608185</v>
      </c>
      <c r="D3127" s="10">
        <v>45602</v>
      </c>
      <c r="E3127" s="11">
        <v>1286483</v>
      </c>
      <c r="F3127" t="s">
        <v>288</v>
      </c>
      <c r="G3127" s="10">
        <f t="shared" si="193"/>
        <v>45632</v>
      </c>
      <c r="H3127" t="s">
        <v>284</v>
      </c>
      <c r="I3127" s="12" t="str">
        <f t="shared" si="194"/>
        <v>6081851286483</v>
      </c>
      <c r="J3127" s="10">
        <v>45601</v>
      </c>
      <c r="K3127" s="11">
        <v>1286483</v>
      </c>
      <c r="L3127" s="11">
        <f t="shared" si="196"/>
        <v>0</v>
      </c>
      <c r="O3127" s="10">
        <f>+IFERROR(VLOOKUP(I3127,'[1]Resumen pagos 2025'!$1:$1048576,9,0),0)</f>
        <v>0</v>
      </c>
      <c r="P3127" t="b">
        <f t="shared" si="195"/>
        <v>0</v>
      </c>
    </row>
    <row r="3128" spans="1:16">
      <c r="A3128" t="s">
        <v>336</v>
      </c>
      <c r="B3128" t="s">
        <v>41</v>
      </c>
      <c r="C3128" s="9">
        <v>44874</v>
      </c>
      <c r="D3128" s="10">
        <v>45603</v>
      </c>
      <c r="E3128" s="11">
        <v>231880</v>
      </c>
      <c r="F3128" t="s">
        <v>288</v>
      </c>
      <c r="G3128" s="10">
        <f t="shared" si="193"/>
        <v>45633</v>
      </c>
      <c r="H3128" t="s">
        <v>284</v>
      </c>
      <c r="I3128" s="12" t="str">
        <f t="shared" si="194"/>
        <v>44874231880</v>
      </c>
      <c r="L3128" s="11">
        <f t="shared" si="196"/>
        <v>-231880</v>
      </c>
      <c r="O3128" s="10">
        <f>+IFERROR(VLOOKUP(I3128,'[1]Resumen pagos 2025'!$1:$1048576,9,0),0)</f>
        <v>0</v>
      </c>
      <c r="P3128" t="b">
        <f t="shared" si="195"/>
        <v>1</v>
      </c>
    </row>
    <row r="3129" spans="1:16">
      <c r="A3129" t="s">
        <v>584</v>
      </c>
      <c r="B3129" t="s">
        <v>41</v>
      </c>
      <c r="C3129" s="9">
        <v>10712</v>
      </c>
      <c r="D3129" s="10">
        <v>45603</v>
      </c>
      <c r="E3129" s="11">
        <v>157980</v>
      </c>
      <c r="F3129" t="s">
        <v>288</v>
      </c>
      <c r="G3129" s="10">
        <f t="shared" si="193"/>
        <v>45633</v>
      </c>
      <c r="H3129" t="s">
        <v>284</v>
      </c>
      <c r="I3129" s="12" t="str">
        <f t="shared" si="194"/>
        <v>10712157980</v>
      </c>
      <c r="L3129" s="11">
        <f t="shared" si="196"/>
        <v>-157980</v>
      </c>
      <c r="O3129" s="10">
        <f>+IFERROR(VLOOKUP(I3129,'[1]Resumen pagos 2025'!$1:$1048576,9,0),0)</f>
        <v>0</v>
      </c>
      <c r="P3129" t="b">
        <f t="shared" si="195"/>
        <v>1</v>
      </c>
    </row>
    <row r="3130" spans="1:16">
      <c r="A3130" t="s">
        <v>48</v>
      </c>
      <c r="B3130" t="s">
        <v>41</v>
      </c>
      <c r="C3130" s="9">
        <v>4698</v>
      </c>
      <c r="D3130" s="10">
        <v>45603</v>
      </c>
      <c r="E3130" s="11">
        <v>2550667</v>
      </c>
      <c r="F3130" t="s">
        <v>288</v>
      </c>
      <c r="G3130" s="10">
        <f t="shared" si="193"/>
        <v>45633</v>
      </c>
      <c r="H3130" t="s">
        <v>284</v>
      </c>
      <c r="I3130" s="12" t="str">
        <f t="shared" si="194"/>
        <v>46982550667</v>
      </c>
      <c r="J3130" s="10">
        <v>45663</v>
      </c>
      <c r="K3130" s="11">
        <v>2550667</v>
      </c>
      <c r="L3130" s="11">
        <f t="shared" si="196"/>
        <v>0</v>
      </c>
      <c r="O3130" s="10">
        <f>+IFERROR(VLOOKUP(I3130,'[1]Resumen pagos 2025'!$1:$1048576,9,0),0)</f>
        <v>45663</v>
      </c>
      <c r="P3130" t="b">
        <f t="shared" si="195"/>
        <v>1</v>
      </c>
    </row>
    <row r="3131" spans="1:16">
      <c r="A3131" t="s">
        <v>48</v>
      </c>
      <c r="B3131" t="s">
        <v>41</v>
      </c>
      <c r="C3131" s="9">
        <v>4697</v>
      </c>
      <c r="D3131" s="10">
        <v>45603</v>
      </c>
      <c r="E3131" s="11">
        <v>1711420</v>
      </c>
      <c r="F3131" t="s">
        <v>288</v>
      </c>
      <c r="G3131" s="10">
        <f t="shared" si="193"/>
        <v>45633</v>
      </c>
      <c r="H3131" t="s">
        <v>284</v>
      </c>
      <c r="I3131" s="12" t="str">
        <f t="shared" si="194"/>
        <v>46971711420</v>
      </c>
      <c r="J3131" s="10">
        <v>45701</v>
      </c>
      <c r="K3131" s="11">
        <v>1711420</v>
      </c>
      <c r="L3131" s="11">
        <f t="shared" si="196"/>
        <v>0</v>
      </c>
      <c r="O3131" s="10">
        <f>+IFERROR(VLOOKUP(I3131,'[1]Resumen pagos 2025'!$1:$1048576,9,0),0)</f>
        <v>45701</v>
      </c>
      <c r="P3131" t="b">
        <f t="shared" si="195"/>
        <v>1</v>
      </c>
    </row>
    <row r="3132" spans="1:16">
      <c r="A3132" t="s">
        <v>55</v>
      </c>
      <c r="B3132" t="s">
        <v>41</v>
      </c>
      <c r="C3132" s="9">
        <v>1130709</v>
      </c>
      <c r="D3132" s="10">
        <v>45603</v>
      </c>
      <c r="E3132" s="11">
        <v>3887969</v>
      </c>
      <c r="F3132" t="s">
        <v>288</v>
      </c>
      <c r="G3132" s="10">
        <f t="shared" si="193"/>
        <v>45633</v>
      </c>
      <c r="H3132" t="s">
        <v>284</v>
      </c>
      <c r="I3132" s="12" t="str">
        <f t="shared" si="194"/>
        <v>11307093887969</v>
      </c>
      <c r="J3132" s="10">
        <v>45639</v>
      </c>
      <c r="K3132" s="11">
        <v>3887969</v>
      </c>
      <c r="L3132" s="11">
        <f t="shared" si="196"/>
        <v>0</v>
      </c>
      <c r="N3132" s="14" t="s">
        <v>304</v>
      </c>
      <c r="O3132" s="10">
        <f>+IFERROR(VLOOKUP(I3132,'[1]Resumen pagos 2025'!$1:$1048576,9,0),0)</f>
        <v>0</v>
      </c>
      <c r="P3132" t="b">
        <f t="shared" si="195"/>
        <v>0</v>
      </c>
    </row>
    <row r="3133" spans="1:16">
      <c r="A3133" t="s">
        <v>651</v>
      </c>
      <c r="B3133" t="s">
        <v>41</v>
      </c>
      <c r="C3133" s="9">
        <v>1309</v>
      </c>
      <c r="D3133" s="10">
        <v>45603</v>
      </c>
      <c r="E3133" s="11">
        <v>509940</v>
      </c>
      <c r="F3133" t="s">
        <v>288</v>
      </c>
      <c r="G3133" s="10">
        <f t="shared" si="193"/>
        <v>45633</v>
      </c>
      <c r="H3133" t="s">
        <v>284</v>
      </c>
      <c r="I3133" s="12" t="str">
        <f t="shared" si="194"/>
        <v>1309509940</v>
      </c>
      <c r="L3133" s="11">
        <f t="shared" si="196"/>
        <v>-509940</v>
      </c>
      <c r="O3133" s="10">
        <f>+IFERROR(VLOOKUP(I3133,'[1]Resumen pagos 2025'!$1:$1048576,9,0),0)</f>
        <v>0</v>
      </c>
      <c r="P3133" t="b">
        <f t="shared" si="195"/>
        <v>1</v>
      </c>
    </row>
    <row r="3134" spans="1:16">
      <c r="A3134" t="s">
        <v>652</v>
      </c>
      <c r="B3134" t="s">
        <v>41</v>
      </c>
      <c r="C3134" s="9">
        <v>15101</v>
      </c>
      <c r="D3134" s="10">
        <v>45604</v>
      </c>
      <c r="E3134" s="11">
        <v>23205</v>
      </c>
      <c r="F3134" t="s">
        <v>288</v>
      </c>
      <c r="G3134" s="10">
        <f t="shared" si="193"/>
        <v>45634</v>
      </c>
      <c r="H3134" t="s">
        <v>284</v>
      </c>
      <c r="I3134" s="12" t="str">
        <f t="shared" si="194"/>
        <v>1510123205</v>
      </c>
      <c r="L3134" s="11">
        <f t="shared" si="196"/>
        <v>-23205</v>
      </c>
      <c r="O3134" s="10">
        <f>+IFERROR(VLOOKUP(I3134,'[1]Resumen pagos 2025'!$1:$1048576,9,0),0)</f>
        <v>0</v>
      </c>
      <c r="P3134" t="b">
        <f t="shared" si="195"/>
        <v>1</v>
      </c>
    </row>
    <row r="3135" spans="1:16">
      <c r="A3135" t="s">
        <v>47</v>
      </c>
      <c r="B3135" t="s">
        <v>41</v>
      </c>
      <c r="C3135" s="9">
        <v>13819</v>
      </c>
      <c r="D3135" s="10">
        <v>45604</v>
      </c>
      <c r="E3135" s="11">
        <v>163968</v>
      </c>
      <c r="F3135" t="s">
        <v>288</v>
      </c>
      <c r="G3135" s="10">
        <f t="shared" si="193"/>
        <v>45634</v>
      </c>
      <c r="H3135" t="s">
        <v>327</v>
      </c>
      <c r="I3135" s="12" t="str">
        <f t="shared" si="194"/>
        <v>13819163968</v>
      </c>
      <c r="L3135" s="11">
        <f t="shared" si="196"/>
        <v>-163968</v>
      </c>
      <c r="O3135" s="10">
        <f>+IFERROR(VLOOKUP(I3135,'[1]Resumen pagos 2025'!$1:$1048576,9,0),0)</f>
        <v>0</v>
      </c>
      <c r="P3135" t="b">
        <f t="shared" si="195"/>
        <v>1</v>
      </c>
    </row>
    <row r="3136" spans="1:16">
      <c r="A3136" t="s">
        <v>47</v>
      </c>
      <c r="B3136" t="s">
        <v>41</v>
      </c>
      <c r="C3136" s="9">
        <v>13820</v>
      </c>
      <c r="D3136" s="10">
        <v>45604</v>
      </c>
      <c r="E3136" s="11">
        <v>211411</v>
      </c>
      <c r="F3136" t="s">
        <v>288</v>
      </c>
      <c r="G3136" s="10">
        <f t="shared" si="193"/>
        <v>45634</v>
      </c>
      <c r="H3136" t="s">
        <v>284</v>
      </c>
      <c r="I3136" s="12" t="str">
        <f t="shared" si="194"/>
        <v>13820211411</v>
      </c>
      <c r="J3136" s="10">
        <v>45656</v>
      </c>
      <c r="K3136" s="11">
        <v>211411</v>
      </c>
      <c r="L3136" s="11">
        <f t="shared" si="196"/>
        <v>0</v>
      </c>
      <c r="O3136" s="10">
        <f>+IFERROR(VLOOKUP(I3136,'[1]Resumen pagos 2025'!$1:$1048576,9,0),0)</f>
        <v>0</v>
      </c>
      <c r="P3136" t="b">
        <f t="shared" si="195"/>
        <v>0</v>
      </c>
    </row>
    <row r="3137" spans="1:16">
      <c r="A3137" t="s">
        <v>47</v>
      </c>
      <c r="B3137" t="s">
        <v>310</v>
      </c>
      <c r="C3137" s="9">
        <v>1064</v>
      </c>
      <c r="D3137" s="10">
        <v>45604</v>
      </c>
      <c r="E3137" s="11">
        <v>-163968</v>
      </c>
      <c r="F3137" t="s">
        <v>288</v>
      </c>
      <c r="G3137" s="10">
        <f t="shared" si="193"/>
        <v>45634</v>
      </c>
      <c r="H3137" t="s">
        <v>311</v>
      </c>
      <c r="I3137" s="12" t="str">
        <f t="shared" si="194"/>
        <v>1064-163968</v>
      </c>
      <c r="L3137" s="11">
        <f t="shared" si="196"/>
        <v>163968</v>
      </c>
      <c r="O3137" s="10">
        <f>+IFERROR(VLOOKUP(I3137,'[1]Resumen pagos 2025'!$1:$1048576,9,0),0)</f>
        <v>0</v>
      </c>
      <c r="P3137" t="b">
        <f t="shared" si="195"/>
        <v>1</v>
      </c>
    </row>
    <row r="3138" spans="1:16">
      <c r="A3138" t="s">
        <v>651</v>
      </c>
      <c r="B3138" t="s">
        <v>41</v>
      </c>
      <c r="C3138" s="9">
        <v>1311</v>
      </c>
      <c r="D3138" s="10">
        <v>45604</v>
      </c>
      <c r="E3138" s="11">
        <v>84990</v>
      </c>
      <c r="F3138" t="s">
        <v>288</v>
      </c>
      <c r="G3138" s="10">
        <f t="shared" ref="G3138:G3201" si="197">+D3138+30</f>
        <v>45634</v>
      </c>
      <c r="H3138" t="s">
        <v>284</v>
      </c>
      <c r="I3138" s="12" t="str">
        <f t="shared" ref="I3138:I3201" si="198">+C3138&amp;E3138</f>
        <v>131184990</v>
      </c>
      <c r="L3138" s="11">
        <f t="shared" si="196"/>
        <v>-84990</v>
      </c>
      <c r="O3138" s="10">
        <f>+IFERROR(VLOOKUP(I3138,'[1]Resumen pagos 2025'!$1:$1048576,9,0),0)</f>
        <v>0</v>
      </c>
      <c r="P3138" t="b">
        <f t="shared" si="195"/>
        <v>1</v>
      </c>
    </row>
    <row r="3139" spans="1:16">
      <c r="A3139" t="s">
        <v>653</v>
      </c>
      <c r="B3139" t="s">
        <v>41</v>
      </c>
      <c r="C3139" s="9">
        <v>1954</v>
      </c>
      <c r="D3139" s="10">
        <v>45604</v>
      </c>
      <c r="E3139" s="11">
        <v>215390</v>
      </c>
      <c r="F3139" t="s">
        <v>288</v>
      </c>
      <c r="G3139" s="10">
        <f t="shared" si="197"/>
        <v>45634</v>
      </c>
      <c r="H3139" t="s">
        <v>284</v>
      </c>
      <c r="I3139" s="12" t="str">
        <f t="shared" si="198"/>
        <v>1954215390</v>
      </c>
      <c r="J3139" s="10">
        <v>45580</v>
      </c>
      <c r="K3139" s="11">
        <v>107695</v>
      </c>
      <c r="L3139" s="11">
        <f t="shared" si="196"/>
        <v>-107695</v>
      </c>
      <c r="M3139" t="s">
        <v>593</v>
      </c>
      <c r="O3139" s="10">
        <f>+IFERROR(VLOOKUP(I3139,'[1]Resumen pagos 2025'!$1:$1048576,9,0),0)</f>
        <v>0</v>
      </c>
      <c r="P3139" t="b">
        <f t="shared" si="195"/>
        <v>0</v>
      </c>
    </row>
    <row r="3140" spans="1:16">
      <c r="A3140" t="s">
        <v>654</v>
      </c>
      <c r="B3140" t="s">
        <v>41</v>
      </c>
      <c r="C3140" s="9">
        <v>6440822</v>
      </c>
      <c r="D3140" s="10">
        <v>45605</v>
      </c>
      <c r="E3140" s="11">
        <v>8489</v>
      </c>
      <c r="F3140" t="s">
        <v>288</v>
      </c>
      <c r="G3140" s="10">
        <f t="shared" si="197"/>
        <v>45635</v>
      </c>
      <c r="H3140" t="s">
        <v>284</v>
      </c>
      <c r="I3140" s="12" t="str">
        <f t="shared" si="198"/>
        <v>64408228489</v>
      </c>
      <c r="L3140" s="11">
        <f t="shared" si="196"/>
        <v>-8489</v>
      </c>
      <c r="O3140" s="10">
        <f>+IFERROR(VLOOKUP(I3140,'[1]Resumen pagos 2025'!$1:$1048576,9,0),0)</f>
        <v>0</v>
      </c>
      <c r="P3140" t="b">
        <f t="shared" si="195"/>
        <v>1</v>
      </c>
    </row>
    <row r="3141" spans="1:16">
      <c r="A3141" t="s">
        <v>426</v>
      </c>
      <c r="B3141" t="s">
        <v>41</v>
      </c>
      <c r="C3141" s="9">
        <v>6263540</v>
      </c>
      <c r="D3141" s="10">
        <v>45606</v>
      </c>
      <c r="E3141" s="11">
        <v>17289</v>
      </c>
      <c r="F3141" t="s">
        <v>288</v>
      </c>
      <c r="G3141" s="10">
        <f t="shared" si="197"/>
        <v>45636</v>
      </c>
      <c r="H3141" t="s">
        <v>284</v>
      </c>
      <c r="I3141" s="12" t="str">
        <f t="shared" si="198"/>
        <v>626354017289</v>
      </c>
      <c r="L3141" s="11">
        <f t="shared" si="196"/>
        <v>-17289</v>
      </c>
      <c r="O3141" s="10">
        <f>+IFERROR(VLOOKUP(I3141,'[1]Resumen pagos 2025'!$1:$1048576,9,0),0)</f>
        <v>0</v>
      </c>
      <c r="P3141" t="b">
        <f t="shared" si="195"/>
        <v>1</v>
      </c>
    </row>
    <row r="3142" spans="1:16">
      <c r="A3142" t="s">
        <v>300</v>
      </c>
      <c r="B3142" t="s">
        <v>41</v>
      </c>
      <c r="C3142" s="9">
        <v>50138939</v>
      </c>
      <c r="D3142" s="10">
        <v>45606</v>
      </c>
      <c r="E3142" s="11">
        <v>89271</v>
      </c>
      <c r="F3142" t="s">
        <v>288</v>
      </c>
      <c r="G3142" s="10">
        <f t="shared" si="197"/>
        <v>45636</v>
      </c>
      <c r="H3142" t="s">
        <v>284</v>
      </c>
      <c r="I3142" s="12" t="str">
        <f t="shared" si="198"/>
        <v>5013893989271</v>
      </c>
      <c r="J3142" s="10">
        <v>45628</v>
      </c>
      <c r="K3142" s="11">
        <v>122528</v>
      </c>
      <c r="L3142" s="11">
        <f t="shared" si="196"/>
        <v>33257</v>
      </c>
      <c r="M3142" t="s">
        <v>606</v>
      </c>
      <c r="O3142" s="10">
        <f>+IFERROR(VLOOKUP(I3142,'[1]Resumen pagos 2025'!$1:$1048576,9,0),0)</f>
        <v>0</v>
      </c>
      <c r="P3142" t="b">
        <f t="shared" si="195"/>
        <v>0</v>
      </c>
    </row>
    <row r="3143" spans="1:16">
      <c r="A3143" t="s">
        <v>96</v>
      </c>
      <c r="B3143" t="s">
        <v>41</v>
      </c>
      <c r="C3143" s="9">
        <v>14453</v>
      </c>
      <c r="D3143" s="10">
        <v>45608</v>
      </c>
      <c r="E3143" s="11">
        <v>3230832</v>
      </c>
      <c r="F3143" t="s">
        <v>288</v>
      </c>
      <c r="G3143" s="10">
        <f t="shared" si="197"/>
        <v>45638</v>
      </c>
      <c r="H3143" t="s">
        <v>284</v>
      </c>
      <c r="I3143" s="12" t="str">
        <f t="shared" si="198"/>
        <v>144533230832</v>
      </c>
      <c r="L3143" s="11">
        <f t="shared" si="196"/>
        <v>-3230832</v>
      </c>
      <c r="O3143" s="10">
        <f>+IFERROR(VLOOKUP(I3143,'[1]Resumen pagos 2025'!$1:$1048576,9,0),0)</f>
        <v>0</v>
      </c>
      <c r="P3143" t="b">
        <f t="shared" ref="P3143:P3206" si="199">+O3143=J3143</f>
        <v>1</v>
      </c>
    </row>
    <row r="3144" spans="1:16">
      <c r="A3144" t="s">
        <v>466</v>
      </c>
      <c r="B3144" t="s">
        <v>41</v>
      </c>
      <c r="C3144" s="9">
        <v>1835</v>
      </c>
      <c r="D3144" s="10">
        <v>45608</v>
      </c>
      <c r="E3144" s="11">
        <v>226076</v>
      </c>
      <c r="F3144" t="s">
        <v>288</v>
      </c>
      <c r="G3144" s="10">
        <f t="shared" si="197"/>
        <v>45638</v>
      </c>
      <c r="H3144" t="s">
        <v>284</v>
      </c>
      <c r="I3144" s="12" t="str">
        <f t="shared" si="198"/>
        <v>1835226076</v>
      </c>
      <c r="J3144" s="10">
        <v>45653</v>
      </c>
      <c r="K3144" s="11">
        <v>226076</v>
      </c>
      <c r="L3144" s="11">
        <f t="shared" ref="L3144:L3175" si="200">+K3144-E3144</f>
        <v>0</v>
      </c>
      <c r="O3144" s="10">
        <f>+IFERROR(VLOOKUP(I3144,'[1]Resumen pagos 2025'!$1:$1048576,9,0),0)</f>
        <v>0</v>
      </c>
      <c r="P3144" t="b">
        <f t="shared" si="199"/>
        <v>0</v>
      </c>
    </row>
    <row r="3145" spans="1:16">
      <c r="A3145" t="s">
        <v>553</v>
      </c>
      <c r="B3145" t="s">
        <v>41</v>
      </c>
      <c r="C3145" s="9">
        <v>13252</v>
      </c>
      <c r="D3145" s="10">
        <v>45608</v>
      </c>
      <c r="E3145" s="11">
        <v>2907170</v>
      </c>
      <c r="F3145" t="s">
        <v>288</v>
      </c>
      <c r="G3145" s="10">
        <f t="shared" si="197"/>
        <v>45638</v>
      </c>
      <c r="H3145" t="s">
        <v>284</v>
      </c>
      <c r="I3145" s="12" t="str">
        <f t="shared" si="198"/>
        <v>132522907170</v>
      </c>
      <c r="J3145" s="10">
        <v>45638</v>
      </c>
      <c r="K3145" s="11">
        <v>2907170</v>
      </c>
      <c r="L3145" s="11">
        <f t="shared" si="200"/>
        <v>0</v>
      </c>
      <c r="O3145" s="10">
        <f>+IFERROR(VLOOKUP(I3145,'[1]Resumen pagos 2025'!$1:$1048576,9,0),0)</f>
        <v>0</v>
      </c>
      <c r="P3145" t="b">
        <f t="shared" si="199"/>
        <v>0</v>
      </c>
    </row>
    <row r="3146" spans="1:16">
      <c r="A3146" t="s">
        <v>336</v>
      </c>
      <c r="B3146" t="s">
        <v>41</v>
      </c>
      <c r="C3146" s="9">
        <v>45236</v>
      </c>
      <c r="D3146" s="10">
        <v>45609</v>
      </c>
      <c r="E3146" s="11">
        <v>327831</v>
      </c>
      <c r="F3146" t="s">
        <v>288</v>
      </c>
      <c r="G3146" s="10">
        <f t="shared" si="197"/>
        <v>45639</v>
      </c>
      <c r="H3146" t="s">
        <v>284</v>
      </c>
      <c r="I3146" s="12" t="str">
        <f t="shared" si="198"/>
        <v>45236327831</v>
      </c>
      <c r="L3146" s="11">
        <f t="shared" si="200"/>
        <v>-327831</v>
      </c>
      <c r="O3146" s="10">
        <f>+IFERROR(VLOOKUP(I3146,'[1]Resumen pagos 2025'!$1:$1048576,9,0),0)</f>
        <v>0</v>
      </c>
      <c r="P3146" t="b">
        <f t="shared" si="199"/>
        <v>1</v>
      </c>
    </row>
    <row r="3147" spans="1:16">
      <c r="A3147" t="s">
        <v>584</v>
      </c>
      <c r="B3147" t="s">
        <v>41</v>
      </c>
      <c r="C3147" s="9">
        <v>10797</v>
      </c>
      <c r="D3147" s="10">
        <v>45609</v>
      </c>
      <c r="E3147" s="11">
        <v>152980</v>
      </c>
      <c r="F3147" t="s">
        <v>288</v>
      </c>
      <c r="G3147" s="10">
        <f t="shared" si="197"/>
        <v>45639</v>
      </c>
      <c r="H3147" t="s">
        <v>284</v>
      </c>
      <c r="I3147" s="12" t="str">
        <f t="shared" si="198"/>
        <v>10797152980</v>
      </c>
      <c r="L3147" s="11">
        <f t="shared" si="200"/>
        <v>-152980</v>
      </c>
      <c r="O3147" s="10">
        <f>+IFERROR(VLOOKUP(I3147,'[1]Resumen pagos 2025'!$1:$1048576,9,0),0)</f>
        <v>0</v>
      </c>
      <c r="P3147" t="b">
        <f t="shared" si="199"/>
        <v>1</v>
      </c>
    </row>
    <row r="3148" spans="1:16">
      <c r="A3148" t="s">
        <v>436</v>
      </c>
      <c r="B3148" t="s">
        <v>297</v>
      </c>
      <c r="C3148" s="9">
        <v>6104321</v>
      </c>
      <c r="D3148" s="10">
        <v>45609</v>
      </c>
      <c r="E3148" s="11">
        <v>67480</v>
      </c>
      <c r="F3148" t="s">
        <v>288</v>
      </c>
      <c r="G3148" s="10">
        <f t="shared" si="197"/>
        <v>45639</v>
      </c>
      <c r="H3148" t="s">
        <v>284</v>
      </c>
      <c r="I3148" s="12" t="str">
        <f t="shared" si="198"/>
        <v>610432167480</v>
      </c>
      <c r="L3148" s="11">
        <f t="shared" si="200"/>
        <v>-67480</v>
      </c>
      <c r="M3148" t="s">
        <v>655</v>
      </c>
      <c r="O3148" s="10">
        <f>+IFERROR(VLOOKUP(I3148,'[1]Resumen pagos 2025'!$1:$1048576,9,0),0)</f>
        <v>0</v>
      </c>
      <c r="P3148" t="b">
        <f t="shared" si="199"/>
        <v>1</v>
      </c>
    </row>
    <row r="3149" spans="1:16">
      <c r="A3149" t="s">
        <v>436</v>
      </c>
      <c r="B3149" t="s">
        <v>297</v>
      </c>
      <c r="C3149" s="9">
        <v>6156088</v>
      </c>
      <c r="D3149" s="10">
        <v>45609</v>
      </c>
      <c r="E3149" s="11">
        <v>34650</v>
      </c>
      <c r="F3149" t="s">
        <v>288</v>
      </c>
      <c r="G3149" s="10">
        <f t="shared" si="197"/>
        <v>45639</v>
      </c>
      <c r="H3149" t="s">
        <v>284</v>
      </c>
      <c r="I3149" s="12" t="str">
        <f t="shared" si="198"/>
        <v>615608834650</v>
      </c>
      <c r="L3149" s="11">
        <f t="shared" si="200"/>
        <v>-34650</v>
      </c>
      <c r="M3149" t="s">
        <v>655</v>
      </c>
      <c r="O3149" s="10">
        <f>+IFERROR(VLOOKUP(I3149,'[1]Resumen pagos 2025'!$1:$1048576,9,0),0)</f>
        <v>0</v>
      </c>
      <c r="P3149" t="b">
        <f t="shared" si="199"/>
        <v>1</v>
      </c>
    </row>
    <row r="3150" spans="1:16">
      <c r="A3150" t="s">
        <v>436</v>
      </c>
      <c r="B3150" t="s">
        <v>297</v>
      </c>
      <c r="C3150" s="9">
        <v>6104215</v>
      </c>
      <c r="D3150" s="10">
        <v>45609</v>
      </c>
      <c r="E3150" s="11">
        <v>51949</v>
      </c>
      <c r="F3150" t="s">
        <v>288</v>
      </c>
      <c r="G3150" s="10">
        <f t="shared" si="197"/>
        <v>45639</v>
      </c>
      <c r="H3150" t="s">
        <v>284</v>
      </c>
      <c r="I3150" s="12" t="str">
        <f t="shared" si="198"/>
        <v>610421551949</v>
      </c>
      <c r="L3150" s="11">
        <f t="shared" si="200"/>
        <v>-51949</v>
      </c>
      <c r="M3150" t="s">
        <v>655</v>
      </c>
      <c r="O3150" s="10">
        <f>+IFERROR(VLOOKUP(I3150,'[1]Resumen pagos 2025'!$1:$1048576,9,0),0)</f>
        <v>0</v>
      </c>
      <c r="P3150" t="b">
        <f t="shared" si="199"/>
        <v>1</v>
      </c>
    </row>
    <row r="3151" spans="1:16">
      <c r="A3151" t="s">
        <v>47</v>
      </c>
      <c r="B3151" t="s">
        <v>41</v>
      </c>
      <c r="C3151" s="9">
        <v>13840</v>
      </c>
      <c r="D3151" s="10">
        <v>45610</v>
      </c>
      <c r="E3151" s="11">
        <v>158996</v>
      </c>
      <c r="F3151" t="s">
        <v>288</v>
      </c>
      <c r="G3151" s="10">
        <f t="shared" si="197"/>
        <v>45640</v>
      </c>
      <c r="H3151" t="s">
        <v>284</v>
      </c>
      <c r="I3151" s="12" t="str">
        <f t="shared" si="198"/>
        <v>13840158996</v>
      </c>
      <c r="J3151" s="10">
        <v>45656</v>
      </c>
      <c r="K3151" s="11">
        <v>158996</v>
      </c>
      <c r="L3151" s="11">
        <f t="shared" si="200"/>
        <v>0</v>
      </c>
      <c r="O3151" s="10">
        <f>+IFERROR(VLOOKUP(I3151,'[1]Resumen pagos 2025'!$1:$1048576,9,0),0)</f>
        <v>0</v>
      </c>
      <c r="P3151" t="b">
        <f t="shared" si="199"/>
        <v>0</v>
      </c>
    </row>
    <row r="3152" spans="1:16">
      <c r="A3152" t="s">
        <v>402</v>
      </c>
      <c r="B3152" t="s">
        <v>41</v>
      </c>
      <c r="C3152" s="9">
        <v>11308</v>
      </c>
      <c r="D3152" s="10">
        <v>45610</v>
      </c>
      <c r="E3152" s="11">
        <v>405990</v>
      </c>
      <c r="F3152" t="s">
        <v>288</v>
      </c>
      <c r="G3152" s="10">
        <f t="shared" si="197"/>
        <v>45640</v>
      </c>
      <c r="H3152" t="s">
        <v>284</v>
      </c>
      <c r="I3152" s="12" t="str">
        <f t="shared" si="198"/>
        <v>11308405990</v>
      </c>
      <c r="L3152" s="11">
        <f t="shared" si="200"/>
        <v>-405990</v>
      </c>
      <c r="O3152" s="10">
        <f>+IFERROR(VLOOKUP(I3152,'[1]Resumen pagos 2025'!$1:$1048576,9,0),0)</f>
        <v>0</v>
      </c>
      <c r="P3152" t="b">
        <f t="shared" si="199"/>
        <v>1</v>
      </c>
    </row>
    <row r="3153" spans="1:16">
      <c r="A3153" t="s">
        <v>532</v>
      </c>
      <c r="B3153" t="s">
        <v>41</v>
      </c>
      <c r="C3153" s="9">
        <v>2533</v>
      </c>
      <c r="D3153" s="10">
        <v>45610</v>
      </c>
      <c r="E3153" s="11">
        <v>236078</v>
      </c>
      <c r="F3153" t="s">
        <v>288</v>
      </c>
      <c r="G3153" s="10">
        <f t="shared" si="197"/>
        <v>45640</v>
      </c>
      <c r="H3153" t="s">
        <v>284</v>
      </c>
      <c r="I3153" s="12" t="str">
        <f t="shared" si="198"/>
        <v>2533236078</v>
      </c>
      <c r="J3153" s="10">
        <v>45646</v>
      </c>
      <c r="K3153" s="11">
        <v>236078</v>
      </c>
      <c r="L3153" s="11">
        <f t="shared" si="200"/>
        <v>0</v>
      </c>
      <c r="O3153" s="10">
        <f>+IFERROR(VLOOKUP(I3153,'[1]Resumen pagos 2025'!$1:$1048576,9,0),0)</f>
        <v>0</v>
      </c>
      <c r="P3153" t="b">
        <f t="shared" si="199"/>
        <v>0</v>
      </c>
    </row>
    <row r="3154" spans="1:16">
      <c r="A3154" t="s">
        <v>553</v>
      </c>
      <c r="B3154" t="s">
        <v>41</v>
      </c>
      <c r="C3154" s="9">
        <v>13260</v>
      </c>
      <c r="D3154" s="10">
        <v>45610</v>
      </c>
      <c r="E3154" s="11">
        <v>2820300</v>
      </c>
      <c r="F3154" t="s">
        <v>288</v>
      </c>
      <c r="G3154" s="10">
        <f t="shared" si="197"/>
        <v>45640</v>
      </c>
      <c r="H3154" t="s">
        <v>284</v>
      </c>
      <c r="I3154" s="12" t="str">
        <f t="shared" si="198"/>
        <v>132602820300</v>
      </c>
      <c r="J3154" s="10">
        <v>45638</v>
      </c>
      <c r="K3154" s="11">
        <v>2820300</v>
      </c>
      <c r="L3154" s="11">
        <f t="shared" si="200"/>
        <v>0</v>
      </c>
      <c r="O3154" s="10">
        <f>+IFERROR(VLOOKUP(I3154,'[1]Resumen pagos 2025'!$1:$1048576,9,0),0)</f>
        <v>0</v>
      </c>
      <c r="P3154" t="b">
        <f t="shared" si="199"/>
        <v>0</v>
      </c>
    </row>
    <row r="3155" spans="1:16">
      <c r="A3155" t="s">
        <v>656</v>
      </c>
      <c r="B3155" t="s">
        <v>41</v>
      </c>
      <c r="C3155" s="9">
        <v>1</v>
      </c>
      <c r="D3155" s="10">
        <v>45610</v>
      </c>
      <c r="E3155" s="11">
        <v>1071000</v>
      </c>
      <c r="F3155" t="s">
        <v>288</v>
      </c>
      <c r="G3155" s="10">
        <f t="shared" si="197"/>
        <v>45640</v>
      </c>
      <c r="H3155" t="s">
        <v>284</v>
      </c>
      <c r="I3155" s="12" t="str">
        <f t="shared" si="198"/>
        <v>11071000</v>
      </c>
      <c r="L3155" s="11">
        <f t="shared" si="200"/>
        <v>-1071000</v>
      </c>
      <c r="O3155" s="10">
        <f>+IFERROR(VLOOKUP(I3155,'[1]Resumen pagos 2025'!$1:$1048576,9,0),0)</f>
        <v>0</v>
      </c>
      <c r="P3155" t="b">
        <f t="shared" si="199"/>
        <v>1</v>
      </c>
    </row>
    <row r="3156" spans="1:16">
      <c r="A3156" t="s">
        <v>63</v>
      </c>
      <c r="B3156" t="s">
        <v>41</v>
      </c>
      <c r="C3156" s="9">
        <v>8688</v>
      </c>
      <c r="D3156" s="10">
        <v>45611</v>
      </c>
      <c r="E3156" s="11">
        <v>6668495</v>
      </c>
      <c r="F3156" t="s">
        <v>288</v>
      </c>
      <c r="G3156" s="10">
        <f t="shared" si="197"/>
        <v>45641</v>
      </c>
      <c r="H3156" t="s">
        <v>284</v>
      </c>
      <c r="I3156" s="12" t="str">
        <f t="shared" si="198"/>
        <v>86886668495</v>
      </c>
      <c r="J3156" s="10">
        <v>45653</v>
      </c>
      <c r="K3156" s="11">
        <v>6668495</v>
      </c>
      <c r="L3156" s="11">
        <f t="shared" si="200"/>
        <v>0</v>
      </c>
      <c r="N3156" s="13" t="s">
        <v>613</v>
      </c>
      <c r="O3156" s="10">
        <f>+IFERROR(VLOOKUP(I3156,'[1]Resumen pagos 2025'!$1:$1048576,9,0),0)</f>
        <v>0</v>
      </c>
      <c r="P3156" t="b">
        <f t="shared" si="199"/>
        <v>0</v>
      </c>
    </row>
    <row r="3157" spans="1:16">
      <c r="A3157" t="s">
        <v>97</v>
      </c>
      <c r="B3157" t="s">
        <v>41</v>
      </c>
      <c r="C3157" s="9">
        <v>5384</v>
      </c>
      <c r="D3157" s="10">
        <v>45611</v>
      </c>
      <c r="E3157" s="11">
        <v>2210534</v>
      </c>
      <c r="F3157" t="s">
        <v>288</v>
      </c>
      <c r="G3157" s="10">
        <f t="shared" si="197"/>
        <v>45641</v>
      </c>
      <c r="H3157" t="s">
        <v>284</v>
      </c>
      <c r="I3157" s="12" t="str">
        <f t="shared" si="198"/>
        <v>53842210534</v>
      </c>
      <c r="J3157" s="10">
        <v>45614</v>
      </c>
      <c r="K3157" s="11">
        <v>2210534</v>
      </c>
      <c r="L3157" s="11">
        <f t="shared" si="200"/>
        <v>0</v>
      </c>
      <c r="N3157" s="13" t="s">
        <v>561</v>
      </c>
      <c r="O3157" s="10">
        <f>+IFERROR(VLOOKUP(I3157,'[1]Resumen pagos 2025'!$1:$1048576,9,0),0)</f>
        <v>0</v>
      </c>
      <c r="P3157" t="b">
        <f t="shared" si="199"/>
        <v>0</v>
      </c>
    </row>
    <row r="3158" spans="1:16">
      <c r="A3158" t="s">
        <v>532</v>
      </c>
      <c r="B3158" t="s">
        <v>41</v>
      </c>
      <c r="C3158" s="9">
        <v>2537</v>
      </c>
      <c r="D3158" s="10">
        <v>45611</v>
      </c>
      <c r="E3158" s="11">
        <v>660282</v>
      </c>
      <c r="F3158" t="s">
        <v>288</v>
      </c>
      <c r="G3158" s="10">
        <f t="shared" si="197"/>
        <v>45641</v>
      </c>
      <c r="H3158" t="s">
        <v>327</v>
      </c>
      <c r="I3158" s="12" t="str">
        <f t="shared" si="198"/>
        <v>2537660282</v>
      </c>
      <c r="J3158" s="10">
        <v>45646</v>
      </c>
      <c r="K3158" s="11">
        <v>660282</v>
      </c>
      <c r="L3158" s="11">
        <f t="shared" si="200"/>
        <v>0</v>
      </c>
      <c r="O3158" s="10">
        <f>+IFERROR(VLOOKUP(I3158,'[1]Resumen pagos 2025'!$1:$1048576,9,0),0)</f>
        <v>0</v>
      </c>
      <c r="P3158" t="b">
        <f t="shared" si="199"/>
        <v>0</v>
      </c>
    </row>
    <row r="3159" spans="1:16">
      <c r="A3159" t="s">
        <v>54</v>
      </c>
      <c r="B3159" t="s">
        <v>41</v>
      </c>
      <c r="C3159" s="9">
        <v>95357</v>
      </c>
      <c r="D3159" s="10">
        <v>45611</v>
      </c>
      <c r="E3159" s="11">
        <v>10144349</v>
      </c>
      <c r="F3159" t="s">
        <v>288</v>
      </c>
      <c r="G3159" s="10">
        <f t="shared" si="197"/>
        <v>45641</v>
      </c>
      <c r="H3159" t="s">
        <v>284</v>
      </c>
      <c r="I3159" s="12" t="str">
        <f t="shared" si="198"/>
        <v>9535710144349</v>
      </c>
      <c r="J3159" s="10">
        <v>45674</v>
      </c>
      <c r="K3159" s="11">
        <v>10144349</v>
      </c>
      <c r="L3159" s="11">
        <f t="shared" si="200"/>
        <v>0</v>
      </c>
      <c r="N3159" s="13" t="s">
        <v>582</v>
      </c>
      <c r="O3159" s="10">
        <f>+IFERROR(VLOOKUP(I3159,'[1]Resumen pagos 2025'!$1:$1048576,9,0),0)</f>
        <v>45674</v>
      </c>
      <c r="P3159" t="b">
        <f t="shared" si="199"/>
        <v>1</v>
      </c>
    </row>
    <row r="3160" spans="1:16">
      <c r="A3160" t="s">
        <v>428</v>
      </c>
      <c r="B3160" t="s">
        <v>41</v>
      </c>
      <c r="C3160" s="9">
        <v>34958</v>
      </c>
      <c r="D3160" s="10">
        <v>45611</v>
      </c>
      <c r="E3160" s="11">
        <v>143960</v>
      </c>
      <c r="F3160" t="s">
        <v>288</v>
      </c>
      <c r="G3160" s="10">
        <f t="shared" si="197"/>
        <v>45641</v>
      </c>
      <c r="H3160" t="s">
        <v>284</v>
      </c>
      <c r="I3160" s="12" t="str">
        <f t="shared" si="198"/>
        <v>34958143960</v>
      </c>
      <c r="L3160" s="11">
        <f t="shared" si="200"/>
        <v>-143960</v>
      </c>
      <c r="O3160" s="10">
        <f>+IFERROR(VLOOKUP(I3160,'[1]Resumen pagos 2025'!$1:$1048576,9,0),0)</f>
        <v>0</v>
      </c>
      <c r="P3160" t="b">
        <f t="shared" si="199"/>
        <v>1</v>
      </c>
    </row>
    <row r="3161" spans="1:16">
      <c r="A3161" s="26" t="s">
        <v>53</v>
      </c>
      <c r="B3161" s="26" t="s">
        <v>41</v>
      </c>
      <c r="C3161" s="23">
        <v>22332</v>
      </c>
      <c r="D3161" s="24">
        <v>45611</v>
      </c>
      <c r="E3161" s="25">
        <v>3599524</v>
      </c>
      <c r="F3161" s="26" t="s">
        <v>288</v>
      </c>
      <c r="G3161" s="10">
        <f t="shared" si="197"/>
        <v>45641</v>
      </c>
      <c r="H3161" s="26" t="s">
        <v>327</v>
      </c>
      <c r="I3161" s="27" t="str">
        <f t="shared" si="198"/>
        <v>223323599524</v>
      </c>
      <c r="J3161" s="24"/>
      <c r="K3161" s="25"/>
      <c r="L3161" s="25">
        <f t="shared" si="200"/>
        <v>-3599524</v>
      </c>
      <c r="O3161" s="10">
        <f>+IFERROR(VLOOKUP(I3161,'[1]Resumen pagos 2025'!$1:$1048576,9,0),0)</f>
        <v>0</v>
      </c>
      <c r="P3161" t="b">
        <f t="shared" si="199"/>
        <v>1</v>
      </c>
    </row>
    <row r="3162" spans="1:16">
      <c r="A3162" t="s">
        <v>66</v>
      </c>
      <c r="B3162" t="s">
        <v>41</v>
      </c>
      <c r="C3162" s="9">
        <v>12</v>
      </c>
      <c r="D3162" s="10">
        <v>45611</v>
      </c>
      <c r="E3162" s="11">
        <v>1059695</v>
      </c>
      <c r="F3162" t="s">
        <v>288</v>
      </c>
      <c r="G3162" s="10">
        <f t="shared" si="197"/>
        <v>45641</v>
      </c>
      <c r="H3162" t="s">
        <v>284</v>
      </c>
      <c r="I3162" s="12" t="str">
        <f t="shared" si="198"/>
        <v>121059695</v>
      </c>
      <c r="J3162" s="30">
        <v>45614</v>
      </c>
      <c r="K3162" s="31">
        <v>1059695</v>
      </c>
      <c r="L3162" s="11">
        <f t="shared" si="200"/>
        <v>0</v>
      </c>
      <c r="N3162" s="14" t="s">
        <v>588</v>
      </c>
      <c r="O3162" s="10">
        <f>+IFERROR(VLOOKUP(I3162,'[1]Resumen pagos 2025'!$1:$1048576,9,0),0)</f>
        <v>0</v>
      </c>
      <c r="P3162" t="b">
        <f t="shared" si="199"/>
        <v>0</v>
      </c>
    </row>
    <row r="3163" spans="1:16">
      <c r="A3163" t="s">
        <v>66</v>
      </c>
      <c r="B3163" t="s">
        <v>41</v>
      </c>
      <c r="C3163" s="9">
        <v>11</v>
      </c>
      <c r="D3163" s="10">
        <v>45611</v>
      </c>
      <c r="E3163" s="11">
        <v>548079</v>
      </c>
      <c r="F3163" t="s">
        <v>288</v>
      </c>
      <c r="G3163" s="10">
        <f t="shared" si="197"/>
        <v>45641</v>
      </c>
      <c r="H3163" t="s">
        <v>284</v>
      </c>
      <c r="I3163" s="12" t="str">
        <f t="shared" si="198"/>
        <v>11548079</v>
      </c>
      <c r="J3163" s="30">
        <v>45614</v>
      </c>
      <c r="K3163" s="31">
        <v>548079</v>
      </c>
      <c r="L3163" s="11">
        <f t="shared" si="200"/>
        <v>0</v>
      </c>
      <c r="N3163" s="14" t="s">
        <v>588</v>
      </c>
      <c r="O3163" s="10">
        <f>+IFERROR(VLOOKUP(I3163,'[1]Resumen pagos 2025'!$1:$1048576,9,0),0)</f>
        <v>0</v>
      </c>
      <c r="P3163" t="b">
        <f t="shared" si="199"/>
        <v>0</v>
      </c>
    </row>
    <row r="3164" spans="1:16">
      <c r="A3164" t="s">
        <v>57</v>
      </c>
      <c r="B3164" t="s">
        <v>41</v>
      </c>
      <c r="C3164" s="9">
        <v>608681</v>
      </c>
      <c r="D3164" s="10">
        <v>45611</v>
      </c>
      <c r="E3164" s="11">
        <v>1316184</v>
      </c>
      <c r="F3164" t="s">
        <v>288</v>
      </c>
      <c r="G3164" s="10">
        <f t="shared" si="197"/>
        <v>45641</v>
      </c>
      <c r="H3164" t="s">
        <v>284</v>
      </c>
      <c r="I3164" s="12" t="str">
        <f t="shared" si="198"/>
        <v>6086811316184</v>
      </c>
      <c r="J3164" s="10">
        <v>45649</v>
      </c>
      <c r="K3164" s="11">
        <v>1316183</v>
      </c>
      <c r="L3164" s="11">
        <f t="shared" si="200"/>
        <v>-1</v>
      </c>
      <c r="O3164" s="10">
        <f>+IFERROR(VLOOKUP(I3164,'[1]Resumen pagos 2025'!$1:$1048576,9,0),0)</f>
        <v>0</v>
      </c>
      <c r="P3164" t="b">
        <f t="shared" si="199"/>
        <v>0</v>
      </c>
    </row>
    <row r="3165" spans="1:16">
      <c r="A3165" t="s">
        <v>47</v>
      </c>
      <c r="B3165" t="s">
        <v>41</v>
      </c>
      <c r="C3165" s="9">
        <v>13851</v>
      </c>
      <c r="D3165" s="10">
        <v>45614</v>
      </c>
      <c r="E3165" s="11">
        <v>2333833</v>
      </c>
      <c r="F3165" t="s">
        <v>288</v>
      </c>
      <c r="G3165" s="10">
        <f t="shared" si="197"/>
        <v>45644</v>
      </c>
      <c r="H3165" t="s">
        <v>284</v>
      </c>
      <c r="I3165" s="12" t="str">
        <f t="shared" si="198"/>
        <v>138512333833</v>
      </c>
      <c r="J3165" s="10">
        <v>45656</v>
      </c>
      <c r="K3165" s="11">
        <v>2333833</v>
      </c>
      <c r="L3165" s="11">
        <f t="shared" si="200"/>
        <v>0</v>
      </c>
      <c r="O3165" s="10">
        <f>+IFERROR(VLOOKUP(I3165,'[1]Resumen pagos 2025'!$1:$1048576,9,0),0)</f>
        <v>0</v>
      </c>
      <c r="P3165" t="b">
        <f t="shared" si="199"/>
        <v>0</v>
      </c>
    </row>
    <row r="3166" spans="1:16">
      <c r="A3166" s="26" t="s">
        <v>53</v>
      </c>
      <c r="B3166" s="26" t="s">
        <v>310</v>
      </c>
      <c r="C3166" s="23">
        <v>3545</v>
      </c>
      <c r="D3166" s="24">
        <v>45614</v>
      </c>
      <c r="E3166" s="25">
        <v>-3599524</v>
      </c>
      <c r="F3166" s="26" t="s">
        <v>288</v>
      </c>
      <c r="G3166" s="10">
        <f t="shared" si="197"/>
        <v>45644</v>
      </c>
      <c r="H3166" s="26" t="s">
        <v>311</v>
      </c>
      <c r="I3166" s="27" t="str">
        <f t="shared" si="198"/>
        <v>3545-3599524</v>
      </c>
      <c r="J3166" s="24"/>
      <c r="K3166" s="25"/>
      <c r="L3166" s="25">
        <f t="shared" si="200"/>
        <v>3599524</v>
      </c>
      <c r="O3166" s="10">
        <f>+IFERROR(VLOOKUP(I3166,'[1]Resumen pagos 2025'!$1:$1048576,9,0),0)</f>
        <v>0</v>
      </c>
      <c r="P3166" t="b">
        <f t="shared" si="199"/>
        <v>1</v>
      </c>
    </row>
    <row r="3167" spans="1:16">
      <c r="A3167" t="s">
        <v>553</v>
      </c>
      <c r="B3167" t="s">
        <v>41</v>
      </c>
      <c r="C3167" s="9">
        <v>13275</v>
      </c>
      <c r="D3167" s="10">
        <v>45614</v>
      </c>
      <c r="E3167" s="11">
        <v>3396379</v>
      </c>
      <c r="F3167" t="s">
        <v>288</v>
      </c>
      <c r="G3167" s="10">
        <f t="shared" si="197"/>
        <v>45644</v>
      </c>
      <c r="H3167" t="s">
        <v>284</v>
      </c>
      <c r="I3167" s="12" t="str">
        <f t="shared" si="198"/>
        <v>132753396379</v>
      </c>
      <c r="J3167" s="10">
        <v>45638</v>
      </c>
      <c r="K3167" s="11">
        <v>3396379</v>
      </c>
      <c r="L3167" s="11">
        <f t="shared" si="200"/>
        <v>0</v>
      </c>
      <c r="O3167" s="10">
        <f>+IFERROR(VLOOKUP(I3167,'[1]Resumen pagos 2025'!$1:$1048576,9,0),0)</f>
        <v>0</v>
      </c>
      <c r="P3167" t="b">
        <f t="shared" si="199"/>
        <v>0</v>
      </c>
    </row>
    <row r="3168" spans="1:16">
      <c r="A3168" t="s">
        <v>368</v>
      </c>
      <c r="B3168" t="s">
        <v>41</v>
      </c>
      <c r="C3168" s="9">
        <v>59976</v>
      </c>
      <c r="D3168" s="10">
        <v>45614</v>
      </c>
      <c r="E3168" s="11">
        <v>1362550</v>
      </c>
      <c r="F3168" t="s">
        <v>288</v>
      </c>
      <c r="G3168" s="10">
        <f t="shared" si="197"/>
        <v>45644</v>
      </c>
      <c r="H3168" t="s">
        <v>284</v>
      </c>
      <c r="I3168" s="12" t="str">
        <f t="shared" si="198"/>
        <v>599761362550</v>
      </c>
      <c r="L3168" s="11">
        <f t="shared" si="200"/>
        <v>-1362550</v>
      </c>
      <c r="O3168" s="10">
        <f>+IFERROR(VLOOKUP(I3168,'[1]Resumen pagos 2025'!$1:$1048576,9,0),0)</f>
        <v>0</v>
      </c>
      <c r="P3168" t="b">
        <f t="shared" si="199"/>
        <v>1</v>
      </c>
    </row>
    <row r="3169" spans="1:16">
      <c r="A3169" t="s">
        <v>57</v>
      </c>
      <c r="B3169" t="s">
        <v>41</v>
      </c>
      <c r="C3169" s="9">
        <v>608747</v>
      </c>
      <c r="D3169" s="10">
        <v>45614</v>
      </c>
      <c r="E3169" s="11">
        <v>361183</v>
      </c>
      <c r="F3169" t="s">
        <v>288</v>
      </c>
      <c r="G3169" s="10">
        <f t="shared" si="197"/>
        <v>45644</v>
      </c>
      <c r="H3169" t="s">
        <v>284</v>
      </c>
      <c r="I3169" s="12" t="str">
        <f t="shared" si="198"/>
        <v>608747361183</v>
      </c>
      <c r="J3169" s="10">
        <v>45663</v>
      </c>
      <c r="K3169" s="11">
        <v>361183</v>
      </c>
      <c r="L3169" s="11">
        <f t="shared" si="200"/>
        <v>0</v>
      </c>
      <c r="O3169" s="10">
        <f>+IFERROR(VLOOKUP(I3169,'[1]Resumen pagos 2025'!$1:$1048576,9,0),0)</f>
        <v>45663</v>
      </c>
      <c r="P3169" t="b">
        <f t="shared" si="199"/>
        <v>1</v>
      </c>
    </row>
    <row r="3170" spans="1:16">
      <c r="A3170" t="s">
        <v>657</v>
      </c>
      <c r="B3170" t="s">
        <v>41</v>
      </c>
      <c r="C3170" s="9">
        <v>132</v>
      </c>
      <c r="D3170" s="10">
        <v>45614</v>
      </c>
      <c r="E3170" s="11">
        <v>1199984</v>
      </c>
      <c r="F3170" t="s">
        <v>288</v>
      </c>
      <c r="G3170" s="10">
        <f t="shared" si="197"/>
        <v>45644</v>
      </c>
      <c r="H3170" t="s">
        <v>284</v>
      </c>
      <c r="I3170" s="12" t="str">
        <f t="shared" si="198"/>
        <v>1321199984</v>
      </c>
      <c r="L3170" s="11">
        <f t="shared" si="200"/>
        <v>-1199984</v>
      </c>
      <c r="O3170" s="10">
        <f>+IFERROR(VLOOKUP(I3170,'[1]Resumen pagos 2025'!$1:$1048576,9,0),0)</f>
        <v>0</v>
      </c>
      <c r="P3170" t="b">
        <f t="shared" si="199"/>
        <v>1</v>
      </c>
    </row>
    <row r="3171" spans="1:16">
      <c r="A3171" t="s">
        <v>658</v>
      </c>
      <c r="B3171" t="s">
        <v>41</v>
      </c>
      <c r="C3171" s="9">
        <v>1860721</v>
      </c>
      <c r="D3171" s="10">
        <v>45614</v>
      </c>
      <c r="E3171" s="11">
        <v>559990</v>
      </c>
      <c r="F3171" t="s">
        <v>288</v>
      </c>
      <c r="G3171" s="10">
        <f t="shared" si="197"/>
        <v>45644</v>
      </c>
      <c r="H3171" t="s">
        <v>284</v>
      </c>
      <c r="I3171" s="12" t="str">
        <f t="shared" si="198"/>
        <v>1860721559990</v>
      </c>
      <c r="J3171" s="10">
        <v>45611</v>
      </c>
      <c r="K3171" s="11">
        <v>559990</v>
      </c>
      <c r="L3171" s="11">
        <f t="shared" si="200"/>
        <v>0</v>
      </c>
      <c r="O3171" s="10">
        <f>+IFERROR(VLOOKUP(I3171,'[1]Resumen pagos 2025'!$1:$1048576,9,0),0)</f>
        <v>0</v>
      </c>
      <c r="P3171" t="b">
        <f t="shared" si="199"/>
        <v>0</v>
      </c>
    </row>
    <row r="3172" spans="1:16">
      <c r="A3172" t="s">
        <v>59</v>
      </c>
      <c r="B3172" t="s">
        <v>41</v>
      </c>
      <c r="C3172" s="9">
        <v>9340</v>
      </c>
      <c r="D3172" s="10">
        <v>45614</v>
      </c>
      <c r="E3172" s="11">
        <v>87992</v>
      </c>
      <c r="F3172" t="s">
        <v>288</v>
      </c>
      <c r="G3172" s="10">
        <f t="shared" si="197"/>
        <v>45644</v>
      </c>
      <c r="H3172" t="s">
        <v>284</v>
      </c>
      <c r="I3172" s="12" t="str">
        <f t="shared" si="198"/>
        <v>934087992</v>
      </c>
      <c r="J3172" s="10">
        <v>45670</v>
      </c>
      <c r="K3172" s="11">
        <v>87992</v>
      </c>
      <c r="L3172" s="11">
        <f t="shared" si="200"/>
        <v>0</v>
      </c>
      <c r="O3172" s="10">
        <f>+IFERROR(VLOOKUP(I3172,'[1]Resumen pagos 2025'!$1:$1048576,9,0),0)</f>
        <v>45670</v>
      </c>
      <c r="P3172" t="b">
        <f t="shared" si="199"/>
        <v>1</v>
      </c>
    </row>
    <row r="3173" spans="1:16">
      <c r="A3173" t="s">
        <v>659</v>
      </c>
      <c r="B3173" t="s">
        <v>41</v>
      </c>
      <c r="C3173" s="9">
        <v>6964905</v>
      </c>
      <c r="D3173" s="10">
        <v>45614</v>
      </c>
      <c r="E3173" s="11">
        <v>13691</v>
      </c>
      <c r="F3173" t="s">
        <v>288</v>
      </c>
      <c r="G3173" s="10">
        <f t="shared" si="197"/>
        <v>45644</v>
      </c>
      <c r="H3173" t="s">
        <v>284</v>
      </c>
      <c r="I3173" s="12" t="str">
        <f t="shared" si="198"/>
        <v>696490513691</v>
      </c>
      <c r="L3173" s="11">
        <f t="shared" si="200"/>
        <v>-13691</v>
      </c>
      <c r="O3173" s="10">
        <f>+IFERROR(VLOOKUP(I3173,'[1]Resumen pagos 2025'!$1:$1048576,9,0),0)</f>
        <v>0</v>
      </c>
      <c r="P3173" t="b">
        <f t="shared" si="199"/>
        <v>1</v>
      </c>
    </row>
    <row r="3174" spans="1:16">
      <c r="A3174" t="s">
        <v>660</v>
      </c>
      <c r="B3174" t="s">
        <v>41</v>
      </c>
      <c r="C3174" s="9">
        <v>179</v>
      </c>
      <c r="D3174" s="10">
        <v>45615</v>
      </c>
      <c r="E3174" s="11">
        <v>1309000</v>
      </c>
      <c r="F3174" t="s">
        <v>288</v>
      </c>
      <c r="G3174" s="10">
        <f t="shared" si="197"/>
        <v>45645</v>
      </c>
      <c r="H3174" t="s">
        <v>284</v>
      </c>
      <c r="I3174" s="12" t="str">
        <f t="shared" si="198"/>
        <v>1791309000</v>
      </c>
      <c r="L3174" s="11">
        <f t="shared" si="200"/>
        <v>-1309000</v>
      </c>
      <c r="O3174" s="10">
        <f>+IFERROR(VLOOKUP(I3174,'[1]Resumen pagos 2025'!$1:$1048576,9,0),0)</f>
        <v>0</v>
      </c>
      <c r="P3174" t="b">
        <f t="shared" si="199"/>
        <v>1</v>
      </c>
    </row>
    <row r="3175" spans="1:16">
      <c r="A3175" t="s">
        <v>453</v>
      </c>
      <c r="B3175" t="s">
        <v>310</v>
      </c>
      <c r="C3175" s="9">
        <v>152319</v>
      </c>
      <c r="D3175" s="10">
        <v>45615</v>
      </c>
      <c r="E3175" s="11">
        <v>-799991</v>
      </c>
      <c r="F3175" t="s">
        <v>288</v>
      </c>
      <c r="G3175" s="10">
        <f t="shared" si="197"/>
        <v>45645</v>
      </c>
      <c r="H3175" t="s">
        <v>311</v>
      </c>
      <c r="I3175" s="12" t="str">
        <f t="shared" si="198"/>
        <v>152319-799991</v>
      </c>
      <c r="L3175" s="11">
        <f t="shared" si="200"/>
        <v>799991</v>
      </c>
      <c r="O3175" s="10">
        <f>+IFERROR(VLOOKUP(I3175,'[1]Resumen pagos 2025'!$1:$1048576,9,0),0)</f>
        <v>0</v>
      </c>
      <c r="P3175" t="b">
        <f t="shared" si="199"/>
        <v>1</v>
      </c>
    </row>
    <row r="3176" spans="1:16">
      <c r="A3176" t="s">
        <v>553</v>
      </c>
      <c r="B3176" t="s">
        <v>310</v>
      </c>
      <c r="C3176" s="9">
        <v>962</v>
      </c>
      <c r="D3176" s="10">
        <v>45615</v>
      </c>
      <c r="E3176" s="11">
        <v>-339638</v>
      </c>
      <c r="F3176" t="s">
        <v>288</v>
      </c>
      <c r="G3176" s="10">
        <f t="shared" si="197"/>
        <v>45645</v>
      </c>
      <c r="H3176" t="s">
        <v>311</v>
      </c>
      <c r="I3176" s="12" t="str">
        <f t="shared" si="198"/>
        <v>962-339638</v>
      </c>
      <c r="L3176" s="11">
        <v>0</v>
      </c>
      <c r="O3176" s="10">
        <f>+IFERROR(VLOOKUP(I3176,'[1]Resumen pagos 2025'!$1:$1048576,9,0),0)</f>
        <v>0</v>
      </c>
      <c r="P3176" t="b">
        <f t="shared" si="199"/>
        <v>1</v>
      </c>
    </row>
    <row r="3177" spans="1:16">
      <c r="A3177" t="s">
        <v>336</v>
      </c>
      <c r="B3177" t="s">
        <v>41</v>
      </c>
      <c r="C3177" s="9">
        <v>45601</v>
      </c>
      <c r="D3177" s="10">
        <v>45616</v>
      </c>
      <c r="E3177" s="11">
        <v>594810</v>
      </c>
      <c r="F3177" t="s">
        <v>288</v>
      </c>
      <c r="G3177" s="10">
        <f t="shared" si="197"/>
        <v>45646</v>
      </c>
      <c r="H3177" t="s">
        <v>284</v>
      </c>
      <c r="I3177" s="12" t="str">
        <f t="shared" si="198"/>
        <v>45601594810</v>
      </c>
      <c r="L3177" s="11">
        <f t="shared" ref="L3177:L3208" si="201">+K3177-E3177</f>
        <v>-594810</v>
      </c>
      <c r="O3177" s="10">
        <f>+IFERROR(VLOOKUP(I3177,'[1]Resumen pagos 2025'!$1:$1048576,9,0),0)</f>
        <v>0</v>
      </c>
      <c r="P3177" t="b">
        <f t="shared" si="199"/>
        <v>1</v>
      </c>
    </row>
    <row r="3178" spans="1:16">
      <c r="A3178" t="s">
        <v>661</v>
      </c>
      <c r="B3178" t="s">
        <v>41</v>
      </c>
      <c r="C3178" s="9">
        <v>167604</v>
      </c>
      <c r="D3178" s="10">
        <v>45616</v>
      </c>
      <c r="E3178" s="11">
        <v>93010</v>
      </c>
      <c r="F3178" t="s">
        <v>288</v>
      </c>
      <c r="G3178" s="10">
        <f t="shared" si="197"/>
        <v>45646</v>
      </c>
      <c r="H3178" t="s">
        <v>284</v>
      </c>
      <c r="I3178" s="12" t="str">
        <f t="shared" si="198"/>
        <v>16760493010</v>
      </c>
      <c r="L3178" s="11">
        <f t="shared" si="201"/>
        <v>-93010</v>
      </c>
      <c r="O3178" s="10">
        <f>+IFERROR(VLOOKUP(I3178,'[1]Resumen pagos 2025'!$1:$1048576,9,0),0)</f>
        <v>0</v>
      </c>
      <c r="P3178" t="b">
        <f t="shared" si="199"/>
        <v>1</v>
      </c>
    </row>
    <row r="3179" spans="1:16">
      <c r="A3179" t="s">
        <v>643</v>
      </c>
      <c r="B3179" t="s">
        <v>41</v>
      </c>
      <c r="C3179" s="9">
        <v>48091</v>
      </c>
      <c r="D3179" s="10">
        <v>45616</v>
      </c>
      <c r="E3179" s="11">
        <v>5990</v>
      </c>
      <c r="F3179" t="s">
        <v>288</v>
      </c>
      <c r="G3179" s="10">
        <f t="shared" si="197"/>
        <v>45646</v>
      </c>
      <c r="H3179" t="s">
        <v>284</v>
      </c>
      <c r="I3179" s="12" t="str">
        <f t="shared" si="198"/>
        <v>480915990</v>
      </c>
      <c r="L3179" s="11">
        <f t="shared" si="201"/>
        <v>-5990</v>
      </c>
      <c r="O3179" s="10">
        <f>+IFERROR(VLOOKUP(I3179,'[1]Resumen pagos 2025'!$1:$1048576,9,0),0)</f>
        <v>0</v>
      </c>
      <c r="P3179" t="b">
        <f t="shared" si="199"/>
        <v>1</v>
      </c>
    </row>
    <row r="3180" spans="1:16">
      <c r="A3180" t="s">
        <v>305</v>
      </c>
      <c r="B3180" t="s">
        <v>41</v>
      </c>
      <c r="C3180" s="9">
        <v>5058659</v>
      </c>
      <c r="D3180" s="10">
        <v>45616</v>
      </c>
      <c r="E3180" s="11">
        <v>1253980</v>
      </c>
      <c r="F3180" t="s">
        <v>288</v>
      </c>
      <c r="G3180" s="10">
        <f t="shared" si="197"/>
        <v>45646</v>
      </c>
      <c r="H3180" t="s">
        <v>284</v>
      </c>
      <c r="I3180" s="12" t="str">
        <f t="shared" si="198"/>
        <v>50586591253980</v>
      </c>
      <c r="L3180" s="11">
        <f t="shared" si="201"/>
        <v>-1253980</v>
      </c>
      <c r="O3180" s="10">
        <f>+IFERROR(VLOOKUP(I3180,'[1]Resumen pagos 2025'!$1:$1048576,9,0),0)</f>
        <v>0</v>
      </c>
      <c r="P3180" t="b">
        <f t="shared" si="199"/>
        <v>1</v>
      </c>
    </row>
    <row r="3181" spans="1:16">
      <c r="A3181" t="s">
        <v>53</v>
      </c>
      <c r="B3181" t="s">
        <v>41</v>
      </c>
      <c r="C3181" s="9">
        <v>22362</v>
      </c>
      <c r="D3181" s="10">
        <v>45616</v>
      </c>
      <c r="E3181" s="11">
        <v>2831510</v>
      </c>
      <c r="F3181" t="s">
        <v>288</v>
      </c>
      <c r="G3181" s="10">
        <f t="shared" si="197"/>
        <v>45646</v>
      </c>
      <c r="H3181" t="s">
        <v>284</v>
      </c>
      <c r="I3181" s="12" t="str">
        <f t="shared" si="198"/>
        <v>223622831510</v>
      </c>
      <c r="J3181" s="10">
        <v>45622</v>
      </c>
      <c r="K3181" s="11">
        <v>2831510</v>
      </c>
      <c r="L3181" s="11">
        <f t="shared" si="201"/>
        <v>0</v>
      </c>
      <c r="O3181" s="10">
        <f>+IFERROR(VLOOKUP(I3181,'[1]Resumen pagos 2025'!$1:$1048576,9,0),0)</f>
        <v>0</v>
      </c>
      <c r="P3181" t="b">
        <f t="shared" si="199"/>
        <v>0</v>
      </c>
    </row>
    <row r="3182" spans="1:16">
      <c r="A3182" t="s">
        <v>658</v>
      </c>
      <c r="B3182" t="s">
        <v>41</v>
      </c>
      <c r="C3182" s="9">
        <v>1860869</v>
      </c>
      <c r="D3182" s="10">
        <v>45616</v>
      </c>
      <c r="E3182" s="11">
        <v>753980</v>
      </c>
      <c r="F3182" t="s">
        <v>288</v>
      </c>
      <c r="G3182" s="10">
        <f t="shared" si="197"/>
        <v>45646</v>
      </c>
      <c r="H3182" t="s">
        <v>284</v>
      </c>
      <c r="I3182" s="12" t="str">
        <f t="shared" si="198"/>
        <v>1860869753980</v>
      </c>
      <c r="J3182" s="10">
        <v>45616</v>
      </c>
      <c r="K3182" s="11">
        <v>753980</v>
      </c>
      <c r="L3182" s="11">
        <f t="shared" si="201"/>
        <v>0</v>
      </c>
      <c r="O3182" s="10">
        <f>+IFERROR(VLOOKUP(I3182,'[1]Resumen pagos 2025'!$1:$1048576,9,0),0)</f>
        <v>0</v>
      </c>
      <c r="P3182" t="b">
        <f t="shared" si="199"/>
        <v>0</v>
      </c>
    </row>
    <row r="3183" spans="1:16">
      <c r="A3183" t="s">
        <v>662</v>
      </c>
      <c r="B3183" t="s">
        <v>41</v>
      </c>
      <c r="C3183" s="9">
        <v>3391660</v>
      </c>
      <c r="D3183" s="10">
        <v>45616</v>
      </c>
      <c r="E3183" s="11">
        <v>635778</v>
      </c>
      <c r="F3183" t="s">
        <v>288</v>
      </c>
      <c r="G3183" s="10">
        <f t="shared" si="197"/>
        <v>45646</v>
      </c>
      <c r="H3183" t="s">
        <v>284</v>
      </c>
      <c r="I3183" s="12" t="str">
        <f t="shared" si="198"/>
        <v>3391660635778</v>
      </c>
      <c r="J3183" s="10">
        <v>45616</v>
      </c>
      <c r="K3183" s="11">
        <v>635778</v>
      </c>
      <c r="L3183" s="11">
        <f t="shared" si="201"/>
        <v>0</v>
      </c>
      <c r="O3183" s="10">
        <f>+IFERROR(VLOOKUP(I3183,'[1]Resumen pagos 2025'!$1:$1048576,9,0),0)</f>
        <v>0</v>
      </c>
      <c r="P3183" t="b">
        <f t="shared" si="199"/>
        <v>0</v>
      </c>
    </row>
    <row r="3184" spans="1:16">
      <c r="A3184" t="s">
        <v>52</v>
      </c>
      <c r="B3184" t="s">
        <v>41</v>
      </c>
      <c r="C3184" s="9">
        <v>125543</v>
      </c>
      <c r="D3184" s="10">
        <v>45617</v>
      </c>
      <c r="E3184" s="11">
        <v>249864</v>
      </c>
      <c r="F3184" t="s">
        <v>288</v>
      </c>
      <c r="G3184" s="10">
        <f t="shared" si="197"/>
        <v>45647</v>
      </c>
      <c r="H3184" t="s">
        <v>284</v>
      </c>
      <c r="I3184" s="12" t="str">
        <f t="shared" si="198"/>
        <v>125543249864</v>
      </c>
      <c r="J3184" s="10">
        <v>45643</v>
      </c>
      <c r="K3184" s="11">
        <v>249864</v>
      </c>
      <c r="L3184" s="11">
        <f t="shared" si="201"/>
        <v>0</v>
      </c>
      <c r="O3184" s="10">
        <f>+IFERROR(VLOOKUP(I3184,'[1]Resumen pagos 2025'!$1:$1048576,9,0),0)</f>
        <v>0</v>
      </c>
      <c r="P3184" t="b">
        <f t="shared" si="199"/>
        <v>0</v>
      </c>
    </row>
    <row r="3185" spans="1:16">
      <c r="A3185" t="s">
        <v>478</v>
      </c>
      <c r="B3185" t="s">
        <v>41</v>
      </c>
      <c r="C3185" s="9">
        <v>447</v>
      </c>
      <c r="D3185" s="10">
        <v>45617</v>
      </c>
      <c r="E3185" s="11">
        <v>372801</v>
      </c>
      <c r="F3185" t="s">
        <v>288</v>
      </c>
      <c r="G3185" s="10">
        <f t="shared" si="197"/>
        <v>45647</v>
      </c>
      <c r="H3185" t="s">
        <v>284</v>
      </c>
      <c r="I3185" s="12" t="str">
        <f t="shared" si="198"/>
        <v>447372801</v>
      </c>
      <c r="J3185" s="10">
        <v>45656</v>
      </c>
      <c r="K3185" s="11">
        <v>372801</v>
      </c>
      <c r="L3185" s="11">
        <f t="shared" si="201"/>
        <v>0</v>
      </c>
      <c r="N3185" s="13" t="s">
        <v>554</v>
      </c>
      <c r="O3185" s="10">
        <f>+IFERROR(VLOOKUP(I3185,'[1]Resumen pagos 2025'!$1:$1048576,9,0),0)</f>
        <v>0</v>
      </c>
      <c r="P3185" t="b">
        <f t="shared" si="199"/>
        <v>0</v>
      </c>
    </row>
    <row r="3186" spans="1:16">
      <c r="A3186" t="s">
        <v>47</v>
      </c>
      <c r="B3186" t="s">
        <v>41</v>
      </c>
      <c r="C3186" s="9">
        <v>13862</v>
      </c>
      <c r="D3186" s="10">
        <v>45617</v>
      </c>
      <c r="E3186" s="11">
        <v>2547619</v>
      </c>
      <c r="F3186" t="s">
        <v>288</v>
      </c>
      <c r="G3186" s="10">
        <f t="shared" si="197"/>
        <v>45647</v>
      </c>
      <c r="H3186" t="s">
        <v>284</v>
      </c>
      <c r="I3186" s="12" t="str">
        <f t="shared" si="198"/>
        <v>138622547619</v>
      </c>
      <c r="J3186" s="10">
        <v>45656</v>
      </c>
      <c r="K3186" s="11">
        <v>2547619</v>
      </c>
      <c r="L3186" s="11">
        <f t="shared" si="201"/>
        <v>0</v>
      </c>
      <c r="O3186" s="10">
        <f>+IFERROR(VLOOKUP(I3186,'[1]Resumen pagos 2025'!$1:$1048576,9,0),0)</f>
        <v>0</v>
      </c>
      <c r="P3186" t="b">
        <f t="shared" si="199"/>
        <v>0</v>
      </c>
    </row>
    <row r="3187" spans="1:16">
      <c r="A3187" t="s">
        <v>431</v>
      </c>
      <c r="B3187" t="s">
        <v>310</v>
      </c>
      <c r="C3187" s="9">
        <v>280222</v>
      </c>
      <c r="D3187" s="10">
        <v>45617</v>
      </c>
      <c r="E3187" s="11">
        <v>-7800</v>
      </c>
      <c r="F3187" t="s">
        <v>288</v>
      </c>
      <c r="G3187" s="10">
        <f t="shared" si="197"/>
        <v>45647</v>
      </c>
      <c r="H3187" t="s">
        <v>311</v>
      </c>
      <c r="I3187" s="12" t="str">
        <f t="shared" si="198"/>
        <v>280222-7800</v>
      </c>
      <c r="L3187" s="11">
        <f t="shared" si="201"/>
        <v>7800</v>
      </c>
      <c r="O3187" s="10">
        <f>+IFERROR(VLOOKUP(I3187,'[1]Resumen pagos 2025'!$1:$1048576,9,0),0)</f>
        <v>0</v>
      </c>
      <c r="P3187" t="b">
        <f t="shared" si="199"/>
        <v>1</v>
      </c>
    </row>
    <row r="3188" spans="1:16">
      <c r="A3188" t="s">
        <v>60</v>
      </c>
      <c r="B3188" t="s">
        <v>41</v>
      </c>
      <c r="C3188" s="9">
        <v>12</v>
      </c>
      <c r="D3188" s="10">
        <v>45617</v>
      </c>
      <c r="E3188" s="11">
        <v>896251</v>
      </c>
      <c r="F3188" t="s">
        <v>288</v>
      </c>
      <c r="G3188" s="10">
        <f t="shared" si="197"/>
        <v>45647</v>
      </c>
      <c r="H3188" t="s">
        <v>284</v>
      </c>
      <c r="I3188" s="12" t="str">
        <f t="shared" si="198"/>
        <v>12896251</v>
      </c>
      <c r="J3188" s="10">
        <v>45656</v>
      </c>
      <c r="K3188" s="11">
        <v>896251</v>
      </c>
      <c r="L3188" s="11">
        <f t="shared" si="201"/>
        <v>0</v>
      </c>
      <c r="O3188" s="10">
        <f>+IFERROR(VLOOKUP(I3188,'[1]Resumen pagos 2025'!$1:$1048576,9,0),0)</f>
        <v>0</v>
      </c>
      <c r="P3188" t="b">
        <f t="shared" si="199"/>
        <v>0</v>
      </c>
    </row>
    <row r="3189" spans="1:16">
      <c r="A3189" t="s">
        <v>55</v>
      </c>
      <c r="B3189" t="s">
        <v>41</v>
      </c>
      <c r="C3189" s="9">
        <v>1135826</v>
      </c>
      <c r="D3189" s="10">
        <v>45617</v>
      </c>
      <c r="E3189" s="11">
        <v>11280197</v>
      </c>
      <c r="F3189" t="s">
        <v>288</v>
      </c>
      <c r="G3189" s="10">
        <f t="shared" si="197"/>
        <v>45647</v>
      </c>
      <c r="H3189" t="s">
        <v>284</v>
      </c>
      <c r="I3189" s="12" t="str">
        <f t="shared" si="198"/>
        <v>113582611280197</v>
      </c>
      <c r="J3189" s="10">
        <v>45643</v>
      </c>
      <c r="K3189" s="11">
        <v>11280197</v>
      </c>
      <c r="L3189" s="11">
        <f t="shared" si="201"/>
        <v>0</v>
      </c>
      <c r="N3189" s="14" t="s">
        <v>304</v>
      </c>
      <c r="O3189" s="10">
        <f>+IFERROR(VLOOKUP(I3189,'[1]Resumen pagos 2025'!$1:$1048576,9,0),0)</f>
        <v>0</v>
      </c>
      <c r="P3189" t="b">
        <f t="shared" si="199"/>
        <v>0</v>
      </c>
    </row>
    <row r="3190" spans="1:16">
      <c r="A3190" t="s">
        <v>55</v>
      </c>
      <c r="B3190" t="s">
        <v>41</v>
      </c>
      <c r="C3190" s="9">
        <v>1135828</v>
      </c>
      <c r="D3190" s="10">
        <v>45617</v>
      </c>
      <c r="E3190" s="11">
        <v>14517104</v>
      </c>
      <c r="F3190" t="s">
        <v>288</v>
      </c>
      <c r="G3190" s="10">
        <f t="shared" si="197"/>
        <v>45647</v>
      </c>
      <c r="H3190" t="s">
        <v>284</v>
      </c>
      <c r="I3190" s="12" t="str">
        <f t="shared" si="198"/>
        <v>113582814517104</v>
      </c>
      <c r="J3190" s="10">
        <v>45670</v>
      </c>
      <c r="K3190" s="11">
        <v>14517104</v>
      </c>
      <c r="L3190" s="11">
        <f t="shared" si="201"/>
        <v>0</v>
      </c>
      <c r="N3190" s="14" t="s">
        <v>304</v>
      </c>
      <c r="O3190" s="10">
        <f>+IFERROR(VLOOKUP(I3190,'[1]Resumen pagos 2025'!$1:$1048576,9,0),0)</f>
        <v>45670</v>
      </c>
      <c r="P3190" t="b">
        <f t="shared" si="199"/>
        <v>1</v>
      </c>
    </row>
    <row r="3191" spans="1:16">
      <c r="A3191" t="s">
        <v>55</v>
      </c>
      <c r="B3191" t="s">
        <v>41</v>
      </c>
      <c r="C3191" s="9">
        <v>1135827</v>
      </c>
      <c r="D3191" s="10">
        <v>45617</v>
      </c>
      <c r="E3191" s="11">
        <v>5168691</v>
      </c>
      <c r="F3191" t="s">
        <v>288</v>
      </c>
      <c r="G3191" s="10">
        <f t="shared" si="197"/>
        <v>45647</v>
      </c>
      <c r="H3191" t="s">
        <v>284</v>
      </c>
      <c r="I3191" s="12" t="str">
        <f t="shared" si="198"/>
        <v>11358275168691</v>
      </c>
      <c r="J3191" s="10">
        <v>45643</v>
      </c>
      <c r="K3191" s="11">
        <v>5188691</v>
      </c>
      <c r="L3191" s="11">
        <f t="shared" si="201"/>
        <v>20000</v>
      </c>
      <c r="N3191" s="14" t="s">
        <v>304</v>
      </c>
      <c r="O3191" s="10">
        <f>+IFERROR(VLOOKUP(I3191,'[1]Resumen pagos 2025'!$1:$1048576,9,0),0)</f>
        <v>0</v>
      </c>
      <c r="P3191" t="b">
        <f t="shared" si="199"/>
        <v>0</v>
      </c>
    </row>
    <row r="3192" spans="1:16">
      <c r="A3192" t="s">
        <v>532</v>
      </c>
      <c r="B3192" t="s">
        <v>310</v>
      </c>
      <c r="C3192" s="9">
        <v>4807</v>
      </c>
      <c r="D3192" s="10">
        <v>45617</v>
      </c>
      <c r="E3192" s="11">
        <v>-660282</v>
      </c>
      <c r="F3192" t="s">
        <v>288</v>
      </c>
      <c r="G3192" s="10">
        <f t="shared" si="197"/>
        <v>45647</v>
      </c>
      <c r="H3192" t="s">
        <v>311</v>
      </c>
      <c r="I3192" s="12" t="str">
        <f t="shared" si="198"/>
        <v>4807-660282</v>
      </c>
      <c r="L3192" s="11">
        <f t="shared" si="201"/>
        <v>660282</v>
      </c>
      <c r="O3192" s="10">
        <f>+IFERROR(VLOOKUP(I3192,'[1]Resumen pagos 2025'!$1:$1048576,9,0),0)</f>
        <v>0</v>
      </c>
      <c r="P3192" t="b">
        <f t="shared" si="199"/>
        <v>1</v>
      </c>
    </row>
    <row r="3193" spans="1:16">
      <c r="A3193" t="s">
        <v>532</v>
      </c>
      <c r="B3193" t="s">
        <v>41</v>
      </c>
      <c r="C3193" s="9">
        <v>2554</v>
      </c>
      <c r="D3193" s="10">
        <v>45617</v>
      </c>
      <c r="E3193" s="11">
        <v>748756</v>
      </c>
      <c r="F3193" t="s">
        <v>288</v>
      </c>
      <c r="G3193" s="10">
        <f t="shared" si="197"/>
        <v>45647</v>
      </c>
      <c r="H3193" t="s">
        <v>284</v>
      </c>
      <c r="I3193" s="12" t="str">
        <f t="shared" si="198"/>
        <v>2554748756</v>
      </c>
      <c r="J3193" s="68">
        <v>45659</v>
      </c>
      <c r="K3193" s="69">
        <v>748756</v>
      </c>
      <c r="L3193" s="11">
        <f t="shared" si="201"/>
        <v>0</v>
      </c>
      <c r="M3193" t="s">
        <v>663</v>
      </c>
      <c r="N3193" s="13" t="s">
        <v>664</v>
      </c>
      <c r="O3193" s="10">
        <f>+IFERROR(VLOOKUP(I3193,'[1]Resumen pagos 2025'!$1:$1048576,9,0),0)</f>
        <v>0</v>
      </c>
      <c r="P3193" t="b">
        <f t="shared" si="199"/>
        <v>0</v>
      </c>
    </row>
    <row r="3194" spans="1:16">
      <c r="A3194" t="s">
        <v>96</v>
      </c>
      <c r="B3194" t="s">
        <v>41</v>
      </c>
      <c r="C3194" s="9">
        <v>14492</v>
      </c>
      <c r="D3194" s="10">
        <v>45618</v>
      </c>
      <c r="E3194" s="11">
        <v>3130002</v>
      </c>
      <c r="F3194" t="s">
        <v>288</v>
      </c>
      <c r="G3194" s="10">
        <f t="shared" si="197"/>
        <v>45648</v>
      </c>
      <c r="H3194" t="s">
        <v>284</v>
      </c>
      <c r="I3194" s="12" t="str">
        <f t="shared" si="198"/>
        <v>144923130002</v>
      </c>
      <c r="J3194" s="10">
        <v>45629</v>
      </c>
      <c r="K3194" s="11">
        <v>3130002</v>
      </c>
      <c r="L3194" s="11">
        <f t="shared" si="201"/>
        <v>0</v>
      </c>
      <c r="O3194" s="10">
        <f>+IFERROR(VLOOKUP(I3194,'[1]Resumen pagos 2025'!$1:$1048576,9,0),0)</f>
        <v>0</v>
      </c>
      <c r="P3194" t="b">
        <f t="shared" si="199"/>
        <v>0</v>
      </c>
    </row>
    <row r="3195" spans="1:16">
      <c r="A3195" t="s">
        <v>353</v>
      </c>
      <c r="B3195" t="s">
        <v>41</v>
      </c>
      <c r="C3195" s="9">
        <v>3528</v>
      </c>
      <c r="D3195" s="10">
        <v>45618</v>
      </c>
      <c r="E3195" s="11">
        <v>499919</v>
      </c>
      <c r="F3195" t="s">
        <v>288</v>
      </c>
      <c r="G3195" s="10">
        <f t="shared" si="197"/>
        <v>45648</v>
      </c>
      <c r="H3195" t="s">
        <v>284</v>
      </c>
      <c r="I3195" s="12" t="str">
        <f t="shared" si="198"/>
        <v>3528499919</v>
      </c>
      <c r="J3195" s="17">
        <v>45617</v>
      </c>
      <c r="K3195" s="18">
        <v>499919</v>
      </c>
      <c r="L3195" s="11">
        <f t="shared" si="201"/>
        <v>0</v>
      </c>
      <c r="O3195" s="10">
        <f>+IFERROR(VLOOKUP(I3195,'[1]Resumen pagos 2025'!$1:$1048576,9,0),0)</f>
        <v>0</v>
      </c>
      <c r="P3195" t="b">
        <f t="shared" si="199"/>
        <v>0</v>
      </c>
    </row>
    <row r="3196" spans="1:16">
      <c r="A3196" t="s">
        <v>560</v>
      </c>
      <c r="B3196" t="s">
        <v>41</v>
      </c>
      <c r="C3196" s="9">
        <v>778</v>
      </c>
      <c r="D3196" s="10">
        <v>45618</v>
      </c>
      <c r="E3196" s="11">
        <v>414999</v>
      </c>
      <c r="F3196" t="s">
        <v>288</v>
      </c>
      <c r="G3196" s="10">
        <f t="shared" si="197"/>
        <v>45648</v>
      </c>
      <c r="H3196" t="s">
        <v>284</v>
      </c>
      <c r="I3196" s="12" t="str">
        <f t="shared" si="198"/>
        <v>778414999</v>
      </c>
      <c r="J3196" s="10">
        <v>45643</v>
      </c>
      <c r="K3196" s="11">
        <v>414999</v>
      </c>
      <c r="L3196" s="11">
        <f t="shared" si="201"/>
        <v>0</v>
      </c>
      <c r="O3196" s="10">
        <f>+IFERROR(VLOOKUP(I3196,'[1]Resumen pagos 2025'!$1:$1048576,9,0),0)</f>
        <v>0</v>
      </c>
      <c r="P3196" t="b">
        <f t="shared" si="199"/>
        <v>0</v>
      </c>
    </row>
    <row r="3197" spans="1:16">
      <c r="A3197" t="s">
        <v>51</v>
      </c>
      <c r="B3197" t="s">
        <v>41</v>
      </c>
      <c r="C3197" s="9">
        <v>21321</v>
      </c>
      <c r="D3197" s="10">
        <v>45621</v>
      </c>
      <c r="E3197" s="11">
        <v>186586</v>
      </c>
      <c r="F3197" t="s">
        <v>288</v>
      </c>
      <c r="G3197" s="10">
        <f t="shared" si="197"/>
        <v>45651</v>
      </c>
      <c r="H3197" t="s">
        <v>284</v>
      </c>
      <c r="I3197" s="12" t="str">
        <f t="shared" si="198"/>
        <v>21321186586</v>
      </c>
      <c r="J3197" s="10">
        <v>45656</v>
      </c>
      <c r="K3197" s="11">
        <v>186586</v>
      </c>
      <c r="L3197" s="11">
        <f t="shared" si="201"/>
        <v>0</v>
      </c>
      <c r="O3197" s="10">
        <f>+IFERROR(VLOOKUP(I3197,'[1]Resumen pagos 2025'!$1:$1048576,9,0),0)</f>
        <v>0</v>
      </c>
      <c r="P3197" t="b">
        <f t="shared" si="199"/>
        <v>0</v>
      </c>
    </row>
    <row r="3198" spans="1:16">
      <c r="A3198" t="s">
        <v>51</v>
      </c>
      <c r="B3198" t="s">
        <v>41</v>
      </c>
      <c r="C3198" s="9">
        <v>21324</v>
      </c>
      <c r="D3198" s="10">
        <v>45621</v>
      </c>
      <c r="E3198" s="11">
        <v>32118</v>
      </c>
      <c r="F3198" t="s">
        <v>288</v>
      </c>
      <c r="G3198" s="10">
        <f t="shared" si="197"/>
        <v>45651</v>
      </c>
      <c r="H3198" t="s">
        <v>284</v>
      </c>
      <c r="I3198" s="12" t="str">
        <f t="shared" si="198"/>
        <v>2132432118</v>
      </c>
      <c r="J3198" s="10">
        <v>45656</v>
      </c>
      <c r="K3198" s="11">
        <v>32118</v>
      </c>
      <c r="L3198" s="11">
        <f t="shared" si="201"/>
        <v>0</v>
      </c>
      <c r="O3198" s="10">
        <f>+IFERROR(VLOOKUP(I3198,'[1]Resumen pagos 2025'!$1:$1048576,9,0),0)</f>
        <v>0</v>
      </c>
      <c r="P3198" t="b">
        <f t="shared" si="199"/>
        <v>0</v>
      </c>
    </row>
    <row r="3199" spans="1:16">
      <c r="A3199" t="s">
        <v>47</v>
      </c>
      <c r="B3199" t="s">
        <v>41</v>
      </c>
      <c r="C3199" s="9">
        <v>13869</v>
      </c>
      <c r="D3199" s="10">
        <v>45621</v>
      </c>
      <c r="E3199" s="11">
        <v>69879</v>
      </c>
      <c r="F3199" t="s">
        <v>288</v>
      </c>
      <c r="G3199" s="10">
        <f t="shared" si="197"/>
        <v>45651</v>
      </c>
      <c r="H3199" t="s">
        <v>284</v>
      </c>
      <c r="I3199" s="12" t="str">
        <f t="shared" si="198"/>
        <v>1386969879</v>
      </c>
      <c r="J3199" s="10">
        <v>45656</v>
      </c>
      <c r="K3199" s="11">
        <v>69879</v>
      </c>
      <c r="L3199" s="11">
        <f t="shared" si="201"/>
        <v>0</v>
      </c>
      <c r="O3199" s="10">
        <f>+IFERROR(VLOOKUP(I3199,'[1]Resumen pagos 2025'!$1:$1048576,9,0),0)</f>
        <v>0</v>
      </c>
      <c r="P3199" t="b">
        <f t="shared" si="199"/>
        <v>0</v>
      </c>
    </row>
    <row r="3200" spans="1:16">
      <c r="A3200" t="s">
        <v>63</v>
      </c>
      <c r="B3200" t="s">
        <v>41</v>
      </c>
      <c r="C3200" s="9">
        <v>8714</v>
      </c>
      <c r="D3200" s="10">
        <v>45621</v>
      </c>
      <c r="E3200" s="11">
        <v>2204868</v>
      </c>
      <c r="F3200" t="s">
        <v>288</v>
      </c>
      <c r="G3200" s="10">
        <f t="shared" si="197"/>
        <v>45651</v>
      </c>
      <c r="H3200" t="s">
        <v>284</v>
      </c>
      <c r="I3200" s="12" t="str">
        <f t="shared" si="198"/>
        <v>87142204868</v>
      </c>
      <c r="J3200" s="10">
        <v>45653</v>
      </c>
      <c r="K3200" s="11">
        <v>2204868</v>
      </c>
      <c r="L3200" s="11">
        <f t="shared" si="201"/>
        <v>0</v>
      </c>
      <c r="N3200" s="13" t="s">
        <v>613</v>
      </c>
      <c r="O3200" s="10">
        <f>+IFERROR(VLOOKUP(I3200,'[1]Resumen pagos 2025'!$1:$1048576,9,0),0)</f>
        <v>0</v>
      </c>
      <c r="P3200" t="b">
        <f t="shared" si="199"/>
        <v>0</v>
      </c>
    </row>
    <row r="3201" spans="1:16">
      <c r="A3201" t="s">
        <v>532</v>
      </c>
      <c r="B3201" t="s">
        <v>41</v>
      </c>
      <c r="C3201" s="9">
        <v>2560</v>
      </c>
      <c r="D3201" s="10">
        <v>45621</v>
      </c>
      <c r="E3201" s="11">
        <v>449201</v>
      </c>
      <c r="F3201" t="s">
        <v>288</v>
      </c>
      <c r="G3201" s="10">
        <f t="shared" si="197"/>
        <v>45651</v>
      </c>
      <c r="H3201" t="s">
        <v>284</v>
      </c>
      <c r="I3201" s="12" t="str">
        <f t="shared" si="198"/>
        <v>2560449201</v>
      </c>
      <c r="J3201" s="62">
        <v>45659</v>
      </c>
      <c r="K3201" s="63">
        <v>449201</v>
      </c>
      <c r="L3201" s="11">
        <f t="shared" si="201"/>
        <v>0</v>
      </c>
      <c r="O3201" s="10">
        <f>+IFERROR(VLOOKUP(I3201,'[1]Resumen pagos 2025'!$1:$1048576,9,0),0)</f>
        <v>0</v>
      </c>
      <c r="P3201" t="b">
        <f t="shared" si="199"/>
        <v>0</v>
      </c>
    </row>
    <row r="3202" spans="1:16">
      <c r="A3202" t="s">
        <v>553</v>
      </c>
      <c r="B3202" t="s">
        <v>41</v>
      </c>
      <c r="C3202" s="9">
        <v>13328</v>
      </c>
      <c r="D3202" s="10">
        <v>45621</v>
      </c>
      <c r="E3202" s="11">
        <v>3598524</v>
      </c>
      <c r="F3202" t="s">
        <v>288</v>
      </c>
      <c r="G3202" s="10">
        <f t="shared" ref="G3202:G3265" si="202">+D3202+30</f>
        <v>45651</v>
      </c>
      <c r="H3202" t="s">
        <v>284</v>
      </c>
      <c r="I3202" s="12" t="str">
        <f t="shared" ref="I3202:I3265" si="203">+C3202&amp;E3202</f>
        <v>133283598524</v>
      </c>
      <c r="J3202" s="10">
        <v>45649</v>
      </c>
      <c r="K3202" s="11">
        <v>3598524</v>
      </c>
      <c r="L3202" s="11">
        <f t="shared" si="201"/>
        <v>0</v>
      </c>
      <c r="O3202" s="10">
        <f>+IFERROR(VLOOKUP(I3202,'[1]Resumen pagos 2025'!$1:$1048576,9,0),0)</f>
        <v>0</v>
      </c>
      <c r="P3202" t="b">
        <f t="shared" si="199"/>
        <v>0</v>
      </c>
    </row>
    <row r="3203" spans="1:16">
      <c r="A3203" t="s">
        <v>553</v>
      </c>
      <c r="B3203" t="s">
        <v>41</v>
      </c>
      <c r="C3203" s="9">
        <v>13306</v>
      </c>
      <c r="D3203" s="10">
        <v>45621</v>
      </c>
      <c r="E3203" s="11">
        <v>3451000</v>
      </c>
      <c r="F3203" t="s">
        <v>288</v>
      </c>
      <c r="G3203" s="10">
        <f t="shared" si="202"/>
        <v>45651</v>
      </c>
      <c r="H3203" t="s">
        <v>284</v>
      </c>
      <c r="I3203" s="12" t="str">
        <f t="shared" si="203"/>
        <v>133063451000</v>
      </c>
      <c r="J3203" s="10">
        <v>45652</v>
      </c>
      <c r="K3203" s="11">
        <v>2959054</v>
      </c>
      <c r="L3203" s="11">
        <f t="shared" si="201"/>
        <v>-491946</v>
      </c>
      <c r="M3203" t="s">
        <v>665</v>
      </c>
      <c r="O3203" s="10">
        <f>+IFERROR(VLOOKUP(I3203,'[1]Resumen pagos 2025'!$1:$1048576,9,0),0)</f>
        <v>0</v>
      </c>
      <c r="P3203" t="b">
        <f t="shared" si="199"/>
        <v>0</v>
      </c>
    </row>
    <row r="3204" spans="1:16">
      <c r="A3204" t="s">
        <v>553</v>
      </c>
      <c r="B3204" t="s">
        <v>41</v>
      </c>
      <c r="C3204" s="9">
        <v>13333</v>
      </c>
      <c r="D3204" s="10">
        <v>45621</v>
      </c>
      <c r="E3204" s="11">
        <v>5278840</v>
      </c>
      <c r="F3204" t="s">
        <v>288</v>
      </c>
      <c r="G3204" s="10">
        <f t="shared" si="202"/>
        <v>45651</v>
      </c>
      <c r="H3204" t="s">
        <v>284</v>
      </c>
      <c r="I3204" s="12" t="str">
        <f t="shared" si="203"/>
        <v>133335278840</v>
      </c>
      <c r="J3204" s="10">
        <v>45649</v>
      </c>
      <c r="K3204" s="11">
        <v>5278840</v>
      </c>
      <c r="L3204" s="11">
        <f t="shared" si="201"/>
        <v>0</v>
      </c>
      <c r="O3204" s="10">
        <f>+IFERROR(VLOOKUP(I3204,'[1]Resumen pagos 2025'!$1:$1048576,9,0),0)</f>
        <v>0</v>
      </c>
      <c r="P3204" t="b">
        <f t="shared" si="199"/>
        <v>0</v>
      </c>
    </row>
    <row r="3205" spans="1:16">
      <c r="A3205" t="s">
        <v>62</v>
      </c>
      <c r="B3205" t="s">
        <v>41</v>
      </c>
      <c r="C3205" s="9">
        <v>211</v>
      </c>
      <c r="D3205" s="10">
        <v>45621</v>
      </c>
      <c r="E3205" s="11">
        <v>841330</v>
      </c>
      <c r="F3205" t="s">
        <v>288</v>
      </c>
      <c r="G3205" s="10">
        <f t="shared" si="202"/>
        <v>45651</v>
      </c>
      <c r="H3205" t="s">
        <v>284</v>
      </c>
      <c r="I3205" s="12" t="str">
        <f t="shared" si="203"/>
        <v>211841330</v>
      </c>
      <c r="J3205" s="10">
        <v>45656</v>
      </c>
      <c r="K3205" s="11">
        <v>841330</v>
      </c>
      <c r="L3205" s="11">
        <f t="shared" si="201"/>
        <v>0</v>
      </c>
      <c r="O3205" s="10">
        <f>+IFERROR(VLOOKUP(I3205,'[1]Resumen pagos 2025'!$1:$1048576,9,0),0)</f>
        <v>0</v>
      </c>
      <c r="P3205" t="b">
        <f t="shared" si="199"/>
        <v>0</v>
      </c>
    </row>
    <row r="3206" spans="1:16">
      <c r="A3206" t="s">
        <v>350</v>
      </c>
      <c r="B3206" t="s">
        <v>297</v>
      </c>
      <c r="C3206" s="9">
        <v>2668353</v>
      </c>
      <c r="D3206" s="10">
        <v>45621</v>
      </c>
      <c r="E3206" s="11">
        <v>8105</v>
      </c>
      <c r="F3206" t="s">
        <v>288</v>
      </c>
      <c r="G3206" s="10">
        <f t="shared" si="202"/>
        <v>45651</v>
      </c>
      <c r="H3206" t="s">
        <v>284</v>
      </c>
      <c r="I3206" s="12" t="str">
        <f t="shared" si="203"/>
        <v>26683538105</v>
      </c>
      <c r="J3206" s="10">
        <f>+G3206</f>
        <v>45651</v>
      </c>
      <c r="K3206" s="11">
        <f>+E3206</f>
        <v>8105</v>
      </c>
      <c r="L3206" s="11">
        <f t="shared" si="201"/>
        <v>0</v>
      </c>
      <c r="O3206" s="10">
        <f>+IFERROR(VLOOKUP(I3206,'[1]Resumen pagos 2025'!$1:$1048576,9,0),0)</f>
        <v>0</v>
      </c>
      <c r="P3206" t="b">
        <f t="shared" si="199"/>
        <v>0</v>
      </c>
    </row>
    <row r="3207" spans="1:16">
      <c r="A3207" t="s">
        <v>659</v>
      </c>
      <c r="B3207" t="s">
        <v>41</v>
      </c>
      <c r="C3207" s="9">
        <v>6973232</v>
      </c>
      <c r="D3207" s="10">
        <v>45621</v>
      </c>
      <c r="E3207" s="11">
        <v>6990</v>
      </c>
      <c r="F3207" t="s">
        <v>288</v>
      </c>
      <c r="G3207" s="10">
        <f t="shared" si="202"/>
        <v>45651</v>
      </c>
      <c r="H3207" t="s">
        <v>284</v>
      </c>
      <c r="I3207" s="12" t="str">
        <f t="shared" si="203"/>
        <v>69732326990</v>
      </c>
      <c r="L3207" s="11">
        <f t="shared" si="201"/>
        <v>-6990</v>
      </c>
      <c r="O3207" s="10">
        <f>+IFERROR(VLOOKUP(I3207,'[1]Resumen pagos 2025'!$1:$1048576,9,0),0)</f>
        <v>0</v>
      </c>
      <c r="P3207" t="b">
        <f t="shared" ref="P3207:P3270" si="204">+O3207=J3207</f>
        <v>1</v>
      </c>
    </row>
    <row r="3208" spans="1:16">
      <c r="A3208" t="s">
        <v>336</v>
      </c>
      <c r="B3208" t="s">
        <v>41</v>
      </c>
      <c r="C3208" s="9">
        <v>45930</v>
      </c>
      <c r="D3208" s="10">
        <v>45622</v>
      </c>
      <c r="E3208" s="11">
        <v>420930</v>
      </c>
      <c r="F3208" t="s">
        <v>288</v>
      </c>
      <c r="G3208" s="10">
        <f t="shared" si="202"/>
        <v>45652</v>
      </c>
      <c r="H3208" t="s">
        <v>284</v>
      </c>
      <c r="I3208" s="12" t="str">
        <f t="shared" si="203"/>
        <v>45930420930</v>
      </c>
      <c r="J3208" s="10">
        <v>45622</v>
      </c>
      <c r="K3208" s="11">
        <v>420930</v>
      </c>
      <c r="L3208" s="11">
        <f t="shared" si="201"/>
        <v>0</v>
      </c>
      <c r="O3208" s="10">
        <f>+IFERROR(VLOOKUP(I3208,'[1]Resumen pagos 2025'!$1:$1048576,9,0),0)</f>
        <v>0</v>
      </c>
      <c r="P3208" t="b">
        <f t="shared" si="204"/>
        <v>0</v>
      </c>
    </row>
    <row r="3209" spans="1:16">
      <c r="A3209" t="s">
        <v>67</v>
      </c>
      <c r="B3209" t="s">
        <v>41</v>
      </c>
      <c r="C3209" s="9">
        <v>43793</v>
      </c>
      <c r="D3209" s="10">
        <v>45622</v>
      </c>
      <c r="E3209" s="11">
        <v>885272</v>
      </c>
      <c r="F3209" t="s">
        <v>288</v>
      </c>
      <c r="G3209" s="10">
        <f t="shared" si="202"/>
        <v>45652</v>
      </c>
      <c r="H3209" t="s">
        <v>284</v>
      </c>
      <c r="I3209" s="12" t="str">
        <f t="shared" si="203"/>
        <v>43793885272</v>
      </c>
      <c r="J3209" s="10">
        <v>45652</v>
      </c>
      <c r="K3209" s="11">
        <v>885272</v>
      </c>
      <c r="L3209" s="11">
        <f t="shared" ref="L3209:L3238" si="205">+K3209-E3209</f>
        <v>0</v>
      </c>
      <c r="N3209" s="14" t="s">
        <v>298</v>
      </c>
      <c r="O3209" s="10">
        <f>+IFERROR(VLOOKUP(I3209,'[1]Resumen pagos 2025'!$1:$1048576,9,0),0)</f>
        <v>0</v>
      </c>
      <c r="P3209" t="b">
        <f t="shared" si="204"/>
        <v>0</v>
      </c>
    </row>
    <row r="3210" spans="1:16">
      <c r="A3210" t="s">
        <v>666</v>
      </c>
      <c r="B3210" t="s">
        <v>41</v>
      </c>
      <c r="C3210" s="9">
        <v>23476</v>
      </c>
      <c r="D3210" s="10">
        <v>45622</v>
      </c>
      <c r="E3210" s="11">
        <v>83000</v>
      </c>
      <c r="F3210" t="s">
        <v>288</v>
      </c>
      <c r="G3210" s="10">
        <f t="shared" si="202"/>
        <v>45652</v>
      </c>
      <c r="H3210" t="s">
        <v>284</v>
      </c>
      <c r="I3210" s="12" t="str">
        <f t="shared" si="203"/>
        <v>2347683000</v>
      </c>
      <c r="J3210" s="10">
        <v>45622</v>
      </c>
      <c r="K3210" s="11">
        <v>83000</v>
      </c>
      <c r="L3210" s="11">
        <f t="shared" si="205"/>
        <v>0</v>
      </c>
      <c r="O3210" s="10">
        <f>+IFERROR(VLOOKUP(I3210,'[1]Resumen pagos 2025'!$1:$1048576,9,0),0)</f>
        <v>0</v>
      </c>
      <c r="P3210" t="b">
        <f t="shared" si="204"/>
        <v>0</v>
      </c>
    </row>
    <row r="3211" spans="1:16">
      <c r="A3211" t="s">
        <v>667</v>
      </c>
      <c r="B3211" t="s">
        <v>41</v>
      </c>
      <c r="C3211" s="9">
        <v>33704918</v>
      </c>
      <c r="D3211" s="10">
        <v>45622</v>
      </c>
      <c r="E3211" s="11">
        <v>5236</v>
      </c>
      <c r="F3211" t="s">
        <v>288</v>
      </c>
      <c r="G3211" s="10">
        <f t="shared" si="202"/>
        <v>45652</v>
      </c>
      <c r="H3211" t="s">
        <v>284</v>
      </c>
      <c r="I3211" s="12" t="str">
        <f t="shared" si="203"/>
        <v>337049185236</v>
      </c>
      <c r="L3211" s="11">
        <f t="shared" si="205"/>
        <v>-5236</v>
      </c>
      <c r="O3211" s="10">
        <f>+IFERROR(VLOOKUP(I3211,'[1]Resumen pagos 2025'!$1:$1048576,9,0),0)</f>
        <v>0</v>
      </c>
      <c r="P3211" t="b">
        <f t="shared" si="204"/>
        <v>1</v>
      </c>
    </row>
    <row r="3212" spans="1:16">
      <c r="A3212" t="s">
        <v>667</v>
      </c>
      <c r="B3212" t="s">
        <v>41</v>
      </c>
      <c r="C3212" s="9">
        <v>33704916</v>
      </c>
      <c r="D3212" s="10">
        <v>45622</v>
      </c>
      <c r="E3212" s="11">
        <v>107461</v>
      </c>
      <c r="F3212" t="s">
        <v>288</v>
      </c>
      <c r="G3212" s="10">
        <f t="shared" si="202"/>
        <v>45652</v>
      </c>
      <c r="H3212" t="s">
        <v>284</v>
      </c>
      <c r="I3212" s="12" t="str">
        <f t="shared" si="203"/>
        <v>33704916107461</v>
      </c>
      <c r="L3212" s="11">
        <f t="shared" si="205"/>
        <v>-107461</v>
      </c>
      <c r="O3212" s="10">
        <f>+IFERROR(VLOOKUP(I3212,'[1]Resumen pagos 2025'!$1:$1048576,9,0),0)</f>
        <v>0</v>
      </c>
      <c r="P3212" t="b">
        <f t="shared" si="204"/>
        <v>1</v>
      </c>
    </row>
    <row r="3213" spans="1:16">
      <c r="A3213" t="s">
        <v>667</v>
      </c>
      <c r="B3213" t="s">
        <v>41</v>
      </c>
      <c r="C3213" s="9">
        <v>33704915</v>
      </c>
      <c r="D3213" s="10">
        <v>45622</v>
      </c>
      <c r="E3213" s="11">
        <v>5981</v>
      </c>
      <c r="F3213" t="s">
        <v>288</v>
      </c>
      <c r="G3213" s="10">
        <f t="shared" si="202"/>
        <v>45652</v>
      </c>
      <c r="H3213" t="s">
        <v>327</v>
      </c>
      <c r="I3213" s="12" t="str">
        <f t="shared" si="203"/>
        <v>337049155981</v>
      </c>
      <c r="L3213" s="11">
        <f t="shared" si="205"/>
        <v>-5981</v>
      </c>
      <c r="O3213" s="10">
        <f>+IFERROR(VLOOKUP(I3213,'[1]Resumen pagos 2025'!$1:$1048576,9,0),0)</f>
        <v>0</v>
      </c>
      <c r="P3213" t="b">
        <f t="shared" si="204"/>
        <v>1</v>
      </c>
    </row>
    <row r="3214" spans="1:16">
      <c r="A3214" t="s">
        <v>667</v>
      </c>
      <c r="B3214" t="s">
        <v>41</v>
      </c>
      <c r="C3214" s="9">
        <v>33704917</v>
      </c>
      <c r="D3214" s="10">
        <v>45622</v>
      </c>
      <c r="E3214" s="11">
        <v>3496</v>
      </c>
      <c r="F3214" t="s">
        <v>288</v>
      </c>
      <c r="G3214" s="10">
        <f t="shared" si="202"/>
        <v>45652</v>
      </c>
      <c r="H3214" t="s">
        <v>284</v>
      </c>
      <c r="I3214" s="12" t="str">
        <f t="shared" si="203"/>
        <v>337049173496</v>
      </c>
      <c r="L3214" s="11">
        <f t="shared" si="205"/>
        <v>-3496</v>
      </c>
      <c r="O3214" s="10">
        <f>+IFERROR(VLOOKUP(I3214,'[1]Resumen pagos 2025'!$1:$1048576,9,0),0)</f>
        <v>0</v>
      </c>
      <c r="P3214" t="b">
        <f t="shared" si="204"/>
        <v>1</v>
      </c>
    </row>
    <row r="3215" spans="1:16">
      <c r="A3215" t="s">
        <v>667</v>
      </c>
      <c r="B3215" t="s">
        <v>310</v>
      </c>
      <c r="C3215" s="9">
        <v>12748623</v>
      </c>
      <c r="D3215" s="10">
        <v>45622</v>
      </c>
      <c r="E3215" s="11">
        <v>-5981</v>
      </c>
      <c r="F3215" t="s">
        <v>288</v>
      </c>
      <c r="G3215" s="10">
        <f t="shared" si="202"/>
        <v>45652</v>
      </c>
      <c r="H3215" t="s">
        <v>311</v>
      </c>
      <c r="I3215" s="12" t="str">
        <f t="shared" si="203"/>
        <v>12748623-5981</v>
      </c>
      <c r="L3215" s="11">
        <f t="shared" si="205"/>
        <v>5981</v>
      </c>
      <c r="O3215" s="10">
        <f>+IFERROR(VLOOKUP(I3215,'[1]Resumen pagos 2025'!$1:$1048576,9,0),0)</f>
        <v>0</v>
      </c>
      <c r="P3215" t="b">
        <f t="shared" si="204"/>
        <v>1</v>
      </c>
    </row>
    <row r="3216" spans="1:16">
      <c r="A3216" t="s">
        <v>553</v>
      </c>
      <c r="B3216" t="s">
        <v>41</v>
      </c>
      <c r="C3216" s="9">
        <v>13334</v>
      </c>
      <c r="D3216" s="10">
        <v>45622</v>
      </c>
      <c r="E3216" s="11">
        <v>1951600</v>
      </c>
      <c r="F3216" t="s">
        <v>288</v>
      </c>
      <c r="G3216" s="10">
        <f t="shared" si="202"/>
        <v>45652</v>
      </c>
      <c r="H3216" t="s">
        <v>284</v>
      </c>
      <c r="I3216" s="12" t="str">
        <f t="shared" si="203"/>
        <v>133341951600</v>
      </c>
      <c r="J3216" s="10">
        <v>45649</v>
      </c>
      <c r="K3216" s="11">
        <v>1951600</v>
      </c>
      <c r="L3216" s="11">
        <f t="shared" si="205"/>
        <v>0</v>
      </c>
      <c r="O3216" s="10">
        <f>+IFERROR(VLOOKUP(I3216,'[1]Resumen pagos 2025'!$1:$1048576,9,0),0)</f>
        <v>0</v>
      </c>
      <c r="P3216" t="b">
        <f t="shared" si="204"/>
        <v>0</v>
      </c>
    </row>
    <row r="3217" spans="1:16">
      <c r="A3217" t="s">
        <v>57</v>
      </c>
      <c r="B3217" t="s">
        <v>41</v>
      </c>
      <c r="C3217" s="9">
        <v>609150</v>
      </c>
      <c r="D3217" s="10">
        <v>45622</v>
      </c>
      <c r="E3217" s="11">
        <v>969251</v>
      </c>
      <c r="F3217" t="s">
        <v>288</v>
      </c>
      <c r="G3217" s="10">
        <f t="shared" si="202"/>
        <v>45652</v>
      </c>
      <c r="H3217" t="s">
        <v>284</v>
      </c>
      <c r="I3217" s="12" t="str">
        <f t="shared" si="203"/>
        <v>609150969251</v>
      </c>
      <c r="J3217" s="28">
        <v>45617</v>
      </c>
      <c r="K3217" s="41">
        <v>1579947</v>
      </c>
      <c r="L3217" s="11">
        <f t="shared" si="205"/>
        <v>610696</v>
      </c>
      <c r="O3217" s="10">
        <f>+IFERROR(VLOOKUP(I3217,'[1]Resumen pagos 2025'!$1:$1048576,9,0),0)</f>
        <v>0</v>
      </c>
      <c r="P3217" t="b">
        <f t="shared" si="204"/>
        <v>0</v>
      </c>
    </row>
    <row r="3218" spans="1:16">
      <c r="A3218" t="s">
        <v>633</v>
      </c>
      <c r="B3218" t="s">
        <v>41</v>
      </c>
      <c r="C3218" s="9">
        <v>684</v>
      </c>
      <c r="D3218" s="10">
        <v>45622</v>
      </c>
      <c r="E3218" s="11">
        <v>200001</v>
      </c>
      <c r="F3218" t="s">
        <v>288</v>
      </c>
      <c r="G3218" s="10">
        <f t="shared" si="202"/>
        <v>45652</v>
      </c>
      <c r="H3218" t="s">
        <v>284</v>
      </c>
      <c r="I3218" s="12" t="str">
        <f t="shared" si="203"/>
        <v>684200001</v>
      </c>
      <c r="J3218" s="10">
        <v>45623</v>
      </c>
      <c r="K3218" s="11">
        <v>200001</v>
      </c>
      <c r="L3218" s="11">
        <f t="shared" si="205"/>
        <v>0</v>
      </c>
      <c r="O3218" s="10">
        <f>+IFERROR(VLOOKUP(I3218,'[1]Resumen pagos 2025'!$1:$1048576,9,0),0)</f>
        <v>0</v>
      </c>
      <c r="P3218" t="b">
        <f t="shared" si="204"/>
        <v>0</v>
      </c>
    </row>
    <row r="3219" spans="1:16">
      <c r="A3219" t="s">
        <v>64</v>
      </c>
      <c r="B3219" t="s">
        <v>41</v>
      </c>
      <c r="C3219" s="9">
        <v>126502</v>
      </c>
      <c r="D3219" s="10">
        <v>45623</v>
      </c>
      <c r="E3219" s="11">
        <v>67584</v>
      </c>
      <c r="F3219" t="s">
        <v>288</v>
      </c>
      <c r="G3219" s="10">
        <f t="shared" si="202"/>
        <v>45653</v>
      </c>
      <c r="H3219" t="s">
        <v>284</v>
      </c>
      <c r="I3219" s="12" t="str">
        <f t="shared" si="203"/>
        <v>12650267584</v>
      </c>
      <c r="J3219" s="10">
        <v>45656</v>
      </c>
      <c r="K3219" s="11">
        <v>67584</v>
      </c>
      <c r="L3219" s="11">
        <f t="shared" si="205"/>
        <v>0</v>
      </c>
      <c r="O3219" s="10">
        <f>+IFERROR(VLOOKUP(I3219,'[1]Resumen pagos 2025'!$1:$1048576,9,0),0)</f>
        <v>0</v>
      </c>
      <c r="P3219" t="b">
        <f t="shared" si="204"/>
        <v>0</v>
      </c>
    </row>
    <row r="3220" spans="1:16">
      <c r="A3220" t="s">
        <v>64</v>
      </c>
      <c r="B3220" t="s">
        <v>41</v>
      </c>
      <c r="C3220" s="9">
        <v>126503</v>
      </c>
      <c r="D3220" s="10">
        <v>45623</v>
      </c>
      <c r="E3220" s="11">
        <v>360189</v>
      </c>
      <c r="F3220" t="s">
        <v>288</v>
      </c>
      <c r="G3220" s="10">
        <f t="shared" si="202"/>
        <v>45653</v>
      </c>
      <c r="H3220" t="s">
        <v>284</v>
      </c>
      <c r="I3220" s="12" t="str">
        <f t="shared" si="203"/>
        <v>126503360189</v>
      </c>
      <c r="J3220" s="10">
        <v>45656</v>
      </c>
      <c r="K3220" s="11">
        <v>360189</v>
      </c>
      <c r="L3220" s="11">
        <f t="shared" si="205"/>
        <v>0</v>
      </c>
      <c r="O3220" s="10">
        <f>+IFERROR(VLOOKUP(I3220,'[1]Resumen pagos 2025'!$1:$1048576,9,0),0)</f>
        <v>0</v>
      </c>
      <c r="P3220" t="b">
        <f t="shared" si="204"/>
        <v>0</v>
      </c>
    </row>
    <row r="3221" spans="1:16">
      <c r="A3221" t="s">
        <v>668</v>
      </c>
      <c r="B3221" t="s">
        <v>41</v>
      </c>
      <c r="C3221" s="9">
        <v>49678699</v>
      </c>
      <c r="D3221" s="10">
        <v>45623</v>
      </c>
      <c r="E3221" s="11">
        <v>12781</v>
      </c>
      <c r="F3221" t="s">
        <v>288</v>
      </c>
      <c r="G3221" s="10">
        <f t="shared" si="202"/>
        <v>45653</v>
      </c>
      <c r="H3221" t="s">
        <v>284</v>
      </c>
      <c r="I3221" s="12" t="str">
        <f t="shared" si="203"/>
        <v>4967869912781</v>
      </c>
      <c r="J3221" s="10">
        <v>45623</v>
      </c>
      <c r="K3221" s="11">
        <v>12781</v>
      </c>
      <c r="L3221" s="11">
        <f t="shared" si="205"/>
        <v>0</v>
      </c>
      <c r="O3221" s="10">
        <f>+IFERROR(VLOOKUP(I3221,'[1]Resumen pagos 2025'!$1:$1048576,9,0),0)</f>
        <v>0</v>
      </c>
      <c r="P3221" t="b">
        <f t="shared" si="204"/>
        <v>0</v>
      </c>
    </row>
    <row r="3222" spans="1:16">
      <c r="A3222" t="s">
        <v>668</v>
      </c>
      <c r="B3222" t="s">
        <v>297</v>
      </c>
      <c r="C3222" s="9">
        <v>12961059</v>
      </c>
      <c r="D3222" s="10">
        <v>45623</v>
      </c>
      <c r="E3222" s="11">
        <v>6014</v>
      </c>
      <c r="F3222" t="s">
        <v>288</v>
      </c>
      <c r="G3222" s="10">
        <f t="shared" si="202"/>
        <v>45653</v>
      </c>
      <c r="H3222" t="s">
        <v>284</v>
      </c>
      <c r="I3222" s="12" t="str">
        <f t="shared" si="203"/>
        <v>129610596014</v>
      </c>
      <c r="J3222" s="10">
        <v>45623</v>
      </c>
      <c r="K3222" s="11">
        <v>6014</v>
      </c>
      <c r="L3222" s="11">
        <f t="shared" si="205"/>
        <v>0</v>
      </c>
      <c r="O3222" s="10">
        <f>+IFERROR(VLOOKUP(I3222,'[1]Resumen pagos 2025'!$1:$1048576,9,0),0)</f>
        <v>0</v>
      </c>
      <c r="P3222" t="b">
        <f t="shared" si="204"/>
        <v>0</v>
      </c>
    </row>
    <row r="3223" spans="1:16">
      <c r="A3223" t="s">
        <v>436</v>
      </c>
      <c r="B3223" t="s">
        <v>41</v>
      </c>
      <c r="C3223" s="9">
        <v>2421665</v>
      </c>
      <c r="D3223" s="10">
        <v>45623</v>
      </c>
      <c r="E3223" s="11">
        <v>93392</v>
      </c>
      <c r="F3223" t="s">
        <v>288</v>
      </c>
      <c r="G3223" s="10">
        <f t="shared" si="202"/>
        <v>45653</v>
      </c>
      <c r="H3223" t="s">
        <v>284</v>
      </c>
      <c r="I3223" s="12" t="str">
        <f t="shared" si="203"/>
        <v>242166593392</v>
      </c>
      <c r="L3223" s="11">
        <f t="shared" si="205"/>
        <v>-93392</v>
      </c>
      <c r="O3223" s="10">
        <f>+IFERROR(VLOOKUP(I3223,'[1]Resumen pagos 2025'!$1:$1048576,9,0),0)</f>
        <v>0</v>
      </c>
      <c r="P3223" t="b">
        <f t="shared" si="204"/>
        <v>1</v>
      </c>
    </row>
    <row r="3224" spans="1:16">
      <c r="A3224" t="s">
        <v>436</v>
      </c>
      <c r="B3224" t="s">
        <v>41</v>
      </c>
      <c r="C3224" s="9">
        <v>2421664</v>
      </c>
      <c r="D3224" s="10">
        <v>45623</v>
      </c>
      <c r="E3224" s="11">
        <v>46696</v>
      </c>
      <c r="F3224" t="s">
        <v>288</v>
      </c>
      <c r="G3224" s="10">
        <f t="shared" si="202"/>
        <v>45653</v>
      </c>
      <c r="H3224" t="s">
        <v>284</v>
      </c>
      <c r="I3224" s="12" t="str">
        <f t="shared" si="203"/>
        <v>242166446696</v>
      </c>
      <c r="L3224" s="11">
        <f t="shared" si="205"/>
        <v>-46696</v>
      </c>
      <c r="O3224" s="10">
        <f>+IFERROR(VLOOKUP(I3224,'[1]Resumen pagos 2025'!$1:$1048576,9,0),0)</f>
        <v>0</v>
      </c>
      <c r="P3224" t="b">
        <f t="shared" si="204"/>
        <v>1</v>
      </c>
    </row>
    <row r="3225" spans="1:16">
      <c r="A3225" t="s">
        <v>436</v>
      </c>
      <c r="B3225" t="s">
        <v>297</v>
      </c>
      <c r="C3225" s="9">
        <v>5148765</v>
      </c>
      <c r="D3225" s="10">
        <v>45623</v>
      </c>
      <c r="E3225" s="11">
        <v>1468018</v>
      </c>
      <c r="F3225" t="s">
        <v>288</v>
      </c>
      <c r="G3225" s="10">
        <f t="shared" si="202"/>
        <v>45653</v>
      </c>
      <c r="H3225" t="s">
        <v>284</v>
      </c>
      <c r="I3225" s="12" t="str">
        <f t="shared" si="203"/>
        <v>51487651468018</v>
      </c>
      <c r="J3225" s="10">
        <v>45623</v>
      </c>
      <c r="K3225" s="11">
        <v>1562194</v>
      </c>
      <c r="L3225" s="11">
        <f t="shared" si="205"/>
        <v>94176</v>
      </c>
      <c r="M3225" t="s">
        <v>669</v>
      </c>
      <c r="O3225" s="10">
        <f>+IFERROR(VLOOKUP(I3225,'[1]Resumen pagos 2025'!$1:$1048576,9,0),0)</f>
        <v>0</v>
      </c>
      <c r="P3225" t="b">
        <f t="shared" si="204"/>
        <v>0</v>
      </c>
    </row>
    <row r="3226" spans="1:16">
      <c r="A3226" t="s">
        <v>436</v>
      </c>
      <c r="B3226" t="s">
        <v>297</v>
      </c>
      <c r="C3226" s="9">
        <v>5148764</v>
      </c>
      <c r="D3226" s="10">
        <v>45623</v>
      </c>
      <c r="E3226" s="11">
        <v>341634</v>
      </c>
      <c r="F3226" t="s">
        <v>288</v>
      </c>
      <c r="G3226" s="10">
        <f t="shared" si="202"/>
        <v>45653</v>
      </c>
      <c r="H3226" t="s">
        <v>284</v>
      </c>
      <c r="I3226" s="12" t="str">
        <f t="shared" si="203"/>
        <v>5148764341634</v>
      </c>
      <c r="J3226" s="10">
        <v>45623</v>
      </c>
      <c r="K3226" s="11">
        <v>388722</v>
      </c>
      <c r="L3226" s="11">
        <f t="shared" si="205"/>
        <v>47088</v>
      </c>
      <c r="M3226" t="s">
        <v>669</v>
      </c>
      <c r="O3226" s="10">
        <f>+IFERROR(VLOOKUP(I3226,'[1]Resumen pagos 2025'!$1:$1048576,9,0),0)</f>
        <v>0</v>
      </c>
      <c r="P3226" t="b">
        <f t="shared" si="204"/>
        <v>0</v>
      </c>
    </row>
    <row r="3227" spans="1:16">
      <c r="A3227" t="s">
        <v>46</v>
      </c>
      <c r="B3227" t="s">
        <v>41</v>
      </c>
      <c r="C3227" s="9">
        <v>25852</v>
      </c>
      <c r="D3227" s="10">
        <v>45623</v>
      </c>
      <c r="E3227" s="11">
        <v>1552544</v>
      </c>
      <c r="F3227" t="s">
        <v>288</v>
      </c>
      <c r="G3227" s="10">
        <f t="shared" si="202"/>
        <v>45653</v>
      </c>
      <c r="H3227" t="s">
        <v>284</v>
      </c>
      <c r="I3227" s="12" t="str">
        <f t="shared" si="203"/>
        <v>258521552544</v>
      </c>
      <c r="J3227" s="10">
        <v>45632</v>
      </c>
      <c r="K3227" s="11">
        <v>1552544</v>
      </c>
      <c r="L3227" s="11">
        <f t="shared" si="205"/>
        <v>0</v>
      </c>
      <c r="N3227" s="13" t="s">
        <v>603</v>
      </c>
      <c r="O3227" s="10">
        <f>+IFERROR(VLOOKUP(I3227,'[1]Resumen pagos 2025'!$1:$1048576,9,0),0)</f>
        <v>0</v>
      </c>
      <c r="P3227" t="b">
        <f t="shared" si="204"/>
        <v>0</v>
      </c>
    </row>
    <row r="3228" spans="1:16">
      <c r="A3228" t="s">
        <v>46</v>
      </c>
      <c r="B3228" t="s">
        <v>41</v>
      </c>
      <c r="C3228" s="9">
        <v>25845</v>
      </c>
      <c r="D3228" s="10">
        <v>45623</v>
      </c>
      <c r="E3228" s="11">
        <v>883942</v>
      </c>
      <c r="F3228" t="s">
        <v>288</v>
      </c>
      <c r="G3228" s="10">
        <f t="shared" si="202"/>
        <v>45653</v>
      </c>
      <c r="H3228" t="s">
        <v>284</v>
      </c>
      <c r="I3228" s="12" t="str">
        <f t="shared" si="203"/>
        <v>25845883942</v>
      </c>
      <c r="J3228" s="10">
        <v>45632</v>
      </c>
      <c r="K3228" s="11">
        <v>883942</v>
      </c>
      <c r="L3228" s="11">
        <f t="shared" si="205"/>
        <v>0</v>
      </c>
      <c r="N3228" s="13" t="s">
        <v>603</v>
      </c>
      <c r="O3228" s="10">
        <f>+IFERROR(VLOOKUP(I3228,'[1]Resumen pagos 2025'!$1:$1048576,9,0),0)</f>
        <v>0</v>
      </c>
      <c r="P3228" t="b">
        <f t="shared" si="204"/>
        <v>0</v>
      </c>
    </row>
    <row r="3229" spans="1:16">
      <c r="A3229" t="s">
        <v>46</v>
      </c>
      <c r="B3229" t="s">
        <v>41</v>
      </c>
      <c r="C3229" s="9">
        <v>25850</v>
      </c>
      <c r="D3229" s="10">
        <v>45623</v>
      </c>
      <c r="E3229" s="11">
        <v>237983</v>
      </c>
      <c r="F3229" t="s">
        <v>288</v>
      </c>
      <c r="G3229" s="10">
        <f t="shared" si="202"/>
        <v>45653</v>
      </c>
      <c r="H3229" t="s">
        <v>284</v>
      </c>
      <c r="I3229" s="12" t="str">
        <f t="shared" si="203"/>
        <v>25850237983</v>
      </c>
      <c r="J3229" s="10">
        <v>45632</v>
      </c>
      <c r="K3229" s="11">
        <v>237983</v>
      </c>
      <c r="L3229" s="11">
        <f t="shared" si="205"/>
        <v>0</v>
      </c>
      <c r="N3229" s="13" t="s">
        <v>603</v>
      </c>
      <c r="O3229" s="10">
        <f>+IFERROR(VLOOKUP(I3229,'[1]Resumen pagos 2025'!$1:$1048576,9,0),0)</f>
        <v>0</v>
      </c>
      <c r="P3229" t="b">
        <f t="shared" si="204"/>
        <v>0</v>
      </c>
    </row>
    <row r="3230" spans="1:16">
      <c r="A3230" t="s">
        <v>46</v>
      </c>
      <c r="B3230" t="s">
        <v>41</v>
      </c>
      <c r="C3230" s="9">
        <v>25849</v>
      </c>
      <c r="D3230" s="10">
        <v>45623</v>
      </c>
      <c r="E3230" s="11">
        <v>331491</v>
      </c>
      <c r="F3230" t="s">
        <v>288</v>
      </c>
      <c r="G3230" s="10">
        <f t="shared" si="202"/>
        <v>45653</v>
      </c>
      <c r="H3230" t="s">
        <v>284</v>
      </c>
      <c r="I3230" s="12" t="str">
        <f t="shared" si="203"/>
        <v>25849331491</v>
      </c>
      <c r="J3230" s="10">
        <v>45632</v>
      </c>
      <c r="K3230" s="11">
        <v>331491</v>
      </c>
      <c r="L3230" s="11">
        <f t="shared" si="205"/>
        <v>0</v>
      </c>
      <c r="N3230" s="13" t="s">
        <v>603</v>
      </c>
      <c r="O3230" s="10">
        <f>+IFERROR(VLOOKUP(I3230,'[1]Resumen pagos 2025'!$1:$1048576,9,0),0)</f>
        <v>0</v>
      </c>
      <c r="P3230" t="b">
        <f t="shared" si="204"/>
        <v>0</v>
      </c>
    </row>
    <row r="3231" spans="1:16">
      <c r="A3231" t="s">
        <v>46</v>
      </c>
      <c r="B3231" t="s">
        <v>41</v>
      </c>
      <c r="C3231" s="9">
        <v>25846</v>
      </c>
      <c r="D3231" s="10">
        <v>45623</v>
      </c>
      <c r="E3231" s="11">
        <v>747958</v>
      </c>
      <c r="F3231" t="s">
        <v>288</v>
      </c>
      <c r="G3231" s="10">
        <f t="shared" si="202"/>
        <v>45653</v>
      </c>
      <c r="H3231" t="s">
        <v>284</v>
      </c>
      <c r="I3231" s="12" t="str">
        <f t="shared" si="203"/>
        <v>25846747958</v>
      </c>
      <c r="J3231" s="10">
        <v>45632</v>
      </c>
      <c r="K3231" s="11">
        <v>747958</v>
      </c>
      <c r="L3231" s="11">
        <f t="shared" si="205"/>
        <v>0</v>
      </c>
      <c r="N3231" s="13" t="s">
        <v>603</v>
      </c>
      <c r="O3231" s="10">
        <f>+IFERROR(VLOOKUP(I3231,'[1]Resumen pagos 2025'!$1:$1048576,9,0),0)</f>
        <v>0</v>
      </c>
      <c r="P3231" t="b">
        <f t="shared" si="204"/>
        <v>0</v>
      </c>
    </row>
    <row r="3232" spans="1:16">
      <c r="A3232" t="s">
        <v>46</v>
      </c>
      <c r="B3232" t="s">
        <v>41</v>
      </c>
      <c r="C3232" s="9">
        <v>25847</v>
      </c>
      <c r="D3232" s="10">
        <v>45623</v>
      </c>
      <c r="E3232" s="11">
        <v>271983</v>
      </c>
      <c r="F3232" t="s">
        <v>288</v>
      </c>
      <c r="G3232" s="10">
        <f t="shared" si="202"/>
        <v>45653</v>
      </c>
      <c r="H3232" t="s">
        <v>284</v>
      </c>
      <c r="I3232" s="12" t="str">
        <f t="shared" si="203"/>
        <v>25847271983</v>
      </c>
      <c r="J3232" s="10">
        <v>45632</v>
      </c>
      <c r="K3232" s="11">
        <v>271983</v>
      </c>
      <c r="L3232" s="11">
        <f t="shared" si="205"/>
        <v>0</v>
      </c>
      <c r="N3232" s="13" t="s">
        <v>603</v>
      </c>
      <c r="O3232" s="10">
        <f>+IFERROR(VLOOKUP(I3232,'[1]Resumen pagos 2025'!$1:$1048576,9,0),0)</f>
        <v>0</v>
      </c>
      <c r="P3232" t="b">
        <f t="shared" si="204"/>
        <v>0</v>
      </c>
    </row>
    <row r="3233" spans="1:16">
      <c r="A3233" t="s">
        <v>46</v>
      </c>
      <c r="B3233" t="s">
        <v>41</v>
      </c>
      <c r="C3233" s="9">
        <v>25853</v>
      </c>
      <c r="D3233" s="10">
        <v>45623</v>
      </c>
      <c r="E3233" s="11">
        <v>1602792</v>
      </c>
      <c r="F3233" t="s">
        <v>288</v>
      </c>
      <c r="G3233" s="10">
        <f t="shared" si="202"/>
        <v>45653</v>
      </c>
      <c r="H3233" t="s">
        <v>284</v>
      </c>
      <c r="I3233" s="12" t="str">
        <f t="shared" si="203"/>
        <v>258531602792</v>
      </c>
      <c r="J3233" s="10">
        <v>45632</v>
      </c>
      <c r="K3233" s="11">
        <v>1602792</v>
      </c>
      <c r="L3233" s="11">
        <f t="shared" si="205"/>
        <v>0</v>
      </c>
      <c r="N3233" s="13" t="s">
        <v>603</v>
      </c>
      <c r="O3233" s="10">
        <f>+IFERROR(VLOOKUP(I3233,'[1]Resumen pagos 2025'!$1:$1048576,9,0),0)</f>
        <v>0</v>
      </c>
      <c r="P3233" t="b">
        <f t="shared" si="204"/>
        <v>0</v>
      </c>
    </row>
    <row r="3234" spans="1:16">
      <c r="A3234" t="s">
        <v>46</v>
      </c>
      <c r="B3234" t="s">
        <v>41</v>
      </c>
      <c r="C3234" s="9">
        <v>25851</v>
      </c>
      <c r="D3234" s="10">
        <v>45623</v>
      </c>
      <c r="E3234" s="11">
        <v>3259872</v>
      </c>
      <c r="F3234" t="s">
        <v>288</v>
      </c>
      <c r="G3234" s="10">
        <f t="shared" si="202"/>
        <v>45653</v>
      </c>
      <c r="H3234" t="s">
        <v>284</v>
      </c>
      <c r="I3234" s="12" t="str">
        <f t="shared" si="203"/>
        <v>258513259872</v>
      </c>
      <c r="J3234" s="10">
        <v>45632</v>
      </c>
      <c r="K3234" s="11">
        <v>3259872</v>
      </c>
      <c r="L3234" s="11">
        <f t="shared" si="205"/>
        <v>0</v>
      </c>
      <c r="N3234" s="13" t="s">
        <v>603</v>
      </c>
      <c r="O3234" s="10">
        <f>+IFERROR(VLOOKUP(I3234,'[1]Resumen pagos 2025'!$1:$1048576,9,0),0)</f>
        <v>0</v>
      </c>
      <c r="P3234" t="b">
        <f t="shared" si="204"/>
        <v>0</v>
      </c>
    </row>
    <row r="3235" spans="1:16">
      <c r="A3235" t="s">
        <v>46</v>
      </c>
      <c r="B3235" t="s">
        <v>41</v>
      </c>
      <c r="C3235" s="9">
        <v>25848</v>
      </c>
      <c r="D3235" s="10">
        <v>45623</v>
      </c>
      <c r="E3235" s="11">
        <v>101983</v>
      </c>
      <c r="F3235" t="s">
        <v>288</v>
      </c>
      <c r="G3235" s="10">
        <f t="shared" si="202"/>
        <v>45653</v>
      </c>
      <c r="H3235" t="s">
        <v>284</v>
      </c>
      <c r="I3235" s="12" t="str">
        <f t="shared" si="203"/>
        <v>25848101983</v>
      </c>
      <c r="J3235" s="10">
        <v>45632</v>
      </c>
      <c r="K3235" s="11">
        <v>101983</v>
      </c>
      <c r="L3235" s="11">
        <f t="shared" si="205"/>
        <v>0</v>
      </c>
      <c r="N3235" s="13" t="s">
        <v>603</v>
      </c>
      <c r="O3235" s="10">
        <f>+IFERROR(VLOOKUP(I3235,'[1]Resumen pagos 2025'!$1:$1048576,9,0),0)</f>
        <v>0</v>
      </c>
      <c r="P3235" t="b">
        <f t="shared" si="204"/>
        <v>0</v>
      </c>
    </row>
    <row r="3236" spans="1:16">
      <c r="A3236" t="s">
        <v>532</v>
      </c>
      <c r="B3236" t="s">
        <v>41</v>
      </c>
      <c r="C3236" s="9">
        <v>2576</v>
      </c>
      <c r="D3236" s="10">
        <v>45623</v>
      </c>
      <c r="E3236" s="11">
        <v>721435</v>
      </c>
      <c r="F3236" t="s">
        <v>288</v>
      </c>
      <c r="G3236" s="10">
        <f t="shared" si="202"/>
        <v>45653</v>
      </c>
      <c r="H3236" t="s">
        <v>284</v>
      </c>
      <c r="I3236" s="12" t="str">
        <f t="shared" si="203"/>
        <v>2576721435</v>
      </c>
      <c r="J3236" s="10">
        <v>45737</v>
      </c>
      <c r="K3236" s="11">
        <v>721435</v>
      </c>
      <c r="L3236" s="11">
        <f t="shared" si="205"/>
        <v>0</v>
      </c>
      <c r="O3236" s="10">
        <f>+IFERROR(VLOOKUP(I3236,'[1]Resumen pagos 2025'!$1:$1048576,9,0),0)</f>
        <v>0</v>
      </c>
      <c r="P3236" t="b">
        <f t="shared" si="204"/>
        <v>0</v>
      </c>
    </row>
    <row r="3237" spans="1:16">
      <c r="A3237" t="s">
        <v>54</v>
      </c>
      <c r="B3237" t="s">
        <v>41</v>
      </c>
      <c r="C3237" s="9">
        <v>95515</v>
      </c>
      <c r="D3237" s="10">
        <v>45623</v>
      </c>
      <c r="E3237" s="11">
        <v>1006472</v>
      </c>
      <c r="F3237" t="s">
        <v>288</v>
      </c>
      <c r="G3237" s="10">
        <f t="shared" si="202"/>
        <v>45653</v>
      </c>
      <c r="H3237" t="s">
        <v>284</v>
      </c>
      <c r="I3237" s="12" t="str">
        <f t="shared" si="203"/>
        <v>955151006472</v>
      </c>
      <c r="J3237" s="10">
        <v>45674</v>
      </c>
      <c r="K3237" s="11">
        <v>1006472</v>
      </c>
      <c r="L3237" s="11">
        <f t="shared" si="205"/>
        <v>0</v>
      </c>
      <c r="N3237" s="13" t="s">
        <v>582</v>
      </c>
      <c r="O3237" s="10">
        <f>+IFERROR(VLOOKUP(I3237,'[1]Resumen pagos 2025'!$1:$1048576,9,0),0)</f>
        <v>45674</v>
      </c>
      <c r="P3237" t="b">
        <f t="shared" si="204"/>
        <v>1</v>
      </c>
    </row>
    <row r="3238" spans="1:16">
      <c r="A3238" t="s">
        <v>667</v>
      </c>
      <c r="B3238" t="s">
        <v>310</v>
      </c>
      <c r="C3238" s="9">
        <v>12751972</v>
      </c>
      <c r="D3238" s="10">
        <v>45623</v>
      </c>
      <c r="E3238" s="11">
        <v>-1745</v>
      </c>
      <c r="F3238" t="s">
        <v>288</v>
      </c>
      <c r="G3238" s="10">
        <f t="shared" si="202"/>
        <v>45653</v>
      </c>
      <c r="H3238" t="s">
        <v>311</v>
      </c>
      <c r="I3238" s="12" t="str">
        <f t="shared" si="203"/>
        <v>12751972-1745</v>
      </c>
      <c r="L3238" s="11">
        <f t="shared" si="205"/>
        <v>1745</v>
      </c>
      <c r="O3238" s="10">
        <f>+IFERROR(VLOOKUP(I3238,'[1]Resumen pagos 2025'!$1:$1048576,9,0),0)</f>
        <v>0</v>
      </c>
      <c r="P3238" t="b">
        <f t="shared" si="204"/>
        <v>1</v>
      </c>
    </row>
    <row r="3239" spans="1:16">
      <c r="A3239" t="s">
        <v>634</v>
      </c>
      <c r="B3239" t="s">
        <v>41</v>
      </c>
      <c r="C3239" s="9">
        <v>1504</v>
      </c>
      <c r="D3239" s="10">
        <v>45623</v>
      </c>
      <c r="E3239" s="11">
        <v>6000</v>
      </c>
      <c r="F3239" t="s">
        <v>288</v>
      </c>
      <c r="G3239" s="10">
        <f t="shared" si="202"/>
        <v>45653</v>
      </c>
      <c r="H3239" t="s">
        <v>284</v>
      </c>
      <c r="I3239" s="12" t="str">
        <f t="shared" si="203"/>
        <v>15046000</v>
      </c>
      <c r="J3239" s="10">
        <v>45679</v>
      </c>
      <c r="K3239" s="11">
        <v>6000</v>
      </c>
      <c r="L3239" s="11">
        <f>+K3545-E3239</f>
        <v>171274</v>
      </c>
      <c r="O3239" s="10">
        <f>+IFERROR(VLOOKUP(I3239,'[1]Resumen pagos 2025'!$1:$1048576,9,0),0)</f>
        <v>45679</v>
      </c>
      <c r="P3239" t="b">
        <f t="shared" si="204"/>
        <v>1</v>
      </c>
    </row>
    <row r="3240" spans="1:16">
      <c r="A3240" t="s">
        <v>62</v>
      </c>
      <c r="B3240" t="s">
        <v>41</v>
      </c>
      <c r="C3240" s="9">
        <v>213</v>
      </c>
      <c r="D3240" s="10">
        <v>45623</v>
      </c>
      <c r="E3240" s="11">
        <v>123463</v>
      </c>
      <c r="F3240" t="s">
        <v>288</v>
      </c>
      <c r="G3240" s="10">
        <f t="shared" si="202"/>
        <v>45653</v>
      </c>
      <c r="H3240" t="s">
        <v>284</v>
      </c>
      <c r="I3240" s="12" t="str">
        <f t="shared" si="203"/>
        <v>213123463</v>
      </c>
      <c r="J3240" s="10">
        <v>45695</v>
      </c>
      <c r="K3240" s="11">
        <v>123463</v>
      </c>
      <c r="L3240" s="11">
        <f t="shared" ref="L3240:L3271" si="206">+K3240-E3240</f>
        <v>0</v>
      </c>
      <c r="O3240" s="10">
        <f>+IFERROR(VLOOKUP(I3240,'[1]Resumen pagos 2025'!$1:$1048576,9,0),0)</f>
        <v>45695</v>
      </c>
      <c r="P3240" t="b">
        <f t="shared" si="204"/>
        <v>1</v>
      </c>
    </row>
    <row r="3241" spans="1:16">
      <c r="A3241" t="s">
        <v>51</v>
      </c>
      <c r="B3241" t="s">
        <v>41</v>
      </c>
      <c r="C3241" s="9">
        <v>21365</v>
      </c>
      <c r="D3241" s="10">
        <v>45624</v>
      </c>
      <c r="E3241" s="11">
        <v>174323</v>
      </c>
      <c r="F3241" t="s">
        <v>288</v>
      </c>
      <c r="G3241" s="10">
        <f t="shared" si="202"/>
        <v>45654</v>
      </c>
      <c r="H3241" t="s">
        <v>284</v>
      </c>
      <c r="I3241" s="12" t="str">
        <f t="shared" si="203"/>
        <v>21365174323</v>
      </c>
      <c r="J3241" s="10">
        <v>45671</v>
      </c>
      <c r="K3241" s="11">
        <v>174323</v>
      </c>
      <c r="L3241" s="11">
        <f t="shared" si="206"/>
        <v>0</v>
      </c>
      <c r="O3241" s="10">
        <f>+IFERROR(VLOOKUP(I3241,'[1]Resumen pagos 2025'!$1:$1048576,9,0),0)</f>
        <v>45671</v>
      </c>
      <c r="P3241" t="b">
        <f t="shared" si="204"/>
        <v>1</v>
      </c>
    </row>
    <row r="3242" spans="1:16">
      <c r="A3242" t="s">
        <v>670</v>
      </c>
      <c r="B3242" t="s">
        <v>41</v>
      </c>
      <c r="C3242" s="9">
        <v>77290</v>
      </c>
      <c r="D3242" s="10">
        <v>45624</v>
      </c>
      <c r="E3242" s="11">
        <v>223979</v>
      </c>
      <c r="F3242" t="s">
        <v>288</v>
      </c>
      <c r="G3242" s="10">
        <f t="shared" si="202"/>
        <v>45654</v>
      </c>
      <c r="H3242" t="s">
        <v>284</v>
      </c>
      <c r="I3242" s="12" t="str">
        <f t="shared" si="203"/>
        <v>77290223979</v>
      </c>
      <c r="L3242" s="11">
        <f t="shared" si="206"/>
        <v>-223979</v>
      </c>
      <c r="O3242" s="10">
        <f>+IFERROR(VLOOKUP(I3242,'[1]Resumen pagos 2025'!$1:$1048576,9,0),0)</f>
        <v>0</v>
      </c>
      <c r="P3242" t="b">
        <f t="shared" si="204"/>
        <v>1</v>
      </c>
    </row>
    <row r="3243" spans="1:16">
      <c r="A3243" t="s">
        <v>47</v>
      </c>
      <c r="B3243" t="s">
        <v>41</v>
      </c>
      <c r="C3243" s="9">
        <v>13872</v>
      </c>
      <c r="D3243" s="10">
        <v>45624</v>
      </c>
      <c r="E3243" s="11">
        <v>886095</v>
      </c>
      <c r="F3243" t="s">
        <v>288</v>
      </c>
      <c r="G3243" s="10">
        <f t="shared" si="202"/>
        <v>45654</v>
      </c>
      <c r="H3243" t="s">
        <v>284</v>
      </c>
      <c r="I3243" s="12" t="str">
        <f t="shared" si="203"/>
        <v>13872886095</v>
      </c>
      <c r="J3243" s="10">
        <v>45656</v>
      </c>
      <c r="K3243" s="11">
        <v>886095</v>
      </c>
      <c r="L3243" s="11">
        <f t="shared" si="206"/>
        <v>0</v>
      </c>
      <c r="O3243" s="10">
        <f>+IFERROR(VLOOKUP(I3243,'[1]Resumen pagos 2025'!$1:$1048576,9,0),0)</f>
        <v>0</v>
      </c>
      <c r="P3243" t="b">
        <f t="shared" si="204"/>
        <v>0</v>
      </c>
    </row>
    <row r="3244" spans="1:16">
      <c r="A3244" t="s">
        <v>63</v>
      </c>
      <c r="B3244" t="s">
        <v>41</v>
      </c>
      <c r="C3244" s="9">
        <v>8754</v>
      </c>
      <c r="D3244" s="10">
        <v>45624</v>
      </c>
      <c r="E3244" s="11">
        <v>359982</v>
      </c>
      <c r="F3244" t="s">
        <v>288</v>
      </c>
      <c r="G3244" s="10">
        <f t="shared" si="202"/>
        <v>45654</v>
      </c>
      <c r="H3244" t="s">
        <v>284</v>
      </c>
      <c r="I3244" s="12" t="str">
        <f t="shared" si="203"/>
        <v>8754359982</v>
      </c>
      <c r="J3244" s="10">
        <v>45653</v>
      </c>
      <c r="K3244" s="11">
        <v>359982</v>
      </c>
      <c r="L3244" s="11">
        <f t="shared" si="206"/>
        <v>0</v>
      </c>
      <c r="N3244" s="13" t="s">
        <v>613</v>
      </c>
      <c r="O3244" s="10">
        <f>+IFERROR(VLOOKUP(I3244,'[1]Resumen pagos 2025'!$1:$1048576,9,0),0)</f>
        <v>0</v>
      </c>
      <c r="P3244" t="b">
        <f t="shared" si="204"/>
        <v>0</v>
      </c>
    </row>
    <row r="3245" spans="1:16">
      <c r="A3245" t="s">
        <v>55</v>
      </c>
      <c r="B3245" t="s">
        <v>41</v>
      </c>
      <c r="C3245" s="9">
        <v>1136731</v>
      </c>
      <c r="D3245" s="10">
        <v>45624</v>
      </c>
      <c r="E3245" s="11">
        <v>8012813</v>
      </c>
      <c r="F3245" t="s">
        <v>288</v>
      </c>
      <c r="G3245" s="10">
        <f t="shared" si="202"/>
        <v>45654</v>
      </c>
      <c r="H3245" t="s">
        <v>284</v>
      </c>
      <c r="I3245" s="12" t="str">
        <f t="shared" si="203"/>
        <v>11367318012813</v>
      </c>
      <c r="J3245" s="10">
        <v>45670</v>
      </c>
      <c r="K3245" s="11">
        <v>8012813</v>
      </c>
      <c r="L3245" s="11">
        <f t="shared" si="206"/>
        <v>0</v>
      </c>
      <c r="N3245" s="14" t="s">
        <v>304</v>
      </c>
      <c r="O3245" s="10">
        <f>+IFERROR(VLOOKUP(I3245,'[1]Resumen pagos 2025'!$1:$1048576,9,0),0)</f>
        <v>45670</v>
      </c>
      <c r="P3245" t="b">
        <f t="shared" si="204"/>
        <v>1</v>
      </c>
    </row>
    <row r="3246" spans="1:16">
      <c r="A3246" t="s">
        <v>55</v>
      </c>
      <c r="B3246" t="s">
        <v>41</v>
      </c>
      <c r="C3246" s="9">
        <v>1136732</v>
      </c>
      <c r="D3246" s="10">
        <v>45624</v>
      </c>
      <c r="E3246" s="11">
        <v>4555433</v>
      </c>
      <c r="F3246" t="s">
        <v>288</v>
      </c>
      <c r="G3246" s="10">
        <f t="shared" si="202"/>
        <v>45654</v>
      </c>
      <c r="H3246" t="s">
        <v>284</v>
      </c>
      <c r="I3246" s="12" t="str">
        <f t="shared" si="203"/>
        <v>11367324555433</v>
      </c>
      <c r="J3246" s="10">
        <v>45670</v>
      </c>
      <c r="K3246" s="11">
        <v>4555433</v>
      </c>
      <c r="L3246" s="11">
        <f t="shared" si="206"/>
        <v>0</v>
      </c>
      <c r="N3246" s="14" t="s">
        <v>304</v>
      </c>
      <c r="O3246" s="10">
        <f>+IFERROR(VLOOKUP(I3246,'[1]Resumen pagos 2025'!$1:$1048576,9,0),0)</f>
        <v>45670</v>
      </c>
      <c r="P3246" t="b">
        <f t="shared" si="204"/>
        <v>1</v>
      </c>
    </row>
    <row r="3247" spans="1:16">
      <c r="A3247" t="s">
        <v>671</v>
      </c>
      <c r="B3247" t="s">
        <v>41</v>
      </c>
      <c r="C3247" s="9">
        <v>35</v>
      </c>
      <c r="D3247" s="10">
        <v>45624</v>
      </c>
      <c r="E3247" s="11">
        <v>629991</v>
      </c>
      <c r="F3247" t="s">
        <v>288</v>
      </c>
      <c r="G3247" s="10">
        <f t="shared" si="202"/>
        <v>45654</v>
      </c>
      <c r="H3247" t="s">
        <v>284</v>
      </c>
      <c r="I3247" s="12" t="str">
        <f t="shared" si="203"/>
        <v>35629991</v>
      </c>
      <c r="L3247" s="11">
        <f t="shared" si="206"/>
        <v>-629991</v>
      </c>
      <c r="O3247" s="10">
        <f>+IFERROR(VLOOKUP(I3247,'[1]Resumen pagos 2025'!$1:$1048576,9,0),0)</f>
        <v>0</v>
      </c>
      <c r="P3247" t="b">
        <f t="shared" si="204"/>
        <v>1</v>
      </c>
    </row>
    <row r="3248" spans="1:16">
      <c r="A3248" t="s">
        <v>53</v>
      </c>
      <c r="B3248" t="s">
        <v>41</v>
      </c>
      <c r="C3248" s="9">
        <v>22407</v>
      </c>
      <c r="D3248" s="10">
        <v>45624</v>
      </c>
      <c r="E3248" s="11">
        <v>175918</v>
      </c>
      <c r="F3248" t="s">
        <v>288</v>
      </c>
      <c r="G3248" s="10">
        <f t="shared" si="202"/>
        <v>45654</v>
      </c>
      <c r="H3248" t="s">
        <v>284</v>
      </c>
      <c r="I3248" s="12" t="str">
        <f t="shared" si="203"/>
        <v>22407175918</v>
      </c>
      <c r="J3248" s="10">
        <v>45656</v>
      </c>
      <c r="K3248" s="11">
        <v>175918</v>
      </c>
      <c r="L3248" s="11">
        <f t="shared" si="206"/>
        <v>0</v>
      </c>
      <c r="O3248" s="10">
        <f>+IFERROR(VLOOKUP(I3248,'[1]Resumen pagos 2025'!$1:$1048576,9,0),0)</f>
        <v>0</v>
      </c>
      <c r="P3248" t="b">
        <f t="shared" si="204"/>
        <v>0</v>
      </c>
    </row>
    <row r="3249" spans="1:16">
      <c r="A3249" t="s">
        <v>53</v>
      </c>
      <c r="B3249" t="s">
        <v>41</v>
      </c>
      <c r="C3249" s="9">
        <v>22399</v>
      </c>
      <c r="D3249" s="10">
        <v>45624</v>
      </c>
      <c r="E3249" s="11">
        <v>3167950</v>
      </c>
      <c r="F3249" t="s">
        <v>288</v>
      </c>
      <c r="G3249" s="10">
        <f t="shared" si="202"/>
        <v>45654</v>
      </c>
      <c r="H3249" t="s">
        <v>284</v>
      </c>
      <c r="I3249" s="12" t="str">
        <f t="shared" si="203"/>
        <v>223993167950</v>
      </c>
      <c r="J3249" s="10">
        <v>45656</v>
      </c>
      <c r="K3249" s="11">
        <v>3167950</v>
      </c>
      <c r="L3249" s="11">
        <f t="shared" si="206"/>
        <v>0</v>
      </c>
      <c r="O3249" s="10">
        <f>+IFERROR(VLOOKUP(I3249,'[1]Resumen pagos 2025'!$1:$1048576,9,0),0)</f>
        <v>0</v>
      </c>
      <c r="P3249" t="b">
        <f t="shared" si="204"/>
        <v>0</v>
      </c>
    </row>
    <row r="3250" spans="1:16">
      <c r="A3250" t="s">
        <v>53</v>
      </c>
      <c r="B3250" t="s">
        <v>41</v>
      </c>
      <c r="C3250" s="9">
        <v>22398</v>
      </c>
      <c r="D3250" s="10">
        <v>45624</v>
      </c>
      <c r="E3250" s="11">
        <v>6838855</v>
      </c>
      <c r="F3250" t="s">
        <v>288</v>
      </c>
      <c r="G3250" s="10">
        <f t="shared" si="202"/>
        <v>45654</v>
      </c>
      <c r="H3250" t="s">
        <v>284</v>
      </c>
      <c r="I3250" s="12" t="str">
        <f t="shared" si="203"/>
        <v>223986838855</v>
      </c>
      <c r="J3250" s="10">
        <v>45656</v>
      </c>
      <c r="K3250" s="11">
        <v>6838855</v>
      </c>
      <c r="L3250" s="11">
        <f t="shared" si="206"/>
        <v>0</v>
      </c>
      <c r="O3250" s="10">
        <f>+IFERROR(VLOOKUP(I3250,'[1]Resumen pagos 2025'!$1:$1048576,9,0),0)</f>
        <v>0</v>
      </c>
      <c r="P3250" t="b">
        <f t="shared" si="204"/>
        <v>0</v>
      </c>
    </row>
    <row r="3251" spans="1:16">
      <c r="A3251" t="s">
        <v>368</v>
      </c>
      <c r="B3251" t="s">
        <v>41</v>
      </c>
      <c r="C3251" s="9">
        <v>60408</v>
      </c>
      <c r="D3251" s="10">
        <v>45624</v>
      </c>
      <c r="E3251" s="11">
        <v>17731</v>
      </c>
      <c r="F3251" t="s">
        <v>288</v>
      </c>
      <c r="G3251" s="10">
        <f t="shared" si="202"/>
        <v>45654</v>
      </c>
      <c r="H3251" t="s">
        <v>284</v>
      </c>
      <c r="I3251" s="12" t="str">
        <f t="shared" si="203"/>
        <v>6040817731</v>
      </c>
      <c r="L3251" s="11">
        <f t="shared" si="206"/>
        <v>-17731</v>
      </c>
      <c r="M3251" s="46" t="s">
        <v>672</v>
      </c>
      <c r="O3251" s="10">
        <f>+IFERROR(VLOOKUP(I3251,'[1]Resumen pagos 2025'!$1:$1048576,9,0),0)</f>
        <v>0</v>
      </c>
      <c r="P3251" t="b">
        <f t="shared" si="204"/>
        <v>1</v>
      </c>
    </row>
    <row r="3252" spans="1:16">
      <c r="A3252" t="s">
        <v>67</v>
      </c>
      <c r="B3252" t="s">
        <v>41</v>
      </c>
      <c r="C3252" s="9">
        <v>43956</v>
      </c>
      <c r="D3252" s="10">
        <v>45625</v>
      </c>
      <c r="E3252" s="11">
        <v>284598</v>
      </c>
      <c r="F3252" t="s">
        <v>288</v>
      </c>
      <c r="G3252" s="10">
        <f t="shared" si="202"/>
        <v>45655</v>
      </c>
      <c r="H3252" t="s">
        <v>284</v>
      </c>
      <c r="I3252" s="12" t="str">
        <f t="shared" si="203"/>
        <v>43956284598</v>
      </c>
      <c r="J3252" s="70">
        <v>45659</v>
      </c>
      <c r="K3252" s="11">
        <v>284598</v>
      </c>
      <c r="L3252" s="11">
        <f t="shared" si="206"/>
        <v>0</v>
      </c>
      <c r="N3252" s="14" t="s">
        <v>298</v>
      </c>
      <c r="O3252" s="10">
        <f>+IFERROR(VLOOKUP(I3252,'[1]Resumen pagos 2025'!$1:$1048576,9,0),0)</f>
        <v>45659</v>
      </c>
      <c r="P3252" t="b">
        <f t="shared" si="204"/>
        <v>1</v>
      </c>
    </row>
    <row r="3253" spans="1:16">
      <c r="A3253" t="s">
        <v>673</v>
      </c>
      <c r="B3253" t="s">
        <v>41</v>
      </c>
      <c r="C3253" s="9">
        <v>16090</v>
      </c>
      <c r="D3253" s="10">
        <v>45625</v>
      </c>
      <c r="E3253" s="11">
        <v>5237916</v>
      </c>
      <c r="F3253" t="s">
        <v>288</v>
      </c>
      <c r="G3253" s="10">
        <f t="shared" si="202"/>
        <v>45655</v>
      </c>
      <c r="H3253" t="s">
        <v>284</v>
      </c>
      <c r="I3253" s="12" t="str">
        <f t="shared" si="203"/>
        <v>160905237916</v>
      </c>
      <c r="J3253" s="10">
        <v>45617</v>
      </c>
      <c r="K3253" s="11">
        <v>5237915</v>
      </c>
      <c r="L3253" s="11">
        <f t="shared" si="206"/>
        <v>-1</v>
      </c>
      <c r="O3253" s="10">
        <f>+IFERROR(VLOOKUP(I3253,'[1]Resumen pagos 2025'!$1:$1048576,9,0),0)</f>
        <v>0</v>
      </c>
      <c r="P3253" t="b">
        <f t="shared" si="204"/>
        <v>0</v>
      </c>
    </row>
    <row r="3254" spans="1:16">
      <c r="A3254" t="s">
        <v>376</v>
      </c>
      <c r="B3254" t="s">
        <v>41</v>
      </c>
      <c r="C3254" s="9">
        <v>8701938</v>
      </c>
      <c r="D3254" s="10">
        <v>45625</v>
      </c>
      <c r="E3254" s="11">
        <v>23500</v>
      </c>
      <c r="F3254" t="s">
        <v>288</v>
      </c>
      <c r="G3254" s="10">
        <f t="shared" si="202"/>
        <v>45655</v>
      </c>
      <c r="H3254" t="s">
        <v>284</v>
      </c>
      <c r="I3254" s="12" t="str">
        <f t="shared" si="203"/>
        <v>870193823500</v>
      </c>
      <c r="J3254" s="10">
        <f>+G3254</f>
        <v>45655</v>
      </c>
      <c r="K3254" s="11">
        <f>+E3254</f>
        <v>23500</v>
      </c>
      <c r="L3254" s="11">
        <f t="shared" si="206"/>
        <v>0</v>
      </c>
      <c r="O3254" s="10">
        <f>+IFERROR(VLOOKUP(I3254,'[1]Resumen pagos 2025'!$1:$1048576,9,0),0)</f>
        <v>0</v>
      </c>
      <c r="P3254" t="b">
        <f t="shared" si="204"/>
        <v>0</v>
      </c>
    </row>
    <row r="3255" spans="1:16">
      <c r="A3255" t="s">
        <v>674</v>
      </c>
      <c r="B3255" t="s">
        <v>41</v>
      </c>
      <c r="C3255" s="9">
        <v>1880651</v>
      </c>
      <c r="D3255" s="10">
        <v>45625</v>
      </c>
      <c r="E3255" s="11">
        <v>519990</v>
      </c>
      <c r="F3255" t="s">
        <v>288</v>
      </c>
      <c r="G3255" s="10">
        <f t="shared" si="202"/>
        <v>45655</v>
      </c>
      <c r="H3255" t="s">
        <v>284</v>
      </c>
      <c r="I3255" s="12" t="str">
        <f t="shared" si="203"/>
        <v>1880651519990</v>
      </c>
      <c r="L3255" s="11">
        <f t="shared" si="206"/>
        <v>-519990</v>
      </c>
      <c r="O3255" s="10">
        <f>+IFERROR(VLOOKUP(I3255,'[1]Resumen pagos 2025'!$1:$1048576,9,0),0)</f>
        <v>0</v>
      </c>
      <c r="P3255" t="b">
        <f t="shared" si="204"/>
        <v>1</v>
      </c>
    </row>
    <row r="3256" spans="1:16">
      <c r="A3256" t="s">
        <v>285</v>
      </c>
      <c r="B3256" t="s">
        <v>41</v>
      </c>
      <c r="C3256" s="9">
        <v>1674</v>
      </c>
      <c r="D3256" s="10">
        <v>45625</v>
      </c>
      <c r="E3256" s="11">
        <v>94208</v>
      </c>
      <c r="F3256" t="s">
        <v>288</v>
      </c>
      <c r="G3256" s="10">
        <f t="shared" si="202"/>
        <v>45655</v>
      </c>
      <c r="H3256" t="s">
        <v>284</v>
      </c>
      <c r="I3256" s="12" t="str">
        <f t="shared" si="203"/>
        <v>167494208</v>
      </c>
      <c r="J3256" s="15">
        <v>45701</v>
      </c>
      <c r="K3256" s="16">
        <v>94208</v>
      </c>
      <c r="L3256" s="11">
        <f t="shared" si="206"/>
        <v>0</v>
      </c>
      <c r="O3256" s="10">
        <f>+IFERROR(VLOOKUP(I3256,'[1]Resumen pagos 2025'!$1:$1048576,9,0),0)</f>
        <v>45701</v>
      </c>
      <c r="P3256" t="b">
        <f t="shared" si="204"/>
        <v>1</v>
      </c>
    </row>
    <row r="3257" spans="1:16">
      <c r="A3257" t="s">
        <v>675</v>
      </c>
      <c r="B3257" t="s">
        <v>41</v>
      </c>
      <c r="C3257" s="9">
        <v>86</v>
      </c>
      <c r="D3257" s="10">
        <v>45625</v>
      </c>
      <c r="E3257" s="11">
        <v>107699</v>
      </c>
      <c r="F3257" t="s">
        <v>288</v>
      </c>
      <c r="G3257" s="10">
        <f t="shared" si="202"/>
        <v>45655</v>
      </c>
      <c r="H3257" t="s">
        <v>327</v>
      </c>
      <c r="I3257" s="12" t="str">
        <f t="shared" si="203"/>
        <v>86107699</v>
      </c>
      <c r="L3257" s="11">
        <f t="shared" si="206"/>
        <v>-107699</v>
      </c>
      <c r="O3257" s="10">
        <f>+IFERROR(VLOOKUP(I3257,'[1]Resumen pagos 2025'!$1:$1048576,9,0),0)</f>
        <v>0</v>
      </c>
      <c r="P3257" t="b">
        <f t="shared" si="204"/>
        <v>1</v>
      </c>
    </row>
    <row r="3258" spans="1:16">
      <c r="A3258" t="s">
        <v>675</v>
      </c>
      <c r="B3258" t="s">
        <v>310</v>
      </c>
      <c r="C3258" s="9">
        <v>36</v>
      </c>
      <c r="D3258" s="10">
        <v>45625</v>
      </c>
      <c r="E3258" s="11">
        <v>-107699</v>
      </c>
      <c r="F3258" t="s">
        <v>288</v>
      </c>
      <c r="G3258" s="10">
        <f t="shared" si="202"/>
        <v>45655</v>
      </c>
      <c r="H3258" t="s">
        <v>311</v>
      </c>
      <c r="I3258" s="12" t="str">
        <f t="shared" si="203"/>
        <v>36-107699</v>
      </c>
      <c r="L3258" s="11">
        <f t="shared" si="206"/>
        <v>107699</v>
      </c>
      <c r="O3258" s="10">
        <f>+IFERROR(VLOOKUP(I3258,'[1]Resumen pagos 2025'!$1:$1048576,9,0),0)</f>
        <v>0</v>
      </c>
      <c r="P3258" t="b">
        <f t="shared" si="204"/>
        <v>1</v>
      </c>
    </row>
    <row r="3259" spans="1:16">
      <c r="A3259" t="s">
        <v>643</v>
      </c>
      <c r="B3259" t="s">
        <v>41</v>
      </c>
      <c r="C3259" s="9">
        <v>48912</v>
      </c>
      <c r="D3259" s="10">
        <v>45625</v>
      </c>
      <c r="E3259" s="11">
        <v>101941</v>
      </c>
      <c r="F3259" t="s">
        <v>288</v>
      </c>
      <c r="G3259" s="10">
        <f t="shared" si="202"/>
        <v>45655</v>
      </c>
      <c r="H3259" t="s">
        <v>284</v>
      </c>
      <c r="I3259" s="12" t="str">
        <f t="shared" si="203"/>
        <v>48912101941</v>
      </c>
      <c r="L3259" s="11">
        <f t="shared" si="206"/>
        <v>-101941</v>
      </c>
      <c r="O3259" s="10">
        <f>+IFERROR(VLOOKUP(I3259,'[1]Resumen pagos 2025'!$1:$1048576,9,0),0)</f>
        <v>0</v>
      </c>
      <c r="P3259" t="b">
        <f t="shared" si="204"/>
        <v>1</v>
      </c>
    </row>
    <row r="3260" spans="1:16">
      <c r="A3260" t="s">
        <v>305</v>
      </c>
      <c r="B3260" t="s">
        <v>41</v>
      </c>
      <c r="C3260" s="9">
        <v>5062171</v>
      </c>
      <c r="D3260" s="10">
        <v>45625</v>
      </c>
      <c r="E3260" s="11">
        <v>3349950</v>
      </c>
      <c r="F3260" t="s">
        <v>288</v>
      </c>
      <c r="G3260" s="10">
        <f t="shared" si="202"/>
        <v>45655</v>
      </c>
      <c r="H3260" t="s">
        <v>284</v>
      </c>
      <c r="I3260" s="12" t="str">
        <f t="shared" si="203"/>
        <v>50621713349950</v>
      </c>
      <c r="J3260" s="10">
        <v>45625</v>
      </c>
      <c r="K3260" s="11">
        <v>3349950</v>
      </c>
      <c r="L3260" s="11">
        <f t="shared" si="206"/>
        <v>0</v>
      </c>
      <c r="O3260" s="10">
        <f>+IFERROR(VLOOKUP(I3260,'[1]Resumen pagos 2025'!$1:$1048576,9,0),0)</f>
        <v>0</v>
      </c>
      <c r="P3260" t="b">
        <f t="shared" si="204"/>
        <v>0</v>
      </c>
    </row>
    <row r="3261" spans="1:16">
      <c r="A3261" t="s">
        <v>53</v>
      </c>
      <c r="B3261" t="s">
        <v>41</v>
      </c>
      <c r="C3261" s="9">
        <v>22411</v>
      </c>
      <c r="D3261" s="10">
        <v>45625</v>
      </c>
      <c r="E3261" s="11">
        <v>1955740</v>
      </c>
      <c r="F3261" t="s">
        <v>288</v>
      </c>
      <c r="G3261" s="10">
        <f t="shared" si="202"/>
        <v>45655</v>
      </c>
      <c r="H3261" t="s">
        <v>284</v>
      </c>
      <c r="I3261" s="12" t="str">
        <f t="shared" si="203"/>
        <v>224111955740</v>
      </c>
      <c r="J3261" s="10">
        <v>45656</v>
      </c>
      <c r="K3261" s="11">
        <v>1955740</v>
      </c>
      <c r="L3261" s="11">
        <f t="shared" si="206"/>
        <v>0</v>
      </c>
      <c r="O3261" s="10">
        <f>+IFERROR(VLOOKUP(I3261,'[1]Resumen pagos 2025'!$1:$1048576,9,0),0)</f>
        <v>0</v>
      </c>
      <c r="P3261" t="b">
        <f t="shared" si="204"/>
        <v>0</v>
      </c>
    </row>
    <row r="3262" spans="1:16">
      <c r="A3262" t="s">
        <v>676</v>
      </c>
      <c r="B3262" t="s">
        <v>41</v>
      </c>
      <c r="C3262" s="9">
        <v>33707288</v>
      </c>
      <c r="D3262" s="10">
        <v>45625</v>
      </c>
      <c r="E3262" s="11">
        <v>39981</v>
      </c>
      <c r="F3262" t="s">
        <v>288</v>
      </c>
      <c r="G3262" s="10">
        <f t="shared" si="202"/>
        <v>45655</v>
      </c>
      <c r="H3262" t="s">
        <v>284</v>
      </c>
      <c r="I3262" s="12" t="str">
        <f t="shared" si="203"/>
        <v>3370728839981</v>
      </c>
      <c r="L3262" s="11">
        <f t="shared" si="206"/>
        <v>-39981</v>
      </c>
      <c r="O3262" s="10">
        <f>+IFERROR(VLOOKUP(I3262,'[1]Resumen pagos 2025'!$1:$1048576,9,0),0)</f>
        <v>0</v>
      </c>
      <c r="P3262" t="b">
        <f t="shared" si="204"/>
        <v>1</v>
      </c>
    </row>
    <row r="3263" spans="1:16">
      <c r="A3263" t="s">
        <v>66</v>
      </c>
      <c r="B3263" t="s">
        <v>41</v>
      </c>
      <c r="C3263" s="9">
        <v>15</v>
      </c>
      <c r="D3263" s="10">
        <v>45625</v>
      </c>
      <c r="E3263" s="11">
        <v>1721216</v>
      </c>
      <c r="F3263" t="s">
        <v>288</v>
      </c>
      <c r="G3263" s="10">
        <f t="shared" si="202"/>
        <v>45655</v>
      </c>
      <c r="H3263" t="s">
        <v>284</v>
      </c>
      <c r="I3263" s="12" t="str">
        <f t="shared" si="203"/>
        <v>151721216</v>
      </c>
      <c r="J3263" s="10">
        <v>45628</v>
      </c>
      <c r="K3263" s="11">
        <v>1721216</v>
      </c>
      <c r="L3263" s="11">
        <f t="shared" si="206"/>
        <v>0</v>
      </c>
      <c r="N3263" s="14" t="s">
        <v>588</v>
      </c>
      <c r="O3263" s="10">
        <f>+IFERROR(VLOOKUP(I3263,'[1]Resumen pagos 2025'!$1:$1048576,9,0),0)</f>
        <v>0</v>
      </c>
      <c r="P3263" t="b">
        <f t="shared" si="204"/>
        <v>0</v>
      </c>
    </row>
    <row r="3264" spans="1:16">
      <c r="A3264" t="s">
        <v>66</v>
      </c>
      <c r="B3264" t="s">
        <v>41</v>
      </c>
      <c r="C3264" s="9">
        <v>14</v>
      </c>
      <c r="D3264" s="10">
        <v>45625</v>
      </c>
      <c r="E3264" s="11">
        <v>624644</v>
      </c>
      <c r="F3264" t="s">
        <v>288</v>
      </c>
      <c r="G3264" s="10">
        <f t="shared" si="202"/>
        <v>45655</v>
      </c>
      <c r="H3264" t="s">
        <v>284</v>
      </c>
      <c r="I3264" s="12" t="str">
        <f t="shared" si="203"/>
        <v>14624644</v>
      </c>
      <c r="J3264" s="10">
        <v>45628</v>
      </c>
      <c r="K3264" s="11">
        <v>624644</v>
      </c>
      <c r="L3264" s="11">
        <f t="shared" si="206"/>
        <v>0</v>
      </c>
      <c r="N3264" s="14" t="s">
        <v>588</v>
      </c>
      <c r="O3264" s="10">
        <f>+IFERROR(VLOOKUP(I3264,'[1]Resumen pagos 2025'!$1:$1048576,9,0),0)</f>
        <v>0</v>
      </c>
      <c r="P3264" t="b">
        <f t="shared" si="204"/>
        <v>0</v>
      </c>
    </row>
    <row r="3265" spans="1:16">
      <c r="A3265" t="s">
        <v>66</v>
      </c>
      <c r="B3265" t="s">
        <v>41</v>
      </c>
      <c r="C3265" s="9">
        <v>13</v>
      </c>
      <c r="D3265" s="10">
        <v>45625</v>
      </c>
      <c r="E3265" s="11">
        <v>608535</v>
      </c>
      <c r="F3265" t="s">
        <v>288</v>
      </c>
      <c r="G3265" s="10">
        <f t="shared" si="202"/>
        <v>45655</v>
      </c>
      <c r="H3265" t="s">
        <v>284</v>
      </c>
      <c r="I3265" s="12" t="str">
        <f t="shared" si="203"/>
        <v>13608535</v>
      </c>
      <c r="J3265" s="10">
        <v>45628</v>
      </c>
      <c r="K3265" s="11">
        <v>608535</v>
      </c>
      <c r="L3265" s="11">
        <f t="shared" si="206"/>
        <v>0</v>
      </c>
      <c r="N3265" s="14" t="s">
        <v>588</v>
      </c>
      <c r="O3265" s="10">
        <f>+IFERROR(VLOOKUP(I3265,'[1]Resumen pagos 2025'!$1:$1048576,9,0),0)</f>
        <v>0</v>
      </c>
      <c r="P3265" t="b">
        <f t="shared" si="204"/>
        <v>0</v>
      </c>
    </row>
    <row r="3266" spans="1:16">
      <c r="A3266" t="s">
        <v>446</v>
      </c>
      <c r="B3266" t="s">
        <v>41</v>
      </c>
      <c r="C3266" s="9">
        <v>351394</v>
      </c>
      <c r="D3266" s="10">
        <v>45626</v>
      </c>
      <c r="E3266" s="11">
        <v>14970</v>
      </c>
      <c r="F3266" t="s">
        <v>288</v>
      </c>
      <c r="G3266" s="10">
        <f t="shared" ref="G3266:G3329" si="207">+D3266+30</f>
        <v>45656</v>
      </c>
      <c r="H3266" t="s">
        <v>284</v>
      </c>
      <c r="I3266" s="12" t="str">
        <f t="shared" ref="I3266:I3329" si="208">+C3266&amp;E3266</f>
        <v>35139414970</v>
      </c>
      <c r="L3266" s="11">
        <f t="shared" si="206"/>
        <v>-14970</v>
      </c>
      <c r="O3266" s="10">
        <f>+IFERROR(VLOOKUP(I3266,'[1]Resumen pagos 2025'!$1:$1048576,9,0),0)</f>
        <v>0</v>
      </c>
      <c r="P3266" t="b">
        <f t="shared" si="204"/>
        <v>1</v>
      </c>
    </row>
    <row r="3267" spans="1:16">
      <c r="A3267" t="s">
        <v>127</v>
      </c>
      <c r="B3267" t="s">
        <v>297</v>
      </c>
      <c r="C3267" s="9">
        <v>229680</v>
      </c>
      <c r="D3267" s="10">
        <v>45627</v>
      </c>
      <c r="E3267" s="11">
        <v>86883</v>
      </c>
      <c r="F3267" t="s">
        <v>288</v>
      </c>
      <c r="G3267" s="10">
        <f t="shared" si="207"/>
        <v>45657</v>
      </c>
      <c r="H3267" t="s">
        <v>284</v>
      </c>
      <c r="I3267" s="12" t="str">
        <f t="shared" si="208"/>
        <v>22968086883</v>
      </c>
      <c r="L3267" s="11">
        <f t="shared" si="206"/>
        <v>-86883</v>
      </c>
      <c r="O3267" s="10">
        <f>+IFERROR(VLOOKUP(I3267,'[1]Resumen pagos 2025'!$1:$1048576,9,0),0)</f>
        <v>0</v>
      </c>
      <c r="P3267" t="b">
        <f t="shared" si="204"/>
        <v>1</v>
      </c>
    </row>
    <row r="3268" spans="1:16">
      <c r="A3268" t="s">
        <v>295</v>
      </c>
      <c r="B3268" t="s">
        <v>41</v>
      </c>
      <c r="C3268" s="9">
        <v>36375</v>
      </c>
      <c r="D3268" s="10">
        <v>45628</v>
      </c>
      <c r="E3268" s="11">
        <v>47600</v>
      </c>
      <c r="F3268" t="s">
        <v>288</v>
      </c>
      <c r="G3268" s="10">
        <f t="shared" si="207"/>
        <v>45658</v>
      </c>
      <c r="H3268" t="s">
        <v>284</v>
      </c>
      <c r="I3268" s="12" t="str">
        <f t="shared" si="208"/>
        <v>3637547600</v>
      </c>
      <c r="J3268" s="10">
        <v>45628</v>
      </c>
      <c r="K3268" s="11">
        <v>47600</v>
      </c>
      <c r="L3268" s="11">
        <f t="shared" si="206"/>
        <v>0</v>
      </c>
      <c r="O3268" s="10">
        <f>+IFERROR(VLOOKUP(I3268,'[1]Resumen pagos 2025'!$1:$1048576,9,0),0)</f>
        <v>0</v>
      </c>
      <c r="P3268" t="b">
        <f t="shared" si="204"/>
        <v>0</v>
      </c>
    </row>
    <row r="3269" spans="1:16">
      <c r="A3269" t="s">
        <v>60</v>
      </c>
      <c r="B3269" t="s">
        <v>41</v>
      </c>
      <c r="C3269" s="9">
        <v>15</v>
      </c>
      <c r="D3269" s="10">
        <v>45628</v>
      </c>
      <c r="E3269" s="11">
        <v>63990</v>
      </c>
      <c r="F3269" t="s">
        <v>288</v>
      </c>
      <c r="G3269" s="10">
        <f t="shared" si="207"/>
        <v>45658</v>
      </c>
      <c r="H3269" t="s">
        <v>284</v>
      </c>
      <c r="I3269" s="12" t="str">
        <f t="shared" si="208"/>
        <v>1563990</v>
      </c>
      <c r="J3269" s="10">
        <v>45656</v>
      </c>
      <c r="K3269" s="11">
        <v>63990</v>
      </c>
      <c r="L3269" s="11">
        <f t="shared" si="206"/>
        <v>0</v>
      </c>
      <c r="O3269" s="10">
        <f>+IFERROR(VLOOKUP(I3269,'[1]Resumen pagos 2025'!$1:$1048576,9,0),0)</f>
        <v>0</v>
      </c>
      <c r="P3269" t="b">
        <f t="shared" si="204"/>
        <v>0</v>
      </c>
    </row>
    <row r="3270" spans="1:16">
      <c r="A3270" t="s">
        <v>60</v>
      </c>
      <c r="B3270" t="s">
        <v>41</v>
      </c>
      <c r="C3270" s="9">
        <v>14</v>
      </c>
      <c r="D3270" s="10">
        <v>45628</v>
      </c>
      <c r="E3270" s="11">
        <v>1053807</v>
      </c>
      <c r="F3270" t="s">
        <v>288</v>
      </c>
      <c r="G3270" s="10">
        <f t="shared" si="207"/>
        <v>45658</v>
      </c>
      <c r="H3270" t="s">
        <v>284</v>
      </c>
      <c r="I3270" s="12" t="str">
        <f t="shared" si="208"/>
        <v>141053807</v>
      </c>
      <c r="J3270" s="10">
        <v>45656</v>
      </c>
      <c r="K3270" s="11">
        <v>1053807</v>
      </c>
      <c r="L3270" s="11">
        <f t="shared" si="206"/>
        <v>0</v>
      </c>
      <c r="O3270" s="10">
        <f>+IFERROR(VLOOKUP(I3270,'[1]Resumen pagos 2025'!$1:$1048576,9,0),0)</f>
        <v>0</v>
      </c>
      <c r="P3270" t="b">
        <f t="shared" si="204"/>
        <v>0</v>
      </c>
    </row>
    <row r="3271" spans="1:16">
      <c r="A3271" t="s">
        <v>532</v>
      </c>
      <c r="B3271" t="s">
        <v>41</v>
      </c>
      <c r="C3271" s="9">
        <v>2585</v>
      </c>
      <c r="D3271" s="10">
        <v>45628</v>
      </c>
      <c r="E3271" s="11">
        <v>675776</v>
      </c>
      <c r="F3271" t="s">
        <v>288</v>
      </c>
      <c r="G3271" s="10">
        <f t="shared" si="207"/>
        <v>45658</v>
      </c>
      <c r="H3271" t="s">
        <v>284</v>
      </c>
      <c r="I3271" s="12" t="str">
        <f t="shared" si="208"/>
        <v>2585675776</v>
      </c>
      <c r="J3271" s="10">
        <v>45670</v>
      </c>
      <c r="K3271" s="11">
        <v>675776</v>
      </c>
      <c r="L3271" s="11">
        <f t="shared" si="206"/>
        <v>0</v>
      </c>
      <c r="O3271" s="10">
        <f>+IFERROR(VLOOKUP(I3271,'[1]Resumen pagos 2025'!$1:$1048576,9,0),0)</f>
        <v>45670</v>
      </c>
      <c r="P3271" t="b">
        <f t="shared" ref="P3271:P3334" si="209">+O3271=J3271</f>
        <v>1</v>
      </c>
    </row>
    <row r="3272" spans="1:16">
      <c r="A3272" t="s">
        <v>649</v>
      </c>
      <c r="B3272" t="s">
        <v>41</v>
      </c>
      <c r="C3272" s="9">
        <v>2359</v>
      </c>
      <c r="D3272" s="10">
        <v>45628</v>
      </c>
      <c r="E3272" s="11">
        <v>104755</v>
      </c>
      <c r="F3272" t="s">
        <v>288</v>
      </c>
      <c r="G3272" s="10">
        <f t="shared" si="207"/>
        <v>45658</v>
      </c>
      <c r="H3272" t="s">
        <v>284</v>
      </c>
      <c r="I3272" s="12" t="str">
        <f t="shared" si="208"/>
        <v>2359104755</v>
      </c>
      <c r="J3272" s="10">
        <v>45629</v>
      </c>
      <c r="K3272" s="11">
        <v>104755</v>
      </c>
      <c r="L3272" s="11">
        <f t="shared" ref="L3272:L3303" si="210">+K3272-E3272</f>
        <v>0</v>
      </c>
      <c r="O3272" s="10">
        <f>+IFERROR(VLOOKUP(I3272,'[1]Resumen pagos 2025'!$1:$1048576,9,0),0)</f>
        <v>0</v>
      </c>
      <c r="P3272" t="b">
        <f t="shared" si="209"/>
        <v>0</v>
      </c>
    </row>
    <row r="3273" spans="1:16">
      <c r="A3273" t="s">
        <v>677</v>
      </c>
      <c r="B3273" t="s">
        <v>41</v>
      </c>
      <c r="C3273" s="9">
        <v>168570</v>
      </c>
      <c r="D3273" s="10">
        <v>45629</v>
      </c>
      <c r="E3273" s="11">
        <v>156980</v>
      </c>
      <c r="F3273" t="s">
        <v>288</v>
      </c>
      <c r="G3273" s="10">
        <f t="shared" si="207"/>
        <v>45659</v>
      </c>
      <c r="H3273" t="s">
        <v>284</v>
      </c>
      <c r="I3273" s="12" t="str">
        <f t="shared" si="208"/>
        <v>168570156980</v>
      </c>
      <c r="L3273" s="11">
        <f t="shared" si="210"/>
        <v>-156980</v>
      </c>
      <c r="O3273" s="10">
        <f>+IFERROR(VLOOKUP(I3273,'[1]Resumen pagos 2025'!$1:$1048576,9,0),0)</f>
        <v>0</v>
      </c>
      <c r="P3273" t="b">
        <f t="shared" si="209"/>
        <v>1</v>
      </c>
    </row>
    <row r="3274" spans="1:16">
      <c r="A3274" t="s">
        <v>54</v>
      </c>
      <c r="B3274" t="s">
        <v>41</v>
      </c>
      <c r="C3274" s="9">
        <v>95619</v>
      </c>
      <c r="D3274" s="10">
        <v>45629</v>
      </c>
      <c r="E3274" s="11">
        <v>485948</v>
      </c>
      <c r="F3274" t="s">
        <v>288</v>
      </c>
      <c r="G3274" s="10">
        <f t="shared" si="207"/>
        <v>45659</v>
      </c>
      <c r="H3274" t="s">
        <v>284</v>
      </c>
      <c r="I3274" s="12" t="str">
        <f t="shared" si="208"/>
        <v>95619485948</v>
      </c>
      <c r="J3274" s="10">
        <v>45674</v>
      </c>
      <c r="K3274" s="11">
        <v>485948</v>
      </c>
      <c r="L3274" s="11">
        <f t="shared" si="210"/>
        <v>0</v>
      </c>
      <c r="N3274" s="13" t="s">
        <v>582</v>
      </c>
      <c r="O3274" s="10">
        <f>+IFERROR(VLOOKUP(I3274,'[1]Resumen pagos 2025'!$1:$1048576,9,0),0)</f>
        <v>45674</v>
      </c>
      <c r="P3274" t="b">
        <f t="shared" si="209"/>
        <v>1</v>
      </c>
    </row>
    <row r="3275" spans="1:16">
      <c r="A3275" t="s">
        <v>52</v>
      </c>
      <c r="B3275" t="s">
        <v>41</v>
      </c>
      <c r="C3275" s="9">
        <v>125917</v>
      </c>
      <c r="D3275" s="10">
        <v>45630</v>
      </c>
      <c r="E3275" s="11">
        <v>110670</v>
      </c>
      <c r="F3275" t="s">
        <v>288</v>
      </c>
      <c r="G3275" s="10">
        <f t="shared" si="207"/>
        <v>45660</v>
      </c>
      <c r="H3275" t="s">
        <v>284</v>
      </c>
      <c r="I3275" s="12" t="str">
        <f t="shared" si="208"/>
        <v>125917110670</v>
      </c>
      <c r="J3275" s="10">
        <v>45670</v>
      </c>
      <c r="K3275" s="11">
        <v>110670</v>
      </c>
      <c r="L3275" s="11">
        <f t="shared" si="210"/>
        <v>0</v>
      </c>
      <c r="O3275" s="10">
        <f>+IFERROR(VLOOKUP(I3275,'[1]Resumen pagos 2025'!$1:$1048576,9,0),0)</f>
        <v>45670</v>
      </c>
      <c r="P3275" t="b">
        <f t="shared" si="209"/>
        <v>1</v>
      </c>
    </row>
    <row r="3276" spans="1:16">
      <c r="A3276" t="s">
        <v>63</v>
      </c>
      <c r="B3276" t="s">
        <v>41</v>
      </c>
      <c r="C3276" s="9">
        <v>8869</v>
      </c>
      <c r="D3276" s="10">
        <v>45630</v>
      </c>
      <c r="E3276" s="11">
        <v>539973</v>
      </c>
      <c r="F3276" t="s">
        <v>288</v>
      </c>
      <c r="G3276" s="10">
        <f t="shared" si="207"/>
        <v>45660</v>
      </c>
      <c r="H3276" t="s">
        <v>284</v>
      </c>
      <c r="I3276" s="12" t="str">
        <f t="shared" si="208"/>
        <v>8869539973</v>
      </c>
      <c r="J3276" s="10">
        <v>45694</v>
      </c>
      <c r="K3276" s="11">
        <v>539973</v>
      </c>
      <c r="L3276" s="11">
        <f t="shared" si="210"/>
        <v>0</v>
      </c>
      <c r="N3276" s="13" t="s">
        <v>613</v>
      </c>
      <c r="O3276" s="10">
        <f>+IFERROR(VLOOKUP(I3276,'[1]Resumen pagos 2025'!$1:$1048576,9,0),0)</f>
        <v>45694</v>
      </c>
      <c r="P3276" t="b">
        <f t="shared" si="209"/>
        <v>1</v>
      </c>
    </row>
    <row r="3277" spans="1:16">
      <c r="A3277" t="s">
        <v>466</v>
      </c>
      <c r="B3277" t="s">
        <v>41</v>
      </c>
      <c r="C3277" s="9">
        <v>1932</v>
      </c>
      <c r="D3277" s="10">
        <v>45630</v>
      </c>
      <c r="E3277" s="11">
        <v>428281</v>
      </c>
      <c r="F3277" t="s">
        <v>288</v>
      </c>
      <c r="G3277" s="10">
        <f t="shared" si="207"/>
        <v>45660</v>
      </c>
      <c r="H3277" t="s">
        <v>284</v>
      </c>
      <c r="I3277" s="12" t="str">
        <f t="shared" si="208"/>
        <v>1932428281</v>
      </c>
      <c r="L3277" s="11">
        <f t="shared" si="210"/>
        <v>-428281</v>
      </c>
      <c r="O3277" s="10">
        <f>+IFERROR(VLOOKUP(I3277,'[1]Resumen pagos 2025'!$1:$1048576,9,0),0)</f>
        <v>0</v>
      </c>
      <c r="P3277" t="b">
        <f t="shared" si="209"/>
        <v>1</v>
      </c>
    </row>
    <row r="3278" spans="1:16">
      <c r="A3278" t="s">
        <v>532</v>
      </c>
      <c r="B3278" t="s">
        <v>41</v>
      </c>
      <c r="C3278" s="9">
        <v>2600</v>
      </c>
      <c r="D3278" s="10">
        <v>45630</v>
      </c>
      <c r="E3278" s="11">
        <v>314005</v>
      </c>
      <c r="F3278" t="s">
        <v>288</v>
      </c>
      <c r="G3278" s="10">
        <f t="shared" si="207"/>
        <v>45660</v>
      </c>
      <c r="H3278" t="s">
        <v>284</v>
      </c>
      <c r="I3278" s="12" t="str">
        <f t="shared" si="208"/>
        <v>2600314005</v>
      </c>
      <c r="J3278" s="10">
        <v>45670</v>
      </c>
      <c r="K3278" s="11">
        <v>314005</v>
      </c>
      <c r="L3278" s="11">
        <f t="shared" si="210"/>
        <v>0</v>
      </c>
      <c r="O3278" s="10">
        <f>+IFERROR(VLOOKUP(I3278,'[1]Resumen pagos 2025'!$1:$1048576,9,0),0)</f>
        <v>45670</v>
      </c>
      <c r="P3278" t="b">
        <f t="shared" si="209"/>
        <v>1</v>
      </c>
    </row>
    <row r="3279" spans="1:16">
      <c r="A3279" t="s">
        <v>53</v>
      </c>
      <c r="B3279" t="s">
        <v>41</v>
      </c>
      <c r="C3279" s="9">
        <v>22494</v>
      </c>
      <c r="D3279" s="10">
        <v>45630</v>
      </c>
      <c r="E3279" s="11">
        <v>3587622</v>
      </c>
      <c r="F3279" t="s">
        <v>288</v>
      </c>
      <c r="G3279" s="10">
        <f t="shared" si="207"/>
        <v>45660</v>
      </c>
      <c r="H3279" t="s">
        <v>284</v>
      </c>
      <c r="I3279" s="12" t="str">
        <f t="shared" si="208"/>
        <v>224943587622</v>
      </c>
      <c r="J3279" s="10">
        <v>45656</v>
      </c>
      <c r="K3279" s="11">
        <v>3587622</v>
      </c>
      <c r="L3279" s="11">
        <f t="shared" si="210"/>
        <v>0</v>
      </c>
      <c r="O3279" s="10">
        <f>+IFERROR(VLOOKUP(I3279,'[1]Resumen pagos 2025'!$1:$1048576,9,0),0)</f>
        <v>0</v>
      </c>
      <c r="P3279" t="b">
        <f t="shared" si="209"/>
        <v>0</v>
      </c>
    </row>
    <row r="3280" spans="1:16">
      <c r="A3280" t="s">
        <v>678</v>
      </c>
      <c r="B3280" t="s">
        <v>41</v>
      </c>
      <c r="C3280" s="9">
        <v>215</v>
      </c>
      <c r="D3280" s="10">
        <v>45630</v>
      </c>
      <c r="E3280" s="11">
        <v>142472</v>
      </c>
      <c r="F3280" t="s">
        <v>288</v>
      </c>
      <c r="G3280" s="10">
        <f t="shared" si="207"/>
        <v>45660</v>
      </c>
      <c r="H3280" t="s">
        <v>284</v>
      </c>
      <c r="I3280" s="12" t="str">
        <f t="shared" si="208"/>
        <v>215142472</v>
      </c>
      <c r="J3280" s="10">
        <v>45695</v>
      </c>
      <c r="K3280" s="11">
        <v>142472</v>
      </c>
      <c r="L3280" s="11">
        <f t="shared" si="210"/>
        <v>0</v>
      </c>
      <c r="O3280" s="10">
        <f>+IFERROR(VLOOKUP(I3280,'[1]Resumen pagos 2025'!$1:$1048576,9,0),0)</f>
        <v>0</v>
      </c>
      <c r="P3280" t="b">
        <f t="shared" si="209"/>
        <v>0</v>
      </c>
    </row>
    <row r="3281" spans="1:16">
      <c r="A3281" t="s">
        <v>679</v>
      </c>
      <c r="B3281" t="s">
        <v>41</v>
      </c>
      <c r="C3281" s="9">
        <v>71421</v>
      </c>
      <c r="D3281" s="10">
        <v>45630</v>
      </c>
      <c r="E3281" s="11">
        <v>117810</v>
      </c>
      <c r="F3281" t="s">
        <v>288</v>
      </c>
      <c r="G3281" s="10">
        <f t="shared" si="207"/>
        <v>45660</v>
      </c>
      <c r="H3281" t="s">
        <v>284</v>
      </c>
      <c r="I3281" s="12" t="str">
        <f t="shared" si="208"/>
        <v>71421117810</v>
      </c>
      <c r="L3281" s="11">
        <f t="shared" si="210"/>
        <v>-117810</v>
      </c>
      <c r="O3281" s="10">
        <f>+IFERROR(VLOOKUP(I3281,'[1]Resumen pagos 2025'!$1:$1048576,9,0),0)</f>
        <v>0</v>
      </c>
      <c r="P3281" t="b">
        <f t="shared" si="209"/>
        <v>1</v>
      </c>
    </row>
    <row r="3282" spans="1:16">
      <c r="A3282" t="s">
        <v>67</v>
      </c>
      <c r="B3282" t="s">
        <v>41</v>
      </c>
      <c r="C3282" s="9">
        <v>44106</v>
      </c>
      <c r="D3282" s="10">
        <v>45631</v>
      </c>
      <c r="E3282" s="11">
        <v>883850</v>
      </c>
      <c r="F3282" t="s">
        <v>288</v>
      </c>
      <c r="G3282" s="10">
        <f t="shared" si="207"/>
        <v>45661</v>
      </c>
      <c r="H3282" t="s">
        <v>284</v>
      </c>
      <c r="I3282" s="12" t="str">
        <f t="shared" si="208"/>
        <v>44106883850</v>
      </c>
      <c r="J3282" s="10">
        <v>45674</v>
      </c>
      <c r="K3282" s="11">
        <v>883850</v>
      </c>
      <c r="L3282" s="11">
        <f t="shared" si="210"/>
        <v>0</v>
      </c>
      <c r="N3282" s="14" t="s">
        <v>298</v>
      </c>
      <c r="O3282" s="10">
        <f>+IFERROR(VLOOKUP(I3282,'[1]Resumen pagos 2025'!$1:$1048576,9,0),0)</f>
        <v>45674</v>
      </c>
      <c r="P3282" t="b">
        <f t="shared" si="209"/>
        <v>1</v>
      </c>
    </row>
    <row r="3283" spans="1:16">
      <c r="A3283" t="s">
        <v>47</v>
      </c>
      <c r="B3283" t="s">
        <v>41</v>
      </c>
      <c r="C3283" s="9">
        <v>13905</v>
      </c>
      <c r="D3283" s="10">
        <v>45631</v>
      </c>
      <c r="E3283" s="11">
        <v>3246415</v>
      </c>
      <c r="F3283" t="s">
        <v>288</v>
      </c>
      <c r="G3283" s="10">
        <f t="shared" si="207"/>
        <v>45661</v>
      </c>
      <c r="H3283" t="s">
        <v>284</v>
      </c>
      <c r="I3283" s="12" t="str">
        <f t="shared" si="208"/>
        <v>139053246415</v>
      </c>
      <c r="J3283" s="10">
        <v>45656</v>
      </c>
      <c r="K3283" s="11">
        <v>3246415</v>
      </c>
      <c r="L3283" s="11">
        <f t="shared" si="210"/>
        <v>0</v>
      </c>
      <c r="O3283" s="10">
        <f>+IFERROR(VLOOKUP(I3283,'[1]Resumen pagos 2025'!$1:$1048576,9,0),0)</f>
        <v>0</v>
      </c>
      <c r="P3283" t="b">
        <f t="shared" si="209"/>
        <v>0</v>
      </c>
    </row>
    <row r="3284" spans="1:16">
      <c r="A3284" t="s">
        <v>95</v>
      </c>
      <c r="B3284" t="s">
        <v>41</v>
      </c>
      <c r="C3284" s="9">
        <v>6501</v>
      </c>
      <c r="D3284" s="10">
        <v>45631</v>
      </c>
      <c r="E3284" s="11">
        <v>6556285</v>
      </c>
      <c r="F3284" t="s">
        <v>288</v>
      </c>
      <c r="G3284" s="10">
        <f t="shared" si="207"/>
        <v>45661</v>
      </c>
      <c r="H3284" t="s">
        <v>284</v>
      </c>
      <c r="I3284" s="12" t="str">
        <f t="shared" si="208"/>
        <v>65016556285</v>
      </c>
      <c r="J3284" s="10">
        <v>45653</v>
      </c>
      <c r="K3284" s="11">
        <v>6556285</v>
      </c>
      <c r="L3284" s="11">
        <f t="shared" si="210"/>
        <v>0</v>
      </c>
      <c r="O3284" s="10">
        <f>+IFERROR(VLOOKUP(I3284,'[1]Resumen pagos 2025'!$1:$1048576,9,0),0)</f>
        <v>0</v>
      </c>
      <c r="P3284" t="b">
        <f t="shared" si="209"/>
        <v>0</v>
      </c>
    </row>
    <row r="3285" spans="1:16">
      <c r="A3285" t="s">
        <v>560</v>
      </c>
      <c r="B3285" t="s">
        <v>41</v>
      </c>
      <c r="C3285" s="9">
        <v>787</v>
      </c>
      <c r="D3285" s="10">
        <v>45631</v>
      </c>
      <c r="E3285" s="11">
        <v>779978</v>
      </c>
      <c r="F3285" t="s">
        <v>288</v>
      </c>
      <c r="G3285" s="10">
        <f t="shared" si="207"/>
        <v>45661</v>
      </c>
      <c r="H3285" t="s">
        <v>284</v>
      </c>
      <c r="I3285" s="12" t="str">
        <f t="shared" si="208"/>
        <v>787779978</v>
      </c>
      <c r="J3285" s="10">
        <v>45643</v>
      </c>
      <c r="K3285" s="11">
        <v>779978</v>
      </c>
      <c r="L3285" s="11">
        <f t="shared" si="210"/>
        <v>0</v>
      </c>
      <c r="O3285" s="10">
        <f>+IFERROR(VLOOKUP(I3285,'[1]Resumen pagos 2025'!$1:$1048576,9,0),0)</f>
        <v>0</v>
      </c>
      <c r="P3285" t="b">
        <f t="shared" si="209"/>
        <v>0</v>
      </c>
    </row>
    <row r="3286" spans="1:16">
      <c r="A3286" t="s">
        <v>55</v>
      </c>
      <c r="B3286" t="s">
        <v>41</v>
      </c>
      <c r="C3286" s="9">
        <v>1115520</v>
      </c>
      <c r="D3286" s="10">
        <v>45631</v>
      </c>
      <c r="E3286" s="11">
        <v>4959960</v>
      </c>
      <c r="F3286" t="s">
        <v>288</v>
      </c>
      <c r="G3286" s="10">
        <f t="shared" si="207"/>
        <v>45661</v>
      </c>
      <c r="H3286" t="s">
        <v>284</v>
      </c>
      <c r="I3286" s="12" t="str">
        <f t="shared" si="208"/>
        <v>11155204959960</v>
      </c>
      <c r="J3286" s="10">
        <v>45631</v>
      </c>
      <c r="K3286" s="11">
        <v>4959960</v>
      </c>
      <c r="L3286" s="11">
        <f t="shared" si="210"/>
        <v>0</v>
      </c>
      <c r="N3286" s="14" t="s">
        <v>304</v>
      </c>
      <c r="O3286" s="10">
        <f>+IFERROR(VLOOKUP(I3286,'[1]Resumen pagos 2025'!$1:$1048576,9,0),0)</f>
        <v>0</v>
      </c>
      <c r="P3286" t="b">
        <f t="shared" si="209"/>
        <v>0</v>
      </c>
    </row>
    <row r="3287" spans="1:16">
      <c r="A3287" t="s">
        <v>55</v>
      </c>
      <c r="B3287" t="s">
        <v>41</v>
      </c>
      <c r="C3287" s="9">
        <v>1138252</v>
      </c>
      <c r="D3287" s="10">
        <v>45631</v>
      </c>
      <c r="E3287" s="11">
        <v>2191345</v>
      </c>
      <c r="F3287" t="s">
        <v>288</v>
      </c>
      <c r="G3287" s="10">
        <f t="shared" si="207"/>
        <v>45661</v>
      </c>
      <c r="H3287" t="s">
        <v>284</v>
      </c>
      <c r="I3287" s="12" t="str">
        <f t="shared" si="208"/>
        <v>11382522191345</v>
      </c>
      <c r="J3287" s="10">
        <v>45670</v>
      </c>
      <c r="K3287" s="11">
        <v>2191345</v>
      </c>
      <c r="L3287" s="11">
        <f t="shared" si="210"/>
        <v>0</v>
      </c>
      <c r="N3287" s="14" t="s">
        <v>304</v>
      </c>
      <c r="O3287" s="10">
        <f>+IFERROR(VLOOKUP(I3287,'[1]Resumen pagos 2025'!$1:$1048576,9,0),0)</f>
        <v>45670</v>
      </c>
      <c r="P3287" t="b">
        <f t="shared" si="209"/>
        <v>1</v>
      </c>
    </row>
    <row r="3288" spans="1:16">
      <c r="A3288" t="s">
        <v>671</v>
      </c>
      <c r="B3288" t="s">
        <v>41</v>
      </c>
      <c r="C3288" s="9">
        <v>39</v>
      </c>
      <c r="D3288" s="10">
        <v>45631</v>
      </c>
      <c r="E3288" s="11">
        <v>1329990</v>
      </c>
      <c r="F3288" t="s">
        <v>288</v>
      </c>
      <c r="G3288" s="10">
        <f t="shared" si="207"/>
        <v>45661</v>
      </c>
      <c r="H3288" t="s">
        <v>284</v>
      </c>
      <c r="I3288" s="12" t="str">
        <f t="shared" si="208"/>
        <v>391329990</v>
      </c>
      <c r="K3288" s="34"/>
      <c r="L3288" s="11">
        <f t="shared" si="210"/>
        <v>-1329990</v>
      </c>
      <c r="O3288" s="10">
        <f>+IFERROR(VLOOKUP(I3288,'[1]Resumen pagos 2025'!$1:$1048576,9,0),0)</f>
        <v>0</v>
      </c>
      <c r="P3288" t="b">
        <f t="shared" si="209"/>
        <v>1</v>
      </c>
    </row>
    <row r="3289" spans="1:16">
      <c r="A3289" t="s">
        <v>477</v>
      </c>
      <c r="B3289" t="s">
        <v>41</v>
      </c>
      <c r="C3289" s="9">
        <v>304486</v>
      </c>
      <c r="D3289" s="10">
        <v>45631</v>
      </c>
      <c r="E3289" s="11">
        <v>955960</v>
      </c>
      <c r="F3289" t="s">
        <v>288</v>
      </c>
      <c r="G3289" s="10">
        <f t="shared" si="207"/>
        <v>45661</v>
      </c>
      <c r="H3289" t="s">
        <v>284</v>
      </c>
      <c r="I3289" s="12" t="str">
        <f t="shared" si="208"/>
        <v>304486955960</v>
      </c>
      <c r="J3289" s="10">
        <v>45630</v>
      </c>
      <c r="K3289" s="11">
        <v>955960</v>
      </c>
      <c r="L3289" s="11">
        <f t="shared" si="210"/>
        <v>0</v>
      </c>
      <c r="O3289" s="10">
        <f>+IFERROR(VLOOKUP(I3289,'[1]Resumen pagos 2025'!$1:$1048576,9,0),0)</f>
        <v>0</v>
      </c>
      <c r="P3289" t="b">
        <f t="shared" si="209"/>
        <v>0</v>
      </c>
    </row>
    <row r="3290" spans="1:16">
      <c r="A3290" t="s">
        <v>61</v>
      </c>
      <c r="B3290" t="s">
        <v>297</v>
      </c>
      <c r="C3290" s="9">
        <v>1738</v>
      </c>
      <c r="D3290" s="10">
        <v>45631</v>
      </c>
      <c r="E3290" s="11">
        <v>1412837</v>
      </c>
      <c r="F3290" t="s">
        <v>288</v>
      </c>
      <c r="G3290" s="10">
        <f t="shared" si="207"/>
        <v>45661</v>
      </c>
      <c r="H3290" t="s">
        <v>284</v>
      </c>
      <c r="I3290" s="12" t="str">
        <f t="shared" si="208"/>
        <v>17381412837</v>
      </c>
      <c r="J3290" s="10">
        <v>45636</v>
      </c>
      <c r="K3290" s="11">
        <v>1412837</v>
      </c>
      <c r="L3290" s="11">
        <f t="shared" si="210"/>
        <v>0</v>
      </c>
      <c r="O3290" s="10">
        <f>+IFERROR(VLOOKUP(I3290,'[1]Resumen pagos 2025'!$1:$1048576,9,0),0)</f>
        <v>0</v>
      </c>
      <c r="P3290" t="b">
        <f t="shared" si="209"/>
        <v>0</v>
      </c>
    </row>
    <row r="3291" spans="1:16">
      <c r="A3291" t="s">
        <v>677</v>
      </c>
      <c r="B3291" t="s">
        <v>41</v>
      </c>
      <c r="C3291" s="9">
        <v>168700</v>
      </c>
      <c r="D3291" s="10">
        <v>45632</v>
      </c>
      <c r="E3291" s="11">
        <v>308970</v>
      </c>
      <c r="F3291" t="s">
        <v>288</v>
      </c>
      <c r="G3291" s="10">
        <f t="shared" si="207"/>
        <v>45662</v>
      </c>
      <c r="H3291" t="s">
        <v>284</v>
      </c>
      <c r="I3291" s="12" t="str">
        <f t="shared" si="208"/>
        <v>168700308970</v>
      </c>
      <c r="L3291" s="11">
        <f t="shared" si="210"/>
        <v>-308970</v>
      </c>
      <c r="O3291" s="10">
        <f>+IFERROR(VLOOKUP(I3291,'[1]Resumen pagos 2025'!$1:$1048576,9,0),0)</f>
        <v>0</v>
      </c>
      <c r="P3291" t="b">
        <f t="shared" si="209"/>
        <v>1</v>
      </c>
    </row>
    <row r="3292" spans="1:16">
      <c r="A3292" t="s">
        <v>55</v>
      </c>
      <c r="B3292" t="s">
        <v>41</v>
      </c>
      <c r="C3292" s="9">
        <v>1115572</v>
      </c>
      <c r="D3292" s="10">
        <v>45632</v>
      </c>
      <c r="E3292" s="11">
        <v>11889880</v>
      </c>
      <c r="F3292" t="s">
        <v>288</v>
      </c>
      <c r="G3292" s="10">
        <f t="shared" si="207"/>
        <v>45662</v>
      </c>
      <c r="H3292" t="s">
        <v>284</v>
      </c>
      <c r="I3292" s="12" t="str">
        <f t="shared" si="208"/>
        <v>111557211889880</v>
      </c>
      <c r="J3292" s="10">
        <v>45632</v>
      </c>
      <c r="K3292" s="11">
        <v>11889880</v>
      </c>
      <c r="L3292" s="11">
        <f t="shared" si="210"/>
        <v>0</v>
      </c>
      <c r="N3292" s="14" t="s">
        <v>304</v>
      </c>
      <c r="O3292" s="10">
        <f>+IFERROR(VLOOKUP(I3292,'[1]Resumen pagos 2025'!$1:$1048576,9,0),0)</f>
        <v>0</v>
      </c>
      <c r="P3292" t="b">
        <f t="shared" si="209"/>
        <v>0</v>
      </c>
    </row>
    <row r="3293" spans="1:16">
      <c r="A3293" t="s">
        <v>478</v>
      </c>
      <c r="B3293" t="s">
        <v>41</v>
      </c>
      <c r="C3293" s="9">
        <v>452</v>
      </c>
      <c r="D3293" s="10">
        <v>45633</v>
      </c>
      <c r="E3293" s="11">
        <v>367800</v>
      </c>
      <c r="F3293" t="s">
        <v>288</v>
      </c>
      <c r="G3293" s="10">
        <f t="shared" si="207"/>
        <v>45663</v>
      </c>
      <c r="H3293" t="s">
        <v>284</v>
      </c>
      <c r="I3293" s="12" t="str">
        <f t="shared" si="208"/>
        <v>452367800</v>
      </c>
      <c r="J3293" s="10">
        <v>45674</v>
      </c>
      <c r="K3293" s="11">
        <v>367800</v>
      </c>
      <c r="L3293" s="11">
        <f t="shared" si="210"/>
        <v>0</v>
      </c>
      <c r="M3293" s="71" t="s">
        <v>680</v>
      </c>
      <c r="N3293" s="13" t="s">
        <v>554</v>
      </c>
      <c r="O3293" s="10">
        <f>+IFERROR(VLOOKUP(I3293,'[1]Resumen pagos 2025'!$1:$1048576,9,0),0)</f>
        <v>45674</v>
      </c>
      <c r="P3293" t="b">
        <f t="shared" si="209"/>
        <v>1</v>
      </c>
    </row>
    <row r="3294" spans="1:16">
      <c r="A3294" t="s">
        <v>584</v>
      </c>
      <c r="B3294" t="s">
        <v>41</v>
      </c>
      <c r="C3294" s="9">
        <v>11292</v>
      </c>
      <c r="D3294" s="10">
        <v>45635</v>
      </c>
      <c r="E3294" s="11">
        <v>302970</v>
      </c>
      <c r="F3294" t="s">
        <v>288</v>
      </c>
      <c r="G3294" s="10">
        <f t="shared" si="207"/>
        <v>45665</v>
      </c>
      <c r="H3294" t="s">
        <v>284</v>
      </c>
      <c r="I3294" s="12" t="str">
        <f t="shared" si="208"/>
        <v>11292302970</v>
      </c>
      <c r="J3294" s="10">
        <v>45635</v>
      </c>
      <c r="K3294" s="11">
        <v>302970</v>
      </c>
      <c r="L3294" s="11">
        <f t="shared" si="210"/>
        <v>0</v>
      </c>
      <c r="O3294" s="10">
        <f>+IFERROR(VLOOKUP(I3294,'[1]Resumen pagos 2025'!$1:$1048576,9,0),0)</f>
        <v>0</v>
      </c>
      <c r="P3294" t="b">
        <f t="shared" si="209"/>
        <v>0</v>
      </c>
    </row>
    <row r="3295" spans="1:16">
      <c r="A3295" t="s">
        <v>63</v>
      </c>
      <c r="B3295" t="s">
        <v>41</v>
      </c>
      <c r="C3295" s="9">
        <v>8886</v>
      </c>
      <c r="D3295" s="10">
        <v>45635</v>
      </c>
      <c r="E3295" s="11">
        <v>4872707</v>
      </c>
      <c r="F3295" t="s">
        <v>288</v>
      </c>
      <c r="G3295" s="10">
        <f t="shared" si="207"/>
        <v>45665</v>
      </c>
      <c r="H3295" t="s">
        <v>284</v>
      </c>
      <c r="I3295" s="12" t="str">
        <f t="shared" si="208"/>
        <v>88864872707</v>
      </c>
      <c r="J3295" s="10">
        <v>45694</v>
      </c>
      <c r="K3295" s="11">
        <v>4872707</v>
      </c>
      <c r="L3295" s="11">
        <f t="shared" si="210"/>
        <v>0</v>
      </c>
      <c r="N3295" s="13" t="s">
        <v>613</v>
      </c>
      <c r="O3295" s="10">
        <f>+IFERROR(VLOOKUP(I3295,'[1]Resumen pagos 2025'!$1:$1048576,9,0),0)</f>
        <v>45694</v>
      </c>
      <c r="P3295" t="b">
        <f t="shared" si="209"/>
        <v>1</v>
      </c>
    </row>
    <row r="3296" spans="1:16">
      <c r="A3296" t="s">
        <v>426</v>
      </c>
      <c r="B3296" t="s">
        <v>41</v>
      </c>
      <c r="C3296" s="9">
        <v>6651255</v>
      </c>
      <c r="D3296" s="10">
        <v>45635</v>
      </c>
      <c r="E3296" s="11">
        <v>259990</v>
      </c>
      <c r="F3296" t="s">
        <v>288</v>
      </c>
      <c r="G3296" s="10">
        <f t="shared" si="207"/>
        <v>45665</v>
      </c>
      <c r="H3296" t="s">
        <v>284</v>
      </c>
      <c r="I3296" s="12" t="str">
        <f t="shared" si="208"/>
        <v>6651255259990</v>
      </c>
      <c r="L3296" s="11">
        <f t="shared" si="210"/>
        <v>-259990</v>
      </c>
      <c r="O3296" s="10">
        <f>+IFERROR(VLOOKUP(I3296,'[1]Resumen pagos 2025'!$1:$1048576,9,0),0)</f>
        <v>0</v>
      </c>
      <c r="P3296" t="b">
        <f t="shared" si="209"/>
        <v>1</v>
      </c>
    </row>
    <row r="3297" spans="1:16">
      <c r="A3297" t="s">
        <v>426</v>
      </c>
      <c r="B3297" t="s">
        <v>41</v>
      </c>
      <c r="C3297" s="9">
        <v>6651268</v>
      </c>
      <c r="D3297" s="10">
        <v>45635</v>
      </c>
      <c r="E3297" s="11">
        <v>259990</v>
      </c>
      <c r="F3297" t="s">
        <v>288</v>
      </c>
      <c r="G3297" s="10">
        <f t="shared" si="207"/>
        <v>45665</v>
      </c>
      <c r="H3297" t="s">
        <v>284</v>
      </c>
      <c r="I3297" s="12" t="str">
        <f t="shared" si="208"/>
        <v>6651268259990</v>
      </c>
      <c r="L3297" s="11">
        <f t="shared" si="210"/>
        <v>-259990</v>
      </c>
      <c r="O3297" s="10">
        <f>+IFERROR(VLOOKUP(I3297,'[1]Resumen pagos 2025'!$1:$1048576,9,0),0)</f>
        <v>0</v>
      </c>
      <c r="P3297" t="b">
        <f t="shared" si="209"/>
        <v>1</v>
      </c>
    </row>
    <row r="3298" spans="1:16">
      <c r="A3298" t="s">
        <v>426</v>
      </c>
      <c r="B3298" t="s">
        <v>41</v>
      </c>
      <c r="C3298" s="9">
        <v>6464997</v>
      </c>
      <c r="D3298" s="10">
        <v>45635</v>
      </c>
      <c r="E3298" s="11">
        <v>8489</v>
      </c>
      <c r="F3298" t="s">
        <v>288</v>
      </c>
      <c r="G3298" s="10">
        <f t="shared" si="207"/>
        <v>45665</v>
      </c>
      <c r="H3298" t="s">
        <v>284</v>
      </c>
      <c r="I3298" s="12" t="str">
        <f t="shared" si="208"/>
        <v>64649978489</v>
      </c>
      <c r="L3298" s="11">
        <f t="shared" si="210"/>
        <v>-8489</v>
      </c>
      <c r="O3298" s="10">
        <f>+IFERROR(VLOOKUP(I3298,'[1]Resumen pagos 2025'!$1:$1048576,9,0),0)</f>
        <v>0</v>
      </c>
      <c r="P3298" t="b">
        <f t="shared" si="209"/>
        <v>1</v>
      </c>
    </row>
    <row r="3299" spans="1:16">
      <c r="A3299" t="s">
        <v>55</v>
      </c>
      <c r="B3299" t="s">
        <v>41</v>
      </c>
      <c r="C3299" s="9">
        <v>1138834</v>
      </c>
      <c r="D3299" s="10">
        <v>45635</v>
      </c>
      <c r="E3299" s="11">
        <v>3403335</v>
      </c>
      <c r="F3299" t="s">
        <v>288</v>
      </c>
      <c r="G3299" s="10">
        <f t="shared" si="207"/>
        <v>45665</v>
      </c>
      <c r="H3299" t="s">
        <v>284</v>
      </c>
      <c r="I3299" s="12" t="str">
        <f t="shared" si="208"/>
        <v>11388343403335</v>
      </c>
      <c r="J3299" s="10">
        <v>45670</v>
      </c>
      <c r="K3299" s="11">
        <v>3403335</v>
      </c>
      <c r="L3299" s="11">
        <f t="shared" si="210"/>
        <v>0</v>
      </c>
      <c r="N3299" s="14" t="s">
        <v>304</v>
      </c>
      <c r="O3299" s="10">
        <f>+IFERROR(VLOOKUP(I3299,'[1]Resumen pagos 2025'!$1:$1048576,9,0),0)</f>
        <v>45670</v>
      </c>
      <c r="P3299" t="b">
        <f t="shared" si="209"/>
        <v>1</v>
      </c>
    </row>
    <row r="3300" spans="1:16">
      <c r="A3300" t="s">
        <v>55</v>
      </c>
      <c r="B3300" t="s">
        <v>41</v>
      </c>
      <c r="C3300" s="9">
        <v>1138833</v>
      </c>
      <c r="D3300" s="10">
        <v>45635</v>
      </c>
      <c r="E3300" s="11">
        <v>911990</v>
      </c>
      <c r="F3300" t="s">
        <v>288</v>
      </c>
      <c r="G3300" s="10">
        <f t="shared" si="207"/>
        <v>45665</v>
      </c>
      <c r="H3300" t="s">
        <v>284</v>
      </c>
      <c r="I3300" s="12" t="str">
        <f t="shared" si="208"/>
        <v>1138833911990</v>
      </c>
      <c r="J3300" s="10">
        <v>45670</v>
      </c>
      <c r="K3300" s="11">
        <v>911990</v>
      </c>
      <c r="L3300" s="11">
        <f t="shared" si="210"/>
        <v>0</v>
      </c>
      <c r="N3300" s="14" t="s">
        <v>304</v>
      </c>
      <c r="O3300" s="10">
        <f>+IFERROR(VLOOKUP(I3300,'[1]Resumen pagos 2025'!$1:$1048576,9,0),0)</f>
        <v>45670</v>
      </c>
      <c r="P3300" t="b">
        <f t="shared" si="209"/>
        <v>1</v>
      </c>
    </row>
    <row r="3301" spans="1:16">
      <c r="A3301" t="s">
        <v>55</v>
      </c>
      <c r="B3301" t="s">
        <v>41</v>
      </c>
      <c r="C3301" s="9">
        <v>1115677</v>
      </c>
      <c r="D3301" s="10">
        <v>45635</v>
      </c>
      <c r="E3301" s="11">
        <v>10859860</v>
      </c>
      <c r="F3301" t="s">
        <v>288</v>
      </c>
      <c r="G3301" s="10">
        <f t="shared" si="207"/>
        <v>45665</v>
      </c>
      <c r="H3301" t="s">
        <v>284</v>
      </c>
      <c r="I3301" s="12" t="str">
        <f t="shared" si="208"/>
        <v>111567710859860</v>
      </c>
      <c r="J3301" s="10">
        <v>45635</v>
      </c>
      <c r="K3301" s="11">
        <v>10869890</v>
      </c>
      <c r="L3301" s="11">
        <f t="shared" si="210"/>
        <v>10030</v>
      </c>
      <c r="N3301" s="14" t="s">
        <v>304</v>
      </c>
      <c r="O3301" s="10">
        <f>+IFERROR(VLOOKUP(I3301,'[1]Resumen pagos 2025'!$1:$1048576,9,0),0)</f>
        <v>0</v>
      </c>
      <c r="P3301" t="b">
        <f t="shared" si="209"/>
        <v>0</v>
      </c>
    </row>
    <row r="3302" spans="1:16">
      <c r="A3302" t="s">
        <v>530</v>
      </c>
      <c r="B3302" t="s">
        <v>41</v>
      </c>
      <c r="C3302" s="9">
        <v>5688</v>
      </c>
      <c r="D3302" s="10">
        <v>45635</v>
      </c>
      <c r="E3302" s="11">
        <v>14169</v>
      </c>
      <c r="F3302" t="s">
        <v>288</v>
      </c>
      <c r="G3302" s="10">
        <f t="shared" si="207"/>
        <v>45665</v>
      </c>
      <c r="H3302" t="s">
        <v>284</v>
      </c>
      <c r="I3302" s="12" t="str">
        <f t="shared" si="208"/>
        <v>568814169</v>
      </c>
      <c r="J3302" s="10">
        <v>45635</v>
      </c>
      <c r="K3302" s="11">
        <v>14169</v>
      </c>
      <c r="L3302" s="11">
        <f t="shared" si="210"/>
        <v>0</v>
      </c>
      <c r="O3302" s="10">
        <f>+IFERROR(VLOOKUP(I3302,'[1]Resumen pagos 2025'!$1:$1048576,9,0),0)</f>
        <v>0</v>
      </c>
      <c r="P3302" t="b">
        <f t="shared" si="209"/>
        <v>0</v>
      </c>
    </row>
    <row r="3303" spans="1:16">
      <c r="A3303" t="s">
        <v>305</v>
      </c>
      <c r="B3303" t="s">
        <v>41</v>
      </c>
      <c r="C3303" s="9">
        <v>5083009</v>
      </c>
      <c r="D3303" s="10">
        <v>45635</v>
      </c>
      <c r="E3303" s="11">
        <v>284890</v>
      </c>
      <c r="F3303" t="s">
        <v>288</v>
      </c>
      <c r="G3303" s="10">
        <f t="shared" si="207"/>
        <v>45665</v>
      </c>
      <c r="H3303" t="s">
        <v>284</v>
      </c>
      <c r="I3303" s="12" t="str">
        <f t="shared" si="208"/>
        <v>5083009284890</v>
      </c>
      <c r="J3303" s="70">
        <v>45635</v>
      </c>
      <c r="K3303" s="11">
        <v>284890</v>
      </c>
      <c r="L3303" s="11">
        <f t="shared" si="210"/>
        <v>0</v>
      </c>
      <c r="O3303" s="10">
        <f>+IFERROR(VLOOKUP(I3303,'[1]Resumen pagos 2025'!$1:$1048576,9,0),0)</f>
        <v>0</v>
      </c>
      <c r="P3303" t="b">
        <f t="shared" si="209"/>
        <v>0</v>
      </c>
    </row>
    <row r="3304" spans="1:16">
      <c r="A3304" t="s">
        <v>658</v>
      </c>
      <c r="B3304" t="s">
        <v>41</v>
      </c>
      <c r="C3304" s="9">
        <v>1917323</v>
      </c>
      <c r="D3304" s="10">
        <v>45635</v>
      </c>
      <c r="E3304" s="11">
        <v>1219960</v>
      </c>
      <c r="F3304" t="s">
        <v>288</v>
      </c>
      <c r="G3304" s="10">
        <f t="shared" si="207"/>
        <v>45665</v>
      </c>
      <c r="H3304" t="s">
        <v>284</v>
      </c>
      <c r="I3304" s="12" t="str">
        <f t="shared" si="208"/>
        <v>19173231219960</v>
      </c>
      <c r="J3304" s="10">
        <v>45635</v>
      </c>
      <c r="K3304" s="11">
        <v>1219960</v>
      </c>
      <c r="L3304" s="11">
        <f t="shared" ref="L3304:L3335" si="211">+K3304-E3304</f>
        <v>0</v>
      </c>
      <c r="O3304" s="10">
        <f>+IFERROR(VLOOKUP(I3304,'[1]Resumen pagos 2025'!$1:$1048576,9,0),0)</f>
        <v>0</v>
      </c>
      <c r="P3304" t="b">
        <f t="shared" si="209"/>
        <v>0</v>
      </c>
    </row>
    <row r="3305" spans="1:16" ht="15" customHeight="1">
      <c r="A3305" t="s">
        <v>59</v>
      </c>
      <c r="B3305" t="s">
        <v>41</v>
      </c>
      <c r="C3305" s="9">
        <v>9437</v>
      </c>
      <c r="D3305" s="10">
        <v>45635</v>
      </c>
      <c r="E3305" s="11">
        <v>151984</v>
      </c>
      <c r="F3305" t="s">
        <v>288</v>
      </c>
      <c r="G3305" s="10">
        <f t="shared" si="207"/>
        <v>45665</v>
      </c>
      <c r="H3305" t="s">
        <v>284</v>
      </c>
      <c r="I3305" s="12" t="str">
        <f t="shared" si="208"/>
        <v>9437151984</v>
      </c>
      <c r="J3305" s="10">
        <v>45670</v>
      </c>
      <c r="K3305" s="11">
        <v>151984</v>
      </c>
      <c r="L3305" s="11">
        <f t="shared" si="211"/>
        <v>0</v>
      </c>
      <c r="O3305" s="10">
        <f>+IFERROR(VLOOKUP(I3305,'[1]Resumen pagos 2025'!$1:$1048576,9,0),0)</f>
        <v>45670</v>
      </c>
      <c r="P3305" t="b">
        <f t="shared" si="209"/>
        <v>1</v>
      </c>
    </row>
    <row r="3306" spans="1:16">
      <c r="A3306" t="s">
        <v>681</v>
      </c>
      <c r="B3306" t="s">
        <v>41</v>
      </c>
      <c r="C3306" s="9">
        <v>75</v>
      </c>
      <c r="D3306" s="10">
        <v>45636</v>
      </c>
      <c r="E3306" s="11">
        <v>148450</v>
      </c>
      <c r="F3306" t="s">
        <v>288</v>
      </c>
      <c r="G3306" s="10">
        <f t="shared" si="207"/>
        <v>45666</v>
      </c>
      <c r="H3306" t="s">
        <v>284</v>
      </c>
      <c r="I3306" s="12" t="str">
        <f t="shared" si="208"/>
        <v>75148450</v>
      </c>
      <c r="J3306" s="10">
        <v>45636</v>
      </c>
      <c r="K3306" s="11">
        <v>148450</v>
      </c>
      <c r="L3306" s="11">
        <f t="shared" si="211"/>
        <v>0</v>
      </c>
      <c r="O3306" s="10">
        <f>+IFERROR(VLOOKUP(I3306,'[1]Resumen pagos 2025'!$1:$1048576,9,0),0)</f>
        <v>0</v>
      </c>
      <c r="P3306" t="b">
        <f t="shared" si="209"/>
        <v>0</v>
      </c>
    </row>
    <row r="3307" spans="1:16">
      <c r="A3307" t="s">
        <v>96</v>
      </c>
      <c r="B3307" t="s">
        <v>41</v>
      </c>
      <c r="C3307" s="9">
        <v>14548</v>
      </c>
      <c r="D3307" s="10">
        <v>45636</v>
      </c>
      <c r="E3307" s="11">
        <v>4118203</v>
      </c>
      <c r="F3307" t="s">
        <v>288</v>
      </c>
      <c r="G3307" s="10">
        <f t="shared" si="207"/>
        <v>45666</v>
      </c>
      <c r="H3307" t="s">
        <v>284</v>
      </c>
      <c r="I3307" s="12" t="str">
        <f t="shared" si="208"/>
        <v>145484118203</v>
      </c>
      <c r="J3307" s="10">
        <v>45636</v>
      </c>
      <c r="K3307" s="11">
        <v>4120156</v>
      </c>
      <c r="L3307" s="11">
        <f t="shared" si="211"/>
        <v>1953</v>
      </c>
      <c r="O3307" s="10">
        <f>+IFERROR(VLOOKUP(I3307,'[1]Resumen pagos 2025'!$1:$1048576,9,0),0)</f>
        <v>0</v>
      </c>
      <c r="P3307" t="b">
        <f t="shared" si="209"/>
        <v>0</v>
      </c>
    </row>
    <row r="3308" spans="1:16">
      <c r="A3308" t="s">
        <v>96</v>
      </c>
      <c r="B3308" t="s">
        <v>41</v>
      </c>
      <c r="C3308" s="9">
        <v>14538</v>
      </c>
      <c r="D3308" s="10">
        <v>45636</v>
      </c>
      <c r="E3308" s="11">
        <v>3019399</v>
      </c>
      <c r="F3308" t="s">
        <v>288</v>
      </c>
      <c r="G3308" s="10">
        <f t="shared" si="207"/>
        <v>45666</v>
      </c>
      <c r="H3308" t="s">
        <v>284</v>
      </c>
      <c r="I3308" s="12" t="str">
        <f t="shared" si="208"/>
        <v>145383019399</v>
      </c>
      <c r="J3308" s="10">
        <v>45640</v>
      </c>
      <c r="K3308" s="11">
        <v>3020832</v>
      </c>
      <c r="L3308" s="11">
        <f t="shared" si="211"/>
        <v>1433</v>
      </c>
      <c r="O3308" s="10">
        <f>+IFERROR(VLOOKUP(I3308,'[1]Resumen pagos 2025'!$1:$1048576,9,0),0)</f>
        <v>0</v>
      </c>
      <c r="P3308" t="b">
        <f t="shared" si="209"/>
        <v>0</v>
      </c>
    </row>
    <row r="3309" spans="1:16">
      <c r="A3309" t="s">
        <v>96</v>
      </c>
      <c r="B3309" t="s">
        <v>41</v>
      </c>
      <c r="C3309" s="9">
        <v>14539</v>
      </c>
      <c r="D3309" s="10">
        <v>45636</v>
      </c>
      <c r="E3309" s="11">
        <v>4118203</v>
      </c>
      <c r="F3309" t="s">
        <v>288</v>
      </c>
      <c r="G3309" s="10">
        <f t="shared" si="207"/>
        <v>45666</v>
      </c>
      <c r="H3309" t="s">
        <v>327</v>
      </c>
      <c r="I3309" s="12" t="str">
        <f t="shared" si="208"/>
        <v>145394118203</v>
      </c>
      <c r="L3309" s="11">
        <f t="shared" si="211"/>
        <v>-4118203</v>
      </c>
      <c r="O3309" s="10">
        <f>+IFERROR(VLOOKUP(I3309,'[1]Resumen pagos 2025'!$1:$1048576,9,0),0)</f>
        <v>0</v>
      </c>
      <c r="P3309" t="b">
        <f t="shared" si="209"/>
        <v>1</v>
      </c>
    </row>
    <row r="3310" spans="1:16">
      <c r="A3310" t="s">
        <v>96</v>
      </c>
      <c r="B3310" t="s">
        <v>310</v>
      </c>
      <c r="C3310" s="9">
        <v>1590</v>
      </c>
      <c r="D3310" s="10">
        <v>45636</v>
      </c>
      <c r="E3310" s="11">
        <v>-4118203</v>
      </c>
      <c r="F3310" t="s">
        <v>288</v>
      </c>
      <c r="G3310" s="10">
        <f t="shared" si="207"/>
        <v>45666</v>
      </c>
      <c r="H3310" t="s">
        <v>311</v>
      </c>
      <c r="I3310" s="12" t="str">
        <f t="shared" si="208"/>
        <v>1590-4118203</v>
      </c>
      <c r="L3310" s="11">
        <f t="shared" si="211"/>
        <v>4118203</v>
      </c>
      <c r="O3310" s="10">
        <f>+IFERROR(VLOOKUP(I3310,'[1]Resumen pagos 2025'!$1:$1048576,9,0),0)</f>
        <v>0</v>
      </c>
      <c r="P3310" t="b">
        <f t="shared" si="209"/>
        <v>1</v>
      </c>
    </row>
    <row r="3311" spans="1:16">
      <c r="A3311" t="s">
        <v>682</v>
      </c>
      <c r="B3311" t="s">
        <v>41</v>
      </c>
      <c r="C3311" s="9">
        <v>21004</v>
      </c>
      <c r="D3311" s="10">
        <v>45636</v>
      </c>
      <c r="E3311" s="11">
        <v>3885638</v>
      </c>
      <c r="F3311" t="s">
        <v>288</v>
      </c>
      <c r="G3311" s="10">
        <f t="shared" si="207"/>
        <v>45666</v>
      </c>
      <c r="H3311" t="s">
        <v>284</v>
      </c>
      <c r="I3311" s="12" t="str">
        <f t="shared" si="208"/>
        <v>210043885638</v>
      </c>
      <c r="J3311" s="10">
        <v>45625</v>
      </c>
      <c r="K3311" s="11">
        <f>733135+3360877</f>
        <v>4094012</v>
      </c>
      <c r="L3311" s="11">
        <f t="shared" si="211"/>
        <v>208374</v>
      </c>
      <c r="N3311" s="13" t="s">
        <v>683</v>
      </c>
      <c r="O3311" s="10">
        <f>+IFERROR(VLOOKUP(I3311,'[1]Resumen pagos 2025'!$1:$1048576,9,0),0)</f>
        <v>0</v>
      </c>
      <c r="P3311" t="b">
        <f t="shared" si="209"/>
        <v>0</v>
      </c>
    </row>
    <row r="3312" spans="1:16">
      <c r="A3312" t="s">
        <v>684</v>
      </c>
      <c r="B3312" t="s">
        <v>41</v>
      </c>
      <c r="C3312" s="9">
        <v>425254</v>
      </c>
      <c r="D3312" s="10">
        <v>45636</v>
      </c>
      <c r="E3312" s="11">
        <v>470978</v>
      </c>
      <c r="F3312" t="s">
        <v>288</v>
      </c>
      <c r="G3312" s="10">
        <f t="shared" si="207"/>
        <v>45666</v>
      </c>
      <c r="H3312" t="s">
        <v>284</v>
      </c>
      <c r="I3312" s="12" t="str">
        <f t="shared" si="208"/>
        <v>425254470978</v>
      </c>
      <c r="L3312" s="11">
        <f t="shared" si="211"/>
        <v>-470978</v>
      </c>
      <c r="O3312" s="10">
        <f>+IFERROR(VLOOKUP(I3312,'[1]Resumen pagos 2025'!$1:$1048576,9,0),0)</f>
        <v>0</v>
      </c>
      <c r="P3312" t="b">
        <f t="shared" si="209"/>
        <v>1</v>
      </c>
    </row>
    <row r="3313" spans="1:16">
      <c r="A3313" t="s">
        <v>54</v>
      </c>
      <c r="B3313" t="s">
        <v>41</v>
      </c>
      <c r="C3313" s="9">
        <v>95880</v>
      </c>
      <c r="D3313" s="10">
        <v>45636</v>
      </c>
      <c r="E3313" s="11">
        <v>1072309</v>
      </c>
      <c r="F3313" t="s">
        <v>288</v>
      </c>
      <c r="G3313" s="10">
        <f t="shared" si="207"/>
        <v>45666</v>
      </c>
      <c r="H3313" t="s">
        <v>284</v>
      </c>
      <c r="I3313" s="12" t="str">
        <f t="shared" si="208"/>
        <v>958801072309</v>
      </c>
      <c r="J3313" s="10">
        <v>45674</v>
      </c>
      <c r="K3313" s="11">
        <v>1072309</v>
      </c>
      <c r="L3313" s="11">
        <f t="shared" si="211"/>
        <v>0</v>
      </c>
      <c r="M3313">
        <f>150245-56265</f>
        <v>93980</v>
      </c>
      <c r="N3313" s="13" t="s">
        <v>582</v>
      </c>
      <c r="O3313" s="10">
        <f>+IFERROR(VLOOKUP(I3313,'[1]Resumen pagos 2025'!$1:$1048576,9,0),0)</f>
        <v>45674</v>
      </c>
      <c r="P3313" t="b">
        <f t="shared" si="209"/>
        <v>1</v>
      </c>
    </row>
    <row r="3314" spans="1:16">
      <c r="A3314" t="s">
        <v>477</v>
      </c>
      <c r="B3314" t="s">
        <v>41</v>
      </c>
      <c r="C3314" s="9">
        <v>310050</v>
      </c>
      <c r="D3314" s="10">
        <v>45636</v>
      </c>
      <c r="E3314" s="11">
        <v>1019920</v>
      </c>
      <c r="F3314" t="s">
        <v>288</v>
      </c>
      <c r="G3314" s="10">
        <f t="shared" si="207"/>
        <v>45666</v>
      </c>
      <c r="H3314" t="s">
        <v>284</v>
      </c>
      <c r="I3314" s="12" t="str">
        <f t="shared" si="208"/>
        <v>3100501019920</v>
      </c>
      <c r="J3314" s="10">
        <v>45636</v>
      </c>
      <c r="K3314" s="11">
        <v>1019920</v>
      </c>
      <c r="L3314" s="11">
        <f t="shared" si="211"/>
        <v>0</v>
      </c>
      <c r="O3314" s="10">
        <f>+IFERROR(VLOOKUP(I3314,'[1]Resumen pagos 2025'!$1:$1048576,9,0),0)</f>
        <v>0</v>
      </c>
      <c r="P3314" t="b">
        <f t="shared" si="209"/>
        <v>0</v>
      </c>
    </row>
    <row r="3315" spans="1:16">
      <c r="A3315" t="s">
        <v>305</v>
      </c>
      <c r="B3315" t="s">
        <v>41</v>
      </c>
      <c r="C3315" s="9">
        <v>5083541</v>
      </c>
      <c r="D3315" s="10">
        <v>45636</v>
      </c>
      <c r="E3315" s="11">
        <v>677980</v>
      </c>
      <c r="F3315" t="s">
        <v>288</v>
      </c>
      <c r="G3315" s="10">
        <f t="shared" si="207"/>
        <v>45666</v>
      </c>
      <c r="H3315" t="s">
        <v>284</v>
      </c>
      <c r="I3315" s="12" t="str">
        <f t="shared" si="208"/>
        <v>5083541677980</v>
      </c>
      <c r="J3315" s="10">
        <v>45636</v>
      </c>
      <c r="K3315" s="11">
        <v>677980</v>
      </c>
      <c r="L3315" s="11">
        <f t="shared" si="211"/>
        <v>0</v>
      </c>
      <c r="O3315" s="10">
        <f>+IFERROR(VLOOKUP(I3315,'[1]Resumen pagos 2025'!$1:$1048576,9,0),0)</f>
        <v>0</v>
      </c>
      <c r="P3315" t="b">
        <f t="shared" si="209"/>
        <v>0</v>
      </c>
    </row>
    <row r="3316" spans="1:16">
      <c r="A3316" t="s">
        <v>305</v>
      </c>
      <c r="B3316" t="s">
        <v>41</v>
      </c>
      <c r="C3316" s="9">
        <v>5083345</v>
      </c>
      <c r="D3316" s="10">
        <v>45636</v>
      </c>
      <c r="E3316" s="11">
        <v>384970</v>
      </c>
      <c r="F3316" t="s">
        <v>288</v>
      </c>
      <c r="G3316" s="10">
        <f t="shared" si="207"/>
        <v>45666</v>
      </c>
      <c r="H3316" t="s">
        <v>284</v>
      </c>
      <c r="I3316" s="12" t="str">
        <f t="shared" si="208"/>
        <v>5083345384970</v>
      </c>
      <c r="J3316" s="10">
        <v>45636</v>
      </c>
      <c r="K3316" s="11">
        <v>384970</v>
      </c>
      <c r="L3316" s="11">
        <f t="shared" si="211"/>
        <v>0</v>
      </c>
      <c r="O3316" s="10">
        <f>+IFERROR(VLOOKUP(I3316,'[1]Resumen pagos 2025'!$1:$1048576,9,0),0)</f>
        <v>0</v>
      </c>
      <c r="P3316" t="b">
        <f t="shared" si="209"/>
        <v>0</v>
      </c>
    </row>
    <row r="3317" spans="1:16">
      <c r="A3317" t="s">
        <v>300</v>
      </c>
      <c r="B3317" t="s">
        <v>41</v>
      </c>
      <c r="C3317" s="9">
        <v>50588241</v>
      </c>
      <c r="D3317" s="10">
        <v>45636</v>
      </c>
      <c r="E3317" s="11">
        <v>89271</v>
      </c>
      <c r="F3317" t="s">
        <v>288</v>
      </c>
      <c r="G3317" s="10">
        <f t="shared" si="207"/>
        <v>45666</v>
      </c>
      <c r="H3317" t="s">
        <v>284</v>
      </c>
      <c r="I3317" s="12" t="str">
        <f t="shared" si="208"/>
        <v>5058824189271</v>
      </c>
      <c r="J3317" s="10">
        <v>45659</v>
      </c>
      <c r="K3317" s="11">
        <v>89272</v>
      </c>
      <c r="L3317" s="11">
        <f t="shared" si="211"/>
        <v>1</v>
      </c>
      <c r="O3317" s="10">
        <f>+IFERROR(VLOOKUP(I3317,'[1]Resumen pagos 2025'!$1:$1048576,9,0),0)</f>
        <v>0</v>
      </c>
      <c r="P3317" t="b">
        <f t="shared" si="209"/>
        <v>0</v>
      </c>
    </row>
    <row r="3318" spans="1:16">
      <c r="A3318" t="s">
        <v>53</v>
      </c>
      <c r="B3318" t="s">
        <v>41</v>
      </c>
      <c r="C3318" s="9">
        <v>22542</v>
      </c>
      <c r="D3318" s="10">
        <v>45636</v>
      </c>
      <c r="E3318" s="11">
        <v>4079512</v>
      </c>
      <c r="F3318" t="s">
        <v>288</v>
      </c>
      <c r="G3318" s="10">
        <f t="shared" si="207"/>
        <v>45666</v>
      </c>
      <c r="H3318" t="s">
        <v>284</v>
      </c>
      <c r="I3318" s="12" t="str">
        <f t="shared" si="208"/>
        <v>225424079512</v>
      </c>
      <c r="J3318" s="10">
        <v>45670</v>
      </c>
      <c r="K3318" s="11">
        <v>4079512</v>
      </c>
      <c r="L3318" s="11">
        <f t="shared" si="211"/>
        <v>0</v>
      </c>
      <c r="O3318" s="10">
        <f>+IFERROR(VLOOKUP(I3318,'[1]Resumen pagos 2025'!$1:$1048576,9,0),0)</f>
        <v>45670</v>
      </c>
      <c r="P3318" t="b">
        <f t="shared" si="209"/>
        <v>1</v>
      </c>
    </row>
    <row r="3319" spans="1:16">
      <c r="A3319" t="s">
        <v>57</v>
      </c>
      <c r="B3319" t="s">
        <v>41</v>
      </c>
      <c r="C3319" s="9">
        <v>610648</v>
      </c>
      <c r="D3319" s="10">
        <v>45636</v>
      </c>
      <c r="E3319" s="11">
        <v>1591374</v>
      </c>
      <c r="F3319" t="s">
        <v>288</v>
      </c>
      <c r="G3319" s="10">
        <f t="shared" si="207"/>
        <v>45666</v>
      </c>
      <c r="H3319" t="s">
        <v>284</v>
      </c>
      <c r="I3319" s="12" t="str">
        <f t="shared" si="208"/>
        <v>6106481591374</v>
      </c>
      <c r="J3319" s="10">
        <v>45663</v>
      </c>
      <c r="K3319" s="11">
        <v>1591374</v>
      </c>
      <c r="L3319" s="11">
        <f t="shared" si="211"/>
        <v>0</v>
      </c>
      <c r="O3319" s="10">
        <f>+IFERROR(VLOOKUP(I3319,'[1]Resumen pagos 2025'!$1:$1048576,9,0),0)</f>
        <v>45663</v>
      </c>
      <c r="P3319" t="b">
        <f t="shared" si="209"/>
        <v>1</v>
      </c>
    </row>
    <row r="3320" spans="1:16">
      <c r="A3320" t="s">
        <v>57</v>
      </c>
      <c r="B3320" t="s">
        <v>41</v>
      </c>
      <c r="C3320" s="9">
        <v>610649</v>
      </c>
      <c r="D3320" s="10">
        <v>45636</v>
      </c>
      <c r="E3320" s="11">
        <v>292381</v>
      </c>
      <c r="F3320" t="s">
        <v>288</v>
      </c>
      <c r="G3320" s="10">
        <f t="shared" si="207"/>
        <v>45666</v>
      </c>
      <c r="H3320" t="s">
        <v>284</v>
      </c>
      <c r="I3320" s="12" t="str">
        <f t="shared" si="208"/>
        <v>610649292381</v>
      </c>
      <c r="J3320" s="10">
        <v>45663</v>
      </c>
      <c r="K3320" s="11">
        <v>292381</v>
      </c>
      <c r="L3320" s="11">
        <f t="shared" si="211"/>
        <v>0</v>
      </c>
      <c r="O3320" s="10">
        <f>+IFERROR(VLOOKUP(I3320,'[1]Resumen pagos 2025'!$1:$1048576,9,0),0)</f>
        <v>45663</v>
      </c>
      <c r="P3320" t="b">
        <f t="shared" si="209"/>
        <v>1</v>
      </c>
    </row>
    <row r="3321" spans="1:16">
      <c r="A3321" t="s">
        <v>59</v>
      </c>
      <c r="B3321" t="s">
        <v>41</v>
      </c>
      <c r="C3321" s="9">
        <v>9439</v>
      </c>
      <c r="D3321" s="10">
        <v>45636</v>
      </c>
      <c r="E3321" s="11">
        <v>1054171</v>
      </c>
      <c r="F3321" t="s">
        <v>288</v>
      </c>
      <c r="G3321" s="10">
        <f t="shared" si="207"/>
        <v>45666</v>
      </c>
      <c r="H3321" t="s">
        <v>284</v>
      </c>
      <c r="I3321" s="12" t="str">
        <f t="shared" si="208"/>
        <v>94391054171</v>
      </c>
      <c r="J3321" s="10">
        <v>45670</v>
      </c>
      <c r="K3321" s="11">
        <v>1054171</v>
      </c>
      <c r="L3321" s="11">
        <f t="shared" si="211"/>
        <v>0</v>
      </c>
      <c r="O3321" s="10">
        <f>+IFERROR(VLOOKUP(I3321,'[1]Resumen pagos 2025'!$1:$1048576,9,0),0)</f>
        <v>45670</v>
      </c>
      <c r="P3321" t="b">
        <f t="shared" si="209"/>
        <v>1</v>
      </c>
    </row>
    <row r="3322" spans="1:16">
      <c r="A3322" t="s">
        <v>685</v>
      </c>
      <c r="B3322" t="s">
        <v>41</v>
      </c>
      <c r="C3322" s="9">
        <v>1083037</v>
      </c>
      <c r="D3322" s="10">
        <v>45636</v>
      </c>
      <c r="E3322" s="11">
        <v>5882950</v>
      </c>
      <c r="F3322" t="s">
        <v>288</v>
      </c>
      <c r="G3322" s="10">
        <f t="shared" si="207"/>
        <v>45666</v>
      </c>
      <c r="H3322" t="s">
        <v>284</v>
      </c>
      <c r="I3322" s="12" t="str">
        <f t="shared" si="208"/>
        <v>10830375882950</v>
      </c>
      <c r="J3322" s="10">
        <v>45636</v>
      </c>
      <c r="K3322" s="11">
        <v>5882950</v>
      </c>
      <c r="L3322" s="11">
        <f t="shared" si="211"/>
        <v>0</v>
      </c>
      <c r="O3322" s="10">
        <f>+IFERROR(VLOOKUP(I3322,'[1]Resumen pagos 2025'!$1:$1048576,9,0),0)</f>
        <v>0</v>
      </c>
      <c r="P3322" t="b">
        <f t="shared" si="209"/>
        <v>0</v>
      </c>
    </row>
    <row r="3323" spans="1:16">
      <c r="A3323" t="s">
        <v>67</v>
      </c>
      <c r="B3323" t="s">
        <v>41</v>
      </c>
      <c r="C3323" s="9">
        <v>44252</v>
      </c>
      <c r="D3323" s="10">
        <v>45637</v>
      </c>
      <c r="E3323" s="11">
        <v>1167148</v>
      </c>
      <c r="F3323" t="s">
        <v>288</v>
      </c>
      <c r="G3323" s="10">
        <f t="shared" si="207"/>
        <v>45667</v>
      </c>
      <c r="H3323" t="s">
        <v>284</v>
      </c>
      <c r="I3323" s="12" t="str">
        <f t="shared" si="208"/>
        <v>442521167148</v>
      </c>
      <c r="J3323" s="10">
        <v>45674</v>
      </c>
      <c r="K3323" s="11">
        <v>1167148</v>
      </c>
      <c r="L3323" s="11">
        <f t="shared" si="211"/>
        <v>0</v>
      </c>
      <c r="N3323" s="14" t="s">
        <v>298</v>
      </c>
      <c r="O3323" s="10">
        <f>+IFERROR(VLOOKUP(I3323,'[1]Resumen pagos 2025'!$1:$1048576,9,0),0)</f>
        <v>45674</v>
      </c>
      <c r="P3323" t="b">
        <f t="shared" si="209"/>
        <v>1</v>
      </c>
    </row>
    <row r="3324" spans="1:16">
      <c r="A3324" t="s">
        <v>47</v>
      </c>
      <c r="B3324" t="s">
        <v>41</v>
      </c>
      <c r="C3324" s="9">
        <v>13929</v>
      </c>
      <c r="D3324" s="10">
        <v>45637</v>
      </c>
      <c r="E3324" s="11">
        <v>1354875</v>
      </c>
      <c r="F3324" t="s">
        <v>288</v>
      </c>
      <c r="G3324" s="10">
        <f t="shared" si="207"/>
        <v>45667</v>
      </c>
      <c r="H3324" t="s">
        <v>284</v>
      </c>
      <c r="I3324" s="12" t="str">
        <f t="shared" si="208"/>
        <v>139291354875</v>
      </c>
      <c r="J3324" s="10">
        <v>45681</v>
      </c>
      <c r="K3324" s="11">
        <v>1354875</v>
      </c>
      <c r="L3324" s="11">
        <f t="shared" si="211"/>
        <v>0</v>
      </c>
      <c r="O3324" s="10">
        <f>+IFERROR(VLOOKUP(I3324,'[1]Resumen pagos 2025'!$1:$1048576,9,0),0)</f>
        <v>45681</v>
      </c>
      <c r="P3324" t="b">
        <f t="shared" si="209"/>
        <v>1</v>
      </c>
    </row>
    <row r="3325" spans="1:16">
      <c r="A3325" t="s">
        <v>55</v>
      </c>
      <c r="B3325" t="s">
        <v>41</v>
      </c>
      <c r="C3325" s="9">
        <v>1132451</v>
      </c>
      <c r="D3325" s="10">
        <v>45637</v>
      </c>
      <c r="E3325" s="11">
        <v>13459539</v>
      </c>
      <c r="F3325" t="s">
        <v>288</v>
      </c>
      <c r="G3325" s="10">
        <f t="shared" si="207"/>
        <v>45667</v>
      </c>
      <c r="H3325" t="s">
        <v>284</v>
      </c>
      <c r="I3325" s="12" t="str">
        <f t="shared" si="208"/>
        <v>113245113459539</v>
      </c>
      <c r="J3325" s="10">
        <v>45670</v>
      </c>
      <c r="K3325" s="11">
        <f>5000000+234992+8224547</f>
        <v>13459539</v>
      </c>
      <c r="L3325" s="11">
        <f t="shared" si="211"/>
        <v>0</v>
      </c>
      <c r="N3325" s="14" t="s">
        <v>304</v>
      </c>
      <c r="O3325" s="10">
        <f>+IFERROR(VLOOKUP(I3325,'[1]Resumen pagos 2025'!$1:$1048576,9,0),0)</f>
        <v>0</v>
      </c>
      <c r="P3325" t="b">
        <f t="shared" si="209"/>
        <v>0</v>
      </c>
    </row>
    <row r="3326" spans="1:16">
      <c r="A3326" t="s">
        <v>55</v>
      </c>
      <c r="B3326" t="s">
        <v>41</v>
      </c>
      <c r="C3326" s="9">
        <v>1115764</v>
      </c>
      <c r="D3326" s="10">
        <v>45637</v>
      </c>
      <c r="E3326" s="11">
        <v>1169990</v>
      </c>
      <c r="F3326" t="s">
        <v>288</v>
      </c>
      <c r="G3326" s="10">
        <f t="shared" si="207"/>
        <v>45667</v>
      </c>
      <c r="H3326" t="s">
        <v>284</v>
      </c>
      <c r="I3326" s="12" t="str">
        <f t="shared" si="208"/>
        <v>11157641169990</v>
      </c>
      <c r="J3326" s="10">
        <v>45637</v>
      </c>
      <c r="K3326" s="11">
        <v>1169990</v>
      </c>
      <c r="L3326" s="11">
        <f t="shared" si="211"/>
        <v>0</v>
      </c>
      <c r="N3326" s="14" t="s">
        <v>304</v>
      </c>
      <c r="O3326" s="10">
        <f>+IFERROR(VLOOKUP(I3326,'[1]Resumen pagos 2025'!$1:$1048576,9,0),0)</f>
        <v>0</v>
      </c>
      <c r="P3326" t="b">
        <f t="shared" si="209"/>
        <v>0</v>
      </c>
    </row>
    <row r="3327" spans="1:16">
      <c r="A3327" t="s">
        <v>55</v>
      </c>
      <c r="B3327" t="s">
        <v>41</v>
      </c>
      <c r="C3327" s="9">
        <v>1115765</v>
      </c>
      <c r="D3327" s="10">
        <v>45637</v>
      </c>
      <c r="E3327" s="11">
        <v>749990</v>
      </c>
      <c r="F3327" t="s">
        <v>288</v>
      </c>
      <c r="G3327" s="10">
        <f t="shared" si="207"/>
        <v>45667</v>
      </c>
      <c r="H3327" t="s">
        <v>284</v>
      </c>
      <c r="I3327" s="12" t="str">
        <f t="shared" si="208"/>
        <v>1115765749990</v>
      </c>
      <c r="J3327" s="10">
        <v>45637</v>
      </c>
      <c r="K3327" s="11">
        <v>749990</v>
      </c>
      <c r="L3327" s="11">
        <f t="shared" si="211"/>
        <v>0</v>
      </c>
      <c r="N3327" s="14" t="s">
        <v>304</v>
      </c>
      <c r="O3327" s="10">
        <f>+IFERROR(VLOOKUP(I3327,'[1]Resumen pagos 2025'!$1:$1048576,9,0),0)</f>
        <v>0</v>
      </c>
      <c r="P3327" t="b">
        <f t="shared" si="209"/>
        <v>0</v>
      </c>
    </row>
    <row r="3328" spans="1:16">
      <c r="A3328" t="s">
        <v>553</v>
      </c>
      <c r="B3328" t="s">
        <v>41</v>
      </c>
      <c r="C3328" s="9">
        <v>13446</v>
      </c>
      <c r="D3328" s="10">
        <v>45637</v>
      </c>
      <c r="E3328" s="11">
        <v>2132480</v>
      </c>
      <c r="F3328" t="s">
        <v>288</v>
      </c>
      <c r="G3328" s="10">
        <f t="shared" si="207"/>
        <v>45667</v>
      </c>
      <c r="H3328" t="s">
        <v>284</v>
      </c>
      <c r="I3328" s="12" t="str">
        <f t="shared" si="208"/>
        <v>134462132480</v>
      </c>
      <c r="J3328" s="10">
        <v>45671</v>
      </c>
      <c r="K3328" s="11">
        <v>2132480</v>
      </c>
      <c r="L3328" s="11">
        <f t="shared" si="211"/>
        <v>0</v>
      </c>
      <c r="O3328" s="10">
        <f>+IFERROR(VLOOKUP(I3328,'[1]Resumen pagos 2025'!$1:$1048576,9,0),0)</f>
        <v>45671</v>
      </c>
      <c r="P3328" t="b">
        <f t="shared" si="209"/>
        <v>1</v>
      </c>
    </row>
    <row r="3329" spans="1:16">
      <c r="A3329" t="s">
        <v>397</v>
      </c>
      <c r="B3329" t="s">
        <v>41</v>
      </c>
      <c r="C3329" s="9">
        <v>8665</v>
      </c>
      <c r="D3329" s="10">
        <v>45637</v>
      </c>
      <c r="E3329" s="11">
        <v>590000</v>
      </c>
      <c r="F3329" t="s">
        <v>288</v>
      </c>
      <c r="G3329" s="10">
        <f t="shared" si="207"/>
        <v>45667</v>
      </c>
      <c r="H3329" t="s">
        <v>284</v>
      </c>
      <c r="I3329" s="12" t="str">
        <f t="shared" si="208"/>
        <v>8665590000</v>
      </c>
      <c r="J3329" s="10">
        <v>45636</v>
      </c>
      <c r="K3329" s="11">
        <v>590000</v>
      </c>
      <c r="L3329" s="11">
        <f t="shared" si="211"/>
        <v>0</v>
      </c>
      <c r="O3329" s="10">
        <f>+IFERROR(VLOOKUP(I3329,'[1]Resumen pagos 2025'!$1:$1048576,9,0),0)</f>
        <v>0</v>
      </c>
      <c r="P3329" t="b">
        <f t="shared" si="209"/>
        <v>0</v>
      </c>
    </row>
    <row r="3330" spans="1:16">
      <c r="A3330" t="s">
        <v>94</v>
      </c>
      <c r="B3330" t="s">
        <v>41</v>
      </c>
      <c r="C3330" s="9">
        <v>789551</v>
      </c>
      <c r="D3330" s="10">
        <v>45637</v>
      </c>
      <c r="E3330" s="11">
        <v>292695</v>
      </c>
      <c r="F3330" t="s">
        <v>288</v>
      </c>
      <c r="G3330" s="10">
        <f t="shared" ref="G3330:G3393" si="212">+D3330+30</f>
        <v>45667</v>
      </c>
      <c r="H3330" t="s">
        <v>284</v>
      </c>
      <c r="I3330" s="12" t="str">
        <f t="shared" ref="I3330:I3393" si="213">+C3330&amp;E3330</f>
        <v>789551292695</v>
      </c>
      <c r="J3330" s="10">
        <v>45656</v>
      </c>
      <c r="K3330" s="11">
        <v>292695</v>
      </c>
      <c r="L3330" s="11">
        <f t="shared" si="211"/>
        <v>0</v>
      </c>
      <c r="O3330" s="10">
        <f>+IFERROR(VLOOKUP(I3330,'[1]Resumen pagos 2025'!$1:$1048576,9,0),0)</f>
        <v>0</v>
      </c>
      <c r="P3330" t="b">
        <f t="shared" si="209"/>
        <v>0</v>
      </c>
    </row>
    <row r="3331" spans="1:16">
      <c r="A3331" t="s">
        <v>350</v>
      </c>
      <c r="B3331" t="s">
        <v>41</v>
      </c>
      <c r="C3331" s="9">
        <v>7011894</v>
      </c>
      <c r="D3331" s="10">
        <v>45637</v>
      </c>
      <c r="E3331" s="11">
        <v>7039</v>
      </c>
      <c r="F3331" t="s">
        <v>288</v>
      </c>
      <c r="G3331" s="10">
        <f t="shared" si="212"/>
        <v>45667</v>
      </c>
      <c r="H3331" t="s">
        <v>284</v>
      </c>
      <c r="I3331" s="12" t="str">
        <f t="shared" si="213"/>
        <v>70118947039</v>
      </c>
      <c r="J3331" s="10">
        <f>+G3331</f>
        <v>45667</v>
      </c>
      <c r="K3331" s="11">
        <f>+E3331</f>
        <v>7039</v>
      </c>
      <c r="L3331" s="11">
        <f t="shared" si="211"/>
        <v>0</v>
      </c>
      <c r="O3331" s="10">
        <f>+IFERROR(VLOOKUP(I3331,'[1]Resumen pagos 2025'!$1:$1048576,9,0),0)</f>
        <v>0</v>
      </c>
      <c r="P3331" t="b">
        <f t="shared" si="209"/>
        <v>0</v>
      </c>
    </row>
    <row r="3332" spans="1:16">
      <c r="A3332" t="s">
        <v>681</v>
      </c>
      <c r="B3332" t="s">
        <v>41</v>
      </c>
      <c r="C3332" s="9">
        <v>80</v>
      </c>
      <c r="D3332" s="10">
        <v>45638</v>
      </c>
      <c r="E3332" s="11">
        <v>281840</v>
      </c>
      <c r="F3332" t="s">
        <v>288</v>
      </c>
      <c r="G3332" s="10">
        <f t="shared" si="212"/>
        <v>45668</v>
      </c>
      <c r="H3332" t="s">
        <v>284</v>
      </c>
      <c r="I3332" s="12" t="str">
        <f t="shared" si="213"/>
        <v>80281840</v>
      </c>
      <c r="J3332" s="10">
        <v>45638</v>
      </c>
      <c r="K3332" s="11">
        <v>281840</v>
      </c>
      <c r="L3332" s="11">
        <f t="shared" si="211"/>
        <v>0</v>
      </c>
      <c r="O3332" s="10">
        <f>+IFERROR(VLOOKUP(I3332,'[1]Resumen pagos 2025'!$1:$1048576,9,0),0)</f>
        <v>0</v>
      </c>
      <c r="P3332" t="b">
        <f t="shared" si="209"/>
        <v>0</v>
      </c>
    </row>
    <row r="3333" spans="1:16">
      <c r="A3333" t="s">
        <v>47</v>
      </c>
      <c r="B3333" t="s">
        <v>41</v>
      </c>
      <c r="C3333" s="9">
        <v>13931</v>
      </c>
      <c r="D3333" s="10">
        <v>45638</v>
      </c>
      <c r="E3333" s="11">
        <v>195235</v>
      </c>
      <c r="F3333" t="s">
        <v>288</v>
      </c>
      <c r="G3333" s="10">
        <f t="shared" si="212"/>
        <v>45668</v>
      </c>
      <c r="H3333" t="s">
        <v>284</v>
      </c>
      <c r="I3333" s="12" t="str">
        <f t="shared" si="213"/>
        <v>13931195235</v>
      </c>
      <c r="J3333" s="10">
        <v>45681</v>
      </c>
      <c r="K3333" s="11">
        <v>195235</v>
      </c>
      <c r="L3333" s="11">
        <f t="shared" si="211"/>
        <v>0</v>
      </c>
      <c r="O3333" s="10">
        <f>+IFERROR(VLOOKUP(I3333,'[1]Resumen pagos 2025'!$1:$1048576,9,0),0)</f>
        <v>45681</v>
      </c>
      <c r="P3333" t="b">
        <f t="shared" si="209"/>
        <v>1</v>
      </c>
    </row>
    <row r="3334" spans="1:16">
      <c r="A3334" t="s">
        <v>365</v>
      </c>
      <c r="B3334" t="s">
        <v>41</v>
      </c>
      <c r="C3334" s="9">
        <v>1301</v>
      </c>
      <c r="D3334" s="10">
        <v>45638</v>
      </c>
      <c r="E3334" s="11">
        <v>69362</v>
      </c>
      <c r="F3334" t="s">
        <v>288</v>
      </c>
      <c r="G3334" s="10">
        <f t="shared" si="212"/>
        <v>45668</v>
      </c>
      <c r="H3334" t="s">
        <v>284</v>
      </c>
      <c r="I3334" s="12" t="str">
        <f t="shared" si="213"/>
        <v>130169362</v>
      </c>
      <c r="J3334" s="10">
        <v>45685</v>
      </c>
      <c r="K3334" s="11">
        <v>69362</v>
      </c>
      <c r="L3334" s="11">
        <f t="shared" si="211"/>
        <v>0</v>
      </c>
      <c r="O3334" s="10">
        <f>+IFERROR(VLOOKUP(I3334,'[1]Resumen pagos 2025'!$1:$1048576,9,0),0)</f>
        <v>45685</v>
      </c>
      <c r="P3334" t="b">
        <f t="shared" si="209"/>
        <v>1</v>
      </c>
    </row>
    <row r="3335" spans="1:16">
      <c r="A3335" t="s">
        <v>682</v>
      </c>
      <c r="B3335" t="s">
        <v>41</v>
      </c>
      <c r="C3335" s="9">
        <v>21034</v>
      </c>
      <c r="D3335" s="10">
        <v>45638</v>
      </c>
      <c r="E3335" s="11">
        <v>1674658</v>
      </c>
      <c r="F3335" t="s">
        <v>288</v>
      </c>
      <c r="G3335" s="10">
        <f t="shared" si="212"/>
        <v>45668</v>
      </c>
      <c r="H3335" t="s">
        <v>284</v>
      </c>
      <c r="I3335" s="12" t="str">
        <f t="shared" si="213"/>
        <v>210341674658</v>
      </c>
      <c r="J3335" s="10">
        <v>45636</v>
      </c>
      <c r="K3335" s="11">
        <v>1647640</v>
      </c>
      <c r="L3335" s="11">
        <f t="shared" si="211"/>
        <v>-27018</v>
      </c>
      <c r="N3335" s="13" t="s">
        <v>683</v>
      </c>
      <c r="O3335" s="10">
        <f>+IFERROR(VLOOKUP(I3335,'[1]Resumen pagos 2025'!$1:$1048576,9,0),0)</f>
        <v>0</v>
      </c>
      <c r="P3335" t="b">
        <f t="shared" ref="P3335:P3398" si="214">+O3335=J3335</f>
        <v>0</v>
      </c>
    </row>
    <row r="3336" spans="1:16">
      <c r="A3336" t="s">
        <v>55</v>
      </c>
      <c r="B3336" t="s">
        <v>41</v>
      </c>
      <c r="C3336" s="9">
        <v>1140275</v>
      </c>
      <c r="D3336" s="10">
        <v>45638</v>
      </c>
      <c r="E3336" s="11">
        <v>3149972</v>
      </c>
      <c r="F3336" t="s">
        <v>288</v>
      </c>
      <c r="G3336" s="10">
        <f t="shared" si="212"/>
        <v>45668</v>
      </c>
      <c r="H3336" t="s">
        <v>284</v>
      </c>
      <c r="I3336" s="12" t="str">
        <f t="shared" si="213"/>
        <v>11402753149972</v>
      </c>
      <c r="L3336" s="11">
        <f t="shared" ref="L3336:L3346" si="215">+K3336-E3336</f>
        <v>-3149972</v>
      </c>
      <c r="N3336" s="14" t="s">
        <v>304</v>
      </c>
      <c r="O3336" s="10">
        <f>+IFERROR(VLOOKUP(I3336,'[1]Resumen pagos 2025'!$1:$1048576,9,0),0)</f>
        <v>0</v>
      </c>
      <c r="P3336" t="b">
        <f t="shared" si="214"/>
        <v>1</v>
      </c>
    </row>
    <row r="3337" spans="1:16">
      <c r="A3337" t="s">
        <v>55</v>
      </c>
      <c r="B3337" t="s">
        <v>41</v>
      </c>
      <c r="C3337" s="9">
        <v>1140274</v>
      </c>
      <c r="D3337" s="10">
        <v>45638</v>
      </c>
      <c r="E3337" s="11">
        <v>911990</v>
      </c>
      <c r="F3337" t="s">
        <v>288</v>
      </c>
      <c r="G3337" s="10">
        <f t="shared" si="212"/>
        <v>45668</v>
      </c>
      <c r="H3337" t="s">
        <v>284</v>
      </c>
      <c r="I3337" s="12" t="str">
        <f t="shared" si="213"/>
        <v>1140274911990</v>
      </c>
      <c r="L3337" s="11">
        <f t="shared" si="215"/>
        <v>-911990</v>
      </c>
      <c r="N3337" s="14" t="s">
        <v>304</v>
      </c>
      <c r="O3337" s="10">
        <f>+IFERROR(VLOOKUP(I3337,'[1]Resumen pagos 2025'!$1:$1048576,9,0),0)</f>
        <v>0</v>
      </c>
      <c r="P3337" t="b">
        <f t="shared" si="214"/>
        <v>1</v>
      </c>
    </row>
    <row r="3338" spans="1:16">
      <c r="A3338" t="s">
        <v>305</v>
      </c>
      <c r="B3338" t="s">
        <v>41</v>
      </c>
      <c r="C3338" s="9">
        <v>5084200</v>
      </c>
      <c r="D3338" s="10">
        <v>45638</v>
      </c>
      <c r="E3338" s="11">
        <v>1779800</v>
      </c>
      <c r="F3338" t="s">
        <v>288</v>
      </c>
      <c r="G3338" s="10">
        <f t="shared" si="212"/>
        <v>45668</v>
      </c>
      <c r="H3338" t="s">
        <v>284</v>
      </c>
      <c r="I3338" s="12" t="str">
        <f t="shared" si="213"/>
        <v>50842001779800</v>
      </c>
      <c r="J3338" s="10">
        <v>45638</v>
      </c>
      <c r="K3338" s="11">
        <v>1779800</v>
      </c>
      <c r="L3338" s="11">
        <f t="shared" si="215"/>
        <v>0</v>
      </c>
      <c r="O3338" s="10">
        <f>+IFERROR(VLOOKUP(I3338,'[1]Resumen pagos 2025'!$1:$1048576,9,0),0)</f>
        <v>0</v>
      </c>
      <c r="P3338" t="b">
        <f t="shared" si="214"/>
        <v>0</v>
      </c>
    </row>
    <row r="3339" spans="1:16">
      <c r="A3339" t="s">
        <v>305</v>
      </c>
      <c r="B3339" t="s">
        <v>41</v>
      </c>
      <c r="C3339" s="9">
        <v>5084277</v>
      </c>
      <c r="D3339" s="10">
        <v>45638</v>
      </c>
      <c r="E3339" s="11">
        <v>1244950</v>
      </c>
      <c r="F3339" t="s">
        <v>288</v>
      </c>
      <c r="G3339" s="10">
        <f t="shared" si="212"/>
        <v>45668</v>
      </c>
      <c r="H3339" t="s">
        <v>284</v>
      </c>
      <c r="I3339" s="12" t="str">
        <f t="shared" si="213"/>
        <v>50842771244950</v>
      </c>
      <c r="J3339" s="10">
        <v>45638</v>
      </c>
      <c r="K3339" s="11">
        <v>1244950</v>
      </c>
      <c r="L3339" s="11">
        <f t="shared" si="215"/>
        <v>0</v>
      </c>
      <c r="O3339" s="10">
        <f>+IFERROR(VLOOKUP(I3339,'[1]Resumen pagos 2025'!$1:$1048576,9,0),0)</f>
        <v>0</v>
      </c>
      <c r="P3339" t="b">
        <f t="shared" si="214"/>
        <v>0</v>
      </c>
    </row>
    <row r="3340" spans="1:16">
      <c r="A3340" t="s">
        <v>686</v>
      </c>
      <c r="B3340" t="s">
        <v>41</v>
      </c>
      <c r="C3340" s="9">
        <v>14078</v>
      </c>
      <c r="D3340" s="10">
        <v>45638</v>
      </c>
      <c r="E3340" s="11">
        <v>130500</v>
      </c>
      <c r="F3340" t="s">
        <v>288</v>
      </c>
      <c r="G3340" s="10">
        <f t="shared" si="212"/>
        <v>45668</v>
      </c>
      <c r="H3340" t="s">
        <v>284</v>
      </c>
      <c r="I3340" s="12" t="str">
        <f t="shared" si="213"/>
        <v>14078130500</v>
      </c>
      <c r="L3340" s="11">
        <f t="shared" si="215"/>
        <v>-130500</v>
      </c>
      <c r="O3340" s="10">
        <f>+IFERROR(VLOOKUP(I3340,'[1]Resumen pagos 2025'!$1:$1048576,9,0),0)</f>
        <v>0</v>
      </c>
      <c r="P3340" t="b">
        <f t="shared" si="214"/>
        <v>1</v>
      </c>
    </row>
    <row r="3341" spans="1:16">
      <c r="A3341" t="s">
        <v>96</v>
      </c>
      <c r="B3341" t="s">
        <v>41</v>
      </c>
      <c r="C3341" s="9">
        <v>14553</v>
      </c>
      <c r="D3341" s="10">
        <v>45639</v>
      </c>
      <c r="E3341" s="11">
        <v>3968156</v>
      </c>
      <c r="F3341" t="s">
        <v>288</v>
      </c>
      <c r="G3341" s="10">
        <f t="shared" si="212"/>
        <v>45669</v>
      </c>
      <c r="H3341" t="s">
        <v>284</v>
      </c>
      <c r="I3341" s="12" t="str">
        <f t="shared" si="213"/>
        <v>145533968156</v>
      </c>
      <c r="J3341" s="10">
        <v>45681</v>
      </c>
      <c r="K3341" s="11">
        <v>3968156</v>
      </c>
      <c r="L3341" s="11">
        <f t="shared" si="215"/>
        <v>0</v>
      </c>
      <c r="O3341" s="10">
        <f>+IFERROR(VLOOKUP(I3341,'[1]Resumen pagos 2025'!$1:$1048576,9,0),0)</f>
        <v>45681</v>
      </c>
      <c r="P3341" t="b">
        <f t="shared" si="214"/>
        <v>1</v>
      </c>
    </row>
    <row r="3342" spans="1:16">
      <c r="A3342" t="s">
        <v>63</v>
      </c>
      <c r="B3342" t="s">
        <v>41</v>
      </c>
      <c r="C3342" s="9">
        <v>8904</v>
      </c>
      <c r="D3342" s="10">
        <v>45639</v>
      </c>
      <c r="E3342" s="11">
        <v>899955</v>
      </c>
      <c r="F3342" t="s">
        <v>288</v>
      </c>
      <c r="G3342" s="10">
        <f t="shared" si="212"/>
        <v>45669</v>
      </c>
      <c r="H3342" t="s">
        <v>284</v>
      </c>
      <c r="I3342" s="12" t="str">
        <f t="shared" si="213"/>
        <v>8904899955</v>
      </c>
      <c r="J3342" s="10">
        <v>45699</v>
      </c>
      <c r="K3342" s="11">
        <v>899955</v>
      </c>
      <c r="L3342" s="11">
        <f t="shared" si="215"/>
        <v>0</v>
      </c>
      <c r="N3342" s="13" t="s">
        <v>613</v>
      </c>
      <c r="O3342" s="10">
        <f>+IFERROR(VLOOKUP(I3342,'[1]Resumen pagos 2025'!$1:$1048576,9,0),0)</f>
        <v>45699</v>
      </c>
      <c r="P3342" t="b">
        <f t="shared" si="214"/>
        <v>1</v>
      </c>
    </row>
    <row r="3343" spans="1:16">
      <c r="A3343" t="s">
        <v>95</v>
      </c>
      <c r="B3343" t="s">
        <v>41</v>
      </c>
      <c r="C3343" s="9">
        <v>6508</v>
      </c>
      <c r="D3343" s="10">
        <v>45639</v>
      </c>
      <c r="E3343" s="11">
        <v>2792755</v>
      </c>
      <c r="F3343" t="s">
        <v>288</v>
      </c>
      <c r="G3343" s="10">
        <f t="shared" si="212"/>
        <v>45669</v>
      </c>
      <c r="H3343" t="s">
        <v>284</v>
      </c>
      <c r="I3343" s="12" t="str">
        <f t="shared" si="213"/>
        <v>65082792755</v>
      </c>
      <c r="J3343" s="10">
        <v>45653</v>
      </c>
      <c r="K3343" s="11">
        <v>2792755</v>
      </c>
      <c r="L3343" s="11">
        <f t="shared" si="215"/>
        <v>0</v>
      </c>
      <c r="O3343" s="10">
        <f>+IFERROR(VLOOKUP(I3343,'[1]Resumen pagos 2025'!$1:$1048576,9,0),0)</f>
        <v>0</v>
      </c>
      <c r="P3343" t="b">
        <f t="shared" si="214"/>
        <v>0</v>
      </c>
    </row>
    <row r="3344" spans="1:16">
      <c r="A3344" t="s">
        <v>60</v>
      </c>
      <c r="B3344" t="s">
        <v>41</v>
      </c>
      <c r="C3344" s="9">
        <v>16</v>
      </c>
      <c r="D3344" s="10">
        <v>45639</v>
      </c>
      <c r="E3344" s="11">
        <v>1409566</v>
      </c>
      <c r="F3344" t="s">
        <v>288</v>
      </c>
      <c r="G3344" s="10">
        <f t="shared" si="212"/>
        <v>45669</v>
      </c>
      <c r="H3344" t="s">
        <v>284</v>
      </c>
      <c r="I3344" s="12" t="str">
        <f t="shared" si="213"/>
        <v>161409566</v>
      </c>
      <c r="J3344" s="10">
        <v>45643</v>
      </c>
      <c r="K3344" s="11">
        <v>1409566</v>
      </c>
      <c r="L3344" s="11">
        <f t="shared" si="215"/>
        <v>0</v>
      </c>
      <c r="O3344" s="10">
        <f>+IFERROR(VLOOKUP(I3344,'[1]Resumen pagos 2025'!$1:$1048576,9,0),0)</f>
        <v>0</v>
      </c>
      <c r="P3344" t="b">
        <f t="shared" si="214"/>
        <v>0</v>
      </c>
    </row>
    <row r="3345" spans="1:16">
      <c r="A3345" t="s">
        <v>687</v>
      </c>
      <c r="B3345" t="s">
        <v>41</v>
      </c>
      <c r="C3345" s="9">
        <v>5492229</v>
      </c>
      <c r="D3345" s="10">
        <v>45639</v>
      </c>
      <c r="E3345" s="11">
        <v>1943800</v>
      </c>
      <c r="F3345" t="s">
        <v>288</v>
      </c>
      <c r="G3345" s="10">
        <f t="shared" si="212"/>
        <v>45669</v>
      </c>
      <c r="H3345" t="s">
        <v>284</v>
      </c>
      <c r="I3345" s="12" t="str">
        <f t="shared" si="213"/>
        <v>54922291943800</v>
      </c>
      <c r="J3345" s="10">
        <v>45636</v>
      </c>
      <c r="K3345" s="11">
        <v>1943799</v>
      </c>
      <c r="L3345" s="11">
        <f t="shared" si="215"/>
        <v>-1</v>
      </c>
      <c r="O3345" s="10">
        <f>+IFERROR(VLOOKUP(I3345,'[1]Resumen pagos 2025'!$1:$1048576,9,0),0)</f>
        <v>0</v>
      </c>
      <c r="P3345" t="b">
        <f t="shared" si="214"/>
        <v>0</v>
      </c>
    </row>
    <row r="3346" spans="1:16">
      <c r="A3346" t="s">
        <v>286</v>
      </c>
      <c r="B3346" t="s">
        <v>41</v>
      </c>
      <c r="C3346" s="9">
        <v>3402139</v>
      </c>
      <c r="D3346" s="10">
        <v>45639</v>
      </c>
      <c r="E3346" s="11">
        <v>635778</v>
      </c>
      <c r="F3346" t="s">
        <v>288</v>
      </c>
      <c r="G3346" s="10">
        <f t="shared" si="212"/>
        <v>45669</v>
      </c>
      <c r="H3346" t="s">
        <v>327</v>
      </c>
      <c r="I3346" s="12" t="str">
        <f t="shared" si="213"/>
        <v>3402139635778</v>
      </c>
      <c r="J3346" s="10">
        <v>45616</v>
      </c>
      <c r="K3346" s="11">
        <v>635778</v>
      </c>
      <c r="L3346" s="11">
        <f t="shared" si="215"/>
        <v>0</v>
      </c>
      <c r="O3346" s="10">
        <f>+IFERROR(VLOOKUP(I3346,'[1]Resumen pagos 2025'!$1:$1048576,9,0),0)</f>
        <v>0</v>
      </c>
      <c r="P3346" t="b">
        <f t="shared" si="214"/>
        <v>0</v>
      </c>
    </row>
    <row r="3347" spans="1:16">
      <c r="A3347" t="s">
        <v>286</v>
      </c>
      <c r="B3347" t="s">
        <v>41</v>
      </c>
      <c r="C3347" s="9">
        <v>3402137</v>
      </c>
      <c r="D3347" s="10">
        <v>45639</v>
      </c>
      <c r="E3347" s="11">
        <v>635778</v>
      </c>
      <c r="F3347" t="s">
        <v>288</v>
      </c>
      <c r="G3347" s="10">
        <f t="shared" si="212"/>
        <v>45669</v>
      </c>
      <c r="H3347" t="s">
        <v>284</v>
      </c>
      <c r="I3347" s="12" t="str">
        <f t="shared" si="213"/>
        <v>3402137635778</v>
      </c>
      <c r="J3347" s="10">
        <v>45616</v>
      </c>
      <c r="K3347" s="11">
        <v>635778</v>
      </c>
      <c r="L3347" s="11">
        <f>+K3347</f>
        <v>635778</v>
      </c>
      <c r="M3347" t="s">
        <v>688</v>
      </c>
      <c r="O3347" s="10">
        <f>+IFERROR(VLOOKUP(I3347,'[1]Resumen pagos 2025'!$1:$1048576,9,0),0)</f>
        <v>0</v>
      </c>
      <c r="P3347" t="b">
        <f t="shared" si="214"/>
        <v>0</v>
      </c>
    </row>
    <row r="3348" spans="1:16">
      <c r="A3348" t="s">
        <v>66</v>
      </c>
      <c r="B3348" t="s">
        <v>41</v>
      </c>
      <c r="C3348" s="9">
        <v>16</v>
      </c>
      <c r="D3348" s="10">
        <v>45641</v>
      </c>
      <c r="E3348" s="11">
        <v>837185</v>
      </c>
      <c r="F3348" t="s">
        <v>288</v>
      </c>
      <c r="G3348" s="10">
        <f t="shared" si="212"/>
        <v>45671</v>
      </c>
      <c r="H3348" t="s">
        <v>284</v>
      </c>
      <c r="I3348" s="12" t="str">
        <f t="shared" si="213"/>
        <v>16837185</v>
      </c>
      <c r="J3348" s="10">
        <v>45652</v>
      </c>
      <c r="K3348" s="11">
        <v>837185</v>
      </c>
      <c r="L3348" s="11">
        <f t="shared" ref="L3348:L3394" si="216">+K3348-E3348</f>
        <v>0</v>
      </c>
      <c r="N3348" s="14" t="s">
        <v>588</v>
      </c>
      <c r="O3348" s="10">
        <f>+IFERROR(VLOOKUP(I3348,'[1]Resumen pagos 2025'!$1:$1048576,9,0),0)</f>
        <v>0</v>
      </c>
      <c r="P3348" t="b">
        <f t="shared" si="214"/>
        <v>0</v>
      </c>
    </row>
    <row r="3349" spans="1:16">
      <c r="A3349" t="s">
        <v>312</v>
      </c>
      <c r="B3349" t="s">
        <v>41</v>
      </c>
      <c r="C3349" s="9">
        <v>71566</v>
      </c>
      <c r="D3349" s="10">
        <v>45641</v>
      </c>
      <c r="E3349" s="11">
        <v>235630</v>
      </c>
      <c r="F3349" t="s">
        <v>288</v>
      </c>
      <c r="G3349" s="10">
        <f t="shared" si="212"/>
        <v>45671</v>
      </c>
      <c r="H3349" t="s">
        <v>284</v>
      </c>
      <c r="I3349" s="12" t="str">
        <f t="shared" si="213"/>
        <v>71566235630</v>
      </c>
      <c r="K3349" s="11">
        <v>539957</v>
      </c>
      <c r="L3349" s="11">
        <f t="shared" si="216"/>
        <v>304327</v>
      </c>
      <c r="O3349" s="10">
        <f>+IFERROR(VLOOKUP(I3349,'[1]Resumen pagos 2025'!$1:$1048576,9,0),0)</f>
        <v>0</v>
      </c>
      <c r="P3349" t="b">
        <f t="shared" si="214"/>
        <v>1</v>
      </c>
    </row>
    <row r="3350" spans="1:16">
      <c r="A3350" t="s">
        <v>584</v>
      </c>
      <c r="B3350" t="s">
        <v>41</v>
      </c>
      <c r="C3350" s="9">
        <v>11473</v>
      </c>
      <c r="D3350" s="10">
        <v>45642</v>
      </c>
      <c r="E3350" s="11">
        <v>342980</v>
      </c>
      <c r="F3350" t="s">
        <v>288</v>
      </c>
      <c r="G3350" s="10">
        <f t="shared" si="212"/>
        <v>45672</v>
      </c>
      <c r="H3350" t="s">
        <v>284</v>
      </c>
      <c r="I3350" s="12" t="str">
        <f t="shared" si="213"/>
        <v>11473342980</v>
      </c>
      <c r="J3350" s="10">
        <v>45642</v>
      </c>
      <c r="K3350" s="11">
        <v>342980</v>
      </c>
      <c r="L3350" s="11">
        <f t="shared" si="216"/>
        <v>0</v>
      </c>
      <c r="O3350" s="10">
        <f>+IFERROR(VLOOKUP(I3350,'[1]Resumen pagos 2025'!$1:$1048576,9,0),0)</f>
        <v>0</v>
      </c>
      <c r="P3350" t="b">
        <f t="shared" si="214"/>
        <v>0</v>
      </c>
    </row>
    <row r="3351" spans="1:16">
      <c r="A3351" t="s">
        <v>532</v>
      </c>
      <c r="B3351" t="s">
        <v>41</v>
      </c>
      <c r="C3351" s="9">
        <v>2632</v>
      </c>
      <c r="D3351" s="10">
        <v>45642</v>
      </c>
      <c r="E3351" s="11">
        <v>514694</v>
      </c>
      <c r="F3351" t="s">
        <v>288</v>
      </c>
      <c r="G3351" s="10">
        <f t="shared" si="212"/>
        <v>45672</v>
      </c>
      <c r="H3351" t="s">
        <v>284</v>
      </c>
      <c r="I3351" s="12" t="str">
        <f t="shared" si="213"/>
        <v>2632514694</v>
      </c>
      <c r="J3351" s="10">
        <v>45670</v>
      </c>
      <c r="K3351" s="11">
        <v>492523</v>
      </c>
      <c r="L3351" s="11">
        <f t="shared" si="216"/>
        <v>-22171</v>
      </c>
      <c r="O3351" s="10">
        <f>+IFERROR(VLOOKUP(I3351,'[1]Resumen pagos 2025'!$1:$1048576,9,0),0)</f>
        <v>45670</v>
      </c>
      <c r="P3351" t="b">
        <f t="shared" si="214"/>
        <v>1</v>
      </c>
    </row>
    <row r="3352" spans="1:16">
      <c r="A3352" t="s">
        <v>532</v>
      </c>
      <c r="B3352" t="s">
        <v>41</v>
      </c>
      <c r="C3352" s="9">
        <v>2634</v>
      </c>
      <c r="D3352" s="10">
        <v>45642</v>
      </c>
      <c r="E3352" s="11">
        <v>772967</v>
      </c>
      <c r="F3352" t="s">
        <v>288</v>
      </c>
      <c r="G3352" s="10">
        <f t="shared" si="212"/>
        <v>45672</v>
      </c>
      <c r="H3352" t="s">
        <v>284</v>
      </c>
      <c r="I3352" s="12" t="str">
        <f t="shared" si="213"/>
        <v>2634772967</v>
      </c>
      <c r="J3352" s="10">
        <v>45674</v>
      </c>
      <c r="K3352" s="11">
        <v>772967</v>
      </c>
      <c r="L3352" s="11">
        <f t="shared" si="216"/>
        <v>0</v>
      </c>
      <c r="O3352" s="10">
        <f>+IFERROR(VLOOKUP(I3352,'[1]Resumen pagos 2025'!$1:$1048576,9,0),0)</f>
        <v>45674</v>
      </c>
      <c r="P3352" t="b">
        <f t="shared" si="214"/>
        <v>1</v>
      </c>
    </row>
    <row r="3353" spans="1:16">
      <c r="A3353" t="s">
        <v>689</v>
      </c>
      <c r="B3353" t="s">
        <v>41</v>
      </c>
      <c r="C3353" s="9">
        <v>11337</v>
      </c>
      <c r="D3353" s="10">
        <v>45642</v>
      </c>
      <c r="E3353" s="11">
        <v>734400</v>
      </c>
      <c r="F3353" t="s">
        <v>288</v>
      </c>
      <c r="G3353" s="10">
        <f t="shared" si="212"/>
        <v>45672</v>
      </c>
      <c r="H3353" t="s">
        <v>284</v>
      </c>
      <c r="I3353" s="12" t="str">
        <f t="shared" si="213"/>
        <v>11337734400</v>
      </c>
      <c r="J3353" s="10">
        <v>45642</v>
      </c>
      <c r="K3353" s="11">
        <v>807840</v>
      </c>
      <c r="L3353" s="11">
        <f t="shared" si="216"/>
        <v>73440</v>
      </c>
      <c r="M3353" t="s">
        <v>690</v>
      </c>
      <c r="O3353" s="10">
        <f>+IFERROR(VLOOKUP(I3353,'[1]Resumen pagos 2025'!$1:$1048576,9,0),0)</f>
        <v>0</v>
      </c>
      <c r="P3353" t="b">
        <f t="shared" si="214"/>
        <v>0</v>
      </c>
    </row>
    <row r="3354" spans="1:16">
      <c r="A3354" t="s">
        <v>305</v>
      </c>
      <c r="B3354" t="s">
        <v>41</v>
      </c>
      <c r="C3354" s="9">
        <v>5085650</v>
      </c>
      <c r="D3354" s="10">
        <v>45642</v>
      </c>
      <c r="E3354" s="11">
        <v>633960</v>
      </c>
      <c r="F3354" t="s">
        <v>288</v>
      </c>
      <c r="G3354" s="10">
        <f t="shared" si="212"/>
        <v>45672</v>
      </c>
      <c r="H3354" t="s">
        <v>284</v>
      </c>
      <c r="I3354" s="12" t="str">
        <f t="shared" si="213"/>
        <v>5085650633960</v>
      </c>
      <c r="J3354" s="10">
        <v>45642</v>
      </c>
      <c r="K3354" s="11">
        <v>633960</v>
      </c>
      <c r="L3354" s="11">
        <f t="shared" si="216"/>
        <v>0</v>
      </c>
      <c r="O3354" s="10">
        <f>+IFERROR(VLOOKUP(I3354,'[1]Resumen pagos 2025'!$1:$1048576,9,0),0)</f>
        <v>0</v>
      </c>
      <c r="P3354" t="b">
        <f t="shared" si="214"/>
        <v>0</v>
      </c>
    </row>
    <row r="3355" spans="1:16">
      <c r="A3355" t="s">
        <v>53</v>
      </c>
      <c r="B3355" t="s">
        <v>41</v>
      </c>
      <c r="C3355" s="9">
        <v>22594</v>
      </c>
      <c r="D3355" s="10">
        <v>45642</v>
      </c>
      <c r="E3355" s="11">
        <v>1359765</v>
      </c>
      <c r="F3355" t="s">
        <v>288</v>
      </c>
      <c r="G3355" s="10">
        <f t="shared" si="212"/>
        <v>45672</v>
      </c>
      <c r="H3355" t="s">
        <v>284</v>
      </c>
      <c r="I3355" s="12" t="str">
        <f t="shared" si="213"/>
        <v>225941359765</v>
      </c>
      <c r="J3355" s="10">
        <v>45670</v>
      </c>
      <c r="K3355" s="11">
        <v>1359765</v>
      </c>
      <c r="L3355" s="11">
        <f t="shared" si="216"/>
        <v>0</v>
      </c>
      <c r="O3355" s="10">
        <f>+IFERROR(VLOOKUP(I3355,'[1]Resumen pagos 2025'!$1:$1048576,9,0),0)</f>
        <v>45670</v>
      </c>
      <c r="P3355" t="b">
        <f t="shared" si="214"/>
        <v>1</v>
      </c>
    </row>
    <row r="3356" spans="1:16">
      <c r="A3356" t="s">
        <v>49</v>
      </c>
      <c r="B3356" t="s">
        <v>41</v>
      </c>
      <c r="C3356" s="9">
        <v>14807</v>
      </c>
      <c r="D3356" s="10">
        <v>45642</v>
      </c>
      <c r="E3356" s="11">
        <v>744471</v>
      </c>
      <c r="F3356" t="s">
        <v>288</v>
      </c>
      <c r="G3356" s="10">
        <f t="shared" si="212"/>
        <v>45672</v>
      </c>
      <c r="H3356" t="s">
        <v>284</v>
      </c>
      <c r="I3356" s="12" t="str">
        <f t="shared" si="213"/>
        <v>14807744471</v>
      </c>
      <c r="J3356" s="10">
        <v>45688</v>
      </c>
      <c r="K3356" s="11">
        <v>744471</v>
      </c>
      <c r="L3356" s="11">
        <f t="shared" si="216"/>
        <v>0</v>
      </c>
      <c r="O3356" s="10">
        <f>+IFERROR(VLOOKUP(I3356,'[1]Resumen pagos 2025'!$1:$1048576,9,0),0)</f>
        <v>45688</v>
      </c>
      <c r="P3356" t="b">
        <f t="shared" si="214"/>
        <v>1</v>
      </c>
    </row>
    <row r="3357" spans="1:16">
      <c r="A3357" t="s">
        <v>691</v>
      </c>
      <c r="B3357" t="s">
        <v>41</v>
      </c>
      <c r="C3357" s="9">
        <v>105271</v>
      </c>
      <c r="D3357" s="10">
        <v>45642</v>
      </c>
      <c r="E3357" s="11">
        <v>76050</v>
      </c>
      <c r="F3357" t="s">
        <v>288</v>
      </c>
      <c r="G3357" s="10">
        <f t="shared" si="212"/>
        <v>45672</v>
      </c>
      <c r="H3357" t="s">
        <v>284</v>
      </c>
      <c r="I3357" s="12" t="str">
        <f t="shared" si="213"/>
        <v>10527176050</v>
      </c>
      <c r="J3357" s="10">
        <v>45642</v>
      </c>
      <c r="K3357" s="11">
        <v>83660</v>
      </c>
      <c r="L3357" s="11">
        <f t="shared" si="216"/>
        <v>7610</v>
      </c>
      <c r="M3357" t="s">
        <v>692</v>
      </c>
      <c r="O3357" s="10">
        <f>+IFERROR(VLOOKUP(I3357,'[1]Resumen pagos 2025'!$1:$1048576,9,0),0)</f>
        <v>0</v>
      </c>
      <c r="P3357" t="b">
        <f t="shared" si="214"/>
        <v>0</v>
      </c>
    </row>
    <row r="3358" spans="1:16">
      <c r="A3358" t="s">
        <v>312</v>
      </c>
      <c r="B3358" t="s">
        <v>41</v>
      </c>
      <c r="C3358" s="9">
        <v>71613</v>
      </c>
      <c r="D3358" s="10">
        <v>45642</v>
      </c>
      <c r="E3358" s="11">
        <v>271320</v>
      </c>
      <c r="F3358" t="s">
        <v>288</v>
      </c>
      <c r="G3358" s="10">
        <f t="shared" si="212"/>
        <v>45672</v>
      </c>
      <c r="H3358" t="s">
        <v>284</v>
      </c>
      <c r="I3358" s="12" t="str">
        <f t="shared" si="213"/>
        <v>71613271320</v>
      </c>
      <c r="L3358" s="11">
        <f t="shared" si="216"/>
        <v>-271320</v>
      </c>
      <c r="O3358" s="10">
        <f>+IFERROR(VLOOKUP(I3358,'[1]Resumen pagos 2025'!$1:$1048576,9,0),0)</f>
        <v>0</v>
      </c>
      <c r="P3358" t="b">
        <f t="shared" si="214"/>
        <v>1</v>
      </c>
    </row>
    <row r="3359" spans="1:16">
      <c r="A3359" t="s">
        <v>397</v>
      </c>
      <c r="B3359" t="s">
        <v>41</v>
      </c>
      <c r="C3359" s="9">
        <v>8704</v>
      </c>
      <c r="D3359" s="10">
        <v>45642</v>
      </c>
      <c r="E3359" s="11">
        <v>295000</v>
      </c>
      <c r="F3359" t="s">
        <v>288</v>
      </c>
      <c r="G3359" s="10">
        <f t="shared" si="212"/>
        <v>45672</v>
      </c>
      <c r="H3359" t="s">
        <v>284</v>
      </c>
      <c r="I3359" s="12" t="str">
        <f t="shared" si="213"/>
        <v>8704295000</v>
      </c>
      <c r="J3359" s="10">
        <v>45638</v>
      </c>
      <c r="K3359" s="11">
        <v>295000</v>
      </c>
      <c r="L3359" s="11">
        <f t="shared" si="216"/>
        <v>0</v>
      </c>
      <c r="O3359" s="10">
        <f>+IFERROR(VLOOKUP(I3359,'[1]Resumen pagos 2025'!$1:$1048576,9,0),0)</f>
        <v>0</v>
      </c>
      <c r="P3359" t="b">
        <f t="shared" si="214"/>
        <v>0</v>
      </c>
    </row>
    <row r="3360" spans="1:16">
      <c r="A3360" t="s">
        <v>350</v>
      </c>
      <c r="B3360" t="s">
        <v>41</v>
      </c>
      <c r="C3360" s="9">
        <v>7018354</v>
      </c>
      <c r="D3360" s="10">
        <v>45642</v>
      </c>
      <c r="E3360" s="11">
        <v>13793</v>
      </c>
      <c r="F3360" t="s">
        <v>288</v>
      </c>
      <c r="G3360" s="10">
        <f t="shared" si="212"/>
        <v>45672</v>
      </c>
      <c r="H3360" t="s">
        <v>284</v>
      </c>
      <c r="I3360" s="12" t="str">
        <f t="shared" si="213"/>
        <v>701835413793</v>
      </c>
      <c r="J3360" s="10">
        <f>+G3360</f>
        <v>45672</v>
      </c>
      <c r="K3360" s="11">
        <f>+E3360</f>
        <v>13793</v>
      </c>
      <c r="L3360" s="11">
        <f t="shared" si="216"/>
        <v>0</v>
      </c>
      <c r="O3360" s="10">
        <f>+IFERROR(VLOOKUP(I3360,'[1]Resumen pagos 2025'!$1:$1048576,9,0),0)</f>
        <v>0</v>
      </c>
      <c r="P3360" t="b">
        <f t="shared" si="214"/>
        <v>0</v>
      </c>
    </row>
    <row r="3361" spans="1:16">
      <c r="A3361" t="s">
        <v>67</v>
      </c>
      <c r="B3361" t="s">
        <v>41</v>
      </c>
      <c r="C3361" s="9">
        <v>44449</v>
      </c>
      <c r="D3361" s="10">
        <v>45643</v>
      </c>
      <c r="E3361" s="11">
        <v>95766</v>
      </c>
      <c r="F3361" t="s">
        <v>288</v>
      </c>
      <c r="G3361" s="10">
        <f t="shared" si="212"/>
        <v>45673</v>
      </c>
      <c r="H3361" t="s">
        <v>284</v>
      </c>
      <c r="I3361" s="12" t="str">
        <f t="shared" si="213"/>
        <v>4444995766</v>
      </c>
      <c r="J3361" s="10">
        <v>45643</v>
      </c>
      <c r="K3361" s="34">
        <v>95766</v>
      </c>
      <c r="L3361" s="11">
        <f t="shared" si="216"/>
        <v>0</v>
      </c>
      <c r="N3361" s="14" t="s">
        <v>298</v>
      </c>
      <c r="O3361" s="10">
        <f>+IFERROR(VLOOKUP(I3361,'[1]Resumen pagos 2025'!$1:$1048576,9,0),0)</f>
        <v>0</v>
      </c>
      <c r="P3361" t="b">
        <f t="shared" si="214"/>
        <v>0</v>
      </c>
    </row>
    <row r="3362" spans="1:16">
      <c r="A3362" t="s">
        <v>128</v>
      </c>
      <c r="B3362" t="s">
        <v>41</v>
      </c>
      <c r="C3362" s="9">
        <v>873598</v>
      </c>
      <c r="D3362" s="10">
        <v>45643</v>
      </c>
      <c r="E3362" s="11">
        <v>559569</v>
      </c>
      <c r="F3362" t="s">
        <v>288</v>
      </c>
      <c r="G3362" s="10">
        <f t="shared" si="212"/>
        <v>45673</v>
      </c>
      <c r="H3362" t="s">
        <v>284</v>
      </c>
      <c r="I3362" s="12" t="str">
        <f t="shared" si="213"/>
        <v>873598559569</v>
      </c>
      <c r="J3362" s="10">
        <v>45674</v>
      </c>
      <c r="K3362" s="11">
        <v>559569</v>
      </c>
      <c r="L3362" s="11">
        <f t="shared" si="216"/>
        <v>0</v>
      </c>
      <c r="O3362" s="10">
        <f>+IFERROR(VLOOKUP(I3362,'[1]Resumen pagos 2025'!$1:$1048576,9,0),0)</f>
        <v>45674</v>
      </c>
      <c r="P3362" t="b">
        <f t="shared" si="214"/>
        <v>1</v>
      </c>
    </row>
    <row r="3363" spans="1:16">
      <c r="A3363" t="s">
        <v>693</v>
      </c>
      <c r="B3363" t="s">
        <v>41</v>
      </c>
      <c r="C3363" s="9">
        <v>144</v>
      </c>
      <c r="D3363" s="10">
        <v>45643</v>
      </c>
      <c r="E3363" s="11">
        <v>30383</v>
      </c>
      <c r="F3363" t="s">
        <v>288</v>
      </c>
      <c r="G3363" s="10">
        <f t="shared" si="212"/>
        <v>45673</v>
      </c>
      <c r="H3363" t="s">
        <v>284</v>
      </c>
      <c r="I3363" s="12" t="str">
        <f t="shared" si="213"/>
        <v>14430383</v>
      </c>
      <c r="J3363" s="10">
        <v>45643</v>
      </c>
      <c r="K3363" s="11">
        <v>30383</v>
      </c>
      <c r="L3363" s="11">
        <f t="shared" si="216"/>
        <v>0</v>
      </c>
      <c r="O3363" s="10">
        <f>+IFERROR(VLOOKUP(I3363,'[1]Resumen pagos 2025'!$1:$1048576,9,0),0)</f>
        <v>0</v>
      </c>
      <c r="P3363" t="b">
        <f t="shared" si="214"/>
        <v>0</v>
      </c>
    </row>
    <row r="3364" spans="1:16">
      <c r="A3364" t="s">
        <v>693</v>
      </c>
      <c r="B3364" t="s">
        <v>41</v>
      </c>
      <c r="C3364" s="9">
        <v>149</v>
      </c>
      <c r="D3364" s="10">
        <v>45643</v>
      </c>
      <c r="E3364" s="11">
        <v>153965</v>
      </c>
      <c r="F3364" t="s">
        <v>288</v>
      </c>
      <c r="G3364" s="10">
        <f t="shared" si="212"/>
        <v>45673</v>
      </c>
      <c r="H3364" t="s">
        <v>284</v>
      </c>
      <c r="I3364" s="12" t="str">
        <f t="shared" si="213"/>
        <v>149153965</v>
      </c>
      <c r="J3364" s="10">
        <v>45643</v>
      </c>
      <c r="K3364" s="11">
        <v>153965</v>
      </c>
      <c r="L3364" s="11">
        <f t="shared" si="216"/>
        <v>0</v>
      </c>
      <c r="O3364" s="10">
        <f>+IFERROR(VLOOKUP(I3364,'[1]Resumen pagos 2025'!$1:$1048576,9,0),0)</f>
        <v>0</v>
      </c>
      <c r="P3364" t="b">
        <f t="shared" si="214"/>
        <v>0</v>
      </c>
    </row>
    <row r="3365" spans="1:16">
      <c r="A3365" t="s">
        <v>693</v>
      </c>
      <c r="B3365" t="s">
        <v>41</v>
      </c>
      <c r="C3365" s="9">
        <v>143</v>
      </c>
      <c r="D3365" s="10">
        <v>45643</v>
      </c>
      <c r="E3365" s="11">
        <v>15192</v>
      </c>
      <c r="F3365" t="s">
        <v>288</v>
      </c>
      <c r="G3365" s="10">
        <f t="shared" si="212"/>
        <v>45673</v>
      </c>
      <c r="H3365" t="s">
        <v>284</v>
      </c>
      <c r="I3365" s="12" t="str">
        <f t="shared" si="213"/>
        <v>14315192</v>
      </c>
      <c r="J3365" s="10">
        <v>45643</v>
      </c>
      <c r="K3365" s="11">
        <v>15192</v>
      </c>
      <c r="L3365" s="11">
        <f t="shared" si="216"/>
        <v>0</v>
      </c>
      <c r="O3365" s="10">
        <f>+IFERROR(VLOOKUP(I3365,'[1]Resumen pagos 2025'!$1:$1048576,9,0),0)</f>
        <v>0</v>
      </c>
      <c r="P3365" t="b">
        <f t="shared" si="214"/>
        <v>0</v>
      </c>
    </row>
    <row r="3366" spans="1:16">
      <c r="A3366" t="s">
        <v>693</v>
      </c>
      <c r="B3366" t="s">
        <v>41</v>
      </c>
      <c r="C3366" s="9">
        <v>141</v>
      </c>
      <c r="D3366" s="10">
        <v>45643</v>
      </c>
      <c r="E3366" s="11">
        <v>15192</v>
      </c>
      <c r="F3366" t="s">
        <v>288</v>
      </c>
      <c r="G3366" s="10">
        <f t="shared" si="212"/>
        <v>45673</v>
      </c>
      <c r="H3366" t="s">
        <v>284</v>
      </c>
      <c r="I3366" s="12" t="str">
        <f t="shared" si="213"/>
        <v>14115192</v>
      </c>
      <c r="J3366" s="10">
        <v>45643</v>
      </c>
      <c r="K3366" s="11">
        <v>15192</v>
      </c>
      <c r="L3366" s="11">
        <f t="shared" si="216"/>
        <v>0</v>
      </c>
      <c r="O3366" s="10">
        <f>+IFERROR(VLOOKUP(I3366,'[1]Resumen pagos 2025'!$1:$1048576,9,0),0)</f>
        <v>0</v>
      </c>
      <c r="P3366" t="b">
        <f t="shared" si="214"/>
        <v>0</v>
      </c>
    </row>
    <row r="3367" spans="1:16">
      <c r="A3367" t="s">
        <v>693</v>
      </c>
      <c r="B3367" t="s">
        <v>41</v>
      </c>
      <c r="C3367" s="9">
        <v>146</v>
      </c>
      <c r="D3367" s="10">
        <v>45643</v>
      </c>
      <c r="E3367" s="11">
        <v>25827</v>
      </c>
      <c r="F3367" t="s">
        <v>288</v>
      </c>
      <c r="G3367" s="10">
        <f t="shared" si="212"/>
        <v>45673</v>
      </c>
      <c r="H3367" t="s">
        <v>284</v>
      </c>
      <c r="I3367" s="12" t="str">
        <f t="shared" si="213"/>
        <v>14625827</v>
      </c>
      <c r="J3367" s="10">
        <v>45643</v>
      </c>
      <c r="K3367" s="11">
        <v>25827</v>
      </c>
      <c r="L3367" s="11">
        <f t="shared" si="216"/>
        <v>0</v>
      </c>
      <c r="O3367" s="10">
        <f>+IFERROR(VLOOKUP(I3367,'[1]Resumen pagos 2025'!$1:$1048576,9,0),0)</f>
        <v>0</v>
      </c>
      <c r="P3367" t="b">
        <f t="shared" si="214"/>
        <v>0</v>
      </c>
    </row>
    <row r="3368" spans="1:16">
      <c r="A3368" t="s">
        <v>693</v>
      </c>
      <c r="B3368" t="s">
        <v>41</v>
      </c>
      <c r="C3368" s="9">
        <v>142</v>
      </c>
      <c r="D3368" s="10">
        <v>45643</v>
      </c>
      <c r="E3368" s="11">
        <v>15192</v>
      </c>
      <c r="F3368" t="s">
        <v>288</v>
      </c>
      <c r="G3368" s="10">
        <f t="shared" si="212"/>
        <v>45673</v>
      </c>
      <c r="H3368" t="s">
        <v>284</v>
      </c>
      <c r="I3368" s="12" t="str">
        <f t="shared" si="213"/>
        <v>14215192</v>
      </c>
      <c r="J3368" s="10">
        <v>45643</v>
      </c>
      <c r="K3368" s="11">
        <v>15192</v>
      </c>
      <c r="L3368" s="11">
        <f t="shared" si="216"/>
        <v>0</v>
      </c>
      <c r="O3368" s="10">
        <f>+IFERROR(VLOOKUP(I3368,'[1]Resumen pagos 2025'!$1:$1048576,9,0),0)</f>
        <v>0</v>
      </c>
      <c r="P3368" t="b">
        <f t="shared" si="214"/>
        <v>0</v>
      </c>
    </row>
    <row r="3369" spans="1:16">
      <c r="A3369" t="s">
        <v>693</v>
      </c>
      <c r="B3369" t="s">
        <v>41</v>
      </c>
      <c r="C3369" s="9">
        <v>145</v>
      </c>
      <c r="D3369" s="10">
        <v>45643</v>
      </c>
      <c r="E3369" s="11">
        <v>153965</v>
      </c>
      <c r="F3369" t="s">
        <v>288</v>
      </c>
      <c r="G3369" s="10">
        <f t="shared" si="212"/>
        <v>45673</v>
      </c>
      <c r="H3369" t="s">
        <v>284</v>
      </c>
      <c r="I3369" s="12" t="str">
        <f t="shared" si="213"/>
        <v>145153965</v>
      </c>
      <c r="J3369" s="10">
        <v>45643</v>
      </c>
      <c r="K3369" s="11">
        <v>153965</v>
      </c>
      <c r="L3369" s="11">
        <f t="shared" si="216"/>
        <v>0</v>
      </c>
      <c r="O3369" s="10">
        <f>+IFERROR(VLOOKUP(I3369,'[1]Resumen pagos 2025'!$1:$1048576,9,0),0)</f>
        <v>0</v>
      </c>
      <c r="P3369" t="b">
        <f t="shared" si="214"/>
        <v>0</v>
      </c>
    </row>
    <row r="3370" spans="1:16">
      <c r="A3370" t="s">
        <v>693</v>
      </c>
      <c r="B3370" t="s">
        <v>41</v>
      </c>
      <c r="C3370" s="9">
        <v>147</v>
      </c>
      <c r="D3370" s="10">
        <v>45643</v>
      </c>
      <c r="E3370" s="11">
        <v>364606</v>
      </c>
      <c r="F3370" t="s">
        <v>288</v>
      </c>
      <c r="G3370" s="10">
        <f t="shared" si="212"/>
        <v>45673</v>
      </c>
      <c r="H3370" t="s">
        <v>284</v>
      </c>
      <c r="I3370" s="12" t="str">
        <f t="shared" si="213"/>
        <v>147364606</v>
      </c>
      <c r="J3370" s="10">
        <v>45643</v>
      </c>
      <c r="K3370" s="11">
        <v>364606</v>
      </c>
      <c r="L3370" s="11">
        <f t="shared" si="216"/>
        <v>0</v>
      </c>
      <c r="O3370" s="10">
        <f>+IFERROR(VLOOKUP(I3370,'[1]Resumen pagos 2025'!$1:$1048576,9,0),0)</f>
        <v>0</v>
      </c>
      <c r="P3370" t="b">
        <f t="shared" si="214"/>
        <v>0</v>
      </c>
    </row>
    <row r="3371" spans="1:16">
      <c r="A3371" t="s">
        <v>693</v>
      </c>
      <c r="B3371" t="s">
        <v>41</v>
      </c>
      <c r="C3371" s="9">
        <v>148</v>
      </c>
      <c r="D3371" s="10">
        <v>45643</v>
      </c>
      <c r="E3371" s="11">
        <v>223840</v>
      </c>
      <c r="F3371" t="s">
        <v>288</v>
      </c>
      <c r="G3371" s="10">
        <f t="shared" si="212"/>
        <v>45673</v>
      </c>
      <c r="H3371" t="s">
        <v>284</v>
      </c>
      <c r="I3371" s="12" t="str">
        <f t="shared" si="213"/>
        <v>148223840</v>
      </c>
      <c r="J3371" s="10">
        <v>45643</v>
      </c>
      <c r="K3371" s="11">
        <v>223840</v>
      </c>
      <c r="L3371" s="11">
        <f t="shared" si="216"/>
        <v>0</v>
      </c>
      <c r="O3371" s="10">
        <f>+IFERROR(VLOOKUP(I3371,'[1]Resumen pagos 2025'!$1:$1048576,9,0),0)</f>
        <v>0</v>
      </c>
      <c r="P3371" t="b">
        <f t="shared" si="214"/>
        <v>0</v>
      </c>
    </row>
    <row r="3372" spans="1:16">
      <c r="A3372" t="s">
        <v>694</v>
      </c>
      <c r="B3372" t="s">
        <v>41</v>
      </c>
      <c r="C3372" s="9">
        <v>6158</v>
      </c>
      <c r="D3372" s="10">
        <v>45643</v>
      </c>
      <c r="E3372" s="11">
        <v>366600</v>
      </c>
      <c r="F3372" t="s">
        <v>288</v>
      </c>
      <c r="G3372" s="10">
        <f t="shared" si="212"/>
        <v>45673</v>
      </c>
      <c r="H3372" t="s">
        <v>284</v>
      </c>
      <c r="I3372" s="12" t="str">
        <f t="shared" si="213"/>
        <v>6158366600</v>
      </c>
      <c r="J3372" s="10">
        <v>45643</v>
      </c>
      <c r="K3372" s="11">
        <v>403260</v>
      </c>
      <c r="L3372" s="11">
        <f t="shared" si="216"/>
        <v>36660</v>
      </c>
      <c r="M3372" t="s">
        <v>690</v>
      </c>
      <c r="O3372" s="10">
        <f>+IFERROR(VLOOKUP(I3372,'[1]Resumen pagos 2025'!$1:$1048576,9,0),0)</f>
        <v>0</v>
      </c>
      <c r="P3372" t="b">
        <f t="shared" si="214"/>
        <v>0</v>
      </c>
    </row>
    <row r="3373" spans="1:16">
      <c r="A3373" t="s">
        <v>97</v>
      </c>
      <c r="B3373" t="s">
        <v>41</v>
      </c>
      <c r="C3373" s="9">
        <v>5517</v>
      </c>
      <c r="D3373" s="10">
        <v>45643</v>
      </c>
      <c r="E3373" s="11">
        <v>552634</v>
      </c>
      <c r="F3373" t="s">
        <v>288</v>
      </c>
      <c r="G3373" s="10">
        <f t="shared" si="212"/>
        <v>45673</v>
      </c>
      <c r="H3373" t="s">
        <v>284</v>
      </c>
      <c r="I3373" s="12" t="str">
        <f t="shared" si="213"/>
        <v>5517552634</v>
      </c>
      <c r="J3373" s="10">
        <v>45737</v>
      </c>
      <c r="K3373" s="11">
        <v>552634</v>
      </c>
      <c r="L3373" s="11">
        <f t="shared" si="216"/>
        <v>0</v>
      </c>
      <c r="N3373" s="13" t="s">
        <v>561</v>
      </c>
      <c r="O3373" s="10">
        <f>+IFERROR(VLOOKUP(I3373,'[1]Resumen pagos 2025'!$1:$1048576,9,0),0)</f>
        <v>45737</v>
      </c>
      <c r="P3373" t="b">
        <f t="shared" si="214"/>
        <v>1</v>
      </c>
    </row>
    <row r="3374" spans="1:16">
      <c r="A3374" t="s">
        <v>695</v>
      </c>
      <c r="B3374" t="s">
        <v>41</v>
      </c>
      <c r="C3374" s="9">
        <v>3522</v>
      </c>
      <c r="D3374" s="10">
        <v>45643</v>
      </c>
      <c r="E3374" s="11">
        <v>243498</v>
      </c>
      <c r="F3374" t="s">
        <v>288</v>
      </c>
      <c r="G3374" s="10">
        <f t="shared" si="212"/>
        <v>45673</v>
      </c>
      <c r="H3374" t="s">
        <v>284</v>
      </c>
      <c r="I3374" s="12" t="str">
        <f t="shared" si="213"/>
        <v>3522243498</v>
      </c>
      <c r="J3374" s="10">
        <v>45643</v>
      </c>
      <c r="K3374" s="11">
        <v>267850</v>
      </c>
      <c r="L3374" s="11">
        <f t="shared" si="216"/>
        <v>24352</v>
      </c>
      <c r="M3374" t="s">
        <v>690</v>
      </c>
      <c r="O3374" s="10">
        <f>+IFERROR(VLOOKUP(I3374,'[1]Resumen pagos 2025'!$1:$1048576,9,0),0)</f>
        <v>0</v>
      </c>
      <c r="P3374" t="b">
        <f t="shared" si="214"/>
        <v>0</v>
      </c>
    </row>
    <row r="3375" spans="1:16">
      <c r="A3375" t="s">
        <v>55</v>
      </c>
      <c r="B3375" t="s">
        <v>310</v>
      </c>
      <c r="C3375" s="9">
        <v>191606</v>
      </c>
      <c r="D3375" s="10">
        <v>45643</v>
      </c>
      <c r="E3375" s="11">
        <v>-1169990</v>
      </c>
      <c r="F3375" t="s">
        <v>288</v>
      </c>
      <c r="G3375" s="10">
        <f t="shared" si="212"/>
        <v>45673</v>
      </c>
      <c r="H3375" t="s">
        <v>311</v>
      </c>
      <c r="I3375" s="12" t="str">
        <f t="shared" si="213"/>
        <v>191606-1169990</v>
      </c>
      <c r="L3375" s="11">
        <f t="shared" si="216"/>
        <v>1169990</v>
      </c>
      <c r="M3375" t="s">
        <v>696</v>
      </c>
      <c r="N3375" s="14" t="s">
        <v>304</v>
      </c>
      <c r="O3375" s="10">
        <f>+IFERROR(VLOOKUP(I3375,'[1]Resumen pagos 2025'!$1:$1048576,9,0),0)</f>
        <v>0</v>
      </c>
      <c r="P3375" t="b">
        <f t="shared" si="214"/>
        <v>1</v>
      </c>
    </row>
    <row r="3376" spans="1:16" ht="14.15" customHeight="1">
      <c r="A3376" t="s">
        <v>305</v>
      </c>
      <c r="B3376" t="s">
        <v>41</v>
      </c>
      <c r="C3376" s="9">
        <v>5086139</v>
      </c>
      <c r="D3376" s="10">
        <v>45643</v>
      </c>
      <c r="E3376" s="11">
        <v>4003950</v>
      </c>
      <c r="F3376" t="s">
        <v>288</v>
      </c>
      <c r="G3376" s="10">
        <f t="shared" si="212"/>
        <v>45673</v>
      </c>
      <c r="H3376" t="s">
        <v>284</v>
      </c>
      <c r="I3376" s="12" t="str">
        <f t="shared" si="213"/>
        <v>50861394003950</v>
      </c>
      <c r="J3376" s="10">
        <v>45643</v>
      </c>
      <c r="K3376" s="11">
        <v>4003950</v>
      </c>
      <c r="L3376" s="11">
        <f t="shared" si="216"/>
        <v>0</v>
      </c>
      <c r="O3376" s="10">
        <f>+IFERROR(VLOOKUP(I3376,'[1]Resumen pagos 2025'!$1:$1048576,9,0),0)</f>
        <v>0</v>
      </c>
      <c r="P3376" t="b">
        <f t="shared" si="214"/>
        <v>0</v>
      </c>
    </row>
    <row r="3377" spans="1:16">
      <c r="A3377" t="s">
        <v>305</v>
      </c>
      <c r="B3377" t="s">
        <v>41</v>
      </c>
      <c r="C3377" s="9">
        <v>5085854</v>
      </c>
      <c r="D3377" s="10">
        <v>45643</v>
      </c>
      <c r="E3377" s="11">
        <v>219990</v>
      </c>
      <c r="F3377" t="s">
        <v>288</v>
      </c>
      <c r="G3377" s="10">
        <f t="shared" si="212"/>
        <v>45673</v>
      </c>
      <c r="H3377" t="s">
        <v>284</v>
      </c>
      <c r="I3377" s="12" t="str">
        <f t="shared" si="213"/>
        <v>5085854219990</v>
      </c>
      <c r="J3377" s="10">
        <v>45643</v>
      </c>
      <c r="K3377" s="11">
        <v>219990</v>
      </c>
      <c r="L3377" s="11">
        <f t="shared" si="216"/>
        <v>0</v>
      </c>
      <c r="O3377" s="10">
        <f>+IFERROR(VLOOKUP(I3377,'[1]Resumen pagos 2025'!$1:$1048576,9,0),0)</f>
        <v>0</v>
      </c>
      <c r="P3377" t="b">
        <f t="shared" si="214"/>
        <v>0</v>
      </c>
    </row>
    <row r="3378" spans="1:16">
      <c r="A3378" t="s">
        <v>53</v>
      </c>
      <c r="B3378" t="s">
        <v>41</v>
      </c>
      <c r="C3378" s="9">
        <v>22625</v>
      </c>
      <c r="D3378" s="10">
        <v>45643</v>
      </c>
      <c r="E3378" s="11">
        <v>8691192</v>
      </c>
      <c r="F3378" t="s">
        <v>288</v>
      </c>
      <c r="G3378" s="10">
        <f t="shared" si="212"/>
        <v>45673</v>
      </c>
      <c r="H3378" t="s">
        <v>284</v>
      </c>
      <c r="I3378" s="12" t="str">
        <f t="shared" si="213"/>
        <v>226258691192</v>
      </c>
      <c r="J3378" s="10">
        <v>45677</v>
      </c>
      <c r="K3378" s="11">
        <v>8691192</v>
      </c>
      <c r="L3378" s="11">
        <f t="shared" si="216"/>
        <v>0</v>
      </c>
      <c r="O3378" s="10">
        <f>+IFERROR(VLOOKUP(I3378,'[1]Resumen pagos 2025'!$1:$1048576,9,0),0)</f>
        <v>0</v>
      </c>
      <c r="P3378" t="b">
        <f t="shared" si="214"/>
        <v>0</v>
      </c>
    </row>
    <row r="3379" spans="1:16">
      <c r="A3379" t="s">
        <v>66</v>
      </c>
      <c r="B3379" t="s">
        <v>41</v>
      </c>
      <c r="C3379" s="9">
        <v>18</v>
      </c>
      <c r="D3379" s="10">
        <v>45643</v>
      </c>
      <c r="E3379" s="11">
        <v>743943</v>
      </c>
      <c r="F3379" t="s">
        <v>288</v>
      </c>
      <c r="G3379" s="10">
        <f t="shared" si="212"/>
        <v>45673</v>
      </c>
      <c r="H3379" t="s">
        <v>284</v>
      </c>
      <c r="I3379" s="12" t="str">
        <f t="shared" si="213"/>
        <v>18743943</v>
      </c>
      <c r="J3379" s="10">
        <v>45652</v>
      </c>
      <c r="K3379" s="11">
        <v>743943</v>
      </c>
      <c r="L3379" s="11">
        <f t="shared" si="216"/>
        <v>0</v>
      </c>
      <c r="N3379" s="14" t="s">
        <v>588</v>
      </c>
      <c r="O3379" s="10">
        <f>+IFERROR(VLOOKUP(I3379,'[1]Resumen pagos 2025'!$1:$1048576,9,0),0)</f>
        <v>0</v>
      </c>
      <c r="P3379" t="b">
        <f t="shared" si="214"/>
        <v>0</v>
      </c>
    </row>
    <row r="3380" spans="1:16">
      <c r="A3380" t="s">
        <v>66</v>
      </c>
      <c r="B3380" t="s">
        <v>41</v>
      </c>
      <c r="C3380" s="9">
        <v>17</v>
      </c>
      <c r="D3380" s="10">
        <v>45643</v>
      </c>
      <c r="E3380" s="11">
        <v>381080</v>
      </c>
      <c r="F3380" t="s">
        <v>288</v>
      </c>
      <c r="G3380" s="10">
        <f t="shared" si="212"/>
        <v>45673</v>
      </c>
      <c r="H3380" t="s">
        <v>284</v>
      </c>
      <c r="I3380" s="12" t="str">
        <f t="shared" si="213"/>
        <v>17381080</v>
      </c>
      <c r="J3380" s="10">
        <v>45652</v>
      </c>
      <c r="K3380" s="11">
        <v>381080</v>
      </c>
      <c r="L3380" s="11">
        <f t="shared" si="216"/>
        <v>0</v>
      </c>
      <c r="N3380" s="14" t="s">
        <v>588</v>
      </c>
      <c r="O3380" s="10">
        <f>+IFERROR(VLOOKUP(I3380,'[1]Resumen pagos 2025'!$1:$1048576,9,0),0)</f>
        <v>0</v>
      </c>
      <c r="P3380" t="b">
        <f t="shared" si="214"/>
        <v>0</v>
      </c>
    </row>
    <row r="3381" spans="1:16">
      <c r="A3381" t="s">
        <v>67</v>
      </c>
      <c r="B3381" t="s">
        <v>41</v>
      </c>
      <c r="C3381" s="9">
        <v>44541</v>
      </c>
      <c r="D3381" s="10">
        <v>45644</v>
      </c>
      <c r="E3381" s="11">
        <v>311425</v>
      </c>
      <c r="F3381" t="s">
        <v>288</v>
      </c>
      <c r="G3381" s="10">
        <f t="shared" si="212"/>
        <v>45674</v>
      </c>
      <c r="H3381" t="s">
        <v>284</v>
      </c>
      <c r="I3381" s="12" t="str">
        <f t="shared" si="213"/>
        <v>44541311425</v>
      </c>
      <c r="J3381" s="10">
        <v>45679</v>
      </c>
      <c r="K3381" s="11">
        <v>311425</v>
      </c>
      <c r="L3381" s="11">
        <f t="shared" si="216"/>
        <v>0</v>
      </c>
      <c r="N3381" s="14" t="s">
        <v>298</v>
      </c>
      <c r="O3381" s="10">
        <f>+IFERROR(VLOOKUP(I3381,'[1]Resumen pagos 2025'!$1:$1048576,9,0),0)</f>
        <v>45679</v>
      </c>
      <c r="P3381" t="b">
        <f t="shared" si="214"/>
        <v>1</v>
      </c>
    </row>
    <row r="3382" spans="1:16">
      <c r="A3382" t="s">
        <v>67</v>
      </c>
      <c r="B3382" t="s">
        <v>41</v>
      </c>
      <c r="C3382" s="9">
        <v>44494</v>
      </c>
      <c r="D3382" s="10">
        <v>45644</v>
      </c>
      <c r="E3382" s="11">
        <v>1427131</v>
      </c>
      <c r="F3382" t="s">
        <v>288</v>
      </c>
      <c r="G3382" s="10">
        <f t="shared" si="212"/>
        <v>45674</v>
      </c>
      <c r="H3382" t="s">
        <v>284</v>
      </c>
      <c r="I3382" s="12" t="str">
        <f t="shared" si="213"/>
        <v>444941427131</v>
      </c>
      <c r="J3382" s="10">
        <v>45679</v>
      </c>
      <c r="K3382" s="11">
        <v>1427131</v>
      </c>
      <c r="L3382" s="11">
        <f t="shared" si="216"/>
        <v>0</v>
      </c>
      <c r="N3382" s="14" t="s">
        <v>298</v>
      </c>
      <c r="O3382" s="10">
        <f>+IFERROR(VLOOKUP(I3382,'[1]Resumen pagos 2025'!$1:$1048576,9,0),0)</f>
        <v>45679</v>
      </c>
      <c r="P3382" t="b">
        <f t="shared" si="214"/>
        <v>1</v>
      </c>
    </row>
    <row r="3383" spans="1:16">
      <c r="A3383" t="s">
        <v>52</v>
      </c>
      <c r="B3383" t="s">
        <v>41</v>
      </c>
      <c r="C3383" s="9">
        <v>126329</v>
      </c>
      <c r="D3383" s="10">
        <v>45644</v>
      </c>
      <c r="E3383" s="11">
        <v>351050</v>
      </c>
      <c r="F3383" t="s">
        <v>288</v>
      </c>
      <c r="G3383" s="10">
        <f t="shared" si="212"/>
        <v>45674</v>
      </c>
      <c r="H3383" t="s">
        <v>284</v>
      </c>
      <c r="I3383" s="12" t="str">
        <f t="shared" si="213"/>
        <v>126329351050</v>
      </c>
      <c r="J3383" s="10">
        <v>45670</v>
      </c>
      <c r="K3383" s="11">
        <v>351050</v>
      </c>
      <c r="L3383" s="11">
        <f t="shared" si="216"/>
        <v>0</v>
      </c>
      <c r="O3383" s="10">
        <f>+IFERROR(VLOOKUP(I3383,'[1]Resumen pagos 2025'!$1:$1048576,9,0),0)</f>
        <v>45670</v>
      </c>
      <c r="P3383" t="b">
        <f t="shared" si="214"/>
        <v>1</v>
      </c>
    </row>
    <row r="3384" spans="1:16">
      <c r="A3384" t="s">
        <v>478</v>
      </c>
      <c r="B3384" t="s">
        <v>310</v>
      </c>
      <c r="C3384" s="9">
        <v>1445</v>
      </c>
      <c r="D3384" s="10">
        <v>45644</v>
      </c>
      <c r="E3384" s="11">
        <v>-174900</v>
      </c>
      <c r="F3384" t="s">
        <v>288</v>
      </c>
      <c r="G3384" s="10">
        <f t="shared" si="212"/>
        <v>45674</v>
      </c>
      <c r="H3384" t="s">
        <v>311</v>
      </c>
      <c r="I3384" s="12" t="str">
        <f t="shared" si="213"/>
        <v>1445-174900</v>
      </c>
      <c r="L3384" s="11">
        <f t="shared" si="216"/>
        <v>174900</v>
      </c>
      <c r="M3384" t="s">
        <v>697</v>
      </c>
      <c r="N3384" s="13" t="s">
        <v>554</v>
      </c>
      <c r="O3384" s="10">
        <f>+IFERROR(VLOOKUP(I3384,'[1]Resumen pagos 2025'!$1:$1048576,9,0),0)</f>
        <v>0</v>
      </c>
      <c r="P3384" t="b">
        <f t="shared" si="214"/>
        <v>1</v>
      </c>
    </row>
    <row r="3385" spans="1:16">
      <c r="A3385" t="s">
        <v>478</v>
      </c>
      <c r="B3385" t="s">
        <v>41</v>
      </c>
      <c r="C3385" s="9">
        <v>460</v>
      </c>
      <c r="D3385" s="10">
        <v>45644</v>
      </c>
      <c r="E3385" s="11">
        <v>174900</v>
      </c>
      <c r="F3385" t="s">
        <v>288</v>
      </c>
      <c r="G3385" s="10">
        <f t="shared" si="212"/>
        <v>45674</v>
      </c>
      <c r="H3385" t="s">
        <v>327</v>
      </c>
      <c r="I3385" s="12" t="str">
        <f t="shared" si="213"/>
        <v>460174900</v>
      </c>
      <c r="L3385" s="11">
        <f t="shared" si="216"/>
        <v>-174900</v>
      </c>
      <c r="N3385" s="13" t="s">
        <v>554</v>
      </c>
      <c r="O3385" s="10">
        <f>+IFERROR(VLOOKUP(I3385,'[1]Resumen pagos 2025'!$1:$1048576,9,0),0)</f>
        <v>0</v>
      </c>
      <c r="P3385" t="b">
        <f t="shared" si="214"/>
        <v>1</v>
      </c>
    </row>
    <row r="3386" spans="1:16">
      <c r="A3386" t="s">
        <v>698</v>
      </c>
      <c r="B3386" t="s">
        <v>41</v>
      </c>
      <c r="C3386" s="9">
        <v>1157</v>
      </c>
      <c r="D3386" s="10">
        <v>45644</v>
      </c>
      <c r="E3386" s="11">
        <v>318500</v>
      </c>
      <c r="F3386" t="s">
        <v>288</v>
      </c>
      <c r="G3386" s="10">
        <f t="shared" si="212"/>
        <v>45674</v>
      </c>
      <c r="H3386" t="s">
        <v>284</v>
      </c>
      <c r="I3386" s="12" t="str">
        <f t="shared" si="213"/>
        <v>1157318500</v>
      </c>
      <c r="J3386" s="10">
        <v>45644</v>
      </c>
      <c r="K3386" s="11">
        <v>350350</v>
      </c>
      <c r="L3386" s="11">
        <f t="shared" si="216"/>
        <v>31850</v>
      </c>
      <c r="M3386" t="s">
        <v>690</v>
      </c>
      <c r="O3386" s="10">
        <f>+IFERROR(VLOOKUP(I3386,'[1]Resumen pagos 2025'!$1:$1048576,9,0),0)</f>
        <v>0</v>
      </c>
      <c r="P3386" t="b">
        <f t="shared" si="214"/>
        <v>0</v>
      </c>
    </row>
    <row r="3387" spans="1:16">
      <c r="A3387" t="s">
        <v>699</v>
      </c>
      <c r="B3387" t="s">
        <v>41</v>
      </c>
      <c r="C3387" s="9">
        <v>13425</v>
      </c>
      <c r="D3387" s="10">
        <v>45644</v>
      </c>
      <c r="E3387" s="11">
        <v>53149</v>
      </c>
      <c r="F3387" t="s">
        <v>288</v>
      </c>
      <c r="G3387" s="10">
        <f t="shared" si="212"/>
        <v>45674</v>
      </c>
      <c r="H3387" t="s">
        <v>284</v>
      </c>
      <c r="I3387" s="12" t="str">
        <f t="shared" si="213"/>
        <v>1342553149</v>
      </c>
      <c r="L3387" s="11">
        <f t="shared" si="216"/>
        <v>-53149</v>
      </c>
      <c r="O3387" s="10">
        <f>+IFERROR(VLOOKUP(I3387,'[1]Resumen pagos 2025'!$1:$1048576,9,0),0)</f>
        <v>0</v>
      </c>
      <c r="P3387" t="b">
        <f t="shared" si="214"/>
        <v>1</v>
      </c>
    </row>
    <row r="3388" spans="1:16">
      <c r="A3388" t="s">
        <v>47</v>
      </c>
      <c r="B3388" t="s">
        <v>41</v>
      </c>
      <c r="C3388" s="9">
        <v>13944</v>
      </c>
      <c r="D3388" s="10">
        <v>45644</v>
      </c>
      <c r="E3388" s="11">
        <v>528145</v>
      </c>
      <c r="F3388" t="s">
        <v>288</v>
      </c>
      <c r="G3388" s="10">
        <f t="shared" si="212"/>
        <v>45674</v>
      </c>
      <c r="H3388" t="s">
        <v>284</v>
      </c>
      <c r="I3388" s="12" t="str">
        <f t="shared" si="213"/>
        <v>13944528145</v>
      </c>
      <c r="J3388" s="10">
        <v>45681</v>
      </c>
      <c r="K3388" s="11">
        <v>528145</v>
      </c>
      <c r="L3388" s="11">
        <f t="shared" si="216"/>
        <v>0</v>
      </c>
      <c r="O3388" s="10">
        <f>+IFERROR(VLOOKUP(I3388,'[1]Resumen pagos 2025'!$1:$1048576,9,0),0)</f>
        <v>45681</v>
      </c>
      <c r="P3388" t="b">
        <f t="shared" si="214"/>
        <v>1</v>
      </c>
    </row>
    <row r="3389" spans="1:16">
      <c r="A3389" t="s">
        <v>47</v>
      </c>
      <c r="B3389" t="s">
        <v>41</v>
      </c>
      <c r="C3389" s="9">
        <v>13946</v>
      </c>
      <c r="D3389" s="10">
        <v>45644</v>
      </c>
      <c r="E3389" s="11">
        <v>1688466</v>
      </c>
      <c r="F3389" t="s">
        <v>288</v>
      </c>
      <c r="G3389" s="10">
        <f t="shared" si="212"/>
        <v>45674</v>
      </c>
      <c r="H3389" t="s">
        <v>284</v>
      </c>
      <c r="I3389" s="12" t="str">
        <f t="shared" si="213"/>
        <v>139461688466</v>
      </c>
      <c r="J3389" s="10">
        <v>45681</v>
      </c>
      <c r="K3389" s="11">
        <v>1688466</v>
      </c>
      <c r="L3389" s="11">
        <f t="shared" si="216"/>
        <v>0</v>
      </c>
      <c r="O3389" s="10">
        <f>+IFERROR(VLOOKUP(I3389,'[1]Resumen pagos 2025'!$1:$1048576,9,0),0)</f>
        <v>45681</v>
      </c>
      <c r="P3389" t="b">
        <f t="shared" si="214"/>
        <v>1</v>
      </c>
    </row>
    <row r="3390" spans="1:16">
      <c r="A3390" t="s">
        <v>47</v>
      </c>
      <c r="B3390" t="s">
        <v>41</v>
      </c>
      <c r="C3390" s="9">
        <v>13945</v>
      </c>
      <c r="D3390" s="10">
        <v>45644</v>
      </c>
      <c r="E3390" s="11">
        <v>242629</v>
      </c>
      <c r="F3390" t="s">
        <v>288</v>
      </c>
      <c r="G3390" s="10">
        <f t="shared" si="212"/>
        <v>45674</v>
      </c>
      <c r="H3390" t="s">
        <v>284</v>
      </c>
      <c r="I3390" s="12" t="str">
        <f t="shared" si="213"/>
        <v>13945242629</v>
      </c>
      <c r="J3390" s="10">
        <v>45681</v>
      </c>
      <c r="K3390" s="11">
        <v>242629</v>
      </c>
      <c r="L3390" s="11">
        <f t="shared" si="216"/>
        <v>0</v>
      </c>
      <c r="O3390" s="10">
        <f>+IFERROR(VLOOKUP(I3390,'[1]Resumen pagos 2025'!$1:$1048576,9,0),0)</f>
        <v>45681</v>
      </c>
      <c r="P3390" t="b">
        <f t="shared" si="214"/>
        <v>1</v>
      </c>
    </row>
    <row r="3391" spans="1:16">
      <c r="A3391" t="s">
        <v>63</v>
      </c>
      <c r="B3391" t="s">
        <v>41</v>
      </c>
      <c r="C3391" s="9">
        <v>8914</v>
      </c>
      <c r="D3391" s="10">
        <v>45644</v>
      </c>
      <c r="E3391" s="11">
        <v>1934869</v>
      </c>
      <c r="F3391" t="s">
        <v>288</v>
      </c>
      <c r="G3391" s="10">
        <f t="shared" si="212"/>
        <v>45674</v>
      </c>
      <c r="H3391" t="s">
        <v>284</v>
      </c>
      <c r="I3391" s="12" t="str">
        <f t="shared" si="213"/>
        <v>89141934869</v>
      </c>
      <c r="J3391" s="10">
        <v>45699</v>
      </c>
      <c r="K3391" s="11">
        <v>1934869</v>
      </c>
      <c r="L3391" s="11">
        <f t="shared" si="216"/>
        <v>0</v>
      </c>
      <c r="N3391" s="13" t="s">
        <v>613</v>
      </c>
      <c r="O3391" s="10">
        <f>+IFERROR(VLOOKUP(I3391,'[1]Resumen pagos 2025'!$1:$1048576,9,0),0)</f>
        <v>45699</v>
      </c>
      <c r="P3391" t="b">
        <f t="shared" si="214"/>
        <v>1</v>
      </c>
    </row>
    <row r="3392" spans="1:16">
      <c r="A3392" t="s">
        <v>53</v>
      </c>
      <c r="B3392" t="s">
        <v>41</v>
      </c>
      <c r="C3392" s="9">
        <v>22629</v>
      </c>
      <c r="D3392" s="10">
        <v>45644</v>
      </c>
      <c r="E3392" s="11">
        <v>87959</v>
      </c>
      <c r="F3392" t="s">
        <v>288</v>
      </c>
      <c r="G3392" s="10">
        <f t="shared" si="212"/>
        <v>45674</v>
      </c>
      <c r="H3392" t="s">
        <v>284</v>
      </c>
      <c r="I3392" s="12" t="str">
        <f t="shared" si="213"/>
        <v>2262987959</v>
      </c>
      <c r="J3392" s="10">
        <v>45677</v>
      </c>
      <c r="K3392" s="11">
        <v>87959</v>
      </c>
      <c r="L3392" s="11">
        <f t="shared" si="216"/>
        <v>0</v>
      </c>
      <c r="O3392" s="10">
        <f>+IFERROR(VLOOKUP(I3392,'[1]Resumen pagos 2025'!$1:$1048576,9,0),0)</f>
        <v>0</v>
      </c>
      <c r="P3392" t="b">
        <f t="shared" si="214"/>
        <v>0</v>
      </c>
    </row>
    <row r="3393" spans="1:16">
      <c r="A3393" t="s">
        <v>700</v>
      </c>
      <c r="B3393" t="s">
        <v>41</v>
      </c>
      <c r="C3393" s="9">
        <v>9776704</v>
      </c>
      <c r="D3393" s="10">
        <v>45644</v>
      </c>
      <c r="E3393" s="11">
        <v>158968</v>
      </c>
      <c r="F3393" t="s">
        <v>288</v>
      </c>
      <c r="G3393" s="10">
        <f t="shared" si="212"/>
        <v>45674</v>
      </c>
      <c r="H3393" t="s">
        <v>284</v>
      </c>
      <c r="I3393" s="12" t="str">
        <f t="shared" si="213"/>
        <v>9776704158968</v>
      </c>
      <c r="L3393" s="11">
        <f t="shared" si="216"/>
        <v>-158968</v>
      </c>
      <c r="O3393" s="10">
        <f>+IFERROR(VLOOKUP(I3393,'[1]Resumen pagos 2025'!$1:$1048576,9,0),0)</f>
        <v>0</v>
      </c>
      <c r="P3393" t="b">
        <f t="shared" si="214"/>
        <v>1</v>
      </c>
    </row>
    <row r="3394" spans="1:16">
      <c r="A3394" t="s">
        <v>49</v>
      </c>
      <c r="B3394" t="s">
        <v>41</v>
      </c>
      <c r="C3394" s="9">
        <v>14833</v>
      </c>
      <c r="D3394" s="10">
        <v>45644</v>
      </c>
      <c r="E3394" s="11">
        <v>404552</v>
      </c>
      <c r="F3394" t="s">
        <v>288</v>
      </c>
      <c r="G3394" s="10">
        <f t="shared" ref="G3394:G3457" si="217">+D3394+30</f>
        <v>45674</v>
      </c>
      <c r="H3394" t="s">
        <v>284</v>
      </c>
      <c r="I3394" s="12" t="str">
        <f t="shared" ref="I3394:I3457" si="218">+C3394&amp;E3394</f>
        <v>14833404552</v>
      </c>
      <c r="J3394" s="10">
        <v>45688</v>
      </c>
      <c r="K3394" s="11">
        <v>404552</v>
      </c>
      <c r="L3394" s="11">
        <f t="shared" si="216"/>
        <v>0</v>
      </c>
      <c r="O3394" s="10">
        <f>+IFERROR(VLOOKUP(I3394,'[1]Resumen pagos 2025'!$1:$1048576,9,0),0)</f>
        <v>45688</v>
      </c>
      <c r="P3394" t="b">
        <f t="shared" si="214"/>
        <v>1</v>
      </c>
    </row>
    <row r="3395" spans="1:16">
      <c r="A3395" t="s">
        <v>286</v>
      </c>
      <c r="B3395" t="s">
        <v>310</v>
      </c>
      <c r="C3395" s="9">
        <v>2140751</v>
      </c>
      <c r="D3395" s="10">
        <v>45644</v>
      </c>
      <c r="E3395" s="11">
        <v>-635778</v>
      </c>
      <c r="F3395" t="s">
        <v>288</v>
      </c>
      <c r="G3395" s="10">
        <f t="shared" si="217"/>
        <v>45674</v>
      </c>
      <c r="H3395" t="s">
        <v>311</v>
      </c>
      <c r="I3395" s="12" t="str">
        <f t="shared" si="218"/>
        <v>2140751-635778</v>
      </c>
      <c r="L3395" s="11">
        <f>+K3354-E3395</f>
        <v>1269738</v>
      </c>
      <c r="O3395" s="10">
        <f>+IFERROR(VLOOKUP(I3395,'[1]Resumen pagos 2025'!$1:$1048576,9,0),0)</f>
        <v>0</v>
      </c>
      <c r="P3395" t="b">
        <f t="shared" si="214"/>
        <v>1</v>
      </c>
    </row>
    <row r="3396" spans="1:16">
      <c r="A3396" t="s">
        <v>128</v>
      </c>
      <c r="B3396" t="s">
        <v>41</v>
      </c>
      <c r="C3396" s="9">
        <v>873740</v>
      </c>
      <c r="D3396" s="10">
        <v>45645</v>
      </c>
      <c r="E3396" s="11">
        <v>2069997</v>
      </c>
      <c r="F3396" t="s">
        <v>288</v>
      </c>
      <c r="G3396" s="10">
        <f t="shared" si="217"/>
        <v>45675</v>
      </c>
      <c r="H3396" t="s">
        <v>284</v>
      </c>
      <c r="I3396" s="12" t="str">
        <f t="shared" si="218"/>
        <v>8737402069997</v>
      </c>
      <c r="J3396" s="10">
        <v>45677</v>
      </c>
      <c r="K3396" s="11">
        <v>2069997</v>
      </c>
      <c r="L3396" s="11">
        <f t="shared" ref="L3396:L3427" si="219">+K3396-E3396</f>
        <v>0</v>
      </c>
      <c r="O3396" s="10">
        <f>+IFERROR(VLOOKUP(I3396,'[1]Resumen pagos 2025'!$1:$1048576,9,0),0)</f>
        <v>45677</v>
      </c>
      <c r="P3396" t="b">
        <f t="shared" si="214"/>
        <v>1</v>
      </c>
    </row>
    <row r="3397" spans="1:16">
      <c r="A3397" t="s">
        <v>64</v>
      </c>
      <c r="B3397" t="s">
        <v>41</v>
      </c>
      <c r="C3397" s="9">
        <v>127350</v>
      </c>
      <c r="D3397" s="10">
        <v>45645</v>
      </c>
      <c r="E3397" s="11">
        <v>649625</v>
      </c>
      <c r="F3397" t="s">
        <v>288</v>
      </c>
      <c r="G3397" s="10">
        <f t="shared" si="217"/>
        <v>45675</v>
      </c>
      <c r="H3397" t="s">
        <v>284</v>
      </c>
      <c r="I3397" s="12" t="str">
        <f t="shared" si="218"/>
        <v>127350649625</v>
      </c>
      <c r="J3397" s="10">
        <v>45656</v>
      </c>
      <c r="K3397" s="11">
        <v>649625</v>
      </c>
      <c r="L3397" s="11">
        <f t="shared" si="219"/>
        <v>0</v>
      </c>
      <c r="O3397" s="10">
        <f>+IFERROR(VLOOKUP(I3397,'[1]Resumen pagos 2025'!$1:$1048576,9,0),0)</f>
        <v>0</v>
      </c>
      <c r="P3397" t="b">
        <f t="shared" si="214"/>
        <v>0</v>
      </c>
    </row>
    <row r="3398" spans="1:16">
      <c r="A3398" t="s">
        <v>674</v>
      </c>
      <c r="B3398" t="s">
        <v>41</v>
      </c>
      <c r="C3398" s="9">
        <v>1886075</v>
      </c>
      <c r="D3398" s="10">
        <v>45645</v>
      </c>
      <c r="E3398" s="11">
        <v>1019970</v>
      </c>
      <c r="F3398" t="s">
        <v>288</v>
      </c>
      <c r="G3398" s="10">
        <f t="shared" si="217"/>
        <v>45675</v>
      </c>
      <c r="H3398" t="s">
        <v>284</v>
      </c>
      <c r="I3398" s="12" t="str">
        <f t="shared" si="218"/>
        <v>18860751019970</v>
      </c>
      <c r="J3398" s="10">
        <v>45646</v>
      </c>
      <c r="K3398" s="11">
        <v>1019970</v>
      </c>
      <c r="L3398" s="11">
        <f t="shared" si="219"/>
        <v>0</v>
      </c>
      <c r="O3398" s="10">
        <f>+IFERROR(VLOOKUP(I3398,'[1]Resumen pagos 2025'!$1:$1048576,9,0),0)</f>
        <v>0</v>
      </c>
      <c r="P3398" t="b">
        <f t="shared" si="214"/>
        <v>0</v>
      </c>
    </row>
    <row r="3399" spans="1:16">
      <c r="A3399" t="s">
        <v>47</v>
      </c>
      <c r="B3399" t="s">
        <v>41</v>
      </c>
      <c r="C3399" s="9">
        <v>13954</v>
      </c>
      <c r="D3399" s="10">
        <v>45645</v>
      </c>
      <c r="E3399" s="11">
        <v>118066</v>
      </c>
      <c r="F3399" t="s">
        <v>288</v>
      </c>
      <c r="G3399" s="10">
        <f t="shared" si="217"/>
        <v>45675</v>
      </c>
      <c r="H3399" t="s">
        <v>284</v>
      </c>
      <c r="I3399" s="12" t="str">
        <f t="shared" si="218"/>
        <v>13954118066</v>
      </c>
      <c r="J3399" s="10">
        <v>45681</v>
      </c>
      <c r="K3399" s="11">
        <v>118066</v>
      </c>
      <c r="L3399" s="11">
        <f t="shared" si="219"/>
        <v>0</v>
      </c>
      <c r="O3399" s="10">
        <f>+IFERROR(VLOOKUP(I3399,'[1]Resumen pagos 2025'!$1:$1048576,9,0),0)</f>
        <v>45681</v>
      </c>
      <c r="P3399" t="b">
        <f t="shared" ref="P3399:P3462" si="220">+O3399=J3399</f>
        <v>1</v>
      </c>
    </row>
    <row r="3400" spans="1:16">
      <c r="A3400" t="s">
        <v>55</v>
      </c>
      <c r="B3400" t="s">
        <v>41</v>
      </c>
      <c r="C3400" s="9">
        <v>1143360</v>
      </c>
      <c r="D3400" s="10">
        <v>45645</v>
      </c>
      <c r="E3400" s="11">
        <v>3069869</v>
      </c>
      <c r="F3400" t="s">
        <v>288</v>
      </c>
      <c r="G3400" s="10">
        <f t="shared" si="217"/>
        <v>45675</v>
      </c>
      <c r="H3400" t="s">
        <v>284</v>
      </c>
      <c r="I3400" s="12" t="str">
        <f t="shared" si="218"/>
        <v>11433603069869</v>
      </c>
      <c r="J3400" s="10">
        <v>45646</v>
      </c>
      <c r="K3400" s="11">
        <v>3069871</v>
      </c>
      <c r="L3400" s="11">
        <f t="shared" si="219"/>
        <v>2</v>
      </c>
      <c r="N3400" s="14" t="s">
        <v>304</v>
      </c>
      <c r="O3400" s="10">
        <f>+IFERROR(VLOOKUP(I3400,'[1]Resumen pagos 2025'!$1:$1048576,9,0),0)</f>
        <v>0</v>
      </c>
      <c r="P3400" t="b">
        <f t="shared" si="220"/>
        <v>0</v>
      </c>
    </row>
    <row r="3401" spans="1:16">
      <c r="A3401" t="s">
        <v>55</v>
      </c>
      <c r="B3401" t="s">
        <v>41</v>
      </c>
      <c r="C3401" s="9">
        <v>1143361</v>
      </c>
      <c r="D3401" s="10">
        <v>45645</v>
      </c>
      <c r="E3401" s="11">
        <v>16839878</v>
      </c>
      <c r="F3401" t="s">
        <v>288</v>
      </c>
      <c r="G3401" s="10">
        <f t="shared" si="217"/>
        <v>45675</v>
      </c>
      <c r="H3401" t="s">
        <v>284</v>
      </c>
      <c r="I3401" s="12" t="str">
        <f t="shared" si="218"/>
        <v>114336116839878</v>
      </c>
      <c r="J3401" s="10">
        <v>45646</v>
      </c>
      <c r="K3401" s="11">
        <v>19909749</v>
      </c>
      <c r="L3401" s="11">
        <f t="shared" si="219"/>
        <v>3069871</v>
      </c>
      <c r="N3401" s="14" t="s">
        <v>304</v>
      </c>
      <c r="O3401" s="10">
        <f>+IFERROR(VLOOKUP(I3401,'[1]Resumen pagos 2025'!$1:$1048576,9,0),0)</f>
        <v>0</v>
      </c>
      <c r="P3401" t="b">
        <f t="shared" si="220"/>
        <v>0</v>
      </c>
    </row>
    <row r="3402" spans="1:16">
      <c r="A3402" t="s">
        <v>305</v>
      </c>
      <c r="B3402" t="s">
        <v>41</v>
      </c>
      <c r="C3402" s="9">
        <v>5086719</v>
      </c>
      <c r="D3402" s="10">
        <v>45645</v>
      </c>
      <c r="E3402" s="11">
        <v>3300920</v>
      </c>
      <c r="F3402" t="s">
        <v>288</v>
      </c>
      <c r="G3402" s="10">
        <f t="shared" si="217"/>
        <v>45675</v>
      </c>
      <c r="H3402" t="s">
        <v>284</v>
      </c>
      <c r="I3402" s="12" t="str">
        <f t="shared" si="218"/>
        <v>50867193300920</v>
      </c>
      <c r="J3402" s="10">
        <v>45645</v>
      </c>
      <c r="K3402" s="11">
        <v>3300920</v>
      </c>
      <c r="L3402" s="11">
        <f t="shared" si="219"/>
        <v>0</v>
      </c>
      <c r="O3402" s="10">
        <f>+IFERROR(VLOOKUP(I3402,'[1]Resumen pagos 2025'!$1:$1048576,9,0),0)</f>
        <v>0</v>
      </c>
      <c r="P3402" t="b">
        <f t="shared" si="220"/>
        <v>0</v>
      </c>
    </row>
    <row r="3403" spans="1:16">
      <c r="A3403" t="s">
        <v>701</v>
      </c>
      <c r="B3403" t="s">
        <v>41</v>
      </c>
      <c r="C3403" s="9">
        <v>1263</v>
      </c>
      <c r="D3403" s="10">
        <v>45645</v>
      </c>
      <c r="E3403" s="11">
        <v>2618000</v>
      </c>
      <c r="F3403" t="s">
        <v>288</v>
      </c>
      <c r="G3403" s="10">
        <f t="shared" si="217"/>
        <v>45675</v>
      </c>
      <c r="H3403" t="s">
        <v>284</v>
      </c>
      <c r="I3403" s="12" t="str">
        <f t="shared" si="218"/>
        <v>12632618000</v>
      </c>
      <c r="L3403" s="11">
        <f t="shared" si="219"/>
        <v>-2618000</v>
      </c>
      <c r="O3403" s="10">
        <f>+IFERROR(VLOOKUP(I3403,'[1]Resumen pagos 2025'!$1:$1048576,9,0),0)</f>
        <v>0</v>
      </c>
      <c r="P3403" t="b">
        <f t="shared" si="220"/>
        <v>1</v>
      </c>
    </row>
    <row r="3404" spans="1:16">
      <c r="A3404" t="s">
        <v>65</v>
      </c>
      <c r="B3404" t="s">
        <v>41</v>
      </c>
      <c r="C3404" s="9">
        <v>5385</v>
      </c>
      <c r="D3404" s="10">
        <v>45645</v>
      </c>
      <c r="E3404" s="11">
        <v>763693</v>
      </c>
      <c r="F3404" t="s">
        <v>288</v>
      </c>
      <c r="G3404" s="10">
        <f t="shared" si="217"/>
        <v>45675</v>
      </c>
      <c r="H3404" t="s">
        <v>284</v>
      </c>
      <c r="I3404" s="12" t="str">
        <f t="shared" si="218"/>
        <v>5385763693</v>
      </c>
      <c r="J3404" s="10">
        <v>45685</v>
      </c>
      <c r="K3404" s="11">
        <v>763693</v>
      </c>
      <c r="L3404" s="11">
        <f t="shared" si="219"/>
        <v>0</v>
      </c>
      <c r="O3404" s="10">
        <f>+IFERROR(VLOOKUP(I3404,'[1]Resumen pagos 2025'!$1:$1048576,9,0),0)</f>
        <v>45685</v>
      </c>
      <c r="P3404" t="b">
        <f t="shared" si="220"/>
        <v>1</v>
      </c>
    </row>
    <row r="3405" spans="1:16">
      <c r="A3405" t="s">
        <v>453</v>
      </c>
      <c r="B3405" t="s">
        <v>41</v>
      </c>
      <c r="C3405" s="9">
        <v>1886320</v>
      </c>
      <c r="D3405" s="10">
        <v>45646</v>
      </c>
      <c r="E3405" s="11">
        <v>1054471</v>
      </c>
      <c r="F3405" t="s">
        <v>288</v>
      </c>
      <c r="G3405" s="10">
        <f t="shared" si="217"/>
        <v>45676</v>
      </c>
      <c r="H3405" t="s">
        <v>284</v>
      </c>
      <c r="I3405" s="12" t="str">
        <f t="shared" si="218"/>
        <v>18863201054471</v>
      </c>
      <c r="J3405" s="10">
        <v>45646</v>
      </c>
      <c r="K3405" s="11">
        <v>2399442</v>
      </c>
      <c r="L3405" s="11">
        <f t="shared" si="219"/>
        <v>1344971</v>
      </c>
      <c r="O3405" s="10">
        <f>+IFERROR(VLOOKUP(I3405,'[1]Resumen pagos 2025'!$1:$1048576,9,0),0)</f>
        <v>0</v>
      </c>
      <c r="P3405" t="b">
        <f t="shared" si="220"/>
        <v>0</v>
      </c>
    </row>
    <row r="3406" spans="1:16">
      <c r="A3406" t="s">
        <v>63</v>
      </c>
      <c r="B3406" t="s">
        <v>41</v>
      </c>
      <c r="C3406" s="9">
        <v>8918</v>
      </c>
      <c r="D3406" s="10">
        <v>45646</v>
      </c>
      <c r="E3406" s="11">
        <v>539957</v>
      </c>
      <c r="F3406" t="s">
        <v>288</v>
      </c>
      <c r="G3406" s="10">
        <f t="shared" si="217"/>
        <v>45676</v>
      </c>
      <c r="H3406" t="s">
        <v>284</v>
      </c>
      <c r="I3406" s="12" t="str">
        <f t="shared" si="218"/>
        <v>8918539957</v>
      </c>
      <c r="J3406" s="10">
        <v>45699</v>
      </c>
      <c r="K3406" s="11">
        <v>539957</v>
      </c>
      <c r="L3406" s="11">
        <f t="shared" si="219"/>
        <v>0</v>
      </c>
      <c r="N3406" s="13" t="s">
        <v>613</v>
      </c>
      <c r="O3406" s="10">
        <f>+IFERROR(VLOOKUP(I3406,'[1]Resumen pagos 2025'!$1:$1048576,9,0),0)</f>
        <v>45699</v>
      </c>
      <c r="P3406" t="b">
        <f t="shared" si="220"/>
        <v>1</v>
      </c>
    </row>
    <row r="3407" spans="1:16">
      <c r="A3407" t="s">
        <v>60</v>
      </c>
      <c r="B3407" t="s">
        <v>41</v>
      </c>
      <c r="C3407" s="9">
        <v>17</v>
      </c>
      <c r="D3407" s="10">
        <v>45646</v>
      </c>
      <c r="E3407" s="11">
        <v>234751</v>
      </c>
      <c r="F3407" t="s">
        <v>288</v>
      </c>
      <c r="G3407" s="10">
        <f t="shared" si="217"/>
        <v>45676</v>
      </c>
      <c r="H3407" t="s">
        <v>284</v>
      </c>
      <c r="I3407" s="12" t="str">
        <f t="shared" si="218"/>
        <v>17234751</v>
      </c>
      <c r="J3407" s="10">
        <v>45656</v>
      </c>
      <c r="K3407" s="11">
        <v>234751</v>
      </c>
      <c r="L3407" s="11">
        <f t="shared" si="219"/>
        <v>0</v>
      </c>
      <c r="O3407" s="10">
        <f>+IFERROR(VLOOKUP(I3407,'[1]Resumen pagos 2025'!$1:$1048576,9,0),0)</f>
        <v>0</v>
      </c>
      <c r="P3407" t="b">
        <f t="shared" si="220"/>
        <v>0</v>
      </c>
    </row>
    <row r="3408" spans="1:16">
      <c r="A3408" t="s">
        <v>480</v>
      </c>
      <c r="B3408" t="s">
        <v>41</v>
      </c>
      <c r="C3408" s="9">
        <v>2503</v>
      </c>
      <c r="D3408" s="10">
        <v>45646</v>
      </c>
      <c r="E3408" s="11">
        <v>54056</v>
      </c>
      <c r="F3408" t="s">
        <v>288</v>
      </c>
      <c r="G3408" s="10">
        <f t="shared" si="217"/>
        <v>45676</v>
      </c>
      <c r="H3408" t="s">
        <v>284</v>
      </c>
      <c r="I3408" s="12" t="str">
        <f t="shared" si="218"/>
        <v>250354056</v>
      </c>
      <c r="L3408" s="11">
        <f t="shared" si="219"/>
        <v>-54056</v>
      </c>
      <c r="O3408" s="10">
        <f>+IFERROR(VLOOKUP(I3408,'[1]Resumen pagos 2025'!$1:$1048576,9,0),0)</f>
        <v>0</v>
      </c>
      <c r="P3408" t="b">
        <f t="shared" si="220"/>
        <v>1</v>
      </c>
    </row>
    <row r="3409" spans="1:16">
      <c r="A3409" t="s">
        <v>55</v>
      </c>
      <c r="B3409" t="s">
        <v>41</v>
      </c>
      <c r="C3409" s="9">
        <v>1146283</v>
      </c>
      <c r="D3409" s="10">
        <v>45646</v>
      </c>
      <c r="E3409" s="11">
        <v>689991</v>
      </c>
      <c r="F3409" t="s">
        <v>288</v>
      </c>
      <c r="G3409" s="10">
        <f t="shared" si="217"/>
        <v>45676</v>
      </c>
      <c r="H3409" t="s">
        <v>284</v>
      </c>
      <c r="I3409" s="12" t="str">
        <f t="shared" si="218"/>
        <v>1146283689991</v>
      </c>
      <c r="L3409" s="11">
        <f t="shared" si="219"/>
        <v>-689991</v>
      </c>
      <c r="N3409" s="14" t="s">
        <v>304</v>
      </c>
      <c r="O3409" s="10">
        <f>+IFERROR(VLOOKUP(I3409,'[1]Resumen pagos 2025'!$1:$1048576,9,0),0)</f>
        <v>0</v>
      </c>
      <c r="P3409" t="b">
        <f t="shared" si="220"/>
        <v>1</v>
      </c>
    </row>
    <row r="3410" spans="1:16">
      <c r="A3410" t="s">
        <v>532</v>
      </c>
      <c r="B3410" t="s">
        <v>41</v>
      </c>
      <c r="C3410" s="9">
        <v>2649</v>
      </c>
      <c r="D3410" s="10">
        <v>45646</v>
      </c>
      <c r="E3410" s="11">
        <v>72611</v>
      </c>
      <c r="F3410" t="s">
        <v>288</v>
      </c>
      <c r="G3410" s="10">
        <f t="shared" si="217"/>
        <v>45676</v>
      </c>
      <c r="H3410" t="s">
        <v>284</v>
      </c>
      <c r="I3410" s="12" t="str">
        <f t="shared" si="218"/>
        <v>264972611</v>
      </c>
      <c r="J3410" s="10">
        <v>45679</v>
      </c>
      <c r="K3410" s="11">
        <v>72611</v>
      </c>
      <c r="L3410" s="11">
        <f t="shared" si="219"/>
        <v>0</v>
      </c>
      <c r="O3410" s="10">
        <f>+IFERROR(VLOOKUP(I3410,'[1]Resumen pagos 2025'!$1:$1048576,9,0),0)</f>
        <v>45679</v>
      </c>
      <c r="P3410" t="b">
        <f t="shared" si="220"/>
        <v>1</v>
      </c>
    </row>
    <row r="3411" spans="1:16">
      <c r="A3411" t="s">
        <v>54</v>
      </c>
      <c r="B3411" t="s">
        <v>41</v>
      </c>
      <c r="C3411" s="9">
        <v>96207</v>
      </c>
      <c r="D3411" s="10">
        <v>45646</v>
      </c>
      <c r="E3411" s="11">
        <v>907360</v>
      </c>
      <c r="F3411" t="s">
        <v>288</v>
      </c>
      <c r="G3411" s="10">
        <f t="shared" si="217"/>
        <v>45676</v>
      </c>
      <c r="H3411" t="s">
        <v>284</v>
      </c>
      <c r="I3411" s="12" t="str">
        <f t="shared" si="218"/>
        <v>96207907360</v>
      </c>
      <c r="J3411" s="10">
        <v>45688</v>
      </c>
      <c r="K3411" s="11">
        <v>907360</v>
      </c>
      <c r="L3411" s="11">
        <f t="shared" si="219"/>
        <v>0</v>
      </c>
      <c r="N3411" s="13" t="s">
        <v>582</v>
      </c>
      <c r="O3411" s="10">
        <f>+IFERROR(VLOOKUP(I3411,'[1]Resumen pagos 2025'!$1:$1048576,9,0),0)</f>
        <v>45688</v>
      </c>
      <c r="P3411" t="b">
        <f t="shared" si="220"/>
        <v>1</v>
      </c>
    </row>
    <row r="3412" spans="1:16">
      <c r="A3412" t="s">
        <v>702</v>
      </c>
      <c r="B3412" t="s">
        <v>41</v>
      </c>
      <c r="C3412" s="9">
        <v>33378</v>
      </c>
      <c r="D3412" s="10">
        <v>45646</v>
      </c>
      <c r="E3412" s="11">
        <v>585949</v>
      </c>
      <c r="F3412" t="s">
        <v>288</v>
      </c>
      <c r="G3412" s="10">
        <f t="shared" si="217"/>
        <v>45676</v>
      </c>
      <c r="H3412" t="s">
        <v>284</v>
      </c>
      <c r="I3412" s="12" t="str">
        <f t="shared" si="218"/>
        <v>33378585949</v>
      </c>
      <c r="J3412" s="10">
        <v>45646</v>
      </c>
      <c r="K3412" s="11">
        <v>585950</v>
      </c>
      <c r="L3412" s="11">
        <f t="shared" si="219"/>
        <v>1</v>
      </c>
      <c r="O3412" s="10">
        <f>+IFERROR(VLOOKUP(I3412,'[1]Resumen pagos 2025'!$1:$1048576,9,0),0)</f>
        <v>0</v>
      </c>
      <c r="P3412" t="b">
        <f t="shared" si="220"/>
        <v>0</v>
      </c>
    </row>
    <row r="3413" spans="1:16">
      <c r="A3413" t="s">
        <v>53</v>
      </c>
      <c r="B3413" t="s">
        <v>41</v>
      </c>
      <c r="C3413" s="9">
        <v>22666</v>
      </c>
      <c r="D3413" s="10">
        <v>45646</v>
      </c>
      <c r="E3413" s="11">
        <v>1459793</v>
      </c>
      <c r="F3413" t="s">
        <v>288</v>
      </c>
      <c r="G3413" s="10">
        <f t="shared" si="217"/>
        <v>45676</v>
      </c>
      <c r="H3413" t="s">
        <v>284</v>
      </c>
      <c r="I3413" s="12" t="str">
        <f t="shared" si="218"/>
        <v>226661459793</v>
      </c>
      <c r="J3413" s="10">
        <v>45677</v>
      </c>
      <c r="K3413" s="11">
        <v>1459793</v>
      </c>
      <c r="L3413" s="11">
        <f t="shared" si="219"/>
        <v>0</v>
      </c>
      <c r="O3413" s="10">
        <f>+IFERROR(VLOOKUP(I3413,'[1]Resumen pagos 2025'!$1:$1048576,9,0),0)</f>
        <v>0</v>
      </c>
      <c r="P3413" t="b">
        <f t="shared" si="220"/>
        <v>0</v>
      </c>
    </row>
    <row r="3414" spans="1:16">
      <c r="A3414" t="s">
        <v>53</v>
      </c>
      <c r="B3414" t="s">
        <v>41</v>
      </c>
      <c r="C3414" s="9">
        <v>22665</v>
      </c>
      <c r="D3414" s="10">
        <v>45646</v>
      </c>
      <c r="E3414" s="11">
        <v>719914</v>
      </c>
      <c r="F3414" t="s">
        <v>288</v>
      </c>
      <c r="G3414" s="10">
        <f t="shared" si="217"/>
        <v>45676</v>
      </c>
      <c r="H3414" t="s">
        <v>284</v>
      </c>
      <c r="I3414" s="12" t="str">
        <f t="shared" si="218"/>
        <v>22665719914</v>
      </c>
      <c r="J3414" s="10">
        <v>45677</v>
      </c>
      <c r="K3414" s="11">
        <v>719914</v>
      </c>
      <c r="L3414" s="11">
        <f t="shared" si="219"/>
        <v>0</v>
      </c>
      <c r="O3414" s="10">
        <f>+IFERROR(VLOOKUP(I3414,'[1]Resumen pagos 2025'!$1:$1048576,9,0),0)</f>
        <v>0</v>
      </c>
      <c r="P3414" t="b">
        <f t="shared" si="220"/>
        <v>0</v>
      </c>
    </row>
    <row r="3415" spans="1:16">
      <c r="A3415" t="s">
        <v>65</v>
      </c>
      <c r="B3415" t="s">
        <v>41</v>
      </c>
      <c r="C3415" s="9">
        <v>5390</v>
      </c>
      <c r="D3415" s="10">
        <v>45646</v>
      </c>
      <c r="E3415" s="11">
        <v>43185</v>
      </c>
      <c r="F3415" t="s">
        <v>288</v>
      </c>
      <c r="G3415" s="10">
        <f t="shared" si="217"/>
        <v>45676</v>
      </c>
      <c r="H3415" t="s">
        <v>284</v>
      </c>
      <c r="I3415" s="12" t="str">
        <f t="shared" si="218"/>
        <v>539043185</v>
      </c>
      <c r="J3415" s="10">
        <v>45945</v>
      </c>
      <c r="K3415" s="11">
        <v>43185</v>
      </c>
      <c r="L3415" s="11">
        <f t="shared" si="219"/>
        <v>0</v>
      </c>
      <c r="O3415" s="10">
        <f>+IFERROR(VLOOKUP(I3415,'[1]Resumen pagos 2025'!$1:$1048576,9,0),0)</f>
        <v>0</v>
      </c>
      <c r="P3415" t="b">
        <f t="shared" si="220"/>
        <v>0</v>
      </c>
    </row>
    <row r="3416" spans="1:16">
      <c r="A3416" t="s">
        <v>65</v>
      </c>
      <c r="B3416" t="s">
        <v>41</v>
      </c>
      <c r="C3416" s="9">
        <v>5391</v>
      </c>
      <c r="D3416" s="10">
        <v>45646</v>
      </c>
      <c r="E3416" s="11">
        <v>399697</v>
      </c>
      <c r="F3416" t="s">
        <v>288</v>
      </c>
      <c r="G3416" s="10">
        <f t="shared" si="217"/>
        <v>45676</v>
      </c>
      <c r="H3416" t="s">
        <v>284</v>
      </c>
      <c r="I3416" s="12" t="str">
        <f t="shared" si="218"/>
        <v>5391399697</v>
      </c>
      <c r="J3416" s="10">
        <v>45685</v>
      </c>
      <c r="K3416" s="11">
        <v>399697</v>
      </c>
      <c r="L3416" s="11">
        <f t="shared" si="219"/>
        <v>0</v>
      </c>
      <c r="O3416" s="10">
        <f>+IFERROR(VLOOKUP(I3416,'[1]Resumen pagos 2025'!$1:$1048576,9,0),0)</f>
        <v>45685</v>
      </c>
      <c r="P3416" t="b">
        <f t="shared" si="220"/>
        <v>1</v>
      </c>
    </row>
    <row r="3417" spans="1:16">
      <c r="A3417" t="s">
        <v>703</v>
      </c>
      <c r="B3417" t="s">
        <v>41</v>
      </c>
      <c r="C3417" s="9">
        <v>1083068</v>
      </c>
      <c r="D3417" s="10">
        <v>45647</v>
      </c>
      <c r="E3417" s="11">
        <v>1583980</v>
      </c>
      <c r="F3417" t="s">
        <v>288</v>
      </c>
      <c r="G3417" s="10">
        <f t="shared" si="217"/>
        <v>45677</v>
      </c>
      <c r="H3417" t="s">
        <v>284</v>
      </c>
      <c r="I3417" s="12" t="str">
        <f t="shared" si="218"/>
        <v>10830681583980</v>
      </c>
      <c r="L3417" s="11">
        <f t="shared" si="219"/>
        <v>-1583980</v>
      </c>
      <c r="O3417" s="10">
        <f>+IFERROR(VLOOKUP(I3417,'[1]Resumen pagos 2025'!$1:$1048576,9,0),0)</f>
        <v>0</v>
      </c>
      <c r="P3417" t="b">
        <f t="shared" si="220"/>
        <v>1</v>
      </c>
    </row>
    <row r="3418" spans="1:16">
      <c r="A3418" t="s">
        <v>612</v>
      </c>
      <c r="B3418" t="s">
        <v>41</v>
      </c>
      <c r="C3418" s="9">
        <v>94769</v>
      </c>
      <c r="D3418" s="10">
        <v>45648</v>
      </c>
      <c r="E3418" s="11">
        <v>85374</v>
      </c>
      <c r="F3418" t="s">
        <v>288</v>
      </c>
      <c r="G3418" s="10">
        <f t="shared" si="217"/>
        <v>45678</v>
      </c>
      <c r="H3418" t="s">
        <v>284</v>
      </c>
      <c r="I3418" s="12" t="str">
        <f t="shared" si="218"/>
        <v>9476985374</v>
      </c>
      <c r="L3418" s="11">
        <f t="shared" si="219"/>
        <v>-85374</v>
      </c>
      <c r="O3418" s="10">
        <f>+IFERROR(VLOOKUP(I3418,'[1]Resumen pagos 2025'!$1:$1048576,9,0),0)</f>
        <v>0</v>
      </c>
      <c r="P3418" t="b">
        <f t="shared" si="220"/>
        <v>1</v>
      </c>
    </row>
    <row r="3419" spans="1:16">
      <c r="A3419" t="s">
        <v>453</v>
      </c>
      <c r="B3419" t="s">
        <v>41</v>
      </c>
      <c r="C3419" s="9">
        <v>1886558</v>
      </c>
      <c r="D3419" s="10">
        <v>45649</v>
      </c>
      <c r="E3419" s="11">
        <v>1344971</v>
      </c>
      <c r="F3419" t="s">
        <v>288</v>
      </c>
      <c r="G3419" s="10">
        <f t="shared" si="217"/>
        <v>45679</v>
      </c>
      <c r="H3419" t="s">
        <v>284</v>
      </c>
      <c r="I3419" s="12" t="str">
        <f t="shared" si="218"/>
        <v>18865581344971</v>
      </c>
      <c r="J3419" s="10">
        <v>45682</v>
      </c>
      <c r="K3419" s="11">
        <v>1344971</v>
      </c>
      <c r="L3419" s="11">
        <f t="shared" si="219"/>
        <v>0</v>
      </c>
      <c r="O3419" s="10">
        <f>+IFERROR(VLOOKUP(I3419,'[1]Resumen pagos 2025'!$1:$1048576,9,0),0)</f>
        <v>0</v>
      </c>
      <c r="P3419" t="b">
        <f t="shared" si="220"/>
        <v>0</v>
      </c>
    </row>
    <row r="3420" spans="1:16">
      <c r="A3420" t="s">
        <v>453</v>
      </c>
      <c r="B3420" t="s">
        <v>41</v>
      </c>
      <c r="C3420" s="9">
        <v>1886543</v>
      </c>
      <c r="D3420" s="10">
        <v>45649</v>
      </c>
      <c r="E3420" s="11">
        <v>639980</v>
      </c>
      <c r="F3420" t="s">
        <v>288</v>
      </c>
      <c r="G3420" s="10">
        <f t="shared" si="217"/>
        <v>45679</v>
      </c>
      <c r="H3420" t="s">
        <v>284</v>
      </c>
      <c r="I3420" s="12" t="str">
        <f t="shared" si="218"/>
        <v>1886543639980</v>
      </c>
      <c r="J3420" s="10">
        <v>45709</v>
      </c>
      <c r="K3420" s="11">
        <v>639980</v>
      </c>
      <c r="L3420" s="11">
        <f t="shared" si="219"/>
        <v>0</v>
      </c>
      <c r="O3420" s="10">
        <f>+IFERROR(VLOOKUP(I3420,'[1]Resumen pagos 2025'!$1:$1048576,9,0),0)</f>
        <v>0</v>
      </c>
      <c r="P3420" t="b">
        <f t="shared" si="220"/>
        <v>0</v>
      </c>
    </row>
    <row r="3421" spans="1:16">
      <c r="A3421" t="s">
        <v>55</v>
      </c>
      <c r="B3421" t="s">
        <v>41</v>
      </c>
      <c r="C3421" s="9">
        <v>1146524</v>
      </c>
      <c r="D3421" s="10">
        <v>45649</v>
      </c>
      <c r="E3421" s="11">
        <v>1579989</v>
      </c>
      <c r="F3421" t="s">
        <v>288</v>
      </c>
      <c r="G3421" s="10">
        <f t="shared" si="217"/>
        <v>45679</v>
      </c>
      <c r="H3421" t="s">
        <v>284</v>
      </c>
      <c r="I3421" s="12" t="str">
        <f t="shared" si="218"/>
        <v>11465241579989</v>
      </c>
      <c r="L3421" s="11">
        <f t="shared" si="219"/>
        <v>-1579989</v>
      </c>
      <c r="N3421" s="14" t="s">
        <v>304</v>
      </c>
      <c r="O3421" s="10">
        <f>+IFERROR(VLOOKUP(I3421,'[1]Resumen pagos 2025'!$1:$1048576,9,0),0)</f>
        <v>0</v>
      </c>
      <c r="P3421" t="b">
        <f t="shared" si="220"/>
        <v>1</v>
      </c>
    </row>
    <row r="3422" spans="1:16">
      <c r="A3422" t="s">
        <v>532</v>
      </c>
      <c r="B3422" t="s">
        <v>41</v>
      </c>
      <c r="C3422" s="9">
        <v>2654</v>
      </c>
      <c r="D3422" s="10">
        <v>45649</v>
      </c>
      <c r="E3422" s="11">
        <v>561210</v>
      </c>
      <c r="F3422" t="s">
        <v>288</v>
      </c>
      <c r="G3422" s="10">
        <f t="shared" si="217"/>
        <v>45679</v>
      </c>
      <c r="H3422" t="s">
        <v>284</v>
      </c>
      <c r="I3422" s="12" t="str">
        <f t="shared" si="218"/>
        <v>2654561210</v>
      </c>
      <c r="J3422" s="10">
        <v>45679</v>
      </c>
      <c r="K3422" s="11">
        <v>561210</v>
      </c>
      <c r="L3422" s="11">
        <f t="shared" si="219"/>
        <v>0</v>
      </c>
      <c r="O3422" s="10">
        <f>+IFERROR(VLOOKUP(I3422,'[1]Resumen pagos 2025'!$1:$1048576,9,0),0)</f>
        <v>45679</v>
      </c>
      <c r="P3422" t="b">
        <f t="shared" si="220"/>
        <v>1</v>
      </c>
    </row>
    <row r="3423" spans="1:16">
      <c r="A3423" t="s">
        <v>532</v>
      </c>
      <c r="B3423" t="s">
        <v>41</v>
      </c>
      <c r="C3423" s="9">
        <v>2653</v>
      </c>
      <c r="D3423" s="10">
        <v>45649</v>
      </c>
      <c r="E3423" s="11">
        <v>414002</v>
      </c>
      <c r="F3423" t="s">
        <v>288</v>
      </c>
      <c r="G3423" s="10">
        <f t="shared" si="217"/>
        <v>45679</v>
      </c>
      <c r="H3423" t="s">
        <v>284</v>
      </c>
      <c r="I3423" s="12" t="str">
        <f t="shared" si="218"/>
        <v>2653414002</v>
      </c>
      <c r="J3423" s="10">
        <v>45679</v>
      </c>
      <c r="K3423" s="11">
        <v>414002</v>
      </c>
      <c r="L3423" s="11">
        <f t="shared" si="219"/>
        <v>0</v>
      </c>
      <c r="O3423" s="10">
        <f>+IFERROR(VLOOKUP(I3423,'[1]Resumen pagos 2025'!$1:$1048576,9,0),0)</f>
        <v>45679</v>
      </c>
      <c r="P3423" t="b">
        <f t="shared" si="220"/>
        <v>1</v>
      </c>
    </row>
    <row r="3424" spans="1:16">
      <c r="A3424" t="s">
        <v>627</v>
      </c>
      <c r="B3424" t="s">
        <v>41</v>
      </c>
      <c r="C3424" s="9">
        <v>5628</v>
      </c>
      <c r="D3424" s="10">
        <v>45649</v>
      </c>
      <c r="E3424" s="11">
        <v>855000</v>
      </c>
      <c r="F3424" t="s">
        <v>288</v>
      </c>
      <c r="G3424" s="10">
        <f t="shared" si="217"/>
        <v>45679</v>
      </c>
      <c r="H3424" t="s">
        <v>284</v>
      </c>
      <c r="I3424" s="12" t="str">
        <f t="shared" si="218"/>
        <v>5628855000</v>
      </c>
      <c r="J3424" s="10">
        <v>45649</v>
      </c>
      <c r="K3424" s="11">
        <f>839833+15168</f>
        <v>855001</v>
      </c>
      <c r="L3424" s="11">
        <f t="shared" si="219"/>
        <v>1</v>
      </c>
      <c r="M3424" t="s">
        <v>704</v>
      </c>
      <c r="O3424" s="10">
        <f>+IFERROR(VLOOKUP(I3424,'[1]Resumen pagos 2025'!$1:$1048576,9,0),0)</f>
        <v>0</v>
      </c>
      <c r="P3424" t="b">
        <f t="shared" si="220"/>
        <v>0</v>
      </c>
    </row>
    <row r="3425" spans="1:16">
      <c r="A3425" t="s">
        <v>553</v>
      </c>
      <c r="B3425" t="s">
        <v>310</v>
      </c>
      <c r="C3425" s="9">
        <v>987</v>
      </c>
      <c r="D3425" s="10">
        <v>45649</v>
      </c>
      <c r="E3425" s="11">
        <v>-152308</v>
      </c>
      <c r="F3425" t="s">
        <v>288</v>
      </c>
      <c r="G3425" s="10">
        <f t="shared" si="217"/>
        <v>45679</v>
      </c>
      <c r="H3425" t="s">
        <v>311</v>
      </c>
      <c r="I3425" s="12" t="str">
        <f t="shared" si="218"/>
        <v>987-152308</v>
      </c>
      <c r="L3425" s="11">
        <f t="shared" si="219"/>
        <v>152308</v>
      </c>
      <c r="O3425" s="10">
        <f>+IFERROR(VLOOKUP(I3425,'[1]Resumen pagos 2025'!$1:$1048576,9,0),0)</f>
        <v>0</v>
      </c>
      <c r="P3425" t="b">
        <f t="shared" si="220"/>
        <v>1</v>
      </c>
    </row>
    <row r="3426" spans="1:16">
      <c r="A3426" t="s">
        <v>553</v>
      </c>
      <c r="B3426" t="s">
        <v>41</v>
      </c>
      <c r="C3426" s="9">
        <v>13530</v>
      </c>
      <c r="D3426" s="10">
        <v>45649</v>
      </c>
      <c r="E3426" s="11">
        <v>3070200</v>
      </c>
      <c r="F3426" t="s">
        <v>288</v>
      </c>
      <c r="G3426" s="10">
        <f t="shared" si="217"/>
        <v>45679</v>
      </c>
      <c r="H3426" t="s">
        <v>284</v>
      </c>
      <c r="I3426" s="12" t="str">
        <f t="shared" si="218"/>
        <v>135303070200</v>
      </c>
      <c r="J3426" s="10">
        <v>45716</v>
      </c>
      <c r="K3426" s="11">
        <v>3070200</v>
      </c>
      <c r="L3426" s="11">
        <f t="shared" si="219"/>
        <v>0</v>
      </c>
      <c r="O3426" s="10">
        <f>+IFERROR(VLOOKUP(I3426,'[1]Resumen pagos 2025'!$1:$1048576,9,0),0)</f>
        <v>45671</v>
      </c>
      <c r="P3426" t="b">
        <f t="shared" si="220"/>
        <v>0</v>
      </c>
    </row>
    <row r="3427" spans="1:16">
      <c r="A3427" t="s">
        <v>553</v>
      </c>
      <c r="B3427" t="s">
        <v>41</v>
      </c>
      <c r="C3427" s="9">
        <v>13529</v>
      </c>
      <c r="D3427" s="10">
        <v>45649</v>
      </c>
      <c r="E3427" s="11">
        <v>2689400</v>
      </c>
      <c r="F3427" t="s">
        <v>288</v>
      </c>
      <c r="G3427" s="10">
        <f t="shared" si="217"/>
        <v>45679</v>
      </c>
      <c r="H3427" t="s">
        <v>284</v>
      </c>
      <c r="I3427" s="12" t="str">
        <f t="shared" si="218"/>
        <v>135292689400</v>
      </c>
      <c r="J3427" s="10">
        <v>45671</v>
      </c>
      <c r="K3427" s="11">
        <v>2689400</v>
      </c>
      <c r="L3427" s="11">
        <f t="shared" si="219"/>
        <v>0</v>
      </c>
      <c r="O3427" s="10">
        <f>+IFERROR(VLOOKUP(I3427,'[1]Resumen pagos 2025'!$1:$1048576,9,0),0)</f>
        <v>45671</v>
      </c>
      <c r="P3427" t="b">
        <f t="shared" si="220"/>
        <v>1</v>
      </c>
    </row>
    <row r="3428" spans="1:16">
      <c r="A3428" t="s">
        <v>62</v>
      </c>
      <c r="B3428" t="s">
        <v>41</v>
      </c>
      <c r="C3428" s="9">
        <v>225</v>
      </c>
      <c r="D3428" s="10">
        <v>45649</v>
      </c>
      <c r="E3428" s="11">
        <v>11305</v>
      </c>
      <c r="F3428" t="s">
        <v>288</v>
      </c>
      <c r="G3428" s="10">
        <f t="shared" si="217"/>
        <v>45679</v>
      </c>
      <c r="H3428" t="s">
        <v>284</v>
      </c>
      <c r="I3428" s="12" t="str">
        <f t="shared" si="218"/>
        <v>22511305</v>
      </c>
      <c r="J3428" s="10">
        <v>45695</v>
      </c>
      <c r="K3428" s="11">
        <v>11305</v>
      </c>
      <c r="L3428" s="11">
        <f t="shared" ref="L3428:L3459" si="221">+K3428-E3428</f>
        <v>0</v>
      </c>
      <c r="O3428" s="10">
        <f>+IFERROR(VLOOKUP(I3428,'[1]Resumen pagos 2025'!$1:$1048576,9,0),0)</f>
        <v>45695</v>
      </c>
      <c r="P3428" t="b">
        <f t="shared" si="220"/>
        <v>1</v>
      </c>
    </row>
    <row r="3429" spans="1:16">
      <c r="A3429" t="s">
        <v>488</v>
      </c>
      <c r="B3429" t="s">
        <v>41</v>
      </c>
      <c r="C3429" s="9">
        <v>49980072</v>
      </c>
      <c r="D3429" s="10">
        <v>45649</v>
      </c>
      <c r="E3429" s="11">
        <v>23802</v>
      </c>
      <c r="F3429" t="s">
        <v>288</v>
      </c>
      <c r="G3429" s="10">
        <f t="shared" si="217"/>
        <v>45679</v>
      </c>
      <c r="H3429" t="s">
        <v>284</v>
      </c>
      <c r="I3429" s="12" t="str">
        <f t="shared" si="218"/>
        <v>4998007223802</v>
      </c>
      <c r="J3429" s="10">
        <f>+G3429</f>
        <v>45679</v>
      </c>
      <c r="K3429" s="11">
        <f>+E3429</f>
        <v>23802</v>
      </c>
      <c r="L3429" s="11">
        <f t="shared" si="221"/>
        <v>0</v>
      </c>
      <c r="O3429" s="10">
        <f>+IFERROR(VLOOKUP(I3429,'[1]Resumen pagos 2025'!$1:$1048576,9,0),0)</f>
        <v>0</v>
      </c>
      <c r="P3429" t="b">
        <f t="shared" si="220"/>
        <v>0</v>
      </c>
    </row>
    <row r="3430" spans="1:16">
      <c r="A3430" t="s">
        <v>47</v>
      </c>
      <c r="B3430" t="s">
        <v>41</v>
      </c>
      <c r="C3430" s="9">
        <v>13969</v>
      </c>
      <c r="D3430" s="10">
        <v>45650</v>
      </c>
      <c r="E3430" s="11">
        <v>439912</v>
      </c>
      <c r="F3430" t="s">
        <v>288</v>
      </c>
      <c r="G3430" s="10">
        <f t="shared" si="217"/>
        <v>45680</v>
      </c>
      <c r="H3430" t="s">
        <v>284</v>
      </c>
      <c r="I3430" s="12" t="str">
        <f t="shared" si="218"/>
        <v>13969439912</v>
      </c>
      <c r="J3430" s="10">
        <v>45681</v>
      </c>
      <c r="K3430" s="11">
        <v>439912</v>
      </c>
      <c r="L3430" s="11">
        <f t="shared" si="221"/>
        <v>0</v>
      </c>
      <c r="O3430" s="10">
        <f>+IFERROR(VLOOKUP(I3430,'[1]Resumen pagos 2025'!$1:$1048576,9,0),0)</f>
        <v>45681</v>
      </c>
      <c r="P3430" t="b">
        <f t="shared" si="220"/>
        <v>1</v>
      </c>
    </row>
    <row r="3431" spans="1:16">
      <c r="A3431" t="s">
        <v>47</v>
      </c>
      <c r="B3431" t="s">
        <v>41</v>
      </c>
      <c r="C3431" s="9">
        <v>13970</v>
      </c>
      <c r="D3431" s="10">
        <v>45650</v>
      </c>
      <c r="E3431" s="11">
        <v>1900382</v>
      </c>
      <c r="F3431" t="s">
        <v>288</v>
      </c>
      <c r="G3431" s="10">
        <f t="shared" si="217"/>
        <v>45680</v>
      </c>
      <c r="H3431" t="s">
        <v>284</v>
      </c>
      <c r="I3431" s="12" t="str">
        <f t="shared" si="218"/>
        <v>139701900382</v>
      </c>
      <c r="J3431" s="10">
        <v>45681</v>
      </c>
      <c r="K3431" s="11">
        <v>1900382</v>
      </c>
      <c r="L3431" s="11">
        <f t="shared" si="221"/>
        <v>0</v>
      </c>
      <c r="O3431" s="10">
        <f>+IFERROR(VLOOKUP(I3431,'[1]Resumen pagos 2025'!$1:$1048576,9,0),0)</f>
        <v>45681</v>
      </c>
      <c r="P3431" t="b">
        <f t="shared" si="220"/>
        <v>1</v>
      </c>
    </row>
    <row r="3432" spans="1:16">
      <c r="A3432" t="s">
        <v>705</v>
      </c>
      <c r="B3432" t="s">
        <v>41</v>
      </c>
      <c r="C3432" s="9">
        <v>1146559</v>
      </c>
      <c r="D3432" s="10">
        <v>45650</v>
      </c>
      <c r="E3432" s="11">
        <v>1169990</v>
      </c>
      <c r="F3432" t="s">
        <v>288</v>
      </c>
      <c r="G3432" s="10">
        <f t="shared" si="217"/>
        <v>45680</v>
      </c>
      <c r="H3432" t="s">
        <v>284</v>
      </c>
      <c r="I3432" s="12" t="str">
        <f t="shared" si="218"/>
        <v>11465591169990</v>
      </c>
      <c r="L3432" s="11">
        <f t="shared" si="221"/>
        <v>-1169990</v>
      </c>
      <c r="O3432" s="10">
        <f>+IFERROR(VLOOKUP(I3432,'[1]Resumen pagos 2025'!$1:$1048576,9,0),0)</f>
        <v>0</v>
      </c>
      <c r="P3432" t="b">
        <f t="shared" si="220"/>
        <v>1</v>
      </c>
    </row>
    <row r="3433" spans="1:16">
      <c r="A3433" t="s">
        <v>553</v>
      </c>
      <c r="B3433" t="s">
        <v>41</v>
      </c>
      <c r="C3433" s="9">
        <v>13550</v>
      </c>
      <c r="D3433" s="10">
        <v>45650</v>
      </c>
      <c r="E3433" s="11">
        <v>152308</v>
      </c>
      <c r="F3433" t="s">
        <v>288</v>
      </c>
      <c r="G3433" s="10">
        <f t="shared" si="217"/>
        <v>45680</v>
      </c>
      <c r="H3433" t="s">
        <v>284</v>
      </c>
      <c r="I3433" s="12" t="str">
        <f t="shared" si="218"/>
        <v>13550152308</v>
      </c>
      <c r="J3433" s="10">
        <v>45671</v>
      </c>
      <c r="K3433" s="11">
        <v>152308</v>
      </c>
      <c r="L3433" s="11">
        <f t="shared" si="221"/>
        <v>0</v>
      </c>
      <c r="O3433" s="10">
        <f>+IFERROR(VLOOKUP(I3433,'[1]Resumen pagos 2025'!$1:$1048576,9,0),0)</f>
        <v>45671</v>
      </c>
      <c r="P3433" t="b">
        <f t="shared" si="220"/>
        <v>1</v>
      </c>
    </row>
    <row r="3434" spans="1:16">
      <c r="A3434" t="s">
        <v>553</v>
      </c>
      <c r="B3434" t="s">
        <v>41</v>
      </c>
      <c r="C3434" s="9">
        <v>13549</v>
      </c>
      <c r="D3434" s="10">
        <v>45650</v>
      </c>
      <c r="E3434" s="11">
        <v>656880</v>
      </c>
      <c r="F3434" t="s">
        <v>288</v>
      </c>
      <c r="G3434" s="10">
        <f t="shared" si="217"/>
        <v>45680</v>
      </c>
      <c r="H3434" t="s">
        <v>284</v>
      </c>
      <c r="I3434" s="12" t="str">
        <f t="shared" si="218"/>
        <v>13549656880</v>
      </c>
      <c r="J3434" s="10">
        <v>45671</v>
      </c>
      <c r="K3434" s="11">
        <v>656880</v>
      </c>
      <c r="L3434" s="11">
        <f t="shared" si="221"/>
        <v>0</v>
      </c>
      <c r="O3434" s="10">
        <f>+IFERROR(VLOOKUP(I3434,'[1]Resumen pagos 2025'!$1:$1048576,9,0),0)</f>
        <v>45671</v>
      </c>
      <c r="P3434" t="b">
        <f t="shared" si="220"/>
        <v>1</v>
      </c>
    </row>
    <row r="3435" spans="1:16">
      <c r="A3435" t="s">
        <v>706</v>
      </c>
      <c r="B3435" t="s">
        <v>41</v>
      </c>
      <c r="C3435" s="9">
        <v>1788</v>
      </c>
      <c r="D3435" s="10">
        <v>45650</v>
      </c>
      <c r="E3435" s="11">
        <v>1366989</v>
      </c>
      <c r="F3435" t="s">
        <v>288</v>
      </c>
      <c r="G3435" s="10">
        <f t="shared" si="217"/>
        <v>45680</v>
      </c>
      <c r="H3435" t="s">
        <v>284</v>
      </c>
      <c r="I3435" s="12" t="str">
        <f t="shared" si="218"/>
        <v>17881366989</v>
      </c>
      <c r="L3435" s="11">
        <f t="shared" si="221"/>
        <v>-1366989</v>
      </c>
      <c r="O3435" s="10">
        <f>+IFERROR(VLOOKUP(I3435,'[1]Resumen pagos 2025'!$1:$1048576,9,0),0)</f>
        <v>0</v>
      </c>
      <c r="P3435" t="b">
        <f t="shared" si="220"/>
        <v>1</v>
      </c>
    </row>
    <row r="3436" spans="1:16">
      <c r="A3436" t="s">
        <v>706</v>
      </c>
      <c r="B3436" t="s">
        <v>41</v>
      </c>
      <c r="C3436" s="9">
        <v>1789</v>
      </c>
      <c r="D3436" s="10">
        <v>45650</v>
      </c>
      <c r="E3436" s="11">
        <v>1366989</v>
      </c>
      <c r="F3436" t="s">
        <v>288</v>
      </c>
      <c r="G3436" s="10">
        <f t="shared" si="217"/>
        <v>45680</v>
      </c>
      <c r="H3436" t="s">
        <v>284</v>
      </c>
      <c r="I3436" s="12" t="str">
        <f t="shared" si="218"/>
        <v>17891366989</v>
      </c>
      <c r="J3436" s="10">
        <v>45706</v>
      </c>
      <c r="K3436" s="11">
        <v>1366989</v>
      </c>
      <c r="L3436" s="11">
        <f t="shared" si="221"/>
        <v>0</v>
      </c>
      <c r="O3436" s="10">
        <f>+IFERROR(VLOOKUP(I3436,'[1]Resumen pagos 2025'!$1:$1048576,9,0),0)</f>
        <v>45706</v>
      </c>
      <c r="P3436" t="b">
        <f t="shared" si="220"/>
        <v>1</v>
      </c>
    </row>
    <row r="3437" spans="1:16">
      <c r="A3437" t="s">
        <v>706</v>
      </c>
      <c r="B3437" t="s">
        <v>310</v>
      </c>
      <c r="C3437" s="9">
        <v>212</v>
      </c>
      <c r="D3437" s="10">
        <v>45650</v>
      </c>
      <c r="E3437" s="11">
        <v>-1366989</v>
      </c>
      <c r="F3437" t="s">
        <v>288</v>
      </c>
      <c r="G3437" s="10">
        <f t="shared" si="217"/>
        <v>45680</v>
      </c>
      <c r="H3437" t="s">
        <v>311</v>
      </c>
      <c r="I3437" s="12" t="str">
        <f t="shared" si="218"/>
        <v>212-1366989</v>
      </c>
      <c r="L3437" s="11">
        <f t="shared" si="221"/>
        <v>1366989</v>
      </c>
      <c r="O3437" s="10">
        <f>+IFERROR(VLOOKUP(I3437,'[1]Resumen pagos 2025'!$1:$1048576,9,0),0)</f>
        <v>0</v>
      </c>
      <c r="P3437" t="b">
        <f t="shared" si="220"/>
        <v>1</v>
      </c>
    </row>
    <row r="3438" spans="1:16">
      <c r="A3438" t="s">
        <v>65</v>
      </c>
      <c r="B3438" t="s">
        <v>41</v>
      </c>
      <c r="C3438" s="9">
        <v>5399</v>
      </c>
      <c r="D3438" s="10">
        <v>45650</v>
      </c>
      <c r="E3438" s="11">
        <v>254309</v>
      </c>
      <c r="F3438" t="s">
        <v>288</v>
      </c>
      <c r="G3438" s="10">
        <f t="shared" si="217"/>
        <v>45680</v>
      </c>
      <c r="H3438" t="s">
        <v>284</v>
      </c>
      <c r="I3438" s="12" t="str">
        <f t="shared" si="218"/>
        <v>5399254309</v>
      </c>
      <c r="J3438" s="10">
        <v>45685</v>
      </c>
      <c r="K3438" s="11">
        <v>254309</v>
      </c>
      <c r="L3438" s="11">
        <f t="shared" si="221"/>
        <v>0</v>
      </c>
      <c r="O3438" s="10">
        <f>+IFERROR(VLOOKUP(I3438,'[1]Resumen pagos 2025'!$1:$1048576,9,0),0)</f>
        <v>45685</v>
      </c>
      <c r="P3438" t="b">
        <f t="shared" si="220"/>
        <v>1</v>
      </c>
    </row>
    <row r="3439" spans="1:16">
      <c r="A3439" t="s">
        <v>336</v>
      </c>
      <c r="B3439" t="s">
        <v>41</v>
      </c>
      <c r="C3439" s="9">
        <v>48442</v>
      </c>
      <c r="D3439" s="10">
        <v>45652</v>
      </c>
      <c r="E3439" s="11">
        <v>351660</v>
      </c>
      <c r="F3439" t="s">
        <v>288</v>
      </c>
      <c r="G3439" s="10">
        <f t="shared" si="217"/>
        <v>45682</v>
      </c>
      <c r="H3439" t="s">
        <v>284</v>
      </c>
      <c r="I3439" s="12" t="str">
        <f t="shared" si="218"/>
        <v>48442351660</v>
      </c>
      <c r="L3439" s="11">
        <f t="shared" si="221"/>
        <v>-351660</v>
      </c>
      <c r="O3439" s="10">
        <f>+IFERROR(VLOOKUP(I3439,'[1]Resumen pagos 2025'!$1:$1048576,9,0),0)</f>
        <v>0</v>
      </c>
      <c r="P3439" t="b">
        <f t="shared" si="220"/>
        <v>1</v>
      </c>
    </row>
    <row r="3440" spans="1:16">
      <c r="A3440" t="s">
        <v>668</v>
      </c>
      <c r="B3440" t="s">
        <v>41</v>
      </c>
      <c r="C3440" s="9">
        <v>50071822</v>
      </c>
      <c r="D3440" s="10">
        <v>45652</v>
      </c>
      <c r="E3440" s="11">
        <v>12869</v>
      </c>
      <c r="F3440" t="s">
        <v>288</v>
      </c>
      <c r="G3440" s="10">
        <f t="shared" si="217"/>
        <v>45682</v>
      </c>
      <c r="H3440" t="s">
        <v>284</v>
      </c>
      <c r="I3440" s="12" t="str">
        <f t="shared" si="218"/>
        <v>5007182212869</v>
      </c>
      <c r="J3440" s="10">
        <f>+G3440</f>
        <v>45682</v>
      </c>
      <c r="K3440" s="11">
        <f>+E3440</f>
        <v>12869</v>
      </c>
      <c r="L3440" s="11">
        <f t="shared" si="221"/>
        <v>0</v>
      </c>
      <c r="O3440" s="10">
        <f>+IFERROR(VLOOKUP(I3440,'[1]Resumen pagos 2025'!$1:$1048576,9,0),0)</f>
        <v>0</v>
      </c>
      <c r="P3440" t="b">
        <f t="shared" si="220"/>
        <v>0</v>
      </c>
    </row>
    <row r="3441" spans="1:16">
      <c r="A3441" t="s">
        <v>668</v>
      </c>
      <c r="B3441" t="s">
        <v>297</v>
      </c>
      <c r="C3441" s="9">
        <v>13063530</v>
      </c>
      <c r="D3441" s="10">
        <v>45652</v>
      </c>
      <c r="E3441" s="11">
        <v>6057</v>
      </c>
      <c r="F3441" t="s">
        <v>288</v>
      </c>
      <c r="G3441" s="10">
        <f t="shared" si="217"/>
        <v>45682</v>
      </c>
      <c r="H3441" t="s">
        <v>284</v>
      </c>
      <c r="I3441" s="12" t="str">
        <f t="shared" si="218"/>
        <v>130635306057</v>
      </c>
      <c r="J3441" s="10">
        <f>+G3441</f>
        <v>45682</v>
      </c>
      <c r="K3441" s="11">
        <f>+E3441</f>
        <v>6057</v>
      </c>
      <c r="L3441" s="11">
        <f t="shared" si="221"/>
        <v>0</v>
      </c>
      <c r="O3441" s="10">
        <f>+IFERROR(VLOOKUP(I3441,'[1]Resumen pagos 2025'!$1:$1048576,9,0),0)</f>
        <v>0</v>
      </c>
      <c r="P3441" t="b">
        <f t="shared" si="220"/>
        <v>0</v>
      </c>
    </row>
    <row r="3442" spans="1:16">
      <c r="A3442" t="s">
        <v>674</v>
      </c>
      <c r="B3442" t="s">
        <v>41</v>
      </c>
      <c r="C3442" s="9">
        <v>1886774</v>
      </c>
      <c r="D3442" s="10">
        <v>45652</v>
      </c>
      <c r="E3442" s="11">
        <v>1699990</v>
      </c>
      <c r="F3442" t="s">
        <v>288</v>
      </c>
      <c r="G3442" s="10">
        <f t="shared" si="217"/>
        <v>45682</v>
      </c>
      <c r="H3442" t="s">
        <v>284</v>
      </c>
      <c r="I3442" s="12" t="str">
        <f t="shared" si="218"/>
        <v>18867741699990</v>
      </c>
      <c r="J3442" s="10">
        <v>45649</v>
      </c>
      <c r="K3442" s="11">
        <v>1699990</v>
      </c>
      <c r="L3442" s="11">
        <f t="shared" si="221"/>
        <v>0</v>
      </c>
      <c r="O3442" s="10">
        <f>+IFERROR(VLOOKUP(I3442,'[1]Resumen pagos 2025'!$1:$1048576,9,0),0)</f>
        <v>0</v>
      </c>
      <c r="P3442" t="b">
        <f t="shared" si="220"/>
        <v>0</v>
      </c>
    </row>
    <row r="3443" spans="1:16">
      <c r="A3443" t="s">
        <v>705</v>
      </c>
      <c r="B3443" t="s">
        <v>41</v>
      </c>
      <c r="C3443" s="9">
        <v>1116552</v>
      </c>
      <c r="D3443" s="10">
        <v>45652</v>
      </c>
      <c r="E3443" s="11">
        <v>717930</v>
      </c>
      <c r="F3443" t="s">
        <v>288</v>
      </c>
      <c r="G3443" s="10">
        <f t="shared" si="217"/>
        <v>45682</v>
      </c>
      <c r="H3443" t="s">
        <v>284</v>
      </c>
      <c r="I3443" s="12" t="str">
        <f t="shared" si="218"/>
        <v>1116552717930</v>
      </c>
      <c r="L3443" s="11">
        <f t="shared" si="221"/>
        <v>-717930</v>
      </c>
      <c r="O3443" s="10">
        <f>+IFERROR(VLOOKUP(I3443,'[1]Resumen pagos 2025'!$1:$1048576,9,0),0)</f>
        <v>0</v>
      </c>
      <c r="P3443" t="b">
        <f t="shared" si="220"/>
        <v>1</v>
      </c>
    </row>
    <row r="3444" spans="1:16">
      <c r="A3444" t="s">
        <v>54</v>
      </c>
      <c r="B3444" t="s">
        <v>41</v>
      </c>
      <c r="C3444" s="9">
        <v>96305</v>
      </c>
      <c r="D3444" s="10">
        <v>45652</v>
      </c>
      <c r="E3444" s="11">
        <v>409876</v>
      </c>
      <c r="F3444" t="s">
        <v>288</v>
      </c>
      <c r="G3444" s="10">
        <f t="shared" si="217"/>
        <v>45682</v>
      </c>
      <c r="H3444" t="s">
        <v>284</v>
      </c>
      <c r="I3444" s="12" t="str">
        <f t="shared" si="218"/>
        <v>96305409876</v>
      </c>
      <c r="J3444" s="10">
        <v>45649</v>
      </c>
      <c r="K3444" s="11">
        <v>409876</v>
      </c>
      <c r="L3444" s="11">
        <f t="shared" si="221"/>
        <v>0</v>
      </c>
      <c r="N3444" s="13" t="s">
        <v>582</v>
      </c>
      <c r="O3444" s="10">
        <f>+IFERROR(VLOOKUP(I3444,'[1]Resumen pagos 2025'!$1:$1048576,9,0),0)</f>
        <v>0</v>
      </c>
      <c r="P3444" t="b">
        <f t="shared" si="220"/>
        <v>0</v>
      </c>
    </row>
    <row r="3445" spans="1:16">
      <c r="A3445" t="s">
        <v>54</v>
      </c>
      <c r="B3445" t="s">
        <v>41</v>
      </c>
      <c r="C3445" s="9">
        <v>96303</v>
      </c>
      <c r="D3445" s="10">
        <v>45652</v>
      </c>
      <c r="E3445" s="11">
        <v>779940</v>
      </c>
      <c r="F3445" t="s">
        <v>288</v>
      </c>
      <c r="G3445" s="10">
        <f t="shared" si="217"/>
        <v>45682</v>
      </c>
      <c r="H3445" t="s">
        <v>284</v>
      </c>
      <c r="I3445" s="12" t="str">
        <f t="shared" si="218"/>
        <v>96303779940</v>
      </c>
      <c r="J3445" s="10">
        <v>45649</v>
      </c>
      <c r="K3445" s="11">
        <v>779940</v>
      </c>
      <c r="L3445" s="11">
        <f t="shared" si="221"/>
        <v>0</v>
      </c>
      <c r="N3445" s="13" t="s">
        <v>582</v>
      </c>
      <c r="O3445" s="10">
        <f>+IFERROR(VLOOKUP(I3445,'[1]Resumen pagos 2025'!$1:$1048576,9,0),0)</f>
        <v>0</v>
      </c>
      <c r="P3445" t="b">
        <f t="shared" si="220"/>
        <v>0</v>
      </c>
    </row>
    <row r="3446" spans="1:16">
      <c r="A3446" t="s">
        <v>553</v>
      </c>
      <c r="B3446" t="s">
        <v>41</v>
      </c>
      <c r="C3446" s="9">
        <v>13560</v>
      </c>
      <c r="D3446" s="10">
        <v>45652</v>
      </c>
      <c r="E3446" s="11">
        <v>8553720</v>
      </c>
      <c r="F3446" t="s">
        <v>288</v>
      </c>
      <c r="G3446" s="10">
        <f t="shared" si="217"/>
        <v>45682</v>
      </c>
      <c r="H3446" t="s">
        <v>284</v>
      </c>
      <c r="I3446" s="12" t="str">
        <f t="shared" si="218"/>
        <v>135608553720</v>
      </c>
      <c r="J3446" s="10">
        <v>45681</v>
      </c>
      <c r="K3446" s="11">
        <f>+E3446+E3449</f>
        <v>8561891</v>
      </c>
      <c r="L3446" s="11">
        <f t="shared" si="221"/>
        <v>8171</v>
      </c>
      <c r="O3446" s="10">
        <f>+IFERROR(VLOOKUP(I3446,'[1]Resumen pagos 2025'!$1:$1048576,9,0),0)</f>
        <v>45681</v>
      </c>
      <c r="P3446" t="b">
        <f t="shared" si="220"/>
        <v>1</v>
      </c>
    </row>
    <row r="3447" spans="1:16">
      <c r="A3447" t="s">
        <v>553</v>
      </c>
      <c r="B3447" t="s">
        <v>41</v>
      </c>
      <c r="C3447" s="9">
        <v>13575</v>
      </c>
      <c r="D3447" s="10">
        <v>45652</v>
      </c>
      <c r="E3447" s="11">
        <v>1392300</v>
      </c>
      <c r="F3447" t="s">
        <v>288</v>
      </c>
      <c r="G3447" s="10">
        <f t="shared" si="217"/>
        <v>45682</v>
      </c>
      <c r="H3447" t="s">
        <v>284</v>
      </c>
      <c r="I3447" s="12" t="str">
        <f t="shared" si="218"/>
        <v>135751392300</v>
      </c>
      <c r="J3447" s="10">
        <v>45681</v>
      </c>
      <c r="K3447" s="11">
        <v>1392300</v>
      </c>
      <c r="L3447" s="11">
        <f t="shared" si="221"/>
        <v>0</v>
      </c>
      <c r="M3447" s="12">
        <f>+K3446-L3449</f>
        <v>8561891</v>
      </c>
      <c r="O3447" s="10">
        <f>+IFERROR(VLOOKUP(I3447,'[1]Resumen pagos 2025'!$1:$1048576,9,0),0)</f>
        <v>45681</v>
      </c>
      <c r="P3447" t="b">
        <f t="shared" si="220"/>
        <v>1</v>
      </c>
    </row>
    <row r="3448" spans="1:16">
      <c r="A3448" t="s">
        <v>553</v>
      </c>
      <c r="B3448" t="s">
        <v>310</v>
      </c>
      <c r="C3448" s="9">
        <v>990</v>
      </c>
      <c r="D3448" s="10">
        <v>45652</v>
      </c>
      <c r="E3448" s="11">
        <v>-1256640</v>
      </c>
      <c r="F3448" t="s">
        <v>288</v>
      </c>
      <c r="G3448" s="10">
        <f t="shared" si="217"/>
        <v>45682</v>
      </c>
      <c r="H3448" t="s">
        <v>311</v>
      </c>
      <c r="I3448" s="12" t="str">
        <f t="shared" si="218"/>
        <v>990-1256640</v>
      </c>
      <c r="L3448" s="11">
        <f t="shared" si="221"/>
        <v>1256640</v>
      </c>
      <c r="M3448" t="s">
        <v>707</v>
      </c>
      <c r="O3448" s="10">
        <f>+IFERROR(VLOOKUP(I3448,'[1]Resumen pagos 2025'!$1:$1048576,9,0),0)</f>
        <v>0</v>
      </c>
      <c r="P3448" t="b">
        <f t="shared" si="220"/>
        <v>1</v>
      </c>
    </row>
    <row r="3449" spans="1:16">
      <c r="A3449" t="s">
        <v>350</v>
      </c>
      <c r="B3449" t="s">
        <v>297</v>
      </c>
      <c r="C3449" s="9">
        <v>2728799</v>
      </c>
      <c r="D3449" s="10">
        <v>45652</v>
      </c>
      <c r="E3449" s="11">
        <v>8171</v>
      </c>
      <c r="F3449" t="s">
        <v>288</v>
      </c>
      <c r="G3449" s="10">
        <f t="shared" si="217"/>
        <v>45682</v>
      </c>
      <c r="H3449" t="s">
        <v>284</v>
      </c>
      <c r="I3449" s="12" t="str">
        <f t="shared" si="218"/>
        <v>27287998171</v>
      </c>
      <c r="J3449" s="10">
        <f>+G3449</f>
        <v>45682</v>
      </c>
      <c r="K3449" s="11">
        <f>+E3449</f>
        <v>8171</v>
      </c>
      <c r="L3449" s="11">
        <f t="shared" si="221"/>
        <v>0</v>
      </c>
      <c r="O3449" s="10">
        <f>+IFERROR(VLOOKUP(I3449,'[1]Resumen pagos 2025'!$1:$1048576,9,0),0)</f>
        <v>0</v>
      </c>
      <c r="P3449" t="b">
        <f t="shared" si="220"/>
        <v>0</v>
      </c>
    </row>
    <row r="3450" spans="1:16">
      <c r="A3450" t="s">
        <v>67</v>
      </c>
      <c r="B3450" t="s">
        <v>41</v>
      </c>
      <c r="C3450" s="9">
        <v>44759</v>
      </c>
      <c r="D3450" s="10">
        <v>45653</v>
      </c>
      <c r="E3450" s="11">
        <v>2028781</v>
      </c>
      <c r="F3450" t="s">
        <v>288</v>
      </c>
      <c r="G3450" s="10">
        <f t="shared" si="217"/>
        <v>45683</v>
      </c>
      <c r="H3450" t="s">
        <v>284</v>
      </c>
      <c r="I3450" s="12" t="str">
        <f t="shared" si="218"/>
        <v>447592028781</v>
      </c>
      <c r="J3450" s="10">
        <v>45679</v>
      </c>
      <c r="K3450" s="11">
        <v>2028781</v>
      </c>
      <c r="L3450" s="11">
        <f t="shared" si="221"/>
        <v>0</v>
      </c>
      <c r="N3450" s="14" t="s">
        <v>298</v>
      </c>
      <c r="O3450" s="10">
        <f>+IFERROR(VLOOKUP(I3450,'[1]Resumen pagos 2025'!$1:$1048576,9,0),0)</f>
        <v>45679</v>
      </c>
      <c r="P3450" t="b">
        <f t="shared" si="220"/>
        <v>1</v>
      </c>
    </row>
    <row r="3451" spans="1:16">
      <c r="A3451" t="s">
        <v>128</v>
      </c>
      <c r="B3451" t="s">
        <v>41</v>
      </c>
      <c r="C3451" s="9">
        <v>874070</v>
      </c>
      <c r="D3451" s="10">
        <v>45653</v>
      </c>
      <c r="E3451" s="11">
        <v>387885</v>
      </c>
      <c r="F3451" t="s">
        <v>288</v>
      </c>
      <c r="G3451" s="10">
        <f t="shared" si="217"/>
        <v>45683</v>
      </c>
      <c r="H3451" t="s">
        <v>284</v>
      </c>
      <c r="I3451" s="12" t="str">
        <f t="shared" si="218"/>
        <v>874070387885</v>
      </c>
      <c r="J3451" s="10">
        <v>45653</v>
      </c>
      <c r="K3451" s="11">
        <v>387885</v>
      </c>
      <c r="L3451" s="11">
        <f t="shared" si="221"/>
        <v>0</v>
      </c>
      <c r="O3451" s="10">
        <f>+IFERROR(VLOOKUP(I3451,'[1]Resumen pagos 2025'!$1:$1048576,9,0),0)</f>
        <v>0</v>
      </c>
      <c r="P3451" t="b">
        <f t="shared" si="220"/>
        <v>0</v>
      </c>
    </row>
    <row r="3452" spans="1:16">
      <c r="A3452" t="s">
        <v>52</v>
      </c>
      <c r="B3452" t="s">
        <v>41</v>
      </c>
      <c r="C3452" s="9">
        <v>126508</v>
      </c>
      <c r="D3452" s="10">
        <v>45653</v>
      </c>
      <c r="E3452" s="11">
        <v>277984</v>
      </c>
      <c r="F3452" t="s">
        <v>288</v>
      </c>
      <c r="G3452" s="10">
        <f t="shared" si="217"/>
        <v>45683</v>
      </c>
      <c r="H3452" t="s">
        <v>284</v>
      </c>
      <c r="I3452" s="12" t="str">
        <f t="shared" si="218"/>
        <v>126508277984</v>
      </c>
      <c r="J3452" s="10">
        <v>45695</v>
      </c>
      <c r="K3452" s="11">
        <v>277984</v>
      </c>
      <c r="L3452" s="11">
        <f t="shared" si="221"/>
        <v>0</v>
      </c>
      <c r="O3452" s="10">
        <f>+IFERROR(VLOOKUP(I3452,'[1]Resumen pagos 2025'!$1:$1048576,9,0),0)</f>
        <v>45695</v>
      </c>
      <c r="P3452" t="b">
        <f t="shared" si="220"/>
        <v>1</v>
      </c>
    </row>
    <row r="3453" spans="1:16">
      <c r="A3453" t="s">
        <v>453</v>
      </c>
      <c r="B3453" t="s">
        <v>41</v>
      </c>
      <c r="C3453" s="9">
        <v>1887453</v>
      </c>
      <c r="D3453" s="10">
        <v>45653</v>
      </c>
      <c r="E3453" s="11">
        <v>699990</v>
      </c>
      <c r="F3453" t="s">
        <v>288</v>
      </c>
      <c r="G3453" s="10">
        <f t="shared" si="217"/>
        <v>45683</v>
      </c>
      <c r="H3453" t="s">
        <v>284</v>
      </c>
      <c r="I3453" s="12" t="str">
        <f t="shared" si="218"/>
        <v>1887453699990</v>
      </c>
      <c r="J3453" s="10">
        <v>45649</v>
      </c>
      <c r="K3453" s="11">
        <v>699980</v>
      </c>
      <c r="L3453" s="11">
        <f t="shared" si="221"/>
        <v>-10</v>
      </c>
      <c r="O3453" s="10">
        <f>+IFERROR(VLOOKUP(I3453,'[1]Resumen pagos 2025'!$1:$1048576,9,0),0)</f>
        <v>0</v>
      </c>
      <c r="P3453" t="b">
        <f t="shared" si="220"/>
        <v>0</v>
      </c>
    </row>
    <row r="3454" spans="1:16">
      <c r="A3454" t="s">
        <v>505</v>
      </c>
      <c r="B3454" t="s">
        <v>41</v>
      </c>
      <c r="C3454" s="9">
        <v>7484</v>
      </c>
      <c r="D3454" s="10">
        <v>45653</v>
      </c>
      <c r="E3454" s="11">
        <v>566225</v>
      </c>
      <c r="F3454" t="s">
        <v>288</v>
      </c>
      <c r="G3454" s="10">
        <f t="shared" si="217"/>
        <v>45683</v>
      </c>
      <c r="H3454" t="s">
        <v>284</v>
      </c>
      <c r="I3454" s="12" t="str">
        <f t="shared" si="218"/>
        <v>7484566225</v>
      </c>
      <c r="L3454" s="11">
        <f t="shared" si="221"/>
        <v>-566225</v>
      </c>
      <c r="O3454" s="10">
        <f>+IFERROR(VLOOKUP(I3454,'[1]Resumen pagos 2025'!$1:$1048576,9,0),0)</f>
        <v>0</v>
      </c>
      <c r="P3454" t="b">
        <f t="shared" si="220"/>
        <v>1</v>
      </c>
    </row>
    <row r="3455" spans="1:16">
      <c r="A3455" t="s">
        <v>708</v>
      </c>
      <c r="B3455" t="s">
        <v>41</v>
      </c>
      <c r="C3455" s="9">
        <v>650221</v>
      </c>
      <c r="D3455" s="10">
        <v>45653</v>
      </c>
      <c r="E3455" s="11">
        <v>209940</v>
      </c>
      <c r="F3455" t="s">
        <v>288</v>
      </c>
      <c r="G3455" s="10">
        <f t="shared" si="217"/>
        <v>45683</v>
      </c>
      <c r="H3455" t="s">
        <v>284</v>
      </c>
      <c r="I3455" s="12" t="str">
        <f t="shared" si="218"/>
        <v>650221209940</v>
      </c>
      <c r="L3455" s="11">
        <f t="shared" si="221"/>
        <v>-209940</v>
      </c>
      <c r="O3455" s="10">
        <f>+IFERROR(VLOOKUP(I3455,'[1]Resumen pagos 2025'!$1:$1048576,9,0),0)</f>
        <v>0</v>
      </c>
      <c r="P3455" t="b">
        <f t="shared" si="220"/>
        <v>1</v>
      </c>
    </row>
    <row r="3456" spans="1:16">
      <c r="A3456" t="s">
        <v>46</v>
      </c>
      <c r="B3456" t="s">
        <v>41</v>
      </c>
      <c r="C3456" s="9">
        <v>25881</v>
      </c>
      <c r="D3456" s="10">
        <v>45653</v>
      </c>
      <c r="E3456" s="11">
        <v>475966</v>
      </c>
      <c r="F3456" t="s">
        <v>288</v>
      </c>
      <c r="G3456" s="10">
        <f t="shared" si="217"/>
        <v>45683</v>
      </c>
      <c r="H3456" t="s">
        <v>284</v>
      </c>
      <c r="I3456" s="12" t="str">
        <f t="shared" si="218"/>
        <v>25881475966</v>
      </c>
      <c r="J3456" s="10">
        <v>45723</v>
      </c>
      <c r="K3456" s="11">
        <v>475966</v>
      </c>
      <c r="L3456" s="11">
        <f t="shared" si="221"/>
        <v>0</v>
      </c>
      <c r="N3456" s="13" t="s">
        <v>603</v>
      </c>
      <c r="O3456" s="10">
        <f>+IFERROR(VLOOKUP(I3456,'[1]Resumen pagos 2025'!$1:$1048576,9,0),0)</f>
        <v>45723</v>
      </c>
      <c r="P3456" t="b">
        <f t="shared" si="220"/>
        <v>1</v>
      </c>
    </row>
    <row r="3457" spans="1:16">
      <c r="A3457" t="s">
        <v>610</v>
      </c>
      <c r="B3457" t="s">
        <v>41</v>
      </c>
      <c r="C3457" s="9">
        <v>12</v>
      </c>
      <c r="D3457" s="10">
        <v>45653</v>
      </c>
      <c r="E3457" s="11">
        <v>2058210</v>
      </c>
      <c r="F3457" t="s">
        <v>288</v>
      </c>
      <c r="G3457" s="10">
        <f t="shared" si="217"/>
        <v>45683</v>
      </c>
      <c r="H3457" t="s">
        <v>284</v>
      </c>
      <c r="I3457" s="12" t="str">
        <f t="shared" si="218"/>
        <v>122058210</v>
      </c>
      <c r="J3457" s="10">
        <v>45595</v>
      </c>
      <c r="K3457" s="11">
        <v>2058210</v>
      </c>
      <c r="L3457" s="11">
        <f t="shared" si="221"/>
        <v>0</v>
      </c>
      <c r="M3457" t="s">
        <v>611</v>
      </c>
      <c r="O3457" s="10">
        <f>+IFERROR(VLOOKUP(I3457,'[1]Resumen pagos 2025'!$1:$1048576,9,0),0)</f>
        <v>0</v>
      </c>
      <c r="P3457" t="b">
        <f t="shared" si="220"/>
        <v>0</v>
      </c>
    </row>
    <row r="3458" spans="1:16">
      <c r="A3458" t="s">
        <v>53</v>
      </c>
      <c r="B3458" t="s">
        <v>41</v>
      </c>
      <c r="C3458" s="9">
        <v>22708</v>
      </c>
      <c r="D3458" s="10">
        <v>45653</v>
      </c>
      <c r="E3458" s="11">
        <v>9790809</v>
      </c>
      <c r="F3458" t="s">
        <v>288</v>
      </c>
      <c r="G3458" s="10">
        <f t="shared" ref="G3458:G3521" si="222">+D3458+30</f>
        <v>45683</v>
      </c>
      <c r="H3458" t="s">
        <v>284</v>
      </c>
      <c r="I3458" s="12" t="str">
        <f t="shared" ref="I3458:I3521" si="223">+C3458&amp;E3458</f>
        <v>227089790809</v>
      </c>
      <c r="J3458" s="10">
        <v>45688</v>
      </c>
      <c r="K3458" s="11">
        <v>9790809</v>
      </c>
      <c r="L3458" s="11">
        <f t="shared" si="221"/>
        <v>0</v>
      </c>
      <c r="O3458" s="10">
        <f>+IFERROR(VLOOKUP(I3458,'[1]Resumen pagos 2025'!$1:$1048576,9,0),0)</f>
        <v>45688</v>
      </c>
      <c r="P3458" t="b">
        <f t="shared" si="220"/>
        <v>1</v>
      </c>
    </row>
    <row r="3459" spans="1:16">
      <c r="A3459" t="s">
        <v>53</v>
      </c>
      <c r="B3459" t="s">
        <v>41</v>
      </c>
      <c r="C3459" s="9">
        <v>22709</v>
      </c>
      <c r="D3459" s="10">
        <v>45653</v>
      </c>
      <c r="E3459" s="11">
        <v>4479577</v>
      </c>
      <c r="F3459" t="s">
        <v>288</v>
      </c>
      <c r="G3459" s="10">
        <f t="shared" si="222"/>
        <v>45683</v>
      </c>
      <c r="H3459" t="s">
        <v>284</v>
      </c>
      <c r="I3459" s="12" t="str">
        <f t="shared" si="223"/>
        <v>227094479577</v>
      </c>
      <c r="J3459" s="10">
        <v>45688</v>
      </c>
      <c r="K3459" s="11">
        <v>4479577</v>
      </c>
      <c r="L3459" s="11">
        <f t="shared" si="221"/>
        <v>0</v>
      </c>
      <c r="O3459" s="10">
        <f>+IFERROR(VLOOKUP(I3459,'[1]Resumen pagos 2025'!$1:$1048576,9,0),0)</f>
        <v>45688</v>
      </c>
      <c r="P3459" t="b">
        <f t="shared" si="220"/>
        <v>1</v>
      </c>
    </row>
    <row r="3460" spans="1:16">
      <c r="A3460" t="s">
        <v>385</v>
      </c>
      <c r="B3460" t="s">
        <v>41</v>
      </c>
      <c r="C3460" s="9">
        <v>208</v>
      </c>
      <c r="D3460" s="10">
        <v>45653</v>
      </c>
      <c r="E3460" s="11">
        <v>15000</v>
      </c>
      <c r="F3460" t="s">
        <v>288</v>
      </c>
      <c r="G3460" s="10">
        <f t="shared" si="222"/>
        <v>45683</v>
      </c>
      <c r="H3460" t="s">
        <v>284</v>
      </c>
      <c r="I3460" s="12" t="str">
        <f t="shared" si="223"/>
        <v>20815000</v>
      </c>
      <c r="K3460" s="34"/>
      <c r="L3460" s="34">
        <f t="shared" ref="L3460:L3491" si="224">+K3460-E3460</f>
        <v>-15000</v>
      </c>
      <c r="N3460" s="13" t="s">
        <v>386</v>
      </c>
      <c r="O3460" s="10">
        <f>+IFERROR(VLOOKUP(I3460,'[1]Resumen pagos 2025'!$1:$1048576,9,0),0)</f>
        <v>0</v>
      </c>
      <c r="P3460" t="b">
        <f t="shared" si="220"/>
        <v>1</v>
      </c>
    </row>
    <row r="3461" spans="1:16">
      <c r="A3461" t="s">
        <v>65</v>
      </c>
      <c r="B3461" t="s">
        <v>41</v>
      </c>
      <c r="C3461" s="9">
        <v>5407</v>
      </c>
      <c r="D3461" s="10">
        <v>45653</v>
      </c>
      <c r="E3461" s="11">
        <v>153553</v>
      </c>
      <c r="F3461" t="s">
        <v>288</v>
      </c>
      <c r="G3461" s="10">
        <f t="shared" si="222"/>
        <v>45683</v>
      </c>
      <c r="H3461" t="s">
        <v>284</v>
      </c>
      <c r="I3461" s="12" t="str">
        <f t="shared" si="223"/>
        <v>5407153553</v>
      </c>
      <c r="J3461" s="10">
        <v>45685</v>
      </c>
      <c r="K3461" s="11">
        <v>153553</v>
      </c>
      <c r="L3461" s="11">
        <f t="shared" si="224"/>
        <v>0</v>
      </c>
      <c r="O3461" s="10">
        <f>+IFERROR(VLOOKUP(I3461,'[1]Resumen pagos 2025'!$1:$1048576,9,0),0)</f>
        <v>45685</v>
      </c>
      <c r="P3461" t="b">
        <f t="shared" si="220"/>
        <v>1</v>
      </c>
    </row>
    <row r="3462" spans="1:16">
      <c r="A3462" t="s">
        <v>128</v>
      </c>
      <c r="B3462" t="s">
        <v>41</v>
      </c>
      <c r="C3462" s="9">
        <v>874128</v>
      </c>
      <c r="D3462" s="10">
        <v>45656</v>
      </c>
      <c r="E3462" s="11">
        <v>56994</v>
      </c>
      <c r="F3462" t="s">
        <v>288</v>
      </c>
      <c r="G3462" s="10">
        <f t="shared" si="222"/>
        <v>45686</v>
      </c>
      <c r="H3462" t="s">
        <v>284</v>
      </c>
      <c r="I3462" s="12" t="str">
        <f t="shared" si="223"/>
        <v>87412856994</v>
      </c>
      <c r="J3462" s="10">
        <v>45653</v>
      </c>
      <c r="K3462" s="11">
        <v>56994</v>
      </c>
      <c r="L3462" s="11">
        <f t="shared" si="224"/>
        <v>0</v>
      </c>
      <c r="O3462" s="10">
        <f>+IFERROR(VLOOKUP(I3462,'[1]Resumen pagos 2025'!$1:$1048576,9,0),0)</f>
        <v>0</v>
      </c>
      <c r="P3462" t="b">
        <f t="shared" si="220"/>
        <v>0</v>
      </c>
    </row>
    <row r="3463" spans="1:16">
      <c r="A3463" t="s">
        <v>337</v>
      </c>
      <c r="B3463" t="s">
        <v>41</v>
      </c>
      <c r="C3463" s="9">
        <v>137417114</v>
      </c>
      <c r="D3463" s="10">
        <v>45656</v>
      </c>
      <c r="E3463" s="11">
        <v>549900</v>
      </c>
      <c r="F3463" t="s">
        <v>288</v>
      </c>
      <c r="G3463" s="10">
        <f t="shared" si="222"/>
        <v>45686</v>
      </c>
      <c r="H3463" t="s">
        <v>284</v>
      </c>
      <c r="I3463" s="12" t="str">
        <f t="shared" si="223"/>
        <v>137417114549900</v>
      </c>
      <c r="J3463" s="10">
        <v>45659</v>
      </c>
      <c r="K3463" s="11">
        <v>549900</v>
      </c>
      <c r="L3463" s="11">
        <f t="shared" si="224"/>
        <v>0</v>
      </c>
      <c r="O3463" s="10">
        <f>+IFERROR(VLOOKUP(I3463,'[1]Resumen pagos 2025'!$1:$1048576,9,0),0)</f>
        <v>45659</v>
      </c>
      <c r="P3463" t="b">
        <f t="shared" ref="P3463:P3526" si="225">+O3463=J3463</f>
        <v>1</v>
      </c>
    </row>
    <row r="3464" spans="1:16">
      <c r="A3464" t="s">
        <v>376</v>
      </c>
      <c r="B3464" t="s">
        <v>41</v>
      </c>
      <c r="C3464" s="9">
        <v>8739448</v>
      </c>
      <c r="D3464" s="10">
        <v>45656</v>
      </c>
      <c r="E3464" s="11">
        <v>46456</v>
      </c>
      <c r="F3464" t="s">
        <v>288</v>
      </c>
      <c r="G3464" s="10">
        <f t="shared" si="222"/>
        <v>45686</v>
      </c>
      <c r="H3464" t="s">
        <v>284</v>
      </c>
      <c r="I3464" s="12" t="str">
        <f t="shared" si="223"/>
        <v>873944846456</v>
      </c>
      <c r="J3464" s="10">
        <f>+G3464</f>
        <v>45686</v>
      </c>
      <c r="K3464" s="11">
        <f>+E3464</f>
        <v>46456</v>
      </c>
      <c r="L3464" s="11">
        <f t="shared" si="224"/>
        <v>0</v>
      </c>
      <c r="O3464" s="10">
        <f>+IFERROR(VLOOKUP(I3464,'[1]Resumen pagos 2025'!$1:$1048576,9,0),0)</f>
        <v>0</v>
      </c>
      <c r="P3464" t="b">
        <f t="shared" si="225"/>
        <v>0</v>
      </c>
    </row>
    <row r="3465" spans="1:16">
      <c r="A3465" t="s">
        <v>709</v>
      </c>
      <c r="B3465" t="s">
        <v>41</v>
      </c>
      <c r="C3465" s="9">
        <v>21894</v>
      </c>
      <c r="D3465" s="10">
        <v>45656</v>
      </c>
      <c r="E3465" s="11">
        <v>1202694</v>
      </c>
      <c r="F3465" t="s">
        <v>288</v>
      </c>
      <c r="G3465" s="10">
        <f t="shared" si="222"/>
        <v>45686</v>
      </c>
      <c r="H3465" t="s">
        <v>284</v>
      </c>
      <c r="I3465" s="12" t="str">
        <f t="shared" si="223"/>
        <v>218941202694</v>
      </c>
      <c r="J3465" s="10">
        <v>45671</v>
      </c>
      <c r="K3465" s="11">
        <v>1202694</v>
      </c>
      <c r="L3465" s="11">
        <f t="shared" si="224"/>
        <v>0</v>
      </c>
      <c r="O3465" s="10">
        <f>+IFERROR(VLOOKUP(I3465,'[1]Resumen pagos 2025'!$1:$1048576,9,0),0)</f>
        <v>45671</v>
      </c>
      <c r="P3465" t="b">
        <f t="shared" si="225"/>
        <v>1</v>
      </c>
    </row>
    <row r="3466" spans="1:16">
      <c r="A3466" t="s">
        <v>305</v>
      </c>
      <c r="B3466" t="s">
        <v>41</v>
      </c>
      <c r="C3466" s="9">
        <v>5088925</v>
      </c>
      <c r="D3466" s="10">
        <v>45656</v>
      </c>
      <c r="E3466" s="11">
        <v>903970</v>
      </c>
      <c r="F3466" t="s">
        <v>288</v>
      </c>
      <c r="G3466" s="10">
        <f t="shared" si="222"/>
        <v>45686</v>
      </c>
      <c r="H3466" t="s">
        <v>284</v>
      </c>
      <c r="I3466" s="12" t="str">
        <f t="shared" si="223"/>
        <v>5088925903970</v>
      </c>
      <c r="J3466" s="10">
        <v>45656</v>
      </c>
      <c r="K3466" s="11">
        <v>903970</v>
      </c>
      <c r="L3466" s="11">
        <f t="shared" si="224"/>
        <v>0</v>
      </c>
      <c r="O3466" s="10">
        <f>+IFERROR(VLOOKUP(I3466,'[1]Resumen pagos 2025'!$1:$1048576,9,0),0)</f>
        <v>0</v>
      </c>
      <c r="P3466" t="b">
        <f t="shared" si="225"/>
        <v>0</v>
      </c>
    </row>
    <row r="3467" spans="1:16">
      <c r="A3467" t="s">
        <v>53</v>
      </c>
      <c r="B3467" t="s">
        <v>41</v>
      </c>
      <c r="C3467" s="9">
        <v>22713</v>
      </c>
      <c r="D3467" s="10">
        <v>45656</v>
      </c>
      <c r="E3467" s="11">
        <v>3119454</v>
      </c>
      <c r="F3467" t="s">
        <v>288</v>
      </c>
      <c r="G3467" s="10">
        <f t="shared" si="222"/>
        <v>45686</v>
      </c>
      <c r="H3467" t="s">
        <v>284</v>
      </c>
      <c r="I3467" s="12" t="str">
        <f t="shared" si="223"/>
        <v>227133119454</v>
      </c>
      <c r="J3467" s="10">
        <v>45688</v>
      </c>
      <c r="K3467" s="11">
        <v>3119454</v>
      </c>
      <c r="L3467" s="11">
        <f t="shared" si="224"/>
        <v>0</v>
      </c>
      <c r="O3467" s="10">
        <f>+IFERROR(VLOOKUP(I3467,'[1]Resumen pagos 2025'!$1:$1048576,9,0),0)</f>
        <v>45688</v>
      </c>
      <c r="P3467" t="b">
        <f t="shared" si="225"/>
        <v>1</v>
      </c>
    </row>
    <row r="3468" spans="1:16">
      <c r="A3468" t="s">
        <v>633</v>
      </c>
      <c r="B3468" t="s">
        <v>41</v>
      </c>
      <c r="C3468" s="9">
        <v>694</v>
      </c>
      <c r="D3468" s="10">
        <v>45656</v>
      </c>
      <c r="E3468" s="11">
        <v>250001</v>
      </c>
      <c r="F3468" t="s">
        <v>288</v>
      </c>
      <c r="G3468" s="10">
        <f t="shared" si="222"/>
        <v>45686</v>
      </c>
      <c r="H3468" t="s">
        <v>284</v>
      </c>
      <c r="I3468" s="12" t="str">
        <f t="shared" si="223"/>
        <v>694250001</v>
      </c>
      <c r="J3468" s="10">
        <v>45656</v>
      </c>
      <c r="K3468" s="11">
        <v>250001</v>
      </c>
      <c r="L3468" s="11">
        <f t="shared" si="224"/>
        <v>0</v>
      </c>
      <c r="O3468" s="10">
        <f>+IFERROR(VLOOKUP(I3468,'[1]Resumen pagos 2025'!$1:$1048576,9,0),0)</f>
        <v>0</v>
      </c>
      <c r="P3468" t="b">
        <f t="shared" si="225"/>
        <v>0</v>
      </c>
    </row>
    <row r="3469" spans="1:16">
      <c r="A3469" t="s">
        <v>710</v>
      </c>
      <c r="B3469" t="s">
        <v>41</v>
      </c>
      <c r="C3469" s="9">
        <v>13975</v>
      </c>
      <c r="D3469" s="10">
        <v>45657</v>
      </c>
      <c r="E3469" s="11">
        <v>14224991</v>
      </c>
      <c r="F3469" t="s">
        <v>288</v>
      </c>
      <c r="G3469" s="10">
        <f t="shared" si="222"/>
        <v>45687</v>
      </c>
      <c r="H3469" t="s">
        <v>284</v>
      </c>
      <c r="I3469" s="12" t="str">
        <f t="shared" si="223"/>
        <v>1397514224991</v>
      </c>
      <c r="J3469" s="10">
        <v>45695</v>
      </c>
      <c r="K3469" s="11">
        <v>14224991</v>
      </c>
      <c r="L3469" s="11">
        <f t="shared" si="224"/>
        <v>0</v>
      </c>
      <c r="O3469" s="10">
        <f>+IFERROR(VLOOKUP(I3469,'[1]Resumen pagos 2025'!$1:$1048576,9,0),0)</f>
        <v>45694</v>
      </c>
      <c r="P3469" t="b">
        <f t="shared" si="225"/>
        <v>0</v>
      </c>
    </row>
    <row r="3470" spans="1:16">
      <c r="A3470" t="s">
        <v>127</v>
      </c>
      <c r="B3470" t="s">
        <v>41</v>
      </c>
      <c r="C3470" s="9">
        <v>28723</v>
      </c>
      <c r="D3470" s="10">
        <v>45658</v>
      </c>
      <c r="E3470" s="11">
        <v>19637</v>
      </c>
      <c r="F3470" t="s">
        <v>288</v>
      </c>
      <c r="G3470" s="10">
        <f t="shared" si="222"/>
        <v>45688</v>
      </c>
      <c r="H3470" t="s">
        <v>284</v>
      </c>
      <c r="I3470" s="12" t="str">
        <f t="shared" si="223"/>
        <v>2872319637</v>
      </c>
      <c r="J3470" s="10">
        <v>45658</v>
      </c>
      <c r="K3470" s="11">
        <v>19637</v>
      </c>
      <c r="L3470" s="11">
        <f t="shared" si="224"/>
        <v>0</v>
      </c>
      <c r="M3470" t="s">
        <v>711</v>
      </c>
      <c r="O3470" s="10">
        <f>+IFERROR(VLOOKUP(I3470,'[1]Resumen pagos 2025'!$1:$1048576,9,0),0)</f>
        <v>0</v>
      </c>
      <c r="P3470" t="b">
        <f t="shared" si="225"/>
        <v>0</v>
      </c>
    </row>
    <row r="3471" spans="1:16">
      <c r="A3471" t="s">
        <v>127</v>
      </c>
      <c r="B3471" t="s">
        <v>297</v>
      </c>
      <c r="C3471" s="9">
        <v>231673</v>
      </c>
      <c r="D3471" s="10">
        <v>45658</v>
      </c>
      <c r="E3471" s="11">
        <v>442778</v>
      </c>
      <c r="F3471" t="s">
        <v>288</v>
      </c>
      <c r="G3471" s="10">
        <f t="shared" si="222"/>
        <v>45688</v>
      </c>
      <c r="H3471" t="s">
        <v>284</v>
      </c>
      <c r="I3471" s="12" t="str">
        <f t="shared" si="223"/>
        <v>231673442778</v>
      </c>
      <c r="J3471" s="10">
        <v>45658</v>
      </c>
      <c r="K3471" s="11">
        <v>442778</v>
      </c>
      <c r="L3471" s="11">
        <f t="shared" si="224"/>
        <v>0</v>
      </c>
      <c r="M3471" t="s">
        <v>711</v>
      </c>
      <c r="O3471" s="10">
        <f>+IFERROR(VLOOKUP(I3471,'[1]Resumen pagos 2025'!$1:$1048576,9,0),0)</f>
        <v>0</v>
      </c>
      <c r="P3471" t="b">
        <f t="shared" si="225"/>
        <v>0</v>
      </c>
    </row>
    <row r="3472" spans="1:16">
      <c r="A3472" t="s">
        <v>295</v>
      </c>
      <c r="B3472" t="s">
        <v>41</v>
      </c>
      <c r="C3472" s="9">
        <v>36917</v>
      </c>
      <c r="D3472" s="10">
        <v>45659</v>
      </c>
      <c r="E3472" s="11">
        <v>59863</v>
      </c>
      <c r="F3472" t="s">
        <v>288</v>
      </c>
      <c r="G3472" s="10">
        <f t="shared" si="222"/>
        <v>45689</v>
      </c>
      <c r="H3472" t="s">
        <v>284</v>
      </c>
      <c r="I3472" s="12" t="str">
        <f t="shared" si="223"/>
        <v>3691759863</v>
      </c>
      <c r="J3472" s="10">
        <v>45717</v>
      </c>
      <c r="K3472" s="11">
        <v>59863</v>
      </c>
      <c r="L3472" s="11">
        <f t="shared" si="224"/>
        <v>0</v>
      </c>
      <c r="O3472" s="10">
        <f>+IFERROR(VLOOKUP(I3472,'[1]Resumen pagos 2025'!$1:$1048576,9,0),0)</f>
        <v>45659</v>
      </c>
      <c r="P3472" t="b">
        <f t="shared" si="225"/>
        <v>0</v>
      </c>
    </row>
    <row r="3473" spans="1:16">
      <c r="A3473" t="s">
        <v>53</v>
      </c>
      <c r="B3473" t="s">
        <v>41</v>
      </c>
      <c r="C3473" s="9">
        <v>22872</v>
      </c>
      <c r="D3473" s="10">
        <v>45659</v>
      </c>
      <c r="E3473" s="11">
        <v>1679756</v>
      </c>
      <c r="F3473" t="s">
        <v>288</v>
      </c>
      <c r="G3473" s="10">
        <f t="shared" si="222"/>
        <v>45689</v>
      </c>
      <c r="H3473" t="s">
        <v>284</v>
      </c>
      <c r="I3473" s="12" t="str">
        <f t="shared" si="223"/>
        <v>228721679756</v>
      </c>
      <c r="J3473" s="10">
        <v>45688</v>
      </c>
      <c r="K3473" s="11">
        <v>1679756</v>
      </c>
      <c r="L3473" s="11">
        <f t="shared" si="224"/>
        <v>0</v>
      </c>
      <c r="O3473" s="10">
        <f>+IFERROR(VLOOKUP(I3473,'[1]Resumen pagos 2025'!$1:$1048576,9,0),0)</f>
        <v>45688</v>
      </c>
      <c r="P3473" t="b">
        <f t="shared" si="225"/>
        <v>1</v>
      </c>
    </row>
    <row r="3474" spans="1:16">
      <c r="A3474" t="s">
        <v>712</v>
      </c>
      <c r="B3474" t="s">
        <v>41</v>
      </c>
      <c r="C3474" s="9">
        <v>20258</v>
      </c>
      <c r="D3474" s="10">
        <v>45659</v>
      </c>
      <c r="E3474" s="11">
        <v>129710</v>
      </c>
      <c r="F3474" t="s">
        <v>288</v>
      </c>
      <c r="G3474" s="10">
        <f t="shared" si="222"/>
        <v>45689</v>
      </c>
      <c r="H3474" t="s">
        <v>284</v>
      </c>
      <c r="I3474" s="12" t="str">
        <f t="shared" si="223"/>
        <v>20258129710</v>
      </c>
      <c r="J3474" s="10">
        <v>45689</v>
      </c>
      <c r="K3474" s="11">
        <v>129710</v>
      </c>
      <c r="L3474" s="11">
        <f t="shared" si="224"/>
        <v>0</v>
      </c>
      <c r="O3474" s="10">
        <f>+IFERROR(VLOOKUP(I3474,'[1]Resumen pagos 2025'!$1:$1048576,9,0),0)</f>
        <v>0</v>
      </c>
      <c r="P3474" t="b">
        <f t="shared" si="225"/>
        <v>0</v>
      </c>
    </row>
    <row r="3475" spans="1:16">
      <c r="A3475" t="s">
        <v>57</v>
      </c>
      <c r="B3475" t="s">
        <v>41</v>
      </c>
      <c r="C3475" s="9">
        <v>611985</v>
      </c>
      <c r="D3475" s="10">
        <v>45659</v>
      </c>
      <c r="E3475" s="11">
        <v>1623280</v>
      </c>
      <c r="F3475" t="s">
        <v>288</v>
      </c>
      <c r="G3475" s="10">
        <f t="shared" si="222"/>
        <v>45689</v>
      </c>
      <c r="H3475" t="s">
        <v>284</v>
      </c>
      <c r="I3475" s="12" t="str">
        <f t="shared" si="223"/>
        <v>6119851623280</v>
      </c>
      <c r="J3475" s="28">
        <v>45653</v>
      </c>
      <c r="K3475" s="29">
        <v>1623274</v>
      </c>
      <c r="L3475" s="11">
        <f t="shared" si="224"/>
        <v>-6</v>
      </c>
      <c r="O3475" s="10">
        <f>+IFERROR(VLOOKUP(I3475,'[1]Resumen pagos 2025'!$1:$1048576,9,0),0)</f>
        <v>0</v>
      </c>
      <c r="P3475" t="b">
        <f t="shared" si="225"/>
        <v>0</v>
      </c>
    </row>
    <row r="3476" spans="1:16">
      <c r="A3476" t="s">
        <v>57</v>
      </c>
      <c r="B3476" t="s">
        <v>41</v>
      </c>
      <c r="C3476" s="9">
        <v>611986</v>
      </c>
      <c r="D3476" s="10">
        <v>45659</v>
      </c>
      <c r="E3476" s="11">
        <v>1316188</v>
      </c>
      <c r="F3476" t="s">
        <v>288</v>
      </c>
      <c r="G3476" s="10">
        <f t="shared" si="222"/>
        <v>45689</v>
      </c>
      <c r="H3476" t="s">
        <v>284</v>
      </c>
      <c r="I3476" s="12" t="str">
        <f t="shared" si="223"/>
        <v>6119861316188</v>
      </c>
      <c r="J3476" s="10">
        <v>45649</v>
      </c>
      <c r="K3476" s="11">
        <v>1316183</v>
      </c>
      <c r="L3476" s="11">
        <f t="shared" si="224"/>
        <v>-5</v>
      </c>
      <c r="O3476" s="10">
        <f>+IFERROR(VLOOKUP(I3476,'[1]Resumen pagos 2025'!$1:$1048576,9,0),0)</f>
        <v>0</v>
      </c>
      <c r="P3476" t="b">
        <f t="shared" si="225"/>
        <v>0</v>
      </c>
    </row>
    <row r="3477" spans="1:16">
      <c r="A3477" t="s">
        <v>649</v>
      </c>
      <c r="B3477" t="s">
        <v>41</v>
      </c>
      <c r="C3477" s="9">
        <v>2464</v>
      </c>
      <c r="D3477" s="10">
        <v>45659</v>
      </c>
      <c r="E3477" s="11">
        <v>105160</v>
      </c>
      <c r="F3477" t="s">
        <v>288</v>
      </c>
      <c r="G3477" s="10">
        <f t="shared" si="222"/>
        <v>45689</v>
      </c>
      <c r="H3477" t="s">
        <v>284</v>
      </c>
      <c r="I3477" s="12" t="str">
        <f t="shared" si="223"/>
        <v>2464105160</v>
      </c>
      <c r="J3477" s="10">
        <v>45689</v>
      </c>
      <c r="K3477" s="11">
        <v>105160</v>
      </c>
      <c r="L3477" s="11">
        <f t="shared" si="224"/>
        <v>0</v>
      </c>
      <c r="O3477" s="10">
        <f>+IFERROR(VLOOKUP(I3477,'[1]Resumen pagos 2025'!$1:$1048576,9,0),0)</f>
        <v>45659</v>
      </c>
      <c r="P3477" t="b">
        <f t="shared" si="225"/>
        <v>0</v>
      </c>
    </row>
    <row r="3478" spans="1:16">
      <c r="A3478" t="s">
        <v>64</v>
      </c>
      <c r="B3478" t="s">
        <v>41</v>
      </c>
      <c r="C3478" s="9">
        <v>127751</v>
      </c>
      <c r="D3478" s="10">
        <v>45660</v>
      </c>
      <c r="E3478" s="11">
        <v>5762865</v>
      </c>
      <c r="F3478" t="s">
        <v>288</v>
      </c>
      <c r="G3478" s="10">
        <f t="shared" si="222"/>
        <v>45690</v>
      </c>
      <c r="H3478" t="s">
        <v>284</v>
      </c>
      <c r="I3478" s="12" t="str">
        <f t="shared" si="223"/>
        <v>1277515762865</v>
      </c>
      <c r="J3478" s="10">
        <v>45688</v>
      </c>
      <c r="K3478" s="11">
        <v>5762865</v>
      </c>
      <c r="L3478" s="11">
        <f t="shared" si="224"/>
        <v>0</v>
      </c>
      <c r="O3478" s="10">
        <f>+IFERROR(VLOOKUP(I3478,'[1]Resumen pagos 2025'!$1:$1048576,9,0),0)</f>
        <v>45688</v>
      </c>
      <c r="P3478" t="b">
        <f t="shared" si="225"/>
        <v>1</v>
      </c>
    </row>
    <row r="3479" spans="1:16">
      <c r="A3479" t="s">
        <v>365</v>
      </c>
      <c r="B3479" t="s">
        <v>41</v>
      </c>
      <c r="C3479" s="9">
        <v>1309</v>
      </c>
      <c r="D3479" s="10">
        <v>45660</v>
      </c>
      <c r="E3479" s="11">
        <v>31921</v>
      </c>
      <c r="F3479" t="s">
        <v>288</v>
      </c>
      <c r="G3479" s="10">
        <f t="shared" si="222"/>
        <v>45690</v>
      </c>
      <c r="H3479" t="s">
        <v>284</v>
      </c>
      <c r="I3479" s="12" t="str">
        <f t="shared" si="223"/>
        <v>130931921</v>
      </c>
      <c r="J3479" s="10">
        <v>45685</v>
      </c>
      <c r="K3479" s="11">
        <v>31921</v>
      </c>
      <c r="L3479" s="11">
        <f t="shared" si="224"/>
        <v>0</v>
      </c>
      <c r="O3479" s="10">
        <f>+IFERROR(VLOOKUP(I3479,'[1]Resumen pagos 2025'!$1:$1048576,9,0),0)</f>
        <v>45685</v>
      </c>
      <c r="P3479" t="b">
        <f t="shared" si="225"/>
        <v>1</v>
      </c>
    </row>
    <row r="3480" spans="1:16">
      <c r="A3480" t="s">
        <v>46</v>
      </c>
      <c r="B3480" t="s">
        <v>41</v>
      </c>
      <c r="C3480" s="9">
        <v>25896</v>
      </c>
      <c r="D3480" s="10">
        <v>45660</v>
      </c>
      <c r="E3480" s="11">
        <v>271984</v>
      </c>
      <c r="F3480" t="s">
        <v>288</v>
      </c>
      <c r="G3480" s="10">
        <f t="shared" si="222"/>
        <v>45690</v>
      </c>
      <c r="H3480" t="s">
        <v>284</v>
      </c>
      <c r="I3480" s="12" t="str">
        <f t="shared" si="223"/>
        <v>25896271984</v>
      </c>
      <c r="J3480" s="10">
        <v>45723</v>
      </c>
      <c r="K3480" s="11">
        <v>271984</v>
      </c>
      <c r="L3480" s="11">
        <f t="shared" si="224"/>
        <v>0</v>
      </c>
      <c r="N3480" s="13" t="s">
        <v>603</v>
      </c>
      <c r="O3480" s="10">
        <f>+IFERROR(VLOOKUP(I3480,'[1]Resumen pagos 2025'!$1:$1048576,9,0),0)</f>
        <v>45723</v>
      </c>
      <c r="P3480" t="b">
        <f t="shared" si="225"/>
        <v>1</v>
      </c>
    </row>
    <row r="3481" spans="1:16">
      <c r="A3481" t="s">
        <v>55</v>
      </c>
      <c r="B3481" t="s">
        <v>41</v>
      </c>
      <c r="C3481" s="9">
        <v>1150588</v>
      </c>
      <c r="D3481" s="10">
        <v>45660</v>
      </c>
      <c r="E3481" s="11">
        <v>188520</v>
      </c>
      <c r="F3481" t="s">
        <v>288</v>
      </c>
      <c r="G3481" s="10">
        <f t="shared" si="222"/>
        <v>45690</v>
      </c>
      <c r="H3481" t="s">
        <v>284</v>
      </c>
      <c r="I3481" s="12" t="str">
        <f t="shared" si="223"/>
        <v>1150588188520</v>
      </c>
      <c r="L3481" s="11">
        <f t="shared" si="224"/>
        <v>-188520</v>
      </c>
      <c r="N3481" s="14" t="s">
        <v>304</v>
      </c>
      <c r="O3481" s="10">
        <f>+IFERROR(VLOOKUP(I3481,'[1]Resumen pagos 2025'!$1:$1048576,9,0),0)</f>
        <v>0</v>
      </c>
      <c r="P3481" t="b">
        <f t="shared" si="225"/>
        <v>1</v>
      </c>
    </row>
    <row r="3482" spans="1:16">
      <c r="A3482" t="s">
        <v>54</v>
      </c>
      <c r="B3482" t="s">
        <v>41</v>
      </c>
      <c r="C3482" s="9">
        <v>96434</v>
      </c>
      <c r="D3482" s="10">
        <v>45660</v>
      </c>
      <c r="E3482" s="11">
        <v>15339088</v>
      </c>
      <c r="F3482" t="s">
        <v>288</v>
      </c>
      <c r="G3482" s="10">
        <f t="shared" si="222"/>
        <v>45690</v>
      </c>
      <c r="H3482" t="s">
        <v>284</v>
      </c>
      <c r="I3482" s="12" t="str">
        <f t="shared" si="223"/>
        <v>9643415339088</v>
      </c>
      <c r="J3482" s="10">
        <v>45699</v>
      </c>
      <c r="K3482" s="11">
        <f>15000000+339088</f>
        <v>15339088</v>
      </c>
      <c r="L3482" s="11">
        <f t="shared" si="224"/>
        <v>0</v>
      </c>
      <c r="N3482" s="13" t="s">
        <v>582</v>
      </c>
      <c r="O3482" s="10">
        <f>+IFERROR(VLOOKUP(I3482,'[1]Resumen pagos 2025'!$1:$1048576,9,0),0)</f>
        <v>0</v>
      </c>
      <c r="P3482" t="b">
        <f t="shared" si="225"/>
        <v>0</v>
      </c>
    </row>
    <row r="3483" spans="1:16">
      <c r="A3483" t="s">
        <v>713</v>
      </c>
      <c r="B3483" t="s">
        <v>41</v>
      </c>
      <c r="C3483" s="9">
        <v>72</v>
      </c>
      <c r="D3483" s="10">
        <v>45660</v>
      </c>
      <c r="E3483" s="11">
        <v>1303981</v>
      </c>
      <c r="F3483" t="s">
        <v>288</v>
      </c>
      <c r="G3483" s="10">
        <f t="shared" si="222"/>
        <v>45690</v>
      </c>
      <c r="H3483" t="s">
        <v>284</v>
      </c>
      <c r="I3483" s="12" t="str">
        <f t="shared" si="223"/>
        <v>721303981</v>
      </c>
      <c r="J3483" s="10">
        <v>45660</v>
      </c>
      <c r="K3483" s="11">
        <v>1303981</v>
      </c>
      <c r="L3483" s="11">
        <f t="shared" si="224"/>
        <v>0</v>
      </c>
      <c r="O3483" s="10">
        <f>+IFERROR(VLOOKUP(I3483,'[1]Resumen pagos 2025'!$1:$1048576,9,0),0)</f>
        <v>0</v>
      </c>
      <c r="P3483" t="b">
        <f t="shared" si="225"/>
        <v>0</v>
      </c>
    </row>
    <row r="3484" spans="1:16">
      <c r="A3484" t="s">
        <v>478</v>
      </c>
      <c r="B3484" t="s">
        <v>41</v>
      </c>
      <c r="C3484" s="9">
        <v>477</v>
      </c>
      <c r="D3484" s="10">
        <v>45661</v>
      </c>
      <c r="E3484" s="11">
        <v>192900</v>
      </c>
      <c r="F3484" t="s">
        <v>288</v>
      </c>
      <c r="G3484" s="10">
        <f t="shared" si="222"/>
        <v>45691</v>
      </c>
      <c r="H3484" t="s">
        <v>284</v>
      </c>
      <c r="I3484" s="12" t="str">
        <f t="shared" si="223"/>
        <v>477192900</v>
      </c>
      <c r="J3484" s="10">
        <v>45674</v>
      </c>
      <c r="K3484" s="11">
        <v>192900</v>
      </c>
      <c r="L3484" s="11">
        <f t="shared" si="224"/>
        <v>0</v>
      </c>
      <c r="N3484" s="13" t="s">
        <v>554</v>
      </c>
      <c r="O3484" s="10">
        <f>+IFERROR(VLOOKUP(I3484,'[1]Resumen pagos 2025'!$1:$1048576,9,0),0)</f>
        <v>0</v>
      </c>
      <c r="P3484" t="b">
        <f t="shared" si="225"/>
        <v>0</v>
      </c>
    </row>
    <row r="3485" spans="1:16">
      <c r="A3485" t="s">
        <v>598</v>
      </c>
      <c r="B3485" t="s">
        <v>41</v>
      </c>
      <c r="C3485" s="9">
        <v>650643</v>
      </c>
      <c r="D3485" s="10">
        <v>45662</v>
      </c>
      <c r="E3485" s="11">
        <v>13980</v>
      </c>
      <c r="F3485" t="s">
        <v>288</v>
      </c>
      <c r="G3485" s="10">
        <f t="shared" si="222"/>
        <v>45692</v>
      </c>
      <c r="H3485" t="s">
        <v>284</v>
      </c>
      <c r="I3485" s="12" t="str">
        <f t="shared" si="223"/>
        <v>65064313980</v>
      </c>
      <c r="J3485" s="10">
        <v>45662</v>
      </c>
      <c r="K3485" s="11">
        <v>13980</v>
      </c>
      <c r="L3485" s="11">
        <f t="shared" si="224"/>
        <v>0</v>
      </c>
      <c r="O3485" s="10">
        <f>+IFERROR(VLOOKUP(I3485,'[1]Resumen pagos 2025'!$1:$1048576,9,0),0)</f>
        <v>45662</v>
      </c>
      <c r="P3485" t="b">
        <f t="shared" si="225"/>
        <v>1</v>
      </c>
    </row>
    <row r="3486" spans="1:16" ht="14.15" customHeight="1">
      <c r="A3486" t="s">
        <v>584</v>
      </c>
      <c r="B3486" t="s">
        <v>41</v>
      </c>
      <c r="C3486" s="9">
        <v>11982</v>
      </c>
      <c r="D3486" s="10">
        <v>45663</v>
      </c>
      <c r="E3486" s="11">
        <v>282970</v>
      </c>
      <c r="F3486" t="s">
        <v>288</v>
      </c>
      <c r="G3486" s="10">
        <f t="shared" si="222"/>
        <v>45693</v>
      </c>
      <c r="H3486" t="s">
        <v>284</v>
      </c>
      <c r="I3486" s="12" t="str">
        <f t="shared" si="223"/>
        <v>11982282970</v>
      </c>
      <c r="J3486" s="10">
        <v>45663</v>
      </c>
      <c r="K3486" s="11">
        <v>282970</v>
      </c>
      <c r="L3486" s="11">
        <f t="shared" si="224"/>
        <v>0</v>
      </c>
      <c r="O3486" s="10">
        <f>+IFERROR(VLOOKUP(I3486,'[1]Resumen pagos 2025'!$1:$1048576,9,0),0)</f>
        <v>45663</v>
      </c>
      <c r="P3486" t="b">
        <f t="shared" si="225"/>
        <v>1</v>
      </c>
    </row>
    <row r="3487" spans="1:16" ht="14.15" customHeight="1">
      <c r="A3487" t="s">
        <v>532</v>
      </c>
      <c r="B3487" t="s">
        <v>41</v>
      </c>
      <c r="C3487" s="9">
        <v>2682</v>
      </c>
      <c r="D3487" s="10">
        <v>45663</v>
      </c>
      <c r="E3487" s="11">
        <v>394997</v>
      </c>
      <c r="F3487" t="s">
        <v>288</v>
      </c>
      <c r="G3487" s="10">
        <f t="shared" si="222"/>
        <v>45693</v>
      </c>
      <c r="H3487" t="s">
        <v>284</v>
      </c>
      <c r="I3487" s="12" t="str">
        <f t="shared" si="223"/>
        <v>2682394997</v>
      </c>
      <c r="J3487" s="10">
        <v>45699</v>
      </c>
      <c r="K3487" s="11">
        <v>394997</v>
      </c>
      <c r="L3487" s="11">
        <f t="shared" si="224"/>
        <v>0</v>
      </c>
      <c r="M3487" t="s">
        <v>714</v>
      </c>
      <c r="O3487" s="10">
        <f>+IFERROR(VLOOKUP(I3487,'[1]Resumen pagos 2025'!$1:$1048576,9,0),0)</f>
        <v>0</v>
      </c>
      <c r="P3487" t="b">
        <f t="shared" si="225"/>
        <v>0</v>
      </c>
    </row>
    <row r="3488" spans="1:16" ht="14.15" customHeight="1">
      <c r="A3488" t="s">
        <v>54</v>
      </c>
      <c r="B3488" t="s">
        <v>41</v>
      </c>
      <c r="C3488" s="9">
        <v>96471</v>
      </c>
      <c r="D3488" s="10">
        <v>45663</v>
      </c>
      <c r="E3488" s="11">
        <v>1839383</v>
      </c>
      <c r="F3488" t="s">
        <v>288</v>
      </c>
      <c r="G3488" s="10">
        <f t="shared" si="222"/>
        <v>45693</v>
      </c>
      <c r="H3488" t="s">
        <v>284</v>
      </c>
      <c r="I3488" s="12" t="str">
        <f t="shared" si="223"/>
        <v>964711839383</v>
      </c>
      <c r="J3488" s="10">
        <v>45699</v>
      </c>
      <c r="K3488" s="11">
        <v>1839383</v>
      </c>
      <c r="L3488" s="11">
        <f t="shared" si="224"/>
        <v>0</v>
      </c>
      <c r="N3488" s="13" t="s">
        <v>582</v>
      </c>
      <c r="O3488" s="10">
        <f>+IFERROR(VLOOKUP(I3488,'[1]Resumen pagos 2025'!$1:$1048576,9,0),0)</f>
        <v>45699</v>
      </c>
      <c r="P3488" t="b">
        <f t="shared" si="225"/>
        <v>1</v>
      </c>
    </row>
    <row r="3489" spans="1:16" ht="14.15" customHeight="1">
      <c r="A3489" t="s">
        <v>305</v>
      </c>
      <c r="B3489" t="s">
        <v>41</v>
      </c>
      <c r="C3489" s="9">
        <v>5090318</v>
      </c>
      <c r="D3489" s="10">
        <v>45663</v>
      </c>
      <c r="E3489" s="11">
        <v>625980</v>
      </c>
      <c r="F3489" t="s">
        <v>288</v>
      </c>
      <c r="G3489" s="10">
        <f t="shared" si="222"/>
        <v>45693</v>
      </c>
      <c r="H3489" t="s">
        <v>284</v>
      </c>
      <c r="I3489" s="12" t="str">
        <f t="shared" si="223"/>
        <v>5090318625980</v>
      </c>
      <c r="J3489" s="10">
        <v>45663</v>
      </c>
      <c r="K3489" s="11">
        <v>625980</v>
      </c>
      <c r="L3489" s="11">
        <f t="shared" si="224"/>
        <v>0</v>
      </c>
      <c r="O3489" s="10">
        <f>+IFERROR(VLOOKUP(I3489,'[1]Resumen pagos 2025'!$1:$1048576,9,0),0)</f>
        <v>45663</v>
      </c>
      <c r="P3489" t="b">
        <f t="shared" si="225"/>
        <v>1</v>
      </c>
    </row>
    <row r="3490" spans="1:16" ht="14.15" customHeight="1">
      <c r="A3490" t="s">
        <v>65</v>
      </c>
      <c r="B3490" t="s">
        <v>41</v>
      </c>
      <c r="C3490" s="9">
        <v>5437</v>
      </c>
      <c r="D3490" s="10">
        <v>45663</v>
      </c>
      <c r="E3490" s="11">
        <v>263020</v>
      </c>
      <c r="F3490" t="s">
        <v>288</v>
      </c>
      <c r="G3490" s="10">
        <f t="shared" si="222"/>
        <v>45693</v>
      </c>
      <c r="H3490" t="s">
        <v>284</v>
      </c>
      <c r="I3490" s="12" t="str">
        <f t="shared" si="223"/>
        <v>5437263020</v>
      </c>
      <c r="J3490" s="10">
        <v>45685</v>
      </c>
      <c r="K3490" s="11">
        <v>263020</v>
      </c>
      <c r="L3490" s="11">
        <f t="shared" si="224"/>
        <v>0</v>
      </c>
      <c r="O3490" s="10">
        <f>+IFERROR(VLOOKUP(I3490,'[1]Resumen pagos 2025'!$1:$1048576,9,0),0)</f>
        <v>45685</v>
      </c>
      <c r="P3490" t="b">
        <f t="shared" si="225"/>
        <v>1</v>
      </c>
    </row>
    <row r="3491" spans="1:16" ht="14.15" customHeight="1">
      <c r="A3491" t="s">
        <v>682</v>
      </c>
      <c r="B3491" t="s">
        <v>41</v>
      </c>
      <c r="C3491" s="9">
        <v>21531</v>
      </c>
      <c r="D3491" s="10">
        <v>45664</v>
      </c>
      <c r="E3491" s="11">
        <v>1651546</v>
      </c>
      <c r="F3491" t="s">
        <v>288</v>
      </c>
      <c r="G3491" s="10">
        <f t="shared" si="222"/>
        <v>45694</v>
      </c>
      <c r="H3491" t="s">
        <v>284</v>
      </c>
      <c r="I3491" s="12" t="str">
        <f t="shared" si="223"/>
        <v>215311651546</v>
      </c>
      <c r="J3491" s="10">
        <v>45656</v>
      </c>
      <c r="K3491" s="11">
        <v>1651546</v>
      </c>
      <c r="L3491" s="11">
        <f t="shared" si="224"/>
        <v>0</v>
      </c>
      <c r="N3491" s="13" t="s">
        <v>683</v>
      </c>
      <c r="O3491" s="10">
        <f>+IFERROR(VLOOKUP(I3491,'[1]Resumen pagos 2025'!$1:$1048576,9,0),0)</f>
        <v>0</v>
      </c>
      <c r="P3491" t="b">
        <f t="shared" si="225"/>
        <v>0</v>
      </c>
    </row>
    <row r="3492" spans="1:16" ht="14.15" customHeight="1">
      <c r="A3492" t="s">
        <v>305</v>
      </c>
      <c r="B3492" t="s">
        <v>41</v>
      </c>
      <c r="C3492" s="9">
        <v>5090356</v>
      </c>
      <c r="D3492" s="10">
        <v>45664</v>
      </c>
      <c r="E3492" s="11">
        <v>66960</v>
      </c>
      <c r="F3492" t="s">
        <v>288</v>
      </c>
      <c r="G3492" s="10">
        <f t="shared" si="222"/>
        <v>45694</v>
      </c>
      <c r="H3492" t="s">
        <v>284</v>
      </c>
      <c r="I3492" s="12" t="str">
        <f t="shared" si="223"/>
        <v>509035666960</v>
      </c>
      <c r="K3492" s="11">
        <v>66960</v>
      </c>
      <c r="L3492" s="11">
        <f t="shared" ref="L3492:L3523" si="226">+K3492-E3492</f>
        <v>0</v>
      </c>
      <c r="O3492" s="10">
        <f>+IFERROR(VLOOKUP(I3492,'[1]Resumen pagos 2025'!$1:$1048576,9,0),0)</f>
        <v>0</v>
      </c>
      <c r="P3492" t="b">
        <f t="shared" si="225"/>
        <v>1</v>
      </c>
    </row>
    <row r="3493" spans="1:16" ht="14.15" customHeight="1">
      <c r="A3493" t="s">
        <v>59</v>
      </c>
      <c r="B3493" t="s">
        <v>41</v>
      </c>
      <c r="C3493" s="9">
        <v>9534</v>
      </c>
      <c r="D3493" s="10">
        <v>45664</v>
      </c>
      <c r="E3493" s="11">
        <v>795070</v>
      </c>
      <c r="F3493" t="s">
        <v>288</v>
      </c>
      <c r="G3493" s="10">
        <f t="shared" si="222"/>
        <v>45694</v>
      </c>
      <c r="H3493" t="s">
        <v>284</v>
      </c>
      <c r="I3493" s="12" t="str">
        <f t="shared" si="223"/>
        <v>9534795070</v>
      </c>
      <c r="J3493" s="10">
        <v>45694</v>
      </c>
      <c r="K3493" s="11">
        <v>795070</v>
      </c>
      <c r="L3493" s="11">
        <f t="shared" si="226"/>
        <v>0</v>
      </c>
      <c r="O3493" s="10">
        <f>+IFERROR(VLOOKUP(I3493,'[1]Resumen pagos 2025'!$1:$1048576,9,0),0)</f>
        <v>45694</v>
      </c>
      <c r="P3493" t="b">
        <f t="shared" si="225"/>
        <v>1</v>
      </c>
    </row>
    <row r="3494" spans="1:16" ht="14.15" customHeight="1">
      <c r="A3494" t="s">
        <v>61</v>
      </c>
      <c r="B3494" t="s">
        <v>297</v>
      </c>
      <c r="C3494" s="9">
        <v>1812</v>
      </c>
      <c r="D3494" s="10">
        <v>45664</v>
      </c>
      <c r="E3494" s="11">
        <v>1467139</v>
      </c>
      <c r="F3494" t="s">
        <v>288</v>
      </c>
      <c r="G3494" s="10">
        <f t="shared" si="222"/>
        <v>45694</v>
      </c>
      <c r="H3494" t="s">
        <v>284</v>
      </c>
      <c r="I3494" s="12" t="str">
        <f t="shared" si="223"/>
        <v>18121467139</v>
      </c>
      <c r="J3494" s="10">
        <v>45670</v>
      </c>
      <c r="K3494" s="11">
        <v>1467139</v>
      </c>
      <c r="L3494" s="11">
        <f t="shared" si="226"/>
        <v>0</v>
      </c>
      <c r="O3494" s="10">
        <f>+IFERROR(VLOOKUP(I3494,'[1]Resumen pagos 2025'!$1:$1048576,9,0),0)</f>
        <v>45670</v>
      </c>
      <c r="P3494" t="b">
        <f t="shared" si="225"/>
        <v>1</v>
      </c>
    </row>
    <row r="3495" spans="1:16" ht="14.15" customHeight="1">
      <c r="A3495" t="s">
        <v>397</v>
      </c>
      <c r="B3495" t="s">
        <v>41</v>
      </c>
      <c r="C3495" s="9">
        <v>8872</v>
      </c>
      <c r="D3495" s="10">
        <v>45664</v>
      </c>
      <c r="E3495" s="11">
        <v>295000</v>
      </c>
      <c r="F3495" t="s">
        <v>288</v>
      </c>
      <c r="G3495" s="10">
        <f t="shared" si="222"/>
        <v>45694</v>
      </c>
      <c r="H3495" t="s">
        <v>284</v>
      </c>
      <c r="I3495" s="12" t="str">
        <f t="shared" si="223"/>
        <v>8872295000</v>
      </c>
      <c r="J3495" s="10">
        <v>45660</v>
      </c>
      <c r="K3495" s="11">
        <v>295000</v>
      </c>
      <c r="L3495" s="11">
        <f t="shared" si="226"/>
        <v>0</v>
      </c>
      <c r="O3495" s="10">
        <f>+IFERROR(VLOOKUP(I3495,'[1]Resumen pagos 2025'!$1:$1048576,9,0),0)</f>
        <v>45660</v>
      </c>
      <c r="P3495" t="b">
        <f t="shared" si="225"/>
        <v>1</v>
      </c>
    </row>
    <row r="3496" spans="1:16" ht="14.15" customHeight="1">
      <c r="A3496" t="s">
        <v>65</v>
      </c>
      <c r="B3496" t="s">
        <v>41</v>
      </c>
      <c r="C3496" s="9">
        <v>5438</v>
      </c>
      <c r="D3496" s="10">
        <v>45664</v>
      </c>
      <c r="E3496" s="11">
        <v>2674947</v>
      </c>
      <c r="F3496" t="s">
        <v>288</v>
      </c>
      <c r="G3496" s="10">
        <f t="shared" si="222"/>
        <v>45694</v>
      </c>
      <c r="H3496" t="s">
        <v>284</v>
      </c>
      <c r="I3496" s="12" t="str">
        <f t="shared" si="223"/>
        <v>54382674947</v>
      </c>
      <c r="J3496" s="10">
        <v>45685</v>
      </c>
      <c r="K3496" s="11">
        <v>2674947</v>
      </c>
      <c r="L3496" s="11">
        <f t="shared" si="226"/>
        <v>0</v>
      </c>
      <c r="O3496" s="10">
        <f>+IFERROR(VLOOKUP(I3496,'[1]Resumen pagos 2025'!$1:$1048576,9,0),0)</f>
        <v>45685</v>
      </c>
      <c r="P3496" t="b">
        <f t="shared" si="225"/>
        <v>1</v>
      </c>
    </row>
    <row r="3497" spans="1:16" ht="14.15" customHeight="1">
      <c r="A3497" t="s">
        <v>65</v>
      </c>
      <c r="B3497" t="s">
        <v>41</v>
      </c>
      <c r="C3497" s="9">
        <v>5439</v>
      </c>
      <c r="D3497" s="10">
        <v>45664</v>
      </c>
      <c r="E3497" s="11">
        <v>510260</v>
      </c>
      <c r="F3497" t="s">
        <v>288</v>
      </c>
      <c r="G3497" s="10">
        <f t="shared" si="222"/>
        <v>45694</v>
      </c>
      <c r="H3497" t="s">
        <v>284</v>
      </c>
      <c r="I3497" s="12" t="str">
        <f t="shared" si="223"/>
        <v>5439510260</v>
      </c>
      <c r="J3497" s="10">
        <v>45685</v>
      </c>
      <c r="K3497" s="11">
        <v>510260</v>
      </c>
      <c r="L3497" s="11">
        <f t="shared" si="226"/>
        <v>0</v>
      </c>
      <c r="O3497" s="10">
        <f>+IFERROR(VLOOKUP(I3497,'[1]Resumen pagos 2025'!$1:$1048576,9,0),0)</f>
        <v>45685</v>
      </c>
      <c r="P3497" t="b">
        <f t="shared" si="225"/>
        <v>1</v>
      </c>
    </row>
    <row r="3498" spans="1:16" ht="14.15" customHeight="1">
      <c r="A3498" t="s">
        <v>67</v>
      </c>
      <c r="B3498" t="s">
        <v>41</v>
      </c>
      <c r="C3498" s="9">
        <v>44944</v>
      </c>
      <c r="D3498" s="10">
        <v>45665</v>
      </c>
      <c r="E3498" s="11">
        <v>65940</v>
      </c>
      <c r="F3498" t="s">
        <v>288</v>
      </c>
      <c r="G3498" s="10">
        <f t="shared" si="222"/>
        <v>45695</v>
      </c>
      <c r="H3498" t="s">
        <v>284</v>
      </c>
      <c r="I3498" s="12" t="str">
        <f t="shared" si="223"/>
        <v>4494465940</v>
      </c>
      <c r="J3498" s="10">
        <v>45719</v>
      </c>
      <c r="K3498" s="11">
        <v>65940</v>
      </c>
      <c r="L3498" s="11">
        <f t="shared" si="226"/>
        <v>0</v>
      </c>
      <c r="N3498" s="14" t="s">
        <v>298</v>
      </c>
      <c r="O3498" s="10">
        <f>+IFERROR(VLOOKUP(I3498,'[1]Resumen pagos 2025'!$1:$1048576,9,0),0)</f>
        <v>45719</v>
      </c>
      <c r="P3498" t="b">
        <f t="shared" si="225"/>
        <v>1</v>
      </c>
    </row>
    <row r="3499" spans="1:16" ht="14.15" customHeight="1">
      <c r="A3499" t="s">
        <v>128</v>
      </c>
      <c r="B3499" t="s">
        <v>41</v>
      </c>
      <c r="C3499" s="9">
        <v>874506</v>
      </c>
      <c r="D3499" s="10">
        <v>45665</v>
      </c>
      <c r="E3499" s="11">
        <v>562388</v>
      </c>
      <c r="F3499" t="s">
        <v>288</v>
      </c>
      <c r="G3499" s="10">
        <f t="shared" si="222"/>
        <v>45695</v>
      </c>
      <c r="H3499" t="s">
        <v>284</v>
      </c>
      <c r="I3499" s="12" t="str">
        <f t="shared" si="223"/>
        <v>874506562388</v>
      </c>
      <c r="J3499" s="10">
        <v>45319</v>
      </c>
      <c r="K3499" s="11">
        <v>562388</v>
      </c>
      <c r="L3499" s="11">
        <f t="shared" si="226"/>
        <v>0</v>
      </c>
      <c r="O3499" s="10">
        <f>+IFERROR(VLOOKUP(I3499,'[1]Resumen pagos 2025'!$1:$1048576,9,0),0)</f>
        <v>0</v>
      </c>
      <c r="P3499" t="b">
        <f t="shared" si="225"/>
        <v>0</v>
      </c>
    </row>
    <row r="3500" spans="1:16" ht="14.15" customHeight="1">
      <c r="A3500" t="s">
        <v>674</v>
      </c>
      <c r="B3500" t="s">
        <v>41</v>
      </c>
      <c r="C3500" s="9">
        <v>1910761</v>
      </c>
      <c r="D3500" s="10">
        <v>45665</v>
      </c>
      <c r="E3500" s="11">
        <v>1399980</v>
      </c>
      <c r="F3500" t="s">
        <v>288</v>
      </c>
      <c r="G3500" s="10">
        <f t="shared" si="222"/>
        <v>45695</v>
      </c>
      <c r="H3500" t="s">
        <v>284</v>
      </c>
      <c r="I3500" s="12" t="str">
        <f t="shared" si="223"/>
        <v>19107611399980</v>
      </c>
      <c r="J3500" s="10">
        <v>45665</v>
      </c>
      <c r="K3500" s="11">
        <v>1399980</v>
      </c>
      <c r="L3500" s="11">
        <f t="shared" si="226"/>
        <v>0</v>
      </c>
      <c r="O3500" s="10">
        <f>+IFERROR(VLOOKUP(I3500,'[1]Resumen pagos 2025'!$1:$1048576,9,0),0)</f>
        <v>45665</v>
      </c>
      <c r="P3500" t="b">
        <f t="shared" si="225"/>
        <v>1</v>
      </c>
    </row>
    <row r="3501" spans="1:16" ht="14.15" customHeight="1">
      <c r="A3501" t="s">
        <v>674</v>
      </c>
      <c r="B3501" t="s">
        <v>41</v>
      </c>
      <c r="C3501" s="9">
        <v>1910771</v>
      </c>
      <c r="D3501" s="10">
        <v>45665</v>
      </c>
      <c r="E3501" s="11">
        <v>1139970</v>
      </c>
      <c r="F3501" t="s">
        <v>288</v>
      </c>
      <c r="G3501" s="10">
        <f t="shared" si="222"/>
        <v>45695</v>
      </c>
      <c r="H3501" t="s">
        <v>284</v>
      </c>
      <c r="I3501" s="12" t="str">
        <f t="shared" si="223"/>
        <v>19107711139970</v>
      </c>
      <c r="J3501" s="10">
        <v>45665</v>
      </c>
      <c r="K3501" s="11">
        <v>1139970</v>
      </c>
      <c r="L3501" s="11">
        <f t="shared" si="226"/>
        <v>0</v>
      </c>
      <c r="O3501" s="10">
        <f>+IFERROR(VLOOKUP(I3501,'[1]Resumen pagos 2025'!$1:$1048576,9,0),0)</f>
        <v>45665</v>
      </c>
      <c r="P3501" t="b">
        <f t="shared" si="225"/>
        <v>1</v>
      </c>
    </row>
    <row r="3502" spans="1:16" ht="14.15" customHeight="1">
      <c r="A3502" t="s">
        <v>47</v>
      </c>
      <c r="B3502" t="s">
        <v>41</v>
      </c>
      <c r="C3502" s="9">
        <v>14014</v>
      </c>
      <c r="D3502" s="10">
        <v>45665</v>
      </c>
      <c r="E3502" s="11">
        <v>494169</v>
      </c>
      <c r="F3502" t="s">
        <v>288</v>
      </c>
      <c r="G3502" s="10">
        <f t="shared" si="222"/>
        <v>45695</v>
      </c>
      <c r="H3502" t="s">
        <v>284</v>
      </c>
      <c r="I3502" s="12" t="str">
        <f t="shared" si="223"/>
        <v>14014494169</v>
      </c>
      <c r="J3502" s="10">
        <v>45719</v>
      </c>
      <c r="K3502" s="11">
        <v>494169</v>
      </c>
      <c r="L3502" s="11">
        <f t="shared" si="226"/>
        <v>0</v>
      </c>
      <c r="O3502" s="10">
        <f>+IFERROR(VLOOKUP(I3502,'[1]Resumen pagos 2025'!$1:$1048576,9,0),0)</f>
        <v>45719</v>
      </c>
      <c r="P3502" t="b">
        <f t="shared" si="225"/>
        <v>1</v>
      </c>
    </row>
    <row r="3503" spans="1:16" ht="15.65" customHeight="1">
      <c r="A3503" t="s">
        <v>426</v>
      </c>
      <c r="B3503" t="s">
        <v>41</v>
      </c>
      <c r="C3503" s="9">
        <v>6490068</v>
      </c>
      <c r="D3503" s="10">
        <v>45665</v>
      </c>
      <c r="E3503" s="11">
        <v>8489</v>
      </c>
      <c r="F3503" t="s">
        <v>288</v>
      </c>
      <c r="G3503" s="10">
        <f t="shared" si="222"/>
        <v>45695</v>
      </c>
      <c r="H3503" t="s">
        <v>284</v>
      </c>
      <c r="I3503" s="12" t="str">
        <f t="shared" si="223"/>
        <v>64900688489</v>
      </c>
      <c r="J3503" s="10">
        <v>45665</v>
      </c>
      <c r="K3503" s="11">
        <v>8489</v>
      </c>
      <c r="L3503" s="11">
        <f t="shared" si="226"/>
        <v>0</v>
      </c>
      <c r="O3503" s="10">
        <f>+IFERROR(VLOOKUP(I3503,'[1]Resumen pagos 2025'!$1:$1048576,9,0),0)</f>
        <v>0</v>
      </c>
      <c r="P3503" t="b">
        <f t="shared" si="225"/>
        <v>0</v>
      </c>
    </row>
    <row r="3504" spans="1:16" ht="14.15" customHeight="1">
      <c r="A3504" t="s">
        <v>60</v>
      </c>
      <c r="B3504" t="s">
        <v>41</v>
      </c>
      <c r="C3504" s="9">
        <v>18</v>
      </c>
      <c r="D3504" s="10">
        <v>45665</v>
      </c>
      <c r="E3504" s="11">
        <v>434357</v>
      </c>
      <c r="F3504" t="s">
        <v>288</v>
      </c>
      <c r="G3504" s="10">
        <f t="shared" si="222"/>
        <v>45695</v>
      </c>
      <c r="H3504" t="s">
        <v>284</v>
      </c>
      <c r="I3504" s="12" t="str">
        <f t="shared" si="223"/>
        <v>18434357</v>
      </c>
      <c r="J3504" s="10">
        <v>45699</v>
      </c>
      <c r="K3504" s="11">
        <v>434357</v>
      </c>
      <c r="L3504" s="11">
        <f t="shared" si="226"/>
        <v>0</v>
      </c>
      <c r="O3504" s="10">
        <f>+IFERROR(VLOOKUP(I3504,'[1]Resumen pagos 2025'!$1:$1048576,9,0),0)</f>
        <v>45699</v>
      </c>
      <c r="P3504" t="b">
        <f t="shared" si="225"/>
        <v>1</v>
      </c>
    </row>
    <row r="3505" spans="1:16">
      <c r="A3505" t="s">
        <v>532</v>
      </c>
      <c r="B3505" t="s">
        <v>41</v>
      </c>
      <c r="C3505" s="9">
        <v>2696</v>
      </c>
      <c r="D3505" s="10">
        <v>45665</v>
      </c>
      <c r="E3505" s="11">
        <v>152201</v>
      </c>
      <c r="F3505" t="s">
        <v>288</v>
      </c>
      <c r="G3505" s="10">
        <f t="shared" si="222"/>
        <v>45695</v>
      </c>
      <c r="H3505" t="s">
        <v>284</v>
      </c>
      <c r="I3505" s="12" t="str">
        <f t="shared" si="223"/>
        <v>2696152201</v>
      </c>
      <c r="J3505" s="10">
        <v>45699</v>
      </c>
      <c r="K3505" s="11">
        <v>152201</v>
      </c>
      <c r="L3505" s="11">
        <f t="shared" si="226"/>
        <v>0</v>
      </c>
      <c r="M3505" t="s">
        <v>714</v>
      </c>
      <c r="O3505" s="10">
        <f>+IFERROR(VLOOKUP(I3505,'[1]Resumen pagos 2025'!$1:$1048576,9,0),0)</f>
        <v>0</v>
      </c>
      <c r="P3505" t="b">
        <f t="shared" si="225"/>
        <v>0</v>
      </c>
    </row>
    <row r="3506" spans="1:16" ht="14.15" customHeight="1">
      <c r="A3506" t="s">
        <v>305</v>
      </c>
      <c r="B3506" t="s">
        <v>41</v>
      </c>
      <c r="C3506" s="9">
        <v>5091032</v>
      </c>
      <c r="D3506" s="10">
        <v>45665</v>
      </c>
      <c r="E3506" s="11">
        <v>1269990</v>
      </c>
      <c r="F3506" t="s">
        <v>288</v>
      </c>
      <c r="G3506" s="10">
        <f t="shared" si="222"/>
        <v>45695</v>
      </c>
      <c r="H3506" t="s">
        <v>284</v>
      </c>
      <c r="I3506" s="12" t="str">
        <f t="shared" si="223"/>
        <v>50910321269990</v>
      </c>
      <c r="J3506" s="10">
        <v>45665</v>
      </c>
      <c r="K3506" s="11">
        <v>1269990</v>
      </c>
      <c r="L3506" s="11">
        <f t="shared" si="226"/>
        <v>0</v>
      </c>
      <c r="O3506" s="10">
        <f>+IFERROR(VLOOKUP(I3506,'[1]Resumen pagos 2025'!$1:$1048576,9,0),0)</f>
        <v>45665</v>
      </c>
      <c r="P3506" t="b">
        <f t="shared" si="225"/>
        <v>1</v>
      </c>
    </row>
    <row r="3507" spans="1:16" ht="14.15" customHeight="1">
      <c r="A3507" t="s">
        <v>715</v>
      </c>
      <c r="B3507" t="s">
        <v>41</v>
      </c>
      <c r="C3507" s="9">
        <v>7044260</v>
      </c>
      <c r="D3507" s="10">
        <v>45665</v>
      </c>
      <c r="E3507" s="11">
        <v>14143</v>
      </c>
      <c r="F3507" t="s">
        <v>288</v>
      </c>
      <c r="G3507" s="10">
        <f t="shared" si="222"/>
        <v>45695</v>
      </c>
      <c r="H3507" t="s">
        <v>284</v>
      </c>
      <c r="I3507" s="12" t="str">
        <f t="shared" si="223"/>
        <v>704426014143</v>
      </c>
      <c r="J3507" s="10">
        <f>+G3507</f>
        <v>45695</v>
      </c>
      <c r="K3507" s="11">
        <f>+E3507</f>
        <v>14143</v>
      </c>
      <c r="L3507" s="11">
        <f t="shared" si="226"/>
        <v>0</v>
      </c>
      <c r="O3507" s="10">
        <f>+IFERROR(VLOOKUP(I3507,'[1]Resumen pagos 2025'!$1:$1048576,9,0),0)</f>
        <v>0</v>
      </c>
      <c r="P3507" t="b">
        <f t="shared" si="225"/>
        <v>0</v>
      </c>
    </row>
    <row r="3508" spans="1:16" ht="14.5" customHeight="1">
      <c r="A3508" t="s">
        <v>65</v>
      </c>
      <c r="B3508" t="s">
        <v>41</v>
      </c>
      <c r="C3508" s="9">
        <v>5445</v>
      </c>
      <c r="D3508" s="10">
        <v>45665</v>
      </c>
      <c r="E3508" s="11">
        <v>155161</v>
      </c>
      <c r="F3508" t="s">
        <v>288</v>
      </c>
      <c r="G3508" s="10">
        <f t="shared" si="222"/>
        <v>45695</v>
      </c>
      <c r="H3508" t="s">
        <v>284</v>
      </c>
      <c r="I3508" s="12" t="str">
        <f t="shared" si="223"/>
        <v>5445155161</v>
      </c>
      <c r="J3508" s="10">
        <v>45685</v>
      </c>
      <c r="K3508" s="11">
        <v>155161</v>
      </c>
      <c r="L3508" s="11">
        <f t="shared" si="226"/>
        <v>0</v>
      </c>
      <c r="O3508" s="10">
        <f>+IFERROR(VLOOKUP(I3508,'[1]Resumen pagos 2025'!$1:$1048576,9,0),0)</f>
        <v>45685</v>
      </c>
      <c r="P3508" t="b">
        <f t="shared" si="225"/>
        <v>1</v>
      </c>
    </row>
    <row r="3509" spans="1:16">
      <c r="A3509" t="s">
        <v>716</v>
      </c>
      <c r="B3509" t="s">
        <v>297</v>
      </c>
      <c r="C3509" s="9">
        <v>26</v>
      </c>
      <c r="D3509" s="10">
        <v>45665</v>
      </c>
      <c r="E3509" s="11">
        <v>301500</v>
      </c>
      <c r="F3509" t="s">
        <v>288</v>
      </c>
      <c r="G3509" s="10">
        <f t="shared" si="222"/>
        <v>45695</v>
      </c>
      <c r="H3509" t="s">
        <v>284</v>
      </c>
      <c r="I3509" s="12" t="str">
        <f t="shared" si="223"/>
        <v>26301500</v>
      </c>
      <c r="J3509" s="10">
        <v>45855</v>
      </c>
      <c r="K3509" s="11">
        <v>301500</v>
      </c>
      <c r="L3509" s="11">
        <f t="shared" si="226"/>
        <v>0</v>
      </c>
      <c r="M3509" t="s">
        <v>717</v>
      </c>
      <c r="O3509" s="10">
        <f>+IFERROR(VLOOKUP(I3509,'[1]Resumen pagos 2025'!$1:$1048576,9,0),0)</f>
        <v>0</v>
      </c>
      <c r="P3509" t="b">
        <f t="shared" si="225"/>
        <v>0</v>
      </c>
    </row>
    <row r="3510" spans="1:16">
      <c r="A3510" t="s">
        <v>718</v>
      </c>
      <c r="B3510" t="s">
        <v>41</v>
      </c>
      <c r="C3510" s="9">
        <v>13284</v>
      </c>
      <c r="D3510" s="10">
        <v>45666</v>
      </c>
      <c r="E3510" s="11">
        <v>69940</v>
      </c>
      <c r="F3510" t="s">
        <v>288</v>
      </c>
      <c r="G3510" s="10">
        <f t="shared" si="222"/>
        <v>45696</v>
      </c>
      <c r="H3510" t="s">
        <v>284</v>
      </c>
      <c r="I3510" s="12" t="str">
        <f t="shared" si="223"/>
        <v>1328469940</v>
      </c>
      <c r="J3510" s="10">
        <v>45666</v>
      </c>
      <c r="K3510" s="11">
        <v>69940</v>
      </c>
      <c r="L3510" s="11">
        <f t="shared" si="226"/>
        <v>0</v>
      </c>
      <c r="M3510" t="s">
        <v>719</v>
      </c>
      <c r="O3510" s="10">
        <f>+IFERROR(VLOOKUP(I3510,'[1]Resumen pagos 2025'!$1:$1048576,9,0),0)</f>
        <v>0</v>
      </c>
      <c r="P3510" t="b">
        <f t="shared" si="225"/>
        <v>0</v>
      </c>
    </row>
    <row r="3511" spans="1:16">
      <c r="A3511" t="s">
        <v>46</v>
      </c>
      <c r="B3511" t="s">
        <v>41</v>
      </c>
      <c r="C3511" s="9">
        <v>25912</v>
      </c>
      <c r="D3511" s="10">
        <v>45666</v>
      </c>
      <c r="E3511" s="11">
        <v>654446</v>
      </c>
      <c r="F3511" t="s">
        <v>288</v>
      </c>
      <c r="G3511" s="10">
        <f t="shared" si="222"/>
        <v>45696</v>
      </c>
      <c r="H3511" t="s">
        <v>284</v>
      </c>
      <c r="I3511" s="12" t="str">
        <f t="shared" si="223"/>
        <v>25912654446</v>
      </c>
      <c r="J3511" s="10">
        <v>45723</v>
      </c>
      <c r="K3511" s="11">
        <v>654446</v>
      </c>
      <c r="L3511" s="11">
        <f t="shared" si="226"/>
        <v>0</v>
      </c>
      <c r="N3511" s="13" t="s">
        <v>603</v>
      </c>
      <c r="O3511" s="10">
        <f>+IFERROR(VLOOKUP(I3511,'[1]Resumen pagos 2025'!$1:$1048576,9,0),0)</f>
        <v>45723</v>
      </c>
      <c r="P3511" t="b">
        <f t="shared" si="225"/>
        <v>1</v>
      </c>
    </row>
    <row r="3512" spans="1:16">
      <c r="A3512" t="s">
        <v>54</v>
      </c>
      <c r="B3512" t="s">
        <v>41</v>
      </c>
      <c r="C3512" s="9">
        <v>96573</v>
      </c>
      <c r="D3512" s="10">
        <v>45666</v>
      </c>
      <c r="E3512" s="11">
        <v>1851813</v>
      </c>
      <c r="F3512" t="s">
        <v>288</v>
      </c>
      <c r="G3512" s="10">
        <f t="shared" si="222"/>
        <v>45696</v>
      </c>
      <c r="H3512" t="s">
        <v>284</v>
      </c>
      <c r="I3512" s="12" t="str">
        <f t="shared" si="223"/>
        <v>965731851813</v>
      </c>
      <c r="J3512" s="10">
        <v>45688</v>
      </c>
      <c r="K3512" s="11">
        <v>1851813</v>
      </c>
      <c r="L3512" s="11">
        <f t="shared" si="226"/>
        <v>0</v>
      </c>
      <c r="N3512" s="13" t="s">
        <v>582</v>
      </c>
      <c r="O3512" s="10">
        <f>+IFERROR(VLOOKUP(I3512,'[1]Resumen pagos 2025'!$1:$1048576,9,0),0)</f>
        <v>45688</v>
      </c>
      <c r="P3512" t="b">
        <f t="shared" si="225"/>
        <v>1</v>
      </c>
    </row>
    <row r="3513" spans="1:16">
      <c r="A3513" t="s">
        <v>477</v>
      </c>
      <c r="B3513" t="s">
        <v>41</v>
      </c>
      <c r="C3513" s="9">
        <v>311938</v>
      </c>
      <c r="D3513" s="10">
        <v>45666</v>
      </c>
      <c r="E3513" s="11">
        <v>44990</v>
      </c>
      <c r="F3513" t="s">
        <v>288</v>
      </c>
      <c r="G3513" s="10">
        <f t="shared" si="222"/>
        <v>45696</v>
      </c>
      <c r="H3513" t="s">
        <v>284</v>
      </c>
      <c r="I3513" s="12" t="str">
        <f t="shared" si="223"/>
        <v>31193844990</v>
      </c>
      <c r="K3513" s="11">
        <v>44990</v>
      </c>
      <c r="L3513" s="11">
        <f t="shared" si="226"/>
        <v>0</v>
      </c>
      <c r="O3513" s="10">
        <f>+IFERROR(VLOOKUP(I3513,'[1]Resumen pagos 2025'!$1:$1048576,9,0),0)</f>
        <v>0</v>
      </c>
      <c r="P3513" t="b">
        <f t="shared" si="225"/>
        <v>1</v>
      </c>
    </row>
    <row r="3514" spans="1:16">
      <c r="A3514" t="s">
        <v>706</v>
      </c>
      <c r="B3514" t="s">
        <v>41</v>
      </c>
      <c r="C3514" s="9">
        <v>1852</v>
      </c>
      <c r="D3514" s="10">
        <v>45666</v>
      </c>
      <c r="E3514" s="11">
        <v>265863</v>
      </c>
      <c r="F3514" t="s">
        <v>288</v>
      </c>
      <c r="G3514" s="10">
        <f t="shared" si="222"/>
        <v>45696</v>
      </c>
      <c r="H3514" t="s">
        <v>284</v>
      </c>
      <c r="I3514" s="12" t="str">
        <f t="shared" si="223"/>
        <v>1852265863</v>
      </c>
      <c r="J3514" s="10">
        <v>45706</v>
      </c>
      <c r="K3514" s="11">
        <v>265863</v>
      </c>
      <c r="L3514" s="11">
        <f t="shared" si="226"/>
        <v>0</v>
      </c>
      <c r="O3514" s="10">
        <f>+IFERROR(VLOOKUP(I3514,'[1]Resumen pagos 2025'!$1:$1048576,9,0),0)</f>
        <v>45706</v>
      </c>
      <c r="P3514" t="b">
        <f t="shared" si="225"/>
        <v>1</v>
      </c>
    </row>
    <row r="3515" spans="1:16">
      <c r="A3515" t="s">
        <v>57</v>
      </c>
      <c r="B3515" t="s">
        <v>41</v>
      </c>
      <c r="C3515" s="9">
        <v>612851</v>
      </c>
      <c r="D3515" s="10">
        <v>45666</v>
      </c>
      <c r="E3515" s="11">
        <v>170141</v>
      </c>
      <c r="F3515" t="s">
        <v>288</v>
      </c>
      <c r="G3515" s="10">
        <f t="shared" si="222"/>
        <v>45696</v>
      </c>
      <c r="H3515" t="s">
        <v>284</v>
      </c>
      <c r="I3515" s="12" t="str">
        <f t="shared" si="223"/>
        <v>612851170141</v>
      </c>
      <c r="J3515" s="10">
        <v>45663</v>
      </c>
      <c r="K3515" s="11">
        <v>170141</v>
      </c>
      <c r="L3515" s="11">
        <f t="shared" si="226"/>
        <v>0</v>
      </c>
      <c r="O3515" s="10">
        <f>+IFERROR(VLOOKUP(I3515,'[1]Resumen pagos 2025'!$1:$1048576,9,0),0)</f>
        <v>45663</v>
      </c>
      <c r="P3515" t="b">
        <f t="shared" si="225"/>
        <v>1</v>
      </c>
    </row>
    <row r="3516" spans="1:16">
      <c r="A3516" t="s">
        <v>720</v>
      </c>
      <c r="B3516" t="s">
        <v>41</v>
      </c>
      <c r="C3516" s="9">
        <v>59648</v>
      </c>
      <c r="D3516" s="10">
        <v>45666</v>
      </c>
      <c r="E3516" s="11">
        <v>302310</v>
      </c>
      <c r="F3516" t="s">
        <v>288</v>
      </c>
      <c r="G3516" s="10">
        <f t="shared" si="222"/>
        <v>45696</v>
      </c>
      <c r="H3516" t="s">
        <v>284</v>
      </c>
      <c r="I3516" s="12" t="str">
        <f t="shared" si="223"/>
        <v>59648302310</v>
      </c>
      <c r="J3516" s="10">
        <v>45666</v>
      </c>
      <c r="K3516" s="11">
        <v>728372</v>
      </c>
      <c r="L3516" s="11">
        <f t="shared" si="226"/>
        <v>426062</v>
      </c>
      <c r="O3516" s="10">
        <f>+IFERROR(VLOOKUP(I3516,'[1]Resumen pagos 2025'!$1:$1048576,9,0),0)</f>
        <v>45666</v>
      </c>
      <c r="P3516" t="b">
        <f t="shared" si="225"/>
        <v>1</v>
      </c>
    </row>
    <row r="3517" spans="1:16">
      <c r="A3517" t="s">
        <v>49</v>
      </c>
      <c r="B3517" t="s">
        <v>41</v>
      </c>
      <c r="C3517" s="9">
        <v>14996</v>
      </c>
      <c r="D3517" s="10">
        <v>45666</v>
      </c>
      <c r="E3517" s="11">
        <v>314625</v>
      </c>
      <c r="F3517" t="s">
        <v>288</v>
      </c>
      <c r="G3517" s="10">
        <f t="shared" si="222"/>
        <v>45696</v>
      </c>
      <c r="H3517" t="s">
        <v>284</v>
      </c>
      <c r="I3517" s="12" t="str">
        <f t="shared" si="223"/>
        <v>14996314625</v>
      </c>
      <c r="J3517" s="10">
        <v>45688</v>
      </c>
      <c r="K3517" s="11">
        <v>314625</v>
      </c>
      <c r="L3517" s="11">
        <f t="shared" si="226"/>
        <v>0</v>
      </c>
      <c r="O3517" s="10">
        <f>+IFERROR(VLOOKUP(I3517,'[1]Resumen pagos 2025'!$1:$1048576,9,0),0)</f>
        <v>45688</v>
      </c>
      <c r="P3517" t="b">
        <f t="shared" si="225"/>
        <v>1</v>
      </c>
    </row>
    <row r="3518" spans="1:16">
      <c r="A3518" t="s">
        <v>49</v>
      </c>
      <c r="B3518" t="s">
        <v>41</v>
      </c>
      <c r="C3518" s="9">
        <v>14995</v>
      </c>
      <c r="D3518" s="10">
        <v>45666</v>
      </c>
      <c r="E3518" s="11">
        <v>492523</v>
      </c>
      <c r="F3518" t="s">
        <v>288</v>
      </c>
      <c r="G3518" s="10">
        <f t="shared" si="222"/>
        <v>45696</v>
      </c>
      <c r="H3518" t="s">
        <v>284</v>
      </c>
      <c r="I3518" s="12" t="str">
        <f t="shared" si="223"/>
        <v>14995492523</v>
      </c>
      <c r="J3518" s="10">
        <v>45688</v>
      </c>
      <c r="K3518" s="11">
        <v>492523</v>
      </c>
      <c r="L3518" s="11">
        <f t="shared" si="226"/>
        <v>0</v>
      </c>
      <c r="O3518" s="10">
        <f>+IFERROR(VLOOKUP(I3518,'[1]Resumen pagos 2025'!$1:$1048576,9,0),0)</f>
        <v>45688</v>
      </c>
      <c r="P3518" t="b">
        <f t="shared" si="225"/>
        <v>1</v>
      </c>
    </row>
    <row r="3519" spans="1:16">
      <c r="A3519" t="s">
        <v>721</v>
      </c>
      <c r="B3519" t="s">
        <v>41</v>
      </c>
      <c r="C3519" s="9">
        <v>2680</v>
      </c>
      <c r="D3519" s="10">
        <v>45667</v>
      </c>
      <c r="E3519" s="11">
        <v>115034</v>
      </c>
      <c r="F3519" t="s">
        <v>288</v>
      </c>
      <c r="G3519" s="10">
        <f t="shared" si="222"/>
        <v>45697</v>
      </c>
      <c r="H3519" t="s">
        <v>284</v>
      </c>
      <c r="I3519" s="12" t="str">
        <f t="shared" si="223"/>
        <v>2680115034</v>
      </c>
      <c r="J3519" s="10">
        <v>45666</v>
      </c>
      <c r="K3519" s="11">
        <v>115034</v>
      </c>
      <c r="L3519" s="11">
        <f t="shared" si="226"/>
        <v>0</v>
      </c>
      <c r="M3519" t="s">
        <v>719</v>
      </c>
      <c r="O3519" s="10">
        <f>+IFERROR(VLOOKUP(I3519,'[1]Resumen pagos 2025'!$1:$1048576,9,0),0)</f>
        <v>0</v>
      </c>
      <c r="P3519" t="b">
        <f t="shared" si="225"/>
        <v>0</v>
      </c>
    </row>
    <row r="3520" spans="1:16">
      <c r="A3520" t="s">
        <v>722</v>
      </c>
      <c r="B3520" t="s">
        <v>41</v>
      </c>
      <c r="C3520" s="9">
        <v>497</v>
      </c>
      <c r="D3520" s="10">
        <v>45667</v>
      </c>
      <c r="E3520" s="11">
        <v>148800</v>
      </c>
      <c r="F3520" t="s">
        <v>288</v>
      </c>
      <c r="G3520" s="10">
        <f t="shared" si="222"/>
        <v>45697</v>
      </c>
      <c r="H3520" t="s">
        <v>284</v>
      </c>
      <c r="I3520" s="12" t="str">
        <f t="shared" si="223"/>
        <v>497148800</v>
      </c>
      <c r="J3520" s="10">
        <v>45666</v>
      </c>
      <c r="K3520" s="11">
        <v>163680</v>
      </c>
      <c r="L3520" s="11">
        <f t="shared" si="226"/>
        <v>14880</v>
      </c>
      <c r="M3520" t="s">
        <v>690</v>
      </c>
      <c r="O3520" s="10">
        <f>+IFERROR(VLOOKUP(I3520,'[1]Resumen pagos 2025'!$1:$1048576,9,0),0)</f>
        <v>0</v>
      </c>
      <c r="P3520" t="b">
        <f t="shared" si="225"/>
        <v>0</v>
      </c>
    </row>
    <row r="3521" spans="1:16">
      <c r="A3521" t="s">
        <v>723</v>
      </c>
      <c r="B3521" t="s">
        <v>41</v>
      </c>
      <c r="C3521" s="9">
        <v>1181</v>
      </c>
      <c r="D3521" s="10">
        <v>45667</v>
      </c>
      <c r="E3521" s="11">
        <v>30150</v>
      </c>
      <c r="F3521" t="s">
        <v>288</v>
      </c>
      <c r="G3521" s="10">
        <f t="shared" si="222"/>
        <v>45697</v>
      </c>
      <c r="H3521" t="s">
        <v>284</v>
      </c>
      <c r="I3521" s="12" t="str">
        <f t="shared" si="223"/>
        <v>118130150</v>
      </c>
      <c r="J3521" s="10">
        <v>45667</v>
      </c>
      <c r="K3521" s="11">
        <v>30150</v>
      </c>
      <c r="L3521" s="11">
        <f t="shared" si="226"/>
        <v>0</v>
      </c>
      <c r="O3521" s="10">
        <f>+IFERROR(VLOOKUP(I3521,'[1]Resumen pagos 2025'!$1:$1048576,9,0),0)</f>
        <v>45667</v>
      </c>
      <c r="P3521" t="b">
        <f t="shared" si="225"/>
        <v>1</v>
      </c>
    </row>
    <row r="3522" spans="1:16">
      <c r="A3522" t="s">
        <v>724</v>
      </c>
      <c r="B3522" t="s">
        <v>41</v>
      </c>
      <c r="C3522" s="9">
        <v>50524296</v>
      </c>
      <c r="D3522" s="10">
        <v>45667</v>
      </c>
      <c r="E3522" s="11">
        <v>89271</v>
      </c>
      <c r="F3522" t="s">
        <v>288</v>
      </c>
      <c r="G3522" s="10">
        <f t="shared" ref="G3522:G3585" si="227">+D3522+30</f>
        <v>45697</v>
      </c>
      <c r="H3522" t="s">
        <v>284</v>
      </c>
      <c r="I3522" s="12" t="str">
        <f t="shared" ref="I3522:I3585" si="228">+C3522&amp;E3522</f>
        <v>5052429689271</v>
      </c>
      <c r="J3522" s="10">
        <v>45692</v>
      </c>
      <c r="K3522" s="11">
        <v>89272</v>
      </c>
      <c r="L3522" s="11">
        <f t="shared" si="226"/>
        <v>1</v>
      </c>
      <c r="O3522" s="10">
        <f>+IFERROR(VLOOKUP(I3522,'[1]Resumen pagos 2025'!$1:$1048576,9,0),0)</f>
        <v>0</v>
      </c>
      <c r="P3522" t="b">
        <f t="shared" si="225"/>
        <v>0</v>
      </c>
    </row>
    <row r="3523" spans="1:16">
      <c r="A3523" t="s">
        <v>337</v>
      </c>
      <c r="B3523" t="s">
        <v>41</v>
      </c>
      <c r="C3523" s="9">
        <v>137562390</v>
      </c>
      <c r="D3523" s="10">
        <v>45669</v>
      </c>
      <c r="E3523" s="11">
        <v>237000</v>
      </c>
      <c r="F3523" t="s">
        <v>288</v>
      </c>
      <c r="G3523" s="10">
        <f t="shared" si="227"/>
        <v>45699</v>
      </c>
      <c r="H3523" t="s">
        <v>284</v>
      </c>
      <c r="I3523" s="12" t="str">
        <f t="shared" si="228"/>
        <v>137562390237000</v>
      </c>
      <c r="J3523" s="10">
        <v>45669</v>
      </c>
      <c r="K3523" s="11">
        <v>237000</v>
      </c>
      <c r="L3523" s="11">
        <f t="shared" si="226"/>
        <v>0</v>
      </c>
      <c r="O3523" s="10">
        <f>+IFERROR(VLOOKUP(I3523,'[1]Resumen pagos 2025'!$1:$1048576,9,0),0)</f>
        <v>45669</v>
      </c>
      <c r="P3523" t="b">
        <f t="shared" si="225"/>
        <v>1</v>
      </c>
    </row>
    <row r="3524" spans="1:16">
      <c r="A3524" t="s">
        <v>598</v>
      </c>
      <c r="B3524" t="s">
        <v>41</v>
      </c>
      <c r="C3524" s="9">
        <v>648861</v>
      </c>
      <c r="D3524" s="10">
        <v>45669</v>
      </c>
      <c r="E3524" s="11">
        <v>13980</v>
      </c>
      <c r="F3524" t="s">
        <v>288</v>
      </c>
      <c r="G3524" s="10">
        <f t="shared" si="227"/>
        <v>45699</v>
      </c>
      <c r="H3524" t="s">
        <v>284</v>
      </c>
      <c r="I3524" s="12" t="str">
        <f t="shared" si="228"/>
        <v>64886113980</v>
      </c>
      <c r="J3524" s="10">
        <v>45669</v>
      </c>
      <c r="K3524" s="11">
        <v>13980</v>
      </c>
      <c r="L3524" s="11">
        <f t="shared" ref="L3524:L3555" si="229">+K3524-E3524</f>
        <v>0</v>
      </c>
      <c r="O3524" s="10">
        <f>+IFERROR(VLOOKUP(I3524,'[1]Resumen pagos 2025'!$1:$1048576,9,0),0)</f>
        <v>45669</v>
      </c>
      <c r="P3524" t="b">
        <f t="shared" si="225"/>
        <v>1</v>
      </c>
    </row>
    <row r="3525" spans="1:16">
      <c r="A3525" t="s">
        <v>66</v>
      </c>
      <c r="B3525" t="s">
        <v>41</v>
      </c>
      <c r="C3525" s="9">
        <v>19</v>
      </c>
      <c r="D3525" s="10">
        <v>45669</v>
      </c>
      <c r="E3525" s="11">
        <v>133944</v>
      </c>
      <c r="F3525" t="s">
        <v>288</v>
      </c>
      <c r="G3525" s="10">
        <f t="shared" si="227"/>
        <v>45699</v>
      </c>
      <c r="H3525" t="s">
        <v>284</v>
      </c>
      <c r="I3525" s="12" t="str">
        <f t="shared" si="228"/>
        <v>19133944</v>
      </c>
      <c r="J3525" s="10">
        <v>45674</v>
      </c>
      <c r="K3525" s="11">
        <v>133944</v>
      </c>
      <c r="L3525" s="11">
        <f t="shared" si="229"/>
        <v>0</v>
      </c>
      <c r="N3525" s="14" t="s">
        <v>588</v>
      </c>
      <c r="O3525" s="10">
        <f>+IFERROR(VLOOKUP(I3525,'[1]Resumen pagos 2025'!$1:$1048576,9,0),0)</f>
        <v>45674</v>
      </c>
      <c r="P3525" t="b">
        <f t="shared" si="225"/>
        <v>1</v>
      </c>
    </row>
    <row r="3526" spans="1:16">
      <c r="A3526" t="s">
        <v>52</v>
      </c>
      <c r="B3526" t="s">
        <v>41</v>
      </c>
      <c r="C3526" s="9">
        <v>126809</v>
      </c>
      <c r="D3526" s="10">
        <v>45670</v>
      </c>
      <c r="E3526" s="11">
        <v>317135</v>
      </c>
      <c r="F3526" t="s">
        <v>288</v>
      </c>
      <c r="G3526" s="10">
        <f t="shared" si="227"/>
        <v>45700</v>
      </c>
      <c r="H3526" t="s">
        <v>284</v>
      </c>
      <c r="I3526" s="12" t="str">
        <f t="shared" si="228"/>
        <v>126809317135</v>
      </c>
      <c r="J3526" s="10">
        <v>45744</v>
      </c>
      <c r="K3526" s="34">
        <v>317135</v>
      </c>
      <c r="L3526" s="34">
        <f t="shared" si="229"/>
        <v>0</v>
      </c>
      <c r="O3526" s="10">
        <f>+IFERROR(VLOOKUP(I3526,'[1]Resumen pagos 2025'!$1:$1048576,9,0),0)</f>
        <v>45744</v>
      </c>
      <c r="P3526" t="b">
        <f t="shared" si="225"/>
        <v>1</v>
      </c>
    </row>
    <row r="3527" spans="1:16">
      <c r="A3527" t="s">
        <v>337</v>
      </c>
      <c r="B3527" t="s">
        <v>41</v>
      </c>
      <c r="C3527" s="9">
        <v>137635951</v>
      </c>
      <c r="D3527" s="10">
        <v>45670</v>
      </c>
      <c r="E3527" s="11">
        <v>809980</v>
      </c>
      <c r="F3527" t="s">
        <v>288</v>
      </c>
      <c r="G3527" s="10">
        <f t="shared" si="227"/>
        <v>45700</v>
      </c>
      <c r="H3527" t="s">
        <v>284</v>
      </c>
      <c r="I3527" s="12" t="str">
        <f t="shared" si="228"/>
        <v>137635951809980</v>
      </c>
      <c r="J3527" s="10">
        <v>45670</v>
      </c>
      <c r="K3527" s="11">
        <v>1309970</v>
      </c>
      <c r="L3527" s="11">
        <f t="shared" si="229"/>
        <v>499990</v>
      </c>
      <c r="M3527" t="s">
        <v>725</v>
      </c>
      <c r="O3527" s="10">
        <f>+IFERROR(VLOOKUP(I3527,'[1]Resumen pagos 2025'!$1:$1048576,9,0),0)</f>
        <v>0</v>
      </c>
      <c r="P3527" t="b">
        <f t="shared" ref="P3527:P3590" si="230">+O3527=J3527</f>
        <v>0</v>
      </c>
    </row>
    <row r="3528" spans="1:16" ht="0.65" customHeight="1">
      <c r="A3528" t="s">
        <v>726</v>
      </c>
      <c r="B3528" t="s">
        <v>41</v>
      </c>
      <c r="C3528" s="9">
        <v>78205</v>
      </c>
      <c r="D3528" s="10">
        <v>45670</v>
      </c>
      <c r="E3528" s="11">
        <v>403980</v>
      </c>
      <c r="F3528" t="s">
        <v>288</v>
      </c>
      <c r="G3528" s="10">
        <f t="shared" si="227"/>
        <v>45700</v>
      </c>
      <c r="H3528" t="s">
        <v>284</v>
      </c>
      <c r="I3528" s="12" t="str">
        <f t="shared" si="228"/>
        <v>78205403980</v>
      </c>
      <c r="J3528" s="10">
        <v>45670</v>
      </c>
      <c r="K3528" s="34">
        <v>403980</v>
      </c>
      <c r="L3528" s="34">
        <f t="shared" si="229"/>
        <v>0</v>
      </c>
      <c r="M3528" t="s">
        <v>727</v>
      </c>
      <c r="O3528" s="10">
        <f>+IFERROR(VLOOKUP(I3528,'[1]Resumen pagos 2025'!$1:$1048576,9,0),0)</f>
        <v>0</v>
      </c>
      <c r="P3528" t="b">
        <f t="shared" si="230"/>
        <v>0</v>
      </c>
    </row>
    <row r="3529" spans="1:16">
      <c r="A3529" t="s">
        <v>728</v>
      </c>
      <c r="B3529" t="s">
        <v>41</v>
      </c>
      <c r="C3529" s="9">
        <v>139</v>
      </c>
      <c r="D3529" s="10">
        <v>45670</v>
      </c>
      <c r="E3529" s="11">
        <v>1406437</v>
      </c>
      <c r="F3529" t="s">
        <v>288</v>
      </c>
      <c r="G3529" s="10">
        <f t="shared" si="227"/>
        <v>45700</v>
      </c>
      <c r="H3529" t="s">
        <v>284</v>
      </c>
      <c r="I3529" s="12" t="str">
        <f t="shared" si="228"/>
        <v>1391406437</v>
      </c>
      <c r="J3529" s="10">
        <v>45671</v>
      </c>
      <c r="K3529" s="11">
        <v>1406437</v>
      </c>
      <c r="L3529" s="11">
        <f t="shared" si="229"/>
        <v>0</v>
      </c>
      <c r="O3529" s="10">
        <f>+IFERROR(VLOOKUP(I3529,'[1]Resumen pagos 2025'!$1:$1048576,9,0),0)</f>
        <v>45671</v>
      </c>
      <c r="P3529" t="b">
        <f t="shared" si="230"/>
        <v>1</v>
      </c>
    </row>
    <row r="3530" spans="1:16">
      <c r="A3530" t="s">
        <v>490</v>
      </c>
      <c r="B3530" t="s">
        <v>41</v>
      </c>
      <c r="C3530" s="9">
        <v>11319674</v>
      </c>
      <c r="D3530" s="10">
        <v>45671</v>
      </c>
      <c r="E3530" s="11">
        <v>499990</v>
      </c>
      <c r="F3530" t="s">
        <v>288</v>
      </c>
      <c r="G3530" s="10">
        <f t="shared" si="227"/>
        <v>45701</v>
      </c>
      <c r="H3530" t="s">
        <v>284</v>
      </c>
      <c r="I3530" s="12" t="str">
        <f t="shared" si="228"/>
        <v>11319674499990</v>
      </c>
      <c r="K3530" s="34"/>
      <c r="L3530" s="34">
        <f t="shared" si="229"/>
        <v>-499990</v>
      </c>
      <c r="O3530" s="10">
        <f>+IFERROR(VLOOKUP(I3530,'[1]Resumen pagos 2025'!$1:$1048576,9,0),0)</f>
        <v>0</v>
      </c>
      <c r="P3530" t="b">
        <f t="shared" si="230"/>
        <v>1</v>
      </c>
    </row>
    <row r="3531" spans="1:16">
      <c r="A3531" t="s">
        <v>55</v>
      </c>
      <c r="B3531" t="s">
        <v>41</v>
      </c>
      <c r="C3531" s="9">
        <v>1141377</v>
      </c>
      <c r="D3531" s="10">
        <v>45671</v>
      </c>
      <c r="E3531" s="11">
        <v>1289990</v>
      </c>
      <c r="F3531" t="s">
        <v>288</v>
      </c>
      <c r="G3531" s="10">
        <f t="shared" si="227"/>
        <v>45701</v>
      </c>
      <c r="H3531" t="s">
        <v>284</v>
      </c>
      <c r="I3531" s="12" t="str">
        <f t="shared" si="228"/>
        <v>11413771289990</v>
      </c>
      <c r="J3531" s="10">
        <v>45671</v>
      </c>
      <c r="K3531" s="11">
        <v>1289990</v>
      </c>
      <c r="L3531" s="11">
        <f t="shared" si="229"/>
        <v>0</v>
      </c>
      <c r="N3531" s="14" t="s">
        <v>304</v>
      </c>
      <c r="O3531" s="10">
        <f>+IFERROR(VLOOKUP(I3531,'[1]Resumen pagos 2025'!$1:$1048576,9,0),0)</f>
        <v>45671</v>
      </c>
      <c r="P3531" t="b">
        <f t="shared" si="230"/>
        <v>1</v>
      </c>
    </row>
    <row r="3532" spans="1:16">
      <c r="A3532" t="s">
        <v>54</v>
      </c>
      <c r="B3532" t="s">
        <v>41</v>
      </c>
      <c r="C3532" s="9">
        <v>96660</v>
      </c>
      <c r="D3532" s="10">
        <v>45671</v>
      </c>
      <c r="E3532" s="11">
        <v>574980</v>
      </c>
      <c r="F3532" t="s">
        <v>288</v>
      </c>
      <c r="G3532" s="10">
        <f t="shared" si="227"/>
        <v>45701</v>
      </c>
      <c r="H3532" t="s">
        <v>284</v>
      </c>
      <c r="I3532" s="12" t="str">
        <f t="shared" si="228"/>
        <v>96660574980</v>
      </c>
      <c r="J3532" s="10">
        <v>45699</v>
      </c>
      <c r="K3532" s="11">
        <f>481000+93980</f>
        <v>574980</v>
      </c>
      <c r="L3532" s="11">
        <f t="shared" si="229"/>
        <v>0</v>
      </c>
      <c r="N3532" s="13" t="s">
        <v>582</v>
      </c>
      <c r="O3532" s="10">
        <f>+IFERROR(VLOOKUP(I3532,'[1]Resumen pagos 2025'!$1:$1048576,9,0),0)</f>
        <v>45663</v>
      </c>
      <c r="P3532" t="b">
        <f t="shared" si="230"/>
        <v>0</v>
      </c>
    </row>
    <row r="3533" spans="1:16">
      <c r="A3533" t="s">
        <v>729</v>
      </c>
      <c r="B3533" t="s">
        <v>41</v>
      </c>
      <c r="C3533" s="9">
        <v>2238783</v>
      </c>
      <c r="D3533" s="10">
        <v>45671</v>
      </c>
      <c r="E3533" s="11">
        <v>221805</v>
      </c>
      <c r="F3533" t="s">
        <v>288</v>
      </c>
      <c r="G3533" s="10">
        <f t="shared" si="227"/>
        <v>45701</v>
      </c>
      <c r="H3533" t="s">
        <v>284</v>
      </c>
      <c r="I3533" s="12" t="str">
        <f t="shared" si="228"/>
        <v>2238783221805</v>
      </c>
      <c r="J3533" s="10">
        <v>45670</v>
      </c>
      <c r="K3533" s="11">
        <v>221805</v>
      </c>
      <c r="L3533" s="11">
        <f t="shared" si="229"/>
        <v>0</v>
      </c>
      <c r="O3533" s="10">
        <f>+IFERROR(VLOOKUP(I3533,'[1]Resumen pagos 2025'!$1:$1048576,9,0),0)</f>
        <v>0</v>
      </c>
      <c r="P3533" t="b">
        <f t="shared" si="230"/>
        <v>0</v>
      </c>
    </row>
    <row r="3534" spans="1:16">
      <c r="A3534" t="s">
        <v>94</v>
      </c>
      <c r="B3534" t="s">
        <v>41</v>
      </c>
      <c r="C3534" s="9">
        <v>797214</v>
      </c>
      <c r="D3534" s="10">
        <v>45671</v>
      </c>
      <c r="E3534" s="11">
        <v>292447</v>
      </c>
      <c r="F3534" t="s">
        <v>288</v>
      </c>
      <c r="G3534" s="10">
        <f t="shared" si="227"/>
        <v>45701</v>
      </c>
      <c r="H3534" t="s">
        <v>284</v>
      </c>
      <c r="I3534" s="12" t="str">
        <f t="shared" si="228"/>
        <v>797214292447</v>
      </c>
      <c r="J3534" s="10">
        <v>45700</v>
      </c>
      <c r="K3534" s="11">
        <v>292447</v>
      </c>
      <c r="L3534" s="11">
        <f t="shared" si="229"/>
        <v>0</v>
      </c>
      <c r="O3534" s="10">
        <f>+IFERROR(VLOOKUP(I3534,'[1]Resumen pagos 2025'!$1:$1048576,9,0),0)</f>
        <v>45699</v>
      </c>
      <c r="P3534" t="b">
        <f t="shared" si="230"/>
        <v>0</v>
      </c>
    </row>
    <row r="3535" spans="1:16">
      <c r="A3535" t="s">
        <v>51</v>
      </c>
      <c r="B3535" t="s">
        <v>41</v>
      </c>
      <c r="C3535" s="9">
        <v>22062</v>
      </c>
      <c r="D3535" s="10">
        <v>45672</v>
      </c>
      <c r="E3535" s="11">
        <v>102804</v>
      </c>
      <c r="F3535" t="s">
        <v>288</v>
      </c>
      <c r="G3535" s="10">
        <f t="shared" si="227"/>
        <v>45702</v>
      </c>
      <c r="H3535" t="s">
        <v>284</v>
      </c>
      <c r="I3535" s="12" t="str">
        <f t="shared" si="228"/>
        <v>22062102804</v>
      </c>
      <c r="J3535" s="10">
        <v>45701</v>
      </c>
      <c r="K3535" s="11">
        <v>102804</v>
      </c>
      <c r="L3535" s="11">
        <f t="shared" si="229"/>
        <v>0</v>
      </c>
      <c r="O3535" s="10">
        <f>+IFERROR(VLOOKUP(I3535,'[1]Resumen pagos 2025'!$1:$1048576,9,0),0)</f>
        <v>45701</v>
      </c>
      <c r="P3535" t="b">
        <f t="shared" si="230"/>
        <v>1</v>
      </c>
    </row>
    <row r="3536" spans="1:16">
      <c r="A3536" t="s">
        <v>47</v>
      </c>
      <c r="B3536" t="s">
        <v>41</v>
      </c>
      <c r="C3536" s="9">
        <v>14028</v>
      </c>
      <c r="D3536" s="10">
        <v>45672</v>
      </c>
      <c r="E3536" s="11">
        <v>128992</v>
      </c>
      <c r="F3536" t="s">
        <v>288</v>
      </c>
      <c r="G3536" s="10">
        <f t="shared" si="227"/>
        <v>45702</v>
      </c>
      <c r="H3536" t="s">
        <v>284</v>
      </c>
      <c r="I3536" s="12" t="str">
        <f t="shared" si="228"/>
        <v>14028128992</v>
      </c>
      <c r="J3536" s="10">
        <v>45719</v>
      </c>
      <c r="K3536" s="11">
        <v>128992</v>
      </c>
      <c r="L3536" s="11">
        <f t="shared" si="229"/>
        <v>0</v>
      </c>
      <c r="O3536" s="10">
        <f>+IFERROR(VLOOKUP(I3536,'[1]Resumen pagos 2025'!$1:$1048576,9,0),0)</f>
        <v>45719</v>
      </c>
      <c r="P3536" t="b">
        <f t="shared" si="230"/>
        <v>1</v>
      </c>
    </row>
    <row r="3537" spans="1:16">
      <c r="A3537" t="s">
        <v>285</v>
      </c>
      <c r="B3537" t="s">
        <v>41</v>
      </c>
      <c r="C3537" s="9">
        <v>1695</v>
      </c>
      <c r="D3537" s="10">
        <v>45672</v>
      </c>
      <c r="E3537" s="11">
        <v>2750880</v>
      </c>
      <c r="F3537" t="s">
        <v>288</v>
      </c>
      <c r="G3537" s="10">
        <f t="shared" si="227"/>
        <v>45702</v>
      </c>
      <c r="H3537" t="s">
        <v>284</v>
      </c>
      <c r="I3537" s="12" t="str">
        <f t="shared" si="228"/>
        <v>16952750880</v>
      </c>
      <c r="J3537" s="10">
        <v>45769</v>
      </c>
      <c r="K3537" s="11">
        <v>2750880</v>
      </c>
      <c r="L3537" s="11">
        <f t="shared" si="229"/>
        <v>0</v>
      </c>
      <c r="O3537" s="10">
        <f>+IFERROR(VLOOKUP(I3537,'[1]Resumen pagos 2025'!$1:$1048576,9,0),0)</f>
        <v>45769</v>
      </c>
      <c r="P3537" t="b">
        <f t="shared" si="230"/>
        <v>1</v>
      </c>
    </row>
    <row r="3538" spans="1:16">
      <c r="A3538" t="s">
        <v>55</v>
      </c>
      <c r="B3538" t="s">
        <v>41</v>
      </c>
      <c r="C3538" s="9">
        <v>1153028</v>
      </c>
      <c r="D3538" s="10">
        <v>45672</v>
      </c>
      <c r="E3538" s="11">
        <v>1035490</v>
      </c>
      <c r="F3538" t="s">
        <v>288</v>
      </c>
      <c r="G3538" s="10">
        <f t="shared" si="227"/>
        <v>45702</v>
      </c>
      <c r="H3538" t="s">
        <v>284</v>
      </c>
      <c r="I3538" s="12" t="str">
        <f t="shared" si="228"/>
        <v>11530281035490</v>
      </c>
      <c r="L3538" s="11">
        <f t="shared" si="229"/>
        <v>-1035490</v>
      </c>
      <c r="N3538" s="14" t="s">
        <v>304</v>
      </c>
      <c r="O3538" s="10">
        <f>+IFERROR(VLOOKUP(I3538,'[1]Resumen pagos 2025'!$1:$1048576,9,0),0)</f>
        <v>0</v>
      </c>
      <c r="P3538" t="b">
        <f t="shared" si="230"/>
        <v>1</v>
      </c>
    </row>
    <row r="3539" spans="1:16">
      <c r="A3539" t="s">
        <v>477</v>
      </c>
      <c r="B3539" t="s">
        <v>41</v>
      </c>
      <c r="C3539" s="9">
        <v>312386</v>
      </c>
      <c r="D3539" s="10">
        <v>45672</v>
      </c>
      <c r="E3539" s="11">
        <v>340980</v>
      </c>
      <c r="F3539" t="s">
        <v>288</v>
      </c>
      <c r="G3539" s="10">
        <f t="shared" si="227"/>
        <v>45702</v>
      </c>
      <c r="H3539" t="s">
        <v>284</v>
      </c>
      <c r="I3539" s="12" t="str">
        <f t="shared" si="228"/>
        <v>312386340980</v>
      </c>
      <c r="J3539" s="10">
        <v>45671</v>
      </c>
      <c r="K3539" s="11">
        <v>340980</v>
      </c>
      <c r="L3539" s="11">
        <f t="shared" si="229"/>
        <v>0</v>
      </c>
      <c r="O3539" s="10">
        <f>+IFERROR(VLOOKUP(I3539,'[1]Resumen pagos 2025'!$1:$1048576,9,0),0)</f>
        <v>45671</v>
      </c>
      <c r="P3539" t="b">
        <f t="shared" si="230"/>
        <v>1</v>
      </c>
    </row>
    <row r="3540" spans="1:16">
      <c r="A3540" t="s">
        <v>53</v>
      </c>
      <c r="B3540" t="s">
        <v>41</v>
      </c>
      <c r="C3540" s="9">
        <v>23129</v>
      </c>
      <c r="D3540" s="10">
        <v>45672</v>
      </c>
      <c r="E3540" s="11">
        <v>159960</v>
      </c>
      <c r="F3540" t="s">
        <v>288</v>
      </c>
      <c r="G3540" s="10">
        <f t="shared" si="227"/>
        <v>45702</v>
      </c>
      <c r="H3540" t="s">
        <v>284</v>
      </c>
      <c r="I3540" s="12" t="str">
        <f t="shared" si="228"/>
        <v>23129159960</v>
      </c>
      <c r="J3540" s="10">
        <v>45714</v>
      </c>
      <c r="K3540" s="11">
        <v>159960</v>
      </c>
      <c r="L3540" s="11">
        <f t="shared" si="229"/>
        <v>0</v>
      </c>
      <c r="O3540" s="10">
        <f>+IFERROR(VLOOKUP(I3540,'[1]Resumen pagos 2025'!$1:$1048576,9,0),0)</f>
        <v>45714</v>
      </c>
      <c r="P3540" t="b">
        <f t="shared" si="230"/>
        <v>1</v>
      </c>
    </row>
    <row r="3541" spans="1:16">
      <c r="A3541" t="s">
        <v>634</v>
      </c>
      <c r="B3541" t="s">
        <v>41</v>
      </c>
      <c r="C3541" s="9">
        <v>1593</v>
      </c>
      <c r="D3541" s="10">
        <v>45672</v>
      </c>
      <c r="E3541" s="11">
        <v>6000</v>
      </c>
      <c r="F3541" t="s">
        <v>288</v>
      </c>
      <c r="G3541" s="10">
        <f t="shared" si="227"/>
        <v>45702</v>
      </c>
      <c r="H3541" t="s">
        <v>284</v>
      </c>
      <c r="I3541" s="12" t="str">
        <f t="shared" si="228"/>
        <v>15936000</v>
      </c>
      <c r="J3541" s="10">
        <v>45679</v>
      </c>
      <c r="K3541" s="11">
        <v>6000</v>
      </c>
      <c r="L3541" s="11">
        <f t="shared" si="229"/>
        <v>0</v>
      </c>
      <c r="O3541" s="10">
        <f>+IFERROR(VLOOKUP(I3541,'[1]Resumen pagos 2025'!$1:$1048576,9,0),0)</f>
        <v>0</v>
      </c>
      <c r="P3541" t="b">
        <f t="shared" si="230"/>
        <v>0</v>
      </c>
    </row>
    <row r="3542" spans="1:16">
      <c r="A3542" t="s">
        <v>184</v>
      </c>
      <c r="B3542" t="s">
        <v>41</v>
      </c>
      <c r="C3542" s="9">
        <v>16076</v>
      </c>
      <c r="D3542" s="10">
        <v>45672</v>
      </c>
      <c r="E3542" s="11">
        <v>6990001</v>
      </c>
      <c r="F3542" t="s">
        <v>288</v>
      </c>
      <c r="G3542" s="10">
        <f t="shared" si="227"/>
        <v>45702</v>
      </c>
      <c r="H3542" t="s">
        <v>284</v>
      </c>
      <c r="I3542" s="12" t="str">
        <f t="shared" si="228"/>
        <v>160766990001</v>
      </c>
      <c r="J3542" s="10">
        <v>45298</v>
      </c>
      <c r="K3542" s="11">
        <v>6990000</v>
      </c>
      <c r="L3542" s="11">
        <f t="shared" si="229"/>
        <v>-1</v>
      </c>
      <c r="O3542" s="10">
        <f>+IFERROR(VLOOKUP(I3542,'[1]Resumen pagos 2025'!$1:$1048576,9,0),0)</f>
        <v>0</v>
      </c>
      <c r="P3542" t="b">
        <f t="shared" si="230"/>
        <v>0</v>
      </c>
    </row>
    <row r="3543" spans="1:16">
      <c r="A3543" t="s">
        <v>408</v>
      </c>
      <c r="B3543" t="s">
        <v>41</v>
      </c>
      <c r="C3543" s="9">
        <v>263633</v>
      </c>
      <c r="D3543" s="10">
        <v>45672</v>
      </c>
      <c r="E3543" s="11">
        <v>183539</v>
      </c>
      <c r="F3543" t="s">
        <v>288</v>
      </c>
      <c r="G3543" s="10">
        <f t="shared" si="227"/>
        <v>45702</v>
      </c>
      <c r="H3543" t="s">
        <v>284</v>
      </c>
      <c r="I3543" s="12" t="str">
        <f t="shared" si="228"/>
        <v>263633183539</v>
      </c>
      <c r="J3543" s="10">
        <v>45671</v>
      </c>
      <c r="K3543" s="11">
        <v>183539</v>
      </c>
      <c r="L3543" s="11">
        <f t="shared" si="229"/>
        <v>0</v>
      </c>
      <c r="O3543" s="10">
        <f>+IFERROR(VLOOKUP(I3543,'[1]Resumen pagos 2025'!$1:$1048576,9,0),0)</f>
        <v>45672</v>
      </c>
      <c r="P3543" t="b">
        <f t="shared" si="230"/>
        <v>0</v>
      </c>
    </row>
    <row r="3544" spans="1:16">
      <c r="A3544" t="s">
        <v>335</v>
      </c>
      <c r="B3544" t="s">
        <v>41</v>
      </c>
      <c r="C3544" s="9">
        <v>12641</v>
      </c>
      <c r="D3544" s="10">
        <v>45672</v>
      </c>
      <c r="E3544" s="11">
        <v>482549</v>
      </c>
      <c r="F3544" t="s">
        <v>288</v>
      </c>
      <c r="G3544" s="10">
        <f t="shared" si="227"/>
        <v>45702</v>
      </c>
      <c r="H3544" t="s">
        <v>284</v>
      </c>
      <c r="I3544" s="12" t="str">
        <f t="shared" si="228"/>
        <v>12641482549</v>
      </c>
      <c r="J3544" s="10">
        <v>45672</v>
      </c>
      <c r="K3544" s="11">
        <v>482549</v>
      </c>
      <c r="L3544" s="11">
        <f t="shared" si="229"/>
        <v>0</v>
      </c>
      <c r="O3544" s="10">
        <f>+IFERROR(VLOOKUP(I3544,'[1]Resumen pagos 2025'!$1:$1048576,9,0),0)</f>
        <v>45672</v>
      </c>
      <c r="P3544" t="b">
        <f t="shared" si="230"/>
        <v>1</v>
      </c>
    </row>
    <row r="3545" spans="1:16">
      <c r="A3545" t="s">
        <v>64</v>
      </c>
      <c r="B3545" t="s">
        <v>41</v>
      </c>
      <c r="C3545" s="9">
        <v>128086</v>
      </c>
      <c r="D3545" s="10">
        <v>45673</v>
      </c>
      <c r="E3545" s="11">
        <v>177274</v>
      </c>
      <c r="F3545" t="s">
        <v>288</v>
      </c>
      <c r="G3545" s="10">
        <f t="shared" si="227"/>
        <v>45703</v>
      </c>
      <c r="H3545" t="s">
        <v>284</v>
      </c>
      <c r="I3545" s="12" t="str">
        <f t="shared" si="228"/>
        <v>128086177274</v>
      </c>
      <c r="J3545" s="10">
        <v>45688</v>
      </c>
      <c r="K3545" s="11">
        <v>177274</v>
      </c>
      <c r="L3545" s="11">
        <f t="shared" si="229"/>
        <v>0</v>
      </c>
      <c r="O3545" s="10">
        <f>+IFERROR(VLOOKUP(I3545,'[1]Resumen pagos 2025'!$1:$1048576,9,0),0)</f>
        <v>45688</v>
      </c>
      <c r="P3545" t="b">
        <f t="shared" si="230"/>
        <v>1</v>
      </c>
    </row>
    <row r="3546" spans="1:16">
      <c r="A3546" t="s">
        <v>47</v>
      </c>
      <c r="B3546" t="s">
        <v>41</v>
      </c>
      <c r="C3546" s="9">
        <v>14037</v>
      </c>
      <c r="D3546" s="10">
        <v>45673</v>
      </c>
      <c r="E3546" s="11">
        <v>743057</v>
      </c>
      <c r="F3546" t="s">
        <v>288</v>
      </c>
      <c r="G3546" s="10">
        <f t="shared" si="227"/>
        <v>45703</v>
      </c>
      <c r="H3546" t="s">
        <v>284</v>
      </c>
      <c r="I3546" s="12" t="str">
        <f t="shared" si="228"/>
        <v>14037743057</v>
      </c>
      <c r="J3546" s="10">
        <v>45719</v>
      </c>
      <c r="K3546" s="11">
        <v>743057</v>
      </c>
      <c r="L3546" s="11">
        <f t="shared" si="229"/>
        <v>0</v>
      </c>
      <c r="O3546" s="10">
        <f>+IFERROR(VLOOKUP(I3546,'[1]Resumen pagos 2025'!$1:$1048576,9,0),0)</f>
        <v>45719</v>
      </c>
      <c r="P3546" t="b">
        <f t="shared" si="230"/>
        <v>1</v>
      </c>
    </row>
    <row r="3547" spans="1:16" ht="14.15" customHeight="1">
      <c r="A3547" t="s">
        <v>409</v>
      </c>
      <c r="B3547" t="s">
        <v>41</v>
      </c>
      <c r="C3547" s="9">
        <v>2196262</v>
      </c>
      <c r="D3547" s="10">
        <v>45673</v>
      </c>
      <c r="E3547" s="11">
        <v>87940</v>
      </c>
      <c r="F3547" t="s">
        <v>288</v>
      </c>
      <c r="G3547" s="10">
        <f t="shared" si="227"/>
        <v>45703</v>
      </c>
      <c r="H3547" t="s">
        <v>284</v>
      </c>
      <c r="I3547" s="12" t="str">
        <f t="shared" si="228"/>
        <v>219626287940</v>
      </c>
      <c r="J3547" s="10">
        <v>45672</v>
      </c>
      <c r="K3547" s="11">
        <v>87940</v>
      </c>
      <c r="L3547" s="11">
        <f t="shared" si="229"/>
        <v>0</v>
      </c>
      <c r="O3547" s="10">
        <f>+IFERROR(VLOOKUP(I3547,'[1]Resumen pagos 2025'!$1:$1048576,9,0),0)</f>
        <v>45672</v>
      </c>
      <c r="P3547" t="b">
        <f t="shared" si="230"/>
        <v>1</v>
      </c>
    </row>
    <row r="3548" spans="1:16">
      <c r="A3548" t="s">
        <v>46</v>
      </c>
      <c r="B3548" t="s">
        <v>41</v>
      </c>
      <c r="C3548" s="9">
        <v>25922</v>
      </c>
      <c r="D3548" s="10">
        <v>45673</v>
      </c>
      <c r="E3548" s="11">
        <v>1963353</v>
      </c>
      <c r="F3548" t="s">
        <v>288</v>
      </c>
      <c r="G3548" s="10">
        <f t="shared" si="227"/>
        <v>45703</v>
      </c>
      <c r="H3548" t="s">
        <v>284</v>
      </c>
      <c r="I3548" s="12" t="str">
        <f t="shared" si="228"/>
        <v>259221963353</v>
      </c>
      <c r="J3548" s="10">
        <v>45723</v>
      </c>
      <c r="K3548" s="11">
        <v>1963353</v>
      </c>
      <c r="L3548" s="11">
        <f t="shared" si="229"/>
        <v>0</v>
      </c>
      <c r="N3548" s="13" t="s">
        <v>603</v>
      </c>
      <c r="O3548" s="10">
        <f>+IFERROR(VLOOKUP(I3548,'[1]Resumen pagos 2025'!$1:$1048576,9,0),0)</f>
        <v>45723</v>
      </c>
      <c r="P3548" t="b">
        <f t="shared" si="230"/>
        <v>1</v>
      </c>
    </row>
    <row r="3549" spans="1:16">
      <c r="A3549" t="s">
        <v>532</v>
      </c>
      <c r="B3549" t="s">
        <v>41</v>
      </c>
      <c r="C3549" s="9">
        <v>2719</v>
      </c>
      <c r="D3549" s="10">
        <v>45673</v>
      </c>
      <c r="E3549" s="11">
        <v>643100</v>
      </c>
      <c r="F3549" t="s">
        <v>288</v>
      </c>
      <c r="G3549" s="10">
        <f t="shared" si="227"/>
        <v>45703</v>
      </c>
      <c r="H3549" t="s">
        <v>284</v>
      </c>
      <c r="I3549" s="12" t="str">
        <f t="shared" si="228"/>
        <v>2719643100</v>
      </c>
      <c r="J3549" s="10">
        <v>45701</v>
      </c>
      <c r="K3549" s="11">
        <v>643100</v>
      </c>
      <c r="L3549" s="11">
        <f t="shared" si="229"/>
        <v>0</v>
      </c>
      <c r="O3549" s="10">
        <f>+IFERROR(VLOOKUP(I3549,'[1]Resumen pagos 2025'!$1:$1048576,9,0),0)</f>
        <v>0</v>
      </c>
      <c r="P3549" t="b">
        <f t="shared" si="230"/>
        <v>0</v>
      </c>
    </row>
    <row r="3550" spans="1:16" ht="15" customHeight="1">
      <c r="A3550" t="s">
        <v>57</v>
      </c>
      <c r="B3550" t="s">
        <v>41</v>
      </c>
      <c r="C3550" s="9">
        <v>613384</v>
      </c>
      <c r="D3550" s="10">
        <v>45673</v>
      </c>
      <c r="E3550" s="11">
        <v>146192</v>
      </c>
      <c r="F3550" t="s">
        <v>288</v>
      </c>
      <c r="G3550" s="10">
        <f t="shared" si="227"/>
        <v>45703</v>
      </c>
      <c r="H3550" t="s">
        <v>284</v>
      </c>
      <c r="I3550" s="12" t="str">
        <f t="shared" si="228"/>
        <v>613384146192</v>
      </c>
      <c r="J3550" s="10">
        <v>45664</v>
      </c>
      <c r="K3550" s="11">
        <v>146192</v>
      </c>
      <c r="L3550" s="11">
        <f t="shared" si="229"/>
        <v>0</v>
      </c>
      <c r="O3550" s="10">
        <f>+IFERROR(VLOOKUP(I3550,'[1]Resumen pagos 2025'!$1:$1048576,9,0),0)</f>
        <v>45664</v>
      </c>
      <c r="P3550" t="b">
        <f t="shared" si="230"/>
        <v>1</v>
      </c>
    </row>
    <row r="3551" spans="1:16">
      <c r="A3551" t="s">
        <v>59</v>
      </c>
      <c r="B3551" t="s">
        <v>41</v>
      </c>
      <c r="C3551" s="9">
        <v>9554</v>
      </c>
      <c r="D3551" s="10">
        <v>45673</v>
      </c>
      <c r="E3551" s="11">
        <v>131951</v>
      </c>
      <c r="F3551" t="s">
        <v>288</v>
      </c>
      <c r="G3551" s="10">
        <f t="shared" si="227"/>
        <v>45703</v>
      </c>
      <c r="H3551" t="s">
        <v>284</v>
      </c>
      <c r="I3551" s="12" t="str">
        <f t="shared" si="228"/>
        <v>9554131951</v>
      </c>
      <c r="J3551" s="10">
        <v>45719</v>
      </c>
      <c r="K3551" s="11">
        <v>131951</v>
      </c>
      <c r="L3551" s="11">
        <f t="shared" si="229"/>
        <v>0</v>
      </c>
      <c r="O3551" s="10">
        <f>+IFERROR(VLOOKUP(I3551,'[1]Resumen pagos 2025'!$1:$1048576,9,0),0)</f>
        <v>0</v>
      </c>
      <c r="P3551" t="b">
        <f t="shared" si="230"/>
        <v>0</v>
      </c>
    </row>
    <row r="3552" spans="1:16">
      <c r="A3552" t="s">
        <v>350</v>
      </c>
      <c r="B3552" t="s">
        <v>41</v>
      </c>
      <c r="C3552" s="9">
        <v>7063785</v>
      </c>
      <c r="D3552" s="10">
        <v>45673</v>
      </c>
      <c r="E3552" s="11">
        <v>13808</v>
      </c>
      <c r="F3552" t="s">
        <v>288</v>
      </c>
      <c r="G3552" s="10">
        <f t="shared" si="227"/>
        <v>45703</v>
      </c>
      <c r="H3552" t="s">
        <v>284</v>
      </c>
      <c r="I3552" s="12" t="str">
        <f t="shared" si="228"/>
        <v>706378513808</v>
      </c>
      <c r="J3552" s="10">
        <f>+G3552</f>
        <v>45703</v>
      </c>
      <c r="K3552" s="11">
        <f>+E3552</f>
        <v>13808</v>
      </c>
      <c r="L3552" s="11">
        <f t="shared" si="229"/>
        <v>0</v>
      </c>
      <c r="O3552" s="10">
        <f>+IFERROR(VLOOKUP(I3552,'[1]Resumen pagos 2025'!$1:$1048576,9,0),0)</f>
        <v>0</v>
      </c>
      <c r="P3552" t="b">
        <f t="shared" si="230"/>
        <v>0</v>
      </c>
    </row>
    <row r="3553" spans="1:16">
      <c r="A3553" t="s">
        <v>478</v>
      </c>
      <c r="B3553" t="s">
        <v>41</v>
      </c>
      <c r="C3553" s="9">
        <v>483</v>
      </c>
      <c r="D3553" s="10">
        <v>45674</v>
      </c>
      <c r="E3553" s="11">
        <v>192900</v>
      </c>
      <c r="F3553" t="s">
        <v>288</v>
      </c>
      <c r="G3553" s="10">
        <f t="shared" si="227"/>
        <v>45704</v>
      </c>
      <c r="H3553" t="s">
        <v>284</v>
      </c>
      <c r="I3553" s="12" t="str">
        <f t="shared" si="228"/>
        <v>483192900</v>
      </c>
      <c r="J3553" s="10">
        <v>45693</v>
      </c>
      <c r="K3553" s="11">
        <v>367800</v>
      </c>
      <c r="L3553" s="11">
        <f t="shared" si="229"/>
        <v>174900</v>
      </c>
      <c r="M3553" t="s">
        <v>647</v>
      </c>
      <c r="N3553" s="13" t="s">
        <v>554</v>
      </c>
      <c r="O3553" s="10">
        <f>+IFERROR(VLOOKUP(I3553,'[1]Resumen pagos 2025'!$1:$1048576,9,0),0)</f>
        <v>0</v>
      </c>
      <c r="P3553" t="b">
        <f t="shared" si="230"/>
        <v>0</v>
      </c>
    </row>
    <row r="3554" spans="1:16">
      <c r="A3554" t="s">
        <v>478</v>
      </c>
      <c r="B3554" t="s">
        <v>41</v>
      </c>
      <c r="C3554" s="9">
        <v>484</v>
      </c>
      <c r="D3554" s="10">
        <v>45674</v>
      </c>
      <c r="E3554" s="11">
        <v>367800</v>
      </c>
      <c r="F3554" t="s">
        <v>288</v>
      </c>
      <c r="G3554" s="10">
        <f t="shared" si="227"/>
        <v>45704</v>
      </c>
      <c r="H3554" t="s">
        <v>284</v>
      </c>
      <c r="I3554" s="12" t="str">
        <f t="shared" si="228"/>
        <v>484367800</v>
      </c>
      <c r="J3554" s="10">
        <v>45693</v>
      </c>
      <c r="K3554" s="11">
        <v>367800</v>
      </c>
      <c r="L3554" s="11">
        <f t="shared" si="229"/>
        <v>0</v>
      </c>
      <c r="N3554" s="13" t="s">
        <v>554</v>
      </c>
      <c r="O3554" s="10">
        <f>+IFERROR(VLOOKUP(I3554,'[1]Resumen pagos 2025'!$1:$1048576,9,0),0)</f>
        <v>45693</v>
      </c>
      <c r="P3554" t="b">
        <f t="shared" si="230"/>
        <v>1</v>
      </c>
    </row>
    <row r="3555" spans="1:16">
      <c r="A3555" t="s">
        <v>51</v>
      </c>
      <c r="B3555" t="s">
        <v>41</v>
      </c>
      <c r="C3555" s="9">
        <v>22076</v>
      </c>
      <c r="D3555" s="10">
        <v>45674</v>
      </c>
      <c r="E3555" s="11">
        <v>205608</v>
      </c>
      <c r="F3555" t="s">
        <v>288</v>
      </c>
      <c r="G3555" s="10">
        <f t="shared" si="227"/>
        <v>45704</v>
      </c>
      <c r="H3555" t="s">
        <v>327</v>
      </c>
      <c r="I3555" s="12" t="str">
        <f t="shared" si="228"/>
        <v>22076205608</v>
      </c>
      <c r="L3555" s="11">
        <f t="shared" si="229"/>
        <v>-205608</v>
      </c>
      <c r="O3555" s="10">
        <f>+IFERROR(VLOOKUP(I3555,'[1]Resumen pagos 2025'!$1:$1048576,9,0),0)</f>
        <v>0</v>
      </c>
      <c r="P3555" t="b">
        <f t="shared" si="230"/>
        <v>1</v>
      </c>
    </row>
    <row r="3556" spans="1:16">
      <c r="A3556" t="s">
        <v>51</v>
      </c>
      <c r="B3556" t="s">
        <v>41</v>
      </c>
      <c r="C3556" s="9">
        <v>22077</v>
      </c>
      <c r="D3556" s="10">
        <v>45674</v>
      </c>
      <c r="E3556" s="11">
        <v>205608</v>
      </c>
      <c r="F3556" t="s">
        <v>288</v>
      </c>
      <c r="G3556" s="10">
        <f t="shared" si="227"/>
        <v>45704</v>
      </c>
      <c r="H3556" t="s">
        <v>284</v>
      </c>
      <c r="I3556" s="12" t="str">
        <f t="shared" si="228"/>
        <v>22077205608</v>
      </c>
      <c r="J3556" s="10">
        <v>45701</v>
      </c>
      <c r="K3556" s="11">
        <v>205608</v>
      </c>
      <c r="L3556" s="11">
        <f t="shared" ref="L3556:L3574" si="231">+K3556-E3556</f>
        <v>0</v>
      </c>
      <c r="O3556" s="10">
        <f>+IFERROR(VLOOKUP(I3556,'[1]Resumen pagos 2025'!$1:$1048576,9,0),0)</f>
        <v>45701</v>
      </c>
      <c r="P3556" t="b">
        <f t="shared" si="230"/>
        <v>1</v>
      </c>
    </row>
    <row r="3557" spans="1:16">
      <c r="A3557" t="s">
        <v>51</v>
      </c>
      <c r="B3557" t="s">
        <v>310</v>
      </c>
      <c r="C3557" s="9">
        <v>2808</v>
      </c>
      <c r="D3557" s="10">
        <v>45674</v>
      </c>
      <c r="E3557" s="11">
        <v>-205608</v>
      </c>
      <c r="F3557" t="s">
        <v>288</v>
      </c>
      <c r="G3557" s="10">
        <f t="shared" si="227"/>
        <v>45704</v>
      </c>
      <c r="H3557" t="s">
        <v>311</v>
      </c>
      <c r="I3557" s="12" t="str">
        <f t="shared" si="228"/>
        <v>2808-205608</v>
      </c>
      <c r="L3557" s="11">
        <f t="shared" si="231"/>
        <v>205608</v>
      </c>
      <c r="O3557" s="10">
        <f>+IFERROR(VLOOKUP(I3557,'[1]Resumen pagos 2025'!$1:$1048576,9,0),0)</f>
        <v>0</v>
      </c>
      <c r="P3557" t="b">
        <f t="shared" si="230"/>
        <v>1</v>
      </c>
    </row>
    <row r="3558" spans="1:16">
      <c r="A3558" t="s">
        <v>95</v>
      </c>
      <c r="B3558" t="s">
        <v>41</v>
      </c>
      <c r="C3558" s="9">
        <v>6563</v>
      </c>
      <c r="D3558" s="10">
        <v>45674</v>
      </c>
      <c r="E3558" s="11">
        <v>19630364</v>
      </c>
      <c r="F3558" t="s">
        <v>288</v>
      </c>
      <c r="G3558" s="10">
        <f t="shared" si="227"/>
        <v>45704</v>
      </c>
      <c r="H3558" t="s">
        <v>284</v>
      </c>
      <c r="I3558" s="12" t="str">
        <f t="shared" si="228"/>
        <v>656319630364</v>
      </c>
      <c r="J3558" s="10">
        <v>45695</v>
      </c>
      <c r="K3558" s="11">
        <f>19530794-E3611</f>
        <v>19514293</v>
      </c>
      <c r="L3558" s="11">
        <f t="shared" si="231"/>
        <v>-116071</v>
      </c>
      <c r="O3558" s="10">
        <f>+IFERROR(VLOOKUP(I3558,'[1]Resumen pagos 2025'!$1:$1048576,9,0),0)</f>
        <v>0</v>
      </c>
      <c r="P3558" t="b">
        <f t="shared" si="230"/>
        <v>0</v>
      </c>
    </row>
    <row r="3559" spans="1:16">
      <c r="A3559" t="s">
        <v>553</v>
      </c>
      <c r="B3559" t="s">
        <v>41</v>
      </c>
      <c r="C3559" s="9">
        <v>13647</v>
      </c>
      <c r="D3559" s="10">
        <v>45674</v>
      </c>
      <c r="E3559" s="11">
        <v>305314</v>
      </c>
      <c r="F3559" t="s">
        <v>288</v>
      </c>
      <c r="G3559" s="10">
        <f t="shared" si="227"/>
        <v>45704</v>
      </c>
      <c r="H3559" t="s">
        <v>284</v>
      </c>
      <c r="I3559" s="12" t="str">
        <f t="shared" si="228"/>
        <v>13647305314</v>
      </c>
      <c r="J3559" s="10">
        <v>45681</v>
      </c>
      <c r="K3559" s="11">
        <v>305314</v>
      </c>
      <c r="L3559" s="11">
        <f t="shared" si="231"/>
        <v>0</v>
      </c>
      <c r="M3559" t="s">
        <v>730</v>
      </c>
      <c r="O3559" s="10">
        <f>+IFERROR(VLOOKUP(I3559,'[1]Resumen pagos 2025'!$1:$1048576,9,0),0)</f>
        <v>0</v>
      </c>
      <c r="P3559" t="b">
        <f t="shared" si="230"/>
        <v>0</v>
      </c>
    </row>
    <row r="3560" spans="1:16">
      <c r="A3560" t="s">
        <v>66</v>
      </c>
      <c r="B3560" t="s">
        <v>41</v>
      </c>
      <c r="C3560" s="9">
        <v>20</v>
      </c>
      <c r="D3560" s="10">
        <v>45674</v>
      </c>
      <c r="E3560" s="11">
        <v>1100012</v>
      </c>
      <c r="F3560" t="s">
        <v>288</v>
      </c>
      <c r="G3560" s="10">
        <f t="shared" si="227"/>
        <v>45704</v>
      </c>
      <c r="H3560" t="s">
        <v>284</v>
      </c>
      <c r="I3560" s="12" t="str">
        <f t="shared" si="228"/>
        <v>201100012</v>
      </c>
      <c r="J3560" s="10">
        <v>45681</v>
      </c>
      <c r="K3560" s="11">
        <v>1100012</v>
      </c>
      <c r="L3560" s="11">
        <f t="shared" si="231"/>
        <v>0</v>
      </c>
      <c r="N3560" s="14" t="s">
        <v>588</v>
      </c>
      <c r="O3560" s="10">
        <f>+IFERROR(VLOOKUP(I3560,'[1]Resumen pagos 2025'!$1:$1048576,9,0),0)</f>
        <v>45681</v>
      </c>
      <c r="P3560" t="b">
        <f t="shared" si="230"/>
        <v>1</v>
      </c>
    </row>
    <row r="3561" spans="1:16">
      <c r="A3561" t="s">
        <v>712</v>
      </c>
      <c r="B3561" t="s">
        <v>41</v>
      </c>
      <c r="C3561" s="9">
        <v>20404</v>
      </c>
      <c r="D3561" s="10">
        <v>45674</v>
      </c>
      <c r="E3561" s="11">
        <v>76400</v>
      </c>
      <c r="F3561" t="s">
        <v>288</v>
      </c>
      <c r="G3561" s="10">
        <f t="shared" si="227"/>
        <v>45704</v>
      </c>
      <c r="H3561" t="s">
        <v>284</v>
      </c>
      <c r="I3561" s="12" t="str">
        <f t="shared" si="228"/>
        <v>2040476400</v>
      </c>
      <c r="J3561" s="10">
        <v>45671</v>
      </c>
      <c r="K3561" s="11">
        <v>76400</v>
      </c>
      <c r="L3561" s="11">
        <f t="shared" si="231"/>
        <v>0</v>
      </c>
      <c r="O3561" s="10">
        <f>+IFERROR(VLOOKUP(I3561,'[1]Resumen pagos 2025'!$1:$1048576,9,0),0)</f>
        <v>45671</v>
      </c>
      <c r="P3561" t="b">
        <f t="shared" si="230"/>
        <v>1</v>
      </c>
    </row>
    <row r="3562" spans="1:16">
      <c r="A3562" t="s">
        <v>57</v>
      </c>
      <c r="B3562" t="s">
        <v>41</v>
      </c>
      <c r="C3562" s="9">
        <v>613509</v>
      </c>
      <c r="D3562" s="10">
        <v>45674</v>
      </c>
      <c r="E3562" s="11">
        <v>1076949</v>
      </c>
      <c r="F3562" t="s">
        <v>288</v>
      </c>
      <c r="G3562" s="10">
        <f t="shared" si="227"/>
        <v>45704</v>
      </c>
      <c r="H3562" t="s">
        <v>284</v>
      </c>
      <c r="I3562" s="12" t="str">
        <f t="shared" si="228"/>
        <v>6135091076949</v>
      </c>
      <c r="J3562" s="10">
        <v>45832</v>
      </c>
      <c r="K3562" s="34">
        <f>+L2977+L3217+347908</f>
        <v>1094184</v>
      </c>
      <c r="L3562" s="34">
        <f t="shared" si="231"/>
        <v>17235</v>
      </c>
      <c r="M3562" t="s">
        <v>731</v>
      </c>
      <c r="N3562" s="13">
        <f>1076949-712487</f>
        <v>364462</v>
      </c>
      <c r="O3562" s="10">
        <f>+IFERROR(VLOOKUP(I3562,'[1]Resumen pagos 2025'!$1:$1048576,9,0),0)</f>
        <v>0</v>
      </c>
      <c r="P3562" t="b">
        <f t="shared" si="230"/>
        <v>0</v>
      </c>
    </row>
    <row r="3563" spans="1:16">
      <c r="A3563" t="s">
        <v>732</v>
      </c>
      <c r="B3563" t="s">
        <v>41</v>
      </c>
      <c r="C3563" s="9">
        <v>5752</v>
      </c>
      <c r="D3563" s="10">
        <v>45674</v>
      </c>
      <c r="E3563" s="11">
        <v>48100</v>
      </c>
      <c r="F3563" t="s">
        <v>288</v>
      </c>
      <c r="G3563" s="10">
        <f t="shared" si="227"/>
        <v>45704</v>
      </c>
      <c r="H3563" t="s">
        <v>284</v>
      </c>
      <c r="I3563" s="12" t="str">
        <f t="shared" si="228"/>
        <v>575248100</v>
      </c>
      <c r="J3563" s="10">
        <v>45674</v>
      </c>
      <c r="K3563" s="34">
        <v>48100</v>
      </c>
      <c r="L3563" s="34">
        <f t="shared" si="231"/>
        <v>0</v>
      </c>
      <c r="O3563" s="10">
        <f>+IFERROR(VLOOKUP(I3563,'[1]Resumen pagos 2025'!$1:$1048576,9,0),0)</f>
        <v>0</v>
      </c>
      <c r="P3563" t="b">
        <f t="shared" si="230"/>
        <v>0</v>
      </c>
    </row>
    <row r="3564" spans="1:16">
      <c r="A3564" t="s">
        <v>65</v>
      </c>
      <c r="B3564" t="s">
        <v>41</v>
      </c>
      <c r="C3564" s="9">
        <v>5478</v>
      </c>
      <c r="D3564" s="10">
        <v>45674</v>
      </c>
      <c r="E3564" s="11">
        <v>343922</v>
      </c>
      <c r="F3564" t="s">
        <v>288</v>
      </c>
      <c r="G3564" s="10">
        <f t="shared" si="227"/>
        <v>45704</v>
      </c>
      <c r="H3564" t="s">
        <v>284</v>
      </c>
      <c r="I3564" s="12" t="str">
        <f t="shared" si="228"/>
        <v>5478343922</v>
      </c>
      <c r="J3564" s="10">
        <v>45807</v>
      </c>
      <c r="K3564" s="34">
        <v>343922</v>
      </c>
      <c r="L3564" s="34">
        <f t="shared" si="231"/>
        <v>0</v>
      </c>
      <c r="O3564" s="10">
        <f>+IFERROR(VLOOKUP(I3564,'[1]Resumen pagos 2025'!$1:$1048576,9,0),0)</f>
        <v>45807</v>
      </c>
      <c r="P3564" t="b">
        <f t="shared" si="230"/>
        <v>1</v>
      </c>
    </row>
    <row r="3565" spans="1:16">
      <c r="A3565" t="s">
        <v>52</v>
      </c>
      <c r="B3565" t="s">
        <v>41</v>
      </c>
      <c r="C3565" s="9">
        <v>127018</v>
      </c>
      <c r="D3565" s="10">
        <v>45677</v>
      </c>
      <c r="E3565" s="11">
        <v>164684</v>
      </c>
      <c r="F3565" t="s">
        <v>288</v>
      </c>
      <c r="G3565" s="10">
        <f t="shared" si="227"/>
        <v>45707</v>
      </c>
      <c r="H3565" t="s">
        <v>284</v>
      </c>
      <c r="I3565" s="12" t="str">
        <f t="shared" si="228"/>
        <v>127018164684</v>
      </c>
      <c r="J3565" s="10">
        <v>45744</v>
      </c>
      <c r="K3565" s="11">
        <v>164684</v>
      </c>
      <c r="L3565" s="11">
        <f t="shared" si="231"/>
        <v>0</v>
      </c>
      <c r="O3565" s="10">
        <f>+IFERROR(VLOOKUP(I3565,'[1]Resumen pagos 2025'!$1:$1048576,9,0),0)</f>
        <v>45744</v>
      </c>
      <c r="P3565" t="b">
        <f t="shared" si="230"/>
        <v>1</v>
      </c>
    </row>
    <row r="3566" spans="1:16">
      <c r="A3566" t="s">
        <v>64</v>
      </c>
      <c r="B3566" t="s">
        <v>41</v>
      </c>
      <c r="C3566" s="9">
        <v>128216</v>
      </c>
      <c r="D3566" s="10">
        <v>45677</v>
      </c>
      <c r="E3566" s="11">
        <v>225100</v>
      </c>
      <c r="F3566" t="s">
        <v>288</v>
      </c>
      <c r="G3566" s="10">
        <f t="shared" si="227"/>
        <v>45707</v>
      </c>
      <c r="H3566" t="s">
        <v>284</v>
      </c>
      <c r="I3566" s="12" t="str">
        <f t="shared" si="228"/>
        <v>128216225100</v>
      </c>
      <c r="J3566" s="10">
        <v>45688</v>
      </c>
      <c r="K3566" s="11">
        <v>225100</v>
      </c>
      <c r="L3566" s="11">
        <f t="shared" si="231"/>
        <v>0</v>
      </c>
      <c r="O3566" s="10">
        <f>+IFERROR(VLOOKUP(I3566,'[1]Resumen pagos 2025'!$1:$1048576,9,0),0)</f>
        <v>45688</v>
      </c>
      <c r="P3566" t="b">
        <f t="shared" si="230"/>
        <v>1</v>
      </c>
    </row>
    <row r="3567" spans="1:16">
      <c r="A3567" t="s">
        <v>584</v>
      </c>
      <c r="B3567" t="s">
        <v>41</v>
      </c>
      <c r="C3567" s="9">
        <v>12218</v>
      </c>
      <c r="D3567" s="10">
        <v>45677</v>
      </c>
      <c r="E3567" s="11">
        <v>158960</v>
      </c>
      <c r="F3567" t="s">
        <v>288</v>
      </c>
      <c r="G3567" s="10">
        <f t="shared" si="227"/>
        <v>45707</v>
      </c>
      <c r="H3567" t="s">
        <v>284</v>
      </c>
      <c r="I3567" s="12" t="str">
        <f t="shared" si="228"/>
        <v>12218158960</v>
      </c>
      <c r="J3567" s="10">
        <v>45677</v>
      </c>
      <c r="K3567" s="11">
        <v>158960</v>
      </c>
      <c r="L3567" s="11">
        <f t="shared" si="231"/>
        <v>0</v>
      </c>
      <c r="O3567" s="10">
        <f>+IFERROR(VLOOKUP(I3567,'[1]Resumen pagos 2025'!$1:$1048576,9,0),0)</f>
        <v>45677</v>
      </c>
      <c r="P3567" t="b">
        <f t="shared" si="230"/>
        <v>1</v>
      </c>
    </row>
    <row r="3568" spans="1:16">
      <c r="A3568" t="s">
        <v>96</v>
      </c>
      <c r="B3568" t="s">
        <v>310</v>
      </c>
      <c r="C3568" s="9">
        <v>1600</v>
      </c>
      <c r="D3568" s="10">
        <v>45677</v>
      </c>
      <c r="E3568" s="11">
        <v>-3019399</v>
      </c>
      <c r="F3568" t="s">
        <v>288</v>
      </c>
      <c r="G3568" s="10">
        <f t="shared" si="227"/>
        <v>45707</v>
      </c>
      <c r="H3568" t="s">
        <v>311</v>
      </c>
      <c r="I3568" s="12" t="str">
        <f t="shared" si="228"/>
        <v>1600-3019399</v>
      </c>
      <c r="L3568" s="11">
        <f t="shared" si="231"/>
        <v>3019399</v>
      </c>
      <c r="M3568" t="s">
        <v>733</v>
      </c>
      <c r="O3568" s="10">
        <f>+IFERROR(VLOOKUP(I3568,'[1]Resumen pagos 2025'!$1:$1048576,9,0),0)</f>
        <v>0</v>
      </c>
      <c r="P3568" t="b">
        <f t="shared" si="230"/>
        <v>1</v>
      </c>
    </row>
    <row r="3569" spans="1:16">
      <c r="A3569" t="s">
        <v>490</v>
      </c>
      <c r="B3569" t="s">
        <v>41</v>
      </c>
      <c r="C3569" s="9">
        <v>11320619</v>
      </c>
      <c r="D3569" s="10">
        <v>45677</v>
      </c>
      <c r="E3569" s="11">
        <v>590970</v>
      </c>
      <c r="F3569" t="s">
        <v>288</v>
      </c>
      <c r="G3569" s="10">
        <f t="shared" si="227"/>
        <v>45707</v>
      </c>
      <c r="H3569" t="s">
        <v>284</v>
      </c>
      <c r="I3569" s="12" t="str">
        <f t="shared" si="228"/>
        <v>11320619590970</v>
      </c>
      <c r="J3569" s="10">
        <v>45677</v>
      </c>
      <c r="K3569" s="11">
        <v>590970</v>
      </c>
      <c r="L3569" s="11">
        <f t="shared" si="231"/>
        <v>0</v>
      </c>
      <c r="O3569" s="10">
        <f>+IFERROR(VLOOKUP(I3569,'[1]Resumen pagos 2025'!$1:$1048576,9,0),0)</f>
        <v>45677</v>
      </c>
      <c r="P3569" t="b">
        <f t="shared" si="230"/>
        <v>1</v>
      </c>
    </row>
    <row r="3570" spans="1:16">
      <c r="A3570" t="s">
        <v>46</v>
      </c>
      <c r="B3570" t="s">
        <v>41</v>
      </c>
      <c r="C3570" s="9">
        <v>25924</v>
      </c>
      <c r="D3570" s="10">
        <v>45677</v>
      </c>
      <c r="E3570" s="11">
        <v>994406</v>
      </c>
      <c r="F3570" t="s">
        <v>288</v>
      </c>
      <c r="G3570" s="10">
        <f t="shared" si="227"/>
        <v>45707</v>
      </c>
      <c r="H3570" t="s">
        <v>284</v>
      </c>
      <c r="I3570" s="12" t="str">
        <f t="shared" si="228"/>
        <v>25924994406</v>
      </c>
      <c r="J3570" s="10">
        <v>45723</v>
      </c>
      <c r="K3570" s="11">
        <v>994406</v>
      </c>
      <c r="L3570" s="11">
        <f t="shared" si="231"/>
        <v>0</v>
      </c>
      <c r="N3570" s="13" t="s">
        <v>603</v>
      </c>
      <c r="O3570" s="10">
        <f>+IFERROR(VLOOKUP(I3570,'[1]Resumen pagos 2025'!$1:$1048576,9,0),0)</f>
        <v>45723</v>
      </c>
      <c r="P3570" t="b">
        <f t="shared" si="230"/>
        <v>1</v>
      </c>
    </row>
    <row r="3571" spans="1:16">
      <c r="A3571" t="s">
        <v>46</v>
      </c>
      <c r="B3571" t="s">
        <v>41</v>
      </c>
      <c r="C3571" s="9">
        <v>25925</v>
      </c>
      <c r="D3571" s="10">
        <v>45677</v>
      </c>
      <c r="E3571" s="11">
        <v>3506924</v>
      </c>
      <c r="F3571" t="s">
        <v>288</v>
      </c>
      <c r="G3571" s="10">
        <f t="shared" si="227"/>
        <v>45707</v>
      </c>
      <c r="H3571" t="s">
        <v>284</v>
      </c>
      <c r="I3571" s="12" t="str">
        <f t="shared" si="228"/>
        <v>259253506924</v>
      </c>
      <c r="J3571" s="10">
        <v>45720</v>
      </c>
      <c r="K3571" s="11">
        <v>3506924</v>
      </c>
      <c r="L3571" s="11">
        <f t="shared" si="231"/>
        <v>0</v>
      </c>
      <c r="N3571" s="13" t="s">
        <v>603</v>
      </c>
      <c r="O3571" s="10">
        <f>+IFERROR(VLOOKUP(I3571,'[1]Resumen pagos 2025'!$1:$1048576,9,0),0)</f>
        <v>45720</v>
      </c>
      <c r="P3571" t="b">
        <f t="shared" si="230"/>
        <v>1</v>
      </c>
    </row>
    <row r="3572" spans="1:16">
      <c r="A3572" t="s">
        <v>60</v>
      </c>
      <c r="B3572" t="s">
        <v>41</v>
      </c>
      <c r="C3572" s="9">
        <v>19</v>
      </c>
      <c r="D3572" s="10">
        <v>45677</v>
      </c>
      <c r="E3572" s="11">
        <v>41940</v>
      </c>
      <c r="F3572" t="s">
        <v>288</v>
      </c>
      <c r="G3572" s="10">
        <f t="shared" si="227"/>
        <v>45707</v>
      </c>
      <c r="H3572" t="s">
        <v>284</v>
      </c>
      <c r="I3572" s="12" t="str">
        <f t="shared" si="228"/>
        <v>1941940</v>
      </c>
      <c r="J3572" s="10">
        <v>45720</v>
      </c>
      <c r="K3572" s="11">
        <v>41940</v>
      </c>
      <c r="L3572" s="11">
        <f t="shared" si="231"/>
        <v>0</v>
      </c>
      <c r="O3572" s="10">
        <f>+IFERROR(VLOOKUP(I3572,'[1]Resumen pagos 2025'!$1:$1048576,9,0),0)</f>
        <v>45720</v>
      </c>
      <c r="P3572" t="b">
        <f t="shared" si="230"/>
        <v>1</v>
      </c>
    </row>
    <row r="3573" spans="1:16">
      <c r="A3573" t="s">
        <v>734</v>
      </c>
      <c r="B3573" t="s">
        <v>41</v>
      </c>
      <c r="C3573" s="9">
        <v>269</v>
      </c>
      <c r="D3573" s="10">
        <v>45677</v>
      </c>
      <c r="E3573" s="11">
        <v>3122000</v>
      </c>
      <c r="F3573" t="s">
        <v>288</v>
      </c>
      <c r="G3573" s="10">
        <f t="shared" si="227"/>
        <v>45707</v>
      </c>
      <c r="H3573" t="s">
        <v>284</v>
      </c>
      <c r="I3573" s="12" t="str">
        <f t="shared" si="228"/>
        <v>2693122000</v>
      </c>
      <c r="J3573" s="10">
        <v>45526</v>
      </c>
      <c r="K3573" s="11">
        <v>3122000</v>
      </c>
      <c r="L3573" s="11">
        <f t="shared" si="231"/>
        <v>0</v>
      </c>
      <c r="M3573" t="s">
        <v>711</v>
      </c>
      <c r="O3573" s="10">
        <f>+IFERROR(VLOOKUP(I3573,'[1]Resumen pagos 2025'!$1:$1048576,9,0),0)</f>
        <v>0</v>
      </c>
      <c r="P3573" t="b">
        <f t="shared" si="230"/>
        <v>0</v>
      </c>
    </row>
    <row r="3574" spans="1:16">
      <c r="A3574" t="s">
        <v>55</v>
      </c>
      <c r="B3574" t="s">
        <v>41</v>
      </c>
      <c r="C3574" s="9">
        <v>1154099</v>
      </c>
      <c r="D3574" s="10">
        <v>45677</v>
      </c>
      <c r="E3574" s="11">
        <v>2490188</v>
      </c>
      <c r="F3574" t="s">
        <v>288</v>
      </c>
      <c r="G3574" s="10">
        <f t="shared" si="227"/>
        <v>45707</v>
      </c>
      <c r="H3574" t="s">
        <v>284</v>
      </c>
      <c r="I3574" s="12" t="str">
        <f t="shared" si="228"/>
        <v>11540992490188</v>
      </c>
      <c r="L3574" s="11">
        <f t="shared" si="231"/>
        <v>-2490188</v>
      </c>
      <c r="N3574" s="14" t="s">
        <v>304</v>
      </c>
      <c r="O3574" s="10">
        <f>+IFERROR(VLOOKUP(I3574,'[1]Resumen pagos 2025'!$1:$1048576,9,0),0)</f>
        <v>0</v>
      </c>
      <c r="P3574" t="b">
        <f t="shared" si="230"/>
        <v>1</v>
      </c>
    </row>
    <row r="3575" spans="1:16">
      <c r="A3575" t="s">
        <v>54</v>
      </c>
      <c r="B3575" t="s">
        <v>41</v>
      </c>
      <c r="C3575" s="9">
        <v>96720</v>
      </c>
      <c r="D3575" s="10">
        <v>45677</v>
      </c>
      <c r="E3575" s="11">
        <v>997208</v>
      </c>
      <c r="F3575" t="s">
        <v>288</v>
      </c>
      <c r="G3575" s="10">
        <f t="shared" si="227"/>
        <v>45707</v>
      </c>
      <c r="H3575" t="s">
        <v>284</v>
      </c>
      <c r="I3575" s="12" t="str">
        <f t="shared" si="228"/>
        <v>96720997208</v>
      </c>
      <c r="J3575" s="10">
        <v>45688</v>
      </c>
      <c r="K3575" s="11">
        <v>846963</v>
      </c>
      <c r="L3575" s="45">
        <f>+E3575-K3575</f>
        <v>150245</v>
      </c>
      <c r="M3575" t="s">
        <v>735</v>
      </c>
      <c r="N3575" s="13" t="s">
        <v>582</v>
      </c>
      <c r="O3575" s="10">
        <f>+IFERROR(VLOOKUP(I3575,'[1]Resumen pagos 2025'!$1:$1048576,9,0),0)</f>
        <v>0</v>
      </c>
      <c r="P3575" t="b">
        <f t="shared" si="230"/>
        <v>0</v>
      </c>
    </row>
    <row r="3576" spans="1:16">
      <c r="A3576" t="s">
        <v>736</v>
      </c>
      <c r="B3576" t="s">
        <v>41</v>
      </c>
      <c r="C3576" s="9">
        <v>1088640</v>
      </c>
      <c r="D3576" s="10">
        <v>45677</v>
      </c>
      <c r="E3576" s="11">
        <v>162980</v>
      </c>
      <c r="F3576" t="s">
        <v>288</v>
      </c>
      <c r="G3576" s="10">
        <f t="shared" si="227"/>
        <v>45707</v>
      </c>
      <c r="H3576" t="s">
        <v>284</v>
      </c>
      <c r="I3576" s="12" t="str">
        <f t="shared" si="228"/>
        <v>1088640162980</v>
      </c>
      <c r="J3576" s="10">
        <v>45672</v>
      </c>
      <c r="K3576" s="11">
        <v>162980</v>
      </c>
      <c r="L3576" s="11">
        <f t="shared" ref="L3576:L3582" si="232">+K3576-E3576</f>
        <v>0</v>
      </c>
      <c r="O3576" s="10">
        <f>+IFERROR(VLOOKUP(I3576,'[1]Resumen pagos 2025'!$1:$1048576,9,0),0)</f>
        <v>45672</v>
      </c>
      <c r="P3576" t="b">
        <f t="shared" si="230"/>
        <v>1</v>
      </c>
    </row>
    <row r="3577" spans="1:16">
      <c r="A3577" t="s">
        <v>53</v>
      </c>
      <c r="B3577" t="s">
        <v>41</v>
      </c>
      <c r="C3577" s="9">
        <v>23231</v>
      </c>
      <c r="D3577" s="10">
        <v>45677</v>
      </c>
      <c r="E3577" s="11">
        <v>6060702</v>
      </c>
      <c r="F3577" t="s">
        <v>288</v>
      </c>
      <c r="G3577" s="10">
        <f t="shared" si="227"/>
        <v>45707</v>
      </c>
      <c r="H3577" t="s">
        <v>284</v>
      </c>
      <c r="I3577" s="12" t="str">
        <f t="shared" si="228"/>
        <v>232316060702</v>
      </c>
      <c r="J3577" s="10">
        <v>45714</v>
      </c>
      <c r="K3577" s="11">
        <v>6060702</v>
      </c>
      <c r="L3577" s="11">
        <f t="shared" si="232"/>
        <v>0</v>
      </c>
      <c r="O3577" s="10">
        <f>+IFERROR(VLOOKUP(I3577,'[1]Resumen pagos 2025'!$1:$1048576,9,0),0)</f>
        <v>45714</v>
      </c>
      <c r="P3577" t="b">
        <f t="shared" si="230"/>
        <v>1</v>
      </c>
    </row>
    <row r="3578" spans="1:16">
      <c r="A3578" t="s">
        <v>128</v>
      </c>
      <c r="B3578" t="s">
        <v>41</v>
      </c>
      <c r="C3578" s="9">
        <v>875084</v>
      </c>
      <c r="D3578" s="10">
        <v>45678</v>
      </c>
      <c r="E3578" s="11">
        <v>1420526</v>
      </c>
      <c r="F3578" t="s">
        <v>288</v>
      </c>
      <c r="G3578" s="10">
        <f t="shared" si="227"/>
        <v>45708</v>
      </c>
      <c r="H3578" t="s">
        <v>284</v>
      </c>
      <c r="I3578" s="12" t="str">
        <f t="shared" si="228"/>
        <v>8750841420526</v>
      </c>
      <c r="J3578" s="10">
        <v>45319</v>
      </c>
      <c r="K3578" s="11">
        <v>1420526</v>
      </c>
      <c r="L3578" s="11">
        <f t="shared" si="232"/>
        <v>0</v>
      </c>
      <c r="O3578" s="10">
        <f>+IFERROR(VLOOKUP(I3578,'[1]Resumen pagos 2025'!$1:$1048576,9,0),0)</f>
        <v>0</v>
      </c>
      <c r="P3578" t="b">
        <f t="shared" si="230"/>
        <v>0</v>
      </c>
    </row>
    <row r="3579" spans="1:16">
      <c r="A3579" t="s">
        <v>674</v>
      </c>
      <c r="B3579" t="s">
        <v>41</v>
      </c>
      <c r="C3579" s="9">
        <v>1914051</v>
      </c>
      <c r="D3579" s="10">
        <v>45678</v>
      </c>
      <c r="E3579" s="11">
        <v>359990</v>
      </c>
      <c r="F3579" t="s">
        <v>288</v>
      </c>
      <c r="G3579" s="10">
        <f t="shared" si="227"/>
        <v>45708</v>
      </c>
      <c r="H3579" t="s">
        <v>284</v>
      </c>
      <c r="I3579" s="12" t="str">
        <f t="shared" si="228"/>
        <v>1914051359990</v>
      </c>
      <c r="J3579" s="10">
        <v>45677</v>
      </c>
      <c r="K3579" s="11">
        <v>359990</v>
      </c>
      <c r="L3579" s="11">
        <f t="shared" si="232"/>
        <v>0</v>
      </c>
      <c r="O3579" s="10">
        <f>+IFERROR(VLOOKUP(I3579,'[1]Resumen pagos 2025'!$1:$1048576,9,0),0)</f>
        <v>45677</v>
      </c>
      <c r="P3579" t="b">
        <f t="shared" si="230"/>
        <v>1</v>
      </c>
    </row>
    <row r="3580" spans="1:16">
      <c r="A3580" t="s">
        <v>46</v>
      </c>
      <c r="B3580" t="s">
        <v>41</v>
      </c>
      <c r="C3580" s="9">
        <v>25926</v>
      </c>
      <c r="D3580" s="10">
        <v>45678</v>
      </c>
      <c r="E3580" s="11">
        <v>594958</v>
      </c>
      <c r="F3580" t="s">
        <v>288</v>
      </c>
      <c r="G3580" s="10">
        <f t="shared" si="227"/>
        <v>45708</v>
      </c>
      <c r="H3580" t="s">
        <v>284</v>
      </c>
      <c r="I3580" s="12" t="str">
        <f t="shared" si="228"/>
        <v>25926594958</v>
      </c>
      <c r="J3580" s="10">
        <v>45720</v>
      </c>
      <c r="K3580" s="11">
        <v>594958</v>
      </c>
      <c r="L3580" s="11">
        <f t="shared" si="232"/>
        <v>0</v>
      </c>
      <c r="N3580" s="13" t="s">
        <v>603</v>
      </c>
      <c r="O3580" s="10">
        <f>+IFERROR(VLOOKUP(I3580,'[1]Resumen pagos 2025'!$1:$1048576,9,0),0)</f>
        <v>45720</v>
      </c>
      <c r="P3580" t="b">
        <f t="shared" si="230"/>
        <v>1</v>
      </c>
    </row>
    <row r="3581" spans="1:16">
      <c r="A3581" t="s">
        <v>532</v>
      </c>
      <c r="B3581" t="s">
        <v>41</v>
      </c>
      <c r="C3581" s="9">
        <v>2737</v>
      </c>
      <c r="D3581" s="10">
        <v>45678</v>
      </c>
      <c r="E3581" s="11">
        <v>52336</v>
      </c>
      <c r="F3581" t="s">
        <v>288</v>
      </c>
      <c r="G3581" s="10">
        <f t="shared" si="227"/>
        <v>45708</v>
      </c>
      <c r="H3581" t="s">
        <v>284</v>
      </c>
      <c r="I3581" s="12" t="str">
        <f t="shared" si="228"/>
        <v>273752336</v>
      </c>
      <c r="J3581" s="10">
        <v>45714</v>
      </c>
      <c r="K3581" s="11">
        <v>52336</v>
      </c>
      <c r="L3581" s="11">
        <f t="shared" si="232"/>
        <v>0</v>
      </c>
      <c r="O3581" s="10">
        <f>+IFERROR(VLOOKUP(I3581,'[1]Resumen pagos 2025'!$1:$1048576,9,0),0)</f>
        <v>45714</v>
      </c>
      <c r="P3581" t="b">
        <f t="shared" si="230"/>
        <v>1</v>
      </c>
    </row>
    <row r="3582" spans="1:16">
      <c r="A3582" t="s">
        <v>553</v>
      </c>
      <c r="B3582" t="s">
        <v>41</v>
      </c>
      <c r="C3582" s="9">
        <v>13659</v>
      </c>
      <c r="D3582" s="10">
        <v>45678</v>
      </c>
      <c r="E3582" s="11">
        <v>5425500</v>
      </c>
      <c r="F3582" t="s">
        <v>288</v>
      </c>
      <c r="G3582" s="10">
        <f t="shared" si="227"/>
        <v>45708</v>
      </c>
      <c r="H3582" t="s">
        <v>284</v>
      </c>
      <c r="I3582" s="12" t="str">
        <f t="shared" si="228"/>
        <v>136595425500</v>
      </c>
      <c r="J3582" s="10">
        <v>45701</v>
      </c>
      <c r="K3582" s="11">
        <v>951326</v>
      </c>
      <c r="L3582" s="11">
        <f t="shared" si="232"/>
        <v>-4474174</v>
      </c>
      <c r="O3582" s="10">
        <f>+IFERROR(VLOOKUP(I3582,'[1]Resumen pagos 2025'!$1:$1048576,9,0),0)</f>
        <v>45701</v>
      </c>
      <c r="P3582" t="b">
        <f t="shared" si="230"/>
        <v>1</v>
      </c>
    </row>
    <row r="3583" spans="1:16">
      <c r="A3583" t="s">
        <v>57</v>
      </c>
      <c r="B3583" t="s">
        <v>41</v>
      </c>
      <c r="C3583" s="9">
        <v>613830</v>
      </c>
      <c r="D3583" s="10">
        <v>45678</v>
      </c>
      <c r="E3583" s="11">
        <v>107890</v>
      </c>
      <c r="F3583" t="s">
        <v>288</v>
      </c>
      <c r="G3583" s="10">
        <f t="shared" si="227"/>
        <v>45708</v>
      </c>
      <c r="H3583" t="s">
        <v>284</v>
      </c>
      <c r="I3583" s="12" t="str">
        <f t="shared" si="228"/>
        <v>613830107890</v>
      </c>
      <c r="J3583" s="10">
        <v>45677</v>
      </c>
      <c r="K3583" s="11">
        <v>90655</v>
      </c>
      <c r="L3583" s="11">
        <f>+K3583-E3583+L3562</f>
        <v>0</v>
      </c>
      <c r="M3583" t="s">
        <v>737</v>
      </c>
      <c r="O3583" s="10">
        <f>+IFERROR(VLOOKUP(I3583,'[1]Resumen pagos 2025'!$1:$1048576,9,0),0)</f>
        <v>0</v>
      </c>
      <c r="P3583" t="b">
        <f t="shared" si="230"/>
        <v>0</v>
      </c>
    </row>
    <row r="3584" spans="1:16">
      <c r="A3584" t="s">
        <v>57</v>
      </c>
      <c r="B3584" t="s">
        <v>41</v>
      </c>
      <c r="C3584" s="9">
        <v>613829</v>
      </c>
      <c r="D3584" s="10">
        <v>45678</v>
      </c>
      <c r="E3584" s="11">
        <v>589261</v>
      </c>
      <c r="F3584" t="s">
        <v>288</v>
      </c>
      <c r="G3584" s="10">
        <f t="shared" si="227"/>
        <v>45708</v>
      </c>
      <c r="H3584" t="s">
        <v>284</v>
      </c>
      <c r="I3584" s="12" t="str">
        <f t="shared" si="228"/>
        <v>613829589261</v>
      </c>
      <c r="J3584" s="10">
        <v>45803</v>
      </c>
      <c r="K3584" s="34">
        <v>589261</v>
      </c>
      <c r="L3584" s="34">
        <f t="shared" ref="L3584:L3623" si="233">+K3584-E3584</f>
        <v>0</v>
      </c>
      <c r="O3584" s="10">
        <f>+IFERROR(VLOOKUP(I3584,'[1]Resumen pagos 2025'!$1:$1048576,9,0),0)</f>
        <v>45803</v>
      </c>
      <c r="P3584" t="b">
        <f t="shared" si="230"/>
        <v>1</v>
      </c>
    </row>
    <row r="3585" spans="1:16">
      <c r="A3585" t="s">
        <v>59</v>
      </c>
      <c r="B3585" t="s">
        <v>41</v>
      </c>
      <c r="C3585" s="9">
        <v>9568</v>
      </c>
      <c r="D3585" s="10">
        <v>45678</v>
      </c>
      <c r="E3585" s="11">
        <v>87917</v>
      </c>
      <c r="F3585" t="s">
        <v>288</v>
      </c>
      <c r="G3585" s="10">
        <f t="shared" si="227"/>
        <v>45708</v>
      </c>
      <c r="H3585" t="s">
        <v>284</v>
      </c>
      <c r="I3585" s="12" t="str">
        <f t="shared" si="228"/>
        <v>956887917</v>
      </c>
      <c r="J3585" s="10">
        <v>45719</v>
      </c>
      <c r="K3585" s="11">
        <v>87917</v>
      </c>
      <c r="L3585" s="11">
        <f t="shared" si="233"/>
        <v>0</v>
      </c>
      <c r="O3585" s="10">
        <f>+IFERROR(VLOOKUP(I3585,'[1]Resumen pagos 2025'!$1:$1048576,9,0),0)</f>
        <v>45719</v>
      </c>
      <c r="P3585" t="b">
        <f t="shared" si="230"/>
        <v>1</v>
      </c>
    </row>
    <row r="3586" spans="1:16">
      <c r="A3586" t="s">
        <v>128</v>
      </c>
      <c r="B3586" t="s">
        <v>41</v>
      </c>
      <c r="C3586" s="9">
        <v>875180</v>
      </c>
      <c r="D3586" s="10">
        <v>45679</v>
      </c>
      <c r="E3586" s="11">
        <v>676376</v>
      </c>
      <c r="F3586" t="s">
        <v>288</v>
      </c>
      <c r="G3586" s="10">
        <f t="shared" ref="G3586:G3649" si="234">+D3586+30</f>
        <v>45709</v>
      </c>
      <c r="H3586" t="s">
        <v>284</v>
      </c>
      <c r="I3586" s="12" t="str">
        <f t="shared" ref="I3586:I3649" si="235">+C3586&amp;E3586</f>
        <v>875180676376</v>
      </c>
      <c r="J3586" s="10">
        <v>45699</v>
      </c>
      <c r="K3586" s="11">
        <v>676376</v>
      </c>
      <c r="L3586" s="11">
        <f t="shared" si="233"/>
        <v>0</v>
      </c>
      <c r="M3586" t="s">
        <v>738</v>
      </c>
      <c r="O3586" s="10">
        <f>+IFERROR(VLOOKUP(I3586,'[1]Resumen pagos 2025'!$1:$1048576,9,0),0)</f>
        <v>0</v>
      </c>
      <c r="P3586" t="b">
        <f t="shared" si="230"/>
        <v>0</v>
      </c>
    </row>
    <row r="3587" spans="1:16">
      <c r="A3587" t="s">
        <v>739</v>
      </c>
      <c r="B3587" t="s">
        <v>41</v>
      </c>
      <c r="C3587" s="9">
        <v>6751</v>
      </c>
      <c r="D3587" s="10">
        <v>45679</v>
      </c>
      <c r="E3587" s="11">
        <v>347991</v>
      </c>
      <c r="F3587" t="s">
        <v>288</v>
      </c>
      <c r="G3587" s="10">
        <f t="shared" si="234"/>
        <v>45709</v>
      </c>
      <c r="H3587" t="s">
        <v>284</v>
      </c>
      <c r="I3587" s="12" t="str">
        <f t="shared" si="235"/>
        <v>6751347991</v>
      </c>
      <c r="J3587" s="10">
        <v>45679</v>
      </c>
      <c r="K3587" s="11">
        <v>347980</v>
      </c>
      <c r="L3587" s="11">
        <f t="shared" si="233"/>
        <v>-11</v>
      </c>
      <c r="O3587" s="10">
        <f>+IFERROR(VLOOKUP(I3587,'[1]Resumen pagos 2025'!$1:$1048576,9,0),0)</f>
        <v>0</v>
      </c>
      <c r="P3587" t="b">
        <f t="shared" si="230"/>
        <v>0</v>
      </c>
    </row>
    <row r="3588" spans="1:16">
      <c r="A3588" t="s">
        <v>453</v>
      </c>
      <c r="B3588" t="s">
        <v>41</v>
      </c>
      <c r="C3588" s="9">
        <v>1914398</v>
      </c>
      <c r="D3588" s="10">
        <v>45679</v>
      </c>
      <c r="E3588" s="11">
        <v>383980</v>
      </c>
      <c r="F3588" t="s">
        <v>288</v>
      </c>
      <c r="G3588" s="10">
        <f t="shared" si="234"/>
        <v>45709</v>
      </c>
      <c r="H3588" t="s">
        <v>284</v>
      </c>
      <c r="I3588" s="12" t="str">
        <f t="shared" si="235"/>
        <v>1914398383980</v>
      </c>
      <c r="J3588" s="10">
        <v>45679</v>
      </c>
      <c r="K3588" s="11">
        <v>383980</v>
      </c>
      <c r="L3588" s="11">
        <f t="shared" si="233"/>
        <v>0</v>
      </c>
      <c r="O3588" s="10">
        <f>+IFERROR(VLOOKUP(I3588,'[1]Resumen pagos 2025'!$1:$1048576,9,0),0)</f>
        <v>45679</v>
      </c>
      <c r="P3588" t="b">
        <f t="shared" si="230"/>
        <v>1</v>
      </c>
    </row>
    <row r="3589" spans="1:16">
      <c r="A3589" t="s">
        <v>710</v>
      </c>
      <c r="B3589" t="s">
        <v>41</v>
      </c>
      <c r="C3589" s="9">
        <v>14053</v>
      </c>
      <c r="D3589" s="10">
        <v>45679</v>
      </c>
      <c r="E3589" s="11">
        <v>1709702</v>
      </c>
      <c r="F3589" t="s">
        <v>288</v>
      </c>
      <c r="G3589" s="10">
        <f t="shared" si="234"/>
        <v>45709</v>
      </c>
      <c r="H3589" t="s">
        <v>284</v>
      </c>
      <c r="I3589" s="12" t="str">
        <f t="shared" si="235"/>
        <v>140531709702</v>
      </c>
      <c r="J3589" s="10">
        <v>45719</v>
      </c>
      <c r="K3589" s="11">
        <v>1709702</v>
      </c>
      <c r="L3589" s="11">
        <f t="shared" si="233"/>
        <v>0</v>
      </c>
      <c r="O3589" s="10">
        <f>+IFERROR(VLOOKUP(I3589,'[1]Resumen pagos 2025'!$1:$1048576,9,0),0)</f>
        <v>45719</v>
      </c>
      <c r="P3589" t="b">
        <f t="shared" si="230"/>
        <v>1</v>
      </c>
    </row>
    <row r="3590" spans="1:16">
      <c r="A3590" t="s">
        <v>532</v>
      </c>
      <c r="B3590" t="s">
        <v>41</v>
      </c>
      <c r="C3590" s="9">
        <v>2738</v>
      </c>
      <c r="D3590" s="10">
        <v>45679</v>
      </c>
      <c r="E3590" s="11">
        <v>104672</v>
      </c>
      <c r="F3590" t="s">
        <v>288</v>
      </c>
      <c r="G3590" s="10">
        <f t="shared" si="234"/>
        <v>45709</v>
      </c>
      <c r="H3590" t="s">
        <v>284</v>
      </c>
      <c r="I3590" s="12" t="str">
        <f t="shared" si="235"/>
        <v>2738104672</v>
      </c>
      <c r="J3590" s="10">
        <v>45714</v>
      </c>
      <c r="K3590" s="11">
        <v>104672</v>
      </c>
      <c r="L3590" s="11">
        <f t="shared" si="233"/>
        <v>0</v>
      </c>
      <c r="O3590" s="10">
        <f>+IFERROR(VLOOKUP(I3590,'[1]Resumen pagos 2025'!$1:$1048576,9,0),0)</f>
        <v>45714</v>
      </c>
      <c r="P3590" t="b">
        <f t="shared" si="230"/>
        <v>1</v>
      </c>
    </row>
    <row r="3591" spans="1:16" s="26" customFormat="1">
      <c r="A3591" t="s">
        <v>54</v>
      </c>
      <c r="B3591" t="s">
        <v>41</v>
      </c>
      <c r="C3591" s="9">
        <v>96808</v>
      </c>
      <c r="D3591" s="10">
        <v>45679</v>
      </c>
      <c r="E3591" s="11">
        <v>11288079</v>
      </c>
      <c r="F3591" t="s">
        <v>288</v>
      </c>
      <c r="G3591" s="10">
        <f t="shared" si="234"/>
        <v>45709</v>
      </c>
      <c r="H3591" t="s">
        <v>284</v>
      </c>
      <c r="I3591" s="12" t="str">
        <f t="shared" si="235"/>
        <v>9680811288079</v>
      </c>
      <c r="J3591" s="10">
        <v>45699</v>
      </c>
      <c r="K3591" s="11">
        <v>11288079</v>
      </c>
      <c r="L3591" s="11">
        <f t="shared" si="233"/>
        <v>0</v>
      </c>
      <c r="M3591"/>
      <c r="N3591" s="13" t="s">
        <v>582</v>
      </c>
      <c r="O3591" s="10">
        <f>+IFERROR(VLOOKUP(I3591,'[1]Resumen pagos 2025'!$1:$1048576,9,0),0)</f>
        <v>45699</v>
      </c>
      <c r="P3591" t="b">
        <f t="shared" ref="P3591:P3654" si="236">+O3591=J3591</f>
        <v>1</v>
      </c>
    </row>
    <row r="3592" spans="1:16">
      <c r="A3592" s="26" t="s">
        <v>54</v>
      </c>
      <c r="B3592" s="26" t="s">
        <v>41</v>
      </c>
      <c r="C3592" s="23">
        <v>96807</v>
      </c>
      <c r="D3592" s="24">
        <v>45679</v>
      </c>
      <c r="E3592" s="25">
        <v>1976085</v>
      </c>
      <c r="F3592" s="26" t="s">
        <v>288</v>
      </c>
      <c r="G3592" s="10">
        <f t="shared" si="234"/>
        <v>45709</v>
      </c>
      <c r="H3592" s="26" t="s">
        <v>327</v>
      </c>
      <c r="I3592" s="27" t="str">
        <f t="shared" si="235"/>
        <v>968071976085</v>
      </c>
      <c r="J3592" s="24"/>
      <c r="K3592" s="25"/>
      <c r="L3592" s="25">
        <f t="shared" si="233"/>
        <v>-1976085</v>
      </c>
      <c r="M3592" s="26"/>
      <c r="N3592" s="72" t="s">
        <v>582</v>
      </c>
      <c r="O3592" s="24">
        <f>+IFERROR(VLOOKUP(I3592,'[1]Resumen pagos 2025'!$1:$1048576,9,0),0)</f>
        <v>0</v>
      </c>
      <c r="P3592" t="b">
        <f t="shared" si="236"/>
        <v>1</v>
      </c>
    </row>
    <row r="3593" spans="1:16">
      <c r="A3593" s="26" t="s">
        <v>54</v>
      </c>
      <c r="B3593" s="26" t="s">
        <v>310</v>
      </c>
      <c r="C3593" s="23">
        <v>56760</v>
      </c>
      <c r="D3593" s="24">
        <v>45679</v>
      </c>
      <c r="E3593" s="25">
        <v>-1976085</v>
      </c>
      <c r="F3593" s="26" t="s">
        <v>288</v>
      </c>
      <c r="G3593" s="10">
        <f t="shared" si="234"/>
        <v>45709</v>
      </c>
      <c r="H3593" s="26" t="s">
        <v>311</v>
      </c>
      <c r="I3593" s="27" t="str">
        <f t="shared" si="235"/>
        <v>56760-1976085</v>
      </c>
      <c r="J3593" s="24"/>
      <c r="K3593" s="25"/>
      <c r="L3593" s="25">
        <f t="shared" si="233"/>
        <v>1976085</v>
      </c>
      <c r="M3593" s="26"/>
      <c r="N3593" s="72" t="s">
        <v>582</v>
      </c>
      <c r="O3593" s="24">
        <f>+IFERROR(VLOOKUP(I3593,'[1]Resumen pagos 2025'!$1:$1048576,9,0),0)</f>
        <v>0</v>
      </c>
      <c r="P3593" t="b">
        <f t="shared" si="236"/>
        <v>1</v>
      </c>
    </row>
    <row r="3594" spans="1:16">
      <c r="A3594" t="s">
        <v>305</v>
      </c>
      <c r="B3594" t="s">
        <v>41</v>
      </c>
      <c r="C3594" s="9">
        <v>5096845</v>
      </c>
      <c r="D3594" s="10">
        <v>45679</v>
      </c>
      <c r="E3594" s="11">
        <v>984980</v>
      </c>
      <c r="F3594" t="s">
        <v>288</v>
      </c>
      <c r="G3594" s="10">
        <f t="shared" si="234"/>
        <v>45709</v>
      </c>
      <c r="H3594" t="s">
        <v>284</v>
      </c>
      <c r="I3594" s="12" t="str">
        <f t="shared" si="235"/>
        <v>5096845984980</v>
      </c>
      <c r="J3594" s="10">
        <v>45679</v>
      </c>
      <c r="K3594" s="11">
        <v>984980</v>
      </c>
      <c r="L3594" s="11">
        <f t="shared" si="233"/>
        <v>0</v>
      </c>
      <c r="O3594" s="10">
        <f>+IFERROR(VLOOKUP(I3594,'[1]Resumen pagos 2025'!$1:$1048576,9,0),0)</f>
        <v>45750</v>
      </c>
      <c r="P3594" t="b">
        <f t="shared" si="236"/>
        <v>0</v>
      </c>
    </row>
    <row r="3595" spans="1:16" s="26" customFormat="1">
      <c r="A3595" t="s">
        <v>335</v>
      </c>
      <c r="B3595" t="s">
        <v>41</v>
      </c>
      <c r="C3595" s="9">
        <v>12674</v>
      </c>
      <c r="D3595" s="10">
        <v>45679</v>
      </c>
      <c r="E3595" s="11">
        <v>589474</v>
      </c>
      <c r="F3595" t="s">
        <v>288</v>
      </c>
      <c r="G3595" s="10">
        <f t="shared" si="234"/>
        <v>45709</v>
      </c>
      <c r="H3595" t="s">
        <v>284</v>
      </c>
      <c r="I3595" s="12" t="str">
        <f t="shared" si="235"/>
        <v>12674589474</v>
      </c>
      <c r="J3595" s="10">
        <v>45679</v>
      </c>
      <c r="K3595" s="11">
        <v>589474</v>
      </c>
      <c r="L3595" s="11">
        <f t="shared" si="233"/>
        <v>0</v>
      </c>
      <c r="M3595"/>
      <c r="N3595" s="13"/>
      <c r="O3595" s="10">
        <f>+IFERROR(VLOOKUP(I3595,'[1]Resumen pagos 2025'!$1:$1048576,9,0),0)</f>
        <v>45679</v>
      </c>
      <c r="P3595" t="b">
        <f t="shared" si="236"/>
        <v>1</v>
      </c>
    </row>
    <row r="3596" spans="1:16">
      <c r="A3596" t="s">
        <v>317</v>
      </c>
      <c r="B3596" t="s">
        <v>41</v>
      </c>
      <c r="C3596" s="9">
        <v>22362827</v>
      </c>
      <c r="D3596" s="10">
        <v>45679</v>
      </c>
      <c r="E3596" s="11">
        <v>723980</v>
      </c>
      <c r="F3596" t="s">
        <v>288</v>
      </c>
      <c r="G3596" s="10">
        <f t="shared" si="234"/>
        <v>45709</v>
      </c>
      <c r="H3596" t="s">
        <v>284</v>
      </c>
      <c r="I3596" s="12" t="str">
        <f t="shared" si="235"/>
        <v>22362827723980</v>
      </c>
      <c r="J3596" s="10">
        <v>45686</v>
      </c>
      <c r="K3596" s="11">
        <v>723980</v>
      </c>
      <c r="L3596" s="11">
        <f t="shared" si="233"/>
        <v>0</v>
      </c>
      <c r="O3596" s="10">
        <f>+IFERROR(VLOOKUP(I3596,'[1]Resumen pagos 2025'!$1:$1048576,9,0),0)</f>
        <v>45686</v>
      </c>
      <c r="P3596" t="b">
        <f t="shared" si="236"/>
        <v>1</v>
      </c>
    </row>
    <row r="3597" spans="1:16">
      <c r="A3597" t="s">
        <v>488</v>
      </c>
      <c r="B3597" t="s">
        <v>41</v>
      </c>
      <c r="C3597" s="9">
        <v>50313205</v>
      </c>
      <c r="D3597" s="10">
        <v>45679</v>
      </c>
      <c r="E3597" s="11">
        <v>23911</v>
      </c>
      <c r="F3597" t="s">
        <v>288</v>
      </c>
      <c r="G3597" s="10">
        <f t="shared" si="234"/>
        <v>45709</v>
      </c>
      <c r="H3597" t="s">
        <v>284</v>
      </c>
      <c r="I3597" s="12" t="str">
        <f t="shared" si="235"/>
        <v>5031320523911</v>
      </c>
      <c r="J3597" s="10">
        <f>+G3597</f>
        <v>45709</v>
      </c>
      <c r="K3597" s="11">
        <f>+E3597</f>
        <v>23911</v>
      </c>
      <c r="L3597" s="11">
        <f t="shared" si="233"/>
        <v>0</v>
      </c>
      <c r="O3597" s="10">
        <f>+IFERROR(VLOOKUP(I3597,'[1]Resumen pagos 2025'!$1:$1048576,9,0),0)</f>
        <v>0</v>
      </c>
      <c r="P3597" t="b">
        <f t="shared" si="236"/>
        <v>0</v>
      </c>
    </row>
    <row r="3598" spans="1:16">
      <c r="A3598" t="s">
        <v>285</v>
      </c>
      <c r="B3598" t="s">
        <v>41</v>
      </c>
      <c r="C3598" s="9">
        <v>1696</v>
      </c>
      <c r="D3598" s="10">
        <v>45680</v>
      </c>
      <c r="E3598" s="11">
        <v>389211</v>
      </c>
      <c r="F3598" t="s">
        <v>288</v>
      </c>
      <c r="G3598" s="10">
        <f t="shared" si="234"/>
        <v>45710</v>
      </c>
      <c r="H3598" t="s">
        <v>284</v>
      </c>
      <c r="I3598" s="12" t="str">
        <f t="shared" si="235"/>
        <v>1696389211</v>
      </c>
      <c r="J3598" s="10">
        <v>45769</v>
      </c>
      <c r="K3598" s="11">
        <v>389211</v>
      </c>
      <c r="L3598" s="11">
        <f t="shared" si="233"/>
        <v>0</v>
      </c>
      <c r="O3598" s="10">
        <f>+IFERROR(VLOOKUP(I3598,'[1]Resumen pagos 2025'!$1:$1048576,9,0),0)</f>
        <v>45769</v>
      </c>
      <c r="P3598" t="b">
        <f t="shared" si="236"/>
        <v>1</v>
      </c>
    </row>
    <row r="3599" spans="1:16">
      <c r="A3599" t="s">
        <v>55</v>
      </c>
      <c r="B3599" t="s">
        <v>41</v>
      </c>
      <c r="C3599" s="9">
        <v>1154185</v>
      </c>
      <c r="D3599" s="10">
        <v>45680</v>
      </c>
      <c r="E3599" s="11">
        <v>1879991</v>
      </c>
      <c r="F3599" t="s">
        <v>288</v>
      </c>
      <c r="G3599" s="10">
        <f t="shared" si="234"/>
        <v>45710</v>
      </c>
      <c r="H3599" t="s">
        <v>284</v>
      </c>
      <c r="I3599" s="12" t="str">
        <f t="shared" si="235"/>
        <v>11541851879991</v>
      </c>
      <c r="J3599" s="10">
        <v>45695</v>
      </c>
      <c r="K3599" s="11">
        <f>805003+1074988</f>
        <v>1879991</v>
      </c>
      <c r="L3599" s="11">
        <f t="shared" si="233"/>
        <v>0</v>
      </c>
      <c r="M3599" t="s">
        <v>740</v>
      </c>
      <c r="N3599" s="14" t="s">
        <v>304</v>
      </c>
      <c r="O3599" s="10">
        <f>+IFERROR(VLOOKUP(I3599,'[1]Resumen pagos 2025'!$1:$1048576,9,0),0)</f>
        <v>0</v>
      </c>
      <c r="P3599" t="b">
        <f t="shared" si="236"/>
        <v>0</v>
      </c>
    </row>
    <row r="3600" spans="1:16">
      <c r="A3600" t="s">
        <v>55</v>
      </c>
      <c r="B3600" t="s">
        <v>41</v>
      </c>
      <c r="C3600" s="9">
        <v>1154168</v>
      </c>
      <c r="D3600" s="10">
        <v>45680</v>
      </c>
      <c r="E3600" s="11">
        <v>2103419</v>
      </c>
      <c r="F3600" t="s">
        <v>288</v>
      </c>
      <c r="G3600" s="10">
        <f t="shared" si="234"/>
        <v>45710</v>
      </c>
      <c r="H3600" t="s">
        <v>284</v>
      </c>
      <c r="I3600" s="12" t="str">
        <f t="shared" si="235"/>
        <v>11541682103419</v>
      </c>
      <c r="J3600" s="10">
        <v>45680</v>
      </c>
      <c r="K3600" s="34">
        <v>2103419</v>
      </c>
      <c r="L3600" s="34">
        <f t="shared" si="233"/>
        <v>0</v>
      </c>
      <c r="M3600" t="s">
        <v>741</v>
      </c>
      <c r="N3600" s="14" t="s">
        <v>304</v>
      </c>
      <c r="O3600" s="10">
        <f>+IFERROR(VLOOKUP(I3600,'[1]Resumen pagos 2025'!$1:$1048576,9,0),0)</f>
        <v>0</v>
      </c>
      <c r="P3600" t="b">
        <f t="shared" si="236"/>
        <v>0</v>
      </c>
    </row>
    <row r="3601" spans="1:16">
      <c r="A3601" t="s">
        <v>54</v>
      </c>
      <c r="B3601" t="s">
        <v>41</v>
      </c>
      <c r="C3601" s="9">
        <v>96835</v>
      </c>
      <c r="D3601" s="10">
        <v>45680</v>
      </c>
      <c r="E3601" s="11">
        <v>809914</v>
      </c>
      <c r="F3601" t="s">
        <v>288</v>
      </c>
      <c r="G3601" s="10">
        <f t="shared" si="234"/>
        <v>45710</v>
      </c>
      <c r="H3601" t="s">
        <v>284</v>
      </c>
      <c r="I3601" s="12" t="str">
        <f t="shared" si="235"/>
        <v>96835809914</v>
      </c>
      <c r="J3601" s="10">
        <v>45699</v>
      </c>
      <c r="K3601" s="11">
        <v>809914</v>
      </c>
      <c r="L3601" s="11">
        <f t="shared" si="233"/>
        <v>0</v>
      </c>
      <c r="N3601" s="13" t="s">
        <v>582</v>
      </c>
      <c r="O3601" s="10">
        <f>+IFERROR(VLOOKUP(I3601,'[1]Resumen pagos 2025'!$1:$1048576,9,0),0)</f>
        <v>45699</v>
      </c>
      <c r="P3601" t="b">
        <f t="shared" si="236"/>
        <v>1</v>
      </c>
    </row>
    <row r="3602" spans="1:16">
      <c r="A3602" t="s">
        <v>477</v>
      </c>
      <c r="B3602" t="s">
        <v>41</v>
      </c>
      <c r="C3602" s="9">
        <v>313028</v>
      </c>
      <c r="D3602" s="10">
        <v>45680</v>
      </c>
      <c r="E3602" s="11">
        <v>326985</v>
      </c>
      <c r="F3602" t="s">
        <v>288</v>
      </c>
      <c r="G3602" s="10">
        <f t="shared" si="234"/>
        <v>45710</v>
      </c>
      <c r="H3602" t="s">
        <v>284</v>
      </c>
      <c r="I3602" s="12" t="str">
        <f t="shared" si="235"/>
        <v>313028326985</v>
      </c>
      <c r="J3602" s="10">
        <v>45680</v>
      </c>
      <c r="K3602" s="11">
        <v>326985</v>
      </c>
      <c r="L3602" s="11">
        <f t="shared" si="233"/>
        <v>0</v>
      </c>
      <c r="O3602" s="10">
        <f>+IFERROR(VLOOKUP(I3602,'[1]Resumen pagos 2025'!$1:$1048576,9,0),0)</f>
        <v>0</v>
      </c>
      <c r="P3602" t="b">
        <f t="shared" si="236"/>
        <v>0</v>
      </c>
    </row>
    <row r="3603" spans="1:16">
      <c r="A3603" t="s">
        <v>477</v>
      </c>
      <c r="B3603" t="s">
        <v>41</v>
      </c>
      <c r="C3603" s="9">
        <v>313027</v>
      </c>
      <c r="D3603" s="10">
        <v>45680</v>
      </c>
      <c r="E3603" s="11">
        <v>326985</v>
      </c>
      <c r="F3603" t="s">
        <v>288</v>
      </c>
      <c r="G3603" s="10">
        <f t="shared" si="234"/>
        <v>45710</v>
      </c>
      <c r="H3603" t="s">
        <v>284</v>
      </c>
      <c r="I3603" s="12" t="str">
        <f t="shared" si="235"/>
        <v>313027326985</v>
      </c>
      <c r="J3603" s="10">
        <v>45680</v>
      </c>
      <c r="K3603" s="11">
        <v>326985</v>
      </c>
      <c r="L3603" s="11">
        <f t="shared" si="233"/>
        <v>0</v>
      </c>
      <c r="O3603" s="10">
        <f>+IFERROR(VLOOKUP(I3603,'[1]Resumen pagos 2025'!$1:$1048576,9,0),0)</f>
        <v>0</v>
      </c>
      <c r="P3603" t="b">
        <f t="shared" si="236"/>
        <v>0</v>
      </c>
    </row>
    <row r="3604" spans="1:16">
      <c r="A3604" t="s">
        <v>305</v>
      </c>
      <c r="B3604" t="s">
        <v>41</v>
      </c>
      <c r="C3604" s="9">
        <v>5097187</v>
      </c>
      <c r="D3604" s="10">
        <v>45680</v>
      </c>
      <c r="E3604" s="11">
        <v>979930</v>
      </c>
      <c r="F3604" t="s">
        <v>288</v>
      </c>
      <c r="G3604" s="10">
        <f t="shared" si="234"/>
        <v>45710</v>
      </c>
      <c r="H3604" t="s">
        <v>284</v>
      </c>
      <c r="I3604" s="12" t="str">
        <f t="shared" si="235"/>
        <v>5097187979930</v>
      </c>
      <c r="J3604" s="10">
        <v>45681</v>
      </c>
      <c r="K3604" s="11">
        <v>979930</v>
      </c>
      <c r="L3604" s="11">
        <f t="shared" si="233"/>
        <v>0</v>
      </c>
      <c r="O3604" s="10">
        <f>+IFERROR(VLOOKUP(I3604,'[1]Resumen pagos 2025'!$1:$1048576,9,0),0)</f>
        <v>45681</v>
      </c>
      <c r="P3604" t="b">
        <f t="shared" si="236"/>
        <v>1</v>
      </c>
    </row>
    <row r="3605" spans="1:16">
      <c r="A3605" t="s">
        <v>742</v>
      </c>
      <c r="B3605" t="s">
        <v>41</v>
      </c>
      <c r="C3605" s="9">
        <v>862</v>
      </c>
      <c r="D3605" s="10">
        <v>45680</v>
      </c>
      <c r="E3605" s="11">
        <v>9768950</v>
      </c>
      <c r="F3605" t="s">
        <v>288</v>
      </c>
      <c r="G3605" s="10">
        <f t="shared" si="234"/>
        <v>45710</v>
      </c>
      <c r="H3605" t="s">
        <v>284</v>
      </c>
      <c r="I3605" s="12" t="str">
        <f t="shared" si="235"/>
        <v>8629768950</v>
      </c>
      <c r="J3605" s="10">
        <v>45685</v>
      </c>
      <c r="K3605" s="11">
        <v>9768950</v>
      </c>
      <c r="L3605" s="11">
        <f t="shared" si="233"/>
        <v>0</v>
      </c>
      <c r="O3605" s="10">
        <f>+IFERROR(VLOOKUP(I3605,'[1]Resumen pagos 2025'!$1:$1048576,9,0),0)</f>
        <v>45685</v>
      </c>
      <c r="P3605" t="b">
        <f t="shared" si="236"/>
        <v>1</v>
      </c>
    </row>
    <row r="3606" spans="1:16">
      <c r="A3606" t="s">
        <v>478</v>
      </c>
      <c r="B3606" t="s">
        <v>41</v>
      </c>
      <c r="C3606" s="9">
        <v>490</v>
      </c>
      <c r="D3606" s="10">
        <v>45681</v>
      </c>
      <c r="E3606" s="11">
        <v>192900</v>
      </c>
      <c r="F3606" t="s">
        <v>288</v>
      </c>
      <c r="G3606" s="10">
        <f t="shared" si="234"/>
        <v>45711</v>
      </c>
      <c r="H3606" t="s">
        <v>327</v>
      </c>
      <c r="I3606" s="12" t="str">
        <f t="shared" si="235"/>
        <v>490192900</v>
      </c>
      <c r="L3606" s="11">
        <f t="shared" si="233"/>
        <v>-192900</v>
      </c>
      <c r="N3606" s="13" t="s">
        <v>554</v>
      </c>
      <c r="O3606" s="10">
        <f>+IFERROR(VLOOKUP(I3606,'[1]Resumen pagos 2025'!$1:$1048576,9,0),0)</f>
        <v>0</v>
      </c>
      <c r="P3606" t="b">
        <f t="shared" si="236"/>
        <v>1</v>
      </c>
    </row>
    <row r="3607" spans="1:16">
      <c r="A3607" t="s">
        <v>478</v>
      </c>
      <c r="B3607" t="s">
        <v>310</v>
      </c>
      <c r="C3607" s="9">
        <v>1543</v>
      </c>
      <c r="D3607" s="10">
        <v>45681</v>
      </c>
      <c r="E3607" s="11">
        <v>-192900</v>
      </c>
      <c r="F3607" t="s">
        <v>288</v>
      </c>
      <c r="G3607" s="10">
        <f t="shared" si="234"/>
        <v>45711</v>
      </c>
      <c r="H3607" t="s">
        <v>311</v>
      </c>
      <c r="I3607" s="12" t="str">
        <f t="shared" si="235"/>
        <v>1543-192900</v>
      </c>
      <c r="L3607" s="11">
        <f t="shared" si="233"/>
        <v>192900</v>
      </c>
      <c r="M3607" t="s">
        <v>743</v>
      </c>
      <c r="N3607" s="13" t="s">
        <v>554</v>
      </c>
      <c r="O3607" s="10">
        <f>+IFERROR(VLOOKUP(I3607,'[1]Resumen pagos 2025'!$1:$1048576,9,0),0)</f>
        <v>0</v>
      </c>
      <c r="P3607" t="b">
        <f t="shared" si="236"/>
        <v>1</v>
      </c>
    </row>
    <row r="3608" spans="1:16">
      <c r="A3608" t="s">
        <v>744</v>
      </c>
      <c r="B3608" t="s">
        <v>41</v>
      </c>
      <c r="C3608" s="9">
        <v>35</v>
      </c>
      <c r="D3608" s="10">
        <v>45681</v>
      </c>
      <c r="E3608" s="11">
        <v>14000</v>
      </c>
      <c r="F3608" t="s">
        <v>288</v>
      </c>
      <c r="G3608" s="10">
        <f t="shared" si="234"/>
        <v>45711</v>
      </c>
      <c r="H3608" t="s">
        <v>284</v>
      </c>
      <c r="I3608" s="12" t="str">
        <f t="shared" si="235"/>
        <v>3514000</v>
      </c>
      <c r="J3608" s="10">
        <v>45678</v>
      </c>
      <c r="K3608" s="11">
        <v>42000</v>
      </c>
      <c r="L3608" s="11">
        <f t="shared" si="233"/>
        <v>28000</v>
      </c>
      <c r="M3608" t="s">
        <v>745</v>
      </c>
      <c r="O3608" s="10">
        <f>+IFERROR(VLOOKUP(I3608,'[1]Resumen pagos 2025'!$1:$1048576,9,0),0)</f>
        <v>0</v>
      </c>
      <c r="P3608" t="b">
        <f t="shared" si="236"/>
        <v>0</v>
      </c>
    </row>
    <row r="3609" spans="1:16">
      <c r="A3609" t="s">
        <v>337</v>
      </c>
      <c r="B3609" t="s">
        <v>41</v>
      </c>
      <c r="C3609" s="9">
        <v>137810365</v>
      </c>
      <c r="D3609" s="10">
        <v>45682</v>
      </c>
      <c r="E3609" s="11">
        <v>68730</v>
      </c>
      <c r="F3609" t="s">
        <v>288</v>
      </c>
      <c r="G3609" s="10">
        <f t="shared" si="234"/>
        <v>45712</v>
      </c>
      <c r="H3609" t="s">
        <v>284</v>
      </c>
      <c r="I3609" s="12" t="str">
        <f t="shared" si="235"/>
        <v>13781036568730</v>
      </c>
      <c r="J3609" s="10">
        <v>45682</v>
      </c>
      <c r="K3609" s="11">
        <v>68730</v>
      </c>
      <c r="L3609" s="11">
        <f t="shared" si="233"/>
        <v>0</v>
      </c>
      <c r="O3609" s="10">
        <f>+IFERROR(VLOOKUP(I3609,'[1]Resumen pagos 2025'!$1:$1048576,9,0),0)</f>
        <v>45682</v>
      </c>
      <c r="P3609" t="b">
        <f t="shared" si="236"/>
        <v>1</v>
      </c>
    </row>
    <row r="3610" spans="1:16">
      <c r="A3610" t="s">
        <v>478</v>
      </c>
      <c r="B3610" t="s">
        <v>41</v>
      </c>
      <c r="C3610" s="9">
        <v>492</v>
      </c>
      <c r="D3610" s="10">
        <v>45682</v>
      </c>
      <c r="E3610" s="11">
        <v>372801</v>
      </c>
      <c r="F3610" t="s">
        <v>288</v>
      </c>
      <c r="G3610" s="10">
        <f t="shared" si="234"/>
        <v>45712</v>
      </c>
      <c r="H3610" t="s">
        <v>284</v>
      </c>
      <c r="I3610" s="12" t="str">
        <f t="shared" si="235"/>
        <v>492372801</v>
      </c>
      <c r="J3610" s="10">
        <v>45693</v>
      </c>
      <c r="K3610" s="11">
        <v>367800</v>
      </c>
      <c r="L3610" s="11">
        <f t="shared" si="233"/>
        <v>-5001</v>
      </c>
      <c r="N3610" s="13" t="s">
        <v>554</v>
      </c>
      <c r="O3610" s="10">
        <f>+IFERROR(VLOOKUP(I3610,'[1]Resumen pagos 2025'!$1:$1048576,9,0),0)</f>
        <v>0</v>
      </c>
      <c r="P3610" t="b">
        <f t="shared" si="236"/>
        <v>0</v>
      </c>
    </row>
    <row r="3611" spans="1:16">
      <c r="A3611" t="s">
        <v>530</v>
      </c>
      <c r="B3611" t="s">
        <v>41</v>
      </c>
      <c r="C3611" s="9">
        <v>6372</v>
      </c>
      <c r="D3611" s="10">
        <v>45683</v>
      </c>
      <c r="E3611" s="11">
        <v>16501</v>
      </c>
      <c r="F3611" t="s">
        <v>288</v>
      </c>
      <c r="G3611" s="10">
        <f t="shared" si="234"/>
        <v>45713</v>
      </c>
      <c r="H3611" t="s">
        <v>284</v>
      </c>
      <c r="I3611" s="12" t="str">
        <f t="shared" si="235"/>
        <v>637216501</v>
      </c>
      <c r="J3611" s="10">
        <v>45683</v>
      </c>
      <c r="K3611" s="11">
        <v>16501</v>
      </c>
      <c r="L3611" s="11">
        <f t="shared" si="233"/>
        <v>0</v>
      </c>
      <c r="O3611" s="10">
        <f>+IFERROR(VLOOKUP(I3611,'[1]Resumen pagos 2025'!$1:$1048576,9,0),0)</f>
        <v>0</v>
      </c>
      <c r="P3611" t="b">
        <f t="shared" si="236"/>
        <v>0</v>
      </c>
    </row>
    <row r="3612" spans="1:16">
      <c r="A3612" t="s">
        <v>67</v>
      </c>
      <c r="B3612" t="s">
        <v>41</v>
      </c>
      <c r="C3612" s="9">
        <v>45197</v>
      </c>
      <c r="D3612" s="10">
        <v>45684</v>
      </c>
      <c r="E3612" s="11">
        <v>728372</v>
      </c>
      <c r="F3612" t="s">
        <v>288</v>
      </c>
      <c r="G3612" s="10">
        <f t="shared" si="234"/>
        <v>45714</v>
      </c>
      <c r="H3612" t="s">
        <v>284</v>
      </c>
      <c r="I3612" s="12" t="str">
        <f t="shared" si="235"/>
        <v>45197728372</v>
      </c>
      <c r="J3612" s="10">
        <v>45719</v>
      </c>
      <c r="K3612" s="11">
        <v>728372</v>
      </c>
      <c r="L3612" s="11">
        <f t="shared" si="233"/>
        <v>0</v>
      </c>
      <c r="N3612" s="14" t="s">
        <v>298</v>
      </c>
      <c r="O3612" s="10">
        <f>+IFERROR(VLOOKUP(I3612,'[1]Resumen pagos 2025'!$1:$1048576,9,0),0)</f>
        <v>45719</v>
      </c>
      <c r="P3612" t="b">
        <f t="shared" si="236"/>
        <v>1</v>
      </c>
    </row>
    <row r="3613" spans="1:16">
      <c r="A3613" t="s">
        <v>67</v>
      </c>
      <c r="B3613" t="s">
        <v>41</v>
      </c>
      <c r="C3613" s="9">
        <v>45198</v>
      </c>
      <c r="D3613" s="10">
        <v>45684</v>
      </c>
      <c r="E3613" s="11">
        <v>463096</v>
      </c>
      <c r="F3613" t="s">
        <v>288</v>
      </c>
      <c r="G3613" s="10">
        <f t="shared" si="234"/>
        <v>45714</v>
      </c>
      <c r="H3613" t="s">
        <v>284</v>
      </c>
      <c r="I3613" s="12" t="str">
        <f t="shared" si="235"/>
        <v>45198463096</v>
      </c>
      <c r="J3613" s="10">
        <v>45719</v>
      </c>
      <c r="K3613" s="11">
        <v>463096</v>
      </c>
      <c r="L3613" s="11">
        <f t="shared" si="233"/>
        <v>0</v>
      </c>
      <c r="N3613" s="14" t="s">
        <v>298</v>
      </c>
      <c r="O3613" s="10">
        <f>+IFERROR(VLOOKUP(I3613,'[1]Resumen pagos 2025'!$1:$1048576,9,0),0)</f>
        <v>45719</v>
      </c>
      <c r="P3613" t="b">
        <f t="shared" si="236"/>
        <v>1</v>
      </c>
    </row>
    <row r="3614" spans="1:16">
      <c r="A3614" t="s">
        <v>682</v>
      </c>
      <c r="B3614" t="s">
        <v>41</v>
      </c>
      <c r="C3614" s="9">
        <v>21839</v>
      </c>
      <c r="D3614" s="10">
        <v>45684</v>
      </c>
      <c r="E3614" s="11">
        <v>4560932</v>
      </c>
      <c r="F3614" t="s">
        <v>288</v>
      </c>
      <c r="G3614" s="10">
        <f t="shared" si="234"/>
        <v>45714</v>
      </c>
      <c r="H3614" t="s">
        <v>284</v>
      </c>
      <c r="I3614" s="12" t="str">
        <f t="shared" si="235"/>
        <v>218394560932</v>
      </c>
      <c r="J3614" s="10">
        <v>45663</v>
      </c>
      <c r="K3614" s="11">
        <v>4607256</v>
      </c>
      <c r="L3614" s="11">
        <f t="shared" si="233"/>
        <v>46324</v>
      </c>
      <c r="N3614" s="13" t="s">
        <v>683</v>
      </c>
      <c r="O3614" s="10">
        <f>+IFERROR(VLOOKUP(I3614,'[1]Resumen pagos 2025'!$1:$1048576,9,0),0)</f>
        <v>0</v>
      </c>
      <c r="P3614" t="b">
        <f t="shared" si="236"/>
        <v>0</v>
      </c>
    </row>
    <row r="3615" spans="1:16">
      <c r="A3615" t="s">
        <v>95</v>
      </c>
      <c r="B3615" t="s">
        <v>310</v>
      </c>
      <c r="C3615" s="9">
        <v>684</v>
      </c>
      <c r="D3615" s="10">
        <v>45685</v>
      </c>
      <c r="E3615" s="11">
        <v>-99570</v>
      </c>
      <c r="F3615" t="s">
        <v>288</v>
      </c>
      <c r="G3615" s="10">
        <f t="shared" si="234"/>
        <v>45715</v>
      </c>
      <c r="H3615" t="s">
        <v>311</v>
      </c>
      <c r="I3615" s="12" t="str">
        <f t="shared" si="235"/>
        <v>684-99570</v>
      </c>
      <c r="L3615" s="11">
        <f t="shared" si="233"/>
        <v>99570</v>
      </c>
      <c r="O3615" s="10">
        <f>+IFERROR(VLOOKUP(I3615,'[1]Resumen pagos 2025'!$1:$1048576,9,0),0)</f>
        <v>0</v>
      </c>
      <c r="P3615" t="b">
        <f t="shared" si="236"/>
        <v>1</v>
      </c>
    </row>
    <row r="3616" spans="1:16">
      <c r="A3616" t="s">
        <v>682</v>
      </c>
      <c r="B3616" t="s">
        <v>41</v>
      </c>
      <c r="C3616" s="9">
        <v>21933</v>
      </c>
      <c r="D3616" s="10">
        <v>45685</v>
      </c>
      <c r="E3616" s="11">
        <v>733100</v>
      </c>
      <c r="F3616" t="s">
        <v>288</v>
      </c>
      <c r="G3616" s="10">
        <f t="shared" si="234"/>
        <v>45715</v>
      </c>
      <c r="H3616" t="s">
        <v>284</v>
      </c>
      <c r="I3616" s="12" t="str">
        <f t="shared" si="235"/>
        <v>21933733100</v>
      </c>
      <c r="J3616" s="10">
        <v>45674</v>
      </c>
      <c r="K3616" s="11">
        <v>733100</v>
      </c>
      <c r="L3616" s="11">
        <f t="shared" si="233"/>
        <v>0</v>
      </c>
      <c r="N3616" s="13" t="s">
        <v>683</v>
      </c>
      <c r="O3616" s="10">
        <f>+IFERROR(VLOOKUP(I3616,'[1]Resumen pagos 2025'!$1:$1048576,9,0),0)</f>
        <v>0</v>
      </c>
      <c r="P3616" t="b">
        <f t="shared" si="236"/>
        <v>0</v>
      </c>
    </row>
    <row r="3617" spans="1:16">
      <c r="A3617" t="s">
        <v>54</v>
      </c>
      <c r="B3617" t="s">
        <v>41</v>
      </c>
      <c r="C3617" s="9">
        <v>96897</v>
      </c>
      <c r="D3617" s="10">
        <v>45685</v>
      </c>
      <c r="E3617" s="11">
        <v>2306262</v>
      </c>
      <c r="F3617" t="s">
        <v>288</v>
      </c>
      <c r="G3617" s="10">
        <f t="shared" si="234"/>
        <v>45715</v>
      </c>
      <c r="H3617" t="s">
        <v>284</v>
      </c>
      <c r="I3617" s="12" t="str">
        <f t="shared" si="235"/>
        <v>968972306262</v>
      </c>
      <c r="J3617" s="10">
        <v>45715</v>
      </c>
      <c r="K3617" s="11">
        <v>2306262</v>
      </c>
      <c r="L3617" s="11">
        <f t="shared" si="233"/>
        <v>0</v>
      </c>
      <c r="N3617" s="13" t="s">
        <v>582</v>
      </c>
      <c r="O3617" s="10">
        <f>+IFERROR(VLOOKUP(I3617,'[1]Resumen pagos 2025'!$1:$1048576,9,0),0)</f>
        <v>0</v>
      </c>
      <c r="P3617" t="b">
        <f t="shared" si="236"/>
        <v>0</v>
      </c>
    </row>
    <row r="3618" spans="1:16">
      <c r="A3618" s="26" t="s">
        <v>53</v>
      </c>
      <c r="B3618" s="26" t="s">
        <v>41</v>
      </c>
      <c r="C3618" s="23">
        <v>23312</v>
      </c>
      <c r="D3618" s="24">
        <v>45685</v>
      </c>
      <c r="E3618" s="25">
        <v>1831813</v>
      </c>
      <c r="F3618" s="26" t="s">
        <v>288</v>
      </c>
      <c r="G3618" s="10">
        <f t="shared" si="234"/>
        <v>45715</v>
      </c>
      <c r="H3618" s="26" t="s">
        <v>327</v>
      </c>
      <c r="I3618" s="27" t="str">
        <f t="shared" si="235"/>
        <v>233121831813</v>
      </c>
      <c r="J3618" s="24"/>
      <c r="K3618" s="25"/>
      <c r="L3618" s="25">
        <f t="shared" si="233"/>
        <v>-1831813</v>
      </c>
      <c r="O3618" s="10">
        <f>+IFERROR(VLOOKUP(I3618,'[1]Resumen pagos 2025'!$1:$1048576,9,0),0)</f>
        <v>0</v>
      </c>
      <c r="P3618" t="b">
        <f t="shared" si="236"/>
        <v>1</v>
      </c>
    </row>
    <row r="3619" spans="1:16">
      <c r="A3619" t="s">
        <v>678</v>
      </c>
      <c r="B3619" t="s">
        <v>41</v>
      </c>
      <c r="C3619" s="9">
        <v>231</v>
      </c>
      <c r="D3619" s="10">
        <v>45685</v>
      </c>
      <c r="E3619" s="11">
        <v>237453</v>
      </c>
      <c r="F3619" t="s">
        <v>288</v>
      </c>
      <c r="G3619" s="10">
        <f t="shared" si="234"/>
        <v>45715</v>
      </c>
      <c r="H3619" t="s">
        <v>284</v>
      </c>
      <c r="I3619" s="12" t="str">
        <f t="shared" si="235"/>
        <v>231237453</v>
      </c>
      <c r="J3619" s="10">
        <v>45695</v>
      </c>
      <c r="K3619" s="11">
        <v>237453</v>
      </c>
      <c r="L3619" s="11">
        <f t="shared" si="233"/>
        <v>0</v>
      </c>
      <c r="O3619" s="10">
        <f>+IFERROR(VLOOKUP(I3619,'[1]Resumen pagos 2025'!$1:$1048576,9,0),0)</f>
        <v>45695</v>
      </c>
      <c r="P3619" t="b">
        <f t="shared" si="236"/>
        <v>1</v>
      </c>
    </row>
    <row r="3620" spans="1:16">
      <c r="A3620" t="s">
        <v>66</v>
      </c>
      <c r="B3620" t="s">
        <v>41</v>
      </c>
      <c r="C3620" s="9">
        <v>21</v>
      </c>
      <c r="D3620" s="10">
        <v>45685</v>
      </c>
      <c r="E3620" s="11">
        <v>755132</v>
      </c>
      <c r="F3620" t="s">
        <v>288</v>
      </c>
      <c r="G3620" s="10">
        <f t="shared" si="234"/>
        <v>45715</v>
      </c>
      <c r="H3620" t="s">
        <v>284</v>
      </c>
      <c r="I3620" s="12" t="str">
        <f t="shared" si="235"/>
        <v>21755132</v>
      </c>
      <c r="J3620" s="10">
        <v>45695</v>
      </c>
      <c r="K3620" s="11">
        <v>755132</v>
      </c>
      <c r="L3620" s="11">
        <f t="shared" si="233"/>
        <v>0</v>
      </c>
      <c r="N3620" s="14" t="s">
        <v>588</v>
      </c>
      <c r="O3620" s="10">
        <f>+IFERROR(VLOOKUP(I3620,'[1]Resumen pagos 2025'!$1:$1048576,9,0),0)</f>
        <v>45695</v>
      </c>
      <c r="P3620" t="b">
        <f t="shared" si="236"/>
        <v>1</v>
      </c>
    </row>
    <row r="3621" spans="1:16">
      <c r="A3621" t="s">
        <v>306</v>
      </c>
      <c r="B3621" t="s">
        <v>41</v>
      </c>
      <c r="C3621" s="9">
        <v>1921107</v>
      </c>
      <c r="D3621" s="10">
        <v>45685</v>
      </c>
      <c r="E3621" s="11">
        <v>1323930</v>
      </c>
      <c r="F3621" t="s">
        <v>288</v>
      </c>
      <c r="G3621" s="10">
        <f t="shared" si="234"/>
        <v>45715</v>
      </c>
      <c r="H3621" t="s">
        <v>284</v>
      </c>
      <c r="I3621" s="12" t="str">
        <f t="shared" si="235"/>
        <v>19211071323930</v>
      </c>
      <c r="J3621" s="10">
        <v>45685</v>
      </c>
      <c r="K3621" s="11">
        <v>1323930</v>
      </c>
      <c r="L3621" s="11">
        <f t="shared" si="233"/>
        <v>0</v>
      </c>
      <c r="O3621" s="10">
        <f>+IFERROR(VLOOKUP(I3621,'[1]Resumen pagos 2025'!$1:$1048576,9,0),0)</f>
        <v>45685</v>
      </c>
      <c r="P3621" t="b">
        <f t="shared" si="236"/>
        <v>1</v>
      </c>
    </row>
    <row r="3622" spans="1:16">
      <c r="A3622" t="s">
        <v>65</v>
      </c>
      <c r="B3622" t="s">
        <v>41</v>
      </c>
      <c r="C3622" s="9">
        <v>5498</v>
      </c>
      <c r="D3622" s="10">
        <v>45685</v>
      </c>
      <c r="E3622" s="11">
        <v>1911409</v>
      </c>
      <c r="F3622" t="s">
        <v>288</v>
      </c>
      <c r="G3622" s="10">
        <f t="shared" si="234"/>
        <v>45715</v>
      </c>
      <c r="H3622" t="s">
        <v>284</v>
      </c>
      <c r="I3622" s="12" t="str">
        <f t="shared" si="235"/>
        <v>54981911409</v>
      </c>
      <c r="J3622" s="10">
        <v>45807</v>
      </c>
      <c r="K3622" s="34">
        <v>1911409</v>
      </c>
      <c r="L3622" s="34">
        <f t="shared" si="233"/>
        <v>0</v>
      </c>
      <c r="O3622" s="10">
        <f>+IFERROR(VLOOKUP(I3622,'[1]Resumen pagos 2025'!$1:$1048576,9,0),0)</f>
        <v>45807</v>
      </c>
      <c r="P3622" t="b">
        <f t="shared" si="236"/>
        <v>1</v>
      </c>
    </row>
    <row r="3623" spans="1:16">
      <c r="A3623" t="s">
        <v>128</v>
      </c>
      <c r="B3623" t="s">
        <v>41</v>
      </c>
      <c r="C3623" s="9">
        <v>875560</v>
      </c>
      <c r="D3623" s="10">
        <v>45686</v>
      </c>
      <c r="E3623" s="11">
        <v>3777274</v>
      </c>
      <c r="F3623" t="s">
        <v>288</v>
      </c>
      <c r="G3623" s="10">
        <f t="shared" si="234"/>
        <v>45716</v>
      </c>
      <c r="H3623" t="s">
        <v>284</v>
      </c>
      <c r="I3623" s="12" t="str">
        <f t="shared" si="235"/>
        <v>8755603777274</v>
      </c>
      <c r="J3623" s="10">
        <v>45726</v>
      </c>
      <c r="K3623" s="11">
        <v>3777274</v>
      </c>
      <c r="L3623" s="11">
        <f t="shared" si="233"/>
        <v>0</v>
      </c>
      <c r="O3623" s="10">
        <f>+IFERROR(VLOOKUP(I3623,'[1]Resumen pagos 2025'!$1:$1048576,9,0),0)</f>
        <v>45726</v>
      </c>
      <c r="P3623" t="b">
        <f t="shared" si="236"/>
        <v>1</v>
      </c>
    </row>
    <row r="3624" spans="1:16">
      <c r="A3624" t="s">
        <v>746</v>
      </c>
      <c r="B3624" t="s">
        <v>41</v>
      </c>
      <c r="C3624" s="9">
        <v>14706</v>
      </c>
      <c r="D3624" s="10">
        <v>45686</v>
      </c>
      <c r="E3624" s="11">
        <v>3098159</v>
      </c>
      <c r="F3624" t="s">
        <v>288</v>
      </c>
      <c r="G3624" s="10">
        <f t="shared" si="234"/>
        <v>45716</v>
      </c>
      <c r="H3624" t="s">
        <v>284</v>
      </c>
      <c r="I3624" s="12" t="str">
        <f t="shared" si="235"/>
        <v>147063098159</v>
      </c>
      <c r="J3624" s="10">
        <v>45706</v>
      </c>
      <c r="K3624" s="11">
        <v>77327</v>
      </c>
      <c r="L3624" s="11">
        <f>+E3624-E3557-77327-1433</f>
        <v>3225007</v>
      </c>
      <c r="M3624" t="s">
        <v>747</v>
      </c>
      <c r="O3624" s="10">
        <f>+IFERROR(VLOOKUP(I3624,'[1]Resumen pagos 2025'!$1:$1048576,9,0),0)</f>
        <v>0</v>
      </c>
      <c r="P3624" t="b">
        <f t="shared" si="236"/>
        <v>0</v>
      </c>
    </row>
    <row r="3625" spans="1:16">
      <c r="A3625" t="s">
        <v>668</v>
      </c>
      <c r="B3625" t="s">
        <v>41</v>
      </c>
      <c r="C3625" s="9">
        <v>50362403</v>
      </c>
      <c r="D3625" s="10">
        <v>45686</v>
      </c>
      <c r="E3625" s="11">
        <v>12929</v>
      </c>
      <c r="F3625" t="s">
        <v>288</v>
      </c>
      <c r="G3625" s="10">
        <f t="shared" si="234"/>
        <v>45716</v>
      </c>
      <c r="H3625" t="s">
        <v>284</v>
      </c>
      <c r="I3625" s="12" t="str">
        <f t="shared" si="235"/>
        <v>5036240312929</v>
      </c>
      <c r="J3625" s="10">
        <f>+G3625</f>
        <v>45716</v>
      </c>
      <c r="K3625" s="11">
        <f>+E3625</f>
        <v>12929</v>
      </c>
      <c r="L3625" s="11">
        <f t="shared" ref="L3625:L3672" si="237">+K3625-E3625</f>
        <v>0</v>
      </c>
      <c r="O3625" s="10">
        <f>+IFERROR(VLOOKUP(I3625,'[1]Resumen pagos 2025'!$1:$1048576,9,0),0)</f>
        <v>0</v>
      </c>
      <c r="P3625" t="b">
        <f t="shared" si="236"/>
        <v>0</v>
      </c>
    </row>
    <row r="3626" spans="1:16">
      <c r="A3626" t="s">
        <v>668</v>
      </c>
      <c r="B3626" t="s">
        <v>297</v>
      </c>
      <c r="C3626" s="9">
        <v>13168071</v>
      </c>
      <c r="D3626" s="10">
        <v>45686</v>
      </c>
      <c r="E3626" s="11">
        <v>6086</v>
      </c>
      <c r="F3626" t="s">
        <v>288</v>
      </c>
      <c r="G3626" s="10">
        <f t="shared" si="234"/>
        <v>45716</v>
      </c>
      <c r="H3626" t="s">
        <v>284</v>
      </c>
      <c r="I3626" s="12" t="str">
        <f t="shared" si="235"/>
        <v>131680716086</v>
      </c>
      <c r="J3626" s="10">
        <f>+G3626</f>
        <v>45716</v>
      </c>
      <c r="K3626" s="11">
        <f>+E3626</f>
        <v>6086</v>
      </c>
      <c r="L3626" s="11">
        <f t="shared" si="237"/>
        <v>0</v>
      </c>
      <c r="O3626" s="10">
        <f>+IFERROR(VLOOKUP(I3626,'[1]Resumen pagos 2025'!$1:$1048576,9,0),0)</f>
        <v>0</v>
      </c>
      <c r="P3626" t="b">
        <f t="shared" si="236"/>
        <v>0</v>
      </c>
    </row>
    <row r="3627" spans="1:16">
      <c r="A3627" t="s">
        <v>453</v>
      </c>
      <c r="B3627" t="s">
        <v>41</v>
      </c>
      <c r="C3627" s="9">
        <v>1916401</v>
      </c>
      <c r="D3627" s="10">
        <v>45686</v>
      </c>
      <c r="E3627" s="11">
        <v>5879940</v>
      </c>
      <c r="F3627" t="s">
        <v>288</v>
      </c>
      <c r="G3627" s="10">
        <f t="shared" si="234"/>
        <v>45716</v>
      </c>
      <c r="H3627" t="s">
        <v>284</v>
      </c>
      <c r="I3627" s="12" t="str">
        <f t="shared" si="235"/>
        <v>19164015879940</v>
      </c>
      <c r="J3627" s="10">
        <v>45685</v>
      </c>
      <c r="K3627" s="11">
        <v>5879940</v>
      </c>
      <c r="L3627" s="11">
        <f t="shared" si="237"/>
        <v>0</v>
      </c>
      <c r="O3627" s="10">
        <f>+IFERROR(VLOOKUP(I3627,'[1]Resumen pagos 2025'!$1:$1048576,9,0),0)</f>
        <v>0</v>
      </c>
      <c r="P3627" t="b">
        <f t="shared" si="236"/>
        <v>0</v>
      </c>
    </row>
    <row r="3628" spans="1:16">
      <c r="A3628" t="s">
        <v>710</v>
      </c>
      <c r="B3628" t="s">
        <v>41</v>
      </c>
      <c r="C3628" s="9">
        <v>14070</v>
      </c>
      <c r="D3628" s="10">
        <v>45686</v>
      </c>
      <c r="E3628" s="11">
        <v>119408</v>
      </c>
      <c r="F3628" t="s">
        <v>288</v>
      </c>
      <c r="G3628" s="10">
        <f t="shared" si="234"/>
        <v>45716</v>
      </c>
      <c r="H3628" t="s">
        <v>284</v>
      </c>
      <c r="I3628" s="12" t="str">
        <f t="shared" si="235"/>
        <v>14070119408</v>
      </c>
      <c r="J3628" s="10">
        <v>45719</v>
      </c>
      <c r="K3628" s="11">
        <v>119408</v>
      </c>
      <c r="L3628" s="11">
        <f t="shared" si="237"/>
        <v>0</v>
      </c>
      <c r="O3628" s="10">
        <f>+IFERROR(VLOOKUP(I3628,'[1]Resumen pagos 2025'!$1:$1048576,9,0),0)</f>
        <v>45719</v>
      </c>
      <c r="P3628" t="b">
        <f t="shared" si="236"/>
        <v>1</v>
      </c>
    </row>
    <row r="3629" spans="1:16">
      <c r="A3629" t="s">
        <v>46</v>
      </c>
      <c r="B3629" t="s">
        <v>41</v>
      </c>
      <c r="C3629" s="9">
        <v>25935</v>
      </c>
      <c r="D3629" s="10">
        <v>45686</v>
      </c>
      <c r="E3629" s="11">
        <v>1414129</v>
      </c>
      <c r="F3629" t="s">
        <v>288</v>
      </c>
      <c r="G3629" s="10">
        <f t="shared" si="234"/>
        <v>45716</v>
      </c>
      <c r="H3629" t="s">
        <v>284</v>
      </c>
      <c r="I3629" s="12" t="str">
        <f t="shared" si="235"/>
        <v>259351414129</v>
      </c>
      <c r="J3629" s="10">
        <v>45720</v>
      </c>
      <c r="K3629" s="11">
        <v>1414129</v>
      </c>
      <c r="L3629" s="11">
        <f t="shared" si="237"/>
        <v>0</v>
      </c>
      <c r="N3629" s="13" t="s">
        <v>603</v>
      </c>
      <c r="O3629" s="10">
        <f>+IFERROR(VLOOKUP(I3629,'[1]Resumen pagos 2025'!$1:$1048576,9,0),0)</f>
        <v>45720</v>
      </c>
      <c r="P3629" t="b">
        <f t="shared" si="236"/>
        <v>1</v>
      </c>
    </row>
    <row r="3630" spans="1:16">
      <c r="A3630" t="s">
        <v>532</v>
      </c>
      <c r="B3630" t="s">
        <v>41</v>
      </c>
      <c r="C3630" s="9">
        <v>2760</v>
      </c>
      <c r="D3630" s="10">
        <v>45686</v>
      </c>
      <c r="E3630" s="11">
        <v>1652065</v>
      </c>
      <c r="F3630" t="s">
        <v>288</v>
      </c>
      <c r="G3630" s="10">
        <f t="shared" si="234"/>
        <v>45716</v>
      </c>
      <c r="H3630" t="s">
        <v>284</v>
      </c>
      <c r="I3630" s="12" t="str">
        <f t="shared" si="235"/>
        <v>27601652065</v>
      </c>
      <c r="J3630" s="10">
        <v>45714</v>
      </c>
      <c r="K3630" s="11">
        <v>1652065</v>
      </c>
      <c r="L3630" s="11">
        <f t="shared" si="237"/>
        <v>0</v>
      </c>
      <c r="O3630" s="10">
        <f>+IFERROR(VLOOKUP(I3630,'[1]Resumen pagos 2025'!$1:$1048576,9,0),0)</f>
        <v>45714</v>
      </c>
      <c r="P3630" t="b">
        <f t="shared" si="236"/>
        <v>1</v>
      </c>
    </row>
    <row r="3631" spans="1:16">
      <c r="A3631" t="s">
        <v>748</v>
      </c>
      <c r="B3631" t="s">
        <v>41</v>
      </c>
      <c r="C3631" s="73">
        <v>502962</v>
      </c>
      <c r="D3631" s="10">
        <v>45686</v>
      </c>
      <c r="E3631" s="34">
        <v>258980</v>
      </c>
      <c r="F3631" t="s">
        <v>288</v>
      </c>
      <c r="G3631" s="10">
        <f t="shared" si="234"/>
        <v>45716</v>
      </c>
      <c r="H3631" t="s">
        <v>284</v>
      </c>
      <c r="I3631" s="12" t="str">
        <f t="shared" si="235"/>
        <v>502962258980</v>
      </c>
      <c r="J3631" s="10">
        <f>+D3631</f>
        <v>45686</v>
      </c>
      <c r="K3631" s="34">
        <f>+E3631</f>
        <v>258980</v>
      </c>
      <c r="L3631" s="34">
        <f t="shared" si="237"/>
        <v>0</v>
      </c>
      <c r="O3631" s="10">
        <f>+IFERROR(VLOOKUP(I3631,'[1]Resumen pagos 2025'!$1:$1048576,9,0),0)</f>
        <v>0</v>
      </c>
      <c r="P3631" t="b">
        <f t="shared" si="236"/>
        <v>0</v>
      </c>
    </row>
    <row r="3632" spans="1:16">
      <c r="A3632" t="s">
        <v>305</v>
      </c>
      <c r="B3632" t="s">
        <v>41</v>
      </c>
      <c r="C3632" s="9">
        <v>5208915</v>
      </c>
      <c r="D3632" s="10">
        <v>45686</v>
      </c>
      <c r="E3632" s="11">
        <v>384970</v>
      </c>
      <c r="F3632" t="s">
        <v>288</v>
      </c>
      <c r="G3632" s="10">
        <f t="shared" si="234"/>
        <v>45716</v>
      </c>
      <c r="H3632" t="s">
        <v>284</v>
      </c>
      <c r="I3632" s="12" t="str">
        <f t="shared" si="235"/>
        <v>5208915384970</v>
      </c>
      <c r="K3632" s="11">
        <f>+E3632</f>
        <v>384970</v>
      </c>
      <c r="L3632" s="11">
        <f t="shared" si="237"/>
        <v>0</v>
      </c>
      <c r="O3632" s="10">
        <f>+IFERROR(VLOOKUP(I3632,'[1]Resumen pagos 2025'!$1:$1048576,9,0),0)</f>
        <v>0</v>
      </c>
      <c r="P3632" t="b">
        <f t="shared" si="236"/>
        <v>1</v>
      </c>
    </row>
    <row r="3633" spans="1:16">
      <c r="A3633" t="s">
        <v>305</v>
      </c>
      <c r="B3633" t="s">
        <v>41</v>
      </c>
      <c r="C3633" s="9">
        <v>5208916</v>
      </c>
      <c r="D3633" s="10">
        <v>45686</v>
      </c>
      <c r="E3633" s="11">
        <v>884950</v>
      </c>
      <c r="F3633" t="s">
        <v>288</v>
      </c>
      <c r="G3633" s="10">
        <f t="shared" si="234"/>
        <v>45716</v>
      </c>
      <c r="H3633" t="s">
        <v>284</v>
      </c>
      <c r="I3633" s="12" t="str">
        <f t="shared" si="235"/>
        <v>5208916884950</v>
      </c>
      <c r="K3633" s="11">
        <f>+E3633</f>
        <v>884950</v>
      </c>
      <c r="L3633" s="11">
        <f t="shared" si="237"/>
        <v>0</v>
      </c>
      <c r="O3633" s="10">
        <f>+IFERROR(VLOOKUP(I3633,'[1]Resumen pagos 2025'!$1:$1048576,9,0),0)</f>
        <v>0</v>
      </c>
      <c r="P3633" t="b">
        <f t="shared" si="236"/>
        <v>1</v>
      </c>
    </row>
    <row r="3634" spans="1:16">
      <c r="A3634" t="s">
        <v>305</v>
      </c>
      <c r="B3634" t="s">
        <v>41</v>
      </c>
      <c r="C3634" s="9">
        <v>5208917</v>
      </c>
      <c r="D3634" s="10">
        <v>45686</v>
      </c>
      <c r="E3634" s="11">
        <v>2014960</v>
      </c>
      <c r="F3634" t="s">
        <v>288</v>
      </c>
      <c r="G3634" s="10">
        <f t="shared" si="234"/>
        <v>45716</v>
      </c>
      <c r="H3634" t="s">
        <v>284</v>
      </c>
      <c r="I3634" s="12" t="str">
        <f t="shared" si="235"/>
        <v>52089172014960</v>
      </c>
      <c r="J3634" s="10">
        <v>45679</v>
      </c>
      <c r="K3634" s="11">
        <f>+E3634</f>
        <v>2014960</v>
      </c>
      <c r="L3634" s="11">
        <f t="shared" si="237"/>
        <v>0</v>
      </c>
      <c r="O3634" s="10">
        <f>+IFERROR(VLOOKUP(I3634,'[1]Resumen pagos 2025'!$1:$1048576,9,0),0)</f>
        <v>0</v>
      </c>
      <c r="P3634" t="b">
        <f t="shared" si="236"/>
        <v>0</v>
      </c>
    </row>
    <row r="3635" spans="1:16">
      <c r="A3635" s="26" t="s">
        <v>53</v>
      </c>
      <c r="B3635" s="26" t="s">
        <v>310</v>
      </c>
      <c r="C3635" s="23">
        <v>3742</v>
      </c>
      <c r="D3635" s="24">
        <v>45686</v>
      </c>
      <c r="E3635" s="25">
        <v>-1831813</v>
      </c>
      <c r="F3635" s="26" t="s">
        <v>288</v>
      </c>
      <c r="G3635" s="10">
        <f t="shared" si="234"/>
        <v>45716</v>
      </c>
      <c r="H3635" s="26" t="s">
        <v>311</v>
      </c>
      <c r="I3635" s="27" t="str">
        <f t="shared" si="235"/>
        <v>3742-1831813</v>
      </c>
      <c r="J3635" s="24"/>
      <c r="K3635" s="25"/>
      <c r="L3635" s="25">
        <f t="shared" si="237"/>
        <v>1831813</v>
      </c>
      <c r="O3635" s="10">
        <f>+IFERROR(VLOOKUP(I3635,'[1]Resumen pagos 2025'!$1:$1048576,9,0),0)</f>
        <v>0</v>
      </c>
      <c r="P3635" t="b">
        <f t="shared" si="236"/>
        <v>1</v>
      </c>
    </row>
    <row r="3636" spans="1:16">
      <c r="A3636" t="s">
        <v>53</v>
      </c>
      <c r="B3636" t="s">
        <v>41</v>
      </c>
      <c r="C3636" s="9">
        <v>23314</v>
      </c>
      <c r="D3636" s="10">
        <v>45686</v>
      </c>
      <c r="E3636" s="11">
        <v>1831813</v>
      </c>
      <c r="F3636" t="s">
        <v>288</v>
      </c>
      <c r="G3636" s="10">
        <f t="shared" si="234"/>
        <v>45716</v>
      </c>
      <c r="H3636" t="s">
        <v>327</v>
      </c>
      <c r="I3636" s="12" t="str">
        <f t="shared" si="235"/>
        <v>233141831813</v>
      </c>
      <c r="J3636" s="10">
        <v>45736</v>
      </c>
      <c r="K3636" s="11">
        <v>1831813</v>
      </c>
      <c r="L3636" s="11">
        <f t="shared" si="237"/>
        <v>0</v>
      </c>
      <c r="O3636" s="10">
        <f>+IFERROR(VLOOKUP(I3636,'[1]Resumen pagos 2025'!$1:$1048576,9,0),0)</f>
        <v>45736</v>
      </c>
      <c r="P3636" t="b">
        <f t="shared" si="236"/>
        <v>1</v>
      </c>
    </row>
    <row r="3637" spans="1:16">
      <c r="A3637" t="s">
        <v>53</v>
      </c>
      <c r="B3637" t="s">
        <v>41</v>
      </c>
      <c r="C3637" s="9">
        <v>23321</v>
      </c>
      <c r="D3637" s="10">
        <v>45686</v>
      </c>
      <c r="E3637" s="11">
        <v>11754354</v>
      </c>
      <c r="F3637" t="s">
        <v>288</v>
      </c>
      <c r="G3637" s="10">
        <f t="shared" si="234"/>
        <v>45716</v>
      </c>
      <c r="H3637" t="s">
        <v>284</v>
      </c>
      <c r="I3637" s="12" t="str">
        <f t="shared" si="235"/>
        <v>2332111754354</v>
      </c>
      <c r="J3637" s="10">
        <v>45730</v>
      </c>
      <c r="K3637" s="11">
        <v>11754354</v>
      </c>
      <c r="L3637" s="11">
        <f t="shared" si="237"/>
        <v>0</v>
      </c>
      <c r="O3637" s="10">
        <f>+IFERROR(VLOOKUP(I3637,'[1]Resumen pagos 2025'!$1:$1048576,9,0),0)</f>
        <v>45730</v>
      </c>
      <c r="P3637" t="b">
        <f t="shared" si="236"/>
        <v>1</v>
      </c>
    </row>
    <row r="3638" spans="1:16">
      <c r="A3638" t="s">
        <v>437</v>
      </c>
      <c r="B3638" t="s">
        <v>41</v>
      </c>
      <c r="C3638" s="9">
        <v>16735</v>
      </c>
      <c r="D3638" s="10">
        <v>45686</v>
      </c>
      <c r="E3638" s="11">
        <v>977980</v>
      </c>
      <c r="F3638" t="s">
        <v>288</v>
      </c>
      <c r="G3638" s="10">
        <f t="shared" si="234"/>
        <v>45716</v>
      </c>
      <c r="H3638" t="s">
        <v>284</v>
      </c>
      <c r="I3638" s="12" t="str">
        <f t="shared" si="235"/>
        <v>16735977980</v>
      </c>
      <c r="J3638" s="10">
        <v>45686</v>
      </c>
      <c r="K3638" s="11">
        <v>977980</v>
      </c>
      <c r="L3638" s="11">
        <f t="shared" si="237"/>
        <v>0</v>
      </c>
      <c r="O3638" s="10">
        <f>+IFERROR(VLOOKUP(I3638,'[1]Resumen pagos 2025'!$1:$1048576,9,0),0)</f>
        <v>45686</v>
      </c>
      <c r="P3638" t="b">
        <f t="shared" si="236"/>
        <v>1</v>
      </c>
    </row>
    <row r="3639" spans="1:16">
      <c r="A3639" t="s">
        <v>678</v>
      </c>
      <c r="B3639" t="s">
        <v>41</v>
      </c>
      <c r="C3639" s="9">
        <v>235</v>
      </c>
      <c r="D3639" s="10">
        <v>45686</v>
      </c>
      <c r="E3639" s="11">
        <v>47600</v>
      </c>
      <c r="F3639" t="s">
        <v>288</v>
      </c>
      <c r="G3639" s="10">
        <f t="shared" si="234"/>
        <v>45716</v>
      </c>
      <c r="H3639" t="s">
        <v>284</v>
      </c>
      <c r="I3639" s="12" t="str">
        <f t="shared" si="235"/>
        <v>23547600</v>
      </c>
      <c r="J3639" s="10">
        <v>45695</v>
      </c>
      <c r="K3639" s="11">
        <v>47600</v>
      </c>
      <c r="L3639" s="11">
        <f t="shared" si="237"/>
        <v>0</v>
      </c>
      <c r="O3639" s="10">
        <f>+IFERROR(VLOOKUP(I3639,'[1]Resumen pagos 2025'!$1:$1048576,9,0),0)</f>
        <v>45695</v>
      </c>
      <c r="P3639" t="b">
        <f t="shared" si="236"/>
        <v>1</v>
      </c>
    </row>
    <row r="3640" spans="1:16">
      <c r="A3640" t="s">
        <v>317</v>
      </c>
      <c r="B3640" t="s">
        <v>41</v>
      </c>
      <c r="C3640" s="9">
        <v>22367537</v>
      </c>
      <c r="D3640" s="10">
        <v>45686</v>
      </c>
      <c r="E3640" s="11">
        <v>315980</v>
      </c>
      <c r="F3640" t="s">
        <v>288</v>
      </c>
      <c r="G3640" s="10">
        <f t="shared" si="234"/>
        <v>45716</v>
      </c>
      <c r="H3640" t="s">
        <v>284</v>
      </c>
      <c r="I3640" s="12" t="str">
        <f t="shared" si="235"/>
        <v>22367537315980</v>
      </c>
      <c r="J3640" s="10">
        <v>45686</v>
      </c>
      <c r="K3640" s="11">
        <v>315980</v>
      </c>
      <c r="L3640" s="11">
        <f t="shared" si="237"/>
        <v>0</v>
      </c>
      <c r="O3640" s="10">
        <f>+IFERROR(VLOOKUP(I3640,'[1]Resumen pagos 2025'!$1:$1048576,9,0),0)</f>
        <v>45688</v>
      </c>
      <c r="P3640" t="b">
        <f t="shared" si="236"/>
        <v>0</v>
      </c>
    </row>
    <row r="3641" spans="1:16">
      <c r="A3641" t="s">
        <v>336</v>
      </c>
      <c r="B3641" t="s">
        <v>41</v>
      </c>
      <c r="C3641" s="9">
        <v>50012</v>
      </c>
      <c r="D3641" s="10">
        <v>45687</v>
      </c>
      <c r="E3641" s="11">
        <v>694240</v>
      </c>
      <c r="F3641" t="s">
        <v>288</v>
      </c>
      <c r="G3641" s="10">
        <f t="shared" si="234"/>
        <v>45717</v>
      </c>
      <c r="H3641" t="s">
        <v>284</v>
      </c>
      <c r="I3641" s="12" t="str">
        <f t="shared" si="235"/>
        <v>50012694240</v>
      </c>
      <c r="J3641" s="10">
        <v>45687</v>
      </c>
      <c r="K3641" s="11">
        <f>+E3641</f>
        <v>694240</v>
      </c>
      <c r="L3641" s="11">
        <f t="shared" si="237"/>
        <v>0</v>
      </c>
      <c r="O3641" s="10">
        <f>+IFERROR(VLOOKUP(I3641,'[1]Resumen pagos 2025'!$1:$1048576,9,0),0)</f>
        <v>45688</v>
      </c>
      <c r="P3641" t="b">
        <f t="shared" si="236"/>
        <v>0</v>
      </c>
    </row>
    <row r="3642" spans="1:16">
      <c r="A3642" t="s">
        <v>47</v>
      </c>
      <c r="B3642" t="s">
        <v>41</v>
      </c>
      <c r="C3642" s="9">
        <v>14084</v>
      </c>
      <c r="D3642" s="10">
        <v>45687</v>
      </c>
      <c r="E3642" s="11">
        <v>3806191</v>
      </c>
      <c r="F3642" t="s">
        <v>288</v>
      </c>
      <c r="G3642" s="10">
        <f t="shared" si="234"/>
        <v>45717</v>
      </c>
      <c r="H3642" t="s">
        <v>284</v>
      </c>
      <c r="I3642" s="12" t="str">
        <f t="shared" si="235"/>
        <v>140843806191</v>
      </c>
      <c r="J3642" s="10">
        <v>45719</v>
      </c>
      <c r="K3642" s="11">
        <v>3806191</v>
      </c>
      <c r="L3642" s="11">
        <f t="shared" si="237"/>
        <v>0</v>
      </c>
      <c r="O3642" s="10">
        <f>+IFERROR(VLOOKUP(I3642,'[1]Resumen pagos 2025'!$1:$1048576,9,0),0)</f>
        <v>45719</v>
      </c>
      <c r="P3642" t="b">
        <f t="shared" si="236"/>
        <v>1</v>
      </c>
    </row>
    <row r="3643" spans="1:16">
      <c r="A3643" t="s">
        <v>63</v>
      </c>
      <c r="B3643" t="s">
        <v>41</v>
      </c>
      <c r="C3643" s="9">
        <v>9058</v>
      </c>
      <c r="D3643" s="10">
        <v>45687</v>
      </c>
      <c r="E3643" s="11">
        <v>4814830</v>
      </c>
      <c r="F3643" t="s">
        <v>288</v>
      </c>
      <c r="G3643" s="10">
        <f t="shared" si="234"/>
        <v>45717</v>
      </c>
      <c r="H3643" t="s">
        <v>327</v>
      </c>
      <c r="I3643" s="12" t="str">
        <f t="shared" si="235"/>
        <v>90584814830</v>
      </c>
      <c r="L3643" s="11">
        <f t="shared" si="237"/>
        <v>-4814830</v>
      </c>
      <c r="N3643" s="13" t="s">
        <v>613</v>
      </c>
      <c r="O3643" s="10">
        <f>+IFERROR(VLOOKUP(I3643,'[1]Resumen pagos 2025'!$1:$1048576,9,0),0)</f>
        <v>0</v>
      </c>
      <c r="P3643" t="b">
        <f t="shared" si="236"/>
        <v>1</v>
      </c>
    </row>
    <row r="3644" spans="1:16">
      <c r="A3644" t="s">
        <v>63</v>
      </c>
      <c r="B3644" t="s">
        <v>41</v>
      </c>
      <c r="C3644" s="9">
        <v>9060</v>
      </c>
      <c r="D3644" s="10">
        <v>45687</v>
      </c>
      <c r="E3644" s="11">
        <v>10889642</v>
      </c>
      <c r="F3644" t="s">
        <v>288</v>
      </c>
      <c r="G3644" s="10">
        <f t="shared" si="234"/>
        <v>45717</v>
      </c>
      <c r="H3644" t="s">
        <v>284</v>
      </c>
      <c r="I3644" s="12" t="str">
        <f t="shared" si="235"/>
        <v>906010889642</v>
      </c>
      <c r="J3644" s="10">
        <v>45730</v>
      </c>
      <c r="K3644" s="11">
        <f>+E3644</f>
        <v>10889642</v>
      </c>
      <c r="L3644" s="11">
        <f t="shared" si="237"/>
        <v>0</v>
      </c>
      <c r="N3644" s="13" t="s">
        <v>613</v>
      </c>
      <c r="O3644" s="10">
        <f>+IFERROR(VLOOKUP(I3644,'[1]Resumen pagos 2025'!$1:$1048576,9,0),0)</f>
        <v>45730</v>
      </c>
      <c r="P3644" t="b">
        <f t="shared" si="236"/>
        <v>1</v>
      </c>
    </row>
    <row r="3645" spans="1:16">
      <c r="A3645" t="s">
        <v>63</v>
      </c>
      <c r="B3645" t="s">
        <v>310</v>
      </c>
      <c r="C3645" s="9">
        <v>3402</v>
      </c>
      <c r="D3645" s="10">
        <v>45687</v>
      </c>
      <c r="E3645" s="11">
        <v>-4814830</v>
      </c>
      <c r="F3645" t="s">
        <v>288</v>
      </c>
      <c r="G3645" s="10">
        <f t="shared" si="234"/>
        <v>45717</v>
      </c>
      <c r="H3645" t="s">
        <v>311</v>
      </c>
      <c r="I3645" s="12" t="str">
        <f t="shared" si="235"/>
        <v>3402-4814830</v>
      </c>
      <c r="L3645" s="11">
        <f t="shared" si="237"/>
        <v>4814830</v>
      </c>
      <c r="N3645" s="13" t="s">
        <v>613</v>
      </c>
      <c r="O3645" s="10">
        <f>+IFERROR(VLOOKUP(I3645,'[1]Resumen pagos 2025'!$1:$1048576,9,0),0)</f>
        <v>0</v>
      </c>
      <c r="P3645" t="b">
        <f t="shared" si="236"/>
        <v>1</v>
      </c>
    </row>
    <row r="3646" spans="1:16">
      <c r="A3646" t="s">
        <v>494</v>
      </c>
      <c r="B3646" t="s">
        <v>41</v>
      </c>
      <c r="C3646" s="9">
        <v>796</v>
      </c>
      <c r="D3646" s="10">
        <v>45687</v>
      </c>
      <c r="E3646" s="11">
        <v>1190900</v>
      </c>
      <c r="F3646" t="s">
        <v>288</v>
      </c>
      <c r="G3646" s="10">
        <f t="shared" si="234"/>
        <v>45717</v>
      </c>
      <c r="H3646" t="s">
        <v>284</v>
      </c>
      <c r="I3646" s="12" t="str">
        <f t="shared" si="235"/>
        <v>7961190900</v>
      </c>
      <c r="J3646" s="10">
        <v>45659</v>
      </c>
      <c r="K3646" s="11">
        <v>1190900</v>
      </c>
      <c r="L3646" s="11">
        <f t="shared" si="237"/>
        <v>0</v>
      </c>
      <c r="M3646" t="s">
        <v>749</v>
      </c>
      <c r="N3646" s="13" t="s">
        <v>750</v>
      </c>
      <c r="O3646" s="10">
        <f>+IFERROR(VLOOKUP(I3646,'[1]Resumen pagos 2025'!$1:$1048576,9,0),0)</f>
        <v>45659</v>
      </c>
      <c r="P3646" t="b">
        <f t="shared" si="236"/>
        <v>1</v>
      </c>
    </row>
    <row r="3647" spans="1:16">
      <c r="A3647" t="s">
        <v>494</v>
      </c>
      <c r="B3647" t="s">
        <v>41</v>
      </c>
      <c r="C3647" s="9">
        <v>798</v>
      </c>
      <c r="D3647" s="10">
        <v>45687</v>
      </c>
      <c r="E3647" s="11">
        <v>1190900</v>
      </c>
      <c r="F3647" t="s">
        <v>288</v>
      </c>
      <c r="G3647" s="10">
        <f t="shared" si="234"/>
        <v>45717</v>
      </c>
      <c r="H3647" t="s">
        <v>284</v>
      </c>
      <c r="I3647" s="12" t="str">
        <f t="shared" si="235"/>
        <v>7981190900</v>
      </c>
      <c r="J3647" s="10">
        <v>45679</v>
      </c>
      <c r="K3647" s="11">
        <v>1190900</v>
      </c>
      <c r="L3647" s="11">
        <f t="shared" si="237"/>
        <v>0</v>
      </c>
      <c r="M3647" t="s">
        <v>749</v>
      </c>
      <c r="N3647" s="13" t="s">
        <v>750</v>
      </c>
      <c r="O3647" s="10">
        <f>+IFERROR(VLOOKUP(I3647,'[1]Resumen pagos 2025'!$1:$1048576,9,0),0)</f>
        <v>45686</v>
      </c>
      <c r="P3647" t="b">
        <f t="shared" si="236"/>
        <v>0</v>
      </c>
    </row>
    <row r="3648" spans="1:16">
      <c r="A3648" t="s">
        <v>494</v>
      </c>
      <c r="B3648" t="s">
        <v>41</v>
      </c>
      <c r="C3648" s="9">
        <v>797</v>
      </c>
      <c r="D3648" s="10">
        <v>45687</v>
      </c>
      <c r="E3648" s="11">
        <v>1190900</v>
      </c>
      <c r="F3648" t="s">
        <v>288</v>
      </c>
      <c r="G3648" s="10">
        <f t="shared" si="234"/>
        <v>45717</v>
      </c>
      <c r="H3648" t="s">
        <v>284</v>
      </c>
      <c r="I3648" s="12" t="str">
        <f t="shared" si="235"/>
        <v>7971190900</v>
      </c>
      <c r="J3648" s="10">
        <v>45686</v>
      </c>
      <c r="K3648" s="11">
        <v>1190900</v>
      </c>
      <c r="L3648" s="11">
        <f t="shared" si="237"/>
        <v>0</v>
      </c>
      <c r="M3648" t="s">
        <v>749</v>
      </c>
      <c r="N3648" s="13" t="s">
        <v>750</v>
      </c>
      <c r="O3648" s="10">
        <f>+IFERROR(VLOOKUP(I3648,'[1]Resumen pagos 2025'!$1:$1048576,9,0),0)</f>
        <v>45679</v>
      </c>
      <c r="P3648" t="b">
        <f t="shared" si="236"/>
        <v>0</v>
      </c>
    </row>
    <row r="3649" spans="1:16">
      <c r="A3649" t="s">
        <v>60</v>
      </c>
      <c r="B3649" t="s">
        <v>41</v>
      </c>
      <c r="C3649" s="9">
        <v>20</v>
      </c>
      <c r="D3649" s="10">
        <v>45687</v>
      </c>
      <c r="E3649" s="11">
        <v>297449</v>
      </c>
      <c r="F3649" t="s">
        <v>288</v>
      </c>
      <c r="G3649" s="10">
        <f t="shared" si="234"/>
        <v>45717</v>
      </c>
      <c r="H3649" t="s">
        <v>284</v>
      </c>
      <c r="I3649" s="12" t="str">
        <f t="shared" si="235"/>
        <v>20297449</v>
      </c>
      <c r="J3649" s="10">
        <v>45720</v>
      </c>
      <c r="K3649" s="11">
        <v>297449</v>
      </c>
      <c r="L3649" s="11">
        <f t="shared" si="237"/>
        <v>0</v>
      </c>
      <c r="O3649" s="10">
        <f>+IFERROR(VLOOKUP(I3649,'[1]Resumen pagos 2025'!$1:$1048576,9,0),0)</f>
        <v>45720</v>
      </c>
      <c r="P3649" t="b">
        <f t="shared" si="236"/>
        <v>1</v>
      </c>
    </row>
    <row r="3650" spans="1:16">
      <c r="A3650" t="s">
        <v>532</v>
      </c>
      <c r="B3650" t="s">
        <v>41</v>
      </c>
      <c r="C3650" s="9">
        <v>2764</v>
      </c>
      <c r="D3650" s="10">
        <v>45687</v>
      </c>
      <c r="E3650" s="11">
        <v>1918216</v>
      </c>
      <c r="F3650" t="s">
        <v>288</v>
      </c>
      <c r="G3650" s="10">
        <f t="shared" ref="G3650:G3713" si="238">+D3650+30</f>
        <v>45717</v>
      </c>
      <c r="H3650" t="s">
        <v>284</v>
      </c>
      <c r="I3650" s="12" t="str">
        <f t="shared" ref="I3650:I3713" si="239">+C3650&amp;E3650</f>
        <v>27641918216</v>
      </c>
      <c r="J3650" s="10">
        <v>45715</v>
      </c>
      <c r="K3650" s="11">
        <v>1918216</v>
      </c>
      <c r="L3650" s="11">
        <f t="shared" si="237"/>
        <v>0</v>
      </c>
      <c r="O3650" s="10">
        <f>+IFERROR(VLOOKUP(I3650,'[1]Resumen pagos 2025'!$1:$1048576,9,0),0)</f>
        <v>45715</v>
      </c>
      <c r="P3650" t="b">
        <f t="shared" si="236"/>
        <v>1</v>
      </c>
    </row>
    <row r="3651" spans="1:16">
      <c r="A3651" t="s">
        <v>54</v>
      </c>
      <c r="B3651" t="s">
        <v>41</v>
      </c>
      <c r="C3651" s="9">
        <v>96935</v>
      </c>
      <c r="D3651" s="10">
        <v>45687</v>
      </c>
      <c r="E3651" s="11">
        <v>2373650</v>
      </c>
      <c r="F3651" t="s">
        <v>288</v>
      </c>
      <c r="G3651" s="10">
        <f t="shared" si="238"/>
        <v>45717</v>
      </c>
      <c r="H3651" t="s">
        <v>284</v>
      </c>
      <c r="I3651" s="12" t="str">
        <f t="shared" si="239"/>
        <v>969352373650</v>
      </c>
      <c r="J3651" s="10">
        <v>45715</v>
      </c>
      <c r="K3651" s="11">
        <v>2373650</v>
      </c>
      <c r="L3651" s="11">
        <f t="shared" si="237"/>
        <v>0</v>
      </c>
      <c r="N3651" s="13" t="s">
        <v>582</v>
      </c>
      <c r="O3651" s="10">
        <f>+IFERROR(VLOOKUP(I3651,'[1]Resumen pagos 2025'!$1:$1048576,9,0),0)</f>
        <v>0</v>
      </c>
      <c r="P3651" t="b">
        <f t="shared" si="236"/>
        <v>0</v>
      </c>
    </row>
    <row r="3652" spans="1:16">
      <c r="A3652" t="s">
        <v>51</v>
      </c>
      <c r="B3652" t="s">
        <v>41</v>
      </c>
      <c r="C3652" s="9">
        <v>22183</v>
      </c>
      <c r="D3652" s="10">
        <v>45688</v>
      </c>
      <c r="E3652" s="11">
        <v>611583</v>
      </c>
      <c r="F3652" t="s">
        <v>288</v>
      </c>
      <c r="G3652" s="10">
        <f t="shared" si="238"/>
        <v>45718</v>
      </c>
      <c r="H3652" t="s">
        <v>284</v>
      </c>
      <c r="I3652" s="12" t="str">
        <f t="shared" si="239"/>
        <v>22183611583</v>
      </c>
      <c r="J3652" s="10">
        <v>45730</v>
      </c>
      <c r="K3652" s="11">
        <v>611583</v>
      </c>
      <c r="L3652" s="11">
        <f t="shared" si="237"/>
        <v>0</v>
      </c>
      <c r="O3652" s="10">
        <f>+IFERROR(VLOOKUP(I3652,'[1]Resumen pagos 2025'!$1:$1048576,9,0),0)</f>
        <v>45728</v>
      </c>
      <c r="P3652" t="b">
        <f t="shared" si="236"/>
        <v>0</v>
      </c>
    </row>
    <row r="3653" spans="1:16">
      <c r="A3653" t="s">
        <v>584</v>
      </c>
      <c r="B3653" t="s">
        <v>41</v>
      </c>
      <c r="C3653" s="9">
        <v>12372</v>
      </c>
      <c r="D3653" s="10">
        <v>45688</v>
      </c>
      <c r="E3653" s="11">
        <v>499980</v>
      </c>
      <c r="F3653" t="s">
        <v>288</v>
      </c>
      <c r="G3653" s="10">
        <f t="shared" si="238"/>
        <v>45718</v>
      </c>
      <c r="H3653" t="s">
        <v>284</v>
      </c>
      <c r="I3653" s="12" t="str">
        <f t="shared" si="239"/>
        <v>12372499980</v>
      </c>
      <c r="J3653" s="10">
        <v>45688</v>
      </c>
      <c r="K3653" s="11">
        <v>499980</v>
      </c>
      <c r="L3653" s="11">
        <f t="shared" si="237"/>
        <v>0</v>
      </c>
      <c r="O3653" s="10">
        <f>+IFERROR(VLOOKUP(I3653,'[1]Resumen pagos 2025'!$1:$1048576,9,0),0)</f>
        <v>45688</v>
      </c>
      <c r="P3653" t="b">
        <f t="shared" si="236"/>
        <v>1</v>
      </c>
    </row>
    <row r="3654" spans="1:16">
      <c r="A3654" t="s">
        <v>584</v>
      </c>
      <c r="B3654" t="s">
        <v>41</v>
      </c>
      <c r="C3654" s="9">
        <v>12361</v>
      </c>
      <c r="D3654" s="10">
        <v>45688</v>
      </c>
      <c r="E3654" s="11">
        <v>422960</v>
      </c>
      <c r="F3654" t="s">
        <v>288</v>
      </c>
      <c r="G3654" s="10">
        <f t="shared" si="238"/>
        <v>45718</v>
      </c>
      <c r="H3654" t="s">
        <v>284</v>
      </c>
      <c r="I3654" s="12" t="str">
        <f t="shared" si="239"/>
        <v>12361422960</v>
      </c>
      <c r="J3654" s="10">
        <v>45688</v>
      </c>
      <c r="K3654" s="11">
        <v>422960</v>
      </c>
      <c r="L3654" s="11">
        <f t="shared" si="237"/>
        <v>0</v>
      </c>
      <c r="O3654" s="10">
        <f>+IFERROR(VLOOKUP(I3654,'[1]Resumen pagos 2025'!$1:$1048576,9,0),0)</f>
        <v>45688</v>
      </c>
      <c r="P3654" t="b">
        <f t="shared" si="236"/>
        <v>1</v>
      </c>
    </row>
    <row r="3655" spans="1:16">
      <c r="A3655" t="s">
        <v>376</v>
      </c>
      <c r="B3655" t="s">
        <v>41</v>
      </c>
      <c r="C3655" s="9">
        <v>8778301</v>
      </c>
      <c r="D3655" s="10">
        <v>45688</v>
      </c>
      <c r="E3655" s="11">
        <v>46636</v>
      </c>
      <c r="F3655" t="s">
        <v>288</v>
      </c>
      <c r="G3655" s="10">
        <f t="shared" si="238"/>
        <v>45718</v>
      </c>
      <c r="H3655" t="s">
        <v>284</v>
      </c>
      <c r="I3655" s="12" t="str">
        <f t="shared" si="239"/>
        <v>877830146636</v>
      </c>
      <c r="J3655" s="10">
        <f>+G3655</f>
        <v>45718</v>
      </c>
      <c r="K3655" s="11">
        <f>+E3655</f>
        <v>46636</v>
      </c>
      <c r="L3655" s="11">
        <f t="shared" si="237"/>
        <v>0</v>
      </c>
      <c r="O3655" s="10">
        <f>+IFERROR(VLOOKUP(I3655,'[1]Resumen pagos 2025'!$1:$1048576,9,0),0)</f>
        <v>0</v>
      </c>
      <c r="P3655" t="b">
        <f t="shared" ref="P3655:P3718" si="240">+O3655=J3655</f>
        <v>0</v>
      </c>
    </row>
    <row r="3656" spans="1:16">
      <c r="A3656" t="s">
        <v>47</v>
      </c>
      <c r="B3656" t="s">
        <v>41</v>
      </c>
      <c r="C3656" s="9">
        <v>14089</v>
      </c>
      <c r="D3656" s="10">
        <v>45688</v>
      </c>
      <c r="E3656" s="11">
        <v>277112</v>
      </c>
      <c r="F3656" t="s">
        <v>288</v>
      </c>
      <c r="G3656" s="10">
        <f t="shared" si="238"/>
        <v>45718</v>
      </c>
      <c r="H3656" t="s">
        <v>284</v>
      </c>
      <c r="I3656" s="12" t="str">
        <f t="shared" si="239"/>
        <v>14089277112</v>
      </c>
      <c r="J3656" s="10">
        <v>45719</v>
      </c>
      <c r="K3656" s="11">
        <v>277112</v>
      </c>
      <c r="L3656" s="11">
        <f t="shared" si="237"/>
        <v>0</v>
      </c>
      <c r="O3656" s="10">
        <f>+IFERROR(VLOOKUP(I3656,'[1]Resumen pagos 2025'!$1:$1048576,9,0),0)</f>
        <v>45719</v>
      </c>
      <c r="P3656" t="b">
        <f t="shared" si="240"/>
        <v>1</v>
      </c>
    </row>
    <row r="3657" spans="1:16">
      <c r="A3657" t="s">
        <v>426</v>
      </c>
      <c r="B3657" t="s">
        <v>41</v>
      </c>
      <c r="C3657" s="9">
        <v>7156020</v>
      </c>
      <c r="D3657" s="10">
        <v>45688</v>
      </c>
      <c r="E3657" s="11">
        <v>219980</v>
      </c>
      <c r="F3657" t="s">
        <v>288</v>
      </c>
      <c r="G3657" s="10">
        <f t="shared" si="238"/>
        <v>45718</v>
      </c>
      <c r="H3657" t="s">
        <v>284</v>
      </c>
      <c r="I3657" s="12" t="str">
        <f t="shared" si="239"/>
        <v>7156020219980</v>
      </c>
      <c r="J3657" s="10">
        <v>45688</v>
      </c>
      <c r="K3657" s="11">
        <v>284966</v>
      </c>
      <c r="L3657" s="11">
        <f t="shared" si="237"/>
        <v>64986</v>
      </c>
      <c r="M3657" t="s">
        <v>751</v>
      </c>
      <c r="O3657" s="10">
        <f>+IFERROR(VLOOKUP(I3657,'[1]Resumen pagos 2025'!$1:$1048576,9,0),0)</f>
        <v>0</v>
      </c>
      <c r="P3657" t="b">
        <f t="shared" si="240"/>
        <v>0</v>
      </c>
    </row>
    <row r="3658" spans="1:16">
      <c r="A3658" t="s">
        <v>60</v>
      </c>
      <c r="B3658" t="s">
        <v>41</v>
      </c>
      <c r="C3658" s="9">
        <v>21</v>
      </c>
      <c r="D3658" s="10">
        <v>45688</v>
      </c>
      <c r="E3658" s="11">
        <v>803260</v>
      </c>
      <c r="F3658" t="s">
        <v>288</v>
      </c>
      <c r="G3658" s="10">
        <f t="shared" si="238"/>
        <v>45718</v>
      </c>
      <c r="H3658" t="s">
        <v>284</v>
      </c>
      <c r="I3658" s="12" t="str">
        <f t="shared" si="239"/>
        <v>21803260</v>
      </c>
      <c r="J3658" s="10">
        <v>45720</v>
      </c>
      <c r="K3658" s="11">
        <v>803260</v>
      </c>
      <c r="L3658" s="11">
        <f t="shared" si="237"/>
        <v>0</v>
      </c>
      <c r="O3658" s="10">
        <f>+IFERROR(VLOOKUP(I3658,'[1]Resumen pagos 2025'!$1:$1048576,9,0),0)</f>
        <v>45720</v>
      </c>
      <c r="P3658" t="b">
        <f t="shared" si="240"/>
        <v>1</v>
      </c>
    </row>
    <row r="3659" spans="1:16">
      <c r="A3659" t="s">
        <v>55</v>
      </c>
      <c r="B3659" t="s">
        <v>41</v>
      </c>
      <c r="C3659" s="9">
        <v>1141946</v>
      </c>
      <c r="D3659" s="10">
        <v>45688</v>
      </c>
      <c r="E3659" s="11">
        <v>1509940</v>
      </c>
      <c r="F3659" t="s">
        <v>288</v>
      </c>
      <c r="G3659" s="10">
        <f t="shared" si="238"/>
        <v>45718</v>
      </c>
      <c r="H3659" t="s">
        <v>284</v>
      </c>
      <c r="I3659" s="12" t="str">
        <f t="shared" si="239"/>
        <v>11419461509940</v>
      </c>
      <c r="J3659" s="10">
        <v>45688</v>
      </c>
      <c r="K3659" s="11">
        <v>1509940</v>
      </c>
      <c r="L3659" s="11">
        <f t="shared" si="237"/>
        <v>0</v>
      </c>
      <c r="N3659" s="14" t="s">
        <v>304</v>
      </c>
      <c r="O3659" s="10">
        <f>+IFERROR(VLOOKUP(I3659,'[1]Resumen pagos 2025'!$1:$1048576,9,0),0)</f>
        <v>45688</v>
      </c>
      <c r="P3659" t="b">
        <f t="shared" si="240"/>
        <v>1</v>
      </c>
    </row>
    <row r="3660" spans="1:16">
      <c r="A3660" t="s">
        <v>752</v>
      </c>
      <c r="B3660" t="s">
        <v>41</v>
      </c>
      <c r="C3660" s="9">
        <v>3279</v>
      </c>
      <c r="D3660" s="10">
        <v>45688</v>
      </c>
      <c r="E3660" s="11">
        <v>715980</v>
      </c>
      <c r="F3660" t="s">
        <v>288</v>
      </c>
      <c r="G3660" s="10">
        <f t="shared" si="238"/>
        <v>45718</v>
      </c>
      <c r="H3660" t="s">
        <v>284</v>
      </c>
      <c r="I3660" s="12" t="str">
        <f t="shared" si="239"/>
        <v>3279715980</v>
      </c>
      <c r="J3660" s="10">
        <v>45691</v>
      </c>
      <c r="K3660" s="34">
        <v>715980</v>
      </c>
      <c r="L3660" s="34">
        <f t="shared" si="237"/>
        <v>0</v>
      </c>
      <c r="O3660" s="10">
        <f>+IFERROR(VLOOKUP(I3660,'[1]Resumen pagos 2025'!$1:$1048576,9,0),0)</f>
        <v>0</v>
      </c>
      <c r="P3660" t="b">
        <f t="shared" si="240"/>
        <v>0</v>
      </c>
    </row>
    <row r="3661" spans="1:16">
      <c r="A3661" t="s">
        <v>633</v>
      </c>
      <c r="B3661" t="s">
        <v>41</v>
      </c>
      <c r="C3661" s="9">
        <v>703</v>
      </c>
      <c r="D3661" s="10">
        <v>45688</v>
      </c>
      <c r="E3661" s="11">
        <v>200006</v>
      </c>
      <c r="F3661" t="s">
        <v>288</v>
      </c>
      <c r="G3661" s="10">
        <f t="shared" si="238"/>
        <v>45718</v>
      </c>
      <c r="H3661" t="s">
        <v>284</v>
      </c>
      <c r="I3661" s="12" t="str">
        <f t="shared" si="239"/>
        <v>703200006</v>
      </c>
      <c r="J3661" s="10">
        <v>45695</v>
      </c>
      <c r="K3661" s="11">
        <v>200006</v>
      </c>
      <c r="L3661" s="11">
        <f t="shared" si="237"/>
        <v>0</v>
      </c>
      <c r="O3661" s="10">
        <f>+IFERROR(VLOOKUP(I3661,'[1]Resumen pagos 2025'!$1:$1048576,9,0),0)</f>
        <v>45695</v>
      </c>
      <c r="P3661" t="b">
        <f t="shared" si="240"/>
        <v>1</v>
      </c>
    </row>
    <row r="3662" spans="1:16">
      <c r="A3662" t="s">
        <v>127</v>
      </c>
      <c r="B3662" t="s">
        <v>41</v>
      </c>
      <c r="C3662" s="9">
        <v>30612</v>
      </c>
      <c r="D3662" s="10">
        <v>45689</v>
      </c>
      <c r="E3662" s="11">
        <v>9021</v>
      </c>
      <c r="F3662" t="s">
        <v>288</v>
      </c>
      <c r="G3662" s="10">
        <f t="shared" si="238"/>
        <v>45719</v>
      </c>
      <c r="H3662" t="s">
        <v>284</v>
      </c>
      <c r="I3662" s="12" t="str">
        <f t="shared" si="239"/>
        <v>306129021</v>
      </c>
      <c r="J3662" s="10">
        <v>45689</v>
      </c>
      <c r="K3662" s="11">
        <v>9021</v>
      </c>
      <c r="L3662" s="11">
        <f t="shared" si="237"/>
        <v>0</v>
      </c>
      <c r="M3662" t="s">
        <v>711</v>
      </c>
      <c r="O3662" s="10">
        <f>+IFERROR(VLOOKUP(I3662,'[1]Resumen pagos 2025'!$1:$1048576,9,0),0)</f>
        <v>0</v>
      </c>
      <c r="P3662" t="b">
        <f t="shared" si="240"/>
        <v>0</v>
      </c>
    </row>
    <row r="3663" spans="1:16">
      <c r="A3663" t="s">
        <v>127</v>
      </c>
      <c r="B3663" t="s">
        <v>297</v>
      </c>
      <c r="C3663" s="9">
        <v>236457</v>
      </c>
      <c r="D3663" s="10">
        <v>45689</v>
      </c>
      <c r="E3663" s="11">
        <v>301237</v>
      </c>
      <c r="F3663" t="s">
        <v>288</v>
      </c>
      <c r="G3663" s="10">
        <f t="shared" si="238"/>
        <v>45719</v>
      </c>
      <c r="H3663" t="s">
        <v>284</v>
      </c>
      <c r="I3663" s="12" t="str">
        <f t="shared" si="239"/>
        <v>236457301237</v>
      </c>
      <c r="J3663" s="10">
        <v>45689</v>
      </c>
      <c r="K3663" s="11">
        <v>301237</v>
      </c>
      <c r="L3663" s="11">
        <f t="shared" si="237"/>
        <v>0</v>
      </c>
      <c r="M3663" t="s">
        <v>711</v>
      </c>
      <c r="O3663" s="10">
        <f>+IFERROR(VLOOKUP(I3663,'[1]Resumen pagos 2025'!$1:$1048576,9,0),0)</f>
        <v>0</v>
      </c>
      <c r="P3663" t="b">
        <f t="shared" si="240"/>
        <v>0</v>
      </c>
    </row>
    <row r="3664" spans="1:16">
      <c r="A3664" t="s">
        <v>649</v>
      </c>
      <c r="B3664" t="s">
        <v>41</v>
      </c>
      <c r="C3664" s="9">
        <v>2592</v>
      </c>
      <c r="D3664" s="10">
        <v>45689</v>
      </c>
      <c r="E3664" s="11">
        <v>105051</v>
      </c>
      <c r="F3664" t="s">
        <v>288</v>
      </c>
      <c r="G3664" s="10">
        <f t="shared" si="238"/>
        <v>45719</v>
      </c>
      <c r="H3664" t="s">
        <v>284</v>
      </c>
      <c r="I3664" s="12" t="str">
        <f t="shared" si="239"/>
        <v>2592105051</v>
      </c>
      <c r="J3664" s="10">
        <v>45692</v>
      </c>
      <c r="K3664" s="11">
        <v>105051</v>
      </c>
      <c r="L3664" s="11">
        <f t="shared" si="237"/>
        <v>0</v>
      </c>
      <c r="O3664" s="10">
        <f>+IFERROR(VLOOKUP(I3664,'[1]Resumen pagos 2025'!$1:$1048576,9,0),0)</f>
        <v>45692</v>
      </c>
      <c r="P3664" t="b">
        <f t="shared" si="240"/>
        <v>1</v>
      </c>
    </row>
    <row r="3665" spans="1:16">
      <c r="A3665" t="s">
        <v>64</v>
      </c>
      <c r="B3665" t="s">
        <v>41</v>
      </c>
      <c r="C3665" s="9">
        <v>128759</v>
      </c>
      <c r="D3665" s="10">
        <v>45691</v>
      </c>
      <c r="E3665" s="11">
        <v>1174012</v>
      </c>
      <c r="F3665" t="s">
        <v>288</v>
      </c>
      <c r="G3665" s="10">
        <f t="shared" si="238"/>
        <v>45721</v>
      </c>
      <c r="H3665" t="s">
        <v>284</v>
      </c>
      <c r="I3665" s="12" t="str">
        <f t="shared" si="239"/>
        <v>1287591174012</v>
      </c>
      <c r="J3665" s="10">
        <v>45730</v>
      </c>
      <c r="K3665" s="11">
        <v>1174012</v>
      </c>
      <c r="L3665" s="11">
        <f t="shared" si="237"/>
        <v>0</v>
      </c>
      <c r="O3665" s="10">
        <f>+IFERROR(VLOOKUP(I3665,'[1]Resumen pagos 2025'!$1:$1048576,9,0),0)</f>
        <v>45730</v>
      </c>
      <c r="P3665" t="b">
        <f t="shared" si="240"/>
        <v>1</v>
      </c>
    </row>
    <row r="3666" spans="1:16">
      <c r="A3666" t="s">
        <v>584</v>
      </c>
      <c r="B3666" t="s">
        <v>41</v>
      </c>
      <c r="C3666" s="9">
        <v>12399</v>
      </c>
      <c r="D3666" s="10">
        <v>45691</v>
      </c>
      <c r="E3666" s="11">
        <v>1714960</v>
      </c>
      <c r="F3666" t="s">
        <v>288</v>
      </c>
      <c r="G3666" s="10">
        <f t="shared" si="238"/>
        <v>45721</v>
      </c>
      <c r="H3666" t="s">
        <v>284</v>
      </c>
      <c r="I3666" s="12" t="str">
        <f t="shared" si="239"/>
        <v>123991714960</v>
      </c>
      <c r="J3666" s="10">
        <v>45691</v>
      </c>
      <c r="K3666" s="11">
        <v>1714960</v>
      </c>
      <c r="L3666" s="11">
        <f t="shared" si="237"/>
        <v>0</v>
      </c>
      <c r="O3666" s="10">
        <f>+IFERROR(VLOOKUP(I3666,'[1]Resumen pagos 2025'!$1:$1048576,9,0),0)</f>
        <v>0</v>
      </c>
      <c r="P3666" t="b">
        <f t="shared" si="240"/>
        <v>0</v>
      </c>
    </row>
    <row r="3667" spans="1:16">
      <c r="A3667" t="s">
        <v>607</v>
      </c>
      <c r="B3667" t="s">
        <v>41</v>
      </c>
      <c r="C3667" s="9">
        <v>2128</v>
      </c>
      <c r="D3667" s="10">
        <v>45691</v>
      </c>
      <c r="E3667" s="11">
        <v>299500</v>
      </c>
      <c r="F3667" t="s">
        <v>288</v>
      </c>
      <c r="G3667" s="10">
        <f t="shared" si="238"/>
        <v>45721</v>
      </c>
      <c r="H3667" t="s">
        <v>284</v>
      </c>
      <c r="I3667" s="12" t="str">
        <f t="shared" si="239"/>
        <v>2128299500</v>
      </c>
      <c r="J3667" s="10">
        <v>45730</v>
      </c>
      <c r="K3667" s="11">
        <v>299500</v>
      </c>
      <c r="L3667" s="11">
        <f t="shared" si="237"/>
        <v>0</v>
      </c>
      <c r="O3667" s="10">
        <f>+IFERROR(VLOOKUP(I3667,'[1]Resumen pagos 2025'!$1:$1048576,9,0),0)</f>
        <v>45709</v>
      </c>
      <c r="P3667" t="b">
        <f t="shared" si="240"/>
        <v>0</v>
      </c>
    </row>
    <row r="3668" spans="1:16">
      <c r="A3668" t="s">
        <v>49</v>
      </c>
      <c r="B3668" t="s">
        <v>41</v>
      </c>
      <c r="C3668" s="9">
        <v>15205</v>
      </c>
      <c r="D3668" s="10">
        <v>45691</v>
      </c>
      <c r="E3668" s="11">
        <v>588522</v>
      </c>
      <c r="F3668" t="s">
        <v>288</v>
      </c>
      <c r="G3668" s="10">
        <f t="shared" si="238"/>
        <v>45721</v>
      </c>
      <c r="H3668" t="s">
        <v>284</v>
      </c>
      <c r="I3668" s="12" t="str">
        <f t="shared" si="239"/>
        <v>15205588522</v>
      </c>
      <c r="J3668" s="10">
        <v>45730</v>
      </c>
      <c r="K3668" s="11">
        <v>588522</v>
      </c>
      <c r="L3668" s="11">
        <f t="shared" si="237"/>
        <v>0</v>
      </c>
      <c r="O3668" s="10">
        <f>+IFERROR(VLOOKUP(I3668,'[1]Resumen pagos 2025'!$1:$1048576,9,0),0)</f>
        <v>45730</v>
      </c>
      <c r="P3668" t="b">
        <f t="shared" si="240"/>
        <v>1</v>
      </c>
    </row>
    <row r="3669" spans="1:16">
      <c r="A3669" t="s">
        <v>59</v>
      </c>
      <c r="B3669" t="s">
        <v>41</v>
      </c>
      <c r="C3669" s="9">
        <v>9598</v>
      </c>
      <c r="D3669" s="10">
        <v>45691</v>
      </c>
      <c r="E3669" s="11">
        <v>2815472</v>
      </c>
      <c r="F3669" t="s">
        <v>288</v>
      </c>
      <c r="G3669" s="10">
        <f t="shared" si="238"/>
        <v>45721</v>
      </c>
      <c r="H3669" t="s">
        <v>284</v>
      </c>
      <c r="I3669" s="12" t="str">
        <f t="shared" si="239"/>
        <v>95982815472</v>
      </c>
      <c r="J3669" s="10">
        <v>45730</v>
      </c>
      <c r="K3669" s="11">
        <v>2815472</v>
      </c>
      <c r="L3669" s="11">
        <f t="shared" si="237"/>
        <v>0</v>
      </c>
      <c r="O3669" s="10">
        <f>+IFERROR(VLOOKUP(I3669,'[1]Resumen pagos 2025'!$1:$1048576,9,0),0)</f>
        <v>45723</v>
      </c>
      <c r="P3669" t="b">
        <f t="shared" si="240"/>
        <v>0</v>
      </c>
    </row>
    <row r="3670" spans="1:16">
      <c r="A3670" t="s">
        <v>67</v>
      </c>
      <c r="B3670" t="s">
        <v>41</v>
      </c>
      <c r="C3670" s="9">
        <v>45375</v>
      </c>
      <c r="D3670" s="10">
        <v>45692</v>
      </c>
      <c r="E3670" s="11">
        <v>1358909</v>
      </c>
      <c r="F3670" t="s">
        <v>288</v>
      </c>
      <c r="G3670" s="10">
        <f t="shared" si="238"/>
        <v>45722</v>
      </c>
      <c r="H3670" t="s">
        <v>284</v>
      </c>
      <c r="I3670" s="12" t="str">
        <f t="shared" si="239"/>
        <v>453751358909</v>
      </c>
      <c r="J3670" s="10">
        <v>45719</v>
      </c>
      <c r="K3670" s="11">
        <v>1358909</v>
      </c>
      <c r="L3670" s="11">
        <f t="shared" si="237"/>
        <v>0</v>
      </c>
      <c r="N3670" s="14" t="s">
        <v>298</v>
      </c>
      <c r="O3670" s="10">
        <f>+IFERROR(VLOOKUP(I3670,'[1]Resumen pagos 2025'!$1:$1048576,9,0),0)</f>
        <v>45719</v>
      </c>
      <c r="P3670" t="b">
        <f t="shared" si="240"/>
        <v>1</v>
      </c>
    </row>
    <row r="3671" spans="1:16">
      <c r="A3671" t="s">
        <v>295</v>
      </c>
      <c r="B3671" t="s">
        <v>41</v>
      </c>
      <c r="C3671" s="9">
        <v>37546</v>
      </c>
      <c r="D3671" s="10">
        <v>45692</v>
      </c>
      <c r="E3671" s="11">
        <v>47600</v>
      </c>
      <c r="F3671" t="s">
        <v>288</v>
      </c>
      <c r="G3671" s="10">
        <f t="shared" si="238"/>
        <v>45722</v>
      </c>
      <c r="H3671" t="s">
        <v>284</v>
      </c>
      <c r="I3671" s="12" t="str">
        <f t="shared" si="239"/>
        <v>3754647600</v>
      </c>
      <c r="J3671" s="10">
        <v>45692</v>
      </c>
      <c r="K3671" s="11">
        <v>47600</v>
      </c>
      <c r="L3671" s="11">
        <f t="shared" si="237"/>
        <v>0</v>
      </c>
      <c r="O3671" s="10">
        <f>+IFERROR(VLOOKUP(I3671,'[1]Resumen pagos 2025'!$1:$1048576,9,0),0)</f>
        <v>45692</v>
      </c>
      <c r="P3671" t="b">
        <f t="shared" si="240"/>
        <v>1</v>
      </c>
    </row>
    <row r="3672" spans="1:16">
      <c r="A3672" t="s">
        <v>426</v>
      </c>
      <c r="B3672" t="s">
        <v>41</v>
      </c>
      <c r="C3672" s="9">
        <v>7189049</v>
      </c>
      <c r="D3672" s="10">
        <v>45692</v>
      </c>
      <c r="E3672" s="11">
        <v>5592564</v>
      </c>
      <c r="F3672" t="s">
        <v>288</v>
      </c>
      <c r="G3672" s="10">
        <f t="shared" si="238"/>
        <v>45722</v>
      </c>
      <c r="H3672" t="s">
        <v>284</v>
      </c>
      <c r="I3672" s="12" t="str">
        <f t="shared" si="239"/>
        <v>71890495592564</v>
      </c>
      <c r="J3672" s="10">
        <v>45692</v>
      </c>
      <c r="K3672" s="11">
        <v>5592564</v>
      </c>
      <c r="L3672" s="11">
        <f t="shared" si="237"/>
        <v>0</v>
      </c>
      <c r="O3672" s="10">
        <f>+IFERROR(VLOOKUP(I3672,'[1]Resumen pagos 2025'!$1:$1048576,9,0),0)</f>
        <v>45692</v>
      </c>
      <c r="P3672" t="b">
        <f t="shared" si="240"/>
        <v>1</v>
      </c>
    </row>
    <row r="3673" spans="1:16">
      <c r="A3673" t="s">
        <v>285</v>
      </c>
      <c r="B3673" t="s">
        <v>41</v>
      </c>
      <c r="C3673" s="9">
        <v>1707</v>
      </c>
      <c r="D3673" s="10">
        <v>45692</v>
      </c>
      <c r="E3673" s="11">
        <v>65248</v>
      </c>
      <c r="F3673" t="s">
        <v>288</v>
      </c>
      <c r="G3673" s="10">
        <f t="shared" si="238"/>
        <v>45722</v>
      </c>
      <c r="H3673" t="s">
        <v>284</v>
      </c>
      <c r="I3673" s="12" t="str">
        <f t="shared" si="239"/>
        <v>170765248</v>
      </c>
      <c r="J3673" s="10">
        <v>45694</v>
      </c>
      <c r="K3673" s="11">
        <v>65248</v>
      </c>
      <c r="L3673" s="11">
        <f>+K3673-L2123</f>
        <v>58523</v>
      </c>
      <c r="M3673" s="46" t="s">
        <v>753</v>
      </c>
      <c r="O3673" s="10">
        <f>+IFERROR(VLOOKUP(I3673,'[1]Resumen pagos 2025'!$1:$1048576,9,0),0)</f>
        <v>45694</v>
      </c>
      <c r="P3673" t="b">
        <f t="shared" si="240"/>
        <v>1</v>
      </c>
    </row>
    <row r="3674" spans="1:16">
      <c r="A3674" t="s">
        <v>46</v>
      </c>
      <c r="B3674" t="s">
        <v>41</v>
      </c>
      <c r="C3674" s="9">
        <v>25947</v>
      </c>
      <c r="D3674" s="10">
        <v>45692</v>
      </c>
      <c r="E3674" s="11">
        <v>1494030</v>
      </c>
      <c r="F3674" t="s">
        <v>288</v>
      </c>
      <c r="G3674" s="10">
        <f t="shared" si="238"/>
        <v>45722</v>
      </c>
      <c r="H3674" t="s">
        <v>284</v>
      </c>
      <c r="I3674" s="12" t="str">
        <f t="shared" si="239"/>
        <v>259471494030</v>
      </c>
      <c r="J3674" s="10">
        <v>45719</v>
      </c>
      <c r="K3674" s="11">
        <f>+E3674</f>
        <v>1494030</v>
      </c>
      <c r="L3674" s="11">
        <f t="shared" ref="L3674:L3705" si="241">+K3674-E3674</f>
        <v>0</v>
      </c>
      <c r="N3674" s="13" t="s">
        <v>603</v>
      </c>
      <c r="O3674" s="10">
        <f>+IFERROR(VLOOKUP(I3674,'[1]Resumen pagos 2025'!$1:$1048576,9,0),0)</f>
        <v>45720</v>
      </c>
      <c r="P3674" t="b">
        <f t="shared" si="240"/>
        <v>0</v>
      </c>
    </row>
    <row r="3675" spans="1:16">
      <c r="A3675" t="s">
        <v>305</v>
      </c>
      <c r="B3675" t="s">
        <v>41</v>
      </c>
      <c r="C3675" s="9">
        <v>5210602</v>
      </c>
      <c r="D3675" s="10">
        <v>45692</v>
      </c>
      <c r="E3675" s="11">
        <v>729980</v>
      </c>
      <c r="F3675" t="s">
        <v>288</v>
      </c>
      <c r="G3675" s="10">
        <f t="shared" si="238"/>
        <v>45722</v>
      </c>
      <c r="H3675" t="s">
        <v>284</v>
      </c>
      <c r="I3675" s="12" t="str">
        <f t="shared" si="239"/>
        <v>5210602729980</v>
      </c>
      <c r="J3675" s="10">
        <v>45692</v>
      </c>
      <c r="K3675" s="11">
        <v>729980</v>
      </c>
      <c r="L3675" s="11">
        <f t="shared" si="241"/>
        <v>0</v>
      </c>
      <c r="O3675" s="10">
        <f>+IFERROR(VLOOKUP(I3675,'[1]Resumen pagos 2025'!$1:$1048576,9,0),0)</f>
        <v>45692</v>
      </c>
      <c r="P3675" t="b">
        <f t="shared" si="240"/>
        <v>1</v>
      </c>
    </row>
    <row r="3676" spans="1:16">
      <c r="A3676" t="s">
        <v>305</v>
      </c>
      <c r="B3676" t="s">
        <v>41</v>
      </c>
      <c r="C3676" s="9">
        <v>5210607</v>
      </c>
      <c r="D3676" s="10">
        <v>45692</v>
      </c>
      <c r="E3676" s="11">
        <v>1353980</v>
      </c>
      <c r="F3676" t="s">
        <v>288</v>
      </c>
      <c r="G3676" s="10">
        <f t="shared" si="238"/>
        <v>45722</v>
      </c>
      <c r="H3676" t="s">
        <v>284</v>
      </c>
      <c r="I3676" s="12" t="str">
        <f t="shared" si="239"/>
        <v>52106071353980</v>
      </c>
      <c r="J3676" s="10">
        <v>45692</v>
      </c>
      <c r="K3676" s="11">
        <v>1353980</v>
      </c>
      <c r="L3676" s="11">
        <f t="shared" si="241"/>
        <v>0</v>
      </c>
      <c r="O3676" s="10">
        <f>+IFERROR(VLOOKUP(I3676,'[1]Resumen pagos 2025'!$1:$1048576,9,0),0)</f>
        <v>45692</v>
      </c>
      <c r="P3676" t="b">
        <f t="shared" si="240"/>
        <v>1</v>
      </c>
    </row>
    <row r="3677" spans="1:16">
      <c r="A3677" t="s">
        <v>305</v>
      </c>
      <c r="B3677" t="s">
        <v>41</v>
      </c>
      <c r="C3677" s="9">
        <v>5210598</v>
      </c>
      <c r="D3677" s="10">
        <v>45692</v>
      </c>
      <c r="E3677" s="11">
        <v>729980</v>
      </c>
      <c r="F3677" t="s">
        <v>288</v>
      </c>
      <c r="G3677" s="10">
        <f t="shared" si="238"/>
        <v>45722</v>
      </c>
      <c r="H3677" t="s">
        <v>284</v>
      </c>
      <c r="I3677" s="12" t="str">
        <f t="shared" si="239"/>
        <v>5210598729980</v>
      </c>
      <c r="J3677" s="10">
        <v>45692</v>
      </c>
      <c r="K3677" s="11">
        <v>729980</v>
      </c>
      <c r="L3677" s="11">
        <f t="shared" si="241"/>
        <v>0</v>
      </c>
      <c r="O3677" s="10">
        <f>+IFERROR(VLOOKUP(I3677,'[1]Resumen pagos 2025'!$1:$1048576,9,0),0)</f>
        <v>45692</v>
      </c>
      <c r="P3677" t="b">
        <f t="shared" si="240"/>
        <v>1</v>
      </c>
    </row>
    <row r="3678" spans="1:16">
      <c r="A3678" t="s">
        <v>66</v>
      </c>
      <c r="B3678" t="s">
        <v>41</v>
      </c>
      <c r="C3678" s="9">
        <v>22</v>
      </c>
      <c r="D3678" s="10">
        <v>45692</v>
      </c>
      <c r="E3678" s="11">
        <v>1111017</v>
      </c>
      <c r="F3678" t="s">
        <v>288</v>
      </c>
      <c r="G3678" s="10">
        <f t="shared" si="238"/>
        <v>45722</v>
      </c>
      <c r="H3678" t="s">
        <v>284</v>
      </c>
      <c r="I3678" s="12" t="str">
        <f t="shared" si="239"/>
        <v>221111017</v>
      </c>
      <c r="J3678" s="10">
        <v>45693</v>
      </c>
      <c r="K3678" s="11">
        <v>1111017</v>
      </c>
      <c r="L3678" s="11">
        <f t="shared" si="241"/>
        <v>0</v>
      </c>
      <c r="N3678" s="14" t="s">
        <v>588</v>
      </c>
      <c r="O3678" s="10">
        <f>+IFERROR(VLOOKUP(I3678,'[1]Resumen pagos 2025'!$1:$1048576,9,0),0)</f>
        <v>45693</v>
      </c>
      <c r="P3678" t="b">
        <f t="shared" si="240"/>
        <v>1</v>
      </c>
    </row>
    <row r="3679" spans="1:16">
      <c r="A3679" t="s">
        <v>67</v>
      </c>
      <c r="B3679" t="s">
        <v>41</v>
      </c>
      <c r="C3679" s="9">
        <v>45396</v>
      </c>
      <c r="D3679" s="10">
        <v>45693</v>
      </c>
      <c r="E3679" s="11">
        <v>1174221</v>
      </c>
      <c r="F3679" t="s">
        <v>288</v>
      </c>
      <c r="G3679" s="10">
        <f t="shared" si="238"/>
        <v>45723</v>
      </c>
      <c r="H3679" t="s">
        <v>284</v>
      </c>
      <c r="I3679" s="12" t="str">
        <f t="shared" si="239"/>
        <v>453961174221</v>
      </c>
      <c r="J3679" s="10">
        <v>45719</v>
      </c>
      <c r="K3679" s="11">
        <v>1174221</v>
      </c>
      <c r="L3679" s="11">
        <f t="shared" si="241"/>
        <v>0</v>
      </c>
      <c r="N3679" s="14" t="s">
        <v>298</v>
      </c>
      <c r="O3679" s="10">
        <f>+IFERROR(VLOOKUP(I3679,'[1]Resumen pagos 2025'!$1:$1048576,9,0),0)</f>
        <v>45719</v>
      </c>
      <c r="P3679" t="b">
        <f t="shared" si="240"/>
        <v>1</v>
      </c>
    </row>
    <row r="3680" spans="1:16">
      <c r="A3680" t="s">
        <v>478</v>
      </c>
      <c r="B3680" t="s">
        <v>41</v>
      </c>
      <c r="C3680" s="9">
        <v>496</v>
      </c>
      <c r="D3680" s="10">
        <v>45693</v>
      </c>
      <c r="E3680" s="11">
        <v>183900</v>
      </c>
      <c r="F3680" t="s">
        <v>288</v>
      </c>
      <c r="G3680" s="10">
        <f t="shared" si="238"/>
        <v>45723</v>
      </c>
      <c r="H3680" t="s">
        <v>284</v>
      </c>
      <c r="I3680" s="12" t="str">
        <f t="shared" si="239"/>
        <v>496183900</v>
      </c>
      <c r="J3680" s="10">
        <v>45758</v>
      </c>
      <c r="K3680" s="11">
        <v>183900</v>
      </c>
      <c r="L3680" s="11">
        <f t="shared" si="241"/>
        <v>0</v>
      </c>
      <c r="M3680" t="s">
        <v>754</v>
      </c>
      <c r="N3680" s="13" t="s">
        <v>554</v>
      </c>
      <c r="O3680" s="10">
        <f>+IFERROR(VLOOKUP(I3680,'[1]Resumen pagos 2025'!$1:$1048576,9,0),0)</f>
        <v>45758</v>
      </c>
      <c r="P3680" t="b">
        <f t="shared" si="240"/>
        <v>1</v>
      </c>
    </row>
    <row r="3681" spans="1:16">
      <c r="A3681" t="s">
        <v>51</v>
      </c>
      <c r="B3681" t="s">
        <v>41</v>
      </c>
      <c r="C3681" s="9">
        <v>22232</v>
      </c>
      <c r="D3681" s="10">
        <v>45693</v>
      </c>
      <c r="E3681" s="11">
        <v>224648</v>
      </c>
      <c r="F3681" t="s">
        <v>288</v>
      </c>
      <c r="G3681" s="10">
        <f t="shared" si="238"/>
        <v>45723</v>
      </c>
      <c r="H3681" t="s">
        <v>284</v>
      </c>
      <c r="I3681" s="12" t="str">
        <f t="shared" si="239"/>
        <v>22232224648</v>
      </c>
      <c r="J3681" s="10">
        <v>45736</v>
      </c>
      <c r="K3681" s="11">
        <f>+E3681</f>
        <v>224648</v>
      </c>
      <c r="L3681" s="11">
        <f t="shared" si="241"/>
        <v>0</v>
      </c>
      <c r="O3681" s="10">
        <f>+IFERROR(VLOOKUP(I3681,'[1]Resumen pagos 2025'!$1:$1048576,9,0),0)</f>
        <v>45736</v>
      </c>
      <c r="P3681" t="b">
        <f t="shared" si="240"/>
        <v>1</v>
      </c>
    </row>
    <row r="3682" spans="1:16">
      <c r="A3682" t="s">
        <v>46</v>
      </c>
      <c r="B3682" t="s">
        <v>41</v>
      </c>
      <c r="C3682" s="9">
        <v>25949</v>
      </c>
      <c r="D3682" s="10">
        <v>45693</v>
      </c>
      <c r="E3682" s="11">
        <v>639161</v>
      </c>
      <c r="F3682" t="s">
        <v>288</v>
      </c>
      <c r="G3682" s="10">
        <f t="shared" si="238"/>
        <v>45723</v>
      </c>
      <c r="H3682" t="s">
        <v>284</v>
      </c>
      <c r="I3682" s="12" t="str">
        <f t="shared" si="239"/>
        <v>25949639161</v>
      </c>
      <c r="J3682" s="10">
        <v>45720</v>
      </c>
      <c r="K3682" s="11">
        <v>639161</v>
      </c>
      <c r="L3682" s="11">
        <f t="shared" si="241"/>
        <v>0</v>
      </c>
      <c r="N3682" s="13" t="s">
        <v>603</v>
      </c>
      <c r="O3682" s="10">
        <f>+IFERROR(VLOOKUP(I3682,'[1]Resumen pagos 2025'!$1:$1048576,9,0),0)</f>
        <v>45720</v>
      </c>
      <c r="P3682" t="b">
        <f t="shared" si="240"/>
        <v>1</v>
      </c>
    </row>
    <row r="3683" spans="1:16">
      <c r="A3683" t="s">
        <v>532</v>
      </c>
      <c r="B3683" t="s">
        <v>41</v>
      </c>
      <c r="C3683" s="9">
        <v>2778</v>
      </c>
      <c r="D3683" s="10">
        <v>45693</v>
      </c>
      <c r="E3683" s="11">
        <v>104952</v>
      </c>
      <c r="F3683" t="s">
        <v>288</v>
      </c>
      <c r="G3683" s="10">
        <f t="shared" si="238"/>
        <v>45723</v>
      </c>
      <c r="H3683" t="s">
        <v>284</v>
      </c>
      <c r="I3683" s="12" t="str">
        <f t="shared" si="239"/>
        <v>2778104952</v>
      </c>
      <c r="J3683" s="10">
        <v>45736</v>
      </c>
      <c r="K3683" s="11">
        <f>+E3683</f>
        <v>104952</v>
      </c>
      <c r="L3683" s="11">
        <f t="shared" si="241"/>
        <v>0</v>
      </c>
      <c r="O3683" s="10">
        <f>+IFERROR(VLOOKUP(I3683,'[1]Resumen pagos 2025'!$1:$1048576,9,0),0)</f>
        <v>45736</v>
      </c>
      <c r="P3683" t="b">
        <f t="shared" si="240"/>
        <v>1</v>
      </c>
    </row>
    <row r="3684" spans="1:16">
      <c r="A3684" t="s">
        <v>305</v>
      </c>
      <c r="B3684" t="s">
        <v>41</v>
      </c>
      <c r="C3684" s="9">
        <v>5210797</v>
      </c>
      <c r="D3684" s="10">
        <v>45693</v>
      </c>
      <c r="E3684" s="11">
        <v>3163970</v>
      </c>
      <c r="F3684" t="s">
        <v>288</v>
      </c>
      <c r="G3684" s="10">
        <f t="shared" si="238"/>
        <v>45723</v>
      </c>
      <c r="H3684" t="s">
        <v>284</v>
      </c>
      <c r="I3684" s="12" t="str">
        <f t="shared" si="239"/>
        <v>52107973163970</v>
      </c>
      <c r="J3684" s="10">
        <v>45693</v>
      </c>
      <c r="K3684" s="11">
        <v>3163970</v>
      </c>
      <c r="L3684" s="11">
        <f t="shared" si="241"/>
        <v>0</v>
      </c>
      <c r="O3684" s="10">
        <f>+IFERROR(VLOOKUP(I3684,'[1]Resumen pagos 2025'!$1:$1048576,9,0),0)</f>
        <v>45693</v>
      </c>
      <c r="P3684" t="b">
        <f t="shared" si="240"/>
        <v>1</v>
      </c>
    </row>
    <row r="3685" spans="1:16">
      <c r="A3685" t="s">
        <v>305</v>
      </c>
      <c r="B3685" t="s">
        <v>41</v>
      </c>
      <c r="C3685" s="9">
        <v>5210773</v>
      </c>
      <c r="D3685" s="10">
        <v>45693</v>
      </c>
      <c r="E3685" s="11">
        <v>680980</v>
      </c>
      <c r="F3685" t="s">
        <v>288</v>
      </c>
      <c r="G3685" s="10">
        <f t="shared" si="238"/>
        <v>45723</v>
      </c>
      <c r="H3685" t="s">
        <v>284</v>
      </c>
      <c r="I3685" s="12" t="str">
        <f t="shared" si="239"/>
        <v>5210773680980</v>
      </c>
      <c r="J3685" s="10">
        <v>45693</v>
      </c>
      <c r="K3685" s="11">
        <v>680980</v>
      </c>
      <c r="L3685" s="11">
        <f t="shared" si="241"/>
        <v>0</v>
      </c>
      <c r="O3685" s="10">
        <f>+IFERROR(VLOOKUP(I3685,'[1]Resumen pagos 2025'!$1:$1048576,9,0),0)</f>
        <v>45693</v>
      </c>
      <c r="P3685" t="b">
        <f t="shared" si="240"/>
        <v>1</v>
      </c>
    </row>
    <row r="3686" spans="1:16">
      <c r="A3686" t="s">
        <v>755</v>
      </c>
      <c r="B3686" t="s">
        <v>41</v>
      </c>
      <c r="C3686" s="9">
        <v>232441</v>
      </c>
      <c r="D3686" s="10">
        <v>45693</v>
      </c>
      <c r="E3686" s="11">
        <v>419169</v>
      </c>
      <c r="F3686" t="s">
        <v>288</v>
      </c>
      <c r="G3686" s="10">
        <f t="shared" si="238"/>
        <v>45723</v>
      </c>
      <c r="H3686" t="s">
        <v>284</v>
      </c>
      <c r="I3686" s="12" t="str">
        <f t="shared" si="239"/>
        <v>232441419169</v>
      </c>
      <c r="J3686" s="10">
        <v>45699</v>
      </c>
      <c r="K3686" s="11">
        <v>419169</v>
      </c>
      <c r="L3686" s="11">
        <f t="shared" si="241"/>
        <v>0</v>
      </c>
      <c r="O3686" s="10">
        <f>+IFERROR(VLOOKUP(I3686,'[1]Resumen pagos 2025'!$1:$1048576,9,0),0)</f>
        <v>45699</v>
      </c>
      <c r="P3686" t="b">
        <f t="shared" si="240"/>
        <v>1</v>
      </c>
    </row>
    <row r="3687" spans="1:16">
      <c r="A3687" t="s">
        <v>755</v>
      </c>
      <c r="B3687" t="s">
        <v>41</v>
      </c>
      <c r="C3687" s="9">
        <v>232439</v>
      </c>
      <c r="D3687" s="10">
        <v>45693</v>
      </c>
      <c r="E3687" s="11">
        <v>628753</v>
      </c>
      <c r="F3687" t="s">
        <v>288</v>
      </c>
      <c r="G3687" s="10">
        <f t="shared" si="238"/>
        <v>45723</v>
      </c>
      <c r="H3687" t="s">
        <v>284</v>
      </c>
      <c r="I3687" s="12" t="str">
        <f t="shared" si="239"/>
        <v>232439628753</v>
      </c>
      <c r="J3687" s="10">
        <v>45699</v>
      </c>
      <c r="K3687" s="11">
        <v>628753</v>
      </c>
      <c r="L3687" s="11">
        <f t="shared" si="241"/>
        <v>0</v>
      </c>
      <c r="O3687" s="10">
        <f>+IFERROR(VLOOKUP(I3687,'[1]Resumen pagos 2025'!$1:$1048576,9,0),0)</f>
        <v>45699</v>
      </c>
      <c r="P3687" t="b">
        <f t="shared" si="240"/>
        <v>1</v>
      </c>
    </row>
    <row r="3688" spans="1:16">
      <c r="A3688" t="s">
        <v>755</v>
      </c>
      <c r="B3688" t="s">
        <v>41</v>
      </c>
      <c r="C3688" s="9">
        <v>232440</v>
      </c>
      <c r="D3688" s="10">
        <v>45693</v>
      </c>
      <c r="E3688" s="11">
        <v>419169</v>
      </c>
      <c r="F3688" t="s">
        <v>288</v>
      </c>
      <c r="G3688" s="10">
        <f t="shared" si="238"/>
        <v>45723</v>
      </c>
      <c r="H3688" t="s">
        <v>284</v>
      </c>
      <c r="I3688" s="12" t="str">
        <f t="shared" si="239"/>
        <v>232440419169</v>
      </c>
      <c r="J3688" s="10">
        <v>45699</v>
      </c>
      <c r="K3688" s="11">
        <v>419169</v>
      </c>
      <c r="L3688" s="11">
        <f t="shared" si="241"/>
        <v>0</v>
      </c>
      <c r="O3688" s="10">
        <f>+IFERROR(VLOOKUP(I3688,'[1]Resumen pagos 2025'!$1:$1048576,9,0),0)</f>
        <v>45699</v>
      </c>
      <c r="P3688" t="b">
        <f t="shared" si="240"/>
        <v>1</v>
      </c>
    </row>
    <row r="3689" spans="1:16">
      <c r="A3689" t="s">
        <v>59</v>
      </c>
      <c r="B3689" t="s">
        <v>41</v>
      </c>
      <c r="C3689" s="9">
        <v>9602</v>
      </c>
      <c r="D3689" s="10">
        <v>45693</v>
      </c>
      <c r="E3689" s="11">
        <v>12992</v>
      </c>
      <c r="F3689" t="s">
        <v>288</v>
      </c>
      <c r="G3689" s="10">
        <f t="shared" si="238"/>
        <v>45723</v>
      </c>
      <c r="H3689" t="s">
        <v>284</v>
      </c>
      <c r="I3689" s="12" t="str">
        <f t="shared" si="239"/>
        <v>960212992</v>
      </c>
      <c r="J3689" s="10">
        <v>45723</v>
      </c>
      <c r="K3689" s="11">
        <f>+E3689</f>
        <v>12992</v>
      </c>
      <c r="L3689" s="11">
        <f t="shared" si="241"/>
        <v>0</v>
      </c>
      <c r="O3689" s="10">
        <f>+IFERROR(VLOOKUP(I3689,'[1]Resumen pagos 2025'!$1:$1048576,9,0),0)</f>
        <v>45723</v>
      </c>
      <c r="P3689" t="b">
        <f t="shared" si="240"/>
        <v>1</v>
      </c>
    </row>
    <row r="3690" spans="1:16">
      <c r="A3690" t="s">
        <v>61</v>
      </c>
      <c r="B3690" t="s">
        <v>297</v>
      </c>
      <c r="C3690" s="9">
        <v>1925</v>
      </c>
      <c r="D3690" s="10">
        <v>45693</v>
      </c>
      <c r="E3690" s="11">
        <v>959300</v>
      </c>
      <c r="F3690" t="s">
        <v>288</v>
      </c>
      <c r="G3690" s="10">
        <f t="shared" si="238"/>
        <v>45723</v>
      </c>
      <c r="H3690" t="s">
        <v>327</v>
      </c>
      <c r="I3690" s="12" t="str">
        <f t="shared" si="239"/>
        <v>1925959300</v>
      </c>
      <c r="L3690" s="11">
        <f t="shared" si="241"/>
        <v>-959300</v>
      </c>
      <c r="O3690" s="10">
        <f>+IFERROR(VLOOKUP(I3690,'[1]Resumen pagos 2025'!$1:$1048576,9,0),0)</f>
        <v>0</v>
      </c>
      <c r="P3690" t="b">
        <f t="shared" si="240"/>
        <v>1</v>
      </c>
    </row>
    <row r="3691" spans="1:16">
      <c r="A3691" t="s">
        <v>61</v>
      </c>
      <c r="B3691" t="s">
        <v>297</v>
      </c>
      <c r="C3691" s="9">
        <v>1882</v>
      </c>
      <c r="D3691" s="10">
        <v>45693</v>
      </c>
      <c r="E3691" s="11">
        <v>1417491</v>
      </c>
      <c r="F3691" t="s">
        <v>288</v>
      </c>
      <c r="G3691" s="10">
        <f t="shared" si="238"/>
        <v>45723</v>
      </c>
      <c r="H3691" t="s">
        <v>284</v>
      </c>
      <c r="I3691" s="12" t="str">
        <f t="shared" si="239"/>
        <v>18821417491</v>
      </c>
      <c r="J3691" s="10">
        <v>45734</v>
      </c>
      <c r="K3691" s="11">
        <v>1417491</v>
      </c>
      <c r="L3691" s="11">
        <f t="shared" si="241"/>
        <v>0</v>
      </c>
      <c r="O3691" s="10">
        <f>+IFERROR(VLOOKUP(I3691,'[1]Resumen pagos 2025'!$1:$1048576,9,0),0)</f>
        <v>45734</v>
      </c>
      <c r="P3691" t="b">
        <f t="shared" si="240"/>
        <v>1</v>
      </c>
    </row>
    <row r="3692" spans="1:16">
      <c r="A3692" t="s">
        <v>397</v>
      </c>
      <c r="B3692" t="s">
        <v>41</v>
      </c>
      <c r="C3692" s="9">
        <v>9049</v>
      </c>
      <c r="D3692" s="10">
        <v>45693</v>
      </c>
      <c r="E3692" s="11">
        <v>590000</v>
      </c>
      <c r="F3692" t="s">
        <v>288</v>
      </c>
      <c r="G3692" s="10">
        <f t="shared" si="238"/>
        <v>45723</v>
      </c>
      <c r="H3692" t="s">
        <v>284</v>
      </c>
      <c r="I3692" s="12" t="str">
        <f t="shared" si="239"/>
        <v>9049590000</v>
      </c>
      <c r="J3692" s="10">
        <v>45692</v>
      </c>
      <c r="K3692" s="11">
        <v>590000</v>
      </c>
      <c r="L3692" s="11">
        <f t="shared" si="241"/>
        <v>0</v>
      </c>
      <c r="O3692" s="10">
        <f>+IFERROR(VLOOKUP(I3692,'[1]Resumen pagos 2025'!$1:$1048576,9,0),0)</f>
        <v>45692</v>
      </c>
      <c r="P3692" t="b">
        <f t="shared" si="240"/>
        <v>1</v>
      </c>
    </row>
    <row r="3693" spans="1:16">
      <c r="A3693" t="s">
        <v>756</v>
      </c>
      <c r="B3693" t="s">
        <v>41</v>
      </c>
      <c r="C3693" s="9">
        <v>5538</v>
      </c>
      <c r="D3693" s="10">
        <v>45693</v>
      </c>
      <c r="E3693" s="11">
        <v>259920</v>
      </c>
      <c r="F3693" t="s">
        <v>288</v>
      </c>
      <c r="G3693" s="10">
        <f t="shared" si="238"/>
        <v>45723</v>
      </c>
      <c r="H3693" t="s">
        <v>284</v>
      </c>
      <c r="I3693" s="12" t="str">
        <f t="shared" si="239"/>
        <v>5538259920</v>
      </c>
      <c r="J3693" s="10">
        <v>45736</v>
      </c>
      <c r="K3693" s="11">
        <f>+E3693</f>
        <v>259920</v>
      </c>
      <c r="L3693" s="11">
        <f t="shared" si="241"/>
        <v>0</v>
      </c>
      <c r="O3693" s="10">
        <f>+IFERROR(VLOOKUP(I3693,'[1]Resumen pagos 2025'!$1:$1048576,9,0),0)</f>
        <v>45736</v>
      </c>
      <c r="P3693" t="b">
        <f t="shared" si="240"/>
        <v>1</v>
      </c>
    </row>
    <row r="3694" spans="1:16">
      <c r="A3694" t="s">
        <v>757</v>
      </c>
      <c r="B3694" t="s">
        <v>41</v>
      </c>
      <c r="C3694" s="9">
        <v>285853</v>
      </c>
      <c r="D3694" s="10">
        <v>45693</v>
      </c>
      <c r="E3694" s="11">
        <v>1244970</v>
      </c>
      <c r="F3694" t="s">
        <v>288</v>
      </c>
      <c r="G3694" s="10">
        <f t="shared" si="238"/>
        <v>45723</v>
      </c>
      <c r="H3694" t="s">
        <v>284</v>
      </c>
      <c r="I3694" s="12" t="str">
        <f t="shared" si="239"/>
        <v>2858531244970</v>
      </c>
      <c r="J3694" s="10">
        <v>45693</v>
      </c>
      <c r="K3694" s="11">
        <v>1244970</v>
      </c>
      <c r="L3694" s="11">
        <f t="shared" si="241"/>
        <v>0</v>
      </c>
      <c r="O3694" s="10">
        <f>+IFERROR(VLOOKUP(I3694,'[1]Resumen pagos 2025'!$1:$1048576,9,0),0)</f>
        <v>0</v>
      </c>
      <c r="P3694" t="b">
        <f t="shared" si="240"/>
        <v>0</v>
      </c>
    </row>
    <row r="3695" spans="1:16">
      <c r="A3695" t="s">
        <v>128</v>
      </c>
      <c r="B3695" t="s">
        <v>41</v>
      </c>
      <c r="C3695" s="9">
        <v>875954</v>
      </c>
      <c r="D3695" s="10">
        <v>45694</v>
      </c>
      <c r="E3695" s="11">
        <v>99867</v>
      </c>
      <c r="F3695" t="s">
        <v>288</v>
      </c>
      <c r="G3695" s="10">
        <f t="shared" si="238"/>
        <v>45724</v>
      </c>
      <c r="H3695" t="s">
        <v>284</v>
      </c>
      <c r="I3695" s="12" t="str">
        <f t="shared" si="239"/>
        <v>87595499867</v>
      </c>
      <c r="J3695" s="10">
        <v>45693</v>
      </c>
      <c r="K3695" s="11">
        <v>99867</v>
      </c>
      <c r="L3695" s="11">
        <f t="shared" si="241"/>
        <v>0</v>
      </c>
      <c r="O3695" s="10">
        <f>+IFERROR(VLOOKUP(I3695,'[1]Resumen pagos 2025'!$1:$1048576,9,0),0)</f>
        <v>45693</v>
      </c>
      <c r="P3695" t="b">
        <f t="shared" si="240"/>
        <v>1</v>
      </c>
    </row>
    <row r="3696" spans="1:16">
      <c r="A3696" t="s">
        <v>64</v>
      </c>
      <c r="B3696" t="s">
        <v>41</v>
      </c>
      <c r="C3696" s="9">
        <v>128879</v>
      </c>
      <c r="D3696" s="10">
        <v>45694</v>
      </c>
      <c r="E3696" s="11">
        <v>225071</v>
      </c>
      <c r="F3696" t="s">
        <v>288</v>
      </c>
      <c r="G3696" s="10">
        <f t="shared" si="238"/>
        <v>45724</v>
      </c>
      <c r="H3696" t="s">
        <v>284</v>
      </c>
      <c r="I3696" s="12" t="str">
        <f t="shared" si="239"/>
        <v>128879225071</v>
      </c>
      <c r="J3696" s="10">
        <v>45736</v>
      </c>
      <c r="K3696" s="11">
        <f>+E3696</f>
        <v>225071</v>
      </c>
      <c r="L3696" s="11">
        <f t="shared" si="241"/>
        <v>0</v>
      </c>
      <c r="O3696" s="10">
        <f>+IFERROR(VLOOKUP(I3696,'[1]Resumen pagos 2025'!$1:$1048576,9,0),0)</f>
        <v>45741</v>
      </c>
      <c r="P3696" t="b">
        <f t="shared" si="240"/>
        <v>0</v>
      </c>
    </row>
    <row r="3697" spans="1:16">
      <c r="A3697" t="s">
        <v>47</v>
      </c>
      <c r="B3697" t="s">
        <v>41</v>
      </c>
      <c r="C3697" s="9">
        <v>14102</v>
      </c>
      <c r="D3697" s="10">
        <v>45694</v>
      </c>
      <c r="E3697" s="11">
        <v>3503635</v>
      </c>
      <c r="F3697" t="s">
        <v>288</v>
      </c>
      <c r="G3697" s="10">
        <f t="shared" si="238"/>
        <v>45724</v>
      </c>
      <c r="H3697" t="s">
        <v>284</v>
      </c>
      <c r="I3697" s="12" t="str">
        <f t="shared" si="239"/>
        <v>141023503635</v>
      </c>
      <c r="J3697" s="10">
        <v>45733</v>
      </c>
      <c r="K3697" s="11">
        <v>3503635</v>
      </c>
      <c r="L3697" s="11">
        <f t="shared" si="241"/>
        <v>0</v>
      </c>
      <c r="O3697" s="10">
        <f>+IFERROR(VLOOKUP(I3697,'[1]Resumen pagos 2025'!$1:$1048576,9,0),0)</f>
        <v>45733</v>
      </c>
      <c r="P3697" t="b">
        <f t="shared" si="240"/>
        <v>1</v>
      </c>
    </row>
    <row r="3698" spans="1:16">
      <c r="A3698" t="s">
        <v>758</v>
      </c>
      <c r="B3698" t="s">
        <v>41</v>
      </c>
      <c r="C3698" s="9">
        <v>2199009</v>
      </c>
      <c r="D3698" s="10">
        <v>45694</v>
      </c>
      <c r="E3698" s="11">
        <v>403450</v>
      </c>
      <c r="F3698" t="s">
        <v>288</v>
      </c>
      <c r="G3698" s="10">
        <f t="shared" si="238"/>
        <v>45724</v>
      </c>
      <c r="H3698" t="s">
        <v>284</v>
      </c>
      <c r="I3698" s="12" t="str">
        <f t="shared" si="239"/>
        <v>2199009403450</v>
      </c>
      <c r="J3698" s="10">
        <v>45694</v>
      </c>
      <c r="K3698" s="11">
        <v>403450</v>
      </c>
      <c r="L3698" s="11">
        <f t="shared" si="241"/>
        <v>0</v>
      </c>
      <c r="O3698" s="10">
        <f>+IFERROR(VLOOKUP(I3698,'[1]Resumen pagos 2025'!$1:$1048576,9,0),0)</f>
        <v>45693</v>
      </c>
      <c r="P3698" t="b">
        <f t="shared" si="240"/>
        <v>0</v>
      </c>
    </row>
    <row r="3699" spans="1:16">
      <c r="A3699" t="s">
        <v>477</v>
      </c>
      <c r="B3699" t="s">
        <v>41</v>
      </c>
      <c r="C3699" s="9">
        <v>320142</v>
      </c>
      <c r="D3699" s="10">
        <v>45694</v>
      </c>
      <c r="E3699" s="11">
        <v>263737</v>
      </c>
      <c r="F3699" t="s">
        <v>288</v>
      </c>
      <c r="G3699" s="10">
        <f t="shared" si="238"/>
        <v>45724</v>
      </c>
      <c r="H3699" t="s">
        <v>284</v>
      </c>
      <c r="I3699" s="12" t="str">
        <f t="shared" si="239"/>
        <v>320142263737</v>
      </c>
      <c r="J3699" s="10">
        <v>45694</v>
      </c>
      <c r="K3699" s="11">
        <v>263737</v>
      </c>
      <c r="L3699" s="11">
        <f t="shared" si="241"/>
        <v>0</v>
      </c>
      <c r="O3699" s="10">
        <f>+IFERROR(VLOOKUP(I3699,'[1]Resumen pagos 2025'!$1:$1048576,9,0),0)</f>
        <v>0</v>
      </c>
      <c r="P3699" t="b">
        <f t="shared" si="240"/>
        <v>0</v>
      </c>
    </row>
    <row r="3700" spans="1:16">
      <c r="A3700" t="s">
        <v>477</v>
      </c>
      <c r="B3700" t="s">
        <v>41</v>
      </c>
      <c r="C3700" s="9">
        <v>320145</v>
      </c>
      <c r="D3700" s="10">
        <v>45694</v>
      </c>
      <c r="E3700" s="11">
        <v>263737</v>
      </c>
      <c r="F3700" t="s">
        <v>288</v>
      </c>
      <c r="G3700" s="10">
        <f t="shared" si="238"/>
        <v>45724</v>
      </c>
      <c r="H3700" t="s">
        <v>284</v>
      </c>
      <c r="I3700" s="12" t="str">
        <f t="shared" si="239"/>
        <v>320145263737</v>
      </c>
      <c r="J3700" s="10">
        <v>45694</v>
      </c>
      <c r="K3700" s="11">
        <v>263737</v>
      </c>
      <c r="L3700" s="11">
        <f t="shared" si="241"/>
        <v>0</v>
      </c>
      <c r="O3700" s="10">
        <f>+IFERROR(VLOOKUP(I3700,'[1]Resumen pagos 2025'!$1:$1048576,9,0),0)</f>
        <v>0</v>
      </c>
      <c r="P3700" t="b">
        <f t="shared" si="240"/>
        <v>0</v>
      </c>
    </row>
    <row r="3701" spans="1:16">
      <c r="A3701" t="s">
        <v>477</v>
      </c>
      <c r="B3701" t="s">
        <v>41</v>
      </c>
      <c r="C3701" s="9">
        <v>320143</v>
      </c>
      <c r="D3701" s="10">
        <v>45694</v>
      </c>
      <c r="E3701" s="11">
        <v>263737</v>
      </c>
      <c r="F3701" t="s">
        <v>288</v>
      </c>
      <c r="G3701" s="10">
        <f t="shared" si="238"/>
        <v>45724</v>
      </c>
      <c r="H3701" t="s">
        <v>284</v>
      </c>
      <c r="I3701" s="12" t="str">
        <f t="shared" si="239"/>
        <v>320143263737</v>
      </c>
      <c r="J3701" s="10">
        <v>45694</v>
      </c>
      <c r="K3701" s="11">
        <v>263737</v>
      </c>
      <c r="L3701" s="11">
        <f t="shared" si="241"/>
        <v>0</v>
      </c>
      <c r="O3701" s="10">
        <f>+IFERROR(VLOOKUP(I3701,'[1]Resumen pagos 2025'!$1:$1048576,9,0),0)</f>
        <v>0</v>
      </c>
      <c r="P3701" t="b">
        <f t="shared" si="240"/>
        <v>0</v>
      </c>
    </row>
    <row r="3702" spans="1:16">
      <c r="A3702" t="s">
        <v>477</v>
      </c>
      <c r="B3702" t="s">
        <v>41</v>
      </c>
      <c r="C3702" s="9">
        <v>320144</v>
      </c>
      <c r="D3702" s="10">
        <v>45694</v>
      </c>
      <c r="E3702" s="11">
        <v>263739</v>
      </c>
      <c r="F3702" t="s">
        <v>288</v>
      </c>
      <c r="G3702" s="10">
        <f t="shared" si="238"/>
        <v>45724</v>
      </c>
      <c r="H3702" t="s">
        <v>284</v>
      </c>
      <c r="I3702" s="12" t="str">
        <f t="shared" si="239"/>
        <v>320144263739</v>
      </c>
      <c r="J3702" s="10">
        <v>45694</v>
      </c>
      <c r="K3702" s="11">
        <v>263739</v>
      </c>
      <c r="L3702" s="11">
        <f t="shared" si="241"/>
        <v>0</v>
      </c>
      <c r="O3702" s="10">
        <f>+IFERROR(VLOOKUP(I3702,'[1]Resumen pagos 2025'!$1:$1048576,9,0),0)</f>
        <v>0</v>
      </c>
      <c r="P3702" t="b">
        <f t="shared" si="240"/>
        <v>0</v>
      </c>
    </row>
    <row r="3703" spans="1:16">
      <c r="A3703" t="s">
        <v>53</v>
      </c>
      <c r="B3703" t="s">
        <v>41</v>
      </c>
      <c r="C3703" s="9">
        <v>23367</v>
      </c>
      <c r="D3703" s="10">
        <v>45694</v>
      </c>
      <c r="E3703" s="11">
        <v>839801</v>
      </c>
      <c r="F3703" t="s">
        <v>288</v>
      </c>
      <c r="G3703" s="10">
        <f t="shared" si="238"/>
        <v>45724</v>
      </c>
      <c r="H3703" t="s">
        <v>284</v>
      </c>
      <c r="I3703" s="12" t="str">
        <f t="shared" si="239"/>
        <v>23367839801</v>
      </c>
      <c r="J3703" s="10">
        <v>45730</v>
      </c>
      <c r="K3703" s="11">
        <v>839801</v>
      </c>
      <c r="L3703" s="11">
        <f t="shared" si="241"/>
        <v>0</v>
      </c>
      <c r="O3703" s="10">
        <f>+IFERROR(VLOOKUP(I3703,'[1]Resumen pagos 2025'!$1:$1048576,9,0),0)</f>
        <v>45730</v>
      </c>
      <c r="P3703" t="b">
        <f t="shared" si="240"/>
        <v>1</v>
      </c>
    </row>
    <row r="3704" spans="1:16">
      <c r="A3704" t="s">
        <v>553</v>
      </c>
      <c r="B3704" t="s">
        <v>41</v>
      </c>
      <c r="C3704" s="9">
        <v>13777</v>
      </c>
      <c r="D3704" s="10">
        <v>45694</v>
      </c>
      <c r="E3704" s="11">
        <v>152308</v>
      </c>
      <c r="F3704" t="s">
        <v>288</v>
      </c>
      <c r="G3704" s="10">
        <f t="shared" si="238"/>
        <v>45724</v>
      </c>
      <c r="H3704" t="s">
        <v>284</v>
      </c>
      <c r="I3704" s="12" t="str">
        <f t="shared" si="239"/>
        <v>13777152308</v>
      </c>
      <c r="J3704" s="10">
        <v>45701</v>
      </c>
      <c r="K3704" s="11">
        <v>152308</v>
      </c>
      <c r="L3704" s="11">
        <f t="shared" si="241"/>
        <v>0</v>
      </c>
      <c r="O3704" s="10">
        <f>+IFERROR(VLOOKUP(I3704,'[1]Resumen pagos 2025'!$1:$1048576,9,0),0)</f>
        <v>45701</v>
      </c>
      <c r="P3704" t="b">
        <f t="shared" si="240"/>
        <v>1</v>
      </c>
    </row>
    <row r="3705" spans="1:16">
      <c r="A3705" t="s">
        <v>57</v>
      </c>
      <c r="B3705" t="s">
        <v>41</v>
      </c>
      <c r="C3705" s="9">
        <v>615239</v>
      </c>
      <c r="D3705" s="10">
        <v>45694</v>
      </c>
      <c r="E3705" s="11">
        <v>2499326</v>
      </c>
      <c r="F3705" t="s">
        <v>288</v>
      </c>
      <c r="G3705" s="10">
        <f t="shared" si="238"/>
        <v>45724</v>
      </c>
      <c r="H3705" t="s">
        <v>284</v>
      </c>
      <c r="I3705" s="12" t="str">
        <f t="shared" si="239"/>
        <v>6152392499326</v>
      </c>
      <c r="J3705" s="10">
        <v>45693</v>
      </c>
      <c r="K3705" s="11">
        <v>2499331</v>
      </c>
      <c r="L3705" s="11">
        <f t="shared" si="241"/>
        <v>5</v>
      </c>
      <c r="O3705" s="10">
        <f>+IFERROR(VLOOKUP(I3705,'[1]Resumen pagos 2025'!$1:$1048576,9,0),0)</f>
        <v>0</v>
      </c>
      <c r="P3705" t="b">
        <f t="shared" si="240"/>
        <v>0</v>
      </c>
    </row>
    <row r="3706" spans="1:16">
      <c r="A3706" t="s">
        <v>426</v>
      </c>
      <c r="B3706" t="s">
        <v>41</v>
      </c>
      <c r="C3706" s="9">
        <v>6513592</v>
      </c>
      <c r="D3706" s="10">
        <v>45695</v>
      </c>
      <c r="E3706" s="11">
        <v>8489</v>
      </c>
      <c r="F3706" t="s">
        <v>288</v>
      </c>
      <c r="G3706" s="10">
        <f t="shared" si="238"/>
        <v>45725</v>
      </c>
      <c r="H3706" t="s">
        <v>284</v>
      </c>
      <c r="I3706" s="12" t="str">
        <f t="shared" si="239"/>
        <v>65135928489</v>
      </c>
      <c r="J3706" s="10">
        <v>45695</v>
      </c>
      <c r="K3706" s="11">
        <f>+E3706</f>
        <v>8489</v>
      </c>
      <c r="L3706" s="11">
        <f t="shared" ref="L3706:L3724" si="242">+K3706-E3706</f>
        <v>0</v>
      </c>
      <c r="O3706" s="10">
        <f>+IFERROR(VLOOKUP(I3706,'[1]Resumen pagos 2025'!$1:$1048576,9,0),0)</f>
        <v>0</v>
      </c>
      <c r="P3706" t="b">
        <f t="shared" si="240"/>
        <v>0</v>
      </c>
    </row>
    <row r="3707" spans="1:16">
      <c r="A3707" t="s">
        <v>55</v>
      </c>
      <c r="B3707" t="s">
        <v>41</v>
      </c>
      <c r="C3707" s="9">
        <v>1158366</v>
      </c>
      <c r="D3707" s="10">
        <v>45695</v>
      </c>
      <c r="E3707" s="11">
        <v>3199979</v>
      </c>
      <c r="F3707" t="s">
        <v>288</v>
      </c>
      <c r="G3707" s="10">
        <f t="shared" si="238"/>
        <v>45725</v>
      </c>
      <c r="H3707" t="s">
        <v>284</v>
      </c>
      <c r="I3707" s="12" t="str">
        <f t="shared" si="239"/>
        <v>11583663199979</v>
      </c>
      <c r="J3707" s="10">
        <v>45715</v>
      </c>
      <c r="K3707" s="11">
        <v>3199979</v>
      </c>
      <c r="L3707" s="11">
        <f t="shared" si="242"/>
        <v>0</v>
      </c>
      <c r="N3707" s="14" t="s">
        <v>304</v>
      </c>
      <c r="O3707" s="10">
        <f>+IFERROR(VLOOKUP(I3707,'[1]Resumen pagos 2025'!$1:$1048576,9,0),0)</f>
        <v>45715</v>
      </c>
      <c r="P3707" t="b">
        <f t="shared" si="240"/>
        <v>1</v>
      </c>
    </row>
    <row r="3708" spans="1:16">
      <c r="A3708" t="s">
        <v>350</v>
      </c>
      <c r="B3708" t="s">
        <v>41</v>
      </c>
      <c r="C3708" s="9">
        <v>7095502</v>
      </c>
      <c r="D3708" s="10">
        <v>45695</v>
      </c>
      <c r="E3708" s="11">
        <v>7066</v>
      </c>
      <c r="F3708" t="s">
        <v>288</v>
      </c>
      <c r="G3708" s="10">
        <f t="shared" si="238"/>
        <v>45725</v>
      </c>
      <c r="H3708" t="s">
        <v>284</v>
      </c>
      <c r="I3708" s="12" t="str">
        <f t="shared" si="239"/>
        <v>70955027066</v>
      </c>
      <c r="J3708" s="10">
        <f>+G3708</f>
        <v>45725</v>
      </c>
      <c r="K3708" s="11">
        <f>+E3708</f>
        <v>7066</v>
      </c>
      <c r="L3708" s="11">
        <f t="shared" si="242"/>
        <v>0</v>
      </c>
      <c r="O3708" s="10">
        <f>+IFERROR(VLOOKUP(I3708,'[1]Resumen pagos 2025'!$1:$1048576,9,0),0)</f>
        <v>0</v>
      </c>
      <c r="P3708" t="b">
        <f t="shared" si="240"/>
        <v>0</v>
      </c>
    </row>
    <row r="3709" spans="1:16">
      <c r="A3709" t="s">
        <v>759</v>
      </c>
      <c r="B3709" t="s">
        <v>41</v>
      </c>
      <c r="C3709" s="9">
        <v>501</v>
      </c>
      <c r="D3709" s="10">
        <v>45695</v>
      </c>
      <c r="E3709" s="11">
        <v>129936</v>
      </c>
      <c r="F3709" t="s">
        <v>288</v>
      </c>
      <c r="G3709" s="10">
        <f t="shared" si="238"/>
        <v>45725</v>
      </c>
      <c r="H3709" t="s">
        <v>284</v>
      </c>
      <c r="I3709" s="12" t="str">
        <f t="shared" si="239"/>
        <v>501129936</v>
      </c>
      <c r="J3709" s="10">
        <v>45726</v>
      </c>
      <c r="K3709" s="11">
        <v>129936</v>
      </c>
      <c r="L3709" s="11">
        <f t="shared" si="242"/>
        <v>0</v>
      </c>
      <c r="O3709" s="10">
        <f>+IFERROR(VLOOKUP(I3709,'[1]Resumen pagos 2025'!$1:$1048576,9,0),0)</f>
        <v>45726</v>
      </c>
      <c r="P3709" t="b">
        <f t="shared" si="240"/>
        <v>1</v>
      </c>
    </row>
    <row r="3710" spans="1:16">
      <c r="A3710" t="s">
        <v>682</v>
      </c>
      <c r="B3710" t="s">
        <v>41</v>
      </c>
      <c r="C3710" s="9">
        <v>22212</v>
      </c>
      <c r="D3710" s="10">
        <v>45698</v>
      </c>
      <c r="E3710" s="11">
        <v>3775101</v>
      </c>
      <c r="F3710" t="s">
        <v>288</v>
      </c>
      <c r="G3710" s="10">
        <f t="shared" si="238"/>
        <v>45728</v>
      </c>
      <c r="H3710" t="s">
        <v>284</v>
      </c>
      <c r="I3710" s="12" t="str">
        <f t="shared" si="239"/>
        <v>222123775101</v>
      </c>
      <c r="J3710" s="10">
        <v>45694</v>
      </c>
      <c r="K3710" s="11">
        <v>4784771</v>
      </c>
      <c r="L3710" s="11">
        <f t="shared" si="242"/>
        <v>1009670</v>
      </c>
      <c r="N3710" s="13" t="s">
        <v>683</v>
      </c>
      <c r="O3710" s="10">
        <f>+IFERROR(VLOOKUP(I3710,'[1]Resumen pagos 2025'!$1:$1048576,9,0),0)</f>
        <v>0</v>
      </c>
      <c r="P3710" t="b">
        <f t="shared" si="240"/>
        <v>0</v>
      </c>
    </row>
    <row r="3711" spans="1:16">
      <c r="A3711" t="s">
        <v>300</v>
      </c>
      <c r="B3711" t="s">
        <v>41</v>
      </c>
      <c r="C3711" s="9">
        <v>50896578</v>
      </c>
      <c r="D3711" s="10">
        <v>45698</v>
      </c>
      <c r="E3711" s="11">
        <v>89271</v>
      </c>
      <c r="F3711" t="s">
        <v>288</v>
      </c>
      <c r="G3711" s="10">
        <f t="shared" si="238"/>
        <v>45728</v>
      </c>
      <c r="H3711" t="s">
        <v>284</v>
      </c>
      <c r="I3711" s="12" t="str">
        <f t="shared" si="239"/>
        <v>5089657889271</v>
      </c>
      <c r="J3711" s="10">
        <v>45719</v>
      </c>
      <c r="K3711" s="11">
        <v>89271</v>
      </c>
      <c r="L3711" s="11">
        <f t="shared" si="242"/>
        <v>0</v>
      </c>
      <c r="O3711" s="10">
        <f>+IFERROR(VLOOKUP(I3711,'[1]Resumen pagos 2025'!$1:$1048576,9,0),0)</f>
        <v>0</v>
      </c>
      <c r="P3711" t="b">
        <f t="shared" si="240"/>
        <v>0</v>
      </c>
    </row>
    <row r="3712" spans="1:16">
      <c r="A3712" t="s">
        <v>368</v>
      </c>
      <c r="B3712" t="s">
        <v>41</v>
      </c>
      <c r="C3712" s="9">
        <v>62802</v>
      </c>
      <c r="D3712" s="10">
        <v>45698</v>
      </c>
      <c r="E3712" s="11">
        <v>681275</v>
      </c>
      <c r="F3712" t="s">
        <v>288</v>
      </c>
      <c r="G3712" s="10">
        <f t="shared" si="238"/>
        <v>45728</v>
      </c>
      <c r="H3712" t="s">
        <v>284</v>
      </c>
      <c r="I3712" s="12" t="str">
        <f t="shared" si="239"/>
        <v>62802681275</v>
      </c>
      <c r="J3712" s="10">
        <v>45695</v>
      </c>
      <c r="K3712" s="11">
        <v>681275</v>
      </c>
      <c r="L3712" s="11">
        <f t="shared" si="242"/>
        <v>0</v>
      </c>
      <c r="O3712" s="10">
        <f>+IFERROR(VLOOKUP(I3712,'[1]Resumen pagos 2025'!$1:$1048576,9,0),0)</f>
        <v>45695</v>
      </c>
      <c r="P3712" t="b">
        <f t="shared" si="240"/>
        <v>1</v>
      </c>
    </row>
    <row r="3713" spans="1:16">
      <c r="A3713" t="s">
        <v>56</v>
      </c>
      <c r="B3713" t="s">
        <v>41</v>
      </c>
      <c r="C3713" s="9">
        <v>41072</v>
      </c>
      <c r="D3713" s="10">
        <v>45698</v>
      </c>
      <c r="E3713" s="11">
        <v>24514</v>
      </c>
      <c r="F3713" t="s">
        <v>288</v>
      </c>
      <c r="G3713" s="10">
        <f t="shared" si="238"/>
        <v>45728</v>
      </c>
      <c r="H3713" t="s">
        <v>284</v>
      </c>
      <c r="I3713" s="12" t="str">
        <f t="shared" si="239"/>
        <v>4107224514</v>
      </c>
      <c r="J3713" s="10">
        <v>45699</v>
      </c>
      <c r="K3713" s="11">
        <v>24514</v>
      </c>
      <c r="L3713" s="11">
        <f t="shared" si="242"/>
        <v>0</v>
      </c>
      <c r="O3713" s="10">
        <f>+IFERROR(VLOOKUP(I3713,'[1]Resumen pagos 2025'!$1:$1048576,9,0),0)</f>
        <v>45699</v>
      </c>
      <c r="P3713" t="b">
        <f t="shared" si="240"/>
        <v>1</v>
      </c>
    </row>
    <row r="3714" spans="1:16">
      <c r="A3714" t="s">
        <v>628</v>
      </c>
      <c r="B3714" t="s">
        <v>41</v>
      </c>
      <c r="C3714" s="9">
        <v>65</v>
      </c>
      <c r="D3714" s="10">
        <v>45699</v>
      </c>
      <c r="E3714" s="11">
        <v>685679</v>
      </c>
      <c r="F3714" t="s">
        <v>288</v>
      </c>
      <c r="G3714" s="10">
        <f t="shared" ref="G3714:G3777" si="243">+D3714+30</f>
        <v>45729</v>
      </c>
      <c r="H3714" t="s">
        <v>284</v>
      </c>
      <c r="I3714" s="12" t="str">
        <f t="shared" ref="I3714:I3777" si="244">+C3714&amp;E3714</f>
        <v>65685679</v>
      </c>
      <c r="J3714" s="10">
        <v>45702</v>
      </c>
      <c r="K3714" s="11">
        <v>685679</v>
      </c>
      <c r="L3714" s="11">
        <f t="shared" si="242"/>
        <v>0</v>
      </c>
      <c r="O3714" s="10">
        <f>+IFERROR(VLOOKUP(I3714,'[1]Resumen pagos 2025'!$1:$1048576,9,0),0)</f>
        <v>45702</v>
      </c>
      <c r="P3714" t="b">
        <f t="shared" si="240"/>
        <v>1</v>
      </c>
    </row>
    <row r="3715" spans="1:16">
      <c r="A3715" t="s">
        <v>95</v>
      </c>
      <c r="B3715" t="s">
        <v>41</v>
      </c>
      <c r="C3715" s="9">
        <v>6602</v>
      </c>
      <c r="D3715" s="10">
        <v>45700</v>
      </c>
      <c r="E3715" s="11">
        <v>21044566</v>
      </c>
      <c r="F3715" t="s">
        <v>288</v>
      </c>
      <c r="G3715" s="10">
        <f t="shared" si="243"/>
        <v>45730</v>
      </c>
      <c r="H3715" t="s">
        <v>284</v>
      </c>
      <c r="I3715" s="12" t="str">
        <f t="shared" si="244"/>
        <v>660221044566</v>
      </c>
      <c r="J3715" s="10">
        <v>45706</v>
      </c>
      <c r="K3715" s="11">
        <v>21044566</v>
      </c>
      <c r="L3715" s="11">
        <f t="shared" si="242"/>
        <v>0</v>
      </c>
      <c r="O3715" s="10">
        <f>+IFERROR(VLOOKUP(I3715,'[1]Resumen pagos 2025'!$1:$1048576,9,0),0)</f>
        <v>0</v>
      </c>
      <c r="P3715" t="b">
        <f t="shared" si="240"/>
        <v>0</v>
      </c>
    </row>
    <row r="3716" spans="1:16">
      <c r="A3716" t="s">
        <v>305</v>
      </c>
      <c r="B3716" t="s">
        <v>310</v>
      </c>
      <c r="C3716" s="9">
        <v>26922153</v>
      </c>
      <c r="D3716" s="10">
        <v>45700</v>
      </c>
      <c r="E3716" s="11">
        <v>-729980</v>
      </c>
      <c r="F3716" t="s">
        <v>288</v>
      </c>
      <c r="G3716" s="10">
        <f t="shared" si="243"/>
        <v>45730</v>
      </c>
      <c r="H3716" t="s">
        <v>311</v>
      </c>
      <c r="I3716" s="12" t="str">
        <f t="shared" si="244"/>
        <v>26922153-729980</v>
      </c>
      <c r="L3716" s="11">
        <f t="shared" si="242"/>
        <v>729980</v>
      </c>
      <c r="M3716" t="s">
        <v>760</v>
      </c>
      <c r="O3716" s="10">
        <f>+IFERROR(VLOOKUP(I3716,'[1]Resumen pagos 2025'!$1:$1048576,9,0),0)</f>
        <v>0</v>
      </c>
      <c r="P3716" t="b">
        <f t="shared" si="240"/>
        <v>1</v>
      </c>
    </row>
    <row r="3717" spans="1:16">
      <c r="A3717" t="s">
        <v>350</v>
      </c>
      <c r="B3717" t="s">
        <v>297</v>
      </c>
      <c r="C3717" s="9">
        <v>2819552</v>
      </c>
      <c r="D3717" s="10">
        <v>45700</v>
      </c>
      <c r="E3717" s="11">
        <v>8255</v>
      </c>
      <c r="F3717" t="s">
        <v>288</v>
      </c>
      <c r="G3717" s="10">
        <f t="shared" si="243"/>
        <v>45730</v>
      </c>
      <c r="H3717" t="s">
        <v>284</v>
      </c>
      <c r="I3717" s="12" t="str">
        <f t="shared" si="244"/>
        <v>28195528255</v>
      </c>
      <c r="J3717" s="10">
        <v>45700</v>
      </c>
      <c r="K3717" s="11">
        <v>8255</v>
      </c>
      <c r="L3717" s="11">
        <f t="shared" si="242"/>
        <v>0</v>
      </c>
      <c r="O3717" s="10">
        <f>+IFERROR(VLOOKUP(I3717,'[1]Resumen pagos 2025'!$1:$1048576,9,0),0)</f>
        <v>0</v>
      </c>
      <c r="P3717" t="b">
        <f t="shared" si="240"/>
        <v>0</v>
      </c>
    </row>
    <row r="3718" spans="1:16">
      <c r="A3718" t="s">
        <v>64</v>
      </c>
      <c r="B3718" t="s">
        <v>41</v>
      </c>
      <c r="C3718" s="9">
        <v>129181</v>
      </c>
      <c r="D3718" s="10">
        <v>45701</v>
      </c>
      <c r="E3718" s="11">
        <v>334617</v>
      </c>
      <c r="F3718" t="s">
        <v>288</v>
      </c>
      <c r="G3718" s="10">
        <f t="shared" si="243"/>
        <v>45731</v>
      </c>
      <c r="H3718" t="s">
        <v>284</v>
      </c>
      <c r="I3718" s="12" t="str">
        <f t="shared" si="244"/>
        <v>129181334617</v>
      </c>
      <c r="J3718" s="10">
        <v>45733</v>
      </c>
      <c r="K3718" s="11">
        <f>+E3718</f>
        <v>334617</v>
      </c>
      <c r="L3718" s="11">
        <f t="shared" si="242"/>
        <v>0</v>
      </c>
      <c r="O3718" s="10">
        <f>+IFERROR(VLOOKUP(I3718,'[1]Resumen pagos 2025'!$1:$1048576,9,0),0)</f>
        <v>45733</v>
      </c>
      <c r="P3718" t="b">
        <f t="shared" si="240"/>
        <v>1</v>
      </c>
    </row>
    <row r="3719" spans="1:16">
      <c r="A3719" t="s">
        <v>337</v>
      </c>
      <c r="B3719" t="s">
        <v>41</v>
      </c>
      <c r="C3719" s="9">
        <v>138318046</v>
      </c>
      <c r="D3719" s="10">
        <v>45701</v>
      </c>
      <c r="E3719" s="11">
        <v>849980</v>
      </c>
      <c r="F3719" t="s">
        <v>288</v>
      </c>
      <c r="G3719" s="10">
        <f t="shared" si="243"/>
        <v>45731</v>
      </c>
      <c r="H3719" t="s">
        <v>284</v>
      </c>
      <c r="I3719" s="12" t="str">
        <f t="shared" si="244"/>
        <v>138318046849980</v>
      </c>
      <c r="J3719" s="10">
        <v>45701</v>
      </c>
      <c r="K3719" s="11">
        <v>849980</v>
      </c>
      <c r="L3719" s="11">
        <f t="shared" si="242"/>
        <v>0</v>
      </c>
      <c r="O3719" s="10">
        <f>+IFERROR(VLOOKUP(I3719,'[1]Resumen pagos 2025'!$1:$1048576,9,0),0)</f>
        <v>45701</v>
      </c>
      <c r="P3719" t="b">
        <f t="shared" ref="P3719:P3782" si="245">+O3719=J3719</f>
        <v>1</v>
      </c>
    </row>
    <row r="3720" spans="1:16">
      <c r="A3720" t="s">
        <v>47</v>
      </c>
      <c r="B3720" t="s">
        <v>41</v>
      </c>
      <c r="C3720" s="9">
        <v>14123</v>
      </c>
      <c r="D3720" s="10">
        <v>45701</v>
      </c>
      <c r="E3720" s="11">
        <v>579839</v>
      </c>
      <c r="F3720" t="s">
        <v>288</v>
      </c>
      <c r="G3720" s="10">
        <f t="shared" si="243"/>
        <v>45731</v>
      </c>
      <c r="H3720" t="s">
        <v>284</v>
      </c>
      <c r="I3720" s="12" t="str">
        <f t="shared" si="244"/>
        <v>14123579839</v>
      </c>
      <c r="J3720" s="10">
        <v>45733</v>
      </c>
      <c r="K3720" s="11">
        <f>+E3720</f>
        <v>579839</v>
      </c>
      <c r="L3720" s="11">
        <f t="shared" si="242"/>
        <v>0</v>
      </c>
      <c r="O3720" s="10">
        <f>+IFERROR(VLOOKUP(I3720,'[1]Resumen pagos 2025'!$1:$1048576,9,0),0)</f>
        <v>45733</v>
      </c>
      <c r="P3720" t="b">
        <f t="shared" si="245"/>
        <v>1</v>
      </c>
    </row>
    <row r="3721" spans="1:16">
      <c r="A3721" t="s">
        <v>436</v>
      </c>
      <c r="B3721" t="s">
        <v>41</v>
      </c>
      <c r="C3721" s="9">
        <v>2432277</v>
      </c>
      <c r="D3721" s="10">
        <v>45701</v>
      </c>
      <c r="E3721" s="11">
        <v>412119</v>
      </c>
      <c r="F3721" t="s">
        <v>288</v>
      </c>
      <c r="G3721" s="10">
        <f t="shared" si="243"/>
        <v>45731</v>
      </c>
      <c r="H3721" t="s">
        <v>284</v>
      </c>
      <c r="I3721" s="12" t="str">
        <f t="shared" si="244"/>
        <v>2432277412119</v>
      </c>
      <c r="J3721" s="10">
        <v>45701</v>
      </c>
      <c r="K3721" s="11">
        <f>+E3721</f>
        <v>412119</v>
      </c>
      <c r="L3721" s="11">
        <f t="shared" si="242"/>
        <v>0</v>
      </c>
      <c r="O3721" s="10">
        <f>+IFERROR(VLOOKUP(I3721,'[1]Resumen pagos 2025'!$1:$1048576,9,0),0)</f>
        <v>0</v>
      </c>
      <c r="P3721" t="b">
        <f t="shared" si="245"/>
        <v>0</v>
      </c>
    </row>
    <row r="3722" spans="1:16">
      <c r="A3722" t="s">
        <v>436</v>
      </c>
      <c r="B3722" t="s">
        <v>41</v>
      </c>
      <c r="C3722" s="9">
        <v>2432278</v>
      </c>
      <c r="D3722" s="10">
        <v>45701</v>
      </c>
      <c r="E3722" s="11">
        <v>618174</v>
      </c>
      <c r="F3722" t="s">
        <v>288</v>
      </c>
      <c r="G3722" s="10">
        <f t="shared" si="243"/>
        <v>45731</v>
      </c>
      <c r="H3722" t="s">
        <v>284</v>
      </c>
      <c r="I3722" s="12" t="str">
        <f t="shared" si="244"/>
        <v>2432278618174</v>
      </c>
      <c r="J3722" s="10">
        <v>45701</v>
      </c>
      <c r="K3722" s="11">
        <f>+E3722</f>
        <v>618174</v>
      </c>
      <c r="L3722" s="11">
        <f t="shared" si="242"/>
        <v>0</v>
      </c>
      <c r="O3722" s="10">
        <f>+IFERROR(VLOOKUP(I3722,'[1]Resumen pagos 2025'!$1:$1048576,9,0),0)</f>
        <v>0</v>
      </c>
      <c r="P3722" t="b">
        <f t="shared" si="245"/>
        <v>0</v>
      </c>
    </row>
    <row r="3723" spans="1:16">
      <c r="A3723" t="s">
        <v>436</v>
      </c>
      <c r="B3723" t="s">
        <v>41</v>
      </c>
      <c r="C3723" s="9">
        <v>2432279</v>
      </c>
      <c r="D3723" s="10">
        <v>45701</v>
      </c>
      <c r="E3723" s="11">
        <v>137372</v>
      </c>
      <c r="F3723" t="s">
        <v>288</v>
      </c>
      <c r="G3723" s="10">
        <f t="shared" si="243"/>
        <v>45731</v>
      </c>
      <c r="H3723" t="s">
        <v>284</v>
      </c>
      <c r="I3723" s="12" t="str">
        <f t="shared" si="244"/>
        <v>2432279137372</v>
      </c>
      <c r="J3723" s="10">
        <v>45701</v>
      </c>
      <c r="K3723" s="11">
        <f>+E3723</f>
        <v>137372</v>
      </c>
      <c r="L3723" s="11">
        <f t="shared" si="242"/>
        <v>0</v>
      </c>
      <c r="O3723" s="10">
        <f>+IFERROR(VLOOKUP(I3723,'[1]Resumen pagos 2025'!$1:$1048576,9,0),0)</f>
        <v>0</v>
      </c>
      <c r="P3723" t="b">
        <f t="shared" si="245"/>
        <v>0</v>
      </c>
    </row>
    <row r="3724" spans="1:16" s="74" customFormat="1">
      <c r="A3724" t="s">
        <v>436</v>
      </c>
      <c r="B3724" t="s">
        <v>297</v>
      </c>
      <c r="C3724" s="9">
        <v>5152378</v>
      </c>
      <c r="D3724" s="10">
        <v>45701</v>
      </c>
      <c r="E3724" s="11">
        <v>4294756</v>
      </c>
      <c r="F3724" t="s">
        <v>288</v>
      </c>
      <c r="G3724" s="10">
        <f t="shared" si="243"/>
        <v>45731</v>
      </c>
      <c r="H3724" t="s">
        <v>284</v>
      </c>
      <c r="I3724" s="12" t="str">
        <f t="shared" si="244"/>
        <v>51523784294756</v>
      </c>
      <c r="J3724" s="10">
        <v>45701</v>
      </c>
      <c r="K3724" s="11">
        <f>+E3724</f>
        <v>4294756</v>
      </c>
      <c r="L3724" s="11">
        <f t="shared" si="242"/>
        <v>0</v>
      </c>
      <c r="M3724"/>
      <c r="N3724" s="13"/>
      <c r="O3724" s="10">
        <f>+IFERROR(VLOOKUP(I3724,'[1]Resumen pagos 2025'!$1:$1048576,9,0),0)</f>
        <v>0</v>
      </c>
      <c r="P3724" t="b">
        <f t="shared" si="245"/>
        <v>0</v>
      </c>
    </row>
    <row r="3725" spans="1:16" s="80" customFormat="1">
      <c r="A3725" s="74" t="s">
        <v>436</v>
      </c>
      <c r="B3725" s="74" t="s">
        <v>297</v>
      </c>
      <c r="C3725" s="75">
        <v>5152362</v>
      </c>
      <c r="D3725" s="76">
        <v>45701</v>
      </c>
      <c r="E3725" s="77">
        <v>19326402</v>
      </c>
      <c r="F3725" s="74" t="s">
        <v>288</v>
      </c>
      <c r="G3725" s="10">
        <f t="shared" si="243"/>
        <v>45731</v>
      </c>
      <c r="H3725" s="74" t="s">
        <v>327</v>
      </c>
      <c r="I3725" s="78" t="str">
        <f t="shared" si="244"/>
        <v>515236219326402</v>
      </c>
      <c r="J3725" s="76"/>
      <c r="K3725" s="77"/>
      <c r="L3725" s="77">
        <f>+K3726-E3725</f>
        <v>0</v>
      </c>
      <c r="M3725" s="74"/>
      <c r="N3725" s="79"/>
      <c r="O3725" s="76">
        <f>+IFERROR(VLOOKUP(I3725,'[1]Resumen pagos 2025'!$1:$1048576,9,0),0)</f>
        <v>0</v>
      </c>
      <c r="P3725" t="b">
        <f t="shared" si="245"/>
        <v>1</v>
      </c>
    </row>
    <row r="3726" spans="1:16">
      <c r="A3726" s="80" t="s">
        <v>436</v>
      </c>
      <c r="B3726" s="80" t="s">
        <v>297</v>
      </c>
      <c r="C3726" s="81">
        <v>5152377</v>
      </c>
      <c r="D3726" s="82">
        <v>45701</v>
      </c>
      <c r="E3726" s="83">
        <v>19326402</v>
      </c>
      <c r="F3726" s="80" t="s">
        <v>288</v>
      </c>
      <c r="G3726" s="10">
        <f t="shared" si="243"/>
        <v>45731</v>
      </c>
      <c r="H3726" s="80" t="s">
        <v>284</v>
      </c>
      <c r="I3726" s="84" t="str">
        <f t="shared" si="244"/>
        <v>515237719326402</v>
      </c>
      <c r="J3726" s="82">
        <v>45701</v>
      </c>
      <c r="K3726" s="85">
        <v>19326402</v>
      </c>
      <c r="L3726" s="85">
        <f>+K3727-E3726</f>
        <v>-19236422</v>
      </c>
      <c r="M3726" s="80" t="s">
        <v>761</v>
      </c>
      <c r="N3726" s="86"/>
      <c r="O3726" s="82">
        <f>+IFERROR(VLOOKUP(I3726,'[1]Resumen pagos 2025'!$1:$1048576,9,0),0)</f>
        <v>0</v>
      </c>
      <c r="P3726" t="b">
        <f t="shared" si="245"/>
        <v>0</v>
      </c>
    </row>
    <row r="3727" spans="1:16">
      <c r="A3727" t="s">
        <v>762</v>
      </c>
      <c r="B3727" t="s">
        <v>41</v>
      </c>
      <c r="C3727" s="9">
        <v>268420</v>
      </c>
      <c r="D3727" s="10">
        <v>45701</v>
      </c>
      <c r="E3727" s="11">
        <v>89979</v>
      </c>
      <c r="F3727" t="s">
        <v>288</v>
      </c>
      <c r="G3727" s="10">
        <f t="shared" si="243"/>
        <v>45731</v>
      </c>
      <c r="H3727" t="s">
        <v>284</v>
      </c>
      <c r="I3727" s="12" t="str">
        <f t="shared" si="244"/>
        <v>26842089979</v>
      </c>
      <c r="J3727" s="10">
        <v>45701</v>
      </c>
      <c r="K3727" s="11">
        <v>89980</v>
      </c>
      <c r="L3727" s="11">
        <f t="shared" ref="L3727:L3770" si="246">+K3727-E3727</f>
        <v>1</v>
      </c>
      <c r="O3727" s="10">
        <f>+IFERROR(VLOOKUP(I3727,'[1]Resumen pagos 2025'!$1:$1048576,9,0),0)</f>
        <v>0</v>
      </c>
      <c r="P3727" t="b">
        <f t="shared" si="245"/>
        <v>0</v>
      </c>
    </row>
    <row r="3728" spans="1:16">
      <c r="A3728" t="s">
        <v>762</v>
      </c>
      <c r="B3728" t="s">
        <v>41</v>
      </c>
      <c r="C3728" s="9">
        <v>268421</v>
      </c>
      <c r="D3728" s="10">
        <v>45701</v>
      </c>
      <c r="E3728" s="11">
        <v>87980</v>
      </c>
      <c r="F3728" t="s">
        <v>288</v>
      </c>
      <c r="G3728" s="10">
        <f t="shared" si="243"/>
        <v>45731</v>
      </c>
      <c r="H3728" t="s">
        <v>284</v>
      </c>
      <c r="I3728" s="12" t="str">
        <f t="shared" si="244"/>
        <v>26842187980</v>
      </c>
      <c r="J3728" s="10">
        <v>45701</v>
      </c>
      <c r="K3728" s="11">
        <v>87980</v>
      </c>
      <c r="L3728" s="11">
        <f t="shared" si="246"/>
        <v>0</v>
      </c>
      <c r="O3728" s="10">
        <f>+IFERROR(VLOOKUP(I3728,'[1]Resumen pagos 2025'!$1:$1048576,9,0),0)</f>
        <v>45701</v>
      </c>
      <c r="P3728" t="b">
        <f t="shared" si="245"/>
        <v>1</v>
      </c>
    </row>
    <row r="3729" spans="1:16">
      <c r="A3729" t="s">
        <v>46</v>
      </c>
      <c r="B3729" t="s">
        <v>41</v>
      </c>
      <c r="C3729" s="9">
        <v>25960</v>
      </c>
      <c r="D3729" s="10">
        <v>45701</v>
      </c>
      <c r="E3729" s="11">
        <v>974739</v>
      </c>
      <c r="F3729" t="s">
        <v>288</v>
      </c>
      <c r="G3729" s="10">
        <f t="shared" si="243"/>
        <v>45731</v>
      </c>
      <c r="H3729" t="s">
        <v>284</v>
      </c>
      <c r="I3729" s="12" t="str">
        <f t="shared" si="244"/>
        <v>25960974739</v>
      </c>
      <c r="J3729" s="10">
        <v>45720</v>
      </c>
      <c r="K3729" s="11">
        <v>974739</v>
      </c>
      <c r="L3729" s="11">
        <f t="shared" si="246"/>
        <v>0</v>
      </c>
      <c r="N3729" s="13" t="s">
        <v>603</v>
      </c>
      <c r="O3729" s="10">
        <f>+IFERROR(VLOOKUP(I3729,'[1]Resumen pagos 2025'!$1:$1048576,9,0),0)</f>
        <v>45720</v>
      </c>
      <c r="P3729" t="b">
        <f t="shared" si="245"/>
        <v>1</v>
      </c>
    </row>
    <row r="3730" spans="1:16">
      <c r="A3730" t="s">
        <v>55</v>
      </c>
      <c r="B3730" t="s">
        <v>41</v>
      </c>
      <c r="C3730" s="9">
        <v>1142261</v>
      </c>
      <c r="D3730" s="10">
        <v>45701</v>
      </c>
      <c r="E3730" s="11">
        <v>1529970</v>
      </c>
      <c r="F3730" t="s">
        <v>288</v>
      </c>
      <c r="G3730" s="10">
        <f t="shared" si="243"/>
        <v>45731</v>
      </c>
      <c r="H3730" t="s">
        <v>284</v>
      </c>
      <c r="I3730" s="12" t="str">
        <f t="shared" si="244"/>
        <v>11422611529970</v>
      </c>
      <c r="J3730" s="10">
        <v>45701</v>
      </c>
      <c r="K3730" s="11">
        <v>1529970</v>
      </c>
      <c r="L3730" s="11">
        <f t="shared" si="246"/>
        <v>0</v>
      </c>
      <c r="N3730" s="14" t="s">
        <v>304</v>
      </c>
      <c r="O3730" s="10">
        <f>+IFERROR(VLOOKUP(I3730,'[1]Resumen pagos 2025'!$1:$1048576,9,0),0)</f>
        <v>45701</v>
      </c>
      <c r="P3730" t="b">
        <f t="shared" si="245"/>
        <v>1</v>
      </c>
    </row>
    <row r="3731" spans="1:16">
      <c r="A3731" t="s">
        <v>305</v>
      </c>
      <c r="B3731" t="s">
        <v>41</v>
      </c>
      <c r="C3731" s="9">
        <v>5212649</v>
      </c>
      <c r="D3731" s="10">
        <v>45701</v>
      </c>
      <c r="E3731" s="11">
        <v>1353980</v>
      </c>
      <c r="F3731" t="s">
        <v>288</v>
      </c>
      <c r="G3731" s="10">
        <f t="shared" si="243"/>
        <v>45731</v>
      </c>
      <c r="H3731" t="s">
        <v>284</v>
      </c>
      <c r="I3731" s="12" t="str">
        <f t="shared" si="244"/>
        <v>52126491353980</v>
      </c>
      <c r="J3731" s="10">
        <v>45701</v>
      </c>
      <c r="K3731" s="11">
        <v>1353980</v>
      </c>
      <c r="L3731" s="11">
        <f t="shared" si="246"/>
        <v>0</v>
      </c>
      <c r="O3731" s="10">
        <f>+IFERROR(VLOOKUP(I3731,'[1]Resumen pagos 2025'!$1:$1048576,9,0),0)</f>
        <v>45701</v>
      </c>
      <c r="P3731" t="b">
        <f t="shared" si="245"/>
        <v>1</v>
      </c>
    </row>
    <row r="3732" spans="1:16">
      <c r="A3732" t="s">
        <v>128</v>
      </c>
      <c r="B3732" t="s">
        <v>41</v>
      </c>
      <c r="C3732" s="9">
        <v>876375</v>
      </c>
      <c r="D3732" s="10">
        <v>45702</v>
      </c>
      <c r="E3732" s="11">
        <v>100012</v>
      </c>
      <c r="F3732" t="s">
        <v>288</v>
      </c>
      <c r="G3732" s="10">
        <f t="shared" si="243"/>
        <v>45732</v>
      </c>
      <c r="H3732" t="s">
        <v>284</v>
      </c>
      <c r="I3732" s="12" t="str">
        <f t="shared" si="244"/>
        <v>876375100012</v>
      </c>
      <c r="J3732" s="10">
        <v>45726</v>
      </c>
      <c r="K3732" s="11">
        <v>100012</v>
      </c>
      <c r="L3732" s="11">
        <f t="shared" si="246"/>
        <v>0</v>
      </c>
      <c r="O3732" s="10">
        <f>+IFERROR(VLOOKUP(I3732,'[1]Resumen pagos 2025'!$1:$1048576,9,0),0)</f>
        <v>45726</v>
      </c>
      <c r="P3732" t="b">
        <f t="shared" si="245"/>
        <v>1</v>
      </c>
    </row>
    <row r="3733" spans="1:16">
      <c r="A3733" t="s">
        <v>128</v>
      </c>
      <c r="B3733" t="s">
        <v>41</v>
      </c>
      <c r="C3733" s="9">
        <v>876354</v>
      </c>
      <c r="D3733" s="10">
        <v>45702</v>
      </c>
      <c r="E3733" s="11">
        <v>512945</v>
      </c>
      <c r="F3733" t="s">
        <v>288</v>
      </c>
      <c r="G3733" s="10">
        <f t="shared" si="243"/>
        <v>45732</v>
      </c>
      <c r="H3733" t="s">
        <v>284</v>
      </c>
      <c r="I3733" s="12" t="str">
        <f t="shared" si="244"/>
        <v>876354512945</v>
      </c>
      <c r="J3733" s="10">
        <v>45721</v>
      </c>
      <c r="K3733" s="11">
        <v>512945</v>
      </c>
      <c r="L3733" s="11">
        <f t="shared" si="246"/>
        <v>0</v>
      </c>
      <c r="O3733" s="10">
        <f>+IFERROR(VLOOKUP(I3733,'[1]Resumen pagos 2025'!$1:$1048576,9,0),0)</f>
        <v>0</v>
      </c>
      <c r="P3733" t="b">
        <f t="shared" si="245"/>
        <v>0</v>
      </c>
    </row>
    <row r="3734" spans="1:16">
      <c r="A3734" t="s">
        <v>51</v>
      </c>
      <c r="B3734" t="s">
        <v>41</v>
      </c>
      <c r="C3734" s="9">
        <v>22333</v>
      </c>
      <c r="D3734" s="10">
        <v>45702</v>
      </c>
      <c r="E3734" s="11">
        <v>856502</v>
      </c>
      <c r="F3734" t="s">
        <v>288</v>
      </c>
      <c r="G3734" s="10">
        <f t="shared" si="243"/>
        <v>45732</v>
      </c>
      <c r="H3734" t="s">
        <v>284</v>
      </c>
      <c r="I3734" s="12" t="str">
        <f t="shared" si="244"/>
        <v>22333856502</v>
      </c>
      <c r="J3734" s="10">
        <v>45763</v>
      </c>
      <c r="K3734" s="11">
        <v>856502</v>
      </c>
      <c r="L3734" s="11">
        <f t="shared" si="246"/>
        <v>0</v>
      </c>
      <c r="O3734" s="10">
        <f>+IFERROR(VLOOKUP(I3734,'[1]Resumen pagos 2025'!$1:$1048576,9,0),0)</f>
        <v>45763</v>
      </c>
      <c r="P3734" t="b">
        <f t="shared" si="245"/>
        <v>1</v>
      </c>
    </row>
    <row r="3735" spans="1:16">
      <c r="A3735" t="s">
        <v>92</v>
      </c>
      <c r="B3735" t="s">
        <v>41</v>
      </c>
      <c r="C3735" s="9">
        <v>1748</v>
      </c>
      <c r="D3735" s="10">
        <v>45702</v>
      </c>
      <c r="E3735" s="11">
        <v>1338788</v>
      </c>
      <c r="F3735" t="s">
        <v>288</v>
      </c>
      <c r="G3735" s="10">
        <f t="shared" si="243"/>
        <v>45732</v>
      </c>
      <c r="H3735" t="s">
        <v>284</v>
      </c>
      <c r="I3735" s="12" t="str">
        <f t="shared" si="244"/>
        <v>17481338788</v>
      </c>
      <c r="J3735" s="10">
        <v>45709</v>
      </c>
      <c r="K3735" s="11">
        <v>1338788</v>
      </c>
      <c r="L3735" s="11">
        <f t="shared" si="246"/>
        <v>0</v>
      </c>
      <c r="O3735" s="10">
        <f>+IFERROR(VLOOKUP(I3735,'[1]Resumen pagos 2025'!$1:$1048576,9,0),0)</f>
        <v>45709</v>
      </c>
      <c r="P3735" t="b">
        <f t="shared" si="245"/>
        <v>1</v>
      </c>
    </row>
    <row r="3736" spans="1:16">
      <c r="A3736" t="s">
        <v>466</v>
      </c>
      <c r="B3736" t="s">
        <v>41</v>
      </c>
      <c r="C3736" s="9">
        <v>2155</v>
      </c>
      <c r="D3736" s="10">
        <v>45702</v>
      </c>
      <c r="E3736" s="11">
        <v>428281</v>
      </c>
      <c r="F3736" t="s">
        <v>288</v>
      </c>
      <c r="G3736" s="10">
        <f t="shared" si="243"/>
        <v>45732</v>
      </c>
      <c r="H3736" t="s">
        <v>284</v>
      </c>
      <c r="I3736" s="12" t="str">
        <f t="shared" si="244"/>
        <v>2155428281</v>
      </c>
      <c r="J3736" s="10">
        <v>45728</v>
      </c>
      <c r="K3736" s="11">
        <v>428281</v>
      </c>
      <c r="L3736" s="11">
        <f t="shared" si="246"/>
        <v>0</v>
      </c>
      <c r="O3736" s="10">
        <f>+IFERROR(VLOOKUP(I3736,'[1]Resumen pagos 2025'!$1:$1048576,9,0),0)</f>
        <v>45728</v>
      </c>
      <c r="P3736" t="b">
        <f t="shared" si="245"/>
        <v>1</v>
      </c>
    </row>
    <row r="3737" spans="1:16">
      <c r="A3737" t="s">
        <v>532</v>
      </c>
      <c r="B3737" t="s">
        <v>41</v>
      </c>
      <c r="C3737" s="9">
        <v>2807</v>
      </c>
      <c r="D3737" s="10">
        <v>45702</v>
      </c>
      <c r="E3737" s="11">
        <v>222673</v>
      </c>
      <c r="F3737" t="s">
        <v>288</v>
      </c>
      <c r="G3737" s="10">
        <f t="shared" si="243"/>
        <v>45732</v>
      </c>
      <c r="H3737" t="s">
        <v>284</v>
      </c>
      <c r="I3737" s="12" t="str">
        <f t="shared" si="244"/>
        <v>2807222673</v>
      </c>
      <c r="J3737" s="10">
        <v>45728</v>
      </c>
      <c r="K3737" s="11">
        <v>222673</v>
      </c>
      <c r="L3737" s="11">
        <f t="shared" si="246"/>
        <v>0</v>
      </c>
      <c r="O3737" s="10">
        <f>+IFERROR(VLOOKUP(I3737,'[1]Resumen pagos 2025'!$1:$1048576,9,0),0)</f>
        <v>45728</v>
      </c>
      <c r="P3737" t="b">
        <f t="shared" si="245"/>
        <v>1</v>
      </c>
    </row>
    <row r="3738" spans="1:16">
      <c r="A3738" t="s">
        <v>54</v>
      </c>
      <c r="B3738" t="s">
        <v>41</v>
      </c>
      <c r="C3738" s="9">
        <v>97180</v>
      </c>
      <c r="D3738" s="10">
        <v>45702</v>
      </c>
      <c r="E3738" s="11">
        <v>609768</v>
      </c>
      <c r="F3738" t="s">
        <v>288</v>
      </c>
      <c r="G3738" s="10">
        <f t="shared" si="243"/>
        <v>45732</v>
      </c>
      <c r="H3738" t="s">
        <v>284</v>
      </c>
      <c r="I3738" s="12" t="str">
        <f t="shared" si="244"/>
        <v>97180609768</v>
      </c>
      <c r="J3738" s="10">
        <v>45702</v>
      </c>
      <c r="K3738" s="11">
        <v>609768</v>
      </c>
      <c r="L3738" s="11">
        <f t="shared" si="246"/>
        <v>0</v>
      </c>
      <c r="N3738" s="13" t="s">
        <v>582</v>
      </c>
      <c r="O3738" s="10">
        <f>+IFERROR(VLOOKUP(I3738,'[1]Resumen pagos 2025'!$1:$1048576,9,0),0)</f>
        <v>45728</v>
      </c>
      <c r="P3738" t="b">
        <f t="shared" si="245"/>
        <v>0</v>
      </c>
    </row>
    <row r="3739" spans="1:16">
      <c r="A3739" t="s">
        <v>580</v>
      </c>
      <c r="B3739" t="s">
        <v>41</v>
      </c>
      <c r="C3739" s="9">
        <v>191270</v>
      </c>
      <c r="D3739" s="10">
        <v>45702</v>
      </c>
      <c r="E3739" s="11">
        <v>159924</v>
      </c>
      <c r="F3739" t="s">
        <v>288</v>
      </c>
      <c r="G3739" s="10">
        <f t="shared" si="243"/>
        <v>45732</v>
      </c>
      <c r="H3739" t="s">
        <v>284</v>
      </c>
      <c r="I3739" s="12" t="str">
        <f t="shared" si="244"/>
        <v>191270159924</v>
      </c>
      <c r="J3739" s="10">
        <v>45733</v>
      </c>
      <c r="K3739" s="11">
        <f>+E3739</f>
        <v>159924</v>
      </c>
      <c r="L3739" s="11">
        <f t="shared" si="246"/>
        <v>0</v>
      </c>
      <c r="O3739" s="10">
        <f>+IFERROR(VLOOKUP(I3739,'[1]Resumen pagos 2025'!$1:$1048576,9,0),0)</f>
        <v>45733</v>
      </c>
      <c r="P3739" t="b">
        <f t="shared" si="245"/>
        <v>1</v>
      </c>
    </row>
    <row r="3740" spans="1:16">
      <c r="A3740" t="s">
        <v>53</v>
      </c>
      <c r="B3740" t="s">
        <v>41</v>
      </c>
      <c r="C3740" s="9">
        <v>23544</v>
      </c>
      <c r="D3740" s="10">
        <v>45702</v>
      </c>
      <c r="E3740" s="11">
        <v>2796523</v>
      </c>
      <c r="F3740" t="s">
        <v>288</v>
      </c>
      <c r="G3740" s="10">
        <f t="shared" si="243"/>
        <v>45732</v>
      </c>
      <c r="H3740" t="s">
        <v>284</v>
      </c>
      <c r="I3740" s="12" t="str">
        <f t="shared" si="244"/>
        <v>235442796523</v>
      </c>
      <c r="J3740" s="10">
        <v>45730</v>
      </c>
      <c r="K3740" s="11">
        <f>+E3740</f>
        <v>2796523</v>
      </c>
      <c r="L3740" s="11">
        <f t="shared" si="246"/>
        <v>0</v>
      </c>
      <c r="O3740" s="10">
        <f>+IFERROR(VLOOKUP(I3740,'[1]Resumen pagos 2025'!$1:$1048576,9,0),0)</f>
        <v>45730</v>
      </c>
      <c r="P3740" t="b">
        <f t="shared" si="245"/>
        <v>1</v>
      </c>
    </row>
    <row r="3741" spans="1:16">
      <c r="A3741" t="s">
        <v>56</v>
      </c>
      <c r="B3741" t="s">
        <v>41</v>
      </c>
      <c r="C3741" s="9">
        <v>41156</v>
      </c>
      <c r="D3741" s="10">
        <v>45702</v>
      </c>
      <c r="E3741" s="11">
        <v>12257</v>
      </c>
      <c r="F3741" t="s">
        <v>288</v>
      </c>
      <c r="G3741" s="10">
        <f t="shared" si="243"/>
        <v>45732</v>
      </c>
      <c r="H3741" t="s">
        <v>284</v>
      </c>
      <c r="I3741" s="12" t="str">
        <f t="shared" si="244"/>
        <v>4115612257</v>
      </c>
      <c r="J3741" s="10">
        <v>45736</v>
      </c>
      <c r="K3741" s="11">
        <f>+E3741</f>
        <v>12257</v>
      </c>
      <c r="L3741" s="11">
        <f t="shared" si="246"/>
        <v>0</v>
      </c>
      <c r="O3741" s="10">
        <f>+IFERROR(VLOOKUP(I3741,'[1]Resumen pagos 2025'!$1:$1048576,9,0),0)</f>
        <v>45741</v>
      </c>
      <c r="P3741" t="b">
        <f t="shared" si="245"/>
        <v>0</v>
      </c>
    </row>
    <row r="3742" spans="1:16">
      <c r="A3742" t="s">
        <v>94</v>
      </c>
      <c r="B3742" t="s">
        <v>41</v>
      </c>
      <c r="C3742" s="9">
        <v>803760</v>
      </c>
      <c r="D3742" s="10">
        <v>45702</v>
      </c>
      <c r="E3742" s="11">
        <v>294457</v>
      </c>
      <c r="F3742" t="s">
        <v>288</v>
      </c>
      <c r="G3742" s="10">
        <f t="shared" si="243"/>
        <v>45732</v>
      </c>
      <c r="H3742" t="s">
        <v>284</v>
      </c>
      <c r="I3742" s="12" t="str">
        <f t="shared" si="244"/>
        <v>803760294457</v>
      </c>
      <c r="J3742" s="10">
        <v>45734</v>
      </c>
      <c r="K3742" s="11">
        <v>294457</v>
      </c>
      <c r="L3742" s="11">
        <f t="shared" si="246"/>
        <v>0</v>
      </c>
      <c r="O3742" s="10">
        <f>+IFERROR(VLOOKUP(I3742,'[1]Resumen pagos 2025'!$1:$1048576,9,0),0)</f>
        <v>45734</v>
      </c>
      <c r="P3742" t="b">
        <f t="shared" si="245"/>
        <v>1</v>
      </c>
    </row>
    <row r="3743" spans="1:16">
      <c r="A3743" t="s">
        <v>63</v>
      </c>
      <c r="B3743" t="s">
        <v>41</v>
      </c>
      <c r="C3743" s="9">
        <v>9106</v>
      </c>
      <c r="D3743" s="10">
        <v>45705</v>
      </c>
      <c r="E3743" s="11">
        <v>719981</v>
      </c>
      <c r="F3743" t="s">
        <v>288</v>
      </c>
      <c r="G3743" s="10">
        <f t="shared" si="243"/>
        <v>45735</v>
      </c>
      <c r="H3743" t="s">
        <v>284</v>
      </c>
      <c r="I3743" s="12" t="str">
        <f t="shared" si="244"/>
        <v>9106719981</v>
      </c>
      <c r="J3743" s="10">
        <v>45728</v>
      </c>
      <c r="K3743" s="11">
        <v>719981</v>
      </c>
      <c r="L3743" s="11">
        <f t="shared" si="246"/>
        <v>0</v>
      </c>
      <c r="N3743" s="13" t="s">
        <v>613</v>
      </c>
      <c r="O3743" s="10">
        <f>+IFERROR(VLOOKUP(I3743,'[1]Resumen pagos 2025'!$1:$1048576,9,0),0)</f>
        <v>45728</v>
      </c>
      <c r="P3743" t="b">
        <f t="shared" si="245"/>
        <v>1</v>
      </c>
    </row>
    <row r="3744" spans="1:16">
      <c r="A3744" t="s">
        <v>350</v>
      </c>
      <c r="B3744" t="s">
        <v>41</v>
      </c>
      <c r="C3744" s="9">
        <v>7114540</v>
      </c>
      <c r="D3744" s="10">
        <v>45705</v>
      </c>
      <c r="E3744" s="11">
        <v>13830</v>
      </c>
      <c r="F3744" t="s">
        <v>288</v>
      </c>
      <c r="G3744" s="10">
        <f t="shared" si="243"/>
        <v>45735</v>
      </c>
      <c r="H3744" t="s">
        <v>284</v>
      </c>
      <c r="I3744" s="12" t="str">
        <f t="shared" si="244"/>
        <v>711454013830</v>
      </c>
      <c r="J3744" s="10">
        <v>45728</v>
      </c>
      <c r="K3744" s="11">
        <v>719981</v>
      </c>
      <c r="L3744" s="11">
        <f t="shared" si="246"/>
        <v>706151</v>
      </c>
      <c r="O3744" s="10">
        <f>+IFERROR(VLOOKUP(I3744,'[1]Resumen pagos 2025'!$1:$1048576,9,0),0)</f>
        <v>0</v>
      </c>
      <c r="P3744" t="b">
        <f t="shared" si="245"/>
        <v>0</v>
      </c>
    </row>
    <row r="3745" spans="1:16">
      <c r="A3745" t="s">
        <v>60</v>
      </c>
      <c r="B3745" t="s">
        <v>41</v>
      </c>
      <c r="C3745" s="9">
        <v>22</v>
      </c>
      <c r="D3745" s="10">
        <v>45706</v>
      </c>
      <c r="E3745" s="11">
        <v>359942</v>
      </c>
      <c r="F3745" t="s">
        <v>288</v>
      </c>
      <c r="G3745" s="10">
        <f t="shared" si="243"/>
        <v>45736</v>
      </c>
      <c r="H3745" t="s">
        <v>284</v>
      </c>
      <c r="I3745" s="12" t="str">
        <f t="shared" si="244"/>
        <v>22359942</v>
      </c>
      <c r="J3745" s="10">
        <v>45733</v>
      </c>
      <c r="K3745" s="11">
        <f>+E3745</f>
        <v>359942</v>
      </c>
      <c r="L3745" s="11">
        <f t="shared" si="246"/>
        <v>0</v>
      </c>
      <c r="O3745" s="10">
        <f>+IFERROR(VLOOKUP(I3745,'[1]Resumen pagos 2025'!$1:$1048576,9,0),0)</f>
        <v>45733</v>
      </c>
      <c r="P3745" t="b">
        <f t="shared" si="245"/>
        <v>1</v>
      </c>
    </row>
    <row r="3746" spans="1:16">
      <c r="A3746" t="s">
        <v>54</v>
      </c>
      <c r="B3746" t="s">
        <v>41</v>
      </c>
      <c r="C3746" s="9">
        <v>97210</v>
      </c>
      <c r="D3746" s="10">
        <v>45706</v>
      </c>
      <c r="E3746" s="11">
        <v>413974</v>
      </c>
      <c r="F3746" t="s">
        <v>288</v>
      </c>
      <c r="G3746" s="10">
        <f t="shared" si="243"/>
        <v>45736</v>
      </c>
      <c r="H3746" t="s">
        <v>284</v>
      </c>
      <c r="I3746" s="12" t="str">
        <f t="shared" si="244"/>
        <v>97210413974</v>
      </c>
      <c r="J3746" s="10">
        <v>45728</v>
      </c>
      <c r="K3746" s="11">
        <v>413974</v>
      </c>
      <c r="L3746" s="11">
        <f t="shared" si="246"/>
        <v>0</v>
      </c>
      <c r="N3746" s="13" t="s">
        <v>582</v>
      </c>
      <c r="O3746" s="10">
        <f>+IFERROR(VLOOKUP(I3746,'[1]Resumen pagos 2025'!$1:$1048576,9,0),0)</f>
        <v>45728</v>
      </c>
      <c r="P3746" t="b">
        <f t="shared" si="245"/>
        <v>1</v>
      </c>
    </row>
    <row r="3747" spans="1:16">
      <c r="A3747" t="s">
        <v>477</v>
      </c>
      <c r="B3747" t="s">
        <v>41</v>
      </c>
      <c r="C3747" s="9">
        <v>321033</v>
      </c>
      <c r="D3747" s="10">
        <v>45706</v>
      </c>
      <c r="E3747" s="11">
        <v>286985</v>
      </c>
      <c r="F3747" t="s">
        <v>288</v>
      </c>
      <c r="G3747" s="10">
        <f t="shared" si="243"/>
        <v>45736</v>
      </c>
      <c r="H3747" t="s">
        <v>284</v>
      </c>
      <c r="I3747" s="12" t="str">
        <f t="shared" si="244"/>
        <v>321033286985</v>
      </c>
      <c r="J3747" s="10">
        <v>45706</v>
      </c>
      <c r="K3747" s="11">
        <f>+E3747</f>
        <v>286985</v>
      </c>
      <c r="L3747" s="11">
        <f t="shared" si="246"/>
        <v>0</v>
      </c>
      <c r="O3747" s="10">
        <f>+IFERROR(VLOOKUP(I3747,'[1]Resumen pagos 2025'!$1:$1048576,9,0),0)</f>
        <v>0</v>
      </c>
      <c r="P3747" t="b">
        <f t="shared" si="245"/>
        <v>0</v>
      </c>
    </row>
    <row r="3748" spans="1:16">
      <c r="A3748" t="s">
        <v>477</v>
      </c>
      <c r="B3748" t="s">
        <v>41</v>
      </c>
      <c r="C3748" s="9">
        <v>321034</v>
      </c>
      <c r="D3748" s="10">
        <v>45706</v>
      </c>
      <c r="E3748" s="11">
        <v>286985</v>
      </c>
      <c r="F3748" t="s">
        <v>288</v>
      </c>
      <c r="G3748" s="10">
        <f t="shared" si="243"/>
        <v>45736</v>
      </c>
      <c r="H3748" t="s">
        <v>284</v>
      </c>
      <c r="I3748" s="12" t="str">
        <f t="shared" si="244"/>
        <v>321034286985</v>
      </c>
      <c r="J3748" s="10">
        <v>45706</v>
      </c>
      <c r="K3748" s="11">
        <f>+E3748</f>
        <v>286985</v>
      </c>
      <c r="L3748" s="11">
        <f t="shared" si="246"/>
        <v>0</v>
      </c>
      <c r="O3748" s="10">
        <f>+IFERROR(VLOOKUP(I3748,'[1]Resumen pagos 2025'!$1:$1048576,9,0),0)</f>
        <v>0</v>
      </c>
      <c r="P3748" t="b">
        <f t="shared" si="245"/>
        <v>0</v>
      </c>
    </row>
    <row r="3749" spans="1:16">
      <c r="A3749" t="s">
        <v>553</v>
      </c>
      <c r="B3749" t="s">
        <v>41</v>
      </c>
      <c r="C3749" s="9">
        <v>13802</v>
      </c>
      <c r="D3749" s="10">
        <v>45706</v>
      </c>
      <c r="E3749" s="11">
        <v>1800137</v>
      </c>
      <c r="F3749" t="s">
        <v>288</v>
      </c>
      <c r="G3749" s="10">
        <f t="shared" si="243"/>
        <v>45736</v>
      </c>
      <c r="H3749" t="s">
        <v>284</v>
      </c>
      <c r="I3749" s="12" t="str">
        <f t="shared" si="244"/>
        <v>138021800137</v>
      </c>
      <c r="J3749" s="10">
        <v>45730</v>
      </c>
      <c r="K3749" s="11">
        <v>1800137</v>
      </c>
      <c r="L3749" s="11">
        <f t="shared" si="246"/>
        <v>0</v>
      </c>
      <c r="O3749" s="10">
        <f>+IFERROR(VLOOKUP(I3749,'[1]Resumen pagos 2025'!$1:$1048576,9,0),0)</f>
        <v>45733</v>
      </c>
      <c r="P3749" t="b">
        <f t="shared" si="245"/>
        <v>0</v>
      </c>
    </row>
    <row r="3750" spans="1:16">
      <c r="A3750" t="s">
        <v>66</v>
      </c>
      <c r="B3750" t="s">
        <v>41</v>
      </c>
      <c r="C3750" s="9">
        <v>23</v>
      </c>
      <c r="D3750" s="10">
        <v>45706</v>
      </c>
      <c r="E3750" s="11">
        <v>1312701</v>
      </c>
      <c r="F3750" t="s">
        <v>288</v>
      </c>
      <c r="G3750" s="10">
        <f t="shared" si="243"/>
        <v>45736</v>
      </c>
      <c r="H3750" t="s">
        <v>284</v>
      </c>
      <c r="I3750" s="12" t="str">
        <f t="shared" si="244"/>
        <v>231312701</v>
      </c>
      <c r="J3750" s="10">
        <v>45714</v>
      </c>
      <c r="K3750" s="11">
        <v>1312701</v>
      </c>
      <c r="L3750" s="11">
        <f t="shared" si="246"/>
        <v>0</v>
      </c>
      <c r="N3750" s="14" t="s">
        <v>588</v>
      </c>
      <c r="O3750" s="10">
        <f>+IFERROR(VLOOKUP(I3750,'[1]Resumen pagos 2025'!$1:$1048576,9,0),0)</f>
        <v>45714</v>
      </c>
      <c r="P3750" t="b">
        <f t="shared" si="245"/>
        <v>1</v>
      </c>
    </row>
    <row r="3751" spans="1:16">
      <c r="A3751" t="s">
        <v>686</v>
      </c>
      <c r="B3751" t="s">
        <v>41</v>
      </c>
      <c r="C3751" s="9">
        <v>17290</v>
      </c>
      <c r="D3751" s="10">
        <v>45706</v>
      </c>
      <c r="E3751" s="11">
        <v>35000</v>
      </c>
      <c r="F3751" t="s">
        <v>288</v>
      </c>
      <c r="G3751" s="10">
        <f t="shared" si="243"/>
        <v>45736</v>
      </c>
      <c r="H3751" t="s">
        <v>284</v>
      </c>
      <c r="I3751" s="12" t="str">
        <f t="shared" si="244"/>
        <v>1729035000</v>
      </c>
      <c r="J3751" s="10">
        <v>45706</v>
      </c>
      <c r="K3751" s="11">
        <f>+E3751</f>
        <v>35000</v>
      </c>
      <c r="L3751" s="11">
        <f t="shared" si="246"/>
        <v>0</v>
      </c>
      <c r="O3751" s="10">
        <f>+IFERROR(VLOOKUP(I3751,'[1]Resumen pagos 2025'!$1:$1048576,9,0),0)</f>
        <v>0</v>
      </c>
      <c r="P3751" t="b">
        <f t="shared" si="245"/>
        <v>0</v>
      </c>
    </row>
    <row r="3752" spans="1:16">
      <c r="A3752" t="s">
        <v>763</v>
      </c>
      <c r="B3752" t="s">
        <v>41</v>
      </c>
      <c r="C3752" s="9">
        <v>23482237</v>
      </c>
      <c r="D3752" s="10">
        <v>45706</v>
      </c>
      <c r="E3752" s="11">
        <v>13993</v>
      </c>
      <c r="F3752" t="s">
        <v>288</v>
      </c>
      <c r="G3752" s="10">
        <f t="shared" si="243"/>
        <v>45736</v>
      </c>
      <c r="H3752" t="s">
        <v>284</v>
      </c>
      <c r="I3752" s="12" t="str">
        <f t="shared" si="244"/>
        <v>2348223713993</v>
      </c>
      <c r="J3752" s="10">
        <v>45706</v>
      </c>
      <c r="K3752" s="11">
        <f>+E3752</f>
        <v>13993</v>
      </c>
      <c r="L3752" s="11">
        <f t="shared" si="246"/>
        <v>0</v>
      </c>
      <c r="O3752" s="10">
        <f>+IFERROR(VLOOKUP(I3752,'[1]Resumen pagos 2025'!$1:$1048576,9,0),0)</f>
        <v>0</v>
      </c>
      <c r="P3752" t="b">
        <f t="shared" si="245"/>
        <v>0</v>
      </c>
    </row>
    <row r="3753" spans="1:16">
      <c r="A3753" t="s">
        <v>764</v>
      </c>
      <c r="B3753" t="s">
        <v>41</v>
      </c>
      <c r="C3753" s="9">
        <v>193</v>
      </c>
      <c r="D3753" s="10">
        <v>45706</v>
      </c>
      <c r="E3753" s="11">
        <v>1109970</v>
      </c>
      <c r="F3753" t="s">
        <v>288</v>
      </c>
      <c r="G3753" s="10">
        <f t="shared" si="243"/>
        <v>45736</v>
      </c>
      <c r="H3753" t="s">
        <v>284</v>
      </c>
      <c r="I3753" s="12" t="str">
        <f t="shared" si="244"/>
        <v>1931109970</v>
      </c>
      <c r="J3753" s="10">
        <v>45734</v>
      </c>
      <c r="K3753" s="11">
        <f>+E3753</f>
        <v>1109970</v>
      </c>
      <c r="L3753" s="11">
        <f t="shared" si="246"/>
        <v>0</v>
      </c>
      <c r="O3753" s="10">
        <f>+IFERROR(VLOOKUP(I3753,'[1]Resumen pagos 2025'!$1:$1048576,9,0),0)</f>
        <v>0</v>
      </c>
      <c r="P3753" t="b">
        <f t="shared" si="245"/>
        <v>0</v>
      </c>
    </row>
    <row r="3754" spans="1:16">
      <c r="A3754" t="s">
        <v>67</v>
      </c>
      <c r="B3754" t="s">
        <v>41</v>
      </c>
      <c r="C3754" s="9">
        <v>45572</v>
      </c>
      <c r="D3754" s="10">
        <v>45707</v>
      </c>
      <c r="E3754" s="11">
        <v>945232</v>
      </c>
      <c r="F3754" t="s">
        <v>288</v>
      </c>
      <c r="G3754" s="10">
        <f t="shared" si="243"/>
        <v>45737</v>
      </c>
      <c r="H3754" t="s">
        <v>284</v>
      </c>
      <c r="I3754" s="12" t="str">
        <f t="shared" si="244"/>
        <v>45572945232</v>
      </c>
      <c r="J3754" s="10">
        <v>45736</v>
      </c>
      <c r="K3754" s="11">
        <f>+E3754</f>
        <v>945232</v>
      </c>
      <c r="L3754" s="11">
        <f t="shared" si="246"/>
        <v>0</v>
      </c>
      <c r="M3754" s="12"/>
      <c r="N3754" s="14" t="s">
        <v>298</v>
      </c>
      <c r="O3754" s="10">
        <f>+IFERROR(VLOOKUP(I3754,'[1]Resumen pagos 2025'!$1:$1048576,9,0),0)</f>
        <v>45741</v>
      </c>
      <c r="P3754" t="b">
        <f t="shared" si="245"/>
        <v>0</v>
      </c>
    </row>
    <row r="3755" spans="1:16">
      <c r="A3755" t="s">
        <v>64</v>
      </c>
      <c r="B3755" t="s">
        <v>41</v>
      </c>
      <c r="C3755" s="9">
        <v>129378</v>
      </c>
      <c r="D3755" s="10">
        <v>45707</v>
      </c>
      <c r="E3755" s="11">
        <v>77176</v>
      </c>
      <c r="F3755" t="s">
        <v>288</v>
      </c>
      <c r="G3755" s="10">
        <f t="shared" si="243"/>
        <v>45737</v>
      </c>
      <c r="H3755" t="s">
        <v>284</v>
      </c>
      <c r="I3755" s="12" t="str">
        <f t="shared" si="244"/>
        <v>12937877176</v>
      </c>
      <c r="J3755" s="10">
        <v>45736</v>
      </c>
      <c r="K3755" s="11">
        <f>+E3755</f>
        <v>77176</v>
      </c>
      <c r="L3755" s="11">
        <f t="shared" si="246"/>
        <v>0</v>
      </c>
      <c r="O3755" s="10">
        <f>+IFERROR(VLOOKUP(I3755,'[1]Resumen pagos 2025'!$1:$1048576,9,0),0)</f>
        <v>45741</v>
      </c>
      <c r="P3755" t="b">
        <f t="shared" si="245"/>
        <v>0</v>
      </c>
    </row>
    <row r="3756" spans="1:16">
      <c r="A3756" t="s">
        <v>337</v>
      </c>
      <c r="B3756" t="s">
        <v>41</v>
      </c>
      <c r="C3756" s="9">
        <v>138409643</v>
      </c>
      <c r="D3756" s="10">
        <v>45707</v>
      </c>
      <c r="E3756" s="11">
        <v>111980</v>
      </c>
      <c r="F3756" t="s">
        <v>288</v>
      </c>
      <c r="G3756" s="10">
        <f t="shared" si="243"/>
        <v>45737</v>
      </c>
      <c r="H3756" t="s">
        <v>284</v>
      </c>
      <c r="I3756" s="12" t="str">
        <f t="shared" si="244"/>
        <v>138409643111980</v>
      </c>
      <c r="J3756" s="10">
        <v>45707</v>
      </c>
      <c r="K3756" s="11">
        <v>111980</v>
      </c>
      <c r="L3756" s="11">
        <f t="shared" si="246"/>
        <v>0</v>
      </c>
      <c r="O3756" s="10">
        <f>+IFERROR(VLOOKUP(I3756,'[1]Resumen pagos 2025'!$1:$1048576,9,0),0)</f>
        <v>45707</v>
      </c>
      <c r="P3756" t="b">
        <f t="shared" si="245"/>
        <v>1</v>
      </c>
    </row>
    <row r="3757" spans="1:16">
      <c r="A3757" t="s">
        <v>337</v>
      </c>
      <c r="B3757" t="s">
        <v>41</v>
      </c>
      <c r="C3757" s="9">
        <v>138409634</v>
      </c>
      <c r="D3757" s="10">
        <v>45707</v>
      </c>
      <c r="E3757" s="11">
        <v>111980</v>
      </c>
      <c r="F3757" t="s">
        <v>288</v>
      </c>
      <c r="G3757" s="10">
        <f t="shared" si="243"/>
        <v>45737</v>
      </c>
      <c r="H3757" t="s">
        <v>284</v>
      </c>
      <c r="I3757" s="12" t="str">
        <f t="shared" si="244"/>
        <v>138409634111980</v>
      </c>
      <c r="J3757" s="10">
        <v>45707</v>
      </c>
      <c r="K3757" s="11">
        <f>+E3757</f>
        <v>111980</v>
      </c>
      <c r="L3757" s="11">
        <f t="shared" si="246"/>
        <v>0</v>
      </c>
      <c r="O3757" s="10">
        <f>+IFERROR(VLOOKUP(I3757,'[1]Resumen pagos 2025'!$1:$1048576,9,0),0)</f>
        <v>0</v>
      </c>
      <c r="P3757" t="b">
        <f t="shared" si="245"/>
        <v>0</v>
      </c>
    </row>
    <row r="3758" spans="1:16">
      <c r="A3758" t="s">
        <v>47</v>
      </c>
      <c r="B3758" t="s">
        <v>41</v>
      </c>
      <c r="C3758" s="9">
        <v>14138</v>
      </c>
      <c r="D3758" s="10">
        <v>45707</v>
      </c>
      <c r="E3758" s="11">
        <v>1278805</v>
      </c>
      <c r="F3758" t="s">
        <v>288</v>
      </c>
      <c r="G3758" s="10">
        <f t="shared" si="243"/>
        <v>45737</v>
      </c>
      <c r="H3758" t="s">
        <v>284</v>
      </c>
      <c r="I3758" s="12" t="str">
        <f t="shared" si="244"/>
        <v>141381278805</v>
      </c>
      <c r="J3758" s="10">
        <v>45748</v>
      </c>
      <c r="K3758" s="11">
        <v>1278805</v>
      </c>
      <c r="L3758" s="11">
        <f t="shared" si="246"/>
        <v>0</v>
      </c>
      <c r="O3758" s="10">
        <f>+IFERROR(VLOOKUP(I3758,'[1]Resumen pagos 2025'!$1:$1048576,9,0),0)</f>
        <v>45748</v>
      </c>
      <c r="P3758" t="b">
        <f t="shared" si="245"/>
        <v>1</v>
      </c>
    </row>
    <row r="3759" spans="1:16">
      <c r="A3759" t="s">
        <v>92</v>
      </c>
      <c r="B3759" t="s">
        <v>41</v>
      </c>
      <c r="C3759" s="9">
        <v>1756</v>
      </c>
      <c r="D3759" s="10">
        <v>45707</v>
      </c>
      <c r="E3759" s="11">
        <v>970802</v>
      </c>
      <c r="F3759" t="s">
        <v>288</v>
      </c>
      <c r="G3759" s="10">
        <f t="shared" si="243"/>
        <v>45737</v>
      </c>
      <c r="H3759" t="s">
        <v>327</v>
      </c>
      <c r="I3759" s="12" t="str">
        <f t="shared" si="244"/>
        <v>1756970802</v>
      </c>
      <c r="L3759" s="11">
        <f t="shared" si="246"/>
        <v>-970802</v>
      </c>
      <c r="O3759" s="10">
        <f>+IFERROR(VLOOKUP(I3759,'[1]Resumen pagos 2025'!$1:$1048576,9,0),0)</f>
        <v>0</v>
      </c>
      <c r="P3759" t="b">
        <f t="shared" si="245"/>
        <v>1</v>
      </c>
    </row>
    <row r="3760" spans="1:16">
      <c r="A3760" t="s">
        <v>92</v>
      </c>
      <c r="B3760" t="s">
        <v>310</v>
      </c>
      <c r="C3760" s="9">
        <v>1387</v>
      </c>
      <c r="D3760" s="10">
        <v>45707</v>
      </c>
      <c r="E3760" s="11">
        <v>-970802</v>
      </c>
      <c r="F3760" t="s">
        <v>288</v>
      </c>
      <c r="G3760" s="10">
        <f t="shared" si="243"/>
        <v>45737</v>
      </c>
      <c r="H3760" t="s">
        <v>311</v>
      </c>
      <c r="I3760" s="12" t="str">
        <f t="shared" si="244"/>
        <v>1387-970802</v>
      </c>
      <c r="L3760" s="11">
        <f t="shared" si="246"/>
        <v>970802</v>
      </c>
      <c r="O3760" s="10">
        <f>+IFERROR(VLOOKUP(I3760,'[1]Resumen pagos 2025'!$1:$1048576,9,0),0)</f>
        <v>0</v>
      </c>
      <c r="P3760" t="b">
        <f t="shared" si="245"/>
        <v>1</v>
      </c>
    </row>
    <row r="3761" spans="1:16">
      <c r="A3761" t="s">
        <v>55</v>
      </c>
      <c r="B3761" t="s">
        <v>41</v>
      </c>
      <c r="C3761" s="9">
        <v>1165354</v>
      </c>
      <c r="D3761" s="10">
        <v>45707</v>
      </c>
      <c r="E3761" s="11">
        <v>1350981</v>
      </c>
      <c r="F3761" t="s">
        <v>288</v>
      </c>
      <c r="G3761" s="10">
        <f t="shared" si="243"/>
        <v>45737</v>
      </c>
      <c r="H3761" t="s">
        <v>284</v>
      </c>
      <c r="I3761" s="12" t="str">
        <f t="shared" si="244"/>
        <v>11653541350981</v>
      </c>
      <c r="J3761" s="10">
        <v>45715</v>
      </c>
      <c r="K3761" s="11">
        <v>1350981</v>
      </c>
      <c r="L3761" s="11">
        <f t="shared" si="246"/>
        <v>0</v>
      </c>
      <c r="N3761" s="14" t="s">
        <v>304</v>
      </c>
      <c r="O3761" s="10">
        <f>+IFERROR(VLOOKUP(I3761,'[1]Resumen pagos 2025'!$1:$1048576,9,0),0)</f>
        <v>0</v>
      </c>
      <c r="P3761" t="b">
        <f t="shared" si="245"/>
        <v>0</v>
      </c>
    </row>
    <row r="3762" spans="1:16">
      <c r="A3762" t="s">
        <v>55</v>
      </c>
      <c r="B3762" t="s">
        <v>41</v>
      </c>
      <c r="C3762" s="9">
        <v>1165358</v>
      </c>
      <c r="D3762" s="10">
        <v>45707</v>
      </c>
      <c r="E3762" s="11">
        <v>2026471</v>
      </c>
      <c r="F3762" t="s">
        <v>288</v>
      </c>
      <c r="G3762" s="10">
        <f t="shared" si="243"/>
        <v>45737</v>
      </c>
      <c r="H3762" t="s">
        <v>284</v>
      </c>
      <c r="I3762" s="12" t="str">
        <f t="shared" si="244"/>
        <v>11653582026471</v>
      </c>
      <c r="J3762" s="10">
        <v>45715</v>
      </c>
      <c r="K3762" s="11">
        <v>2026471</v>
      </c>
      <c r="L3762" s="11">
        <f t="shared" si="246"/>
        <v>0</v>
      </c>
      <c r="N3762" s="14" t="s">
        <v>304</v>
      </c>
      <c r="O3762" s="10">
        <f>+IFERROR(VLOOKUP(I3762,'[1]Resumen pagos 2025'!$1:$1048576,9,0),0)</f>
        <v>45715</v>
      </c>
      <c r="P3762" t="b">
        <f t="shared" si="245"/>
        <v>1</v>
      </c>
    </row>
    <row r="3763" spans="1:16">
      <c r="A3763" t="s">
        <v>532</v>
      </c>
      <c r="B3763" t="s">
        <v>41</v>
      </c>
      <c r="C3763" s="9">
        <v>2818</v>
      </c>
      <c r="D3763" s="10">
        <v>45707</v>
      </c>
      <c r="E3763" s="11">
        <v>145376</v>
      </c>
      <c r="F3763" t="s">
        <v>288</v>
      </c>
      <c r="G3763" s="10">
        <f t="shared" si="243"/>
        <v>45737</v>
      </c>
      <c r="H3763" t="s">
        <v>284</v>
      </c>
      <c r="I3763" s="12" t="str">
        <f t="shared" si="244"/>
        <v>2818145376</v>
      </c>
      <c r="J3763" s="10">
        <v>45736</v>
      </c>
      <c r="K3763" s="11">
        <f>+E3763</f>
        <v>145376</v>
      </c>
      <c r="L3763" s="11">
        <f t="shared" si="246"/>
        <v>0</v>
      </c>
      <c r="O3763" s="10">
        <f>+IFERROR(VLOOKUP(I3763,'[1]Resumen pagos 2025'!$1:$1048576,9,0),0)</f>
        <v>45736</v>
      </c>
      <c r="P3763" t="b">
        <f t="shared" si="245"/>
        <v>1</v>
      </c>
    </row>
    <row r="3764" spans="1:16">
      <c r="A3764" t="s">
        <v>54</v>
      </c>
      <c r="B3764" t="s">
        <v>41</v>
      </c>
      <c r="C3764" s="9">
        <v>97236</v>
      </c>
      <c r="D3764" s="10">
        <v>45707</v>
      </c>
      <c r="E3764" s="11">
        <v>1299980</v>
      </c>
      <c r="F3764" t="s">
        <v>288</v>
      </c>
      <c r="G3764" s="10">
        <f t="shared" si="243"/>
        <v>45737</v>
      </c>
      <c r="H3764" t="s">
        <v>284</v>
      </c>
      <c r="I3764" s="12" t="str">
        <f t="shared" si="244"/>
        <v>972361299980</v>
      </c>
      <c r="J3764" s="10">
        <v>45705</v>
      </c>
      <c r="K3764" s="34">
        <v>1299980</v>
      </c>
      <c r="L3764" s="34">
        <f t="shared" si="246"/>
        <v>0</v>
      </c>
      <c r="N3764" s="13" t="s">
        <v>582</v>
      </c>
      <c r="O3764" s="10">
        <f>+IFERROR(VLOOKUP(I3764,'[1]Resumen pagos 2025'!$1:$1048576,9,0),0)</f>
        <v>0</v>
      </c>
      <c r="P3764" t="b">
        <f t="shared" si="245"/>
        <v>0</v>
      </c>
    </row>
    <row r="3765" spans="1:16">
      <c r="A3765" t="s">
        <v>305</v>
      </c>
      <c r="B3765" t="s">
        <v>41</v>
      </c>
      <c r="C3765" s="9">
        <v>5213947</v>
      </c>
      <c r="D3765" s="10">
        <v>45707</v>
      </c>
      <c r="E3765" s="11">
        <v>755980</v>
      </c>
      <c r="F3765" t="s">
        <v>288</v>
      </c>
      <c r="G3765" s="10">
        <f t="shared" si="243"/>
        <v>45737</v>
      </c>
      <c r="H3765" t="s">
        <v>284</v>
      </c>
      <c r="I3765" s="12" t="str">
        <f t="shared" si="244"/>
        <v>5213947755980</v>
      </c>
      <c r="J3765" s="10">
        <v>45707</v>
      </c>
      <c r="K3765" s="11">
        <v>755980</v>
      </c>
      <c r="L3765" s="11">
        <f t="shared" si="246"/>
        <v>0</v>
      </c>
      <c r="M3765" t="s">
        <v>765</v>
      </c>
      <c r="O3765" s="10">
        <f>+IFERROR(VLOOKUP(I3765,'[1]Resumen pagos 2025'!$1:$1048576,9,0),0)</f>
        <v>0</v>
      </c>
      <c r="P3765" t="b">
        <f t="shared" si="245"/>
        <v>0</v>
      </c>
    </row>
    <row r="3766" spans="1:16">
      <c r="A3766" t="s">
        <v>580</v>
      </c>
      <c r="B3766" t="s">
        <v>41</v>
      </c>
      <c r="C3766" s="9">
        <v>191412</v>
      </c>
      <c r="D3766" s="10">
        <v>45707</v>
      </c>
      <c r="E3766" s="11">
        <v>335951</v>
      </c>
      <c r="F3766" t="s">
        <v>288</v>
      </c>
      <c r="G3766" s="10">
        <f t="shared" si="243"/>
        <v>45737</v>
      </c>
      <c r="H3766" t="s">
        <v>284</v>
      </c>
      <c r="I3766" s="12" t="str">
        <f t="shared" si="244"/>
        <v>191412335951</v>
      </c>
      <c r="J3766" s="10">
        <v>45736</v>
      </c>
      <c r="K3766" s="11">
        <f>+E3766</f>
        <v>335951</v>
      </c>
      <c r="L3766" s="11">
        <f t="shared" si="246"/>
        <v>0</v>
      </c>
      <c r="O3766" s="10">
        <f>+IFERROR(VLOOKUP(I3766,'[1]Resumen pagos 2025'!$1:$1048576,9,0),0)</f>
        <v>45736</v>
      </c>
      <c r="P3766" t="b">
        <f t="shared" si="245"/>
        <v>1</v>
      </c>
    </row>
    <row r="3767" spans="1:16">
      <c r="A3767" t="s">
        <v>57</v>
      </c>
      <c r="B3767" t="s">
        <v>41</v>
      </c>
      <c r="C3767" s="9">
        <v>616305</v>
      </c>
      <c r="D3767" s="10">
        <v>45707</v>
      </c>
      <c r="E3767" s="11">
        <v>971053</v>
      </c>
      <c r="F3767" t="s">
        <v>288</v>
      </c>
      <c r="G3767" s="10">
        <f t="shared" si="243"/>
        <v>45737</v>
      </c>
      <c r="H3767" t="s">
        <v>284</v>
      </c>
      <c r="I3767" s="12" t="str">
        <f t="shared" si="244"/>
        <v>616305971053</v>
      </c>
      <c r="J3767" s="10">
        <v>45695</v>
      </c>
      <c r="K3767" s="11">
        <f>968206+2847</f>
        <v>971053</v>
      </c>
      <c r="L3767" s="11">
        <f t="shared" si="246"/>
        <v>0</v>
      </c>
      <c r="O3767" s="10">
        <f>+IFERROR(VLOOKUP(I3767,'[1]Resumen pagos 2025'!$1:$1048576,9,0),0)</f>
        <v>0</v>
      </c>
      <c r="P3767" t="b">
        <f t="shared" si="245"/>
        <v>0</v>
      </c>
    </row>
    <row r="3768" spans="1:16">
      <c r="A3768" t="s">
        <v>57</v>
      </c>
      <c r="B3768" t="s">
        <v>41</v>
      </c>
      <c r="C3768" s="9">
        <v>616306</v>
      </c>
      <c r="D3768" s="10">
        <v>45707</v>
      </c>
      <c r="E3768" s="11">
        <v>174291</v>
      </c>
      <c r="F3768" t="s">
        <v>288</v>
      </c>
      <c r="G3768" s="10">
        <f t="shared" si="243"/>
        <v>45737</v>
      </c>
      <c r="H3768" t="s">
        <v>284</v>
      </c>
      <c r="I3768" s="12" t="str">
        <f t="shared" si="244"/>
        <v>616306174291</v>
      </c>
      <c r="J3768" s="10">
        <v>45736</v>
      </c>
      <c r="K3768" s="11">
        <f>+E3768</f>
        <v>174291</v>
      </c>
      <c r="L3768" s="11">
        <f t="shared" si="246"/>
        <v>0</v>
      </c>
      <c r="O3768" s="10">
        <f>+IFERROR(VLOOKUP(I3768,'[1]Resumen pagos 2025'!$1:$1048576,9,0),0)</f>
        <v>45741</v>
      </c>
      <c r="P3768" t="b">
        <f t="shared" si="245"/>
        <v>0</v>
      </c>
    </row>
    <row r="3769" spans="1:16">
      <c r="A3769" t="s">
        <v>312</v>
      </c>
      <c r="B3769" t="s">
        <v>41</v>
      </c>
      <c r="C3769" s="9">
        <v>72320</v>
      </c>
      <c r="D3769" s="10">
        <v>45707</v>
      </c>
      <c r="E3769" s="11">
        <v>590240</v>
      </c>
      <c r="F3769" t="s">
        <v>288</v>
      </c>
      <c r="G3769" s="10">
        <f t="shared" si="243"/>
        <v>45737</v>
      </c>
      <c r="H3769" t="s">
        <v>284</v>
      </c>
      <c r="I3769" s="12" t="str">
        <f t="shared" si="244"/>
        <v>72320590240</v>
      </c>
      <c r="J3769" s="10">
        <v>45707</v>
      </c>
      <c r="K3769" s="11">
        <f>+E3769</f>
        <v>590240</v>
      </c>
      <c r="L3769" s="11">
        <f t="shared" si="246"/>
        <v>0</v>
      </c>
      <c r="O3769" s="10">
        <f>+IFERROR(VLOOKUP(I3769,'[1]Resumen pagos 2025'!$1:$1048576,9,0),0)</f>
        <v>0</v>
      </c>
      <c r="P3769" t="b">
        <f t="shared" si="245"/>
        <v>0</v>
      </c>
    </row>
    <row r="3770" spans="1:16">
      <c r="A3770" t="s">
        <v>286</v>
      </c>
      <c r="B3770" t="s">
        <v>41</v>
      </c>
      <c r="C3770" s="9">
        <v>3426832</v>
      </c>
      <c r="D3770" s="10">
        <v>45707</v>
      </c>
      <c r="E3770" s="11">
        <v>346430</v>
      </c>
      <c r="F3770" t="s">
        <v>288</v>
      </c>
      <c r="G3770" s="10">
        <f t="shared" si="243"/>
        <v>45737</v>
      </c>
      <c r="H3770" t="s">
        <v>284</v>
      </c>
      <c r="I3770" s="12" t="str">
        <f t="shared" si="244"/>
        <v>3426832346430</v>
      </c>
      <c r="J3770" s="10">
        <v>45707</v>
      </c>
      <c r="K3770" s="11">
        <f>+E3770</f>
        <v>346430</v>
      </c>
      <c r="L3770" s="11">
        <f t="shared" si="246"/>
        <v>0</v>
      </c>
      <c r="O3770" s="10">
        <f>+IFERROR(VLOOKUP(I3770,'[1]Resumen pagos 2025'!$1:$1048576,9,0),0)</f>
        <v>0</v>
      </c>
      <c r="P3770" t="b">
        <f t="shared" si="245"/>
        <v>0</v>
      </c>
    </row>
    <row r="3771" spans="1:16">
      <c r="A3771" t="s">
        <v>67</v>
      </c>
      <c r="B3771" t="s">
        <v>41</v>
      </c>
      <c r="C3771" s="9">
        <v>45575</v>
      </c>
      <c r="D3771" s="10">
        <v>45708</v>
      </c>
      <c r="E3771" s="11">
        <v>98890</v>
      </c>
      <c r="F3771" t="s">
        <v>288</v>
      </c>
      <c r="G3771" s="10">
        <f t="shared" si="243"/>
        <v>45738</v>
      </c>
      <c r="H3771" t="s">
        <v>284</v>
      </c>
      <c r="I3771" s="12" t="str">
        <f t="shared" si="244"/>
        <v>4557598890</v>
      </c>
      <c r="J3771" s="87"/>
      <c r="K3771" s="88">
        <v>98890</v>
      </c>
      <c r="L3771" s="11">
        <f>430925-E3771</f>
        <v>332035</v>
      </c>
      <c r="M3771" t="s">
        <v>766</v>
      </c>
      <c r="N3771" s="14" t="s">
        <v>298</v>
      </c>
      <c r="O3771" s="10">
        <f>+IFERROR(VLOOKUP(I3771,'[1]Resumen pagos 2025'!$1:$1048576,9,0),0)</f>
        <v>0</v>
      </c>
      <c r="P3771" t="b">
        <f t="shared" si="245"/>
        <v>1</v>
      </c>
    </row>
    <row r="3772" spans="1:16">
      <c r="A3772" t="s">
        <v>337</v>
      </c>
      <c r="B3772" t="s">
        <v>310</v>
      </c>
      <c r="C3772" s="9">
        <v>60025907</v>
      </c>
      <c r="D3772" s="10">
        <v>45708</v>
      </c>
      <c r="E3772" s="11">
        <v>-849980</v>
      </c>
      <c r="F3772" t="s">
        <v>288</v>
      </c>
      <c r="G3772" s="10">
        <f t="shared" si="243"/>
        <v>45738</v>
      </c>
      <c r="H3772" t="s">
        <v>311</v>
      </c>
      <c r="I3772" s="12" t="str">
        <f t="shared" si="244"/>
        <v>60025907-849980</v>
      </c>
      <c r="L3772" s="11">
        <f t="shared" ref="L3772:L3835" si="247">+K3772-E3772</f>
        <v>849980</v>
      </c>
      <c r="O3772" s="10">
        <f>+IFERROR(VLOOKUP(I3772,'[1]Resumen pagos 2025'!$1:$1048576,9,0),0)</f>
        <v>0</v>
      </c>
      <c r="P3772" t="b">
        <f t="shared" si="245"/>
        <v>1</v>
      </c>
    </row>
    <row r="3773" spans="1:16">
      <c r="A3773" t="s">
        <v>92</v>
      </c>
      <c r="B3773" t="s">
        <v>41</v>
      </c>
      <c r="C3773" s="9">
        <v>1759</v>
      </c>
      <c r="D3773" s="10">
        <v>45708</v>
      </c>
      <c r="E3773" s="11">
        <v>1275562</v>
      </c>
      <c r="F3773" t="s">
        <v>288</v>
      </c>
      <c r="G3773" s="10">
        <f t="shared" si="243"/>
        <v>45738</v>
      </c>
      <c r="H3773" t="s">
        <v>284</v>
      </c>
      <c r="I3773" s="12" t="str">
        <f t="shared" si="244"/>
        <v>17591275562</v>
      </c>
      <c r="J3773" s="10">
        <v>45709</v>
      </c>
      <c r="K3773" s="11">
        <v>1275562</v>
      </c>
      <c r="L3773" s="11">
        <f t="shared" si="247"/>
        <v>0</v>
      </c>
      <c r="O3773" s="10">
        <f>+IFERROR(VLOOKUP(I3773,'[1]Resumen pagos 2025'!$1:$1048576,9,0),0)</f>
        <v>45709</v>
      </c>
      <c r="P3773" t="b">
        <f t="shared" si="245"/>
        <v>1</v>
      </c>
    </row>
    <row r="3774" spans="1:16">
      <c r="A3774" t="s">
        <v>46</v>
      </c>
      <c r="B3774" t="s">
        <v>41</v>
      </c>
      <c r="C3774" s="9">
        <v>25975</v>
      </c>
      <c r="D3774" s="10">
        <v>45708</v>
      </c>
      <c r="E3774" s="11">
        <v>695975</v>
      </c>
      <c r="F3774" t="s">
        <v>288</v>
      </c>
      <c r="G3774" s="10">
        <f t="shared" si="243"/>
        <v>45738</v>
      </c>
      <c r="H3774" t="s">
        <v>284</v>
      </c>
      <c r="I3774" s="12" t="str">
        <f t="shared" si="244"/>
        <v>25975695975</v>
      </c>
      <c r="J3774" s="10">
        <v>45743</v>
      </c>
      <c r="K3774" s="11">
        <f>+E3774</f>
        <v>695975</v>
      </c>
      <c r="L3774" s="11">
        <f t="shared" si="247"/>
        <v>0</v>
      </c>
      <c r="N3774" s="13" t="s">
        <v>603</v>
      </c>
      <c r="O3774" s="10">
        <f>+IFERROR(VLOOKUP(I3774,'[1]Resumen pagos 2025'!$1:$1048576,9,0),0)</f>
        <v>45744</v>
      </c>
      <c r="P3774" t="b">
        <f t="shared" si="245"/>
        <v>0</v>
      </c>
    </row>
    <row r="3775" spans="1:16">
      <c r="A3775" t="s">
        <v>682</v>
      </c>
      <c r="B3775" t="s">
        <v>41</v>
      </c>
      <c r="C3775" s="9">
        <v>22386</v>
      </c>
      <c r="D3775" s="10">
        <v>45708</v>
      </c>
      <c r="E3775" s="11">
        <v>6602258</v>
      </c>
      <c r="F3775" t="s">
        <v>288</v>
      </c>
      <c r="G3775" s="10">
        <f t="shared" si="243"/>
        <v>45738</v>
      </c>
      <c r="H3775" t="s">
        <v>284</v>
      </c>
      <c r="I3775" s="12" t="str">
        <f t="shared" si="244"/>
        <v>223866602258</v>
      </c>
      <c r="J3775" s="10">
        <v>45701</v>
      </c>
      <c r="K3775" s="11">
        <v>7622212</v>
      </c>
      <c r="L3775" s="11">
        <f t="shared" si="247"/>
        <v>1019954</v>
      </c>
      <c r="N3775" s="13" t="s">
        <v>683</v>
      </c>
      <c r="O3775" s="10">
        <f>+IFERROR(VLOOKUP(I3775,'[1]Resumen pagos 2025'!$1:$1048576,9,0),0)</f>
        <v>0</v>
      </c>
      <c r="P3775" t="b">
        <f t="shared" si="245"/>
        <v>0</v>
      </c>
    </row>
    <row r="3776" spans="1:16">
      <c r="A3776" t="s">
        <v>56</v>
      </c>
      <c r="B3776" t="s">
        <v>41</v>
      </c>
      <c r="C3776" s="9">
        <v>41272</v>
      </c>
      <c r="D3776" s="10">
        <v>45708</v>
      </c>
      <c r="E3776" s="11">
        <v>8726</v>
      </c>
      <c r="F3776" t="s">
        <v>288</v>
      </c>
      <c r="G3776" s="10">
        <f t="shared" si="243"/>
        <v>45738</v>
      </c>
      <c r="H3776" t="s">
        <v>284</v>
      </c>
      <c r="I3776" s="12" t="str">
        <f t="shared" si="244"/>
        <v>412728726</v>
      </c>
      <c r="J3776" s="10">
        <v>45741</v>
      </c>
      <c r="K3776" s="11">
        <f>+E3776</f>
        <v>8726</v>
      </c>
      <c r="L3776" s="11">
        <f t="shared" si="247"/>
        <v>0</v>
      </c>
      <c r="O3776" s="10">
        <f>+IFERROR(VLOOKUP(I3776,'[1]Resumen pagos 2025'!$1:$1048576,9,0),0)</f>
        <v>45741</v>
      </c>
      <c r="P3776" t="b">
        <f t="shared" si="245"/>
        <v>1</v>
      </c>
    </row>
    <row r="3777" spans="1:16">
      <c r="A3777" t="s">
        <v>67</v>
      </c>
      <c r="B3777" t="s">
        <v>41</v>
      </c>
      <c r="C3777" s="9">
        <v>45591</v>
      </c>
      <c r="D3777" s="10">
        <v>45709</v>
      </c>
      <c r="E3777" s="11">
        <v>1358917</v>
      </c>
      <c r="F3777" t="s">
        <v>288</v>
      </c>
      <c r="G3777" s="10">
        <f t="shared" si="243"/>
        <v>45739</v>
      </c>
      <c r="H3777" t="s">
        <v>284</v>
      </c>
      <c r="I3777" s="12" t="str">
        <f t="shared" si="244"/>
        <v>455911358917</v>
      </c>
      <c r="J3777" s="10">
        <v>45743</v>
      </c>
      <c r="K3777" s="11">
        <f>+E3777</f>
        <v>1358917</v>
      </c>
      <c r="L3777" s="11">
        <f t="shared" si="247"/>
        <v>0</v>
      </c>
      <c r="N3777" s="14" t="s">
        <v>298</v>
      </c>
      <c r="O3777" s="10">
        <f>+IFERROR(VLOOKUP(I3777,'[1]Resumen pagos 2025'!$1:$1048576,9,0),0)</f>
        <v>45744</v>
      </c>
      <c r="P3777" t="b">
        <f t="shared" si="245"/>
        <v>0</v>
      </c>
    </row>
    <row r="3778" spans="1:16">
      <c r="A3778" t="s">
        <v>466</v>
      </c>
      <c r="B3778" t="s">
        <v>41</v>
      </c>
      <c r="C3778" s="9">
        <v>2170</v>
      </c>
      <c r="D3778" s="10">
        <v>45709</v>
      </c>
      <c r="E3778" s="11">
        <v>226076</v>
      </c>
      <c r="F3778" t="s">
        <v>288</v>
      </c>
      <c r="G3778" s="10">
        <f t="shared" ref="G3778:G3841" si="248">+D3778+30</f>
        <v>45739</v>
      </c>
      <c r="H3778" t="s">
        <v>284</v>
      </c>
      <c r="I3778" s="12" t="str">
        <f t="shared" ref="I3778:I3841" si="249">+C3778&amp;E3778</f>
        <v>2170226076</v>
      </c>
      <c r="J3778" s="10">
        <v>45743</v>
      </c>
      <c r="K3778" s="11">
        <f>+E3778</f>
        <v>226076</v>
      </c>
      <c r="L3778" s="11">
        <f t="shared" si="247"/>
        <v>0</v>
      </c>
      <c r="O3778" s="10">
        <f>+IFERROR(VLOOKUP(I3778,'[1]Resumen pagos 2025'!$1:$1048576,9,0),0)</f>
        <v>45750</v>
      </c>
      <c r="P3778" t="b">
        <f t="shared" si="245"/>
        <v>0</v>
      </c>
    </row>
    <row r="3779" spans="1:16">
      <c r="A3779" t="s">
        <v>580</v>
      </c>
      <c r="B3779" t="s">
        <v>41</v>
      </c>
      <c r="C3779" s="9">
        <v>191459</v>
      </c>
      <c r="D3779" s="10">
        <v>45709</v>
      </c>
      <c r="E3779" s="11">
        <v>426554</v>
      </c>
      <c r="F3779" t="s">
        <v>288</v>
      </c>
      <c r="G3779" s="10">
        <f t="shared" si="248"/>
        <v>45739</v>
      </c>
      <c r="H3779" t="s">
        <v>284</v>
      </c>
      <c r="I3779" s="12" t="str">
        <f t="shared" si="249"/>
        <v>191459426554</v>
      </c>
      <c r="J3779" s="10">
        <v>45743</v>
      </c>
      <c r="K3779" s="11">
        <f>+E3779</f>
        <v>426554</v>
      </c>
      <c r="L3779" s="11">
        <f t="shared" si="247"/>
        <v>0</v>
      </c>
      <c r="O3779" s="10">
        <f>+IFERROR(VLOOKUP(I3779,'[1]Resumen pagos 2025'!$1:$1048576,9,0),0)</f>
        <v>45744</v>
      </c>
      <c r="P3779" t="b">
        <f t="shared" si="245"/>
        <v>0</v>
      </c>
    </row>
    <row r="3780" spans="1:16">
      <c r="A3780" t="s">
        <v>61</v>
      </c>
      <c r="B3780" t="s">
        <v>310</v>
      </c>
      <c r="C3780" s="9">
        <v>98</v>
      </c>
      <c r="D3780" s="10">
        <v>45709</v>
      </c>
      <c r="E3780" s="11">
        <v>-959300</v>
      </c>
      <c r="F3780" t="s">
        <v>288</v>
      </c>
      <c r="G3780" s="10">
        <f t="shared" si="248"/>
        <v>45739</v>
      </c>
      <c r="H3780" t="s">
        <v>311</v>
      </c>
      <c r="I3780" s="12" t="str">
        <f t="shared" si="249"/>
        <v>98-959300</v>
      </c>
      <c r="L3780" s="11">
        <f t="shared" si="247"/>
        <v>959300</v>
      </c>
      <c r="O3780" s="10">
        <f>+IFERROR(VLOOKUP(I3780,'[1]Resumen pagos 2025'!$1:$1048576,9,0),0)</f>
        <v>0</v>
      </c>
      <c r="P3780" t="b">
        <f t="shared" si="245"/>
        <v>1</v>
      </c>
    </row>
    <row r="3781" spans="1:16">
      <c r="A3781" t="s">
        <v>668</v>
      </c>
      <c r="B3781" t="s">
        <v>41</v>
      </c>
      <c r="C3781" s="9">
        <v>50658776</v>
      </c>
      <c r="D3781" s="10">
        <v>45712</v>
      </c>
      <c r="E3781" s="11">
        <v>101092</v>
      </c>
      <c r="F3781" t="s">
        <v>288</v>
      </c>
      <c r="G3781" s="10">
        <f t="shared" si="248"/>
        <v>45742</v>
      </c>
      <c r="H3781" t="s">
        <v>284</v>
      </c>
      <c r="I3781" s="12" t="str">
        <f t="shared" si="249"/>
        <v>50658776101092</v>
      </c>
      <c r="J3781" s="10">
        <v>45712</v>
      </c>
      <c r="K3781" s="11">
        <v>101092</v>
      </c>
      <c r="L3781" s="11">
        <f t="shared" si="247"/>
        <v>0</v>
      </c>
      <c r="O3781" s="10">
        <f>+IFERROR(VLOOKUP(I3781,'[1]Resumen pagos 2025'!$1:$1048576,9,0),0)</f>
        <v>0</v>
      </c>
      <c r="P3781" t="b">
        <f t="shared" si="245"/>
        <v>0</v>
      </c>
    </row>
    <row r="3782" spans="1:16">
      <c r="A3782" t="s">
        <v>92</v>
      </c>
      <c r="B3782" t="s">
        <v>41</v>
      </c>
      <c r="C3782" s="9">
        <v>1776</v>
      </c>
      <c r="D3782" s="10">
        <v>45712</v>
      </c>
      <c r="E3782" s="11">
        <v>221076</v>
      </c>
      <c r="F3782" t="s">
        <v>288</v>
      </c>
      <c r="G3782" s="10">
        <f t="shared" si="248"/>
        <v>45742</v>
      </c>
      <c r="H3782" t="s">
        <v>284</v>
      </c>
      <c r="I3782" s="12" t="str">
        <f t="shared" si="249"/>
        <v>1776221076</v>
      </c>
      <c r="J3782" s="10">
        <v>45726</v>
      </c>
      <c r="K3782" s="11">
        <v>221076</v>
      </c>
      <c r="L3782" s="11">
        <f t="shared" si="247"/>
        <v>0</v>
      </c>
      <c r="O3782" s="10">
        <f>+IFERROR(VLOOKUP(I3782,'[1]Resumen pagos 2025'!$1:$1048576,9,0),0)</f>
        <v>0</v>
      </c>
      <c r="P3782" t="b">
        <f t="shared" si="245"/>
        <v>0</v>
      </c>
    </row>
    <row r="3783" spans="1:16">
      <c r="A3783" t="s">
        <v>49</v>
      </c>
      <c r="B3783" t="s">
        <v>41</v>
      </c>
      <c r="C3783" s="9">
        <v>15386</v>
      </c>
      <c r="D3783" s="10">
        <v>45712</v>
      </c>
      <c r="E3783" s="11">
        <v>239699</v>
      </c>
      <c r="F3783" t="s">
        <v>288</v>
      </c>
      <c r="G3783" s="10">
        <f t="shared" si="248"/>
        <v>45742</v>
      </c>
      <c r="H3783" t="s">
        <v>284</v>
      </c>
      <c r="I3783" s="12" t="str">
        <f t="shared" si="249"/>
        <v>15386239699</v>
      </c>
      <c r="J3783" s="10">
        <v>45743</v>
      </c>
      <c r="K3783" s="11">
        <f>+E3783</f>
        <v>239699</v>
      </c>
      <c r="L3783" s="11">
        <f t="shared" si="247"/>
        <v>0</v>
      </c>
      <c r="O3783" s="10">
        <f>+IFERROR(VLOOKUP(I3783,'[1]Resumen pagos 2025'!$1:$1048576,9,0),0)</f>
        <v>45744</v>
      </c>
      <c r="P3783" t="b">
        <f t="shared" ref="P3783:P3846" si="250">+O3783=J3783</f>
        <v>0</v>
      </c>
    </row>
    <row r="3784" spans="1:16">
      <c r="A3784" t="s">
        <v>305</v>
      </c>
      <c r="B3784" t="s">
        <v>41</v>
      </c>
      <c r="C3784" s="9">
        <v>5215237</v>
      </c>
      <c r="D3784" s="10">
        <v>45713</v>
      </c>
      <c r="E3784" s="11">
        <v>854940</v>
      </c>
      <c r="F3784" t="s">
        <v>288</v>
      </c>
      <c r="G3784" s="10">
        <f t="shared" si="248"/>
        <v>45743</v>
      </c>
      <c r="H3784" t="s">
        <v>284</v>
      </c>
      <c r="I3784" s="12" t="str">
        <f t="shared" si="249"/>
        <v>5215237854940</v>
      </c>
      <c r="J3784" s="10">
        <v>45713</v>
      </c>
      <c r="K3784" s="11">
        <v>854940</v>
      </c>
      <c r="L3784" s="11">
        <f t="shared" si="247"/>
        <v>0</v>
      </c>
      <c r="O3784" s="10">
        <f>+IFERROR(VLOOKUP(I3784,'[1]Resumen pagos 2025'!$1:$1048576,9,0),0)</f>
        <v>45713</v>
      </c>
      <c r="P3784" t="b">
        <f t="shared" si="250"/>
        <v>1</v>
      </c>
    </row>
    <row r="3785" spans="1:16">
      <c r="A3785" t="s">
        <v>66</v>
      </c>
      <c r="B3785" t="s">
        <v>41</v>
      </c>
      <c r="C3785" s="9">
        <v>24</v>
      </c>
      <c r="D3785" s="10">
        <v>45713</v>
      </c>
      <c r="E3785" s="11">
        <v>460067</v>
      </c>
      <c r="F3785" t="s">
        <v>288</v>
      </c>
      <c r="G3785" s="10">
        <f t="shared" si="248"/>
        <v>45743</v>
      </c>
      <c r="H3785" t="s">
        <v>284</v>
      </c>
      <c r="I3785" s="12" t="str">
        <f t="shared" si="249"/>
        <v>24460067</v>
      </c>
      <c r="J3785" s="10">
        <v>45715</v>
      </c>
      <c r="K3785" s="11">
        <f>+E3785</f>
        <v>460067</v>
      </c>
      <c r="L3785" s="11">
        <f t="shared" si="247"/>
        <v>0</v>
      </c>
      <c r="N3785" s="14" t="s">
        <v>588</v>
      </c>
      <c r="O3785" s="10">
        <f>+IFERROR(VLOOKUP(I3785,'[1]Resumen pagos 2025'!$1:$1048576,9,0),0)</f>
        <v>45715</v>
      </c>
      <c r="P3785" t="b">
        <f t="shared" si="250"/>
        <v>1</v>
      </c>
    </row>
    <row r="3786" spans="1:16">
      <c r="A3786" t="s">
        <v>668</v>
      </c>
      <c r="B3786" t="s">
        <v>41</v>
      </c>
      <c r="C3786" s="9">
        <v>50698863</v>
      </c>
      <c r="D3786" s="10">
        <v>45714</v>
      </c>
      <c r="E3786" s="11">
        <v>12920</v>
      </c>
      <c r="F3786" t="s">
        <v>288</v>
      </c>
      <c r="G3786" s="10">
        <f t="shared" si="248"/>
        <v>45744</v>
      </c>
      <c r="H3786" t="s">
        <v>284</v>
      </c>
      <c r="I3786" s="12" t="str">
        <f t="shared" si="249"/>
        <v>5069886312920</v>
      </c>
      <c r="J3786" s="10">
        <v>45714</v>
      </c>
      <c r="K3786" s="11">
        <v>12920</v>
      </c>
      <c r="L3786" s="11">
        <f t="shared" si="247"/>
        <v>0</v>
      </c>
      <c r="O3786" s="10">
        <f>+IFERROR(VLOOKUP(I3786,'[1]Resumen pagos 2025'!$1:$1048576,9,0),0)</f>
        <v>0</v>
      </c>
      <c r="P3786" t="b">
        <f t="shared" si="250"/>
        <v>0</v>
      </c>
    </row>
    <row r="3787" spans="1:16">
      <c r="A3787" t="s">
        <v>668</v>
      </c>
      <c r="B3787" t="s">
        <v>297</v>
      </c>
      <c r="C3787" s="9">
        <v>13266976</v>
      </c>
      <c r="D3787" s="10">
        <v>45714</v>
      </c>
      <c r="E3787" s="11">
        <v>6080</v>
      </c>
      <c r="F3787" t="s">
        <v>288</v>
      </c>
      <c r="G3787" s="10">
        <f t="shared" si="248"/>
        <v>45744</v>
      </c>
      <c r="H3787" t="s">
        <v>284</v>
      </c>
      <c r="I3787" s="12" t="str">
        <f t="shared" si="249"/>
        <v>132669766080</v>
      </c>
      <c r="J3787" s="10">
        <v>45714</v>
      </c>
      <c r="K3787" s="11">
        <v>6080</v>
      </c>
      <c r="L3787" s="11">
        <f t="shared" si="247"/>
        <v>0</v>
      </c>
      <c r="O3787" s="10">
        <f>+IFERROR(VLOOKUP(I3787,'[1]Resumen pagos 2025'!$1:$1048576,9,0),0)</f>
        <v>0</v>
      </c>
      <c r="P3787" t="b">
        <f t="shared" si="250"/>
        <v>0</v>
      </c>
    </row>
    <row r="3788" spans="1:16">
      <c r="A3788" t="s">
        <v>55</v>
      </c>
      <c r="B3788" t="s">
        <v>41</v>
      </c>
      <c r="C3788" s="9">
        <v>1166356</v>
      </c>
      <c r="D3788" s="10">
        <v>45714</v>
      </c>
      <c r="E3788" s="11">
        <v>1379981</v>
      </c>
      <c r="F3788" t="s">
        <v>288</v>
      </c>
      <c r="G3788" s="10">
        <f t="shared" si="248"/>
        <v>45744</v>
      </c>
      <c r="H3788" t="s">
        <v>284</v>
      </c>
      <c r="I3788" s="12" t="str">
        <f t="shared" si="249"/>
        <v>11663561379981</v>
      </c>
      <c r="J3788" s="10">
        <v>45743</v>
      </c>
      <c r="K3788" s="11">
        <f>+E3788</f>
        <v>1379981</v>
      </c>
      <c r="L3788" s="11">
        <f t="shared" si="247"/>
        <v>0</v>
      </c>
      <c r="N3788" s="14" t="s">
        <v>304</v>
      </c>
      <c r="O3788" s="10">
        <f>+IFERROR(VLOOKUP(I3788,'[1]Resumen pagos 2025'!$1:$1048576,9,0),0)</f>
        <v>45744</v>
      </c>
      <c r="P3788" t="b">
        <f t="shared" si="250"/>
        <v>0</v>
      </c>
    </row>
    <row r="3789" spans="1:16">
      <c r="A3789" t="s">
        <v>55</v>
      </c>
      <c r="B3789" t="s">
        <v>41</v>
      </c>
      <c r="C3789" s="9">
        <v>1166357</v>
      </c>
      <c r="D3789" s="10">
        <v>45714</v>
      </c>
      <c r="E3789" s="11">
        <v>188520</v>
      </c>
      <c r="F3789" t="s">
        <v>288</v>
      </c>
      <c r="G3789" s="10">
        <f t="shared" si="248"/>
        <v>45744</v>
      </c>
      <c r="H3789" t="s">
        <v>284</v>
      </c>
      <c r="I3789" s="12" t="str">
        <f t="shared" si="249"/>
        <v>1166357188520</v>
      </c>
      <c r="J3789" s="10">
        <v>45743</v>
      </c>
      <c r="K3789" s="11">
        <f>+E3789</f>
        <v>188520</v>
      </c>
      <c r="L3789" s="11">
        <f t="shared" si="247"/>
        <v>0</v>
      </c>
      <c r="N3789" s="14" t="s">
        <v>304</v>
      </c>
      <c r="O3789" s="10">
        <f>+IFERROR(VLOOKUP(I3789,'[1]Resumen pagos 2025'!$1:$1048576,9,0),0)</f>
        <v>45744</v>
      </c>
      <c r="P3789" t="b">
        <f t="shared" si="250"/>
        <v>0</v>
      </c>
    </row>
    <row r="3790" spans="1:16">
      <c r="A3790" t="s">
        <v>305</v>
      </c>
      <c r="B3790" t="s">
        <v>41</v>
      </c>
      <c r="C3790" s="9">
        <v>5215573</v>
      </c>
      <c r="D3790" s="10">
        <v>45714</v>
      </c>
      <c r="E3790" s="11">
        <v>46519</v>
      </c>
      <c r="F3790" t="s">
        <v>288</v>
      </c>
      <c r="G3790" s="10">
        <f t="shared" si="248"/>
        <v>45744</v>
      </c>
      <c r="H3790" t="s">
        <v>284</v>
      </c>
      <c r="I3790" s="12" t="str">
        <f t="shared" si="249"/>
        <v>521557346519</v>
      </c>
      <c r="L3790" s="11">
        <f t="shared" si="247"/>
        <v>-46519</v>
      </c>
      <c r="O3790" s="10">
        <f>+IFERROR(VLOOKUP(I3790,'[1]Resumen pagos 2025'!$1:$1048576,9,0),0)</f>
        <v>0</v>
      </c>
      <c r="P3790" t="b">
        <f t="shared" si="250"/>
        <v>1</v>
      </c>
    </row>
    <row r="3791" spans="1:16">
      <c r="A3791" t="s">
        <v>305</v>
      </c>
      <c r="B3791" t="s">
        <v>41</v>
      </c>
      <c r="C3791" s="9">
        <v>5215572</v>
      </c>
      <c r="D3791" s="10">
        <v>45714</v>
      </c>
      <c r="E3791" s="11">
        <v>627461</v>
      </c>
      <c r="F3791" t="s">
        <v>288</v>
      </c>
      <c r="G3791" s="10">
        <f t="shared" si="248"/>
        <v>45744</v>
      </c>
      <c r="H3791" t="s">
        <v>284</v>
      </c>
      <c r="I3791" s="12" t="str">
        <f t="shared" si="249"/>
        <v>5215572627461</v>
      </c>
      <c r="L3791" s="11">
        <f t="shared" si="247"/>
        <v>-627461</v>
      </c>
      <c r="O3791" s="10">
        <f>+IFERROR(VLOOKUP(I3791,'[1]Resumen pagos 2025'!$1:$1048576,9,0),0)</f>
        <v>0</v>
      </c>
      <c r="P3791" t="b">
        <f t="shared" si="250"/>
        <v>1</v>
      </c>
    </row>
    <row r="3792" spans="1:16">
      <c r="A3792" t="s">
        <v>53</v>
      </c>
      <c r="B3792" t="s">
        <v>41</v>
      </c>
      <c r="C3792" s="9">
        <v>23612</v>
      </c>
      <c r="D3792" s="10">
        <v>45714</v>
      </c>
      <c r="E3792" s="11">
        <v>347933</v>
      </c>
      <c r="F3792" t="s">
        <v>288</v>
      </c>
      <c r="G3792" s="10">
        <f t="shared" si="248"/>
        <v>45744</v>
      </c>
      <c r="H3792" t="s">
        <v>284</v>
      </c>
      <c r="I3792" s="12" t="str">
        <f t="shared" si="249"/>
        <v>23612347933</v>
      </c>
      <c r="J3792" s="10">
        <v>45743</v>
      </c>
      <c r="K3792" s="11">
        <f>+E3792</f>
        <v>347933</v>
      </c>
      <c r="L3792" s="11">
        <f t="shared" si="247"/>
        <v>0</v>
      </c>
      <c r="O3792" s="10">
        <f>+IFERROR(VLOOKUP(I3792,'[1]Resumen pagos 2025'!$1:$1048576,9,0),0)</f>
        <v>45744</v>
      </c>
      <c r="P3792" t="b">
        <f t="shared" si="250"/>
        <v>0</v>
      </c>
    </row>
    <row r="3793" spans="1:16">
      <c r="A3793" t="s">
        <v>453</v>
      </c>
      <c r="B3793" t="s">
        <v>41</v>
      </c>
      <c r="C3793" s="9">
        <v>1923834</v>
      </c>
      <c r="D3793" s="10">
        <v>45715</v>
      </c>
      <c r="E3793" s="11">
        <v>529990</v>
      </c>
      <c r="F3793" t="s">
        <v>288</v>
      </c>
      <c r="G3793" s="10">
        <f t="shared" si="248"/>
        <v>45745</v>
      </c>
      <c r="H3793" t="s">
        <v>284</v>
      </c>
      <c r="I3793" s="12" t="str">
        <f t="shared" si="249"/>
        <v>1923834529990</v>
      </c>
      <c r="J3793" s="10">
        <v>45714</v>
      </c>
      <c r="K3793" s="11">
        <v>529990</v>
      </c>
      <c r="L3793" s="11">
        <f t="shared" si="247"/>
        <v>0</v>
      </c>
      <c r="O3793" s="10">
        <f>+IFERROR(VLOOKUP(I3793,'[1]Resumen pagos 2025'!$1:$1048576,9,0),0)</f>
        <v>45714</v>
      </c>
      <c r="P3793" t="b">
        <f t="shared" si="250"/>
        <v>1</v>
      </c>
    </row>
    <row r="3794" spans="1:16">
      <c r="A3794" t="s">
        <v>47</v>
      </c>
      <c r="B3794" t="s">
        <v>41</v>
      </c>
      <c r="C3794" s="9">
        <v>14165</v>
      </c>
      <c r="D3794" s="10">
        <v>45715</v>
      </c>
      <c r="E3794" s="11">
        <v>2911139</v>
      </c>
      <c r="F3794" t="s">
        <v>288</v>
      </c>
      <c r="G3794" s="10">
        <f t="shared" si="248"/>
        <v>45745</v>
      </c>
      <c r="H3794" t="s">
        <v>284</v>
      </c>
      <c r="I3794" s="12" t="str">
        <f t="shared" si="249"/>
        <v>141652911139</v>
      </c>
      <c r="J3794" s="10">
        <v>45743</v>
      </c>
      <c r="K3794" s="11">
        <f>+E3794</f>
        <v>2911139</v>
      </c>
      <c r="L3794" s="11">
        <f t="shared" si="247"/>
        <v>0</v>
      </c>
      <c r="O3794" s="10">
        <f>+IFERROR(VLOOKUP(I3794,'[1]Resumen pagos 2025'!$1:$1048576,9,0),0)</f>
        <v>45744</v>
      </c>
      <c r="P3794" t="b">
        <f t="shared" si="250"/>
        <v>0</v>
      </c>
    </row>
    <row r="3795" spans="1:16">
      <c r="A3795" t="s">
        <v>92</v>
      </c>
      <c r="B3795" t="s">
        <v>41</v>
      </c>
      <c r="C3795" s="9">
        <v>1783</v>
      </c>
      <c r="D3795" s="10">
        <v>45715</v>
      </c>
      <c r="E3795" s="11">
        <v>1035580</v>
      </c>
      <c r="F3795" t="s">
        <v>288</v>
      </c>
      <c r="G3795" s="10">
        <f t="shared" si="248"/>
        <v>45745</v>
      </c>
      <c r="H3795" t="s">
        <v>284</v>
      </c>
      <c r="I3795" s="12" t="str">
        <f t="shared" si="249"/>
        <v>17831035580</v>
      </c>
      <c r="J3795" s="10">
        <v>45726</v>
      </c>
      <c r="K3795" s="11">
        <v>1035580</v>
      </c>
      <c r="L3795" s="11">
        <f t="shared" si="247"/>
        <v>0</v>
      </c>
      <c r="O3795" s="10">
        <f>+IFERROR(VLOOKUP(I3795,'[1]Resumen pagos 2025'!$1:$1048576,9,0),0)</f>
        <v>0</v>
      </c>
      <c r="P3795" t="b">
        <f t="shared" si="250"/>
        <v>0</v>
      </c>
    </row>
    <row r="3796" spans="1:16">
      <c r="A3796" t="s">
        <v>285</v>
      </c>
      <c r="B3796" t="s">
        <v>41</v>
      </c>
      <c r="C3796" s="9">
        <v>1729</v>
      </c>
      <c r="D3796" s="10">
        <v>45715</v>
      </c>
      <c r="E3796" s="11">
        <v>187959</v>
      </c>
      <c r="F3796" t="s">
        <v>288</v>
      </c>
      <c r="G3796" s="10">
        <f t="shared" si="248"/>
        <v>45745</v>
      </c>
      <c r="H3796" t="s">
        <v>284</v>
      </c>
      <c r="I3796" s="12" t="str">
        <f t="shared" si="249"/>
        <v>1729187959</v>
      </c>
      <c r="J3796" s="10">
        <v>45726</v>
      </c>
      <c r="K3796" s="11">
        <v>187959</v>
      </c>
      <c r="L3796" s="11">
        <f t="shared" si="247"/>
        <v>0</v>
      </c>
      <c r="O3796" s="10">
        <f>+IFERROR(VLOOKUP(I3796,'[1]Resumen pagos 2025'!$1:$1048576,9,0),0)</f>
        <v>45716</v>
      </c>
      <c r="P3796" t="b">
        <f t="shared" si="250"/>
        <v>0</v>
      </c>
    </row>
    <row r="3797" spans="1:16">
      <c r="A3797" t="s">
        <v>532</v>
      </c>
      <c r="B3797" t="s">
        <v>41</v>
      </c>
      <c r="C3797" s="9">
        <v>2841</v>
      </c>
      <c r="D3797" s="10">
        <v>45715</v>
      </c>
      <c r="E3797" s="11">
        <v>614752</v>
      </c>
      <c r="F3797" t="s">
        <v>288</v>
      </c>
      <c r="G3797" s="10">
        <f t="shared" si="248"/>
        <v>45745</v>
      </c>
      <c r="H3797" t="s">
        <v>284</v>
      </c>
      <c r="I3797" s="12" t="str">
        <f t="shared" si="249"/>
        <v>2841614752</v>
      </c>
      <c r="J3797" s="10">
        <v>45743</v>
      </c>
      <c r="K3797" s="11">
        <f>+E3797</f>
        <v>614752</v>
      </c>
      <c r="L3797" s="11">
        <f t="shared" si="247"/>
        <v>0</v>
      </c>
      <c r="O3797" s="10">
        <f>+IFERROR(VLOOKUP(I3797,'[1]Resumen pagos 2025'!$1:$1048576,9,0),0)</f>
        <v>45744</v>
      </c>
      <c r="P3797" t="b">
        <f t="shared" si="250"/>
        <v>0</v>
      </c>
    </row>
    <row r="3798" spans="1:16">
      <c r="A3798" t="s">
        <v>532</v>
      </c>
      <c r="B3798" t="s">
        <v>41</v>
      </c>
      <c r="C3798" s="9">
        <v>2840</v>
      </c>
      <c r="D3798" s="10">
        <v>45715</v>
      </c>
      <c r="E3798" s="11">
        <v>699791</v>
      </c>
      <c r="F3798" t="s">
        <v>288</v>
      </c>
      <c r="G3798" s="10">
        <f t="shared" si="248"/>
        <v>45745</v>
      </c>
      <c r="H3798" t="s">
        <v>284</v>
      </c>
      <c r="I3798" s="12" t="str">
        <f t="shared" si="249"/>
        <v>2840699791</v>
      </c>
      <c r="J3798" s="10">
        <v>45743</v>
      </c>
      <c r="K3798" s="11">
        <f>+E3798</f>
        <v>699791</v>
      </c>
      <c r="L3798" s="11">
        <f t="shared" si="247"/>
        <v>0</v>
      </c>
      <c r="O3798" s="10">
        <f>+IFERROR(VLOOKUP(I3798,'[1]Resumen pagos 2025'!$1:$1048576,9,0),0)</f>
        <v>45744</v>
      </c>
      <c r="P3798" t="b">
        <f t="shared" si="250"/>
        <v>0</v>
      </c>
    </row>
    <row r="3799" spans="1:16">
      <c r="A3799" t="s">
        <v>376</v>
      </c>
      <c r="B3799" t="s">
        <v>41</v>
      </c>
      <c r="C3799" s="9">
        <v>8815230</v>
      </c>
      <c r="D3799" s="10">
        <v>45716</v>
      </c>
      <c r="E3799" s="11">
        <v>23748</v>
      </c>
      <c r="F3799" t="s">
        <v>288</v>
      </c>
      <c r="G3799" s="10">
        <f t="shared" si="248"/>
        <v>45746</v>
      </c>
      <c r="H3799" t="s">
        <v>284</v>
      </c>
      <c r="I3799" s="12" t="str">
        <f t="shared" si="249"/>
        <v>881523023748</v>
      </c>
      <c r="J3799" s="10">
        <v>45716</v>
      </c>
      <c r="K3799" s="11">
        <v>23748</v>
      </c>
      <c r="L3799" s="11">
        <f t="shared" si="247"/>
        <v>0</v>
      </c>
      <c r="O3799" s="10">
        <f>+IFERROR(VLOOKUP(I3799,'[1]Resumen pagos 2025'!$1:$1048576,9,0),0)</f>
        <v>0</v>
      </c>
      <c r="P3799" t="b">
        <f t="shared" si="250"/>
        <v>0</v>
      </c>
    </row>
    <row r="3800" spans="1:16">
      <c r="A3800" t="s">
        <v>63</v>
      </c>
      <c r="B3800" t="s">
        <v>41</v>
      </c>
      <c r="C3800" s="9">
        <v>9141</v>
      </c>
      <c r="D3800" s="10">
        <v>45716</v>
      </c>
      <c r="E3800" s="11">
        <v>989955</v>
      </c>
      <c r="F3800" t="s">
        <v>288</v>
      </c>
      <c r="G3800" s="10">
        <f t="shared" si="248"/>
        <v>45746</v>
      </c>
      <c r="H3800" t="s">
        <v>284</v>
      </c>
      <c r="I3800" s="12" t="str">
        <f t="shared" si="249"/>
        <v>9141989955</v>
      </c>
      <c r="J3800" s="10">
        <v>45744</v>
      </c>
      <c r="K3800" s="11">
        <f>+E3800</f>
        <v>989955</v>
      </c>
      <c r="L3800" s="11">
        <f t="shared" si="247"/>
        <v>0</v>
      </c>
      <c r="N3800" s="13" t="s">
        <v>613</v>
      </c>
      <c r="O3800" s="10">
        <f>+IFERROR(VLOOKUP(I3800,'[1]Resumen pagos 2025'!$1:$1048576,9,0),0)</f>
        <v>45744</v>
      </c>
      <c r="P3800" t="b">
        <f t="shared" si="250"/>
        <v>1</v>
      </c>
    </row>
    <row r="3801" spans="1:16">
      <c r="A3801" t="s">
        <v>682</v>
      </c>
      <c r="B3801" t="s">
        <v>41</v>
      </c>
      <c r="C3801" s="9">
        <v>22605</v>
      </c>
      <c r="D3801" s="10">
        <v>45716</v>
      </c>
      <c r="E3801" s="11">
        <v>7316065</v>
      </c>
      <c r="F3801" t="s">
        <v>288</v>
      </c>
      <c r="G3801" s="10">
        <f t="shared" si="248"/>
        <v>45746</v>
      </c>
      <c r="H3801" t="s">
        <v>284</v>
      </c>
      <c r="I3801" s="12" t="str">
        <f t="shared" si="249"/>
        <v>226057316065</v>
      </c>
      <c r="J3801" s="10">
        <v>45796</v>
      </c>
      <c r="K3801" s="34">
        <v>5058761</v>
      </c>
      <c r="L3801" s="34">
        <f t="shared" si="247"/>
        <v>-2257304</v>
      </c>
      <c r="M3801" t="s">
        <v>767</v>
      </c>
      <c r="N3801" s="13" t="s">
        <v>683</v>
      </c>
      <c r="O3801" s="10">
        <f>+IFERROR(VLOOKUP(I3801,'[1]Resumen pagos 2025'!$1:$1048576,9,0),0)</f>
        <v>0</v>
      </c>
      <c r="P3801" t="b">
        <f t="shared" si="250"/>
        <v>0</v>
      </c>
    </row>
    <row r="3802" spans="1:16">
      <c r="A3802" t="s">
        <v>768</v>
      </c>
      <c r="B3802" t="s">
        <v>41</v>
      </c>
      <c r="C3802" s="9">
        <v>42327</v>
      </c>
      <c r="D3802" s="10">
        <v>45716</v>
      </c>
      <c r="E3802" s="11">
        <v>3899991</v>
      </c>
      <c r="F3802" t="s">
        <v>288</v>
      </c>
      <c r="G3802" s="10">
        <f t="shared" si="248"/>
        <v>45746</v>
      </c>
      <c r="H3802" t="s">
        <v>284</v>
      </c>
      <c r="I3802" s="12" t="str">
        <f t="shared" si="249"/>
        <v>423273899991</v>
      </c>
      <c r="J3802" s="10">
        <v>45685</v>
      </c>
      <c r="K3802" s="11">
        <v>3899991</v>
      </c>
      <c r="L3802" s="11">
        <f t="shared" si="247"/>
        <v>0</v>
      </c>
      <c r="O3802" s="10">
        <f>+IFERROR(VLOOKUP(I3802,'[1]Resumen pagos 2025'!$1:$1048576,9,0),0)</f>
        <v>45685</v>
      </c>
      <c r="P3802" t="b">
        <f t="shared" si="250"/>
        <v>1</v>
      </c>
    </row>
    <row r="3803" spans="1:16">
      <c r="A3803" t="s">
        <v>580</v>
      </c>
      <c r="B3803" t="s">
        <v>41</v>
      </c>
      <c r="C3803" s="9">
        <v>191692</v>
      </c>
      <c r="D3803" s="10">
        <v>45716</v>
      </c>
      <c r="E3803" s="11">
        <v>220918</v>
      </c>
      <c r="F3803" t="s">
        <v>288</v>
      </c>
      <c r="G3803" s="10">
        <f t="shared" si="248"/>
        <v>45746</v>
      </c>
      <c r="H3803" t="s">
        <v>284</v>
      </c>
      <c r="I3803" s="12" t="str">
        <f t="shared" si="249"/>
        <v>191692220918</v>
      </c>
      <c r="J3803" s="10">
        <v>45744</v>
      </c>
      <c r="K3803" s="11">
        <f>+E3803</f>
        <v>220918</v>
      </c>
      <c r="L3803" s="11">
        <f t="shared" si="247"/>
        <v>0</v>
      </c>
      <c r="O3803" s="10">
        <f>+IFERROR(VLOOKUP(I3803,'[1]Resumen pagos 2025'!$1:$1048576,9,0),0)</f>
        <v>45744</v>
      </c>
      <c r="P3803" t="b">
        <f t="shared" si="250"/>
        <v>1</v>
      </c>
    </row>
    <row r="3804" spans="1:16">
      <c r="A3804" t="s">
        <v>98</v>
      </c>
      <c r="B3804" t="s">
        <v>41</v>
      </c>
      <c r="C3804" s="9">
        <v>8013</v>
      </c>
      <c r="D3804" s="10">
        <v>45716</v>
      </c>
      <c r="E3804" s="11">
        <v>1054290</v>
      </c>
      <c r="F3804" t="s">
        <v>288</v>
      </c>
      <c r="G3804" s="10">
        <f t="shared" si="248"/>
        <v>45746</v>
      </c>
      <c r="H3804" t="s">
        <v>284</v>
      </c>
      <c r="I3804" s="12" t="str">
        <f t="shared" si="249"/>
        <v>80131054290</v>
      </c>
      <c r="J3804" s="10">
        <v>45744</v>
      </c>
      <c r="K3804" s="11">
        <f>+E3804</f>
        <v>1054290</v>
      </c>
      <c r="L3804" s="11">
        <f t="shared" si="247"/>
        <v>0</v>
      </c>
      <c r="O3804" s="10">
        <f>+IFERROR(VLOOKUP(I3804,'[1]Resumen pagos 2025'!$1:$1048576,9,0),0)</f>
        <v>45744</v>
      </c>
      <c r="P3804" t="b">
        <f t="shared" si="250"/>
        <v>1</v>
      </c>
    </row>
    <row r="3805" spans="1:16">
      <c r="A3805" t="s">
        <v>98</v>
      </c>
      <c r="B3805" t="s">
        <v>41</v>
      </c>
      <c r="C3805" s="9">
        <v>8014</v>
      </c>
      <c r="D3805" s="10">
        <v>45716</v>
      </c>
      <c r="E3805" s="11">
        <v>470488</v>
      </c>
      <c r="F3805" t="s">
        <v>288</v>
      </c>
      <c r="G3805" s="10">
        <f t="shared" si="248"/>
        <v>45746</v>
      </c>
      <c r="H3805" t="s">
        <v>284</v>
      </c>
      <c r="I3805" s="12" t="str">
        <f t="shared" si="249"/>
        <v>8014470488</v>
      </c>
      <c r="J3805" s="10">
        <v>45744</v>
      </c>
      <c r="K3805" s="11">
        <f>+E3805</f>
        <v>470488</v>
      </c>
      <c r="L3805" s="11">
        <f t="shared" si="247"/>
        <v>0</v>
      </c>
      <c r="O3805" s="10">
        <f>+IFERROR(VLOOKUP(I3805,'[1]Resumen pagos 2025'!$1:$1048576,9,0),0)</f>
        <v>45744</v>
      </c>
      <c r="P3805" t="b">
        <f t="shared" si="250"/>
        <v>1</v>
      </c>
    </row>
    <row r="3806" spans="1:16">
      <c r="A3806" t="s">
        <v>98</v>
      </c>
      <c r="B3806" t="s">
        <v>41</v>
      </c>
      <c r="C3806" s="9">
        <v>8012</v>
      </c>
      <c r="D3806" s="10">
        <v>45716</v>
      </c>
      <c r="E3806" s="11">
        <v>1424440</v>
      </c>
      <c r="F3806" t="s">
        <v>288</v>
      </c>
      <c r="G3806" s="10">
        <f t="shared" si="248"/>
        <v>45746</v>
      </c>
      <c r="H3806" t="s">
        <v>284</v>
      </c>
      <c r="I3806" s="12" t="str">
        <f t="shared" si="249"/>
        <v>80121424440</v>
      </c>
      <c r="J3806" s="10">
        <v>45744</v>
      </c>
      <c r="K3806" s="11">
        <f>+E3806</f>
        <v>1424440</v>
      </c>
      <c r="L3806" s="11">
        <f t="shared" si="247"/>
        <v>0</v>
      </c>
      <c r="O3806" s="10">
        <f>+IFERROR(VLOOKUP(I3806,'[1]Resumen pagos 2025'!$1:$1048576,9,0),0)</f>
        <v>45744</v>
      </c>
      <c r="P3806" t="b">
        <f t="shared" si="250"/>
        <v>1</v>
      </c>
    </row>
    <row r="3807" spans="1:16">
      <c r="A3807" t="s">
        <v>98</v>
      </c>
      <c r="B3807" t="s">
        <v>41</v>
      </c>
      <c r="C3807" s="9">
        <v>8015</v>
      </c>
      <c r="D3807" s="10">
        <v>45716</v>
      </c>
      <c r="E3807" s="11">
        <v>61756</v>
      </c>
      <c r="F3807" t="s">
        <v>288</v>
      </c>
      <c r="G3807" s="10">
        <f t="shared" si="248"/>
        <v>45746</v>
      </c>
      <c r="H3807" t="s">
        <v>284</v>
      </c>
      <c r="I3807" s="12" t="str">
        <f t="shared" si="249"/>
        <v>801561756</v>
      </c>
      <c r="J3807" s="10">
        <v>45744</v>
      </c>
      <c r="K3807" s="11">
        <f>+E3807</f>
        <v>61756</v>
      </c>
      <c r="L3807" s="11">
        <f t="shared" si="247"/>
        <v>0</v>
      </c>
      <c r="O3807" s="10">
        <f>+IFERROR(VLOOKUP(I3807,'[1]Resumen pagos 2025'!$1:$1048576,9,0),0)</f>
        <v>45744</v>
      </c>
      <c r="P3807" t="b">
        <f t="shared" si="250"/>
        <v>1</v>
      </c>
    </row>
    <row r="3808" spans="1:16">
      <c r="A3808" t="s">
        <v>769</v>
      </c>
      <c r="B3808" t="s">
        <v>41</v>
      </c>
      <c r="C3808" s="9">
        <v>11198</v>
      </c>
      <c r="D3808" s="10">
        <v>45716</v>
      </c>
      <c r="E3808" s="11">
        <v>2427600</v>
      </c>
      <c r="F3808" t="s">
        <v>288</v>
      </c>
      <c r="G3808" s="10">
        <f t="shared" si="248"/>
        <v>45746</v>
      </c>
      <c r="H3808" t="s">
        <v>284</v>
      </c>
      <c r="I3808" s="12" t="str">
        <f t="shared" si="249"/>
        <v>111982427600</v>
      </c>
      <c r="J3808" s="10">
        <v>45716</v>
      </c>
      <c r="K3808" s="11">
        <v>2427600</v>
      </c>
      <c r="L3808" s="11">
        <f t="shared" si="247"/>
        <v>0</v>
      </c>
      <c r="O3808" s="10">
        <f>+IFERROR(VLOOKUP(I3808,'[1]Resumen pagos 2025'!$1:$1048576,9,0),0)</f>
        <v>45715</v>
      </c>
      <c r="P3808" t="b">
        <f t="shared" si="250"/>
        <v>0</v>
      </c>
    </row>
    <row r="3809" spans="1:16">
      <c r="A3809" t="s">
        <v>633</v>
      </c>
      <c r="B3809" t="s">
        <v>41</v>
      </c>
      <c r="C3809" s="9">
        <v>709</v>
      </c>
      <c r="D3809" s="10">
        <v>45716</v>
      </c>
      <c r="E3809" s="11">
        <v>200001</v>
      </c>
      <c r="F3809" t="s">
        <v>288</v>
      </c>
      <c r="G3809" s="10">
        <f t="shared" si="248"/>
        <v>45746</v>
      </c>
      <c r="H3809" t="s">
        <v>284</v>
      </c>
      <c r="I3809" s="12" t="str">
        <f t="shared" si="249"/>
        <v>709200001</v>
      </c>
      <c r="J3809" s="10">
        <v>45719</v>
      </c>
      <c r="K3809" s="11">
        <v>200001</v>
      </c>
      <c r="L3809" s="11">
        <f t="shared" si="247"/>
        <v>0</v>
      </c>
      <c r="O3809" s="10">
        <f>+IFERROR(VLOOKUP(I3809,'[1]Resumen pagos 2025'!$1:$1048576,9,0),0)</f>
        <v>45719</v>
      </c>
      <c r="P3809" t="b">
        <f t="shared" si="250"/>
        <v>1</v>
      </c>
    </row>
    <row r="3810" spans="1:16">
      <c r="A3810" t="s">
        <v>127</v>
      </c>
      <c r="B3810" t="s">
        <v>297</v>
      </c>
      <c r="C3810" s="9">
        <v>239521</v>
      </c>
      <c r="D3810" s="10">
        <v>45717</v>
      </c>
      <c r="E3810" s="11">
        <v>33596</v>
      </c>
      <c r="F3810" t="s">
        <v>288</v>
      </c>
      <c r="G3810" s="10">
        <f t="shared" si="248"/>
        <v>45747</v>
      </c>
      <c r="H3810" t="s">
        <v>284</v>
      </c>
      <c r="I3810" s="12" t="str">
        <f t="shared" si="249"/>
        <v>23952133596</v>
      </c>
      <c r="J3810" s="10">
        <v>45717</v>
      </c>
      <c r="K3810" s="11">
        <v>33596</v>
      </c>
      <c r="L3810" s="11">
        <f t="shared" si="247"/>
        <v>0</v>
      </c>
      <c r="M3810" t="s">
        <v>711</v>
      </c>
      <c r="O3810" s="10">
        <f>+IFERROR(VLOOKUP(I3810,'[1]Resumen pagos 2025'!$1:$1048576,9,0),0)</f>
        <v>0</v>
      </c>
      <c r="P3810" t="b">
        <f t="shared" si="250"/>
        <v>0</v>
      </c>
    </row>
    <row r="3811" spans="1:16">
      <c r="A3811" t="s">
        <v>477</v>
      </c>
      <c r="B3811" t="s">
        <v>41</v>
      </c>
      <c r="C3811" s="9">
        <v>321832</v>
      </c>
      <c r="D3811" s="10">
        <v>45717</v>
      </c>
      <c r="E3811" s="11">
        <v>150980</v>
      </c>
      <c r="F3811" t="s">
        <v>288</v>
      </c>
      <c r="G3811" s="10">
        <f t="shared" si="248"/>
        <v>45747</v>
      </c>
      <c r="H3811" t="s">
        <v>284</v>
      </c>
      <c r="I3811" s="12" t="str">
        <f t="shared" si="249"/>
        <v>321832150980</v>
      </c>
      <c r="J3811" s="10">
        <v>45716</v>
      </c>
      <c r="K3811" s="11">
        <v>150980</v>
      </c>
      <c r="L3811" s="11">
        <f t="shared" si="247"/>
        <v>0</v>
      </c>
      <c r="O3811" s="10">
        <f>+IFERROR(VLOOKUP(I3811,'[1]Resumen pagos 2025'!$1:$1048576,9,0),0)</f>
        <v>45716</v>
      </c>
      <c r="P3811" t="b">
        <f t="shared" si="250"/>
        <v>1</v>
      </c>
    </row>
    <row r="3812" spans="1:16">
      <c r="A3812" t="s">
        <v>649</v>
      </c>
      <c r="B3812" t="s">
        <v>41</v>
      </c>
      <c r="C3812" s="9">
        <v>2729</v>
      </c>
      <c r="D3812" s="10">
        <v>45718</v>
      </c>
      <c r="E3812" s="11">
        <v>105862</v>
      </c>
      <c r="F3812" t="s">
        <v>288</v>
      </c>
      <c r="G3812" s="10">
        <f t="shared" si="248"/>
        <v>45748</v>
      </c>
      <c r="H3812" t="s">
        <v>284</v>
      </c>
      <c r="I3812" s="12" t="str">
        <f t="shared" si="249"/>
        <v>2729105862</v>
      </c>
      <c r="J3812" s="10">
        <v>45719</v>
      </c>
      <c r="K3812" s="11">
        <v>105862</v>
      </c>
      <c r="L3812" s="11">
        <f t="shared" si="247"/>
        <v>0</v>
      </c>
      <c r="O3812" s="10">
        <f>+IFERROR(VLOOKUP(I3812,'[1]Resumen pagos 2025'!$1:$1048576,9,0),0)</f>
        <v>45719</v>
      </c>
      <c r="P3812" t="b">
        <f t="shared" si="250"/>
        <v>1</v>
      </c>
    </row>
    <row r="3813" spans="1:16">
      <c r="A3813" t="s">
        <v>295</v>
      </c>
      <c r="B3813" t="s">
        <v>41</v>
      </c>
      <c r="C3813" s="9">
        <v>38035</v>
      </c>
      <c r="D3813" s="10">
        <v>45719</v>
      </c>
      <c r="E3813" s="11">
        <v>47600</v>
      </c>
      <c r="F3813" t="s">
        <v>288</v>
      </c>
      <c r="G3813" s="10">
        <f t="shared" si="248"/>
        <v>45749</v>
      </c>
      <c r="H3813" t="s">
        <v>284</v>
      </c>
      <c r="I3813" s="12" t="str">
        <f t="shared" si="249"/>
        <v>3803547600</v>
      </c>
      <c r="J3813" s="10">
        <v>45719</v>
      </c>
      <c r="K3813" s="11">
        <v>47600</v>
      </c>
      <c r="L3813" s="11">
        <f t="shared" si="247"/>
        <v>0</v>
      </c>
      <c r="O3813" s="10">
        <f>+IFERROR(VLOOKUP(I3813,'[1]Resumen pagos 2025'!$1:$1048576,9,0),0)</f>
        <v>45719</v>
      </c>
      <c r="P3813" t="b">
        <f t="shared" si="250"/>
        <v>1</v>
      </c>
    </row>
    <row r="3814" spans="1:16">
      <c r="A3814" t="s">
        <v>770</v>
      </c>
      <c r="B3814" t="s">
        <v>41</v>
      </c>
      <c r="C3814" s="9">
        <v>34914</v>
      </c>
      <c r="D3814" s="10">
        <v>45719</v>
      </c>
      <c r="E3814" s="11">
        <v>2437600</v>
      </c>
      <c r="F3814" t="s">
        <v>288</v>
      </c>
      <c r="G3814" s="10">
        <f t="shared" si="248"/>
        <v>45749</v>
      </c>
      <c r="H3814" t="s">
        <v>284</v>
      </c>
      <c r="I3814" s="12" t="str">
        <f t="shared" si="249"/>
        <v>349142437600</v>
      </c>
      <c r="J3814" s="10">
        <v>45719</v>
      </c>
      <c r="K3814" s="11">
        <v>2437600</v>
      </c>
      <c r="L3814" s="11">
        <f t="shared" si="247"/>
        <v>0</v>
      </c>
      <c r="O3814" s="10">
        <f>+IFERROR(VLOOKUP(I3814,'[1]Resumen pagos 2025'!$1:$1048576,9,0),0)</f>
        <v>45719</v>
      </c>
      <c r="P3814" t="b">
        <f t="shared" si="250"/>
        <v>1</v>
      </c>
    </row>
    <row r="3815" spans="1:16">
      <c r="A3815" t="s">
        <v>532</v>
      </c>
      <c r="B3815" t="s">
        <v>41</v>
      </c>
      <c r="C3815" s="9">
        <v>2852</v>
      </c>
      <c r="D3815" s="10">
        <v>45719</v>
      </c>
      <c r="E3815" s="11">
        <v>95188</v>
      </c>
      <c r="F3815" t="s">
        <v>288</v>
      </c>
      <c r="G3815" s="10">
        <f t="shared" si="248"/>
        <v>45749</v>
      </c>
      <c r="H3815" t="s">
        <v>284</v>
      </c>
      <c r="I3815" s="12" t="str">
        <f t="shared" si="249"/>
        <v>285295188</v>
      </c>
      <c r="J3815" s="10">
        <v>45750</v>
      </c>
      <c r="K3815" s="11">
        <v>95188</v>
      </c>
      <c r="L3815" s="11">
        <f t="shared" si="247"/>
        <v>0</v>
      </c>
      <c r="O3815" s="10">
        <f>+IFERROR(VLOOKUP(I3815,'[1]Resumen pagos 2025'!$1:$1048576,9,0),0)</f>
        <v>45750</v>
      </c>
      <c r="P3815" t="b">
        <f t="shared" si="250"/>
        <v>1</v>
      </c>
    </row>
    <row r="3816" spans="1:16">
      <c r="A3816" t="s">
        <v>305</v>
      </c>
      <c r="B3816" t="s">
        <v>41</v>
      </c>
      <c r="C3816" s="9">
        <v>5216961</v>
      </c>
      <c r="D3816" s="10">
        <v>45719</v>
      </c>
      <c r="E3816" s="11">
        <v>404970</v>
      </c>
      <c r="F3816" t="s">
        <v>288</v>
      </c>
      <c r="G3816" s="10">
        <f t="shared" si="248"/>
        <v>45749</v>
      </c>
      <c r="H3816" t="s">
        <v>284</v>
      </c>
      <c r="I3816" s="12" t="str">
        <f t="shared" si="249"/>
        <v>5216961404970</v>
      </c>
      <c r="J3816" s="10">
        <v>45719</v>
      </c>
      <c r="K3816" s="11">
        <v>404970</v>
      </c>
      <c r="L3816" s="11">
        <f t="shared" si="247"/>
        <v>0</v>
      </c>
      <c r="O3816" s="10">
        <f>+IFERROR(VLOOKUP(I3816,'[1]Resumen pagos 2025'!$1:$1048576,9,0),0)</f>
        <v>45719</v>
      </c>
      <c r="P3816" t="b">
        <f t="shared" si="250"/>
        <v>1</v>
      </c>
    </row>
    <row r="3817" spans="1:16">
      <c r="A3817" t="s">
        <v>54</v>
      </c>
      <c r="B3817" t="s">
        <v>41</v>
      </c>
      <c r="C3817" s="9">
        <v>97445</v>
      </c>
      <c r="D3817" s="10">
        <v>45720</v>
      </c>
      <c r="E3817" s="11">
        <v>658344</v>
      </c>
      <c r="F3817" t="s">
        <v>288</v>
      </c>
      <c r="G3817" s="10">
        <f t="shared" si="248"/>
        <v>45750</v>
      </c>
      <c r="H3817" t="s">
        <v>284</v>
      </c>
      <c r="I3817" s="12" t="str">
        <f t="shared" si="249"/>
        <v>97445658344</v>
      </c>
      <c r="J3817" s="10">
        <v>45750</v>
      </c>
      <c r="K3817" s="11">
        <v>658344</v>
      </c>
      <c r="L3817" s="11">
        <f t="shared" si="247"/>
        <v>0</v>
      </c>
      <c r="N3817" s="13" t="s">
        <v>582</v>
      </c>
      <c r="O3817" s="10">
        <f>+IFERROR(VLOOKUP(I3817,'[1]Resumen pagos 2025'!$1:$1048576,9,0),0)</f>
        <v>45750</v>
      </c>
      <c r="P3817" t="b">
        <f t="shared" si="250"/>
        <v>1</v>
      </c>
    </row>
    <row r="3818" spans="1:16">
      <c r="A3818" t="s">
        <v>53</v>
      </c>
      <c r="B3818" t="s">
        <v>41</v>
      </c>
      <c r="C3818" s="9">
        <v>23643</v>
      </c>
      <c r="D3818" s="10">
        <v>45720</v>
      </c>
      <c r="E3818" s="11">
        <v>303983</v>
      </c>
      <c r="F3818" t="s">
        <v>288</v>
      </c>
      <c r="G3818" s="10">
        <f t="shared" si="248"/>
        <v>45750</v>
      </c>
      <c r="H3818" t="s">
        <v>284</v>
      </c>
      <c r="I3818" s="12" t="str">
        <f t="shared" si="249"/>
        <v>23643303983</v>
      </c>
      <c r="J3818" s="10">
        <v>45750</v>
      </c>
      <c r="K3818" s="11">
        <v>303983</v>
      </c>
      <c r="L3818" s="11">
        <f t="shared" si="247"/>
        <v>0</v>
      </c>
      <c r="O3818" s="10">
        <f>+IFERROR(VLOOKUP(I3818,'[1]Resumen pagos 2025'!$1:$1048576,9,0),0)</f>
        <v>45749</v>
      </c>
      <c r="P3818" t="b">
        <f t="shared" si="250"/>
        <v>0</v>
      </c>
    </row>
    <row r="3819" spans="1:16">
      <c r="A3819" t="s">
        <v>771</v>
      </c>
      <c r="B3819" t="s">
        <v>41</v>
      </c>
      <c r="C3819" s="9">
        <v>5740</v>
      </c>
      <c r="D3819" s="10">
        <v>45721</v>
      </c>
      <c r="E3819" s="11">
        <v>280980</v>
      </c>
      <c r="F3819" t="s">
        <v>288</v>
      </c>
      <c r="G3819" s="10">
        <f t="shared" si="248"/>
        <v>45751</v>
      </c>
      <c r="H3819" t="s">
        <v>284</v>
      </c>
      <c r="I3819" s="12" t="str">
        <f t="shared" si="249"/>
        <v>5740280980</v>
      </c>
      <c r="J3819" s="10">
        <v>45701</v>
      </c>
      <c r="K3819" s="11">
        <v>280980</v>
      </c>
      <c r="L3819" s="11">
        <f t="shared" si="247"/>
        <v>0</v>
      </c>
      <c r="O3819" s="10">
        <f>+IFERROR(VLOOKUP(I3819,'[1]Resumen pagos 2025'!$1:$1048576,9,0),0)</f>
        <v>45701</v>
      </c>
      <c r="P3819" t="b">
        <f t="shared" si="250"/>
        <v>1</v>
      </c>
    </row>
    <row r="3820" spans="1:16">
      <c r="A3820" t="s">
        <v>57</v>
      </c>
      <c r="B3820" t="s">
        <v>41</v>
      </c>
      <c r="C3820" s="9">
        <v>617588</v>
      </c>
      <c r="D3820" s="10">
        <v>45721</v>
      </c>
      <c r="E3820" s="11">
        <v>344432</v>
      </c>
      <c r="F3820" t="s">
        <v>288</v>
      </c>
      <c r="G3820" s="10">
        <f t="shared" si="248"/>
        <v>45751</v>
      </c>
      <c r="H3820" t="s">
        <v>284</v>
      </c>
      <c r="I3820" s="12" t="str">
        <f t="shared" si="249"/>
        <v>617588344432</v>
      </c>
      <c r="J3820" s="10">
        <v>45750</v>
      </c>
      <c r="K3820" s="11">
        <v>344432</v>
      </c>
      <c r="L3820" s="11">
        <f t="shared" si="247"/>
        <v>0</v>
      </c>
      <c r="O3820" s="10">
        <f>+IFERROR(VLOOKUP(I3820,'[1]Resumen pagos 2025'!$1:$1048576,9,0),0)</f>
        <v>45750</v>
      </c>
      <c r="P3820" t="b">
        <f t="shared" si="250"/>
        <v>1</v>
      </c>
    </row>
    <row r="3821" spans="1:16">
      <c r="A3821" t="s">
        <v>772</v>
      </c>
      <c r="B3821" t="s">
        <v>41</v>
      </c>
      <c r="C3821" s="9">
        <v>46</v>
      </c>
      <c r="D3821" s="10">
        <v>45721</v>
      </c>
      <c r="E3821" s="11">
        <v>254844</v>
      </c>
      <c r="F3821" t="s">
        <v>288</v>
      </c>
      <c r="G3821" s="10">
        <f t="shared" si="248"/>
        <v>45751</v>
      </c>
      <c r="H3821" t="s">
        <v>284</v>
      </c>
      <c r="I3821" s="12" t="str">
        <f t="shared" si="249"/>
        <v>46254844</v>
      </c>
      <c r="J3821" s="10">
        <v>45721</v>
      </c>
      <c r="K3821" s="11">
        <f>+E3821</f>
        <v>254844</v>
      </c>
      <c r="L3821" s="11">
        <f t="shared" si="247"/>
        <v>0</v>
      </c>
      <c r="O3821" s="10">
        <f>+IFERROR(VLOOKUP(I3821,'[1]Resumen pagos 2025'!$1:$1048576,9,0),0)</f>
        <v>0</v>
      </c>
      <c r="P3821" t="b">
        <f t="shared" si="250"/>
        <v>0</v>
      </c>
    </row>
    <row r="3822" spans="1:16">
      <c r="A3822" t="s">
        <v>627</v>
      </c>
      <c r="B3822" t="s">
        <v>41</v>
      </c>
      <c r="C3822" s="9">
        <v>6041</v>
      </c>
      <c r="D3822" s="10">
        <v>45722</v>
      </c>
      <c r="E3822" s="11">
        <v>190000</v>
      </c>
      <c r="F3822" t="s">
        <v>288</v>
      </c>
      <c r="G3822" s="10">
        <f t="shared" si="248"/>
        <v>45752</v>
      </c>
      <c r="H3822" t="s">
        <v>284</v>
      </c>
      <c r="I3822" s="12" t="str">
        <f t="shared" si="249"/>
        <v>6041190000</v>
      </c>
      <c r="J3822" s="10">
        <v>45693</v>
      </c>
      <c r="K3822" s="11">
        <v>190000</v>
      </c>
      <c r="L3822" s="11">
        <f t="shared" si="247"/>
        <v>0</v>
      </c>
      <c r="O3822" s="10">
        <f>+IFERROR(VLOOKUP(I3822,'[1]Resumen pagos 2025'!$1:$1048576,9,0),0)</f>
        <v>45693</v>
      </c>
      <c r="P3822" t="b">
        <f t="shared" si="250"/>
        <v>1</v>
      </c>
    </row>
    <row r="3823" spans="1:16">
      <c r="A3823" t="s">
        <v>350</v>
      </c>
      <c r="B3823" t="s">
        <v>41</v>
      </c>
      <c r="C3823" s="9">
        <v>7142052</v>
      </c>
      <c r="D3823" s="10">
        <v>45722</v>
      </c>
      <c r="E3823" s="11">
        <v>7115</v>
      </c>
      <c r="F3823" t="s">
        <v>288</v>
      </c>
      <c r="G3823" s="10">
        <f t="shared" si="248"/>
        <v>45752</v>
      </c>
      <c r="H3823" t="s">
        <v>284</v>
      </c>
      <c r="I3823" s="12" t="str">
        <f t="shared" si="249"/>
        <v>71420527115</v>
      </c>
      <c r="J3823" s="10">
        <v>45722</v>
      </c>
      <c r="K3823" s="11">
        <v>7115</v>
      </c>
      <c r="L3823" s="11">
        <f t="shared" si="247"/>
        <v>0</v>
      </c>
      <c r="O3823" s="10">
        <f>+IFERROR(VLOOKUP(I3823,'[1]Resumen pagos 2025'!$1:$1048576,9,0),0)</f>
        <v>0</v>
      </c>
      <c r="P3823" t="b">
        <f t="shared" si="250"/>
        <v>0</v>
      </c>
    </row>
    <row r="3824" spans="1:16">
      <c r="A3824" t="s">
        <v>773</v>
      </c>
      <c r="B3824" t="s">
        <v>41</v>
      </c>
      <c r="C3824" s="9">
        <v>18773</v>
      </c>
      <c r="D3824" s="10">
        <v>45723</v>
      </c>
      <c r="E3824" s="11">
        <v>157080</v>
      </c>
      <c r="F3824" t="s">
        <v>288</v>
      </c>
      <c r="G3824" s="10">
        <f t="shared" si="248"/>
        <v>45753</v>
      </c>
      <c r="H3824" t="s">
        <v>284</v>
      </c>
      <c r="I3824" s="12" t="str">
        <f t="shared" si="249"/>
        <v>18773157080</v>
      </c>
      <c r="J3824" s="89"/>
      <c r="K3824" s="11">
        <f>+E3824</f>
        <v>157080</v>
      </c>
      <c r="L3824" s="11">
        <f t="shared" si="247"/>
        <v>0</v>
      </c>
      <c r="O3824" s="10">
        <f>+IFERROR(VLOOKUP(I3824,'[1]Resumen pagos 2025'!$1:$1048576,9,0),0)</f>
        <v>0</v>
      </c>
      <c r="P3824" t="b">
        <f t="shared" si="250"/>
        <v>1</v>
      </c>
    </row>
    <row r="3825" spans="1:16">
      <c r="A3825" t="s">
        <v>46</v>
      </c>
      <c r="B3825" t="s">
        <v>41</v>
      </c>
      <c r="C3825" s="9">
        <v>26004</v>
      </c>
      <c r="D3825" s="10">
        <v>45723</v>
      </c>
      <c r="E3825" s="11">
        <v>219984</v>
      </c>
      <c r="F3825" t="s">
        <v>288</v>
      </c>
      <c r="G3825" s="10">
        <f t="shared" si="248"/>
        <v>45753</v>
      </c>
      <c r="H3825" t="s">
        <v>284</v>
      </c>
      <c r="I3825" s="12" t="str">
        <f t="shared" si="249"/>
        <v>26004219984</v>
      </c>
      <c r="J3825" s="10">
        <v>45751</v>
      </c>
      <c r="K3825" s="11">
        <v>219984</v>
      </c>
      <c r="L3825" s="11">
        <f t="shared" si="247"/>
        <v>0</v>
      </c>
      <c r="N3825" s="13" t="s">
        <v>603</v>
      </c>
      <c r="O3825" s="10">
        <f>+IFERROR(VLOOKUP(I3825,'[1]Resumen pagos 2025'!$1:$1048576,9,0),0)</f>
        <v>45751</v>
      </c>
      <c r="P3825" t="b">
        <f t="shared" si="250"/>
        <v>1</v>
      </c>
    </row>
    <row r="3826" spans="1:16">
      <c r="A3826" t="s">
        <v>98</v>
      </c>
      <c r="B3826" t="s">
        <v>41</v>
      </c>
      <c r="C3826" s="9">
        <v>8111</v>
      </c>
      <c r="D3826" s="10">
        <v>45723</v>
      </c>
      <c r="E3826" s="11">
        <v>87839</v>
      </c>
      <c r="F3826" t="s">
        <v>288</v>
      </c>
      <c r="G3826" s="10">
        <f t="shared" si="248"/>
        <v>45753</v>
      </c>
      <c r="H3826" t="s">
        <v>284</v>
      </c>
      <c r="I3826" s="12" t="str">
        <f t="shared" si="249"/>
        <v>811187839</v>
      </c>
      <c r="J3826" s="10">
        <v>45751</v>
      </c>
      <c r="K3826" s="11">
        <v>87839</v>
      </c>
      <c r="L3826" s="11">
        <f t="shared" si="247"/>
        <v>0</v>
      </c>
      <c r="O3826" s="10">
        <f>+IFERROR(VLOOKUP(I3826,'[1]Resumen pagos 2025'!$1:$1048576,9,0),0)</f>
        <v>45723</v>
      </c>
      <c r="P3826" t="b">
        <f t="shared" si="250"/>
        <v>0</v>
      </c>
    </row>
    <row r="3827" spans="1:16">
      <c r="A3827" t="s">
        <v>98</v>
      </c>
      <c r="B3827" t="s">
        <v>41</v>
      </c>
      <c r="C3827" s="9">
        <v>8110</v>
      </c>
      <c r="D3827" s="10">
        <v>45723</v>
      </c>
      <c r="E3827" s="11">
        <v>276610</v>
      </c>
      <c r="F3827" t="s">
        <v>288</v>
      </c>
      <c r="G3827" s="10">
        <f t="shared" si="248"/>
        <v>45753</v>
      </c>
      <c r="H3827" t="s">
        <v>284</v>
      </c>
      <c r="I3827" s="12" t="str">
        <f t="shared" si="249"/>
        <v>8110276610</v>
      </c>
      <c r="J3827" s="10">
        <v>45751</v>
      </c>
      <c r="K3827" s="11">
        <v>276610</v>
      </c>
      <c r="L3827" s="11">
        <f t="shared" si="247"/>
        <v>0</v>
      </c>
      <c r="M3827" t="s">
        <v>774</v>
      </c>
      <c r="O3827" s="10">
        <f>+IFERROR(VLOOKUP(I3827,'[1]Resumen pagos 2025'!$1:$1048576,9,0),0)</f>
        <v>45723</v>
      </c>
      <c r="P3827" t="b">
        <f t="shared" si="250"/>
        <v>0</v>
      </c>
    </row>
    <row r="3828" spans="1:16">
      <c r="A3828" t="s">
        <v>57</v>
      </c>
      <c r="B3828" t="s">
        <v>41</v>
      </c>
      <c r="C3828" s="9">
        <v>617958</v>
      </c>
      <c r="D3828" s="10">
        <v>45723</v>
      </c>
      <c r="E3828" s="11">
        <v>558585</v>
      </c>
      <c r="F3828" t="s">
        <v>288</v>
      </c>
      <c r="G3828" s="10">
        <f t="shared" si="248"/>
        <v>45753</v>
      </c>
      <c r="H3828" t="s">
        <v>284</v>
      </c>
      <c r="I3828" s="12" t="str">
        <f t="shared" si="249"/>
        <v>617958558585</v>
      </c>
      <c r="J3828" s="10">
        <v>45772</v>
      </c>
      <c r="K3828" s="11">
        <f>+E3828</f>
        <v>558585</v>
      </c>
      <c r="L3828" s="11">
        <f t="shared" si="247"/>
        <v>0</v>
      </c>
      <c r="O3828" s="10">
        <f>+IFERROR(VLOOKUP(I3828,'[1]Resumen pagos 2025'!$1:$1048576,9,0),0)</f>
        <v>45772</v>
      </c>
      <c r="P3828" t="b">
        <f t="shared" si="250"/>
        <v>1</v>
      </c>
    </row>
    <row r="3829" spans="1:16">
      <c r="A3829" t="s">
        <v>317</v>
      </c>
      <c r="B3829" t="s">
        <v>41</v>
      </c>
      <c r="C3829" s="9">
        <v>23641012</v>
      </c>
      <c r="D3829" s="10">
        <v>45723</v>
      </c>
      <c r="E3829" s="11">
        <v>1013980</v>
      </c>
      <c r="F3829" t="s">
        <v>288</v>
      </c>
      <c r="G3829" s="10">
        <f t="shared" si="248"/>
        <v>45753</v>
      </c>
      <c r="H3829" t="s">
        <v>284</v>
      </c>
      <c r="I3829" s="12" t="str">
        <f t="shared" si="249"/>
        <v>236410121013980</v>
      </c>
      <c r="J3829" s="10">
        <v>45723</v>
      </c>
      <c r="K3829" s="11">
        <v>1013980</v>
      </c>
      <c r="L3829" s="11">
        <f t="shared" si="247"/>
        <v>0</v>
      </c>
      <c r="O3829" s="10">
        <f>+IFERROR(VLOOKUP(I3829,'[1]Resumen pagos 2025'!$1:$1048576,9,0),0)</f>
        <v>45723</v>
      </c>
      <c r="P3829" t="b">
        <f t="shared" si="250"/>
        <v>1</v>
      </c>
    </row>
    <row r="3830" spans="1:16">
      <c r="A3830" t="s">
        <v>426</v>
      </c>
      <c r="B3830" t="s">
        <v>41</v>
      </c>
      <c r="C3830" s="9">
        <v>8437941</v>
      </c>
      <c r="D3830" s="10">
        <v>45725</v>
      </c>
      <c r="E3830" s="11">
        <v>8489</v>
      </c>
      <c r="F3830" t="s">
        <v>288</v>
      </c>
      <c r="G3830" s="10">
        <f t="shared" si="248"/>
        <v>45755</v>
      </c>
      <c r="H3830" t="s">
        <v>284</v>
      </c>
      <c r="I3830" s="12" t="str">
        <f t="shared" si="249"/>
        <v>84379418489</v>
      </c>
      <c r="J3830" s="10">
        <v>45725</v>
      </c>
      <c r="K3830" s="11">
        <v>8489</v>
      </c>
      <c r="L3830" s="11">
        <f t="shared" si="247"/>
        <v>0</v>
      </c>
      <c r="O3830" s="10">
        <f>+IFERROR(VLOOKUP(I3830,'[1]Resumen pagos 2025'!$1:$1048576,9,0),0)</f>
        <v>0</v>
      </c>
      <c r="P3830" t="b">
        <f t="shared" si="250"/>
        <v>0</v>
      </c>
    </row>
    <row r="3831" spans="1:16">
      <c r="A3831" t="s">
        <v>337</v>
      </c>
      <c r="B3831" t="s">
        <v>41</v>
      </c>
      <c r="C3831" s="9">
        <v>138743969</v>
      </c>
      <c r="D3831" s="10">
        <v>45726</v>
      </c>
      <c r="E3831" s="11">
        <v>825980</v>
      </c>
      <c r="F3831" t="s">
        <v>288</v>
      </c>
      <c r="G3831" s="10">
        <f t="shared" si="248"/>
        <v>45756</v>
      </c>
      <c r="H3831" t="s">
        <v>284</v>
      </c>
      <c r="I3831" s="12" t="str">
        <f t="shared" si="249"/>
        <v>138743969825980</v>
      </c>
      <c r="J3831" s="10">
        <v>45726</v>
      </c>
      <c r="K3831" s="11">
        <v>825980</v>
      </c>
      <c r="L3831" s="11">
        <f t="shared" si="247"/>
        <v>0</v>
      </c>
      <c r="O3831" s="10">
        <f>+IFERROR(VLOOKUP(I3831,'[1]Resumen pagos 2025'!$1:$1048576,9,0),0)</f>
        <v>45726</v>
      </c>
      <c r="P3831" t="b">
        <f t="shared" si="250"/>
        <v>1</v>
      </c>
    </row>
    <row r="3832" spans="1:16">
      <c r="A3832" t="s">
        <v>674</v>
      </c>
      <c r="B3832" t="s">
        <v>41</v>
      </c>
      <c r="C3832" s="9">
        <v>1925921</v>
      </c>
      <c r="D3832" s="10">
        <v>45726</v>
      </c>
      <c r="E3832" s="11">
        <v>1799990</v>
      </c>
      <c r="F3832" t="s">
        <v>288</v>
      </c>
      <c r="G3832" s="10">
        <f t="shared" si="248"/>
        <v>45756</v>
      </c>
      <c r="H3832" t="s">
        <v>284</v>
      </c>
      <c r="I3832" s="12" t="str">
        <f t="shared" si="249"/>
        <v>19259211799990</v>
      </c>
      <c r="J3832" s="10">
        <v>45723</v>
      </c>
      <c r="K3832" s="11">
        <v>1799990</v>
      </c>
      <c r="L3832" s="11">
        <f t="shared" si="247"/>
        <v>0</v>
      </c>
      <c r="O3832" s="10">
        <f>+IFERROR(VLOOKUP(I3832,'[1]Resumen pagos 2025'!$1:$1048576,9,0),0)</f>
        <v>45723</v>
      </c>
      <c r="P3832" t="b">
        <f t="shared" si="250"/>
        <v>1</v>
      </c>
    </row>
    <row r="3833" spans="1:16">
      <c r="A3833" t="s">
        <v>55</v>
      </c>
      <c r="B3833" t="s">
        <v>41</v>
      </c>
      <c r="C3833" s="9">
        <v>1143108</v>
      </c>
      <c r="D3833" s="10">
        <v>45726</v>
      </c>
      <c r="E3833" s="11">
        <v>884990</v>
      </c>
      <c r="F3833" t="s">
        <v>288</v>
      </c>
      <c r="G3833" s="10">
        <f t="shared" si="248"/>
        <v>45756</v>
      </c>
      <c r="H3833" t="s">
        <v>284</v>
      </c>
      <c r="I3833" s="12" t="str">
        <f t="shared" si="249"/>
        <v>1143108884990</v>
      </c>
      <c r="J3833" s="10">
        <v>45726</v>
      </c>
      <c r="K3833" s="11">
        <v>884990</v>
      </c>
      <c r="L3833" s="11">
        <f t="shared" si="247"/>
        <v>0</v>
      </c>
      <c r="N3833" s="14" t="s">
        <v>304</v>
      </c>
      <c r="O3833" s="10">
        <f>+IFERROR(VLOOKUP(I3833,'[1]Resumen pagos 2025'!$1:$1048576,9,0),0)</f>
        <v>45726</v>
      </c>
      <c r="P3833" t="b">
        <f t="shared" si="250"/>
        <v>1</v>
      </c>
    </row>
    <row r="3834" spans="1:16">
      <c r="A3834" s="46" t="s">
        <v>55</v>
      </c>
      <c r="B3834" t="s">
        <v>41</v>
      </c>
      <c r="C3834" s="9">
        <v>1169390</v>
      </c>
      <c r="D3834" s="10">
        <v>45726</v>
      </c>
      <c r="E3834" s="11">
        <v>1928971</v>
      </c>
      <c r="F3834" t="s">
        <v>288</v>
      </c>
      <c r="G3834" s="10">
        <f t="shared" si="248"/>
        <v>45756</v>
      </c>
      <c r="H3834" t="s">
        <v>284</v>
      </c>
      <c r="I3834" s="12" t="str">
        <f t="shared" si="249"/>
        <v>11693901928971</v>
      </c>
      <c r="J3834" s="10">
        <v>45761</v>
      </c>
      <c r="K3834" s="11">
        <v>1928971</v>
      </c>
      <c r="L3834" s="11">
        <f t="shared" si="247"/>
        <v>0</v>
      </c>
      <c r="N3834" s="14" t="s">
        <v>304</v>
      </c>
      <c r="O3834" s="10">
        <f>+IFERROR(VLOOKUP(I3834,'[1]Resumen pagos 2025'!$1:$1048576,9,0),0)</f>
        <v>45761</v>
      </c>
      <c r="P3834" t="b">
        <f t="shared" si="250"/>
        <v>1</v>
      </c>
    </row>
    <row r="3835" spans="1:16">
      <c r="A3835" t="s">
        <v>532</v>
      </c>
      <c r="B3835" t="s">
        <v>41</v>
      </c>
      <c r="C3835" s="9">
        <v>2874</v>
      </c>
      <c r="D3835" s="10">
        <v>45726</v>
      </c>
      <c r="E3835" s="11">
        <v>89971</v>
      </c>
      <c r="F3835" t="s">
        <v>288</v>
      </c>
      <c r="G3835" s="10">
        <f t="shared" si="248"/>
        <v>45756</v>
      </c>
      <c r="H3835" t="s">
        <v>284</v>
      </c>
      <c r="I3835" s="12" t="str">
        <f t="shared" si="249"/>
        <v>287489971</v>
      </c>
      <c r="J3835" s="10">
        <v>45777</v>
      </c>
      <c r="K3835" s="11">
        <v>89971</v>
      </c>
      <c r="L3835" s="11">
        <f t="shared" si="247"/>
        <v>0</v>
      </c>
      <c r="O3835" s="10">
        <f>+IFERROR(VLOOKUP(I3835,'[1]Resumen pagos 2025'!$1:$1048576,9,0),0)</f>
        <v>45777</v>
      </c>
      <c r="P3835" t="b">
        <f t="shared" si="250"/>
        <v>1</v>
      </c>
    </row>
    <row r="3836" spans="1:16">
      <c r="A3836" t="s">
        <v>300</v>
      </c>
      <c r="B3836" t="s">
        <v>41</v>
      </c>
      <c r="C3836" s="9">
        <v>50946688</v>
      </c>
      <c r="D3836" s="10">
        <v>45726</v>
      </c>
      <c r="E3836" s="11">
        <v>89271</v>
      </c>
      <c r="F3836" t="s">
        <v>288</v>
      </c>
      <c r="G3836" s="10">
        <f t="shared" si="248"/>
        <v>45756</v>
      </c>
      <c r="H3836" t="s">
        <v>284</v>
      </c>
      <c r="I3836" s="12" t="str">
        <f t="shared" si="249"/>
        <v>5094668889271</v>
      </c>
      <c r="J3836" s="10">
        <v>45748</v>
      </c>
      <c r="K3836" s="11">
        <v>89271</v>
      </c>
      <c r="L3836" s="11">
        <f t="shared" ref="L3836:L3899" si="251">+K3836-E3836</f>
        <v>0</v>
      </c>
      <c r="O3836" s="10">
        <f>+IFERROR(VLOOKUP(I3836,'[1]Resumen pagos 2025'!$1:$1048576,9,0),0)</f>
        <v>0</v>
      </c>
      <c r="P3836" t="b">
        <f t="shared" si="250"/>
        <v>0</v>
      </c>
    </row>
    <row r="3837" spans="1:16">
      <c r="A3837" t="s">
        <v>775</v>
      </c>
      <c r="B3837" t="s">
        <v>41</v>
      </c>
      <c r="C3837" s="9">
        <v>5043</v>
      </c>
      <c r="D3837" s="10">
        <v>45726</v>
      </c>
      <c r="E3837" s="11">
        <v>69901</v>
      </c>
      <c r="F3837" t="s">
        <v>288</v>
      </c>
      <c r="G3837" s="10">
        <f t="shared" si="248"/>
        <v>45756</v>
      </c>
      <c r="H3837" t="s">
        <v>284</v>
      </c>
      <c r="I3837" s="12" t="str">
        <f t="shared" si="249"/>
        <v>504369901</v>
      </c>
      <c r="L3837" s="11">
        <f t="shared" si="251"/>
        <v>-69901</v>
      </c>
      <c r="O3837" s="10">
        <f>+IFERROR(VLOOKUP(I3837,'[1]Resumen pagos 2025'!$1:$1048576,9,0),0)</f>
        <v>0</v>
      </c>
      <c r="P3837" t="b">
        <f t="shared" si="250"/>
        <v>1</v>
      </c>
    </row>
    <row r="3838" spans="1:16">
      <c r="A3838" t="s">
        <v>49</v>
      </c>
      <c r="B3838" t="s">
        <v>41</v>
      </c>
      <c r="C3838" s="9">
        <v>15493</v>
      </c>
      <c r="D3838" s="10">
        <v>45726</v>
      </c>
      <c r="E3838" s="11">
        <v>299624</v>
      </c>
      <c r="F3838" t="s">
        <v>288</v>
      </c>
      <c r="G3838" s="10">
        <f t="shared" si="248"/>
        <v>45756</v>
      </c>
      <c r="H3838" t="s">
        <v>284</v>
      </c>
      <c r="I3838" s="12" t="str">
        <f t="shared" si="249"/>
        <v>15493299624</v>
      </c>
      <c r="J3838" s="10">
        <v>45751</v>
      </c>
      <c r="K3838" s="11">
        <v>299624</v>
      </c>
      <c r="L3838" s="11">
        <f t="shared" si="251"/>
        <v>0</v>
      </c>
      <c r="O3838" s="10">
        <f>+IFERROR(VLOOKUP(I3838,'[1]Resumen pagos 2025'!$1:$1048576,9,0),0)</f>
        <v>45756</v>
      </c>
      <c r="P3838" t="b">
        <f t="shared" si="250"/>
        <v>0</v>
      </c>
    </row>
    <row r="3839" spans="1:16">
      <c r="A3839" t="s">
        <v>59</v>
      </c>
      <c r="B3839" t="s">
        <v>41</v>
      </c>
      <c r="C3839" s="9">
        <v>9654</v>
      </c>
      <c r="D3839" s="10">
        <v>45726</v>
      </c>
      <c r="E3839" s="11">
        <v>14800</v>
      </c>
      <c r="F3839" t="s">
        <v>288</v>
      </c>
      <c r="G3839" s="10">
        <f t="shared" si="248"/>
        <v>45756</v>
      </c>
      <c r="H3839" t="s">
        <v>284</v>
      </c>
      <c r="I3839" s="12" t="str">
        <f t="shared" si="249"/>
        <v>965414800</v>
      </c>
      <c r="J3839" s="10">
        <v>45756</v>
      </c>
      <c r="K3839" s="11">
        <v>14800</v>
      </c>
      <c r="L3839" s="11">
        <f t="shared" si="251"/>
        <v>0</v>
      </c>
      <c r="O3839" s="10">
        <f>+IFERROR(VLOOKUP(I3839,'[1]Resumen pagos 2025'!$1:$1048576,9,0),0)</f>
        <v>45756</v>
      </c>
      <c r="P3839" t="b">
        <f t="shared" si="250"/>
        <v>1</v>
      </c>
    </row>
    <row r="3840" spans="1:16">
      <c r="A3840" t="s">
        <v>61</v>
      </c>
      <c r="B3840" t="s">
        <v>297</v>
      </c>
      <c r="C3840" s="9">
        <v>1992</v>
      </c>
      <c r="D3840" s="10">
        <v>45726</v>
      </c>
      <c r="E3840" s="11">
        <v>1375862</v>
      </c>
      <c r="F3840" t="s">
        <v>288</v>
      </c>
      <c r="G3840" s="10">
        <f t="shared" si="248"/>
        <v>45756</v>
      </c>
      <c r="H3840" t="s">
        <v>284</v>
      </c>
      <c r="I3840" s="12" t="str">
        <f t="shared" si="249"/>
        <v>19921375862</v>
      </c>
      <c r="J3840" s="10">
        <v>45743</v>
      </c>
      <c r="K3840" s="11">
        <v>1375862</v>
      </c>
      <c r="L3840" s="11">
        <f t="shared" si="251"/>
        <v>0</v>
      </c>
      <c r="O3840" s="10">
        <f>+IFERROR(VLOOKUP(I3840,'[1]Resumen pagos 2025'!$1:$1048576,9,0),0)</f>
        <v>45743</v>
      </c>
      <c r="P3840" t="b">
        <f t="shared" si="250"/>
        <v>1</v>
      </c>
    </row>
    <row r="3841" spans="1:16">
      <c r="A3841" t="s">
        <v>61</v>
      </c>
      <c r="B3841" t="s">
        <v>297</v>
      </c>
      <c r="C3841" s="9">
        <v>1993</v>
      </c>
      <c r="D3841" s="10">
        <v>45726</v>
      </c>
      <c r="E3841" s="11">
        <v>593044</v>
      </c>
      <c r="F3841" t="s">
        <v>288</v>
      </c>
      <c r="G3841" s="10">
        <f t="shared" si="248"/>
        <v>45756</v>
      </c>
      <c r="H3841" t="s">
        <v>284</v>
      </c>
      <c r="I3841" s="12" t="str">
        <f t="shared" si="249"/>
        <v>1993593044</v>
      </c>
      <c r="J3841" s="10">
        <v>45758</v>
      </c>
      <c r="K3841" s="11">
        <v>593044</v>
      </c>
      <c r="L3841" s="11">
        <f t="shared" si="251"/>
        <v>0</v>
      </c>
      <c r="O3841" s="10">
        <f>+IFERROR(VLOOKUP(I3841,'[1]Resumen pagos 2025'!$1:$1048576,9,0),0)</f>
        <v>0</v>
      </c>
      <c r="P3841" t="b">
        <f t="shared" si="250"/>
        <v>0</v>
      </c>
    </row>
    <row r="3842" spans="1:16">
      <c r="A3842" t="s">
        <v>65</v>
      </c>
      <c r="B3842" t="s">
        <v>41</v>
      </c>
      <c r="C3842" s="9">
        <v>5607</v>
      </c>
      <c r="D3842" s="10">
        <v>45726</v>
      </c>
      <c r="E3842" s="11">
        <v>83952</v>
      </c>
      <c r="F3842" t="s">
        <v>288</v>
      </c>
      <c r="G3842" s="10">
        <f t="shared" ref="G3842:G3905" si="252">+D3842+30</f>
        <v>45756</v>
      </c>
      <c r="H3842" t="s">
        <v>284</v>
      </c>
      <c r="I3842" s="12" t="str">
        <f t="shared" ref="I3842:I3905" si="253">+C3842&amp;E3842</f>
        <v>560783952</v>
      </c>
      <c r="J3842" s="10">
        <v>45756</v>
      </c>
      <c r="K3842" s="11">
        <v>83952</v>
      </c>
      <c r="L3842" s="11">
        <f t="shared" si="251"/>
        <v>0</v>
      </c>
      <c r="O3842" s="10">
        <f>+IFERROR(VLOOKUP(I3842,'[1]Resumen pagos 2025'!$1:$1048576,9,0),0)</f>
        <v>45756</v>
      </c>
      <c r="P3842" t="b">
        <f t="shared" si="250"/>
        <v>1</v>
      </c>
    </row>
    <row r="3843" spans="1:16">
      <c r="A3843" t="s">
        <v>759</v>
      </c>
      <c r="B3843" t="s">
        <v>41</v>
      </c>
      <c r="C3843" s="9">
        <v>506</v>
      </c>
      <c r="D3843" s="10">
        <v>45726</v>
      </c>
      <c r="E3843" s="11">
        <v>42876</v>
      </c>
      <c r="F3843" t="s">
        <v>288</v>
      </c>
      <c r="G3843" s="10">
        <f t="shared" si="252"/>
        <v>45756</v>
      </c>
      <c r="H3843" t="s">
        <v>284</v>
      </c>
      <c r="I3843" s="12" t="str">
        <f t="shared" si="253"/>
        <v>50642876</v>
      </c>
      <c r="J3843" s="10">
        <v>45751</v>
      </c>
      <c r="K3843" s="11">
        <v>42876</v>
      </c>
      <c r="L3843" s="11">
        <f t="shared" si="251"/>
        <v>0</v>
      </c>
      <c r="O3843" s="10">
        <f>+IFERROR(VLOOKUP(I3843,'[1]Resumen pagos 2025'!$1:$1048576,9,0),0)</f>
        <v>45756</v>
      </c>
      <c r="P3843" t="b">
        <f t="shared" si="250"/>
        <v>0</v>
      </c>
    </row>
    <row r="3844" spans="1:16">
      <c r="A3844" t="s">
        <v>67</v>
      </c>
      <c r="B3844" t="s">
        <v>41</v>
      </c>
      <c r="C3844" s="9">
        <v>45928</v>
      </c>
      <c r="D3844" s="10">
        <v>45727</v>
      </c>
      <c r="E3844" s="11">
        <v>630155</v>
      </c>
      <c r="F3844" t="s">
        <v>288</v>
      </c>
      <c r="G3844" s="10">
        <f t="shared" si="252"/>
        <v>45757</v>
      </c>
      <c r="H3844" t="s">
        <v>284</v>
      </c>
      <c r="I3844" s="12" t="str">
        <f t="shared" si="253"/>
        <v>45928630155</v>
      </c>
      <c r="J3844" s="10">
        <v>45761</v>
      </c>
      <c r="K3844" s="11">
        <v>630155</v>
      </c>
      <c r="L3844" s="11">
        <f t="shared" si="251"/>
        <v>0</v>
      </c>
      <c r="N3844" s="14" t="s">
        <v>298</v>
      </c>
      <c r="O3844" s="10">
        <f>+IFERROR(VLOOKUP(I3844,'[1]Resumen pagos 2025'!$1:$1048576,9,0),0)</f>
        <v>45761</v>
      </c>
      <c r="P3844" t="b">
        <f t="shared" si="250"/>
        <v>1</v>
      </c>
    </row>
    <row r="3845" spans="1:16">
      <c r="A3845" t="s">
        <v>67</v>
      </c>
      <c r="B3845" t="s">
        <v>41</v>
      </c>
      <c r="C3845" s="9">
        <v>45933</v>
      </c>
      <c r="D3845" s="10">
        <v>45727</v>
      </c>
      <c r="E3845" s="11">
        <v>766147</v>
      </c>
      <c r="F3845" t="s">
        <v>288</v>
      </c>
      <c r="G3845" s="10">
        <f t="shared" si="252"/>
        <v>45757</v>
      </c>
      <c r="H3845" t="s">
        <v>284</v>
      </c>
      <c r="I3845" s="12" t="str">
        <f t="shared" si="253"/>
        <v>45933766147</v>
      </c>
      <c r="J3845" s="10">
        <v>45761</v>
      </c>
      <c r="K3845" s="11">
        <v>766147</v>
      </c>
      <c r="L3845" s="11">
        <f t="shared" si="251"/>
        <v>0</v>
      </c>
      <c r="N3845" s="14" t="s">
        <v>298</v>
      </c>
      <c r="O3845" s="10">
        <f>+IFERROR(VLOOKUP(I3845,'[1]Resumen pagos 2025'!$1:$1048576,9,0),0)</f>
        <v>45761</v>
      </c>
      <c r="P3845" t="b">
        <f t="shared" si="250"/>
        <v>1</v>
      </c>
    </row>
    <row r="3846" spans="1:16">
      <c r="A3846" t="s">
        <v>128</v>
      </c>
      <c r="B3846" t="s">
        <v>41</v>
      </c>
      <c r="C3846" s="9">
        <v>877444</v>
      </c>
      <c r="D3846" s="10">
        <v>45727</v>
      </c>
      <c r="E3846" s="34">
        <v>404736</v>
      </c>
      <c r="F3846" t="s">
        <v>288</v>
      </c>
      <c r="G3846" s="10">
        <f t="shared" si="252"/>
        <v>45757</v>
      </c>
      <c r="H3846" t="s">
        <v>284</v>
      </c>
      <c r="I3846" s="12" t="str">
        <f t="shared" si="253"/>
        <v>877444404736</v>
      </c>
      <c r="J3846" s="10">
        <v>45763</v>
      </c>
      <c r="K3846" s="11">
        <f>+E3846</f>
        <v>404736</v>
      </c>
      <c r="L3846" s="11">
        <f t="shared" si="251"/>
        <v>0</v>
      </c>
      <c r="O3846" s="10">
        <f>+IFERROR(VLOOKUP(I3846,'[1]Resumen pagos 2025'!$1:$1048576,9,0),0)</f>
        <v>45763</v>
      </c>
      <c r="P3846" t="b">
        <f t="shared" si="250"/>
        <v>1</v>
      </c>
    </row>
    <row r="3847" spans="1:16">
      <c r="A3847" t="s">
        <v>51</v>
      </c>
      <c r="B3847" t="s">
        <v>41</v>
      </c>
      <c r="C3847" s="9">
        <v>22593</v>
      </c>
      <c r="D3847" s="10">
        <v>45727</v>
      </c>
      <c r="E3847" s="11">
        <v>424181</v>
      </c>
      <c r="F3847" t="s">
        <v>288</v>
      </c>
      <c r="G3847" s="10">
        <f t="shared" si="252"/>
        <v>45757</v>
      </c>
      <c r="H3847" t="s">
        <v>284</v>
      </c>
      <c r="I3847" s="12" t="str">
        <f t="shared" si="253"/>
        <v>22593424181</v>
      </c>
      <c r="J3847" s="10">
        <v>45761</v>
      </c>
      <c r="K3847" s="11">
        <v>424181</v>
      </c>
      <c r="L3847" s="11">
        <f t="shared" si="251"/>
        <v>0</v>
      </c>
      <c r="O3847" s="10">
        <f>+IFERROR(VLOOKUP(I3847,'[1]Resumen pagos 2025'!$1:$1048576,9,0),0)</f>
        <v>45761</v>
      </c>
      <c r="P3847" t="b">
        <f t="shared" ref="P3847:P3910" si="254">+O3847=J3847</f>
        <v>1</v>
      </c>
    </row>
    <row r="3848" spans="1:16">
      <c r="A3848" t="s">
        <v>674</v>
      </c>
      <c r="B3848" t="s">
        <v>41</v>
      </c>
      <c r="C3848" s="9">
        <v>1926284</v>
      </c>
      <c r="D3848" s="10">
        <v>45727</v>
      </c>
      <c r="E3848" s="11">
        <v>1099990</v>
      </c>
      <c r="F3848" t="s">
        <v>288</v>
      </c>
      <c r="G3848" s="10">
        <f t="shared" si="252"/>
        <v>45757</v>
      </c>
      <c r="H3848" t="s">
        <v>284</v>
      </c>
      <c r="I3848" s="12" t="str">
        <f t="shared" si="253"/>
        <v>19262841099990</v>
      </c>
      <c r="J3848" s="10">
        <v>45726</v>
      </c>
      <c r="K3848" s="11">
        <v>1099990</v>
      </c>
      <c r="L3848" s="11">
        <f t="shared" si="251"/>
        <v>0</v>
      </c>
      <c r="O3848" s="10">
        <f>+IFERROR(VLOOKUP(I3848,'[1]Resumen pagos 2025'!$1:$1048576,9,0),0)</f>
        <v>45727</v>
      </c>
      <c r="P3848" t="b">
        <f t="shared" si="254"/>
        <v>0</v>
      </c>
    </row>
    <row r="3849" spans="1:16">
      <c r="A3849" t="s">
        <v>776</v>
      </c>
      <c r="B3849" t="s">
        <v>41</v>
      </c>
      <c r="C3849" s="9">
        <v>5344612</v>
      </c>
      <c r="D3849" s="10">
        <v>45727</v>
      </c>
      <c r="E3849" s="11">
        <v>793790</v>
      </c>
      <c r="F3849" t="s">
        <v>288</v>
      </c>
      <c r="G3849" s="10">
        <f t="shared" si="252"/>
        <v>45757</v>
      </c>
      <c r="H3849" t="s">
        <v>284</v>
      </c>
      <c r="I3849" s="12" t="str">
        <f t="shared" si="253"/>
        <v>5344612793790</v>
      </c>
      <c r="J3849" s="10">
        <v>45727</v>
      </c>
      <c r="K3849" s="11">
        <v>793790</v>
      </c>
      <c r="L3849" s="11">
        <f t="shared" si="251"/>
        <v>0</v>
      </c>
      <c r="O3849" s="10">
        <f>+IFERROR(VLOOKUP(I3849,'[1]Resumen pagos 2025'!$1:$1048576,9,0),0)</f>
        <v>45727</v>
      </c>
      <c r="P3849" t="b">
        <f t="shared" si="254"/>
        <v>1</v>
      </c>
    </row>
    <row r="3850" spans="1:16">
      <c r="A3850" t="s">
        <v>47</v>
      </c>
      <c r="B3850" t="s">
        <v>41</v>
      </c>
      <c r="C3850" s="9">
        <v>14204</v>
      </c>
      <c r="D3850" s="10">
        <v>45727</v>
      </c>
      <c r="E3850" s="11">
        <v>64835</v>
      </c>
      <c r="F3850" t="s">
        <v>288</v>
      </c>
      <c r="G3850" s="10">
        <f t="shared" si="252"/>
        <v>45757</v>
      </c>
      <c r="H3850" t="s">
        <v>284</v>
      </c>
      <c r="I3850" s="12" t="str">
        <f t="shared" si="253"/>
        <v>1420464835</v>
      </c>
      <c r="J3850" s="10">
        <v>45762</v>
      </c>
      <c r="K3850" s="11">
        <v>64835</v>
      </c>
      <c r="L3850" s="11">
        <f t="shared" si="251"/>
        <v>0</v>
      </c>
      <c r="O3850" s="10">
        <f>+IFERROR(VLOOKUP(I3850,'[1]Resumen pagos 2025'!$1:$1048576,9,0),0)</f>
        <v>45762</v>
      </c>
      <c r="P3850" t="b">
        <f t="shared" si="254"/>
        <v>1</v>
      </c>
    </row>
    <row r="3851" spans="1:16">
      <c r="A3851" t="s">
        <v>53</v>
      </c>
      <c r="B3851" t="s">
        <v>41</v>
      </c>
      <c r="C3851" s="9">
        <v>23924</v>
      </c>
      <c r="D3851" s="10">
        <v>45727</v>
      </c>
      <c r="E3851" s="11">
        <v>6233744</v>
      </c>
      <c r="F3851" t="s">
        <v>288</v>
      </c>
      <c r="G3851" s="10">
        <f t="shared" si="252"/>
        <v>45757</v>
      </c>
      <c r="H3851" t="s">
        <v>284</v>
      </c>
      <c r="I3851" s="12" t="str">
        <f t="shared" si="253"/>
        <v>239246233744</v>
      </c>
      <c r="J3851" s="10">
        <v>45761</v>
      </c>
      <c r="K3851" s="11">
        <v>6233744</v>
      </c>
      <c r="L3851" s="11">
        <f t="shared" si="251"/>
        <v>0</v>
      </c>
      <c r="O3851" s="10">
        <f>+IFERROR(VLOOKUP(I3851,'[1]Resumen pagos 2025'!$1:$1048576,9,0),0)</f>
        <v>45761</v>
      </c>
      <c r="P3851" t="b">
        <f t="shared" si="254"/>
        <v>1</v>
      </c>
    </row>
    <row r="3852" spans="1:16">
      <c r="A3852" t="s">
        <v>634</v>
      </c>
      <c r="B3852" t="s">
        <v>41</v>
      </c>
      <c r="C3852" s="9">
        <v>1664</v>
      </c>
      <c r="D3852" s="10">
        <v>45727</v>
      </c>
      <c r="E3852" s="11">
        <v>6000</v>
      </c>
      <c r="F3852" t="s">
        <v>288</v>
      </c>
      <c r="G3852" s="10">
        <f t="shared" si="252"/>
        <v>45757</v>
      </c>
      <c r="H3852" t="s">
        <v>284</v>
      </c>
      <c r="I3852" s="12" t="str">
        <f t="shared" si="253"/>
        <v>16646000</v>
      </c>
      <c r="J3852" s="10">
        <v>45735</v>
      </c>
      <c r="K3852" s="11">
        <v>6000</v>
      </c>
      <c r="L3852" s="11">
        <f t="shared" si="251"/>
        <v>0</v>
      </c>
      <c r="O3852" s="10">
        <f>+IFERROR(VLOOKUP(I3852,'[1]Resumen pagos 2025'!$1:$1048576,9,0),0)</f>
        <v>45735</v>
      </c>
      <c r="P3852" t="b">
        <f t="shared" si="254"/>
        <v>1</v>
      </c>
    </row>
    <row r="3853" spans="1:16">
      <c r="A3853" t="s">
        <v>59</v>
      </c>
      <c r="B3853" t="s">
        <v>41</v>
      </c>
      <c r="C3853" s="9">
        <v>9653</v>
      </c>
      <c r="D3853" s="10">
        <v>45727</v>
      </c>
      <c r="E3853" s="11">
        <v>111984</v>
      </c>
      <c r="F3853" t="s">
        <v>288</v>
      </c>
      <c r="G3853" s="10">
        <f t="shared" si="252"/>
        <v>45757</v>
      </c>
      <c r="H3853" t="s">
        <v>284</v>
      </c>
      <c r="I3853" s="12" t="str">
        <f t="shared" si="253"/>
        <v>9653111984</v>
      </c>
      <c r="J3853" s="10">
        <v>45761</v>
      </c>
      <c r="K3853" s="11">
        <v>111984</v>
      </c>
      <c r="L3853" s="11">
        <f t="shared" si="251"/>
        <v>0</v>
      </c>
      <c r="O3853" s="10">
        <f>+IFERROR(VLOOKUP(I3853,'[1]Resumen pagos 2025'!$1:$1048576,9,0),0)</f>
        <v>45761</v>
      </c>
      <c r="P3853" t="b">
        <f t="shared" si="254"/>
        <v>1</v>
      </c>
    </row>
    <row r="3854" spans="1:16">
      <c r="A3854" t="s">
        <v>478</v>
      </c>
      <c r="B3854" t="s">
        <v>41</v>
      </c>
      <c r="C3854" s="9">
        <v>516</v>
      </c>
      <c r="D3854" s="10">
        <v>45728</v>
      </c>
      <c r="E3854" s="11">
        <v>192900</v>
      </c>
      <c r="F3854" t="s">
        <v>288</v>
      </c>
      <c r="G3854" s="10">
        <f t="shared" si="252"/>
        <v>45758</v>
      </c>
      <c r="H3854" t="s">
        <v>284</v>
      </c>
      <c r="I3854" s="12" t="str">
        <f t="shared" si="253"/>
        <v>516192900</v>
      </c>
      <c r="J3854" s="10">
        <v>45758</v>
      </c>
      <c r="K3854" s="11">
        <v>192900</v>
      </c>
      <c r="L3854" s="11">
        <f t="shared" si="251"/>
        <v>0</v>
      </c>
      <c r="N3854" s="13" t="s">
        <v>554</v>
      </c>
      <c r="O3854" s="10">
        <f>+IFERROR(VLOOKUP(I3854,'[1]Resumen pagos 2025'!$1:$1048576,9,0),0)</f>
        <v>45758</v>
      </c>
      <c r="P3854" t="b">
        <f t="shared" si="254"/>
        <v>1</v>
      </c>
    </row>
    <row r="3855" spans="1:16">
      <c r="A3855" t="s">
        <v>47</v>
      </c>
      <c r="B3855" t="s">
        <v>41</v>
      </c>
      <c r="C3855" s="9">
        <v>14214</v>
      </c>
      <c r="D3855" s="10">
        <v>45728</v>
      </c>
      <c r="E3855" s="11">
        <v>4786160</v>
      </c>
      <c r="F3855" t="s">
        <v>288</v>
      </c>
      <c r="G3855" s="10">
        <f t="shared" si="252"/>
        <v>45758</v>
      </c>
      <c r="H3855" t="s">
        <v>284</v>
      </c>
      <c r="I3855" s="12" t="str">
        <f t="shared" si="253"/>
        <v>142144786160</v>
      </c>
      <c r="J3855" s="10">
        <v>45761</v>
      </c>
      <c r="K3855" s="11">
        <v>4786160</v>
      </c>
      <c r="L3855" s="11">
        <f t="shared" si="251"/>
        <v>0</v>
      </c>
      <c r="O3855" s="10">
        <f>+IFERROR(VLOOKUP(I3855,'[1]Resumen pagos 2025'!$1:$1048576,9,0),0)</f>
        <v>45761</v>
      </c>
      <c r="P3855" t="b">
        <f t="shared" si="254"/>
        <v>1</v>
      </c>
    </row>
    <row r="3856" spans="1:16">
      <c r="A3856" t="s">
        <v>490</v>
      </c>
      <c r="B3856" t="s">
        <v>41</v>
      </c>
      <c r="C3856" s="9">
        <v>11326348</v>
      </c>
      <c r="D3856" s="10">
        <v>45728</v>
      </c>
      <c r="E3856" s="11">
        <v>298980</v>
      </c>
      <c r="F3856" t="s">
        <v>288</v>
      </c>
      <c r="G3856" s="10">
        <f t="shared" si="252"/>
        <v>45758</v>
      </c>
      <c r="H3856" t="s">
        <v>284</v>
      </c>
      <c r="I3856" s="12" t="str">
        <f t="shared" si="253"/>
        <v>11326348298980</v>
      </c>
      <c r="J3856" s="10">
        <v>45727</v>
      </c>
      <c r="K3856" s="11">
        <v>298980</v>
      </c>
      <c r="L3856" s="11">
        <f t="shared" si="251"/>
        <v>0</v>
      </c>
      <c r="O3856" s="10">
        <f>+IFERROR(VLOOKUP(I3856,'[1]Resumen pagos 2025'!$1:$1048576,9,0),0)</f>
        <v>0</v>
      </c>
      <c r="P3856" t="b">
        <f t="shared" si="254"/>
        <v>0</v>
      </c>
    </row>
    <row r="3857" spans="1:16">
      <c r="A3857" t="s">
        <v>55</v>
      </c>
      <c r="B3857" t="s">
        <v>41</v>
      </c>
      <c r="C3857" s="9">
        <v>1171941</v>
      </c>
      <c r="D3857" s="10">
        <v>45728</v>
      </c>
      <c r="E3857" s="34">
        <v>4388951</v>
      </c>
      <c r="F3857" t="s">
        <v>288</v>
      </c>
      <c r="G3857" s="10">
        <f t="shared" si="252"/>
        <v>45758</v>
      </c>
      <c r="H3857" t="s">
        <v>284</v>
      </c>
      <c r="I3857" s="12" t="str">
        <f t="shared" si="253"/>
        <v>11719414388951</v>
      </c>
      <c r="J3857" s="10">
        <v>45763</v>
      </c>
      <c r="K3857" s="11">
        <f>+E3857</f>
        <v>4388951</v>
      </c>
      <c r="L3857" s="11">
        <f t="shared" si="251"/>
        <v>0</v>
      </c>
      <c r="N3857" s="14" t="s">
        <v>304</v>
      </c>
      <c r="O3857" s="10">
        <f>+IFERROR(VLOOKUP(I3857,'[1]Resumen pagos 2025'!$1:$1048576,9,0),0)</f>
        <v>45763</v>
      </c>
      <c r="P3857" t="b">
        <f t="shared" si="254"/>
        <v>1</v>
      </c>
    </row>
    <row r="3858" spans="1:16">
      <c r="A3858" t="s">
        <v>55</v>
      </c>
      <c r="B3858" t="s">
        <v>41</v>
      </c>
      <c r="C3858" s="9">
        <v>1171940</v>
      </c>
      <c r="D3858" s="10">
        <v>45728</v>
      </c>
      <c r="E3858" s="34">
        <v>3199979</v>
      </c>
      <c r="F3858" t="s">
        <v>288</v>
      </c>
      <c r="G3858" s="10">
        <f t="shared" si="252"/>
        <v>45758</v>
      </c>
      <c r="H3858" t="s">
        <v>284</v>
      </c>
      <c r="I3858" s="12" t="str">
        <f t="shared" si="253"/>
        <v>11719403199979</v>
      </c>
      <c r="J3858" s="10">
        <v>45764</v>
      </c>
      <c r="K3858" s="11">
        <f>+E3858</f>
        <v>3199979</v>
      </c>
      <c r="L3858" s="11">
        <f t="shared" si="251"/>
        <v>0</v>
      </c>
      <c r="N3858" s="14" t="s">
        <v>304</v>
      </c>
      <c r="O3858" s="10">
        <f>+IFERROR(VLOOKUP(I3858,'[1]Resumen pagos 2025'!$1:$1048576,9,0),0)</f>
        <v>45764</v>
      </c>
      <c r="P3858" t="b">
        <f t="shared" si="254"/>
        <v>1</v>
      </c>
    </row>
    <row r="3859" spans="1:16">
      <c r="A3859" t="s">
        <v>305</v>
      </c>
      <c r="B3859" t="s">
        <v>310</v>
      </c>
      <c r="C3859" s="9">
        <v>27047737</v>
      </c>
      <c r="D3859" s="10">
        <v>45728</v>
      </c>
      <c r="E3859" s="11">
        <v>-749990</v>
      </c>
      <c r="F3859" t="s">
        <v>288</v>
      </c>
      <c r="G3859" s="10">
        <f t="shared" si="252"/>
        <v>45758</v>
      </c>
      <c r="H3859" t="s">
        <v>311</v>
      </c>
      <c r="I3859" s="12" t="str">
        <f t="shared" si="253"/>
        <v>27047737-749990</v>
      </c>
      <c r="L3859" s="11">
        <f t="shared" si="251"/>
        <v>749990</v>
      </c>
      <c r="M3859" t="s">
        <v>777</v>
      </c>
      <c r="O3859" s="10">
        <f>+IFERROR(VLOOKUP(I3859,'[1]Resumen pagos 2025'!$1:$1048576,9,0),0)</f>
        <v>0</v>
      </c>
      <c r="P3859" t="b">
        <f t="shared" si="254"/>
        <v>1</v>
      </c>
    </row>
    <row r="3860" spans="1:16">
      <c r="A3860" t="s">
        <v>553</v>
      </c>
      <c r="B3860" t="s">
        <v>41</v>
      </c>
      <c r="C3860" s="9">
        <v>13960</v>
      </c>
      <c r="D3860" s="10">
        <v>45728</v>
      </c>
      <c r="E3860" s="11">
        <v>299951</v>
      </c>
      <c r="F3860" t="s">
        <v>288</v>
      </c>
      <c r="G3860" s="10">
        <f t="shared" si="252"/>
        <v>45758</v>
      </c>
      <c r="H3860" t="s">
        <v>284</v>
      </c>
      <c r="I3860" s="12" t="str">
        <f t="shared" si="253"/>
        <v>13960299951</v>
      </c>
      <c r="J3860" s="10">
        <v>45761</v>
      </c>
      <c r="K3860" s="11">
        <v>299951</v>
      </c>
      <c r="L3860" s="11">
        <f t="shared" si="251"/>
        <v>0</v>
      </c>
      <c r="O3860" s="10">
        <f>+IFERROR(VLOOKUP(I3860,'[1]Resumen pagos 2025'!$1:$1048576,9,0),0)</f>
        <v>45761</v>
      </c>
      <c r="P3860" t="b">
        <f t="shared" si="254"/>
        <v>1</v>
      </c>
    </row>
    <row r="3861" spans="1:16">
      <c r="A3861" t="s">
        <v>759</v>
      </c>
      <c r="B3861" t="s">
        <v>41</v>
      </c>
      <c r="C3861" s="9">
        <v>507</v>
      </c>
      <c r="D3861" s="10">
        <v>45728</v>
      </c>
      <c r="E3861" s="11">
        <v>58134</v>
      </c>
      <c r="F3861" t="s">
        <v>288</v>
      </c>
      <c r="G3861" s="10">
        <f t="shared" si="252"/>
        <v>45758</v>
      </c>
      <c r="H3861" t="s">
        <v>284</v>
      </c>
      <c r="I3861" s="12" t="str">
        <f t="shared" si="253"/>
        <v>50758134</v>
      </c>
      <c r="J3861" s="10">
        <v>45761</v>
      </c>
      <c r="K3861" s="11">
        <v>58134</v>
      </c>
      <c r="L3861" s="11">
        <f t="shared" si="251"/>
        <v>0</v>
      </c>
      <c r="O3861" s="10">
        <f>+IFERROR(VLOOKUP(I3861,'[1]Resumen pagos 2025'!$1:$1048576,9,0),0)</f>
        <v>45761</v>
      </c>
      <c r="P3861" t="b">
        <f t="shared" si="254"/>
        <v>1</v>
      </c>
    </row>
    <row r="3862" spans="1:16">
      <c r="A3862" t="s">
        <v>92</v>
      </c>
      <c r="B3862" t="s">
        <v>41</v>
      </c>
      <c r="C3862" s="9">
        <v>1813</v>
      </c>
      <c r="D3862" s="10">
        <v>45729</v>
      </c>
      <c r="E3862" s="34">
        <v>1107533</v>
      </c>
      <c r="F3862" t="s">
        <v>288</v>
      </c>
      <c r="G3862" s="10">
        <f t="shared" si="252"/>
        <v>45759</v>
      </c>
      <c r="H3862" t="s">
        <v>284</v>
      </c>
      <c r="I3862" s="12" t="str">
        <f t="shared" si="253"/>
        <v>18131107533</v>
      </c>
      <c r="J3862" s="10">
        <v>45764</v>
      </c>
      <c r="K3862" s="11">
        <f>+E3862</f>
        <v>1107533</v>
      </c>
      <c r="L3862" s="11">
        <f t="shared" si="251"/>
        <v>0</v>
      </c>
      <c r="M3862" s="46" t="s">
        <v>778</v>
      </c>
      <c r="O3862" s="10">
        <f>+IFERROR(VLOOKUP(I3862,'[1]Resumen pagos 2025'!$1:$1048576,9,0),0)</f>
        <v>45737</v>
      </c>
      <c r="P3862" t="b">
        <f t="shared" si="254"/>
        <v>0</v>
      </c>
    </row>
    <row r="3863" spans="1:16">
      <c r="A3863" t="s">
        <v>779</v>
      </c>
      <c r="B3863" t="s">
        <v>41</v>
      </c>
      <c r="C3863" s="9">
        <v>78</v>
      </c>
      <c r="D3863" s="10">
        <v>45729</v>
      </c>
      <c r="E3863" s="11">
        <v>71400</v>
      </c>
      <c r="F3863" t="s">
        <v>288</v>
      </c>
      <c r="G3863" s="10">
        <f t="shared" si="252"/>
        <v>45759</v>
      </c>
      <c r="H3863" t="s">
        <v>284</v>
      </c>
      <c r="I3863" s="12" t="str">
        <f t="shared" si="253"/>
        <v>7871400</v>
      </c>
      <c r="J3863" s="10">
        <v>45744</v>
      </c>
      <c r="K3863" s="11">
        <v>71400</v>
      </c>
      <c r="L3863" s="11">
        <f t="shared" si="251"/>
        <v>0</v>
      </c>
      <c r="O3863" s="10">
        <f>+IFERROR(VLOOKUP(I3863,'[1]Resumen pagos 2025'!$1:$1048576,9,0),0)</f>
        <v>45744</v>
      </c>
      <c r="P3863" t="b">
        <f t="shared" si="254"/>
        <v>1</v>
      </c>
    </row>
    <row r="3864" spans="1:16">
      <c r="A3864" t="s">
        <v>55</v>
      </c>
      <c r="B3864" t="s">
        <v>41</v>
      </c>
      <c r="C3864" s="9">
        <v>1171966</v>
      </c>
      <c r="D3864" s="10">
        <v>45729</v>
      </c>
      <c r="E3864" s="11">
        <v>4388951</v>
      </c>
      <c r="F3864" t="s">
        <v>288</v>
      </c>
      <c r="G3864" s="10">
        <f t="shared" si="252"/>
        <v>45759</v>
      </c>
      <c r="H3864" t="s">
        <v>327</v>
      </c>
      <c r="I3864" s="12" t="str">
        <f t="shared" si="253"/>
        <v>11719664388951</v>
      </c>
      <c r="L3864" s="11">
        <f t="shared" si="251"/>
        <v>-4388951</v>
      </c>
      <c r="N3864" s="14" t="s">
        <v>304</v>
      </c>
      <c r="O3864" s="10">
        <f>+IFERROR(VLOOKUP(I3864,'[1]Resumen pagos 2025'!$1:$1048576,9,0),0)</f>
        <v>0</v>
      </c>
      <c r="P3864" t="b">
        <f t="shared" si="254"/>
        <v>1</v>
      </c>
    </row>
    <row r="3865" spans="1:16">
      <c r="A3865" t="s">
        <v>55</v>
      </c>
      <c r="B3865" t="s">
        <v>310</v>
      </c>
      <c r="C3865" s="9">
        <v>197952</v>
      </c>
      <c r="D3865" s="10">
        <v>45729</v>
      </c>
      <c r="E3865" s="11">
        <v>-4388951</v>
      </c>
      <c r="F3865" t="s">
        <v>288</v>
      </c>
      <c r="G3865" s="10">
        <f t="shared" si="252"/>
        <v>45759</v>
      </c>
      <c r="H3865" t="s">
        <v>311</v>
      </c>
      <c r="I3865" s="12" t="str">
        <f t="shared" si="253"/>
        <v>197952-4388951</v>
      </c>
      <c r="L3865" s="11">
        <f t="shared" si="251"/>
        <v>4388951</v>
      </c>
      <c r="N3865" s="14" t="s">
        <v>304</v>
      </c>
      <c r="O3865" s="10">
        <f>+IFERROR(VLOOKUP(I3865,'[1]Resumen pagos 2025'!$1:$1048576,9,0),0)</f>
        <v>0</v>
      </c>
      <c r="P3865" t="b">
        <f t="shared" si="254"/>
        <v>1</v>
      </c>
    </row>
    <row r="3866" spans="1:16">
      <c r="A3866" t="s">
        <v>54</v>
      </c>
      <c r="B3866" t="s">
        <v>41</v>
      </c>
      <c r="C3866" s="9">
        <v>97570</v>
      </c>
      <c r="D3866" s="10">
        <v>45729</v>
      </c>
      <c r="E3866" s="11">
        <v>1064645</v>
      </c>
      <c r="F3866" t="s">
        <v>288</v>
      </c>
      <c r="G3866" s="10">
        <f t="shared" si="252"/>
        <v>45759</v>
      </c>
      <c r="H3866" t="s">
        <v>284</v>
      </c>
      <c r="I3866" s="12" t="str">
        <f t="shared" si="253"/>
        <v>975701064645</v>
      </c>
      <c r="J3866" s="10">
        <v>45761</v>
      </c>
      <c r="K3866" s="11">
        <v>1064645</v>
      </c>
      <c r="L3866" s="11">
        <f t="shared" si="251"/>
        <v>0</v>
      </c>
      <c r="N3866" s="13" t="s">
        <v>582</v>
      </c>
      <c r="O3866" s="10">
        <f>+IFERROR(VLOOKUP(I3866,'[1]Resumen pagos 2025'!$1:$1048576,9,0),0)</f>
        <v>45761</v>
      </c>
      <c r="P3866" t="b">
        <f t="shared" si="254"/>
        <v>1</v>
      </c>
    </row>
    <row r="3867" spans="1:16">
      <c r="A3867" t="s">
        <v>305</v>
      </c>
      <c r="B3867" t="s">
        <v>310</v>
      </c>
      <c r="C3867" s="9">
        <v>27053481</v>
      </c>
      <c r="D3867" s="10">
        <v>45729</v>
      </c>
      <c r="E3867" s="11">
        <v>-5990</v>
      </c>
      <c r="F3867" t="s">
        <v>288</v>
      </c>
      <c r="G3867" s="10">
        <f t="shared" si="252"/>
        <v>45759</v>
      </c>
      <c r="H3867" t="s">
        <v>311</v>
      </c>
      <c r="I3867" s="12" t="str">
        <f t="shared" si="253"/>
        <v>27053481-5990</v>
      </c>
      <c r="L3867" s="11">
        <f t="shared" si="251"/>
        <v>5990</v>
      </c>
      <c r="O3867" s="10">
        <f>+IFERROR(VLOOKUP(I3867,'[1]Resumen pagos 2025'!$1:$1048576,9,0),0)</f>
        <v>0</v>
      </c>
      <c r="P3867" t="b">
        <f t="shared" si="254"/>
        <v>1</v>
      </c>
    </row>
    <row r="3868" spans="1:16">
      <c r="A3868" t="s">
        <v>305</v>
      </c>
      <c r="B3868" t="s">
        <v>41</v>
      </c>
      <c r="C3868" s="9">
        <v>5225843</v>
      </c>
      <c r="D3868" s="10">
        <v>45729</v>
      </c>
      <c r="E3868" s="11">
        <v>1059960</v>
      </c>
      <c r="F3868" t="s">
        <v>288</v>
      </c>
      <c r="G3868" s="10">
        <f t="shared" si="252"/>
        <v>45759</v>
      </c>
      <c r="H3868" t="s">
        <v>284</v>
      </c>
      <c r="I3868" s="12" t="str">
        <f t="shared" si="253"/>
        <v>52258431059960</v>
      </c>
      <c r="J3868" s="10">
        <v>45729</v>
      </c>
      <c r="K3868" s="11">
        <v>1059960</v>
      </c>
      <c r="L3868" s="11">
        <f t="shared" si="251"/>
        <v>0</v>
      </c>
      <c r="O3868" s="10">
        <f>+IFERROR(VLOOKUP(I3868,'[1]Resumen pagos 2025'!$1:$1048576,9,0),0)</f>
        <v>45729</v>
      </c>
      <c r="P3868" t="b">
        <f t="shared" si="254"/>
        <v>1</v>
      </c>
    </row>
    <row r="3869" spans="1:16">
      <c r="A3869" t="s">
        <v>350</v>
      </c>
      <c r="B3869" t="s">
        <v>297</v>
      </c>
      <c r="C3869" s="9">
        <v>2873526</v>
      </c>
      <c r="D3869" s="10">
        <v>45729</v>
      </c>
      <c r="E3869" s="11">
        <v>8443</v>
      </c>
      <c r="F3869" t="s">
        <v>288</v>
      </c>
      <c r="G3869" s="10">
        <f t="shared" si="252"/>
        <v>45759</v>
      </c>
      <c r="H3869" t="s">
        <v>284</v>
      </c>
      <c r="I3869" s="12" t="str">
        <f t="shared" si="253"/>
        <v>28735268443</v>
      </c>
      <c r="J3869" s="10">
        <v>45729</v>
      </c>
      <c r="K3869" s="11">
        <v>8443</v>
      </c>
      <c r="L3869" s="11">
        <f t="shared" si="251"/>
        <v>0</v>
      </c>
      <c r="O3869" s="10">
        <f>+IFERROR(VLOOKUP(I3869,'[1]Resumen pagos 2025'!$1:$1048576,9,0),0)</f>
        <v>0</v>
      </c>
      <c r="P3869" t="b">
        <f t="shared" si="254"/>
        <v>0</v>
      </c>
    </row>
    <row r="3870" spans="1:16">
      <c r="A3870" t="s">
        <v>453</v>
      </c>
      <c r="B3870" t="s">
        <v>41</v>
      </c>
      <c r="C3870" s="9">
        <v>1927321</v>
      </c>
      <c r="D3870" s="10">
        <v>45730</v>
      </c>
      <c r="E3870" s="11">
        <v>869970</v>
      </c>
      <c r="F3870" t="s">
        <v>288</v>
      </c>
      <c r="G3870" s="10">
        <f t="shared" si="252"/>
        <v>45760</v>
      </c>
      <c r="H3870" t="s">
        <v>284</v>
      </c>
      <c r="I3870" s="12" t="str">
        <f t="shared" si="253"/>
        <v>1927321869970</v>
      </c>
      <c r="J3870" s="10">
        <v>45729</v>
      </c>
      <c r="K3870" s="11">
        <v>869970</v>
      </c>
      <c r="L3870" s="11">
        <f t="shared" si="251"/>
        <v>0</v>
      </c>
      <c r="O3870" s="10">
        <f>+IFERROR(VLOOKUP(I3870,'[1]Resumen pagos 2025'!$1:$1048576,9,0),0)</f>
        <v>45729</v>
      </c>
      <c r="P3870" t="b">
        <f t="shared" si="254"/>
        <v>1</v>
      </c>
    </row>
    <row r="3871" spans="1:16">
      <c r="A3871" t="s">
        <v>62</v>
      </c>
      <c r="B3871" t="s">
        <v>41</v>
      </c>
      <c r="C3871" s="9">
        <v>247</v>
      </c>
      <c r="D3871" s="10">
        <v>45730</v>
      </c>
      <c r="E3871" s="34">
        <v>49980</v>
      </c>
      <c r="F3871" t="s">
        <v>288</v>
      </c>
      <c r="G3871" s="10">
        <f t="shared" si="252"/>
        <v>45760</v>
      </c>
      <c r="H3871" t="s">
        <v>284</v>
      </c>
      <c r="I3871" s="12" t="str">
        <f t="shared" si="253"/>
        <v>24749980</v>
      </c>
      <c r="J3871" s="10">
        <v>45764</v>
      </c>
      <c r="K3871" s="11">
        <f>+E3871</f>
        <v>49980</v>
      </c>
      <c r="L3871" s="11">
        <f t="shared" si="251"/>
        <v>0</v>
      </c>
      <c r="O3871" s="10">
        <f>+IFERROR(VLOOKUP(I3871,'[1]Resumen pagos 2025'!$1:$1048576,9,0),0)</f>
        <v>0</v>
      </c>
      <c r="P3871" t="b">
        <f t="shared" si="254"/>
        <v>0</v>
      </c>
    </row>
    <row r="3872" spans="1:16">
      <c r="A3872" t="s">
        <v>66</v>
      </c>
      <c r="B3872" t="s">
        <v>41</v>
      </c>
      <c r="C3872" s="9">
        <v>25</v>
      </c>
      <c r="D3872" s="10">
        <v>45730</v>
      </c>
      <c r="E3872" s="11">
        <v>21420</v>
      </c>
      <c r="F3872" t="s">
        <v>288</v>
      </c>
      <c r="G3872" s="10">
        <f t="shared" si="252"/>
        <v>45760</v>
      </c>
      <c r="H3872" t="s">
        <v>284</v>
      </c>
      <c r="I3872" s="12" t="str">
        <f t="shared" si="253"/>
        <v>2521420</v>
      </c>
      <c r="L3872" s="11">
        <f t="shared" si="251"/>
        <v>-21420</v>
      </c>
      <c r="M3872" t="s">
        <v>780</v>
      </c>
      <c r="N3872" s="14" t="s">
        <v>588</v>
      </c>
      <c r="O3872" s="10">
        <f>+IFERROR(VLOOKUP(I3872,'[1]Resumen pagos 2025'!$1:$1048576,9,0),0)</f>
        <v>0</v>
      </c>
      <c r="P3872" t="b">
        <f t="shared" si="254"/>
        <v>1</v>
      </c>
    </row>
    <row r="3873" spans="1:16">
      <c r="A3873" t="s">
        <v>94</v>
      </c>
      <c r="B3873" t="s">
        <v>41</v>
      </c>
      <c r="C3873" s="9">
        <v>808658</v>
      </c>
      <c r="D3873" s="10">
        <v>45730</v>
      </c>
      <c r="E3873" s="11">
        <v>296332</v>
      </c>
      <c r="F3873" t="s">
        <v>288</v>
      </c>
      <c r="G3873" s="10">
        <f t="shared" si="252"/>
        <v>45760</v>
      </c>
      <c r="H3873" t="s">
        <v>284</v>
      </c>
      <c r="I3873" s="12" t="str">
        <f t="shared" si="253"/>
        <v>808658296332</v>
      </c>
      <c r="J3873" s="10">
        <v>45762</v>
      </c>
      <c r="K3873" s="11">
        <v>296332</v>
      </c>
      <c r="L3873" s="11">
        <f t="shared" si="251"/>
        <v>0</v>
      </c>
      <c r="O3873" s="10">
        <f>+IFERROR(VLOOKUP(I3873,'[1]Resumen pagos 2025'!$1:$1048576,9,0),0)</f>
        <v>45754</v>
      </c>
      <c r="P3873" t="b">
        <f t="shared" si="254"/>
        <v>0</v>
      </c>
    </row>
    <row r="3874" spans="1:16">
      <c r="A3874" t="s">
        <v>687</v>
      </c>
      <c r="B3874" t="s">
        <v>41</v>
      </c>
      <c r="C3874" s="9">
        <v>5563005</v>
      </c>
      <c r="D3874" s="10">
        <v>45731</v>
      </c>
      <c r="E3874" s="11">
        <v>1309941</v>
      </c>
      <c r="F3874" t="s">
        <v>288</v>
      </c>
      <c r="G3874" s="10">
        <f t="shared" si="252"/>
        <v>45761</v>
      </c>
      <c r="H3874" t="s">
        <v>284</v>
      </c>
      <c r="I3874" s="12" t="str">
        <f t="shared" si="253"/>
        <v>55630051309941</v>
      </c>
      <c r="J3874" s="10">
        <v>45731</v>
      </c>
      <c r="K3874" s="11">
        <v>1309941</v>
      </c>
      <c r="L3874" s="11">
        <f t="shared" si="251"/>
        <v>0</v>
      </c>
      <c r="O3874" s="10">
        <f>+IFERROR(VLOOKUP(I3874,'[1]Resumen pagos 2025'!$1:$1048576,9,0),0)</f>
        <v>0</v>
      </c>
      <c r="P3874" t="b">
        <f t="shared" si="254"/>
        <v>0</v>
      </c>
    </row>
    <row r="3875" spans="1:16">
      <c r="A3875" t="s">
        <v>336</v>
      </c>
      <c r="B3875" t="s">
        <v>41</v>
      </c>
      <c r="C3875" s="9">
        <v>51861</v>
      </c>
      <c r="D3875" s="10">
        <v>45733</v>
      </c>
      <c r="E3875" s="11">
        <v>50980</v>
      </c>
      <c r="F3875" t="s">
        <v>288</v>
      </c>
      <c r="G3875" s="10">
        <f t="shared" si="252"/>
        <v>45763</v>
      </c>
      <c r="H3875" t="s">
        <v>284</v>
      </c>
      <c r="I3875" s="12" t="str">
        <f t="shared" si="253"/>
        <v>5186150980</v>
      </c>
      <c r="J3875" s="10">
        <v>45733</v>
      </c>
      <c r="K3875" s="11">
        <v>50980</v>
      </c>
      <c r="L3875" s="11">
        <f t="shared" si="251"/>
        <v>0</v>
      </c>
      <c r="O3875" s="10">
        <f>+IFERROR(VLOOKUP(I3875,'[1]Resumen pagos 2025'!$1:$1048576,9,0),0)</f>
        <v>45733</v>
      </c>
      <c r="P3875" t="b">
        <f t="shared" si="254"/>
        <v>1</v>
      </c>
    </row>
    <row r="3876" spans="1:16">
      <c r="A3876" t="s">
        <v>67</v>
      </c>
      <c r="B3876" t="s">
        <v>41</v>
      </c>
      <c r="C3876" s="9">
        <v>45984</v>
      </c>
      <c r="D3876" s="10">
        <v>45733</v>
      </c>
      <c r="E3876" s="34">
        <v>449699</v>
      </c>
      <c r="F3876" t="s">
        <v>288</v>
      </c>
      <c r="G3876" s="10">
        <f t="shared" si="252"/>
        <v>45763</v>
      </c>
      <c r="H3876" t="s">
        <v>284</v>
      </c>
      <c r="I3876" s="12" t="str">
        <f t="shared" si="253"/>
        <v>45984449699</v>
      </c>
      <c r="J3876" s="10">
        <v>45764</v>
      </c>
      <c r="K3876" s="11">
        <f>+E3876</f>
        <v>449699</v>
      </c>
      <c r="L3876" s="11">
        <f t="shared" si="251"/>
        <v>0</v>
      </c>
      <c r="N3876" s="14" t="s">
        <v>298</v>
      </c>
      <c r="O3876" s="10">
        <f>+IFERROR(VLOOKUP(I3876,'[1]Resumen pagos 2025'!$1:$1048576,9,0),0)</f>
        <v>45764</v>
      </c>
      <c r="P3876" t="b">
        <f t="shared" si="254"/>
        <v>1</v>
      </c>
    </row>
    <row r="3877" spans="1:16">
      <c r="A3877" t="s">
        <v>317</v>
      </c>
      <c r="B3877" t="s">
        <v>41</v>
      </c>
      <c r="C3877" s="9">
        <v>23965289</v>
      </c>
      <c r="D3877" s="10">
        <v>45733</v>
      </c>
      <c r="E3877" s="11">
        <v>178980</v>
      </c>
      <c r="F3877" t="s">
        <v>288</v>
      </c>
      <c r="G3877" s="10">
        <f t="shared" si="252"/>
        <v>45763</v>
      </c>
      <c r="H3877" t="s">
        <v>284</v>
      </c>
      <c r="I3877" s="12" t="str">
        <f t="shared" si="253"/>
        <v>23965289178980</v>
      </c>
      <c r="J3877" s="10">
        <v>45733</v>
      </c>
      <c r="K3877" s="11">
        <v>178980</v>
      </c>
      <c r="L3877" s="11">
        <f t="shared" si="251"/>
        <v>0</v>
      </c>
      <c r="O3877" s="10">
        <f>+IFERROR(VLOOKUP(I3877,'[1]Resumen pagos 2025'!$1:$1048576,9,0),0)</f>
        <v>0</v>
      </c>
      <c r="P3877" t="b">
        <f t="shared" si="254"/>
        <v>0</v>
      </c>
    </row>
    <row r="3878" spans="1:16">
      <c r="A3878" t="s">
        <v>317</v>
      </c>
      <c r="B3878" t="s">
        <v>41</v>
      </c>
      <c r="C3878" s="9">
        <v>23965288</v>
      </c>
      <c r="D3878" s="10">
        <v>45733</v>
      </c>
      <c r="E3878" s="11">
        <v>283980</v>
      </c>
      <c r="F3878" t="s">
        <v>288</v>
      </c>
      <c r="G3878" s="10">
        <f t="shared" si="252"/>
        <v>45763</v>
      </c>
      <c r="H3878" t="s">
        <v>284</v>
      </c>
      <c r="I3878" s="12" t="str">
        <f t="shared" si="253"/>
        <v>23965288283980</v>
      </c>
      <c r="J3878" s="10">
        <v>45733</v>
      </c>
      <c r="K3878" s="11">
        <v>283980</v>
      </c>
      <c r="L3878" s="11">
        <f t="shared" si="251"/>
        <v>0</v>
      </c>
      <c r="O3878" s="10">
        <f>+IFERROR(VLOOKUP(I3878,'[1]Resumen pagos 2025'!$1:$1048576,9,0),0)</f>
        <v>0</v>
      </c>
      <c r="P3878" t="b">
        <f t="shared" si="254"/>
        <v>0</v>
      </c>
    </row>
    <row r="3879" spans="1:16">
      <c r="A3879" t="s">
        <v>350</v>
      </c>
      <c r="B3879" t="s">
        <v>41</v>
      </c>
      <c r="C3879" s="9">
        <v>7161777</v>
      </c>
      <c r="D3879" s="10">
        <v>45733</v>
      </c>
      <c r="E3879" s="11">
        <v>13953</v>
      </c>
      <c r="F3879" t="s">
        <v>288</v>
      </c>
      <c r="G3879" s="10">
        <f t="shared" si="252"/>
        <v>45763</v>
      </c>
      <c r="H3879" t="s">
        <v>284</v>
      </c>
      <c r="I3879" s="12" t="str">
        <f t="shared" si="253"/>
        <v>716177713953</v>
      </c>
      <c r="J3879" s="10">
        <v>45733</v>
      </c>
      <c r="K3879" s="11">
        <v>13953</v>
      </c>
      <c r="L3879" s="11">
        <f t="shared" si="251"/>
        <v>0</v>
      </c>
      <c r="O3879" s="10">
        <f>+IFERROR(VLOOKUP(I3879,'[1]Resumen pagos 2025'!$1:$1048576,9,0),0)</f>
        <v>0</v>
      </c>
      <c r="P3879" t="b">
        <f t="shared" si="254"/>
        <v>0</v>
      </c>
    </row>
    <row r="3880" spans="1:16">
      <c r="A3880" t="s">
        <v>584</v>
      </c>
      <c r="B3880" t="s">
        <v>41</v>
      </c>
      <c r="C3880" s="9">
        <v>12970</v>
      </c>
      <c r="D3880" s="10">
        <v>45734</v>
      </c>
      <c r="E3880" s="34">
        <v>759980</v>
      </c>
      <c r="F3880" t="s">
        <v>288</v>
      </c>
      <c r="G3880" s="10">
        <f t="shared" si="252"/>
        <v>45764</v>
      </c>
      <c r="H3880" t="s">
        <v>284</v>
      </c>
      <c r="I3880" s="12" t="str">
        <f t="shared" si="253"/>
        <v>12970759980</v>
      </c>
      <c r="J3880" s="10">
        <v>45734</v>
      </c>
      <c r="K3880" s="11">
        <f>+E3880</f>
        <v>759980</v>
      </c>
      <c r="L3880" s="11">
        <f t="shared" si="251"/>
        <v>0</v>
      </c>
      <c r="O3880" s="10">
        <f>+IFERROR(VLOOKUP(I3880,'[1]Resumen pagos 2025'!$1:$1048576,9,0),0)</f>
        <v>45734</v>
      </c>
      <c r="P3880" t="b">
        <f t="shared" si="254"/>
        <v>1</v>
      </c>
    </row>
    <row r="3881" spans="1:16">
      <c r="A3881" t="s">
        <v>295</v>
      </c>
      <c r="B3881" t="s">
        <v>41</v>
      </c>
      <c r="C3881" s="9">
        <v>38375</v>
      </c>
      <c r="D3881" s="10">
        <v>45734</v>
      </c>
      <c r="E3881" s="11">
        <v>35700</v>
      </c>
      <c r="F3881" t="s">
        <v>288</v>
      </c>
      <c r="G3881" s="10">
        <f t="shared" si="252"/>
        <v>45764</v>
      </c>
      <c r="H3881" t="s">
        <v>284</v>
      </c>
      <c r="I3881" s="12" t="str">
        <f t="shared" si="253"/>
        <v>3837535700</v>
      </c>
      <c r="J3881" s="10">
        <v>45734</v>
      </c>
      <c r="K3881" s="11">
        <v>35700</v>
      </c>
      <c r="L3881" s="11">
        <f t="shared" si="251"/>
        <v>0</v>
      </c>
      <c r="O3881" s="10">
        <f>+IFERROR(VLOOKUP(I3881,'[1]Resumen pagos 2025'!$1:$1048576,9,0),0)</f>
        <v>45734</v>
      </c>
      <c r="P3881" t="b">
        <f t="shared" si="254"/>
        <v>1</v>
      </c>
    </row>
    <row r="3882" spans="1:16">
      <c r="A3882" t="s">
        <v>47</v>
      </c>
      <c r="B3882" t="s">
        <v>41</v>
      </c>
      <c r="C3882" s="9">
        <v>14228</v>
      </c>
      <c r="D3882" s="10">
        <v>45734</v>
      </c>
      <c r="E3882" s="34">
        <v>66791</v>
      </c>
      <c r="F3882" t="s">
        <v>288</v>
      </c>
      <c r="G3882" s="10">
        <f t="shared" si="252"/>
        <v>45764</v>
      </c>
      <c r="H3882" t="s">
        <v>284</v>
      </c>
      <c r="I3882" s="12" t="str">
        <f t="shared" si="253"/>
        <v>1422866791</v>
      </c>
      <c r="J3882" s="10">
        <v>45764</v>
      </c>
      <c r="K3882" s="11">
        <f>+E3882</f>
        <v>66791</v>
      </c>
      <c r="L3882" s="11">
        <f t="shared" si="251"/>
        <v>0</v>
      </c>
      <c r="O3882" s="10">
        <f>+IFERROR(VLOOKUP(I3882,'[1]Resumen pagos 2025'!$1:$1048576,9,0),0)</f>
        <v>45764</v>
      </c>
      <c r="P3882" t="b">
        <f t="shared" si="254"/>
        <v>1</v>
      </c>
    </row>
    <row r="3883" spans="1:16">
      <c r="A3883" t="s">
        <v>47</v>
      </c>
      <c r="B3883" t="s">
        <v>41</v>
      </c>
      <c r="C3883" s="81">
        <v>14227</v>
      </c>
      <c r="D3883" s="82">
        <v>45734</v>
      </c>
      <c r="E3883" s="83">
        <v>181947</v>
      </c>
      <c r="F3883" s="80" t="s">
        <v>288</v>
      </c>
      <c r="G3883" s="10">
        <f t="shared" si="252"/>
        <v>45764</v>
      </c>
      <c r="H3883" t="s">
        <v>284</v>
      </c>
      <c r="I3883" s="84" t="str">
        <f t="shared" si="253"/>
        <v>14227181947</v>
      </c>
      <c r="J3883" s="82">
        <v>45764</v>
      </c>
      <c r="K3883" s="11">
        <f>+E3883</f>
        <v>181947</v>
      </c>
      <c r="L3883" s="11">
        <f t="shared" si="251"/>
        <v>0</v>
      </c>
      <c r="O3883" s="10">
        <f>+IFERROR(VLOOKUP(I3883,'[1]Resumen pagos 2025'!$1:$1048576,9,0),0)</f>
        <v>45764</v>
      </c>
      <c r="P3883" t="b">
        <f t="shared" si="254"/>
        <v>1</v>
      </c>
    </row>
    <row r="3884" spans="1:16">
      <c r="A3884" t="s">
        <v>127</v>
      </c>
      <c r="B3884" t="s">
        <v>297</v>
      </c>
      <c r="C3884" s="9">
        <v>240856</v>
      </c>
      <c r="D3884" s="10">
        <v>45734</v>
      </c>
      <c r="E3884" s="11">
        <v>17261</v>
      </c>
      <c r="F3884" t="s">
        <v>288</v>
      </c>
      <c r="G3884" s="10">
        <f t="shared" si="252"/>
        <v>45764</v>
      </c>
      <c r="H3884" t="s">
        <v>284</v>
      </c>
      <c r="I3884" s="12" t="str">
        <f t="shared" si="253"/>
        <v>24085617261</v>
      </c>
      <c r="J3884" s="10">
        <v>45772</v>
      </c>
      <c r="K3884" s="11">
        <f>+E3884</f>
        <v>17261</v>
      </c>
      <c r="L3884" s="11">
        <f t="shared" si="251"/>
        <v>0</v>
      </c>
      <c r="O3884" s="10">
        <f>+IFERROR(VLOOKUP(I3884,'[1]Resumen pagos 2025'!$1:$1048576,9,0),0)</f>
        <v>45772</v>
      </c>
      <c r="P3884" t="b">
        <f t="shared" si="254"/>
        <v>1</v>
      </c>
    </row>
    <row r="3885" spans="1:16">
      <c r="A3885" t="s">
        <v>305</v>
      </c>
      <c r="B3885" t="s">
        <v>41</v>
      </c>
      <c r="C3885" s="9">
        <v>5226947</v>
      </c>
      <c r="D3885" s="10">
        <v>45734</v>
      </c>
      <c r="E3885" s="11">
        <v>1007940</v>
      </c>
      <c r="F3885" t="s">
        <v>288</v>
      </c>
      <c r="G3885" s="10">
        <f t="shared" si="252"/>
        <v>45764</v>
      </c>
      <c r="H3885" t="s">
        <v>284</v>
      </c>
      <c r="I3885" s="12" t="str">
        <f t="shared" si="253"/>
        <v>52269471007940</v>
      </c>
      <c r="J3885" s="10">
        <v>45734</v>
      </c>
      <c r="K3885" s="11">
        <v>1007940</v>
      </c>
      <c r="L3885" s="11">
        <f t="shared" si="251"/>
        <v>0</v>
      </c>
      <c r="O3885" s="10">
        <f>+IFERROR(VLOOKUP(I3885,'[1]Resumen pagos 2025'!$1:$1048576,9,0),0)</f>
        <v>0</v>
      </c>
      <c r="P3885" t="b">
        <f t="shared" si="254"/>
        <v>0</v>
      </c>
    </row>
    <row r="3886" spans="1:16">
      <c r="A3886" t="s">
        <v>305</v>
      </c>
      <c r="B3886" t="s">
        <v>41</v>
      </c>
      <c r="C3886" s="9">
        <v>5226956</v>
      </c>
      <c r="D3886" s="10">
        <v>45734</v>
      </c>
      <c r="E3886" s="11">
        <v>1433980</v>
      </c>
      <c r="F3886" t="s">
        <v>288</v>
      </c>
      <c r="G3886" s="10">
        <f t="shared" si="252"/>
        <v>45764</v>
      </c>
      <c r="H3886" t="s">
        <v>284</v>
      </c>
      <c r="I3886" s="12" t="str">
        <f t="shared" si="253"/>
        <v>52269561433980</v>
      </c>
      <c r="J3886" s="10">
        <v>45734</v>
      </c>
      <c r="K3886" s="11">
        <v>1433980</v>
      </c>
      <c r="L3886" s="11">
        <f t="shared" si="251"/>
        <v>0</v>
      </c>
      <c r="O3886" s="10">
        <f>+IFERROR(VLOOKUP(I3886,'[1]Resumen pagos 2025'!$1:$1048576,9,0),0)</f>
        <v>0</v>
      </c>
      <c r="P3886" t="b">
        <f t="shared" si="254"/>
        <v>0</v>
      </c>
    </row>
    <row r="3887" spans="1:16">
      <c r="A3887" t="s">
        <v>305</v>
      </c>
      <c r="B3887" t="s">
        <v>41</v>
      </c>
      <c r="C3887" s="9">
        <v>5226942</v>
      </c>
      <c r="D3887" s="10">
        <v>45734</v>
      </c>
      <c r="E3887" s="11">
        <v>2054564</v>
      </c>
      <c r="F3887" t="s">
        <v>288</v>
      </c>
      <c r="G3887" s="10">
        <f t="shared" si="252"/>
        <v>45764</v>
      </c>
      <c r="H3887" t="s">
        <v>284</v>
      </c>
      <c r="I3887" s="12" t="str">
        <f t="shared" si="253"/>
        <v>52269422054564</v>
      </c>
      <c r="J3887" s="10">
        <v>45734</v>
      </c>
      <c r="K3887" s="11">
        <v>2054564</v>
      </c>
      <c r="L3887" s="11">
        <f t="shared" si="251"/>
        <v>0</v>
      </c>
      <c r="O3887" s="10">
        <f>+IFERROR(VLOOKUP(I3887,'[1]Resumen pagos 2025'!$1:$1048576,9,0),0)</f>
        <v>0</v>
      </c>
      <c r="P3887" t="b">
        <f t="shared" si="254"/>
        <v>0</v>
      </c>
    </row>
    <row r="3888" spans="1:16">
      <c r="A3888" t="s">
        <v>305</v>
      </c>
      <c r="B3888" t="s">
        <v>41</v>
      </c>
      <c r="C3888" s="9">
        <v>5226936</v>
      </c>
      <c r="D3888" s="10">
        <v>45734</v>
      </c>
      <c r="E3888" s="11">
        <v>533970</v>
      </c>
      <c r="F3888" t="s">
        <v>288</v>
      </c>
      <c r="G3888" s="10">
        <f t="shared" si="252"/>
        <v>45764</v>
      </c>
      <c r="H3888" t="s">
        <v>284</v>
      </c>
      <c r="I3888" s="12" t="str">
        <f t="shared" si="253"/>
        <v>5226936533970</v>
      </c>
      <c r="J3888" s="10">
        <v>45734</v>
      </c>
      <c r="K3888" s="11">
        <v>533970</v>
      </c>
      <c r="L3888" s="11">
        <f t="shared" si="251"/>
        <v>0</v>
      </c>
      <c r="O3888" s="10">
        <f>+IFERROR(VLOOKUP(I3888,'[1]Resumen pagos 2025'!$1:$1048576,9,0),0)</f>
        <v>45734</v>
      </c>
      <c r="P3888" t="b">
        <f t="shared" si="254"/>
        <v>1</v>
      </c>
    </row>
    <row r="3889" spans="1:16">
      <c r="A3889" t="s">
        <v>305</v>
      </c>
      <c r="B3889" t="s">
        <v>41</v>
      </c>
      <c r="C3889" s="9">
        <v>5226966</v>
      </c>
      <c r="D3889" s="10">
        <v>45734</v>
      </c>
      <c r="E3889" s="11">
        <v>457960</v>
      </c>
      <c r="F3889" t="s">
        <v>288</v>
      </c>
      <c r="G3889" s="10">
        <f t="shared" si="252"/>
        <v>45764</v>
      </c>
      <c r="H3889" t="s">
        <v>284</v>
      </c>
      <c r="I3889" s="12" t="str">
        <f t="shared" si="253"/>
        <v>5226966457960</v>
      </c>
      <c r="J3889" s="10">
        <v>45734</v>
      </c>
      <c r="K3889" s="11">
        <v>457960</v>
      </c>
      <c r="L3889" s="11">
        <f t="shared" si="251"/>
        <v>0</v>
      </c>
      <c r="O3889" s="10">
        <f>+IFERROR(VLOOKUP(I3889,'[1]Resumen pagos 2025'!$1:$1048576,9,0),0)</f>
        <v>45734</v>
      </c>
      <c r="P3889" t="b">
        <f t="shared" si="254"/>
        <v>1</v>
      </c>
    </row>
    <row r="3890" spans="1:16">
      <c r="A3890" t="s">
        <v>98</v>
      </c>
      <c r="B3890" t="s">
        <v>41</v>
      </c>
      <c r="C3890" s="9">
        <v>8240</v>
      </c>
      <c r="D3890" s="10">
        <v>45734</v>
      </c>
      <c r="E3890" s="34">
        <v>17911</v>
      </c>
      <c r="F3890" t="s">
        <v>288</v>
      </c>
      <c r="G3890" s="10">
        <f t="shared" si="252"/>
        <v>45764</v>
      </c>
      <c r="H3890" t="s">
        <v>284</v>
      </c>
      <c r="I3890" s="12" t="str">
        <f t="shared" si="253"/>
        <v>824017911</v>
      </c>
      <c r="J3890" s="10">
        <v>45764</v>
      </c>
      <c r="K3890" s="11">
        <f>+E3890</f>
        <v>17911</v>
      </c>
      <c r="L3890" s="11">
        <f t="shared" si="251"/>
        <v>0</v>
      </c>
      <c r="O3890" s="10">
        <f>+IFERROR(VLOOKUP(I3890,'[1]Resumen pagos 2025'!$1:$1048576,9,0),0)</f>
        <v>45764</v>
      </c>
      <c r="P3890" t="b">
        <f t="shared" si="254"/>
        <v>1</v>
      </c>
    </row>
    <row r="3891" spans="1:16">
      <c r="A3891" t="s">
        <v>306</v>
      </c>
      <c r="B3891" t="s">
        <v>41</v>
      </c>
      <c r="C3891" s="9">
        <v>1924932</v>
      </c>
      <c r="D3891" s="10">
        <v>45734</v>
      </c>
      <c r="E3891" s="11">
        <v>882841</v>
      </c>
      <c r="F3891" t="s">
        <v>288</v>
      </c>
      <c r="G3891" s="10">
        <f t="shared" si="252"/>
        <v>45764</v>
      </c>
      <c r="H3891" t="s">
        <v>284</v>
      </c>
      <c r="I3891" s="12" t="str">
        <f t="shared" si="253"/>
        <v>1924932882841</v>
      </c>
      <c r="J3891" s="10">
        <v>45734</v>
      </c>
      <c r="K3891" s="11">
        <v>882841</v>
      </c>
      <c r="L3891" s="11">
        <f t="shared" si="251"/>
        <v>0</v>
      </c>
      <c r="O3891" s="10">
        <f>+IFERROR(VLOOKUP(I3891,'[1]Resumen pagos 2025'!$1:$1048576,9,0),0)</f>
        <v>45734</v>
      </c>
      <c r="P3891" t="b">
        <f t="shared" si="254"/>
        <v>1</v>
      </c>
    </row>
    <row r="3892" spans="1:16">
      <c r="A3892" t="s">
        <v>434</v>
      </c>
      <c r="B3892" t="s">
        <v>41</v>
      </c>
      <c r="C3892" s="9">
        <v>6799</v>
      </c>
      <c r="D3892" s="10">
        <v>45735</v>
      </c>
      <c r="E3892" s="11">
        <v>2261000</v>
      </c>
      <c r="F3892" t="s">
        <v>288</v>
      </c>
      <c r="G3892" s="10">
        <f t="shared" si="252"/>
        <v>45765</v>
      </c>
      <c r="H3892" t="s">
        <v>284</v>
      </c>
      <c r="I3892" s="12" t="str">
        <f t="shared" si="253"/>
        <v>67992261000</v>
      </c>
      <c r="J3892" s="10">
        <v>45733</v>
      </c>
      <c r="K3892" s="11">
        <v>2261000</v>
      </c>
      <c r="L3892" s="11">
        <f t="shared" si="251"/>
        <v>0</v>
      </c>
      <c r="O3892" s="10">
        <f>+IFERROR(VLOOKUP(I3892,'[1]Resumen pagos 2025'!$1:$1048576,9,0),0)</f>
        <v>45733</v>
      </c>
      <c r="P3892" t="b">
        <f t="shared" si="254"/>
        <v>1</v>
      </c>
    </row>
    <row r="3893" spans="1:16">
      <c r="A3893" t="s">
        <v>47</v>
      </c>
      <c r="B3893" t="s">
        <v>41</v>
      </c>
      <c r="C3893" s="9">
        <v>14242</v>
      </c>
      <c r="D3893" s="10">
        <v>45735</v>
      </c>
      <c r="E3893" s="11">
        <v>2559416</v>
      </c>
      <c r="F3893" t="s">
        <v>288</v>
      </c>
      <c r="G3893" s="10">
        <f t="shared" si="252"/>
        <v>45765</v>
      </c>
      <c r="H3893" t="s">
        <v>284</v>
      </c>
      <c r="I3893" s="12" t="str">
        <f t="shared" si="253"/>
        <v>142422559416</v>
      </c>
      <c r="J3893" s="10">
        <v>45764</v>
      </c>
      <c r="K3893" s="11">
        <f>+E3893</f>
        <v>2559416</v>
      </c>
      <c r="L3893" s="11">
        <f t="shared" si="251"/>
        <v>0</v>
      </c>
      <c r="O3893" s="10">
        <f>+IFERROR(VLOOKUP(I3893,'[1]Resumen pagos 2025'!$1:$1048576,9,0),0)</f>
        <v>45764</v>
      </c>
      <c r="P3893" t="b">
        <f t="shared" si="254"/>
        <v>1</v>
      </c>
    </row>
    <row r="3894" spans="1:16">
      <c r="A3894" t="s">
        <v>47</v>
      </c>
      <c r="B3894" t="s">
        <v>41</v>
      </c>
      <c r="C3894" s="9">
        <v>14241</v>
      </c>
      <c r="D3894" s="10">
        <v>45735</v>
      </c>
      <c r="E3894" s="11">
        <v>5580067</v>
      </c>
      <c r="F3894" t="s">
        <v>288</v>
      </c>
      <c r="G3894" s="10">
        <f t="shared" si="252"/>
        <v>45765</v>
      </c>
      <c r="H3894" t="s">
        <v>284</v>
      </c>
      <c r="I3894" s="12" t="str">
        <f t="shared" si="253"/>
        <v>142415580067</v>
      </c>
      <c r="J3894" s="10">
        <v>45764</v>
      </c>
      <c r="K3894" s="11">
        <f>+E3894</f>
        <v>5580067</v>
      </c>
      <c r="L3894" s="11">
        <f t="shared" si="251"/>
        <v>0</v>
      </c>
      <c r="O3894" s="10">
        <f>+IFERROR(VLOOKUP(I3894,'[1]Resumen pagos 2025'!$1:$1048576,9,0),0)</f>
        <v>45764</v>
      </c>
      <c r="P3894" t="b">
        <f t="shared" si="254"/>
        <v>1</v>
      </c>
    </row>
    <row r="3895" spans="1:16">
      <c r="A3895" t="s">
        <v>46</v>
      </c>
      <c r="B3895" t="s">
        <v>41</v>
      </c>
      <c r="C3895" s="9">
        <v>26027</v>
      </c>
      <c r="D3895" s="10">
        <v>45735</v>
      </c>
      <c r="E3895" s="11">
        <v>735960</v>
      </c>
      <c r="F3895" t="s">
        <v>288</v>
      </c>
      <c r="G3895" s="10">
        <f t="shared" si="252"/>
        <v>45765</v>
      </c>
      <c r="H3895" t="s">
        <v>284</v>
      </c>
      <c r="I3895" s="12" t="str">
        <f t="shared" si="253"/>
        <v>26027735960</v>
      </c>
      <c r="J3895" s="10">
        <v>45764</v>
      </c>
      <c r="K3895" s="11">
        <f>+E3895</f>
        <v>735960</v>
      </c>
      <c r="L3895" s="11">
        <f t="shared" si="251"/>
        <v>0</v>
      </c>
      <c r="N3895" s="13" t="s">
        <v>603</v>
      </c>
      <c r="O3895" s="10">
        <f>+IFERROR(VLOOKUP(I3895,'[1]Resumen pagos 2025'!$1:$1048576,9,0),0)</f>
        <v>45764</v>
      </c>
      <c r="P3895" t="b">
        <f t="shared" si="254"/>
        <v>1</v>
      </c>
    </row>
    <row r="3896" spans="1:16">
      <c r="A3896" t="s">
        <v>532</v>
      </c>
      <c r="B3896" t="s">
        <v>41</v>
      </c>
      <c r="C3896" s="9">
        <v>2902</v>
      </c>
      <c r="D3896" s="10">
        <v>45735</v>
      </c>
      <c r="E3896" s="11">
        <v>506988</v>
      </c>
      <c r="F3896" t="s">
        <v>288</v>
      </c>
      <c r="G3896" s="10">
        <f t="shared" si="252"/>
        <v>45765</v>
      </c>
      <c r="H3896" t="s">
        <v>284</v>
      </c>
      <c r="I3896" s="12" t="str">
        <f t="shared" si="253"/>
        <v>2902506988</v>
      </c>
      <c r="J3896" s="10">
        <v>45764</v>
      </c>
      <c r="K3896" s="11">
        <f>+E3896</f>
        <v>506988</v>
      </c>
      <c r="L3896" s="11">
        <f t="shared" si="251"/>
        <v>0</v>
      </c>
      <c r="O3896" s="10">
        <f>+IFERROR(VLOOKUP(I3896,'[1]Resumen pagos 2025'!$1:$1048576,9,0),0)</f>
        <v>45764</v>
      </c>
      <c r="P3896" t="b">
        <f t="shared" si="254"/>
        <v>1</v>
      </c>
    </row>
    <row r="3897" spans="1:16">
      <c r="A3897" t="s">
        <v>532</v>
      </c>
      <c r="B3897" t="s">
        <v>41</v>
      </c>
      <c r="C3897" s="9">
        <v>2903</v>
      </c>
      <c r="D3897" s="10">
        <v>45735</v>
      </c>
      <c r="E3897" s="11">
        <v>1268621</v>
      </c>
      <c r="F3897" t="s">
        <v>288</v>
      </c>
      <c r="G3897" s="10">
        <f t="shared" si="252"/>
        <v>45765</v>
      </c>
      <c r="H3897" t="s">
        <v>284</v>
      </c>
      <c r="I3897" s="12" t="str">
        <f t="shared" si="253"/>
        <v>29031268621</v>
      </c>
      <c r="J3897" s="10">
        <v>45764</v>
      </c>
      <c r="K3897" s="11">
        <f>+E3897</f>
        <v>1268621</v>
      </c>
      <c r="L3897" s="11">
        <f t="shared" si="251"/>
        <v>0</v>
      </c>
      <c r="O3897" s="10">
        <f>+IFERROR(VLOOKUP(I3897,'[1]Resumen pagos 2025'!$1:$1048576,9,0),0)</f>
        <v>45764</v>
      </c>
      <c r="P3897" t="b">
        <f t="shared" si="254"/>
        <v>1</v>
      </c>
    </row>
    <row r="3898" spans="1:16">
      <c r="A3898" t="s">
        <v>54</v>
      </c>
      <c r="B3898" t="s">
        <v>41</v>
      </c>
      <c r="C3898" s="9">
        <v>97649</v>
      </c>
      <c r="D3898" s="10">
        <v>45735</v>
      </c>
      <c r="E3898" s="11">
        <v>3385468</v>
      </c>
      <c r="F3898" t="s">
        <v>288</v>
      </c>
      <c r="G3898" s="10">
        <f t="shared" si="252"/>
        <v>45765</v>
      </c>
      <c r="H3898" t="s">
        <v>284</v>
      </c>
      <c r="I3898" s="12" t="str">
        <f t="shared" si="253"/>
        <v>976493385468</v>
      </c>
      <c r="J3898" s="10">
        <v>45761</v>
      </c>
      <c r="K3898" s="11">
        <f>2881495+503973</f>
        <v>3385468</v>
      </c>
      <c r="L3898" s="11">
        <f t="shared" si="251"/>
        <v>0</v>
      </c>
      <c r="M3898" t="s">
        <v>781</v>
      </c>
      <c r="N3898" s="13" t="s">
        <v>582</v>
      </c>
      <c r="O3898" s="10">
        <f>+IFERROR(VLOOKUP(I3898,'[1]Resumen pagos 2025'!$1:$1048576,9,0),0)</f>
        <v>0</v>
      </c>
      <c r="P3898" t="b">
        <f t="shared" si="254"/>
        <v>0</v>
      </c>
    </row>
    <row r="3899" spans="1:16">
      <c r="A3899" s="26" t="s">
        <v>54</v>
      </c>
      <c r="B3899" s="26" t="s">
        <v>310</v>
      </c>
      <c r="C3899" s="23">
        <v>58099</v>
      </c>
      <c r="D3899" s="24">
        <v>45735</v>
      </c>
      <c r="E3899" s="25">
        <v>-503973</v>
      </c>
      <c r="F3899" s="26" t="s">
        <v>288</v>
      </c>
      <c r="G3899" s="10">
        <f t="shared" si="252"/>
        <v>45765</v>
      </c>
      <c r="H3899" s="26" t="s">
        <v>311</v>
      </c>
      <c r="I3899" s="27" t="str">
        <f t="shared" si="253"/>
        <v>58099-503973</v>
      </c>
      <c r="J3899" s="24"/>
      <c r="K3899" s="25"/>
      <c r="L3899" s="25">
        <f t="shared" si="251"/>
        <v>503973</v>
      </c>
      <c r="M3899" s="26"/>
      <c r="N3899" s="72" t="s">
        <v>582</v>
      </c>
      <c r="O3899" s="24">
        <f>+IFERROR(VLOOKUP(I3899,'[1]Resumen pagos 2025'!$1:$1048576,9,0),0)</f>
        <v>0</v>
      </c>
      <c r="P3899" t="b">
        <f t="shared" si="254"/>
        <v>1</v>
      </c>
    </row>
    <row r="3900" spans="1:16">
      <c r="A3900" t="s">
        <v>782</v>
      </c>
      <c r="B3900" t="s">
        <v>41</v>
      </c>
      <c r="C3900" s="9">
        <v>35482</v>
      </c>
      <c r="D3900" s="10">
        <v>45735</v>
      </c>
      <c r="E3900" s="11">
        <v>219990</v>
      </c>
      <c r="F3900" t="s">
        <v>288</v>
      </c>
      <c r="G3900" s="10">
        <f t="shared" si="252"/>
        <v>45765</v>
      </c>
      <c r="H3900" t="s">
        <v>284</v>
      </c>
      <c r="I3900" s="12" t="str">
        <f t="shared" si="253"/>
        <v>35482219990</v>
      </c>
      <c r="J3900" s="10">
        <v>45734</v>
      </c>
      <c r="K3900" s="11">
        <v>219990</v>
      </c>
      <c r="L3900" s="11">
        <f t="shared" ref="L3900:L3963" si="255">+K3900-E3900</f>
        <v>0</v>
      </c>
      <c r="O3900" s="10">
        <f>+IFERROR(VLOOKUP(I3900,'[1]Resumen pagos 2025'!$1:$1048576,9,0),0)</f>
        <v>45734</v>
      </c>
      <c r="P3900" t="b">
        <f t="shared" si="254"/>
        <v>1</v>
      </c>
    </row>
    <row r="3901" spans="1:16" s="26" customFormat="1">
      <c r="A3901" t="s">
        <v>66</v>
      </c>
      <c r="B3901" t="s">
        <v>41</v>
      </c>
      <c r="C3901" s="9">
        <v>26</v>
      </c>
      <c r="D3901" s="10">
        <v>45735</v>
      </c>
      <c r="E3901" s="11">
        <v>842239</v>
      </c>
      <c r="F3901" t="s">
        <v>288</v>
      </c>
      <c r="G3901" s="10">
        <f t="shared" si="252"/>
        <v>45765</v>
      </c>
      <c r="H3901" t="s">
        <v>284</v>
      </c>
      <c r="I3901" s="12" t="str">
        <f t="shared" si="253"/>
        <v>26842239</v>
      </c>
      <c r="J3901" s="10">
        <v>45750</v>
      </c>
      <c r="K3901" s="11">
        <v>842239</v>
      </c>
      <c r="L3901" s="11">
        <f t="shared" si="255"/>
        <v>0</v>
      </c>
      <c r="M3901"/>
      <c r="N3901" s="14" t="s">
        <v>588</v>
      </c>
      <c r="O3901" s="10">
        <f>+IFERROR(VLOOKUP(I3901,'[1]Resumen pagos 2025'!$1:$1048576,9,0),0)</f>
        <v>45750</v>
      </c>
      <c r="P3901" t="b">
        <f t="shared" si="254"/>
        <v>1</v>
      </c>
    </row>
    <row r="3902" spans="1:16">
      <c r="A3902" t="s">
        <v>783</v>
      </c>
      <c r="B3902" t="s">
        <v>41</v>
      </c>
      <c r="C3902" s="9">
        <v>1095776</v>
      </c>
      <c r="D3902" s="10">
        <v>45735</v>
      </c>
      <c r="E3902" s="11">
        <v>8990</v>
      </c>
      <c r="F3902" t="s">
        <v>288</v>
      </c>
      <c r="G3902" s="10">
        <f t="shared" si="252"/>
        <v>45765</v>
      </c>
      <c r="H3902" t="s">
        <v>284</v>
      </c>
      <c r="I3902" s="12" t="str">
        <f t="shared" si="253"/>
        <v>10957768990</v>
      </c>
      <c r="J3902" s="10">
        <v>45735</v>
      </c>
      <c r="K3902" s="11">
        <v>8990</v>
      </c>
      <c r="L3902" s="11">
        <f t="shared" si="255"/>
        <v>0</v>
      </c>
      <c r="M3902" t="s">
        <v>784</v>
      </c>
      <c r="O3902" s="10">
        <f>+IFERROR(VLOOKUP(I3902,'[1]Resumen pagos 2025'!$1:$1048576,9,0),0)</f>
        <v>45735</v>
      </c>
      <c r="P3902" t="b">
        <f t="shared" si="254"/>
        <v>1</v>
      </c>
    </row>
    <row r="3903" spans="1:16">
      <c r="A3903" t="s">
        <v>478</v>
      </c>
      <c r="B3903" t="s">
        <v>41</v>
      </c>
      <c r="C3903" s="9">
        <v>526</v>
      </c>
      <c r="D3903" s="10">
        <v>45736</v>
      </c>
      <c r="E3903" s="11">
        <v>807601</v>
      </c>
      <c r="F3903" t="s">
        <v>288</v>
      </c>
      <c r="G3903" s="10">
        <f t="shared" si="252"/>
        <v>45766</v>
      </c>
      <c r="H3903" t="s">
        <v>284</v>
      </c>
      <c r="I3903" s="12" t="str">
        <f t="shared" si="253"/>
        <v>526807601</v>
      </c>
      <c r="J3903" s="10">
        <v>45758</v>
      </c>
      <c r="K3903" s="11">
        <v>807601</v>
      </c>
      <c r="L3903" s="11">
        <f t="shared" si="255"/>
        <v>0</v>
      </c>
      <c r="N3903" s="13" t="s">
        <v>554</v>
      </c>
      <c r="O3903" s="10">
        <f>+IFERROR(VLOOKUP(I3903,'[1]Resumen pagos 2025'!$1:$1048576,9,0),0)</f>
        <v>45758</v>
      </c>
      <c r="P3903" t="b">
        <f t="shared" si="254"/>
        <v>1</v>
      </c>
    </row>
    <row r="3904" spans="1:16">
      <c r="A3904" t="s">
        <v>772</v>
      </c>
      <c r="B3904" t="s">
        <v>41</v>
      </c>
      <c r="C3904" s="9">
        <v>51</v>
      </c>
      <c r="D3904" s="10">
        <v>45736</v>
      </c>
      <c r="E3904" s="11">
        <v>189805</v>
      </c>
      <c r="F3904" t="s">
        <v>288</v>
      </c>
      <c r="G3904" s="10">
        <f t="shared" si="252"/>
        <v>45766</v>
      </c>
      <c r="H3904" t="s">
        <v>284</v>
      </c>
      <c r="I3904" s="12" t="str">
        <f t="shared" si="253"/>
        <v>51189805</v>
      </c>
      <c r="J3904" s="10">
        <v>45735</v>
      </c>
      <c r="K3904" s="11">
        <f t="shared" ref="K3904:K3909" si="256">+E3904</f>
        <v>189805</v>
      </c>
      <c r="L3904" s="11">
        <f t="shared" si="255"/>
        <v>0</v>
      </c>
      <c r="O3904" s="10">
        <f>+IFERROR(VLOOKUP(I3904,'[1]Resumen pagos 2025'!$1:$1048576,9,0),0)</f>
        <v>0</v>
      </c>
      <c r="P3904" t="b">
        <f t="shared" si="254"/>
        <v>0</v>
      </c>
    </row>
    <row r="3905" spans="1:16">
      <c r="A3905" t="s">
        <v>759</v>
      </c>
      <c r="B3905" t="s">
        <v>41</v>
      </c>
      <c r="C3905" s="9">
        <v>520</v>
      </c>
      <c r="D3905" s="10">
        <v>45736</v>
      </c>
      <c r="E3905" s="11">
        <v>65931</v>
      </c>
      <c r="F3905" t="s">
        <v>288</v>
      </c>
      <c r="G3905" s="10">
        <f t="shared" si="252"/>
        <v>45766</v>
      </c>
      <c r="H3905" t="s">
        <v>284</v>
      </c>
      <c r="I3905" s="12" t="str">
        <f t="shared" si="253"/>
        <v>52065931</v>
      </c>
      <c r="J3905" s="10">
        <v>45769</v>
      </c>
      <c r="K3905" s="11">
        <f t="shared" si="256"/>
        <v>65931</v>
      </c>
      <c r="L3905" s="11">
        <f t="shared" si="255"/>
        <v>0</v>
      </c>
      <c r="O3905" s="10">
        <f>+IFERROR(VLOOKUP(I3905,'[1]Resumen pagos 2025'!$1:$1048576,9,0),0)</f>
        <v>45769</v>
      </c>
      <c r="P3905" t="b">
        <f t="shared" si="254"/>
        <v>1</v>
      </c>
    </row>
    <row r="3906" spans="1:16">
      <c r="A3906" t="s">
        <v>92</v>
      </c>
      <c r="B3906" t="s">
        <v>41</v>
      </c>
      <c r="C3906" s="9">
        <v>1826</v>
      </c>
      <c r="D3906" s="10">
        <v>45737</v>
      </c>
      <c r="E3906" s="11">
        <v>2811375</v>
      </c>
      <c r="F3906" t="s">
        <v>288</v>
      </c>
      <c r="G3906" s="10">
        <f t="shared" ref="G3906:G3969" si="257">+D3906+30</f>
        <v>45767</v>
      </c>
      <c r="H3906" t="s">
        <v>284</v>
      </c>
      <c r="I3906" s="12" t="str">
        <f t="shared" ref="I3906:I3969" si="258">+C3906&amp;E3906</f>
        <v>18262811375</v>
      </c>
      <c r="J3906" s="10">
        <v>45769</v>
      </c>
      <c r="K3906" s="11">
        <f t="shared" si="256"/>
        <v>2811375</v>
      </c>
      <c r="L3906" s="11">
        <f t="shared" si="255"/>
        <v>0</v>
      </c>
      <c r="O3906" s="10">
        <f>+IFERROR(VLOOKUP(I3906,'[1]Resumen pagos 2025'!$1:$1048576,9,0),0)</f>
        <v>45769</v>
      </c>
      <c r="P3906" t="b">
        <f t="shared" si="254"/>
        <v>1</v>
      </c>
    </row>
    <row r="3907" spans="1:16">
      <c r="A3907" t="s">
        <v>436</v>
      </c>
      <c r="B3907" t="s">
        <v>41</v>
      </c>
      <c r="C3907" s="9">
        <v>2433061</v>
      </c>
      <c r="D3907" s="10">
        <v>45737</v>
      </c>
      <c r="E3907" s="11">
        <v>65545</v>
      </c>
      <c r="F3907" t="s">
        <v>288</v>
      </c>
      <c r="G3907" s="10">
        <f t="shared" si="257"/>
        <v>45767</v>
      </c>
      <c r="H3907" t="s">
        <v>284</v>
      </c>
      <c r="I3907" s="12" t="str">
        <f t="shared" si="258"/>
        <v>243306165545</v>
      </c>
      <c r="J3907" s="10">
        <v>45737</v>
      </c>
      <c r="K3907" s="11">
        <f t="shared" si="256"/>
        <v>65545</v>
      </c>
      <c r="L3907" s="11">
        <f t="shared" si="255"/>
        <v>0</v>
      </c>
      <c r="O3907" s="10">
        <f>+IFERROR(VLOOKUP(I3907,'[1]Resumen pagos 2025'!$1:$1048576,9,0),0)</f>
        <v>0</v>
      </c>
      <c r="P3907" t="b">
        <f t="shared" si="254"/>
        <v>0</v>
      </c>
    </row>
    <row r="3908" spans="1:16">
      <c r="A3908" t="s">
        <v>436</v>
      </c>
      <c r="B3908" t="s">
        <v>297</v>
      </c>
      <c r="C3908" s="9">
        <v>5154874</v>
      </c>
      <c r="D3908" s="10">
        <v>45737</v>
      </c>
      <c r="E3908" s="11">
        <v>27115</v>
      </c>
      <c r="F3908" t="s">
        <v>288</v>
      </c>
      <c r="G3908" s="10">
        <f t="shared" si="257"/>
        <v>45767</v>
      </c>
      <c r="H3908" t="s">
        <v>284</v>
      </c>
      <c r="I3908" s="12" t="str">
        <f t="shared" si="258"/>
        <v>515487427115</v>
      </c>
      <c r="J3908" s="10">
        <v>45737</v>
      </c>
      <c r="K3908" s="11">
        <f t="shared" si="256"/>
        <v>27115</v>
      </c>
      <c r="L3908" s="11">
        <f t="shared" si="255"/>
        <v>0</v>
      </c>
      <c r="O3908" s="10">
        <f>+IFERROR(VLOOKUP(I3908,'[1]Resumen pagos 2025'!$1:$1048576,9,0),0)</f>
        <v>0</v>
      </c>
      <c r="P3908" t="b">
        <f t="shared" si="254"/>
        <v>0</v>
      </c>
    </row>
    <row r="3909" spans="1:16">
      <c r="A3909" t="s">
        <v>64</v>
      </c>
      <c r="B3909" t="s">
        <v>41</v>
      </c>
      <c r="C3909" s="9">
        <v>130581</v>
      </c>
      <c r="D3909" s="10">
        <v>45740</v>
      </c>
      <c r="E3909" s="11">
        <v>90040</v>
      </c>
      <c r="F3909" t="s">
        <v>288</v>
      </c>
      <c r="G3909" s="10">
        <f t="shared" si="257"/>
        <v>45770</v>
      </c>
      <c r="H3909" t="s">
        <v>284</v>
      </c>
      <c r="I3909" s="12" t="str">
        <f t="shared" si="258"/>
        <v>13058190040</v>
      </c>
      <c r="J3909" s="10">
        <v>45769</v>
      </c>
      <c r="K3909" s="11">
        <f t="shared" si="256"/>
        <v>90040</v>
      </c>
      <c r="L3909" s="11">
        <f t="shared" si="255"/>
        <v>0</v>
      </c>
      <c r="O3909" s="10">
        <f>+IFERROR(VLOOKUP(I3909,'[1]Resumen pagos 2025'!$1:$1048576,9,0),0)</f>
        <v>45769</v>
      </c>
      <c r="P3909" t="b">
        <f t="shared" si="254"/>
        <v>1</v>
      </c>
    </row>
    <row r="3910" spans="1:16">
      <c r="A3910" t="s">
        <v>453</v>
      </c>
      <c r="B3910" t="s">
        <v>41</v>
      </c>
      <c r="C3910" s="9">
        <v>1929644</v>
      </c>
      <c r="D3910" s="10">
        <v>45740</v>
      </c>
      <c r="E3910" s="11">
        <v>499990</v>
      </c>
      <c r="F3910" t="s">
        <v>288</v>
      </c>
      <c r="G3910" s="10">
        <f t="shared" si="257"/>
        <v>45770</v>
      </c>
      <c r="H3910" t="s">
        <v>284</v>
      </c>
      <c r="I3910" s="12" t="str">
        <f t="shared" si="258"/>
        <v>1929644499990</v>
      </c>
      <c r="J3910" s="10">
        <v>45740</v>
      </c>
      <c r="K3910" s="11">
        <v>499990</v>
      </c>
      <c r="L3910" s="11">
        <f t="shared" si="255"/>
        <v>0</v>
      </c>
      <c r="O3910" s="10">
        <f>+IFERROR(VLOOKUP(I3910,'[1]Resumen pagos 2025'!$1:$1048576,9,0),0)</f>
        <v>45740</v>
      </c>
      <c r="P3910" t="b">
        <f t="shared" si="254"/>
        <v>1</v>
      </c>
    </row>
    <row r="3911" spans="1:16">
      <c r="A3911" t="s">
        <v>490</v>
      </c>
      <c r="B3911" t="s">
        <v>310</v>
      </c>
      <c r="C3911" s="9">
        <v>11087110</v>
      </c>
      <c r="D3911" s="10">
        <v>45740</v>
      </c>
      <c r="E3911" s="11">
        <v>-298980</v>
      </c>
      <c r="F3911" t="s">
        <v>288</v>
      </c>
      <c r="G3911" s="10">
        <f t="shared" si="257"/>
        <v>45770</v>
      </c>
      <c r="H3911" t="s">
        <v>311</v>
      </c>
      <c r="I3911" s="12" t="str">
        <f t="shared" si="258"/>
        <v>11087110-298980</v>
      </c>
      <c r="L3911" s="11">
        <f t="shared" si="255"/>
        <v>298980</v>
      </c>
      <c r="O3911" s="10">
        <f>+IFERROR(VLOOKUP(I3911,'[1]Resumen pagos 2025'!$1:$1048576,9,0),0)</f>
        <v>0</v>
      </c>
      <c r="P3911" t="b">
        <f t="shared" ref="P3911:P3974" si="259">+O3911=J3911</f>
        <v>1</v>
      </c>
    </row>
    <row r="3912" spans="1:16">
      <c r="A3912" t="s">
        <v>46</v>
      </c>
      <c r="B3912" t="s">
        <v>41</v>
      </c>
      <c r="C3912" s="9">
        <v>26033</v>
      </c>
      <c r="D3912" s="10">
        <v>45740</v>
      </c>
      <c r="E3912" s="11">
        <v>159969</v>
      </c>
      <c r="F3912" t="s">
        <v>288</v>
      </c>
      <c r="G3912" s="10">
        <f t="shared" si="257"/>
        <v>45770</v>
      </c>
      <c r="H3912" t="s">
        <v>284</v>
      </c>
      <c r="I3912" s="12" t="str">
        <f t="shared" si="258"/>
        <v>26033159969</v>
      </c>
      <c r="J3912" s="10">
        <v>45772</v>
      </c>
      <c r="K3912" s="11">
        <f>+E3912</f>
        <v>159969</v>
      </c>
      <c r="L3912" s="11">
        <f t="shared" si="255"/>
        <v>0</v>
      </c>
      <c r="N3912" s="13" t="s">
        <v>603</v>
      </c>
      <c r="O3912" s="10">
        <f>+IFERROR(VLOOKUP(I3912,'[1]Resumen pagos 2025'!$1:$1048576,9,0),0)</f>
        <v>45772</v>
      </c>
      <c r="P3912" t="b">
        <f t="shared" si="259"/>
        <v>1</v>
      </c>
    </row>
    <row r="3913" spans="1:16">
      <c r="A3913" t="s">
        <v>55</v>
      </c>
      <c r="B3913" t="s">
        <v>41</v>
      </c>
      <c r="C3913" s="9">
        <v>1159990</v>
      </c>
      <c r="D3913" s="10">
        <v>45740</v>
      </c>
      <c r="E3913" s="11">
        <v>2679870</v>
      </c>
      <c r="F3913" t="s">
        <v>288</v>
      </c>
      <c r="G3913" s="10">
        <f t="shared" si="257"/>
        <v>45770</v>
      </c>
      <c r="H3913" t="s">
        <v>284</v>
      </c>
      <c r="I3913" s="12" t="str">
        <f t="shared" si="258"/>
        <v>11599902679870</v>
      </c>
      <c r="J3913" s="10">
        <v>45764</v>
      </c>
      <c r="K3913" s="11">
        <f>+E3913</f>
        <v>2679870</v>
      </c>
      <c r="L3913" s="11">
        <f t="shared" si="255"/>
        <v>0</v>
      </c>
      <c r="M3913" t="s">
        <v>785</v>
      </c>
      <c r="N3913" s="14" t="s">
        <v>304</v>
      </c>
      <c r="O3913" s="10">
        <f>+IFERROR(VLOOKUP(I3913,'[1]Resumen pagos 2025'!$1:$1048576,9,0),0)</f>
        <v>45740</v>
      </c>
      <c r="P3913" t="b">
        <f t="shared" si="259"/>
        <v>0</v>
      </c>
    </row>
    <row r="3914" spans="1:16">
      <c r="A3914" t="s">
        <v>55</v>
      </c>
      <c r="B3914" t="s">
        <v>41</v>
      </c>
      <c r="C3914" s="9">
        <v>1174103</v>
      </c>
      <c r="D3914" s="10">
        <v>45740</v>
      </c>
      <c r="E3914" s="11">
        <v>6592486</v>
      </c>
      <c r="F3914" t="s">
        <v>288</v>
      </c>
      <c r="G3914" s="10">
        <f t="shared" si="257"/>
        <v>45770</v>
      </c>
      <c r="H3914" t="s">
        <v>284</v>
      </c>
      <c r="I3914" s="12" t="str">
        <f t="shared" si="258"/>
        <v>11741036592486</v>
      </c>
      <c r="J3914" s="10">
        <v>45769</v>
      </c>
      <c r="K3914" s="11">
        <f>+E3914</f>
        <v>6592486</v>
      </c>
      <c r="L3914" s="11">
        <f t="shared" si="255"/>
        <v>0</v>
      </c>
      <c r="N3914" s="14" t="s">
        <v>304</v>
      </c>
      <c r="O3914" s="10">
        <f>+IFERROR(VLOOKUP(I3914,'[1]Resumen pagos 2025'!$1:$1048576,9,0),0)</f>
        <v>45769</v>
      </c>
      <c r="P3914" t="b">
        <f t="shared" si="259"/>
        <v>1</v>
      </c>
    </row>
    <row r="3915" spans="1:16">
      <c r="A3915" t="s">
        <v>55</v>
      </c>
      <c r="B3915" t="s">
        <v>41</v>
      </c>
      <c r="C3915" s="9">
        <v>1174102</v>
      </c>
      <c r="D3915" s="10">
        <v>45740</v>
      </c>
      <c r="E3915" s="11">
        <v>4997941</v>
      </c>
      <c r="F3915" t="s">
        <v>288</v>
      </c>
      <c r="G3915" s="10">
        <f t="shared" si="257"/>
        <v>45770</v>
      </c>
      <c r="H3915" t="s">
        <v>284</v>
      </c>
      <c r="I3915" s="12" t="str">
        <f t="shared" si="258"/>
        <v>11741024997941</v>
      </c>
      <c r="J3915" s="10">
        <v>45769</v>
      </c>
      <c r="K3915" s="11">
        <f>+E3915</f>
        <v>4997941</v>
      </c>
      <c r="L3915" s="11">
        <f t="shared" si="255"/>
        <v>0</v>
      </c>
      <c r="N3915" s="14" t="s">
        <v>304</v>
      </c>
      <c r="O3915" s="10">
        <f>+IFERROR(VLOOKUP(I3915,'[1]Resumen pagos 2025'!$1:$1048576,9,0),0)</f>
        <v>45769</v>
      </c>
      <c r="P3915" t="b">
        <f t="shared" si="259"/>
        <v>1</v>
      </c>
    </row>
    <row r="3916" spans="1:16">
      <c r="A3916" t="s">
        <v>55</v>
      </c>
      <c r="B3916" t="s">
        <v>310</v>
      </c>
      <c r="C3916" s="9">
        <v>199266</v>
      </c>
      <c r="D3916" s="10">
        <v>45740</v>
      </c>
      <c r="E3916" s="11">
        <v>-254992</v>
      </c>
      <c r="F3916" t="s">
        <v>288</v>
      </c>
      <c r="G3916" s="10">
        <f t="shared" si="257"/>
        <v>45770</v>
      </c>
      <c r="H3916" t="s">
        <v>311</v>
      </c>
      <c r="I3916" s="12" t="str">
        <f t="shared" si="258"/>
        <v>199266-254992</v>
      </c>
      <c r="L3916" s="11">
        <f t="shared" si="255"/>
        <v>254992</v>
      </c>
      <c r="M3916" t="s">
        <v>786</v>
      </c>
      <c r="N3916" s="14" t="s">
        <v>304</v>
      </c>
      <c r="O3916" s="10">
        <f>+IFERROR(VLOOKUP(I3916,'[1]Resumen pagos 2025'!$1:$1048576,9,0),0)</f>
        <v>0</v>
      </c>
      <c r="P3916" t="b">
        <f t="shared" si="259"/>
        <v>1</v>
      </c>
    </row>
    <row r="3917" spans="1:16">
      <c r="A3917" t="s">
        <v>57</v>
      </c>
      <c r="B3917" t="s">
        <v>41</v>
      </c>
      <c r="C3917" s="9">
        <v>619052</v>
      </c>
      <c r="D3917" s="10">
        <v>45740</v>
      </c>
      <c r="E3917" s="11">
        <v>141092</v>
      </c>
      <c r="F3917" t="s">
        <v>288</v>
      </c>
      <c r="G3917" s="10">
        <f t="shared" si="257"/>
        <v>45770</v>
      </c>
      <c r="H3917" t="s">
        <v>284</v>
      </c>
      <c r="I3917" s="12" t="str">
        <f t="shared" si="258"/>
        <v>619052141092</v>
      </c>
      <c r="J3917" s="10">
        <v>45769</v>
      </c>
      <c r="K3917" s="11">
        <f>+E3917</f>
        <v>141092</v>
      </c>
      <c r="L3917" s="11">
        <f t="shared" si="255"/>
        <v>0</v>
      </c>
      <c r="O3917" s="10">
        <f>+IFERROR(VLOOKUP(I3917,'[1]Resumen pagos 2025'!$1:$1048576,9,0),0)</f>
        <v>45769</v>
      </c>
      <c r="P3917" t="b">
        <f t="shared" si="259"/>
        <v>1</v>
      </c>
    </row>
    <row r="3918" spans="1:16">
      <c r="A3918" t="s">
        <v>59</v>
      </c>
      <c r="B3918" t="s">
        <v>41</v>
      </c>
      <c r="C3918" s="9">
        <v>9672</v>
      </c>
      <c r="D3918" s="10">
        <v>45740</v>
      </c>
      <c r="E3918" s="11">
        <v>639937</v>
      </c>
      <c r="F3918" t="s">
        <v>288</v>
      </c>
      <c r="G3918" s="10">
        <f t="shared" si="257"/>
        <v>45770</v>
      </c>
      <c r="H3918" t="s">
        <v>284</v>
      </c>
      <c r="I3918" s="12" t="str">
        <f t="shared" si="258"/>
        <v>9672639937</v>
      </c>
      <c r="J3918" s="10">
        <v>45769</v>
      </c>
      <c r="K3918" s="11">
        <f>+E3918</f>
        <v>639937</v>
      </c>
      <c r="L3918" s="11">
        <f t="shared" si="255"/>
        <v>0</v>
      </c>
      <c r="O3918" s="10">
        <f>+IFERROR(VLOOKUP(I3918,'[1]Resumen pagos 2025'!$1:$1048576,9,0),0)</f>
        <v>45769</v>
      </c>
      <c r="P3918" t="b">
        <f t="shared" si="259"/>
        <v>1</v>
      </c>
    </row>
    <row r="3919" spans="1:16">
      <c r="A3919" t="s">
        <v>787</v>
      </c>
      <c r="B3919" t="s">
        <v>41</v>
      </c>
      <c r="C3919" s="9">
        <v>23648831</v>
      </c>
      <c r="D3919" s="10">
        <v>45740</v>
      </c>
      <c r="E3919" s="11">
        <v>203890</v>
      </c>
      <c r="F3919" t="s">
        <v>288</v>
      </c>
      <c r="G3919" s="10">
        <f t="shared" si="257"/>
        <v>45770</v>
      </c>
      <c r="H3919" t="s">
        <v>284</v>
      </c>
      <c r="I3919" s="12" t="str">
        <f t="shared" si="258"/>
        <v>23648831203890</v>
      </c>
      <c r="J3919" s="10">
        <f>+D3919</f>
        <v>45740</v>
      </c>
      <c r="K3919" s="11">
        <f>+E3919</f>
        <v>203890</v>
      </c>
      <c r="L3919" s="11">
        <f t="shared" si="255"/>
        <v>0</v>
      </c>
      <c r="O3919" s="10">
        <f>+IFERROR(VLOOKUP(I3919,'[1]Resumen pagos 2025'!$1:$1048576,9,0),0)</f>
        <v>45740</v>
      </c>
      <c r="P3919" t="b">
        <f t="shared" si="259"/>
        <v>1</v>
      </c>
    </row>
    <row r="3920" spans="1:16">
      <c r="A3920" t="s">
        <v>668</v>
      </c>
      <c r="B3920" t="s">
        <v>41</v>
      </c>
      <c r="C3920" s="9">
        <v>50993094</v>
      </c>
      <c r="D3920" s="10">
        <v>45741</v>
      </c>
      <c r="E3920" s="11">
        <v>401</v>
      </c>
      <c r="F3920" t="s">
        <v>288</v>
      </c>
      <c r="G3920" s="10">
        <f t="shared" si="257"/>
        <v>45771</v>
      </c>
      <c r="H3920" t="s">
        <v>284</v>
      </c>
      <c r="I3920" s="12" t="str">
        <f t="shared" si="258"/>
        <v>50993094401</v>
      </c>
      <c r="J3920" s="10">
        <v>45741</v>
      </c>
      <c r="K3920" s="11">
        <v>401</v>
      </c>
      <c r="L3920" s="11">
        <f t="shared" si="255"/>
        <v>0</v>
      </c>
      <c r="O3920" s="10">
        <f>+IFERROR(VLOOKUP(I3920,'[1]Resumen pagos 2025'!$1:$1048576,9,0),0)</f>
        <v>0</v>
      </c>
      <c r="P3920" t="b">
        <f t="shared" si="259"/>
        <v>0</v>
      </c>
    </row>
    <row r="3921" spans="1:16">
      <c r="A3921" t="s">
        <v>47</v>
      </c>
      <c r="B3921" t="s">
        <v>41</v>
      </c>
      <c r="C3921" s="9">
        <v>14258</v>
      </c>
      <c r="D3921" s="10">
        <v>45741</v>
      </c>
      <c r="E3921" s="11">
        <v>871774</v>
      </c>
      <c r="F3921" t="s">
        <v>288</v>
      </c>
      <c r="G3921" s="10">
        <f t="shared" si="257"/>
        <v>45771</v>
      </c>
      <c r="H3921" t="s">
        <v>284</v>
      </c>
      <c r="I3921" s="12" t="str">
        <f t="shared" si="258"/>
        <v>14258871774</v>
      </c>
      <c r="J3921" s="10">
        <v>45772</v>
      </c>
      <c r="K3921" s="11">
        <f>+E3921</f>
        <v>871774</v>
      </c>
      <c r="L3921" s="11">
        <f t="shared" si="255"/>
        <v>0</v>
      </c>
      <c r="O3921" s="10">
        <f>+IFERROR(VLOOKUP(I3921,'[1]Resumen pagos 2025'!$1:$1048576,9,0),0)</f>
        <v>45772</v>
      </c>
      <c r="P3921" t="b">
        <f t="shared" si="259"/>
        <v>1</v>
      </c>
    </row>
    <row r="3922" spans="1:16">
      <c r="A3922" t="s">
        <v>675</v>
      </c>
      <c r="B3922" t="s">
        <v>41</v>
      </c>
      <c r="C3922" s="9">
        <v>100</v>
      </c>
      <c r="D3922" s="10">
        <v>45741</v>
      </c>
      <c r="E3922" s="11">
        <v>107699</v>
      </c>
      <c r="F3922" t="s">
        <v>288</v>
      </c>
      <c r="G3922" s="10">
        <f t="shared" si="257"/>
        <v>45771</v>
      </c>
      <c r="H3922" t="s">
        <v>284</v>
      </c>
      <c r="I3922" s="12" t="str">
        <f t="shared" si="258"/>
        <v>100107699</v>
      </c>
      <c r="J3922" s="10">
        <v>45741</v>
      </c>
      <c r="K3922" s="11">
        <f>+E3922</f>
        <v>107699</v>
      </c>
      <c r="L3922" s="11">
        <f t="shared" si="255"/>
        <v>0</v>
      </c>
      <c r="O3922" s="10">
        <f>+IFERROR(VLOOKUP(I3922,'[1]Resumen pagos 2025'!$1:$1048576,9,0),0)</f>
        <v>0</v>
      </c>
      <c r="P3922" t="b">
        <f t="shared" si="259"/>
        <v>0</v>
      </c>
    </row>
    <row r="3923" spans="1:16">
      <c r="A3923" t="s">
        <v>675</v>
      </c>
      <c r="B3923" t="s">
        <v>310</v>
      </c>
      <c r="C3923" s="9">
        <v>116</v>
      </c>
      <c r="D3923" s="10">
        <v>45741</v>
      </c>
      <c r="E3923" s="11">
        <v>-107699</v>
      </c>
      <c r="F3923" t="s">
        <v>288</v>
      </c>
      <c r="G3923" s="10">
        <f t="shared" si="257"/>
        <v>45771</v>
      </c>
      <c r="H3923" t="s">
        <v>311</v>
      </c>
      <c r="I3923" s="12" t="str">
        <f t="shared" si="258"/>
        <v>116-107699</v>
      </c>
      <c r="L3923" s="11">
        <f t="shared" si="255"/>
        <v>107699</v>
      </c>
      <c r="O3923" s="10">
        <f>+IFERROR(VLOOKUP(I3923,'[1]Resumen pagos 2025'!$1:$1048576,9,0),0)</f>
        <v>0</v>
      </c>
      <c r="P3923" t="b">
        <f t="shared" si="259"/>
        <v>1</v>
      </c>
    </row>
    <row r="3924" spans="1:16">
      <c r="A3924" t="s">
        <v>55</v>
      </c>
      <c r="B3924" t="s">
        <v>41</v>
      </c>
      <c r="C3924" s="9">
        <v>1160022</v>
      </c>
      <c r="D3924" s="10">
        <v>45741</v>
      </c>
      <c r="E3924" s="11">
        <v>574950</v>
      </c>
      <c r="F3924" t="s">
        <v>288</v>
      </c>
      <c r="G3924" s="10">
        <f t="shared" si="257"/>
        <v>45771</v>
      </c>
      <c r="H3924" t="s">
        <v>284</v>
      </c>
      <c r="I3924" s="12" t="str">
        <f t="shared" si="258"/>
        <v>1160022574950</v>
      </c>
      <c r="J3924" s="10">
        <v>45769</v>
      </c>
      <c r="K3924" s="11">
        <f>+E3924</f>
        <v>574950</v>
      </c>
      <c r="L3924" s="11">
        <f t="shared" si="255"/>
        <v>0</v>
      </c>
      <c r="M3924" t="s">
        <v>788</v>
      </c>
      <c r="N3924" s="14" t="s">
        <v>304</v>
      </c>
      <c r="O3924" s="10">
        <f>+IFERROR(VLOOKUP(I3924,'[1]Resumen pagos 2025'!$1:$1048576,9,0),0)</f>
        <v>45741</v>
      </c>
      <c r="P3924" t="b">
        <f t="shared" si="259"/>
        <v>0</v>
      </c>
    </row>
    <row r="3925" spans="1:16">
      <c r="A3925" t="s">
        <v>789</v>
      </c>
      <c r="B3925" t="s">
        <v>41</v>
      </c>
      <c r="C3925" s="9">
        <v>587</v>
      </c>
      <c r="D3925" s="10">
        <v>45741</v>
      </c>
      <c r="E3925" s="11">
        <v>1259971</v>
      </c>
      <c r="F3925" t="s">
        <v>288</v>
      </c>
      <c r="G3925" s="10">
        <f t="shared" si="257"/>
        <v>45771</v>
      </c>
      <c r="H3925" t="s">
        <v>284</v>
      </c>
      <c r="I3925" s="12" t="str">
        <f t="shared" si="258"/>
        <v>5871259971</v>
      </c>
      <c r="J3925" s="10">
        <v>45740</v>
      </c>
      <c r="K3925" s="11">
        <v>1263960</v>
      </c>
      <c r="L3925" s="11">
        <f t="shared" si="255"/>
        <v>3989</v>
      </c>
      <c r="M3925" t="s">
        <v>790</v>
      </c>
      <c r="O3925" s="10">
        <f>+IFERROR(VLOOKUP(I3925,'[1]Resumen pagos 2025'!$1:$1048576,9,0),0)</f>
        <v>0</v>
      </c>
      <c r="P3925" t="b">
        <f t="shared" si="259"/>
        <v>0</v>
      </c>
    </row>
    <row r="3926" spans="1:16">
      <c r="A3926" t="s">
        <v>305</v>
      </c>
      <c r="B3926" t="s">
        <v>41</v>
      </c>
      <c r="C3926" s="9">
        <v>5251683</v>
      </c>
      <c r="D3926" s="10">
        <v>45741</v>
      </c>
      <c r="E3926" s="11">
        <v>289990</v>
      </c>
      <c r="F3926" t="s">
        <v>288</v>
      </c>
      <c r="G3926" s="10">
        <f t="shared" si="257"/>
        <v>45771</v>
      </c>
      <c r="H3926" t="s">
        <v>284</v>
      </c>
      <c r="I3926" s="12" t="str">
        <f t="shared" si="258"/>
        <v>5251683289990</v>
      </c>
      <c r="J3926" s="10">
        <v>45741</v>
      </c>
      <c r="K3926" s="11">
        <v>289990</v>
      </c>
      <c r="L3926" s="11">
        <f t="shared" si="255"/>
        <v>0</v>
      </c>
      <c r="O3926" s="10">
        <f>+IFERROR(VLOOKUP(I3926,'[1]Resumen pagos 2025'!$1:$1048576,9,0),0)</f>
        <v>45741</v>
      </c>
      <c r="P3926" t="b">
        <f t="shared" si="259"/>
        <v>1</v>
      </c>
    </row>
    <row r="3927" spans="1:16">
      <c r="A3927" t="s">
        <v>553</v>
      </c>
      <c r="B3927" t="s">
        <v>41</v>
      </c>
      <c r="C3927" s="9">
        <v>14035</v>
      </c>
      <c r="D3927" s="10">
        <v>45741</v>
      </c>
      <c r="E3927" s="11">
        <v>1830332</v>
      </c>
      <c r="F3927" t="s">
        <v>288</v>
      </c>
      <c r="G3927" s="10">
        <f t="shared" si="257"/>
        <v>45771</v>
      </c>
      <c r="H3927" t="s">
        <v>284</v>
      </c>
      <c r="I3927" s="12" t="str">
        <f t="shared" si="258"/>
        <v>140351830332</v>
      </c>
      <c r="J3927" s="10">
        <v>45793</v>
      </c>
      <c r="K3927" s="34">
        <v>1830332</v>
      </c>
      <c r="L3927" s="34">
        <f t="shared" si="255"/>
        <v>0</v>
      </c>
      <c r="O3927" s="10">
        <f>+IFERROR(VLOOKUP(I3927,'[1]Resumen pagos 2025'!$1:$1048576,9,0),0)</f>
        <v>0</v>
      </c>
      <c r="P3927" t="b">
        <f t="shared" si="259"/>
        <v>0</v>
      </c>
    </row>
    <row r="3928" spans="1:16">
      <c r="A3928" t="s">
        <v>791</v>
      </c>
      <c r="B3928" t="s">
        <v>41</v>
      </c>
      <c r="C3928" s="9">
        <v>2519</v>
      </c>
      <c r="D3928" s="10">
        <v>45741</v>
      </c>
      <c r="E3928" s="11">
        <v>155541</v>
      </c>
      <c r="F3928" t="s">
        <v>288</v>
      </c>
      <c r="G3928" s="10">
        <f t="shared" si="257"/>
        <v>45771</v>
      </c>
      <c r="H3928" t="s">
        <v>284</v>
      </c>
      <c r="I3928" s="12" t="str">
        <f t="shared" si="258"/>
        <v>2519155541</v>
      </c>
      <c r="J3928" s="10">
        <f>+D3928</f>
        <v>45741</v>
      </c>
      <c r="K3928" s="11">
        <f>+E3928</f>
        <v>155541</v>
      </c>
      <c r="L3928" s="11">
        <f t="shared" si="255"/>
        <v>0</v>
      </c>
      <c r="O3928" s="10">
        <f>+IFERROR(VLOOKUP(I3928,'[1]Resumen pagos 2025'!$1:$1048576,9,0),0)</f>
        <v>0</v>
      </c>
      <c r="P3928" t="b">
        <f t="shared" si="259"/>
        <v>0</v>
      </c>
    </row>
    <row r="3929" spans="1:16">
      <c r="A3929" t="s">
        <v>306</v>
      </c>
      <c r="B3929" t="s">
        <v>41</v>
      </c>
      <c r="C3929" s="9">
        <v>1925450</v>
      </c>
      <c r="D3929" s="10">
        <v>45741</v>
      </c>
      <c r="E3929" s="11">
        <v>2424900</v>
      </c>
      <c r="F3929" t="s">
        <v>288</v>
      </c>
      <c r="G3929" s="10">
        <f t="shared" si="257"/>
        <v>45771</v>
      </c>
      <c r="H3929" t="s">
        <v>284</v>
      </c>
      <c r="I3929" s="12" t="str">
        <f t="shared" si="258"/>
        <v>19254502424900</v>
      </c>
      <c r="J3929" s="10">
        <v>45741</v>
      </c>
      <c r="K3929" s="11">
        <v>2424900</v>
      </c>
      <c r="L3929" s="11">
        <f t="shared" si="255"/>
        <v>0</v>
      </c>
      <c r="O3929" s="10">
        <f>+IFERROR(VLOOKUP(I3929,'[1]Resumen pagos 2025'!$1:$1048576,9,0),0)</f>
        <v>45741</v>
      </c>
      <c r="P3929" t="b">
        <f t="shared" si="259"/>
        <v>1</v>
      </c>
    </row>
    <row r="3930" spans="1:16">
      <c r="A3930" t="s">
        <v>56</v>
      </c>
      <c r="B3930" t="s">
        <v>41</v>
      </c>
      <c r="C3930" s="9">
        <v>41934</v>
      </c>
      <c r="D3930" s="10">
        <v>45741</v>
      </c>
      <c r="E3930" s="11">
        <v>115175</v>
      </c>
      <c r="F3930" t="s">
        <v>288</v>
      </c>
      <c r="G3930" s="10">
        <f t="shared" si="257"/>
        <v>45771</v>
      </c>
      <c r="H3930" t="s">
        <v>284</v>
      </c>
      <c r="I3930" s="12" t="str">
        <f t="shared" si="258"/>
        <v>41934115175</v>
      </c>
      <c r="J3930" s="10">
        <v>45769</v>
      </c>
      <c r="K3930" s="11">
        <f t="shared" ref="K3930:K3937" si="260">+E3930</f>
        <v>115175</v>
      </c>
      <c r="L3930" s="11">
        <f t="shared" si="255"/>
        <v>0</v>
      </c>
      <c r="O3930" s="10">
        <f>+IFERROR(VLOOKUP(I3930,'[1]Resumen pagos 2025'!$1:$1048576,9,0),0)</f>
        <v>45769</v>
      </c>
      <c r="P3930" t="b">
        <f t="shared" si="259"/>
        <v>1</v>
      </c>
    </row>
    <row r="3931" spans="1:16">
      <c r="A3931" t="s">
        <v>336</v>
      </c>
      <c r="B3931" t="s">
        <v>41</v>
      </c>
      <c r="C3931" s="9">
        <v>52337</v>
      </c>
      <c r="D3931" s="10">
        <v>45742</v>
      </c>
      <c r="E3931" s="11">
        <v>191950</v>
      </c>
      <c r="F3931" t="s">
        <v>288</v>
      </c>
      <c r="G3931" s="10">
        <f t="shared" si="257"/>
        <v>45772</v>
      </c>
      <c r="H3931" t="s">
        <v>284</v>
      </c>
      <c r="I3931" s="12" t="str">
        <f t="shared" si="258"/>
        <v>52337191950</v>
      </c>
      <c r="J3931" s="10">
        <f>+D3931</f>
        <v>45742</v>
      </c>
      <c r="K3931" s="11">
        <f t="shared" si="260"/>
        <v>191950</v>
      </c>
      <c r="L3931" s="11">
        <f t="shared" si="255"/>
        <v>0</v>
      </c>
      <c r="O3931" s="10">
        <f>+IFERROR(VLOOKUP(I3931,'[1]Resumen pagos 2025'!$1:$1048576,9,0),0)</f>
        <v>0</v>
      </c>
      <c r="P3931" t="b">
        <f t="shared" si="259"/>
        <v>0</v>
      </c>
    </row>
    <row r="3932" spans="1:16">
      <c r="A3932" t="s">
        <v>792</v>
      </c>
      <c r="B3932" t="s">
        <v>41</v>
      </c>
      <c r="C3932" s="9">
        <v>7705</v>
      </c>
      <c r="D3932" s="10">
        <v>45742</v>
      </c>
      <c r="E3932" s="11">
        <v>7378000</v>
      </c>
      <c r="F3932" t="s">
        <v>288</v>
      </c>
      <c r="G3932" s="10">
        <f t="shared" si="257"/>
        <v>45772</v>
      </c>
      <c r="H3932" t="s">
        <v>284</v>
      </c>
      <c r="I3932" s="12" t="str">
        <f t="shared" si="258"/>
        <v>77057378000</v>
      </c>
      <c r="J3932" s="10">
        <f>+D3933</f>
        <v>45742</v>
      </c>
      <c r="K3932" s="11">
        <f t="shared" si="260"/>
        <v>7378000</v>
      </c>
      <c r="L3932" s="11">
        <f t="shared" si="255"/>
        <v>0</v>
      </c>
      <c r="O3932" s="10">
        <f>+IFERROR(VLOOKUP(I3932,'[1]Resumen pagos 2025'!$1:$1048576,9,0),0)</f>
        <v>0</v>
      </c>
      <c r="P3932" t="b">
        <f t="shared" si="259"/>
        <v>0</v>
      </c>
    </row>
    <row r="3933" spans="1:16">
      <c r="A3933" t="s">
        <v>792</v>
      </c>
      <c r="B3933" t="s">
        <v>41</v>
      </c>
      <c r="C3933" s="9">
        <v>7706</v>
      </c>
      <c r="D3933" s="10">
        <v>45742</v>
      </c>
      <c r="E3933" s="11">
        <v>14863100</v>
      </c>
      <c r="F3933" t="s">
        <v>288</v>
      </c>
      <c r="G3933" s="10">
        <f t="shared" si="257"/>
        <v>45772</v>
      </c>
      <c r="H3933" t="s">
        <v>284</v>
      </c>
      <c r="I3933" s="12" t="str">
        <f t="shared" si="258"/>
        <v>770614863100</v>
      </c>
      <c r="J3933" s="10">
        <f>+D3934</f>
        <v>45742</v>
      </c>
      <c r="K3933" s="11">
        <f t="shared" si="260"/>
        <v>14863100</v>
      </c>
      <c r="L3933" s="11">
        <f t="shared" si="255"/>
        <v>0</v>
      </c>
      <c r="O3933" s="10">
        <f>+IFERROR(VLOOKUP(I3933,'[1]Resumen pagos 2025'!$1:$1048576,9,0),0)</f>
        <v>0</v>
      </c>
      <c r="P3933" t="b">
        <f t="shared" si="259"/>
        <v>0</v>
      </c>
    </row>
    <row r="3934" spans="1:16">
      <c r="A3934" t="s">
        <v>47</v>
      </c>
      <c r="B3934" t="s">
        <v>41</v>
      </c>
      <c r="C3934" s="9">
        <v>14263</v>
      </c>
      <c r="D3934" s="10">
        <v>45742</v>
      </c>
      <c r="E3934" s="11">
        <v>3419872</v>
      </c>
      <c r="F3934" t="s">
        <v>288</v>
      </c>
      <c r="G3934" s="10">
        <f t="shared" si="257"/>
        <v>45772</v>
      </c>
      <c r="H3934" t="s">
        <v>284</v>
      </c>
      <c r="I3934" s="12" t="str">
        <f t="shared" si="258"/>
        <v>142633419872</v>
      </c>
      <c r="J3934" s="10">
        <v>45772</v>
      </c>
      <c r="K3934" s="11">
        <f t="shared" si="260"/>
        <v>3419872</v>
      </c>
      <c r="L3934" s="11">
        <f t="shared" si="255"/>
        <v>0</v>
      </c>
      <c r="O3934" s="10">
        <f>+IFERROR(VLOOKUP(I3934,'[1]Resumen pagos 2025'!$1:$1048576,9,0),0)</f>
        <v>45772</v>
      </c>
      <c r="P3934" t="b">
        <f t="shared" si="259"/>
        <v>1</v>
      </c>
    </row>
    <row r="3935" spans="1:16">
      <c r="A3935" t="s">
        <v>63</v>
      </c>
      <c r="B3935" t="s">
        <v>41</v>
      </c>
      <c r="C3935" s="9">
        <v>9263</v>
      </c>
      <c r="D3935" s="10">
        <v>45742</v>
      </c>
      <c r="E3935" s="11">
        <v>1772894</v>
      </c>
      <c r="F3935" t="s">
        <v>288</v>
      </c>
      <c r="G3935" s="10">
        <f t="shared" si="257"/>
        <v>45772</v>
      </c>
      <c r="H3935" t="s">
        <v>284</v>
      </c>
      <c r="I3935" s="12" t="str">
        <f t="shared" si="258"/>
        <v>92631772894</v>
      </c>
      <c r="J3935" s="10">
        <v>45772</v>
      </c>
      <c r="K3935" s="11">
        <f t="shared" si="260"/>
        <v>1772894</v>
      </c>
      <c r="L3935" s="11">
        <f t="shared" si="255"/>
        <v>0</v>
      </c>
      <c r="N3935" s="13" t="s">
        <v>613</v>
      </c>
      <c r="O3935" s="10">
        <f>+IFERROR(VLOOKUP(I3935,'[1]Resumen pagos 2025'!$1:$1048576,9,0),0)</f>
        <v>45772</v>
      </c>
      <c r="P3935" t="b">
        <f t="shared" si="259"/>
        <v>1</v>
      </c>
    </row>
    <row r="3936" spans="1:16">
      <c r="A3936" t="s">
        <v>580</v>
      </c>
      <c r="B3936" t="s">
        <v>41</v>
      </c>
      <c r="C3936" s="9">
        <v>192394</v>
      </c>
      <c r="D3936" s="10">
        <v>45742</v>
      </c>
      <c r="E3936" s="11">
        <v>74392</v>
      </c>
      <c r="F3936" t="s">
        <v>288</v>
      </c>
      <c r="G3936" s="10">
        <f t="shared" si="257"/>
        <v>45772</v>
      </c>
      <c r="H3936" t="s">
        <v>284</v>
      </c>
      <c r="I3936" s="12" t="str">
        <f t="shared" si="258"/>
        <v>19239474392</v>
      </c>
      <c r="J3936" s="10">
        <v>45772</v>
      </c>
      <c r="K3936" s="11">
        <f t="shared" si="260"/>
        <v>74392</v>
      </c>
      <c r="L3936" s="11">
        <f t="shared" si="255"/>
        <v>0</v>
      </c>
      <c r="O3936" s="10">
        <f>+IFERROR(VLOOKUP(I3936,'[1]Resumen pagos 2025'!$1:$1048576,9,0),0)</f>
        <v>45772</v>
      </c>
      <c r="P3936" t="b">
        <f t="shared" si="259"/>
        <v>1</v>
      </c>
    </row>
    <row r="3937" spans="1:16">
      <c r="A3937" t="s">
        <v>793</v>
      </c>
      <c r="B3937" t="s">
        <v>41</v>
      </c>
      <c r="C3937" s="9">
        <v>318</v>
      </c>
      <c r="D3937" s="10">
        <v>45742</v>
      </c>
      <c r="E3937" s="11">
        <v>444899</v>
      </c>
      <c r="F3937" t="s">
        <v>288</v>
      </c>
      <c r="G3937" s="10">
        <f t="shared" si="257"/>
        <v>45772</v>
      </c>
      <c r="H3937" t="s">
        <v>284</v>
      </c>
      <c r="I3937" s="12" t="str">
        <f t="shared" si="258"/>
        <v>318444899</v>
      </c>
      <c r="J3937" s="10">
        <f>+D3938</f>
        <v>45742</v>
      </c>
      <c r="K3937" s="11">
        <f t="shared" si="260"/>
        <v>444899</v>
      </c>
      <c r="L3937" s="11">
        <f t="shared" si="255"/>
        <v>0</v>
      </c>
      <c r="O3937" s="10">
        <f>+IFERROR(VLOOKUP(I3937,'[1]Resumen pagos 2025'!$1:$1048576,9,0),0)</f>
        <v>0</v>
      </c>
      <c r="P3937" t="b">
        <f t="shared" si="259"/>
        <v>0</v>
      </c>
    </row>
    <row r="3938" spans="1:16">
      <c r="A3938" t="s">
        <v>306</v>
      </c>
      <c r="B3938" t="s">
        <v>41</v>
      </c>
      <c r="C3938" s="9">
        <v>1925540</v>
      </c>
      <c r="D3938" s="10">
        <v>45742</v>
      </c>
      <c r="E3938" s="11">
        <v>4199960</v>
      </c>
      <c r="F3938" t="s">
        <v>288</v>
      </c>
      <c r="G3938" s="10">
        <f t="shared" si="257"/>
        <v>45772</v>
      </c>
      <c r="H3938" t="s">
        <v>284</v>
      </c>
      <c r="I3938" s="12" t="str">
        <f t="shared" si="258"/>
        <v>19255404199960</v>
      </c>
      <c r="J3938" s="10">
        <v>45742</v>
      </c>
      <c r="K3938" s="11">
        <v>4199960</v>
      </c>
      <c r="L3938" s="11">
        <f t="shared" si="255"/>
        <v>0</v>
      </c>
      <c r="O3938" s="10">
        <f>+IFERROR(VLOOKUP(I3938,'[1]Resumen pagos 2025'!$1:$1048576,9,0),0)</f>
        <v>45742</v>
      </c>
      <c r="P3938" t="b">
        <f t="shared" si="259"/>
        <v>1</v>
      </c>
    </row>
    <row r="3939" spans="1:16">
      <c r="A3939" t="s">
        <v>668</v>
      </c>
      <c r="B3939" t="s">
        <v>41</v>
      </c>
      <c r="C3939" s="9">
        <v>51013936</v>
      </c>
      <c r="D3939" s="10">
        <v>45743</v>
      </c>
      <c r="E3939" s="11">
        <v>13010</v>
      </c>
      <c r="F3939" t="s">
        <v>288</v>
      </c>
      <c r="G3939" s="10">
        <f t="shared" si="257"/>
        <v>45773</v>
      </c>
      <c r="H3939" t="s">
        <v>284</v>
      </c>
      <c r="I3939" s="12" t="str">
        <f t="shared" si="258"/>
        <v>5101393613010</v>
      </c>
      <c r="J3939" s="10">
        <v>45743</v>
      </c>
      <c r="K3939" s="11">
        <v>13010</v>
      </c>
      <c r="L3939" s="11">
        <f t="shared" si="255"/>
        <v>0</v>
      </c>
      <c r="O3939" s="10">
        <f>+IFERROR(VLOOKUP(I3939,'[1]Resumen pagos 2025'!$1:$1048576,9,0),0)</f>
        <v>0</v>
      </c>
      <c r="P3939" t="b">
        <f t="shared" si="259"/>
        <v>0</v>
      </c>
    </row>
    <row r="3940" spans="1:16">
      <c r="A3940" t="s">
        <v>95</v>
      </c>
      <c r="B3940" t="s">
        <v>41</v>
      </c>
      <c r="C3940" s="9">
        <v>6658</v>
      </c>
      <c r="D3940" s="10">
        <v>45743</v>
      </c>
      <c r="E3940" s="11">
        <v>12746457</v>
      </c>
      <c r="F3940" t="s">
        <v>288</v>
      </c>
      <c r="G3940" s="10">
        <f t="shared" si="257"/>
        <v>45773</v>
      </c>
      <c r="H3940" t="s">
        <v>284</v>
      </c>
      <c r="I3940" s="12" t="str">
        <f t="shared" si="258"/>
        <v>665812746457</v>
      </c>
      <c r="J3940" s="10">
        <v>45761</v>
      </c>
      <c r="K3940" s="11">
        <v>12746457</v>
      </c>
      <c r="L3940" s="11">
        <f t="shared" si="255"/>
        <v>0</v>
      </c>
      <c r="O3940" s="10">
        <f>+IFERROR(VLOOKUP(I3940,'[1]Resumen pagos 2025'!$1:$1048576,9,0),0)</f>
        <v>45761</v>
      </c>
      <c r="P3940" t="b">
        <f t="shared" si="259"/>
        <v>1</v>
      </c>
    </row>
    <row r="3941" spans="1:16" ht="14.15" customHeight="1">
      <c r="A3941" t="s">
        <v>46</v>
      </c>
      <c r="B3941" t="s">
        <v>41</v>
      </c>
      <c r="C3941" s="9">
        <v>26042</v>
      </c>
      <c r="D3941" s="10">
        <v>45743</v>
      </c>
      <c r="E3941" s="11">
        <v>367521</v>
      </c>
      <c r="F3941" t="s">
        <v>288</v>
      </c>
      <c r="G3941" s="10">
        <f t="shared" si="257"/>
        <v>45773</v>
      </c>
      <c r="H3941" t="s">
        <v>284</v>
      </c>
      <c r="I3941" s="12" t="str">
        <f t="shared" si="258"/>
        <v>26042367521</v>
      </c>
      <c r="J3941" s="10">
        <v>45772</v>
      </c>
      <c r="K3941" s="11">
        <f>+E3941</f>
        <v>367521</v>
      </c>
      <c r="L3941" s="11">
        <f t="shared" si="255"/>
        <v>0</v>
      </c>
      <c r="N3941" s="13" t="s">
        <v>603</v>
      </c>
      <c r="O3941" s="10">
        <f>+IFERROR(VLOOKUP(I3941,'[1]Resumen pagos 2025'!$1:$1048576,9,0),0)</f>
        <v>45772</v>
      </c>
      <c r="P3941" t="b">
        <f t="shared" si="259"/>
        <v>1</v>
      </c>
    </row>
    <row r="3942" spans="1:16">
      <c r="A3942" t="s">
        <v>610</v>
      </c>
      <c r="B3942" t="s">
        <v>41</v>
      </c>
      <c r="C3942" s="9">
        <v>34</v>
      </c>
      <c r="D3942" s="10">
        <v>45743</v>
      </c>
      <c r="E3942" s="11">
        <v>2819362</v>
      </c>
      <c r="F3942" t="s">
        <v>288</v>
      </c>
      <c r="G3942" s="10">
        <f t="shared" si="257"/>
        <v>45773</v>
      </c>
      <c r="H3942" t="s">
        <v>284</v>
      </c>
      <c r="I3942" s="12" t="str">
        <f t="shared" si="258"/>
        <v>342819362</v>
      </c>
      <c r="J3942" s="10">
        <v>45758</v>
      </c>
      <c r="K3942" s="11">
        <v>2819362</v>
      </c>
      <c r="L3942" s="11">
        <f t="shared" si="255"/>
        <v>0</v>
      </c>
      <c r="M3942" t="s">
        <v>611</v>
      </c>
      <c r="O3942" s="10">
        <f>+IFERROR(VLOOKUP(I3942,'[1]Resumen pagos 2025'!$1:$1048576,9,0),0)</f>
        <v>0</v>
      </c>
      <c r="P3942" t="b">
        <f t="shared" si="259"/>
        <v>0</v>
      </c>
    </row>
    <row r="3943" spans="1:16">
      <c r="A3943" t="s">
        <v>610</v>
      </c>
      <c r="B3943" t="s">
        <v>41</v>
      </c>
      <c r="C3943" s="9">
        <v>33</v>
      </c>
      <c r="D3943" s="10">
        <v>45743</v>
      </c>
      <c r="E3943" s="11">
        <v>4556986</v>
      </c>
      <c r="F3943" t="s">
        <v>288</v>
      </c>
      <c r="G3943" s="10">
        <f t="shared" si="257"/>
        <v>45773</v>
      </c>
      <c r="H3943" t="s">
        <v>284</v>
      </c>
      <c r="I3943" s="12" t="str">
        <f t="shared" si="258"/>
        <v>334556986</v>
      </c>
      <c r="J3943" s="10">
        <v>45726</v>
      </c>
      <c r="K3943" s="11">
        <v>4556986</v>
      </c>
      <c r="L3943" s="11">
        <f t="shared" si="255"/>
        <v>0</v>
      </c>
      <c r="M3943" t="s">
        <v>611</v>
      </c>
      <c r="O3943" s="10">
        <f>+IFERROR(VLOOKUP(I3943,'[1]Resumen pagos 2025'!$1:$1048576,9,0),0)</f>
        <v>0</v>
      </c>
      <c r="P3943" t="b">
        <f t="shared" si="259"/>
        <v>0</v>
      </c>
    </row>
    <row r="3944" spans="1:16">
      <c r="A3944" t="s">
        <v>610</v>
      </c>
      <c r="B3944" t="s">
        <v>41</v>
      </c>
      <c r="C3944" s="9">
        <v>32</v>
      </c>
      <c r="D3944" s="10">
        <v>45743</v>
      </c>
      <c r="E3944" s="11">
        <v>8885907</v>
      </c>
      <c r="F3944" t="s">
        <v>288</v>
      </c>
      <c r="G3944" s="10">
        <f t="shared" si="257"/>
        <v>45773</v>
      </c>
      <c r="H3944" t="s">
        <v>284</v>
      </c>
      <c r="I3944" s="12" t="str">
        <f t="shared" si="258"/>
        <v>328885907</v>
      </c>
      <c r="J3944" s="10">
        <v>45695</v>
      </c>
      <c r="K3944" s="11">
        <v>8885907</v>
      </c>
      <c r="L3944" s="11">
        <f t="shared" si="255"/>
        <v>0</v>
      </c>
      <c r="M3944" t="s">
        <v>611</v>
      </c>
      <c r="O3944" s="10">
        <f>+IFERROR(VLOOKUP(I3944,'[1]Resumen pagos 2025'!$1:$1048576,9,0),0)</f>
        <v>0</v>
      </c>
      <c r="P3944" t="b">
        <f t="shared" si="259"/>
        <v>0</v>
      </c>
    </row>
    <row r="3945" spans="1:16">
      <c r="A3945" t="s">
        <v>53</v>
      </c>
      <c r="B3945" t="s">
        <v>41</v>
      </c>
      <c r="C3945" s="9">
        <v>25748</v>
      </c>
      <c r="D3945" s="10">
        <v>45743</v>
      </c>
      <c r="E3945" s="11">
        <v>4699423</v>
      </c>
      <c r="F3945" t="s">
        <v>288</v>
      </c>
      <c r="G3945" s="10">
        <f t="shared" si="257"/>
        <v>45773</v>
      </c>
      <c r="H3945" t="s">
        <v>284</v>
      </c>
      <c r="I3945" s="12" t="str">
        <f t="shared" si="258"/>
        <v>257484699423</v>
      </c>
      <c r="J3945" s="10">
        <v>45772</v>
      </c>
      <c r="K3945" s="11">
        <f>+E3945</f>
        <v>4699423</v>
      </c>
      <c r="L3945" s="11">
        <f t="shared" si="255"/>
        <v>0</v>
      </c>
      <c r="O3945" s="10">
        <f>+IFERROR(VLOOKUP(I3945,'[1]Resumen pagos 2025'!$1:$1048576,9,0),0)</f>
        <v>45772</v>
      </c>
      <c r="P3945" t="b">
        <f t="shared" si="259"/>
        <v>1</v>
      </c>
    </row>
    <row r="3946" spans="1:16">
      <c r="A3946" t="s">
        <v>706</v>
      </c>
      <c r="B3946" t="s">
        <v>41</v>
      </c>
      <c r="C3946" s="9">
        <v>2107</v>
      </c>
      <c r="D3946" s="10">
        <v>45743</v>
      </c>
      <c r="E3946" s="11">
        <v>975628</v>
      </c>
      <c r="F3946" t="s">
        <v>288</v>
      </c>
      <c r="G3946" s="10">
        <f t="shared" si="257"/>
        <v>45773</v>
      </c>
      <c r="H3946" t="s">
        <v>284</v>
      </c>
      <c r="I3946" s="12" t="str">
        <f t="shared" si="258"/>
        <v>2107975628</v>
      </c>
      <c r="J3946" s="10">
        <v>45772</v>
      </c>
      <c r="K3946" s="11">
        <f>+E3946</f>
        <v>975628</v>
      </c>
      <c r="L3946" s="11">
        <f t="shared" si="255"/>
        <v>0</v>
      </c>
      <c r="M3946" t="s">
        <v>794</v>
      </c>
      <c r="O3946" s="10">
        <f>+IFERROR(VLOOKUP(I3946,'[1]Resumen pagos 2025'!$1:$1048576,9,0),0)</f>
        <v>45772</v>
      </c>
      <c r="P3946" t="b">
        <f t="shared" si="259"/>
        <v>1</v>
      </c>
    </row>
    <row r="3947" spans="1:16">
      <c r="A3947" t="s">
        <v>57</v>
      </c>
      <c r="B3947" t="s">
        <v>41</v>
      </c>
      <c r="C3947" s="9">
        <v>619307</v>
      </c>
      <c r="D3947" s="10">
        <v>45743</v>
      </c>
      <c r="E3947" s="11">
        <v>315385</v>
      </c>
      <c r="F3947" t="s">
        <v>288</v>
      </c>
      <c r="G3947" s="10">
        <f t="shared" si="257"/>
        <v>45773</v>
      </c>
      <c r="H3947" t="s">
        <v>284</v>
      </c>
      <c r="I3947" s="12" t="str">
        <f t="shared" si="258"/>
        <v>619307315385</v>
      </c>
      <c r="J3947" s="10">
        <v>45772</v>
      </c>
      <c r="K3947" s="11">
        <f>+E3947</f>
        <v>315385</v>
      </c>
      <c r="L3947" s="11">
        <f t="shared" si="255"/>
        <v>0</v>
      </c>
      <c r="O3947" s="10">
        <f>+IFERROR(VLOOKUP(I3947,'[1]Resumen pagos 2025'!$1:$1048576,9,0),0)</f>
        <v>45772</v>
      </c>
      <c r="P3947" t="b">
        <f t="shared" si="259"/>
        <v>1</v>
      </c>
    </row>
    <row r="3948" spans="1:16">
      <c r="A3948" t="s">
        <v>397</v>
      </c>
      <c r="B3948" t="s">
        <v>41</v>
      </c>
      <c r="C3948" s="9">
        <v>9306</v>
      </c>
      <c r="D3948" s="10">
        <v>45743</v>
      </c>
      <c r="E3948" s="11">
        <v>295000</v>
      </c>
      <c r="F3948" t="s">
        <v>288</v>
      </c>
      <c r="G3948" s="10">
        <f t="shared" si="257"/>
        <v>45773</v>
      </c>
      <c r="H3948" t="s">
        <v>284</v>
      </c>
      <c r="I3948" s="12" t="str">
        <f t="shared" si="258"/>
        <v>9306295000</v>
      </c>
      <c r="J3948" s="10">
        <f>+D3949</f>
        <v>45743</v>
      </c>
      <c r="K3948" s="11">
        <f>+E3948</f>
        <v>295000</v>
      </c>
      <c r="L3948" s="11">
        <f t="shared" si="255"/>
        <v>0</v>
      </c>
      <c r="O3948" s="10">
        <f>+IFERROR(VLOOKUP(I3948,'[1]Resumen pagos 2025'!$1:$1048576,9,0),0)</f>
        <v>45741</v>
      </c>
      <c r="P3948" t="b">
        <f t="shared" si="259"/>
        <v>0</v>
      </c>
    </row>
    <row r="3949" spans="1:16">
      <c r="A3949" t="s">
        <v>488</v>
      </c>
      <c r="B3949" t="s">
        <v>297</v>
      </c>
      <c r="C3949" s="9">
        <v>13374007</v>
      </c>
      <c r="D3949" s="10">
        <v>45743</v>
      </c>
      <c r="E3949" s="11">
        <v>6121</v>
      </c>
      <c r="F3949" t="s">
        <v>288</v>
      </c>
      <c r="G3949" s="10">
        <f t="shared" si="257"/>
        <v>45773</v>
      </c>
      <c r="H3949" t="s">
        <v>284</v>
      </c>
      <c r="I3949" s="12" t="str">
        <f t="shared" si="258"/>
        <v>133740076121</v>
      </c>
      <c r="J3949" s="10">
        <v>45743</v>
      </c>
      <c r="K3949" s="11">
        <v>6121</v>
      </c>
      <c r="L3949" s="11">
        <f t="shared" si="255"/>
        <v>0</v>
      </c>
      <c r="O3949" s="10">
        <f>+IFERROR(VLOOKUP(I3949,'[1]Resumen pagos 2025'!$1:$1048576,9,0),0)</f>
        <v>0</v>
      </c>
      <c r="P3949" t="b">
        <f t="shared" si="259"/>
        <v>0</v>
      </c>
    </row>
    <row r="3950" spans="1:16">
      <c r="A3950" t="s">
        <v>63</v>
      </c>
      <c r="B3950" t="s">
        <v>41</v>
      </c>
      <c r="C3950" s="9">
        <v>9291</v>
      </c>
      <c r="D3950" s="10">
        <v>45744</v>
      </c>
      <c r="E3950" s="11">
        <v>1799869</v>
      </c>
      <c r="F3950" t="s">
        <v>288</v>
      </c>
      <c r="G3950" s="10">
        <f t="shared" si="257"/>
        <v>45774</v>
      </c>
      <c r="H3950" t="s">
        <v>284</v>
      </c>
      <c r="I3950" s="12" t="str">
        <f t="shared" si="258"/>
        <v>92911799869</v>
      </c>
      <c r="J3950" s="10">
        <v>45772</v>
      </c>
      <c r="K3950" s="11">
        <f>+E3950</f>
        <v>1799869</v>
      </c>
      <c r="L3950" s="11">
        <f t="shared" si="255"/>
        <v>0</v>
      </c>
      <c r="N3950" s="13" t="s">
        <v>613</v>
      </c>
      <c r="O3950" s="10">
        <f>+IFERROR(VLOOKUP(I3950,'[1]Resumen pagos 2025'!$1:$1048576,9,0),0)</f>
        <v>45772</v>
      </c>
      <c r="P3950" t="b">
        <f t="shared" si="259"/>
        <v>1</v>
      </c>
    </row>
    <row r="3951" spans="1:16">
      <c r="A3951" t="s">
        <v>55</v>
      </c>
      <c r="B3951" t="s">
        <v>41</v>
      </c>
      <c r="C3951" s="9">
        <v>1175591</v>
      </c>
      <c r="D3951" s="10">
        <v>45744</v>
      </c>
      <c r="E3951" s="11">
        <v>10396196</v>
      </c>
      <c r="F3951" t="s">
        <v>288</v>
      </c>
      <c r="G3951" s="10">
        <f t="shared" si="257"/>
        <v>45774</v>
      </c>
      <c r="H3951" t="s">
        <v>284</v>
      </c>
      <c r="I3951" s="12" t="str">
        <f t="shared" si="258"/>
        <v>117559110396196</v>
      </c>
      <c r="J3951" s="10">
        <v>45772</v>
      </c>
      <c r="K3951" s="11">
        <f>+E3951</f>
        <v>10396196</v>
      </c>
      <c r="L3951" s="11">
        <f t="shared" si="255"/>
        <v>0</v>
      </c>
      <c r="N3951" s="14" t="s">
        <v>304</v>
      </c>
      <c r="O3951" s="10">
        <f>+IFERROR(VLOOKUP(I3951,'[1]Resumen pagos 2025'!$1:$1048576,9,0),0)</f>
        <v>45772</v>
      </c>
      <c r="P3951" t="b">
        <f t="shared" si="259"/>
        <v>1</v>
      </c>
    </row>
    <row r="3952" spans="1:16">
      <c r="A3952" t="s">
        <v>532</v>
      </c>
      <c r="B3952" t="s">
        <v>41</v>
      </c>
      <c r="C3952" s="9">
        <v>2929</v>
      </c>
      <c r="D3952" s="10">
        <v>45744</v>
      </c>
      <c r="E3952" s="11">
        <v>180856</v>
      </c>
      <c r="F3952" t="s">
        <v>288</v>
      </c>
      <c r="G3952" s="10">
        <f t="shared" si="257"/>
        <v>45774</v>
      </c>
      <c r="H3952" t="s">
        <v>284</v>
      </c>
      <c r="I3952" s="12" t="str">
        <f t="shared" si="258"/>
        <v>2929180856</v>
      </c>
      <c r="J3952" s="10">
        <v>45772</v>
      </c>
      <c r="K3952" s="11">
        <f>+E3952</f>
        <v>180856</v>
      </c>
      <c r="L3952" s="11">
        <f t="shared" si="255"/>
        <v>0</v>
      </c>
      <c r="O3952" s="10">
        <f>+IFERROR(VLOOKUP(I3952,'[1]Resumen pagos 2025'!$1:$1048576,9,0),0)</f>
        <v>45772</v>
      </c>
      <c r="P3952" t="b">
        <f t="shared" si="259"/>
        <v>1</v>
      </c>
    </row>
    <row r="3953" spans="1:16">
      <c r="A3953" t="s">
        <v>376</v>
      </c>
      <c r="B3953" t="s">
        <v>41</v>
      </c>
      <c r="C3953" s="9">
        <v>8852946</v>
      </c>
      <c r="D3953" s="10">
        <v>45747</v>
      </c>
      <c r="E3953" s="11">
        <v>23944</v>
      </c>
      <c r="F3953" t="s">
        <v>288</v>
      </c>
      <c r="G3953" s="10">
        <f t="shared" si="257"/>
        <v>45777</v>
      </c>
      <c r="H3953" t="s">
        <v>284</v>
      </c>
      <c r="I3953" s="12" t="str">
        <f t="shared" si="258"/>
        <v>885294623944</v>
      </c>
      <c r="J3953" s="10">
        <v>45747</v>
      </c>
      <c r="K3953" s="11">
        <v>23944</v>
      </c>
      <c r="L3953" s="11">
        <f t="shared" si="255"/>
        <v>0</v>
      </c>
      <c r="O3953" s="10">
        <f>+IFERROR(VLOOKUP(I3953,'[1]Resumen pagos 2025'!$1:$1048576,9,0),0)</f>
        <v>0</v>
      </c>
      <c r="P3953" t="b">
        <f t="shared" si="259"/>
        <v>0</v>
      </c>
    </row>
    <row r="3954" spans="1:16">
      <c r="A3954" t="s">
        <v>63</v>
      </c>
      <c r="B3954" t="s">
        <v>41</v>
      </c>
      <c r="C3954" s="9">
        <v>9311</v>
      </c>
      <c r="D3954" s="10">
        <v>45747</v>
      </c>
      <c r="E3954" s="11">
        <v>5039650</v>
      </c>
      <c r="F3954" t="s">
        <v>288</v>
      </c>
      <c r="G3954" s="10">
        <f t="shared" si="257"/>
        <v>45777</v>
      </c>
      <c r="H3954" t="s">
        <v>284</v>
      </c>
      <c r="I3954" s="12" t="str">
        <f t="shared" si="258"/>
        <v>93115039650</v>
      </c>
      <c r="J3954" s="10">
        <v>45777</v>
      </c>
      <c r="K3954" s="11">
        <f>+E3954</f>
        <v>5039650</v>
      </c>
      <c r="L3954" s="11">
        <f t="shared" si="255"/>
        <v>0</v>
      </c>
      <c r="N3954" s="13" t="s">
        <v>613</v>
      </c>
      <c r="O3954" s="10">
        <f>+IFERROR(VLOOKUP(I3954,'[1]Resumen pagos 2025'!$1:$1048576,9,0),0)</f>
        <v>45777</v>
      </c>
      <c r="P3954" t="b">
        <f t="shared" si="259"/>
        <v>1</v>
      </c>
    </row>
    <row r="3955" spans="1:16">
      <c r="A3955" t="s">
        <v>353</v>
      </c>
      <c r="B3955" t="s">
        <v>41</v>
      </c>
      <c r="C3955" s="9">
        <v>3640</v>
      </c>
      <c r="D3955" s="10">
        <v>45747</v>
      </c>
      <c r="E3955" s="11">
        <v>692165</v>
      </c>
      <c r="F3955" t="s">
        <v>288</v>
      </c>
      <c r="G3955" s="10">
        <f t="shared" si="257"/>
        <v>45777</v>
      </c>
      <c r="H3955" t="s">
        <v>284</v>
      </c>
      <c r="I3955" s="12" t="str">
        <f t="shared" si="258"/>
        <v>3640692165</v>
      </c>
      <c r="J3955" s="10">
        <v>45734</v>
      </c>
      <c r="K3955" s="11">
        <v>692165</v>
      </c>
      <c r="L3955" s="11">
        <f t="shared" si="255"/>
        <v>0</v>
      </c>
      <c r="O3955" s="10">
        <f>+IFERROR(VLOOKUP(I3955,'[1]Resumen pagos 2025'!$1:$1048576,9,0),0)</f>
        <v>45734</v>
      </c>
      <c r="P3955" t="b">
        <f t="shared" si="259"/>
        <v>1</v>
      </c>
    </row>
    <row r="3956" spans="1:16">
      <c r="A3956" t="s">
        <v>532</v>
      </c>
      <c r="B3956" t="s">
        <v>41</v>
      </c>
      <c r="C3956" s="9">
        <v>2934</v>
      </c>
      <c r="D3956" s="10">
        <v>45747</v>
      </c>
      <c r="E3956" s="11">
        <v>346380</v>
      </c>
      <c r="F3956" t="s">
        <v>288</v>
      </c>
      <c r="G3956" s="10">
        <f t="shared" si="257"/>
        <v>45777</v>
      </c>
      <c r="H3956" t="s">
        <v>284</v>
      </c>
      <c r="I3956" s="12" t="str">
        <f t="shared" si="258"/>
        <v>2934346380</v>
      </c>
      <c r="J3956" s="10">
        <v>45777</v>
      </c>
      <c r="K3956" s="11">
        <f>+E3956</f>
        <v>346380</v>
      </c>
      <c r="L3956" s="11">
        <f t="shared" si="255"/>
        <v>0</v>
      </c>
      <c r="O3956" s="10">
        <f>+IFERROR(VLOOKUP(I3956,'[1]Resumen pagos 2025'!$1:$1048576,9,0),0)</f>
        <v>45777</v>
      </c>
      <c r="P3956" t="b">
        <f t="shared" si="259"/>
        <v>1</v>
      </c>
    </row>
    <row r="3957" spans="1:16">
      <c r="A3957" t="s">
        <v>580</v>
      </c>
      <c r="B3957" t="s">
        <v>41</v>
      </c>
      <c r="C3957" s="9">
        <v>192606</v>
      </c>
      <c r="D3957" s="10">
        <v>45747</v>
      </c>
      <c r="E3957" s="11">
        <v>1105387</v>
      </c>
      <c r="F3957" t="s">
        <v>288</v>
      </c>
      <c r="G3957" s="10">
        <f t="shared" si="257"/>
        <v>45777</v>
      </c>
      <c r="H3957" t="s">
        <v>284</v>
      </c>
      <c r="I3957" s="12" t="str">
        <f t="shared" si="258"/>
        <v>1926061105387</v>
      </c>
      <c r="J3957" s="10">
        <v>45777</v>
      </c>
      <c r="K3957" s="11">
        <v>1105387</v>
      </c>
      <c r="L3957" s="11">
        <f t="shared" si="255"/>
        <v>0</v>
      </c>
      <c r="O3957" s="10">
        <f>+IFERROR(VLOOKUP(I3957,'[1]Resumen pagos 2025'!$1:$1048576,9,0),0)</f>
        <v>45777</v>
      </c>
      <c r="P3957" t="b">
        <f t="shared" si="259"/>
        <v>1</v>
      </c>
    </row>
    <row r="3958" spans="1:16">
      <c r="A3958" t="s">
        <v>98</v>
      </c>
      <c r="B3958" t="s">
        <v>41</v>
      </c>
      <c r="C3958" s="9">
        <v>8394</v>
      </c>
      <c r="D3958" s="10">
        <v>45747</v>
      </c>
      <c r="E3958" s="11">
        <v>181867</v>
      </c>
      <c r="F3958" t="s">
        <v>288</v>
      </c>
      <c r="G3958" s="10">
        <f t="shared" si="257"/>
        <v>45777</v>
      </c>
      <c r="H3958" t="s">
        <v>284</v>
      </c>
      <c r="I3958" s="12" t="str">
        <f t="shared" si="258"/>
        <v>8394181867</v>
      </c>
      <c r="J3958" s="10">
        <v>45777</v>
      </c>
      <c r="K3958" s="11">
        <f>+E3958</f>
        <v>181867</v>
      </c>
      <c r="L3958" s="11">
        <f t="shared" si="255"/>
        <v>0</v>
      </c>
      <c r="O3958" s="10">
        <f>+IFERROR(VLOOKUP(I3958,'[1]Resumen pagos 2025'!$1:$1048576,9,0),0)</f>
        <v>45777</v>
      </c>
      <c r="P3958" t="b">
        <f t="shared" si="259"/>
        <v>1</v>
      </c>
    </row>
    <row r="3959" spans="1:16">
      <c r="A3959" t="s">
        <v>98</v>
      </c>
      <c r="B3959" t="s">
        <v>41</v>
      </c>
      <c r="C3959" s="9">
        <v>8395</v>
      </c>
      <c r="D3959" s="10">
        <v>45747</v>
      </c>
      <c r="E3959" s="11">
        <v>20207</v>
      </c>
      <c r="F3959" t="s">
        <v>288</v>
      </c>
      <c r="G3959" s="10">
        <f t="shared" si="257"/>
        <v>45777</v>
      </c>
      <c r="H3959" t="s">
        <v>284</v>
      </c>
      <c r="I3959" s="12" t="str">
        <f t="shared" si="258"/>
        <v>839520207</v>
      </c>
      <c r="J3959" s="10">
        <v>45777</v>
      </c>
      <c r="K3959" s="11">
        <f>+E3959</f>
        <v>20207</v>
      </c>
      <c r="L3959" s="11">
        <f t="shared" si="255"/>
        <v>0</v>
      </c>
      <c r="O3959" s="10">
        <f>+IFERROR(VLOOKUP(I3959,'[1]Resumen pagos 2025'!$1:$1048576,9,0),0)</f>
        <v>45777</v>
      </c>
      <c r="P3959" t="b">
        <f t="shared" si="259"/>
        <v>1</v>
      </c>
    </row>
    <row r="3960" spans="1:16">
      <c r="A3960" t="s">
        <v>53</v>
      </c>
      <c r="B3960" t="s">
        <v>41</v>
      </c>
      <c r="C3960" s="9">
        <v>25783</v>
      </c>
      <c r="D3960" s="10">
        <v>45747</v>
      </c>
      <c r="E3960" s="11">
        <v>10358831</v>
      </c>
      <c r="F3960" t="s">
        <v>288</v>
      </c>
      <c r="G3960" s="10">
        <f t="shared" si="257"/>
        <v>45777</v>
      </c>
      <c r="H3960" t="s">
        <v>284</v>
      </c>
      <c r="I3960" s="12" t="str">
        <f t="shared" si="258"/>
        <v>2578310358831</v>
      </c>
      <c r="J3960" s="10">
        <v>45786</v>
      </c>
      <c r="K3960" s="11">
        <v>10358831</v>
      </c>
      <c r="L3960" s="11">
        <f t="shared" si="255"/>
        <v>0</v>
      </c>
      <c r="O3960" s="10">
        <f>+IFERROR(VLOOKUP(I3960,'[1]Resumen pagos 2025'!$1:$1048576,9,0),0)</f>
        <v>45786</v>
      </c>
      <c r="P3960" t="b">
        <f t="shared" si="259"/>
        <v>1</v>
      </c>
    </row>
    <row r="3961" spans="1:16">
      <c r="A3961" t="s">
        <v>65</v>
      </c>
      <c r="B3961" t="s">
        <v>41</v>
      </c>
      <c r="C3961" s="9">
        <v>5669</v>
      </c>
      <c r="D3961" s="10">
        <v>45747</v>
      </c>
      <c r="E3961" s="11">
        <v>147959</v>
      </c>
      <c r="F3961" t="s">
        <v>288</v>
      </c>
      <c r="G3961" s="10">
        <f t="shared" si="257"/>
        <v>45777</v>
      </c>
      <c r="H3961" t="s">
        <v>284</v>
      </c>
      <c r="I3961" s="12" t="str">
        <f t="shared" si="258"/>
        <v>5669147959</v>
      </c>
      <c r="J3961" s="10">
        <v>45777</v>
      </c>
      <c r="K3961" s="11">
        <f>+E3961</f>
        <v>147959</v>
      </c>
      <c r="L3961" s="11">
        <f t="shared" si="255"/>
        <v>0</v>
      </c>
      <c r="O3961" s="10">
        <f>+IFERROR(VLOOKUP(I3961,'[1]Resumen pagos 2025'!$1:$1048576,9,0),0)</f>
        <v>45777</v>
      </c>
      <c r="P3961" t="b">
        <f t="shared" si="259"/>
        <v>1</v>
      </c>
    </row>
    <row r="3962" spans="1:16">
      <c r="A3962" t="s">
        <v>67</v>
      </c>
      <c r="B3962" t="s">
        <v>41</v>
      </c>
      <c r="C3962" s="9">
        <v>46355</v>
      </c>
      <c r="D3962" s="10">
        <v>45748</v>
      </c>
      <c r="E3962" s="11">
        <v>2371004</v>
      </c>
      <c r="F3962" t="s">
        <v>288</v>
      </c>
      <c r="G3962" s="10">
        <f t="shared" si="257"/>
        <v>45778</v>
      </c>
      <c r="H3962" t="s">
        <v>284</v>
      </c>
      <c r="I3962" s="12" t="str">
        <f t="shared" si="258"/>
        <v>463552371004</v>
      </c>
      <c r="J3962" s="10">
        <v>45786</v>
      </c>
      <c r="K3962" s="11">
        <v>2371004</v>
      </c>
      <c r="L3962" s="11">
        <f t="shared" si="255"/>
        <v>0</v>
      </c>
      <c r="N3962" s="14" t="s">
        <v>298</v>
      </c>
      <c r="O3962" s="10">
        <f>+IFERROR(VLOOKUP(I3962,'[1]Resumen pagos 2025'!$1:$1048576,9,0),0)</f>
        <v>45786</v>
      </c>
      <c r="P3962" t="b">
        <f t="shared" si="259"/>
        <v>1</v>
      </c>
    </row>
    <row r="3963" spans="1:16">
      <c r="A3963" t="s">
        <v>67</v>
      </c>
      <c r="B3963" t="s">
        <v>41</v>
      </c>
      <c r="C3963" s="9">
        <v>46356</v>
      </c>
      <c r="D3963" s="10">
        <v>45748</v>
      </c>
      <c r="E3963" s="11">
        <v>315077</v>
      </c>
      <c r="F3963" t="s">
        <v>288</v>
      </c>
      <c r="G3963" s="10">
        <f t="shared" si="257"/>
        <v>45778</v>
      </c>
      <c r="H3963" t="s">
        <v>284</v>
      </c>
      <c r="I3963" s="12" t="str">
        <f t="shared" si="258"/>
        <v>46356315077</v>
      </c>
      <c r="J3963" s="10">
        <v>45786</v>
      </c>
      <c r="K3963" s="11">
        <v>315077</v>
      </c>
      <c r="L3963" s="11">
        <f t="shared" si="255"/>
        <v>0</v>
      </c>
      <c r="N3963" s="14" t="s">
        <v>298</v>
      </c>
      <c r="O3963" s="10">
        <f>+IFERROR(VLOOKUP(I3963,'[1]Resumen pagos 2025'!$1:$1048576,9,0),0)</f>
        <v>45786</v>
      </c>
      <c r="P3963" t="b">
        <f t="shared" si="259"/>
        <v>1</v>
      </c>
    </row>
    <row r="3964" spans="1:16">
      <c r="A3964" t="s">
        <v>295</v>
      </c>
      <c r="B3964" t="s">
        <v>41</v>
      </c>
      <c r="C3964" s="9">
        <v>38581</v>
      </c>
      <c r="D3964" s="10">
        <v>45748</v>
      </c>
      <c r="E3964" s="11">
        <v>47600</v>
      </c>
      <c r="F3964" t="s">
        <v>288</v>
      </c>
      <c r="G3964" s="10">
        <f t="shared" si="257"/>
        <v>45778</v>
      </c>
      <c r="H3964" t="s">
        <v>284</v>
      </c>
      <c r="I3964" s="12" t="str">
        <f t="shared" si="258"/>
        <v>3858147600</v>
      </c>
      <c r="J3964" s="10">
        <v>45748</v>
      </c>
      <c r="K3964" s="11">
        <v>47600</v>
      </c>
      <c r="L3964" s="11">
        <f t="shared" ref="L3964:L4027" si="261">+K3964-E3964</f>
        <v>0</v>
      </c>
      <c r="O3964" s="10">
        <f>+IFERROR(VLOOKUP(I3964,'[1]Resumen pagos 2025'!$1:$1048576,9,0),0)</f>
        <v>45748</v>
      </c>
      <c r="P3964" t="b">
        <f t="shared" si="259"/>
        <v>1</v>
      </c>
    </row>
    <row r="3965" spans="1:16">
      <c r="A3965" t="s">
        <v>453</v>
      </c>
      <c r="B3965" t="s">
        <v>41</v>
      </c>
      <c r="C3965" s="9">
        <v>1932422</v>
      </c>
      <c r="D3965" s="10">
        <v>45748</v>
      </c>
      <c r="E3965" s="11">
        <v>659980</v>
      </c>
      <c r="F3965" t="s">
        <v>288</v>
      </c>
      <c r="G3965" s="10">
        <f t="shared" si="257"/>
        <v>45778</v>
      </c>
      <c r="H3965" t="s">
        <v>284</v>
      </c>
      <c r="I3965" s="12" t="str">
        <f t="shared" si="258"/>
        <v>1932422659980</v>
      </c>
      <c r="J3965" s="10">
        <v>45748</v>
      </c>
      <c r="K3965" s="11">
        <v>659980</v>
      </c>
      <c r="L3965" s="11">
        <f t="shared" si="261"/>
        <v>0</v>
      </c>
      <c r="O3965" s="10">
        <f>+IFERROR(VLOOKUP(I3965,'[1]Resumen pagos 2025'!$1:$1048576,9,0),0)</f>
        <v>0</v>
      </c>
      <c r="P3965" t="b">
        <f t="shared" si="259"/>
        <v>0</v>
      </c>
    </row>
    <row r="3966" spans="1:16">
      <c r="A3966" t="s">
        <v>453</v>
      </c>
      <c r="B3966" t="s">
        <v>41</v>
      </c>
      <c r="C3966" s="9">
        <v>1932421</v>
      </c>
      <c r="D3966" s="10">
        <v>45748</v>
      </c>
      <c r="E3966" s="11">
        <v>599990</v>
      </c>
      <c r="F3966" t="s">
        <v>288</v>
      </c>
      <c r="G3966" s="10">
        <f t="shared" si="257"/>
        <v>45778</v>
      </c>
      <c r="H3966" t="s">
        <v>284</v>
      </c>
      <c r="I3966" s="12" t="str">
        <f t="shared" si="258"/>
        <v>1932421599990</v>
      </c>
      <c r="J3966" s="10">
        <v>45748</v>
      </c>
      <c r="K3966" s="11">
        <v>599990</v>
      </c>
      <c r="L3966" s="11">
        <f t="shared" si="261"/>
        <v>0</v>
      </c>
      <c r="O3966" s="10">
        <f>+IFERROR(VLOOKUP(I3966,'[1]Resumen pagos 2025'!$1:$1048576,9,0),0)</f>
        <v>0</v>
      </c>
      <c r="P3966" t="b">
        <f t="shared" si="259"/>
        <v>0</v>
      </c>
    </row>
    <row r="3967" spans="1:16">
      <c r="A3967" t="s">
        <v>92</v>
      </c>
      <c r="B3967" t="s">
        <v>41</v>
      </c>
      <c r="C3967" s="9">
        <v>1853</v>
      </c>
      <c r="D3967" s="10">
        <v>45748</v>
      </c>
      <c r="E3967" s="11">
        <v>4263467</v>
      </c>
      <c r="F3967" t="s">
        <v>288</v>
      </c>
      <c r="G3967" s="10">
        <f t="shared" si="257"/>
        <v>45778</v>
      </c>
      <c r="H3967" t="s">
        <v>284</v>
      </c>
      <c r="I3967" s="12" t="str">
        <f t="shared" si="258"/>
        <v>18534263467</v>
      </c>
      <c r="J3967" s="10">
        <v>45786</v>
      </c>
      <c r="K3967" s="11">
        <f>+E3967</f>
        <v>4263467</v>
      </c>
      <c r="L3967" s="11">
        <f t="shared" si="261"/>
        <v>0</v>
      </c>
      <c r="O3967" s="10">
        <f>+IFERROR(VLOOKUP(I3967,'[1]Resumen pagos 2025'!$1:$1048576,9,0),0)</f>
        <v>45786</v>
      </c>
      <c r="P3967" t="b">
        <f t="shared" si="259"/>
        <v>1</v>
      </c>
    </row>
    <row r="3968" spans="1:16">
      <c r="A3968" t="s">
        <v>127</v>
      </c>
      <c r="B3968" t="s">
        <v>41</v>
      </c>
      <c r="C3968" s="9">
        <v>31780</v>
      </c>
      <c r="D3968" s="10">
        <v>45748</v>
      </c>
      <c r="E3968" s="11">
        <v>8820</v>
      </c>
      <c r="F3968" t="s">
        <v>288</v>
      </c>
      <c r="G3968" s="10">
        <f t="shared" si="257"/>
        <v>45778</v>
      </c>
      <c r="H3968" t="s">
        <v>284</v>
      </c>
      <c r="I3968" s="12" t="str">
        <f t="shared" si="258"/>
        <v>317808820</v>
      </c>
      <c r="J3968" s="10">
        <v>45754</v>
      </c>
      <c r="K3968" s="11">
        <v>8890</v>
      </c>
      <c r="L3968" s="11">
        <f t="shared" si="261"/>
        <v>70</v>
      </c>
      <c r="O3968" s="10">
        <f>+IFERROR(VLOOKUP(I3968,'[1]Resumen pagos 2025'!$1:$1048576,9,0),0)</f>
        <v>0</v>
      </c>
      <c r="P3968" t="b">
        <f t="shared" si="259"/>
        <v>0</v>
      </c>
    </row>
    <row r="3969" spans="1:16">
      <c r="A3969" t="s">
        <v>127</v>
      </c>
      <c r="B3969" t="s">
        <v>297</v>
      </c>
      <c r="C3969" s="9">
        <v>242148</v>
      </c>
      <c r="D3969" s="10">
        <v>45748</v>
      </c>
      <c r="E3969" s="11">
        <v>8190</v>
      </c>
      <c r="F3969" t="s">
        <v>288</v>
      </c>
      <c r="G3969" s="10">
        <f t="shared" si="257"/>
        <v>45778</v>
      </c>
      <c r="H3969" t="s">
        <v>284</v>
      </c>
      <c r="I3969" s="12" t="str">
        <f t="shared" si="258"/>
        <v>2421488190</v>
      </c>
      <c r="J3969" s="10">
        <v>45754</v>
      </c>
      <c r="K3969" s="11">
        <v>8190</v>
      </c>
      <c r="L3969" s="11">
        <f t="shared" si="261"/>
        <v>0</v>
      </c>
      <c r="O3969" s="10">
        <f>+IFERROR(VLOOKUP(I3969,'[1]Resumen pagos 2025'!$1:$1048576,9,0),0)</f>
        <v>45754</v>
      </c>
      <c r="P3969" t="b">
        <f t="shared" si="259"/>
        <v>1</v>
      </c>
    </row>
    <row r="3970" spans="1:16">
      <c r="A3970" t="s">
        <v>46</v>
      </c>
      <c r="B3970" t="s">
        <v>310</v>
      </c>
      <c r="C3970" s="9">
        <v>3781</v>
      </c>
      <c r="D3970" s="10">
        <v>45748</v>
      </c>
      <c r="E3970" s="11">
        <v>-367521</v>
      </c>
      <c r="F3970" t="s">
        <v>288</v>
      </c>
      <c r="G3970" s="10">
        <f t="shared" ref="G3970:G4033" si="262">+D3970+30</f>
        <v>45778</v>
      </c>
      <c r="H3970" t="s">
        <v>311</v>
      </c>
      <c r="I3970" s="12" t="str">
        <f t="shared" ref="I3970:I4033" si="263">+C3970&amp;E3970</f>
        <v>3781-367521</v>
      </c>
      <c r="L3970" s="11">
        <f t="shared" si="261"/>
        <v>367521</v>
      </c>
      <c r="N3970" s="13" t="s">
        <v>603</v>
      </c>
      <c r="O3970" s="10">
        <f>+IFERROR(VLOOKUP(I3970,'[1]Resumen pagos 2025'!$1:$1048576,9,0),0)</f>
        <v>0</v>
      </c>
      <c r="P3970" t="b">
        <f t="shared" si="259"/>
        <v>1</v>
      </c>
    </row>
    <row r="3971" spans="1:16">
      <c r="A3971" t="s">
        <v>46</v>
      </c>
      <c r="B3971" t="s">
        <v>41</v>
      </c>
      <c r="C3971" s="9">
        <v>26052</v>
      </c>
      <c r="D3971" s="10">
        <v>45748</v>
      </c>
      <c r="E3971" s="11">
        <v>367522</v>
      </c>
      <c r="F3971" t="s">
        <v>288</v>
      </c>
      <c r="G3971" s="10">
        <f t="shared" si="262"/>
        <v>45778</v>
      </c>
      <c r="H3971" t="s">
        <v>327</v>
      </c>
      <c r="I3971" s="12" t="str">
        <f t="shared" si="263"/>
        <v>26052367522</v>
      </c>
      <c r="L3971" s="11">
        <f t="shared" si="261"/>
        <v>-367522</v>
      </c>
      <c r="N3971" s="13" t="s">
        <v>603</v>
      </c>
      <c r="O3971" s="10">
        <f>+IFERROR(VLOOKUP(I3971,'[1]Resumen pagos 2025'!$1:$1048576,9,0),0)</f>
        <v>0</v>
      </c>
      <c r="P3971" t="b">
        <f t="shared" si="259"/>
        <v>1</v>
      </c>
    </row>
    <row r="3972" spans="1:16">
      <c r="A3972" t="s">
        <v>617</v>
      </c>
      <c r="B3972" t="s">
        <v>41</v>
      </c>
      <c r="C3972" s="9">
        <v>1758750</v>
      </c>
      <c r="D3972" s="10">
        <v>45748</v>
      </c>
      <c r="E3972" s="11">
        <v>91278</v>
      </c>
      <c r="F3972" t="s">
        <v>288</v>
      </c>
      <c r="G3972" s="10">
        <f t="shared" si="262"/>
        <v>45778</v>
      </c>
      <c r="H3972" t="s">
        <v>284</v>
      </c>
      <c r="I3972" s="12" t="str">
        <f t="shared" si="263"/>
        <v>175875091278</v>
      </c>
      <c r="J3972" s="10">
        <v>45748</v>
      </c>
      <c r="K3972" s="11">
        <v>491005</v>
      </c>
      <c r="L3972" s="11">
        <f t="shared" si="261"/>
        <v>399727</v>
      </c>
      <c r="O3972" s="10">
        <f>+IFERROR(VLOOKUP(I3972,'[1]Resumen pagos 2025'!$1:$1048576,9,0),0)</f>
        <v>0</v>
      </c>
      <c r="P3972" t="b">
        <f t="shared" si="259"/>
        <v>0</v>
      </c>
    </row>
    <row r="3973" spans="1:16" ht="14.15" customHeight="1">
      <c r="A3973" t="s">
        <v>306</v>
      </c>
      <c r="B3973" t="s">
        <v>41</v>
      </c>
      <c r="C3973" s="9">
        <v>1926231</v>
      </c>
      <c r="D3973" s="10">
        <v>45748</v>
      </c>
      <c r="E3973" s="11">
        <v>1684950</v>
      </c>
      <c r="F3973" t="s">
        <v>288</v>
      </c>
      <c r="G3973" s="10">
        <f t="shared" si="262"/>
        <v>45778</v>
      </c>
      <c r="H3973" t="s">
        <v>284</v>
      </c>
      <c r="I3973" s="12" t="str">
        <f t="shared" si="263"/>
        <v>19262311684950</v>
      </c>
      <c r="J3973" s="10">
        <v>45748</v>
      </c>
      <c r="K3973" s="11">
        <v>1684950</v>
      </c>
      <c r="L3973" s="11">
        <f t="shared" si="261"/>
        <v>0</v>
      </c>
      <c r="O3973" s="10">
        <f>+IFERROR(VLOOKUP(I3973,'[1]Resumen pagos 2025'!$1:$1048576,9,0),0)</f>
        <v>45748</v>
      </c>
      <c r="P3973" t="b">
        <f t="shared" si="259"/>
        <v>1</v>
      </c>
    </row>
    <row r="3974" spans="1:16">
      <c r="A3974" t="s">
        <v>59</v>
      </c>
      <c r="B3974" t="s">
        <v>41</v>
      </c>
      <c r="C3974" s="9">
        <v>9696</v>
      </c>
      <c r="D3974" s="10">
        <v>45748</v>
      </c>
      <c r="E3974" s="34">
        <v>479970</v>
      </c>
      <c r="F3974" t="s">
        <v>288</v>
      </c>
      <c r="G3974" s="10">
        <f t="shared" si="262"/>
        <v>45778</v>
      </c>
      <c r="H3974" t="s">
        <v>284</v>
      </c>
      <c r="I3974" s="12" t="str">
        <f t="shared" si="263"/>
        <v>9696479970</v>
      </c>
      <c r="J3974" s="10">
        <v>45786</v>
      </c>
      <c r="K3974" s="11">
        <v>479970</v>
      </c>
      <c r="L3974" s="11">
        <f t="shared" si="261"/>
        <v>0</v>
      </c>
      <c r="O3974" s="10">
        <f>+IFERROR(VLOOKUP(I3974,'[1]Resumen pagos 2025'!$1:$1048576,9,0),0)</f>
        <v>45786</v>
      </c>
      <c r="P3974" t="b">
        <f t="shared" si="259"/>
        <v>1</v>
      </c>
    </row>
    <row r="3975" spans="1:16">
      <c r="A3975" t="s">
        <v>795</v>
      </c>
      <c r="B3975" t="s">
        <v>41</v>
      </c>
      <c r="C3975" s="9">
        <v>51</v>
      </c>
      <c r="D3975" s="10">
        <v>45748</v>
      </c>
      <c r="E3975" s="11">
        <v>1100900</v>
      </c>
      <c r="F3975" t="s">
        <v>288</v>
      </c>
      <c r="G3975" s="10">
        <f t="shared" si="262"/>
        <v>45778</v>
      </c>
      <c r="H3975" t="s">
        <v>284</v>
      </c>
      <c r="I3975" s="12" t="str">
        <f t="shared" si="263"/>
        <v>511100900</v>
      </c>
      <c r="J3975" s="10">
        <v>45747</v>
      </c>
      <c r="K3975" s="11">
        <v>1100900</v>
      </c>
      <c r="L3975" s="11">
        <f t="shared" si="261"/>
        <v>0</v>
      </c>
      <c r="O3975" s="10">
        <f>+IFERROR(VLOOKUP(I3975,'[1]Resumen pagos 2025'!$1:$1048576,9,0),0)</f>
        <v>45747</v>
      </c>
      <c r="P3975" t="b">
        <f t="shared" ref="P3975:P4038" si="264">+O3975=J3975</f>
        <v>1</v>
      </c>
    </row>
    <row r="3976" spans="1:16">
      <c r="A3976" t="s">
        <v>56</v>
      </c>
      <c r="B3976" t="s">
        <v>41</v>
      </c>
      <c r="C3976" s="9">
        <v>42158</v>
      </c>
      <c r="D3976" s="10">
        <v>45748</v>
      </c>
      <c r="E3976" s="11">
        <v>246973</v>
      </c>
      <c r="F3976" t="s">
        <v>288</v>
      </c>
      <c r="G3976" s="10">
        <f t="shared" si="262"/>
        <v>45778</v>
      </c>
      <c r="H3976" t="s">
        <v>284</v>
      </c>
      <c r="I3976" s="12" t="str">
        <f t="shared" si="263"/>
        <v>42158246973</v>
      </c>
      <c r="J3976" s="10">
        <v>45783</v>
      </c>
      <c r="K3976" s="11">
        <v>246973</v>
      </c>
      <c r="L3976" s="11">
        <f t="shared" si="261"/>
        <v>0</v>
      </c>
      <c r="O3976" s="10">
        <f>+IFERROR(VLOOKUP(I3976,'[1]Resumen pagos 2025'!$1:$1048576,9,0),0)</f>
        <v>45783</v>
      </c>
      <c r="P3976" t="b">
        <f t="shared" si="264"/>
        <v>1</v>
      </c>
    </row>
    <row r="3977" spans="1:16">
      <c r="A3977" t="s">
        <v>649</v>
      </c>
      <c r="B3977" t="s">
        <v>41</v>
      </c>
      <c r="C3977" s="9">
        <v>2868</v>
      </c>
      <c r="D3977" s="10">
        <v>45748</v>
      </c>
      <c r="E3977" s="11">
        <v>106467</v>
      </c>
      <c r="F3977" t="s">
        <v>288</v>
      </c>
      <c r="G3977" s="10">
        <f t="shared" si="262"/>
        <v>45778</v>
      </c>
      <c r="H3977" t="s">
        <v>284</v>
      </c>
      <c r="I3977" s="12" t="str">
        <f t="shared" si="263"/>
        <v>2868106467</v>
      </c>
      <c r="J3977" s="10">
        <v>45750</v>
      </c>
      <c r="K3977" s="11">
        <v>106467</v>
      </c>
      <c r="L3977" s="11">
        <f t="shared" si="261"/>
        <v>0</v>
      </c>
      <c r="O3977" s="10">
        <f>+IFERROR(VLOOKUP(I3977,'[1]Resumen pagos 2025'!$1:$1048576,9,0),0)</f>
        <v>45750</v>
      </c>
      <c r="P3977" t="b">
        <f t="shared" si="264"/>
        <v>1</v>
      </c>
    </row>
    <row r="3978" spans="1:16">
      <c r="A3978" t="s">
        <v>286</v>
      </c>
      <c r="B3978" t="s">
        <v>41</v>
      </c>
      <c r="C3978" s="9">
        <v>3443675</v>
      </c>
      <c r="D3978" s="10">
        <v>45748</v>
      </c>
      <c r="E3978" s="11">
        <v>92780</v>
      </c>
      <c r="F3978" t="s">
        <v>288</v>
      </c>
      <c r="G3978" s="10">
        <f t="shared" si="262"/>
        <v>45778</v>
      </c>
      <c r="H3978" t="s">
        <v>284</v>
      </c>
      <c r="I3978" s="12" t="str">
        <f t="shared" si="263"/>
        <v>344367592780</v>
      </c>
      <c r="J3978" s="10">
        <v>45748</v>
      </c>
      <c r="K3978" s="11">
        <v>92780</v>
      </c>
      <c r="L3978" s="11">
        <f t="shared" si="261"/>
        <v>0</v>
      </c>
      <c r="O3978" s="10">
        <f>+IFERROR(VLOOKUP(I3978,'[1]Resumen pagos 2025'!$1:$1048576,9,0),0)</f>
        <v>45748</v>
      </c>
      <c r="P3978" t="b">
        <f t="shared" si="264"/>
        <v>1</v>
      </c>
    </row>
    <row r="3979" spans="1:16">
      <c r="A3979" t="s">
        <v>633</v>
      </c>
      <c r="B3979" t="s">
        <v>41</v>
      </c>
      <c r="C3979" s="9">
        <v>718</v>
      </c>
      <c r="D3979" s="10">
        <v>45748</v>
      </c>
      <c r="E3979" s="11">
        <v>250001</v>
      </c>
      <c r="F3979" t="s">
        <v>288</v>
      </c>
      <c r="G3979" s="10">
        <f t="shared" si="262"/>
        <v>45778</v>
      </c>
      <c r="H3979" t="s">
        <v>284</v>
      </c>
      <c r="I3979" s="12" t="str">
        <f t="shared" si="263"/>
        <v>718250001</v>
      </c>
      <c r="J3979" s="10">
        <v>45751</v>
      </c>
      <c r="K3979" s="11">
        <v>250001</v>
      </c>
      <c r="L3979" s="11">
        <f t="shared" si="261"/>
        <v>0</v>
      </c>
      <c r="O3979" s="10">
        <f>+IFERROR(VLOOKUP(I3979,'[1]Resumen pagos 2025'!$1:$1048576,9,0),0)</f>
        <v>45756</v>
      </c>
      <c r="P3979" t="b">
        <f t="shared" si="264"/>
        <v>0</v>
      </c>
    </row>
    <row r="3980" spans="1:16">
      <c r="A3980" t="s">
        <v>64</v>
      </c>
      <c r="B3980" t="s">
        <v>41</v>
      </c>
      <c r="C3980" s="9">
        <v>131252</v>
      </c>
      <c r="D3980" s="10">
        <v>45749</v>
      </c>
      <c r="E3980" s="11">
        <v>225100</v>
      </c>
      <c r="F3980" t="s">
        <v>288</v>
      </c>
      <c r="G3980" s="10">
        <f t="shared" si="262"/>
        <v>45779</v>
      </c>
      <c r="H3980" t="s">
        <v>284</v>
      </c>
      <c r="I3980" s="12" t="str">
        <f t="shared" si="263"/>
        <v>131252225100</v>
      </c>
      <c r="J3980" s="10">
        <v>45786</v>
      </c>
      <c r="K3980" s="11">
        <v>225100</v>
      </c>
      <c r="L3980" s="11">
        <f t="shared" si="261"/>
        <v>0</v>
      </c>
      <c r="O3980" s="10">
        <f>+IFERROR(VLOOKUP(I3980,'[1]Resumen pagos 2025'!$1:$1048576,9,0),0)</f>
        <v>45786</v>
      </c>
      <c r="P3980" t="b">
        <f t="shared" si="264"/>
        <v>1</v>
      </c>
    </row>
    <row r="3981" spans="1:16">
      <c r="A3981" t="s">
        <v>47</v>
      </c>
      <c r="B3981" t="s">
        <v>41</v>
      </c>
      <c r="C3981" s="9">
        <v>14280</v>
      </c>
      <c r="D3981" s="10">
        <v>45749</v>
      </c>
      <c r="E3981" s="11">
        <v>793897</v>
      </c>
      <c r="F3981" t="s">
        <v>288</v>
      </c>
      <c r="G3981" s="10">
        <f t="shared" si="262"/>
        <v>45779</v>
      </c>
      <c r="H3981" t="s">
        <v>284</v>
      </c>
      <c r="I3981" s="12" t="str">
        <f t="shared" si="263"/>
        <v>14280793897</v>
      </c>
      <c r="J3981" s="10">
        <v>45786</v>
      </c>
      <c r="K3981" s="11">
        <v>793897</v>
      </c>
      <c r="L3981" s="11">
        <f t="shared" si="261"/>
        <v>0</v>
      </c>
      <c r="O3981" s="10">
        <f>+IFERROR(VLOOKUP(I3981,'[1]Resumen pagos 2025'!$1:$1048576,9,0),0)</f>
        <v>45786</v>
      </c>
      <c r="P3981" t="b">
        <f t="shared" si="264"/>
        <v>1</v>
      </c>
    </row>
    <row r="3982" spans="1:16">
      <c r="A3982" t="s">
        <v>47</v>
      </c>
      <c r="B3982" t="s">
        <v>41</v>
      </c>
      <c r="C3982" s="9">
        <v>14285</v>
      </c>
      <c r="D3982" s="10">
        <v>45749</v>
      </c>
      <c r="E3982" s="11">
        <v>4917259</v>
      </c>
      <c r="F3982" t="s">
        <v>288</v>
      </c>
      <c r="G3982" s="10">
        <f t="shared" si="262"/>
        <v>45779</v>
      </c>
      <c r="H3982" t="s">
        <v>284</v>
      </c>
      <c r="I3982" s="12" t="str">
        <f t="shared" si="263"/>
        <v>142854917259</v>
      </c>
      <c r="J3982" s="10">
        <v>45786</v>
      </c>
      <c r="K3982" s="11">
        <v>4917259</v>
      </c>
      <c r="L3982" s="11">
        <f t="shared" si="261"/>
        <v>0</v>
      </c>
      <c r="O3982" s="10">
        <f>+IFERROR(VLOOKUP(I3982,'[1]Resumen pagos 2025'!$1:$1048576,9,0),0)</f>
        <v>45786</v>
      </c>
      <c r="P3982" t="b">
        <f t="shared" si="264"/>
        <v>1</v>
      </c>
    </row>
    <row r="3983" spans="1:16">
      <c r="A3983" t="s">
        <v>436</v>
      </c>
      <c r="B3983" t="s">
        <v>297</v>
      </c>
      <c r="C3983" s="9">
        <v>6455585</v>
      </c>
      <c r="D3983" s="10">
        <v>45749</v>
      </c>
      <c r="E3983" s="11">
        <v>291299</v>
      </c>
      <c r="F3983" t="s">
        <v>288</v>
      </c>
      <c r="G3983" s="10">
        <f t="shared" si="262"/>
        <v>45779</v>
      </c>
      <c r="H3983" t="s">
        <v>284</v>
      </c>
      <c r="I3983" s="12" t="str">
        <f t="shared" si="263"/>
        <v>6455585291299</v>
      </c>
      <c r="J3983" s="10">
        <v>45756</v>
      </c>
      <c r="K3983" s="11">
        <v>291299</v>
      </c>
      <c r="L3983" s="11">
        <f t="shared" si="261"/>
        <v>0</v>
      </c>
      <c r="O3983" s="10">
        <f>+IFERROR(VLOOKUP(I3983,'[1]Resumen pagos 2025'!$1:$1048576,9,0),0)</f>
        <v>45756</v>
      </c>
      <c r="P3983" t="b">
        <f t="shared" si="264"/>
        <v>1</v>
      </c>
    </row>
    <row r="3984" spans="1:16">
      <c r="A3984" t="s">
        <v>54</v>
      </c>
      <c r="B3984" t="s">
        <v>41</v>
      </c>
      <c r="C3984" s="9">
        <v>97936</v>
      </c>
      <c r="D3984" s="10">
        <v>45749</v>
      </c>
      <c r="E3984" s="11">
        <v>1880230</v>
      </c>
      <c r="F3984" t="s">
        <v>288</v>
      </c>
      <c r="G3984" s="10">
        <f t="shared" si="262"/>
        <v>45779</v>
      </c>
      <c r="H3984" t="s">
        <v>284</v>
      </c>
      <c r="I3984" s="12" t="str">
        <f t="shared" si="263"/>
        <v>979361880230</v>
      </c>
      <c r="J3984" s="10">
        <v>45785</v>
      </c>
      <c r="K3984" s="11">
        <v>1880230</v>
      </c>
      <c r="L3984" s="11">
        <f t="shared" si="261"/>
        <v>0</v>
      </c>
      <c r="N3984" s="13" t="s">
        <v>582</v>
      </c>
      <c r="O3984" s="10">
        <f>+IFERROR(VLOOKUP(I3984,'[1]Resumen pagos 2025'!$1:$1048576,9,0),0)</f>
        <v>45784</v>
      </c>
      <c r="P3984" t="b">
        <f t="shared" si="264"/>
        <v>0</v>
      </c>
    </row>
    <row r="3985" spans="1:16">
      <c r="A3985" t="s">
        <v>64</v>
      </c>
      <c r="B3985" t="s">
        <v>41</v>
      </c>
      <c r="C3985" s="9">
        <v>131316</v>
      </c>
      <c r="D3985" s="10">
        <v>45750</v>
      </c>
      <c r="E3985" s="11">
        <v>225100</v>
      </c>
      <c r="F3985" t="s">
        <v>288</v>
      </c>
      <c r="G3985" s="10">
        <f t="shared" si="262"/>
        <v>45780</v>
      </c>
      <c r="H3985" t="s">
        <v>284</v>
      </c>
      <c r="I3985" s="12" t="str">
        <f t="shared" si="263"/>
        <v>131316225100</v>
      </c>
      <c r="J3985" s="10">
        <v>45786</v>
      </c>
      <c r="K3985" s="11">
        <v>225100</v>
      </c>
      <c r="L3985" s="11">
        <f t="shared" si="261"/>
        <v>0</v>
      </c>
      <c r="O3985" s="10">
        <f>+IFERROR(VLOOKUP(I3985,'[1]Resumen pagos 2025'!$1:$1048576,9,0),0)</f>
        <v>45786</v>
      </c>
      <c r="P3985" t="b">
        <f t="shared" si="264"/>
        <v>1</v>
      </c>
    </row>
    <row r="3986" spans="1:16">
      <c r="A3986" t="s">
        <v>478</v>
      </c>
      <c r="B3986" t="s">
        <v>41</v>
      </c>
      <c r="C3986" s="9">
        <v>536</v>
      </c>
      <c r="D3986" s="10">
        <v>45750</v>
      </c>
      <c r="E3986" s="11">
        <v>377801</v>
      </c>
      <c r="F3986" t="s">
        <v>288</v>
      </c>
      <c r="G3986" s="10">
        <f t="shared" si="262"/>
        <v>45780</v>
      </c>
      <c r="H3986" t="s">
        <v>284</v>
      </c>
      <c r="I3986" s="12" t="str">
        <f t="shared" si="263"/>
        <v>536377801</v>
      </c>
      <c r="J3986" s="10">
        <v>45761</v>
      </c>
      <c r="K3986" s="11">
        <v>377801</v>
      </c>
      <c r="L3986" s="11">
        <f t="shared" si="261"/>
        <v>0</v>
      </c>
      <c r="N3986" s="13" t="s">
        <v>554</v>
      </c>
      <c r="O3986" s="10">
        <f>+IFERROR(VLOOKUP(I3986,'[1]Resumen pagos 2025'!$1:$1048576,9,0),0)</f>
        <v>45761</v>
      </c>
      <c r="P3986" t="b">
        <f t="shared" si="264"/>
        <v>1</v>
      </c>
    </row>
    <row r="3987" spans="1:16">
      <c r="A3987" t="s">
        <v>478</v>
      </c>
      <c r="B3987" t="s">
        <v>41</v>
      </c>
      <c r="C3987" s="9">
        <v>535</v>
      </c>
      <c r="D3987" s="10">
        <v>45750</v>
      </c>
      <c r="E3987" s="11">
        <v>328000</v>
      </c>
      <c r="F3987" t="s">
        <v>288</v>
      </c>
      <c r="G3987" s="10">
        <f t="shared" si="262"/>
        <v>45780</v>
      </c>
      <c r="H3987" t="s">
        <v>284</v>
      </c>
      <c r="I3987" s="12" t="str">
        <f t="shared" si="263"/>
        <v>535328000</v>
      </c>
      <c r="J3987" s="10">
        <v>45761</v>
      </c>
      <c r="K3987" s="11">
        <v>328000</v>
      </c>
      <c r="L3987" s="11">
        <f t="shared" si="261"/>
        <v>0</v>
      </c>
      <c r="N3987" s="13" t="s">
        <v>554</v>
      </c>
      <c r="O3987" s="10">
        <f>+IFERROR(VLOOKUP(I3987,'[1]Resumen pagos 2025'!$1:$1048576,9,0),0)</f>
        <v>45761</v>
      </c>
      <c r="P3987" t="b">
        <f t="shared" si="264"/>
        <v>1</v>
      </c>
    </row>
    <row r="3988" spans="1:16">
      <c r="A3988" t="s">
        <v>478</v>
      </c>
      <c r="B3988" t="s">
        <v>41</v>
      </c>
      <c r="C3988" s="9">
        <v>537</v>
      </c>
      <c r="D3988" s="10">
        <v>45750</v>
      </c>
      <c r="E3988" s="11">
        <v>188901</v>
      </c>
      <c r="F3988" t="s">
        <v>288</v>
      </c>
      <c r="G3988" s="10">
        <f t="shared" si="262"/>
        <v>45780</v>
      </c>
      <c r="H3988" t="s">
        <v>284</v>
      </c>
      <c r="I3988" s="12" t="str">
        <f t="shared" si="263"/>
        <v>537188901</v>
      </c>
      <c r="J3988" s="10">
        <v>45786</v>
      </c>
      <c r="K3988" s="11">
        <v>188901</v>
      </c>
      <c r="L3988" s="11">
        <f t="shared" si="261"/>
        <v>0</v>
      </c>
      <c r="N3988" s="13" t="s">
        <v>554</v>
      </c>
      <c r="O3988" s="10">
        <f>+IFERROR(VLOOKUP(I3988,'[1]Resumen pagos 2025'!$1:$1048576,9,0),0)</f>
        <v>45786</v>
      </c>
      <c r="P3988" t="b">
        <f t="shared" si="264"/>
        <v>1</v>
      </c>
    </row>
    <row r="3989" spans="1:16">
      <c r="A3989" t="s">
        <v>466</v>
      </c>
      <c r="B3989" t="s">
        <v>41</v>
      </c>
      <c r="C3989" s="9">
        <v>2277</v>
      </c>
      <c r="D3989" s="10">
        <v>45750</v>
      </c>
      <c r="E3989" s="11">
        <v>378384</v>
      </c>
      <c r="F3989" t="s">
        <v>288</v>
      </c>
      <c r="G3989" s="10">
        <f t="shared" si="262"/>
        <v>45780</v>
      </c>
      <c r="H3989" t="s">
        <v>284</v>
      </c>
      <c r="I3989" s="12" t="str">
        <f t="shared" si="263"/>
        <v>2277378384</v>
      </c>
      <c r="J3989" s="10">
        <v>45750</v>
      </c>
      <c r="K3989" s="11">
        <v>378384</v>
      </c>
      <c r="L3989" s="11">
        <f t="shared" si="261"/>
        <v>0</v>
      </c>
      <c r="O3989" s="10">
        <f>+IFERROR(VLOOKUP(I3989,'[1]Resumen pagos 2025'!$1:$1048576,9,0),0)</f>
        <v>45750</v>
      </c>
      <c r="P3989" t="b">
        <f t="shared" si="264"/>
        <v>1</v>
      </c>
    </row>
    <row r="3990" spans="1:16">
      <c r="A3990" t="s">
        <v>466</v>
      </c>
      <c r="B3990" t="s">
        <v>41</v>
      </c>
      <c r="C3990" s="9">
        <v>2276</v>
      </c>
      <c r="D3990" s="10">
        <v>45750</v>
      </c>
      <c r="E3990" s="11">
        <v>361712</v>
      </c>
      <c r="F3990" t="s">
        <v>288</v>
      </c>
      <c r="G3990" s="10">
        <f t="shared" si="262"/>
        <v>45780</v>
      </c>
      <c r="H3990" t="s">
        <v>284</v>
      </c>
      <c r="I3990" s="12" t="str">
        <f t="shared" si="263"/>
        <v>2276361712</v>
      </c>
      <c r="J3990" s="10">
        <v>45750</v>
      </c>
      <c r="K3990" s="11">
        <v>361712</v>
      </c>
      <c r="L3990" s="11">
        <f t="shared" si="261"/>
        <v>0</v>
      </c>
      <c r="O3990" s="10">
        <f>+IFERROR(VLOOKUP(I3990,'[1]Resumen pagos 2025'!$1:$1048576,9,0),0)</f>
        <v>45750</v>
      </c>
      <c r="P3990" t="b">
        <f t="shared" si="264"/>
        <v>1</v>
      </c>
    </row>
    <row r="3991" spans="1:16">
      <c r="A3991" t="s">
        <v>183</v>
      </c>
      <c r="B3991" t="s">
        <v>41</v>
      </c>
      <c r="C3991" s="9">
        <v>1176909</v>
      </c>
      <c r="D3991" s="10">
        <v>45750</v>
      </c>
      <c r="E3991" s="11">
        <v>6833380</v>
      </c>
      <c r="F3991" t="s">
        <v>288</v>
      </c>
      <c r="G3991" s="10">
        <f t="shared" si="262"/>
        <v>45780</v>
      </c>
      <c r="H3991" t="s">
        <v>284</v>
      </c>
      <c r="I3991" s="12" t="str">
        <f t="shared" si="263"/>
        <v>11769096833380</v>
      </c>
      <c r="J3991" s="10">
        <v>45786</v>
      </c>
      <c r="K3991" s="11">
        <v>6833380</v>
      </c>
      <c r="L3991" s="11">
        <f t="shared" si="261"/>
        <v>0</v>
      </c>
      <c r="N3991" s="14" t="s">
        <v>304</v>
      </c>
      <c r="O3991" s="10">
        <f>+IFERROR(VLOOKUP(I3991,'[1]Resumen pagos 2025'!$1:$1048576,9,0),0)</f>
        <v>45786</v>
      </c>
      <c r="P3991" t="b">
        <f t="shared" si="264"/>
        <v>1</v>
      </c>
    </row>
    <row r="3992" spans="1:16" ht="15" customHeight="1">
      <c r="A3992" t="s">
        <v>796</v>
      </c>
      <c r="B3992" t="s">
        <v>41</v>
      </c>
      <c r="C3992" s="9">
        <v>4565528</v>
      </c>
      <c r="D3992" s="10">
        <v>45750</v>
      </c>
      <c r="E3992" s="11">
        <v>5639886</v>
      </c>
      <c r="F3992" t="s">
        <v>288</v>
      </c>
      <c r="G3992" s="10">
        <f t="shared" si="262"/>
        <v>45780</v>
      </c>
      <c r="H3992" t="s">
        <v>284</v>
      </c>
      <c r="I3992" s="12" t="str">
        <f t="shared" si="263"/>
        <v>45655285639886</v>
      </c>
      <c r="J3992" s="10">
        <v>45743</v>
      </c>
      <c r="K3992" s="11">
        <v>26740260</v>
      </c>
      <c r="L3992" s="11">
        <f t="shared" si="261"/>
        <v>21100374</v>
      </c>
      <c r="O3992" s="10">
        <f>+IFERROR(VLOOKUP(I3992,'[1]Resumen pagos 2025'!$1:$1048576,9,0),0)</f>
        <v>0</v>
      </c>
      <c r="P3992" t="b">
        <f t="shared" si="264"/>
        <v>0</v>
      </c>
    </row>
    <row r="3993" spans="1:16">
      <c r="A3993" t="s">
        <v>617</v>
      </c>
      <c r="B3993" t="s">
        <v>310</v>
      </c>
      <c r="C3993" s="9">
        <v>2196861</v>
      </c>
      <c r="D3993" s="10">
        <v>45750</v>
      </c>
      <c r="E3993" s="11">
        <f>-15186</f>
        <v>-15186</v>
      </c>
      <c r="F3993" t="s">
        <v>288</v>
      </c>
      <c r="G3993" s="10">
        <f t="shared" si="262"/>
        <v>45780</v>
      </c>
      <c r="H3993" t="s">
        <v>311</v>
      </c>
      <c r="I3993" s="12" t="str">
        <f t="shared" si="263"/>
        <v>2196861-15186</v>
      </c>
      <c r="L3993" s="11">
        <f t="shared" si="261"/>
        <v>15186</v>
      </c>
      <c r="O3993" s="10">
        <f>+IFERROR(VLOOKUP(I3993,'[1]Resumen pagos 2025'!$1:$1048576,9,0),0)</f>
        <v>0</v>
      </c>
      <c r="P3993" t="b">
        <f t="shared" si="264"/>
        <v>1</v>
      </c>
    </row>
    <row r="3994" spans="1:16">
      <c r="A3994" t="s">
        <v>66</v>
      </c>
      <c r="B3994" t="s">
        <v>41</v>
      </c>
      <c r="C3994" s="9">
        <v>27</v>
      </c>
      <c r="D3994" s="10">
        <v>45750</v>
      </c>
      <c r="E3994" s="11">
        <v>1747246</v>
      </c>
      <c r="F3994" t="s">
        <v>288</v>
      </c>
      <c r="G3994" s="10">
        <f t="shared" si="262"/>
        <v>45780</v>
      </c>
      <c r="H3994" t="s">
        <v>284</v>
      </c>
      <c r="I3994" s="12" t="str">
        <f t="shared" si="263"/>
        <v>271747246</v>
      </c>
      <c r="J3994" s="10">
        <v>45758</v>
      </c>
      <c r="K3994" s="11">
        <v>1747246</v>
      </c>
      <c r="L3994" s="11">
        <f t="shared" si="261"/>
        <v>0</v>
      </c>
      <c r="N3994" s="14" t="s">
        <v>588</v>
      </c>
      <c r="O3994" s="10">
        <f>+IFERROR(VLOOKUP(I3994,'[1]Resumen pagos 2025'!$1:$1048576,9,0),0)</f>
        <v>45758</v>
      </c>
      <c r="P3994" t="b">
        <f t="shared" si="264"/>
        <v>1</v>
      </c>
    </row>
    <row r="3995" spans="1:16">
      <c r="A3995" t="s">
        <v>66</v>
      </c>
      <c r="B3995" t="s">
        <v>41</v>
      </c>
      <c r="C3995" s="9">
        <v>28</v>
      </c>
      <c r="D3995" s="10">
        <v>45750</v>
      </c>
      <c r="E3995" s="11">
        <v>2546076</v>
      </c>
      <c r="F3995" t="s">
        <v>288</v>
      </c>
      <c r="G3995" s="10">
        <f t="shared" si="262"/>
        <v>45780</v>
      </c>
      <c r="H3995" t="s">
        <v>284</v>
      </c>
      <c r="I3995" s="12" t="str">
        <f t="shared" si="263"/>
        <v>282546076</v>
      </c>
      <c r="J3995" s="10">
        <v>45758</v>
      </c>
      <c r="K3995" s="11">
        <v>2546076</v>
      </c>
      <c r="L3995" s="11">
        <f t="shared" si="261"/>
        <v>0</v>
      </c>
      <c r="N3995" s="14" t="s">
        <v>588</v>
      </c>
      <c r="O3995" s="10">
        <f>+IFERROR(VLOOKUP(I3995,'[1]Resumen pagos 2025'!$1:$1048576,9,0),0)</f>
        <v>45758</v>
      </c>
      <c r="P3995" t="b">
        <f t="shared" si="264"/>
        <v>1</v>
      </c>
    </row>
    <row r="3996" spans="1:16">
      <c r="A3996" t="s">
        <v>92</v>
      </c>
      <c r="B3996" t="s">
        <v>41</v>
      </c>
      <c r="C3996" s="9">
        <v>1862</v>
      </c>
      <c r="D3996" s="10">
        <v>45751</v>
      </c>
      <c r="E3996" s="11">
        <v>1351792</v>
      </c>
      <c r="F3996" t="s">
        <v>288</v>
      </c>
      <c r="G3996" s="10">
        <f t="shared" si="262"/>
        <v>45781</v>
      </c>
      <c r="H3996" t="s">
        <v>284</v>
      </c>
      <c r="I3996" s="12" t="str">
        <f t="shared" si="263"/>
        <v>18621351792</v>
      </c>
      <c r="J3996" s="10">
        <v>45786</v>
      </c>
      <c r="K3996" s="11">
        <f>+E3996</f>
        <v>1351792</v>
      </c>
      <c r="L3996" s="11">
        <f t="shared" si="261"/>
        <v>0</v>
      </c>
      <c r="O3996" s="10">
        <f>+IFERROR(VLOOKUP(I3996,'[1]Resumen pagos 2025'!$1:$1048576,9,0),0)</f>
        <v>45786</v>
      </c>
      <c r="P3996" t="b">
        <f t="shared" si="264"/>
        <v>1</v>
      </c>
    </row>
    <row r="3997" spans="1:16">
      <c r="A3997" t="s">
        <v>183</v>
      </c>
      <c r="B3997" t="s">
        <v>41</v>
      </c>
      <c r="C3997" s="9">
        <v>1176958</v>
      </c>
      <c r="D3997" s="10">
        <v>45751</v>
      </c>
      <c r="E3997" s="11">
        <v>849990</v>
      </c>
      <c r="F3997" t="s">
        <v>288</v>
      </c>
      <c r="G3997" s="10">
        <f t="shared" si="262"/>
        <v>45781</v>
      </c>
      <c r="H3997" t="s">
        <v>284</v>
      </c>
      <c r="I3997" s="12" t="str">
        <f t="shared" si="263"/>
        <v>1176958849990</v>
      </c>
      <c r="J3997" s="10">
        <v>45786</v>
      </c>
      <c r="K3997" s="11">
        <v>849990</v>
      </c>
      <c r="L3997" s="11">
        <f t="shared" si="261"/>
        <v>0</v>
      </c>
      <c r="N3997" s="14" t="s">
        <v>304</v>
      </c>
      <c r="O3997" s="10">
        <f>+IFERROR(VLOOKUP(I3997,'[1]Resumen pagos 2025'!$1:$1048576,9,0),0)</f>
        <v>45786</v>
      </c>
      <c r="P3997" t="b">
        <f t="shared" si="264"/>
        <v>1</v>
      </c>
    </row>
    <row r="3998" spans="1:16">
      <c r="A3998" t="s">
        <v>532</v>
      </c>
      <c r="B3998" t="s">
        <v>41</v>
      </c>
      <c r="C3998" s="9">
        <v>2946</v>
      </c>
      <c r="D3998" s="10">
        <v>45751</v>
      </c>
      <c r="E3998" s="11">
        <v>3313829</v>
      </c>
      <c r="F3998" t="s">
        <v>288</v>
      </c>
      <c r="G3998" s="10">
        <f t="shared" si="262"/>
        <v>45781</v>
      </c>
      <c r="H3998" t="s">
        <v>284</v>
      </c>
      <c r="I3998" s="12" t="str">
        <f t="shared" si="263"/>
        <v>29463313829</v>
      </c>
      <c r="J3998" s="10">
        <v>45784</v>
      </c>
      <c r="K3998" s="11">
        <v>3313829</v>
      </c>
      <c r="L3998" s="11">
        <f t="shared" si="261"/>
        <v>0</v>
      </c>
      <c r="O3998" s="10">
        <f>+IFERROR(VLOOKUP(I3998,'[1]Resumen pagos 2025'!$1:$1048576,9,0),0)</f>
        <v>45784</v>
      </c>
      <c r="P3998" t="b">
        <f t="shared" si="264"/>
        <v>1</v>
      </c>
    </row>
    <row r="3999" spans="1:16">
      <c r="A3999" t="s">
        <v>305</v>
      </c>
      <c r="B3999" t="s">
        <v>41</v>
      </c>
      <c r="C3999" s="9">
        <v>5255161</v>
      </c>
      <c r="D3999" s="10">
        <v>45751</v>
      </c>
      <c r="E3999" s="11">
        <v>2114890</v>
      </c>
      <c r="F3999" t="s">
        <v>288</v>
      </c>
      <c r="G3999" s="10">
        <f t="shared" si="262"/>
        <v>45781</v>
      </c>
      <c r="H3999" t="s">
        <v>284</v>
      </c>
      <c r="I3999" s="12" t="str">
        <f t="shared" si="263"/>
        <v>52551612114890</v>
      </c>
      <c r="J3999" s="10">
        <v>45751</v>
      </c>
      <c r="K3999" s="11">
        <v>2114890</v>
      </c>
      <c r="L3999" s="11">
        <f t="shared" si="261"/>
        <v>0</v>
      </c>
      <c r="O3999" s="10">
        <f>+IFERROR(VLOOKUP(I3999,'[1]Resumen pagos 2025'!$1:$1048576,9,0),0)</f>
        <v>45751</v>
      </c>
      <c r="P3999" t="b">
        <f t="shared" si="264"/>
        <v>1</v>
      </c>
    </row>
    <row r="4000" spans="1:16">
      <c r="A4000" t="s">
        <v>580</v>
      </c>
      <c r="B4000" t="s">
        <v>41</v>
      </c>
      <c r="C4000" s="9">
        <v>192806</v>
      </c>
      <c r="D4000" s="10">
        <v>45751</v>
      </c>
      <c r="E4000" s="11">
        <v>219960</v>
      </c>
      <c r="F4000" t="s">
        <v>288</v>
      </c>
      <c r="G4000" s="10">
        <f t="shared" si="262"/>
        <v>45781</v>
      </c>
      <c r="H4000" t="s">
        <v>284</v>
      </c>
      <c r="I4000" s="12" t="str">
        <f t="shared" si="263"/>
        <v>192806219960</v>
      </c>
      <c r="J4000" s="10">
        <v>45786</v>
      </c>
      <c r="K4000" s="11">
        <v>219960</v>
      </c>
      <c r="L4000" s="11">
        <f t="shared" si="261"/>
        <v>0</v>
      </c>
      <c r="O4000" s="10">
        <f>+IFERROR(VLOOKUP(I4000,'[1]Resumen pagos 2025'!$1:$1048576,9,0),0)</f>
        <v>45786</v>
      </c>
      <c r="P4000" t="b">
        <f t="shared" si="264"/>
        <v>1</v>
      </c>
    </row>
    <row r="4001" spans="1:16">
      <c r="A4001" s="26" t="s">
        <v>53</v>
      </c>
      <c r="B4001" s="26" t="s">
        <v>41</v>
      </c>
      <c r="C4001" s="23">
        <v>25832</v>
      </c>
      <c r="D4001" s="24">
        <v>45751</v>
      </c>
      <c r="E4001" s="25">
        <v>6447206</v>
      </c>
      <c r="F4001" s="26" t="s">
        <v>288</v>
      </c>
      <c r="G4001" s="10">
        <f t="shared" si="262"/>
        <v>45781</v>
      </c>
      <c r="H4001" s="26" t="s">
        <v>327</v>
      </c>
      <c r="I4001" s="27" t="str">
        <f t="shared" si="263"/>
        <v>258326447206</v>
      </c>
      <c r="J4001" s="24"/>
      <c r="K4001" s="25"/>
      <c r="L4001" s="25">
        <f t="shared" si="261"/>
        <v>-6447206</v>
      </c>
      <c r="O4001" s="10">
        <f>+IFERROR(VLOOKUP(I4001,'[1]Resumen pagos 2025'!$1:$1048576,9,0),0)</f>
        <v>0</v>
      </c>
      <c r="P4001" t="b">
        <f t="shared" si="264"/>
        <v>1</v>
      </c>
    </row>
    <row r="4002" spans="1:16">
      <c r="A4002" t="s">
        <v>797</v>
      </c>
      <c r="B4002" t="s">
        <v>41</v>
      </c>
      <c r="C4002" s="9">
        <v>3887</v>
      </c>
      <c r="D4002" s="10">
        <v>45751</v>
      </c>
      <c r="E4002" s="11">
        <v>247500</v>
      </c>
      <c r="F4002" t="s">
        <v>288</v>
      </c>
      <c r="G4002" s="10">
        <f t="shared" si="262"/>
        <v>45781</v>
      </c>
      <c r="H4002" t="s">
        <v>284</v>
      </c>
      <c r="I4002" s="12" t="str">
        <f t="shared" si="263"/>
        <v>3887247500</v>
      </c>
      <c r="J4002" s="10">
        <v>45751</v>
      </c>
      <c r="K4002" s="11">
        <v>247500</v>
      </c>
      <c r="L4002" s="11">
        <f t="shared" si="261"/>
        <v>0</v>
      </c>
      <c r="O4002" s="10">
        <f>+IFERROR(VLOOKUP(I4002,'[1]Resumen pagos 2025'!$1:$1048576,9,0),0)</f>
        <v>45751</v>
      </c>
      <c r="P4002" t="b">
        <f t="shared" si="264"/>
        <v>1</v>
      </c>
    </row>
    <row r="4003" spans="1:16">
      <c r="A4003" t="s">
        <v>787</v>
      </c>
      <c r="B4003" t="s">
        <v>41</v>
      </c>
      <c r="C4003" s="9">
        <v>23870719</v>
      </c>
      <c r="D4003" s="10">
        <v>45751</v>
      </c>
      <c r="E4003" s="11">
        <v>1253890</v>
      </c>
      <c r="F4003" t="s">
        <v>288</v>
      </c>
      <c r="G4003" s="10">
        <f t="shared" si="262"/>
        <v>45781</v>
      </c>
      <c r="H4003" t="s">
        <v>284</v>
      </c>
      <c r="I4003" s="12" t="str">
        <f t="shared" si="263"/>
        <v>238707191253890</v>
      </c>
      <c r="J4003" s="10">
        <v>45751</v>
      </c>
      <c r="K4003" s="11">
        <v>1253890</v>
      </c>
      <c r="L4003" s="11">
        <f t="shared" si="261"/>
        <v>0</v>
      </c>
      <c r="O4003" s="10">
        <f>+IFERROR(VLOOKUP(I4003,'[1]Resumen pagos 2025'!$1:$1048576,9,0),0)</f>
        <v>45751</v>
      </c>
      <c r="P4003" t="b">
        <f t="shared" si="264"/>
        <v>1</v>
      </c>
    </row>
    <row r="4004" spans="1:16">
      <c r="A4004" t="s">
        <v>350</v>
      </c>
      <c r="B4004" t="s">
        <v>41</v>
      </c>
      <c r="C4004" s="9">
        <v>7191528</v>
      </c>
      <c r="D4004" s="10">
        <v>45751</v>
      </c>
      <c r="E4004" s="11">
        <v>12275</v>
      </c>
      <c r="F4004" t="s">
        <v>288</v>
      </c>
      <c r="G4004" s="10">
        <f t="shared" si="262"/>
        <v>45781</v>
      </c>
      <c r="H4004" t="s">
        <v>284</v>
      </c>
      <c r="I4004" s="12" t="str">
        <f t="shared" si="263"/>
        <v>719152812275</v>
      </c>
      <c r="J4004" s="10">
        <v>45751</v>
      </c>
      <c r="K4004" s="11">
        <v>12275</v>
      </c>
      <c r="L4004" s="11">
        <f t="shared" si="261"/>
        <v>0</v>
      </c>
      <c r="O4004" s="10">
        <f>+IFERROR(VLOOKUP(I4004,'[1]Resumen pagos 2025'!$1:$1048576,9,0),0)</f>
        <v>0</v>
      </c>
      <c r="P4004" t="b">
        <f t="shared" si="264"/>
        <v>0</v>
      </c>
    </row>
    <row r="4005" spans="1:16">
      <c r="A4005" t="s">
        <v>798</v>
      </c>
      <c r="B4005" t="s">
        <v>41</v>
      </c>
      <c r="C4005" s="9">
        <v>9991</v>
      </c>
      <c r="D4005" s="10">
        <v>45754</v>
      </c>
      <c r="E4005" s="11">
        <v>56000</v>
      </c>
      <c r="F4005" t="s">
        <v>288</v>
      </c>
      <c r="G4005" s="10">
        <f t="shared" si="262"/>
        <v>45784</v>
      </c>
      <c r="H4005" t="s">
        <v>284</v>
      </c>
      <c r="I4005" s="12" t="str">
        <f t="shared" si="263"/>
        <v>999156000</v>
      </c>
      <c r="J4005" s="10">
        <v>45754</v>
      </c>
      <c r="K4005" s="11">
        <v>56000</v>
      </c>
      <c r="L4005" s="11">
        <f t="shared" si="261"/>
        <v>0</v>
      </c>
      <c r="O4005" s="10">
        <f>+IFERROR(VLOOKUP(I4005,'[1]Resumen pagos 2025'!$1:$1048576,9,0),0)</f>
        <v>45754</v>
      </c>
      <c r="P4005" t="b">
        <f t="shared" si="264"/>
        <v>1</v>
      </c>
    </row>
    <row r="4006" spans="1:16">
      <c r="A4006" t="s">
        <v>47</v>
      </c>
      <c r="B4006" t="s">
        <v>41</v>
      </c>
      <c r="C4006" s="9">
        <v>14289</v>
      </c>
      <c r="D4006" s="10">
        <v>45754</v>
      </c>
      <c r="E4006" s="11">
        <v>2027409</v>
      </c>
      <c r="F4006" t="s">
        <v>288</v>
      </c>
      <c r="G4006" s="10">
        <f t="shared" si="262"/>
        <v>45784</v>
      </c>
      <c r="H4006" t="s">
        <v>284</v>
      </c>
      <c r="I4006" s="12" t="str">
        <f t="shared" si="263"/>
        <v>142892027409</v>
      </c>
      <c r="J4006" s="10">
        <v>45786</v>
      </c>
      <c r="K4006" s="11">
        <v>2027409</v>
      </c>
      <c r="L4006" s="11">
        <f t="shared" si="261"/>
        <v>0</v>
      </c>
      <c r="O4006" s="10">
        <f>+IFERROR(VLOOKUP(I4006,'[1]Resumen pagos 2025'!$1:$1048576,9,0),0)</f>
        <v>45786</v>
      </c>
      <c r="P4006" t="b">
        <f t="shared" si="264"/>
        <v>1</v>
      </c>
    </row>
    <row r="4007" spans="1:16">
      <c r="A4007" s="26" t="s">
        <v>53</v>
      </c>
      <c r="B4007" s="26" t="s">
        <v>310</v>
      </c>
      <c r="C4007" s="23">
        <v>3856</v>
      </c>
      <c r="D4007" s="24">
        <v>45754</v>
      </c>
      <c r="E4007" s="25">
        <v>-6447206</v>
      </c>
      <c r="F4007" s="26" t="s">
        <v>288</v>
      </c>
      <c r="G4007" s="10">
        <f t="shared" si="262"/>
        <v>45784</v>
      </c>
      <c r="H4007" s="26" t="s">
        <v>311</v>
      </c>
      <c r="I4007" s="27" t="str">
        <f t="shared" si="263"/>
        <v>3856-6447206</v>
      </c>
      <c r="J4007" s="24"/>
      <c r="K4007" s="25"/>
      <c r="L4007" s="25">
        <f t="shared" si="261"/>
        <v>6447206</v>
      </c>
      <c r="O4007" s="10">
        <f>+IFERROR(VLOOKUP(I4007,'[1]Resumen pagos 2025'!$1:$1048576,9,0),0)</f>
        <v>0</v>
      </c>
      <c r="P4007" t="b">
        <f t="shared" si="264"/>
        <v>1</v>
      </c>
    </row>
    <row r="4008" spans="1:16">
      <c r="A4008" t="s">
        <v>53</v>
      </c>
      <c r="B4008" t="s">
        <v>41</v>
      </c>
      <c r="C4008" s="9">
        <v>25848</v>
      </c>
      <c r="D4008" s="10">
        <v>45754</v>
      </c>
      <c r="E4008" s="11">
        <v>4803306</v>
      </c>
      <c r="F4008" t="s">
        <v>288</v>
      </c>
      <c r="G4008" s="10">
        <f t="shared" si="262"/>
        <v>45784</v>
      </c>
      <c r="H4008" t="s">
        <v>284</v>
      </c>
      <c r="I4008" s="12" t="str">
        <f t="shared" si="263"/>
        <v>258484803306</v>
      </c>
      <c r="J4008" s="10">
        <v>45786</v>
      </c>
      <c r="K4008" s="11">
        <f>+E4008</f>
        <v>4803306</v>
      </c>
      <c r="L4008" s="11">
        <f t="shared" si="261"/>
        <v>0</v>
      </c>
      <c r="O4008" s="10">
        <f>+IFERROR(VLOOKUP(I4008,'[1]Resumen pagos 2025'!$1:$1048576,9,0),0)</f>
        <v>45786</v>
      </c>
      <c r="P4008" t="b">
        <f t="shared" si="264"/>
        <v>1</v>
      </c>
    </row>
    <row r="4009" spans="1:16">
      <c r="A4009" t="s">
        <v>53</v>
      </c>
      <c r="B4009" t="s">
        <v>41</v>
      </c>
      <c r="C4009" s="9">
        <v>25847</v>
      </c>
      <c r="D4009" s="10">
        <v>45754</v>
      </c>
      <c r="E4009" s="11">
        <v>7918879</v>
      </c>
      <c r="F4009" t="s">
        <v>288</v>
      </c>
      <c r="G4009" s="10">
        <f t="shared" si="262"/>
        <v>45784</v>
      </c>
      <c r="H4009" t="s">
        <v>284</v>
      </c>
      <c r="I4009" s="12" t="str">
        <f t="shared" si="263"/>
        <v>258477918879</v>
      </c>
      <c r="J4009" s="10">
        <v>45786</v>
      </c>
      <c r="K4009" s="11">
        <f>+E4009</f>
        <v>7918879</v>
      </c>
      <c r="L4009" s="11">
        <f t="shared" si="261"/>
        <v>0</v>
      </c>
      <c r="O4009" s="10">
        <f>+IFERROR(VLOOKUP(I4009,'[1]Resumen pagos 2025'!$1:$1048576,9,0),0)</f>
        <v>45786</v>
      </c>
      <c r="P4009" t="b">
        <f t="shared" si="264"/>
        <v>1</v>
      </c>
    </row>
    <row r="4010" spans="1:16">
      <c r="A4010" t="s">
        <v>57</v>
      </c>
      <c r="B4010" t="s">
        <v>41</v>
      </c>
      <c r="C4010" s="9">
        <v>619931</v>
      </c>
      <c r="D4010" s="10">
        <v>45754</v>
      </c>
      <c r="E4010" s="11">
        <v>481386</v>
      </c>
      <c r="F4010" t="s">
        <v>288</v>
      </c>
      <c r="G4010" s="10">
        <f t="shared" si="262"/>
        <v>45784</v>
      </c>
      <c r="H4010" t="s">
        <v>284</v>
      </c>
      <c r="I4010" s="12" t="str">
        <f t="shared" si="263"/>
        <v>619931481386</v>
      </c>
      <c r="J4010" s="10">
        <v>45786</v>
      </c>
      <c r="K4010" s="11">
        <v>481386</v>
      </c>
      <c r="L4010" s="11">
        <f t="shared" si="261"/>
        <v>0</v>
      </c>
      <c r="O4010" s="10">
        <f>+IFERROR(VLOOKUP(I4010,'[1]Resumen pagos 2025'!$1:$1048576,9,0),0)</f>
        <v>45786</v>
      </c>
      <c r="P4010" t="b">
        <f t="shared" si="264"/>
        <v>1</v>
      </c>
    </row>
    <row r="4011" spans="1:16">
      <c r="A4011" t="s">
        <v>57</v>
      </c>
      <c r="B4011" t="s">
        <v>41</v>
      </c>
      <c r="C4011" s="9">
        <v>619932</v>
      </c>
      <c r="D4011" s="10">
        <v>45754</v>
      </c>
      <c r="E4011" s="11">
        <v>141091</v>
      </c>
      <c r="F4011" t="s">
        <v>288</v>
      </c>
      <c r="G4011" s="10">
        <f t="shared" si="262"/>
        <v>45784</v>
      </c>
      <c r="H4011" t="s">
        <v>284</v>
      </c>
      <c r="I4011" s="12" t="str">
        <f t="shared" si="263"/>
        <v>619932141091</v>
      </c>
      <c r="J4011" s="10">
        <v>45786</v>
      </c>
      <c r="K4011" s="11">
        <v>141091</v>
      </c>
      <c r="L4011" s="11">
        <f t="shared" si="261"/>
        <v>0</v>
      </c>
      <c r="O4011" s="10">
        <f>+IFERROR(VLOOKUP(I4011,'[1]Resumen pagos 2025'!$1:$1048576,9,0),0)</f>
        <v>45786</v>
      </c>
      <c r="P4011" t="b">
        <f t="shared" si="264"/>
        <v>1</v>
      </c>
    </row>
    <row r="4012" spans="1:16">
      <c r="A4012" t="s">
        <v>51</v>
      </c>
      <c r="B4012" t="s">
        <v>41</v>
      </c>
      <c r="C4012" s="9">
        <v>22977</v>
      </c>
      <c r="D4012" s="10">
        <v>45755</v>
      </c>
      <c r="E4012" s="11">
        <v>489405</v>
      </c>
      <c r="F4012" t="s">
        <v>288</v>
      </c>
      <c r="G4012" s="10">
        <f t="shared" si="262"/>
        <v>45785</v>
      </c>
      <c r="H4012" t="s">
        <v>284</v>
      </c>
      <c r="I4012" s="12" t="str">
        <f t="shared" si="263"/>
        <v>22977489405</v>
      </c>
      <c r="J4012" s="10">
        <v>45786</v>
      </c>
      <c r="K4012" s="11">
        <v>489405</v>
      </c>
      <c r="L4012" s="11">
        <f t="shared" si="261"/>
        <v>0</v>
      </c>
      <c r="O4012" s="10">
        <f>+IFERROR(VLOOKUP(I4012,'[1]Resumen pagos 2025'!$1:$1048576,9,0),0)</f>
        <v>45786</v>
      </c>
      <c r="P4012" t="b">
        <f t="shared" si="264"/>
        <v>1</v>
      </c>
    </row>
    <row r="4013" spans="1:16">
      <c r="A4013" t="s">
        <v>426</v>
      </c>
      <c r="B4013" t="s">
        <v>41</v>
      </c>
      <c r="C4013" s="9">
        <v>8462345</v>
      </c>
      <c r="D4013" s="10">
        <v>45755</v>
      </c>
      <c r="E4013" s="11">
        <v>7990</v>
      </c>
      <c r="F4013" t="s">
        <v>288</v>
      </c>
      <c r="G4013" s="10">
        <f t="shared" si="262"/>
        <v>45785</v>
      </c>
      <c r="H4013" t="s">
        <v>284</v>
      </c>
      <c r="I4013" s="12" t="str">
        <f t="shared" si="263"/>
        <v>84623457990</v>
      </c>
      <c r="J4013" s="10">
        <v>45755</v>
      </c>
      <c r="K4013" s="11">
        <v>7990</v>
      </c>
      <c r="L4013" s="11">
        <f t="shared" si="261"/>
        <v>0</v>
      </c>
      <c r="O4013" s="10">
        <f>+IFERROR(VLOOKUP(I4013,'[1]Resumen pagos 2025'!$1:$1048576,9,0),0)</f>
        <v>0</v>
      </c>
      <c r="P4013" t="b">
        <f t="shared" si="264"/>
        <v>0</v>
      </c>
    </row>
    <row r="4014" spans="1:16">
      <c r="A4014" t="s">
        <v>305</v>
      </c>
      <c r="B4014" t="s">
        <v>41</v>
      </c>
      <c r="C4014" s="9">
        <v>5256269</v>
      </c>
      <c r="D4014" s="10">
        <v>45755</v>
      </c>
      <c r="E4014" s="11">
        <v>5589860</v>
      </c>
      <c r="F4014" t="s">
        <v>288</v>
      </c>
      <c r="G4014" s="10">
        <f t="shared" si="262"/>
        <v>45785</v>
      </c>
      <c r="H4014" t="s">
        <v>284</v>
      </c>
      <c r="I4014" s="12" t="str">
        <f t="shared" si="263"/>
        <v>52562695589860</v>
      </c>
      <c r="J4014" s="10">
        <v>45755</v>
      </c>
      <c r="K4014" s="11">
        <v>5589860</v>
      </c>
      <c r="L4014" s="11">
        <f t="shared" si="261"/>
        <v>0</v>
      </c>
      <c r="O4014" s="10">
        <f>+IFERROR(VLOOKUP(I4014,'[1]Resumen pagos 2025'!$1:$1048576,9,0),0)</f>
        <v>45755</v>
      </c>
      <c r="P4014" t="b">
        <f t="shared" si="264"/>
        <v>1</v>
      </c>
    </row>
    <row r="4015" spans="1:16">
      <c r="A4015" t="s">
        <v>61</v>
      </c>
      <c r="B4015" t="s">
        <v>297</v>
      </c>
      <c r="C4015" s="9">
        <v>2085</v>
      </c>
      <c r="D4015" s="10">
        <v>45755</v>
      </c>
      <c r="E4015" s="11">
        <v>591619</v>
      </c>
      <c r="F4015" t="s">
        <v>288</v>
      </c>
      <c r="G4015" s="10">
        <f t="shared" si="262"/>
        <v>45785</v>
      </c>
      <c r="H4015" t="s">
        <v>284</v>
      </c>
      <c r="I4015" s="12" t="str">
        <f t="shared" si="263"/>
        <v>2085591619</v>
      </c>
      <c r="J4015" s="10">
        <v>45758</v>
      </c>
      <c r="K4015" s="11">
        <v>591619</v>
      </c>
      <c r="L4015" s="11">
        <f t="shared" si="261"/>
        <v>0</v>
      </c>
      <c r="O4015" s="10">
        <f>+IFERROR(VLOOKUP(I4015,'[1]Resumen pagos 2025'!$1:$1048576,9,0),0)</f>
        <v>45758</v>
      </c>
      <c r="P4015" t="b">
        <f t="shared" si="264"/>
        <v>1</v>
      </c>
    </row>
    <row r="4016" spans="1:16">
      <c r="A4016" t="s">
        <v>61</v>
      </c>
      <c r="B4016" t="s">
        <v>297</v>
      </c>
      <c r="C4016" s="9">
        <v>2086</v>
      </c>
      <c r="D4016" s="10">
        <v>45755</v>
      </c>
      <c r="E4016" s="11">
        <v>1372556</v>
      </c>
      <c r="F4016" t="s">
        <v>288</v>
      </c>
      <c r="G4016" s="10">
        <f t="shared" si="262"/>
        <v>45785</v>
      </c>
      <c r="H4016" t="s">
        <v>284</v>
      </c>
      <c r="I4016" s="12" t="str">
        <f t="shared" si="263"/>
        <v>20861372556</v>
      </c>
      <c r="J4016" s="10">
        <v>45758</v>
      </c>
      <c r="K4016" s="11">
        <v>1372556</v>
      </c>
      <c r="L4016" s="11">
        <f t="shared" si="261"/>
        <v>0</v>
      </c>
      <c r="O4016" s="10">
        <f>+IFERROR(VLOOKUP(I4016,'[1]Resumen pagos 2025'!$1:$1048576,9,0),0)</f>
        <v>45758</v>
      </c>
      <c r="P4016" t="b">
        <f t="shared" si="264"/>
        <v>1</v>
      </c>
    </row>
    <row r="4017" spans="1:16">
      <c r="A4017" t="s">
        <v>47</v>
      </c>
      <c r="B4017" t="s">
        <v>41</v>
      </c>
      <c r="C4017" s="9">
        <v>14295</v>
      </c>
      <c r="D4017" s="10">
        <v>45756</v>
      </c>
      <c r="E4017" s="11">
        <v>5668120</v>
      </c>
      <c r="F4017" t="s">
        <v>288</v>
      </c>
      <c r="G4017" s="10">
        <f t="shared" si="262"/>
        <v>45786</v>
      </c>
      <c r="H4017" t="s">
        <v>284</v>
      </c>
      <c r="I4017" s="12" t="str">
        <f t="shared" si="263"/>
        <v>142955668120</v>
      </c>
      <c r="J4017" s="10">
        <v>45786</v>
      </c>
      <c r="K4017" s="11">
        <v>5668120</v>
      </c>
      <c r="L4017" s="11">
        <f t="shared" si="261"/>
        <v>0</v>
      </c>
      <c r="O4017" s="10">
        <f>+IFERROR(VLOOKUP(I4017,'[1]Resumen pagos 2025'!$1:$1048576,9,0),0)</f>
        <v>45786</v>
      </c>
      <c r="P4017" t="b">
        <f t="shared" si="264"/>
        <v>1</v>
      </c>
    </row>
    <row r="4018" spans="1:16">
      <c r="A4018" t="s">
        <v>469</v>
      </c>
      <c r="B4018" t="s">
        <v>41</v>
      </c>
      <c r="C4018" s="9">
        <v>23609</v>
      </c>
      <c r="D4018" s="10">
        <v>45756</v>
      </c>
      <c r="E4018" s="11">
        <v>9680500</v>
      </c>
      <c r="F4018" t="s">
        <v>288</v>
      </c>
      <c r="G4018" s="10">
        <f t="shared" si="262"/>
        <v>45786</v>
      </c>
      <c r="H4018" t="s">
        <v>284</v>
      </c>
      <c r="I4018" s="12" t="str">
        <f t="shared" si="263"/>
        <v>236099680500</v>
      </c>
      <c r="J4018" s="10">
        <v>45758</v>
      </c>
      <c r="K4018" s="11">
        <v>9680500</v>
      </c>
      <c r="L4018" s="11">
        <f t="shared" si="261"/>
        <v>0</v>
      </c>
      <c r="M4018" t="s">
        <v>799</v>
      </c>
      <c r="O4018" s="10">
        <f>+IFERROR(VLOOKUP(I4018,'[1]Resumen pagos 2025'!$1:$1048576,9,0),0)</f>
        <v>0</v>
      </c>
      <c r="P4018" t="b">
        <f t="shared" si="264"/>
        <v>0</v>
      </c>
    </row>
    <row r="4019" spans="1:16">
      <c r="A4019" s="26" t="s">
        <v>46</v>
      </c>
      <c r="B4019" s="26" t="s">
        <v>41</v>
      </c>
      <c r="C4019" s="23">
        <v>26073</v>
      </c>
      <c r="D4019" s="24">
        <v>45756</v>
      </c>
      <c r="E4019" s="90">
        <v>1531073</v>
      </c>
      <c r="F4019" s="26" t="s">
        <v>288</v>
      </c>
      <c r="G4019" s="10">
        <f t="shared" si="262"/>
        <v>45786</v>
      </c>
      <c r="H4019" s="26" t="s">
        <v>327</v>
      </c>
      <c r="I4019" s="27" t="str">
        <f t="shared" si="263"/>
        <v>260731531073</v>
      </c>
      <c r="J4019" s="24"/>
      <c r="K4019" s="90"/>
      <c r="L4019" s="90">
        <f t="shared" si="261"/>
        <v>-1531073</v>
      </c>
      <c r="M4019" s="26"/>
      <c r="N4019" s="72" t="s">
        <v>603</v>
      </c>
      <c r="O4019" s="24">
        <f>+IFERROR(VLOOKUP(I4019,'[1]Resumen pagos 2025'!$1:$1048576,9,0),0)</f>
        <v>0</v>
      </c>
      <c r="P4019" t="b">
        <f t="shared" si="264"/>
        <v>1</v>
      </c>
    </row>
    <row r="4020" spans="1:16">
      <c r="A4020" t="s">
        <v>46</v>
      </c>
      <c r="B4020" t="s">
        <v>41</v>
      </c>
      <c r="C4020" s="9">
        <v>26072</v>
      </c>
      <c r="D4020" s="10">
        <v>45756</v>
      </c>
      <c r="E4020" s="11">
        <v>1531073</v>
      </c>
      <c r="F4020" t="s">
        <v>288</v>
      </c>
      <c r="G4020" s="10">
        <f t="shared" si="262"/>
        <v>45786</v>
      </c>
      <c r="H4020" t="s">
        <v>284</v>
      </c>
      <c r="I4020" s="12" t="str">
        <f t="shared" si="263"/>
        <v>260721531073</v>
      </c>
      <c r="J4020" s="10">
        <v>45786</v>
      </c>
      <c r="K4020" s="11">
        <f>+E4020</f>
        <v>1531073</v>
      </c>
      <c r="L4020" s="11">
        <f t="shared" si="261"/>
        <v>0</v>
      </c>
      <c r="N4020" s="13" t="s">
        <v>603</v>
      </c>
      <c r="O4020" s="10">
        <f>+IFERROR(VLOOKUP(I4020,'[1]Resumen pagos 2025'!$1:$1048576,9,0),0)</f>
        <v>45786</v>
      </c>
      <c r="P4020" t="b">
        <f t="shared" si="264"/>
        <v>1</v>
      </c>
    </row>
    <row r="4021" spans="1:16">
      <c r="A4021" t="s">
        <v>46</v>
      </c>
      <c r="B4021" t="s">
        <v>41</v>
      </c>
      <c r="C4021" s="9">
        <v>26071</v>
      </c>
      <c r="D4021" s="10">
        <v>45756</v>
      </c>
      <c r="E4021" s="11">
        <v>2302202</v>
      </c>
      <c r="F4021" t="s">
        <v>288</v>
      </c>
      <c r="G4021" s="10">
        <f t="shared" si="262"/>
        <v>45786</v>
      </c>
      <c r="H4021" t="s">
        <v>284</v>
      </c>
      <c r="I4021" s="12" t="str">
        <f t="shared" si="263"/>
        <v>260712302202</v>
      </c>
      <c r="J4021" s="10">
        <v>45786</v>
      </c>
      <c r="K4021" s="11">
        <v>2302202</v>
      </c>
      <c r="L4021" s="11">
        <f t="shared" si="261"/>
        <v>0</v>
      </c>
      <c r="N4021" s="13" t="s">
        <v>603</v>
      </c>
      <c r="O4021" s="10">
        <f>+IFERROR(VLOOKUP(I4021,'[1]Resumen pagos 2025'!$1:$1048576,9,0),0)</f>
        <v>45786</v>
      </c>
      <c r="P4021" t="b">
        <f t="shared" si="264"/>
        <v>1</v>
      </c>
    </row>
    <row r="4022" spans="1:16" s="26" customFormat="1">
      <c r="A4022" t="s">
        <v>305</v>
      </c>
      <c r="B4022" t="s">
        <v>41</v>
      </c>
      <c r="C4022" s="9">
        <v>5256550</v>
      </c>
      <c r="D4022" s="10">
        <v>45756</v>
      </c>
      <c r="E4022" s="11">
        <v>1499900</v>
      </c>
      <c r="F4022" t="s">
        <v>288</v>
      </c>
      <c r="G4022" s="10">
        <f t="shared" si="262"/>
        <v>45786</v>
      </c>
      <c r="H4022" t="s">
        <v>284</v>
      </c>
      <c r="I4022" s="12" t="str">
        <f t="shared" si="263"/>
        <v>52565501499900</v>
      </c>
      <c r="J4022" s="10">
        <v>45756</v>
      </c>
      <c r="K4022" s="11">
        <v>1499900</v>
      </c>
      <c r="L4022" s="11">
        <f t="shared" si="261"/>
        <v>0</v>
      </c>
      <c r="M4022"/>
      <c r="N4022" s="13"/>
      <c r="O4022" s="10">
        <f>+IFERROR(VLOOKUP(I4022,'[1]Resumen pagos 2025'!$1:$1048576,9,0),0)</f>
        <v>45756</v>
      </c>
      <c r="P4022" t="b">
        <f t="shared" si="264"/>
        <v>1</v>
      </c>
    </row>
    <row r="4023" spans="1:16">
      <c r="A4023" t="s">
        <v>59</v>
      </c>
      <c r="B4023" t="s">
        <v>310</v>
      </c>
      <c r="C4023" s="73">
        <v>2264</v>
      </c>
      <c r="D4023" s="10">
        <v>45756</v>
      </c>
      <c r="E4023" s="34">
        <v>-119992</v>
      </c>
      <c r="F4023" t="s">
        <v>288</v>
      </c>
      <c r="G4023" s="10">
        <f t="shared" si="262"/>
        <v>45786</v>
      </c>
      <c r="H4023" t="s">
        <v>311</v>
      </c>
      <c r="I4023" s="12" t="str">
        <f t="shared" si="263"/>
        <v>2264-119992</v>
      </c>
      <c r="L4023" s="11">
        <f t="shared" si="261"/>
        <v>119992</v>
      </c>
      <c r="M4023" t="s">
        <v>800</v>
      </c>
      <c r="N4023" s="93">
        <f>+L4023+L4024</f>
        <v>644955</v>
      </c>
      <c r="O4023" s="10">
        <f>+IFERROR(VLOOKUP(I4023,'[1]Resumen pagos 2025'!$1:$1048576,9,0),0)</f>
        <v>0</v>
      </c>
      <c r="P4023" t="b">
        <f t="shared" si="264"/>
        <v>1</v>
      </c>
    </row>
    <row r="4024" spans="1:16">
      <c r="A4024" t="s">
        <v>59</v>
      </c>
      <c r="B4024" t="s">
        <v>310</v>
      </c>
      <c r="C4024" s="73">
        <v>2263</v>
      </c>
      <c r="D4024" s="10">
        <v>45756</v>
      </c>
      <c r="E4024" s="34">
        <v>-524963</v>
      </c>
      <c r="F4024" t="s">
        <v>288</v>
      </c>
      <c r="G4024" s="10">
        <f t="shared" si="262"/>
        <v>45786</v>
      </c>
      <c r="H4024" t="s">
        <v>311</v>
      </c>
      <c r="I4024" s="12" t="str">
        <f t="shared" si="263"/>
        <v>2263-524963</v>
      </c>
      <c r="L4024" s="11">
        <f t="shared" si="261"/>
        <v>524963</v>
      </c>
      <c r="M4024" t="s">
        <v>801</v>
      </c>
      <c r="O4024" s="10">
        <f>+IFERROR(VLOOKUP(I4024,'[1]Resumen pagos 2025'!$1:$1048576,9,0),0)</f>
        <v>0</v>
      </c>
      <c r="P4024" t="b">
        <f t="shared" si="264"/>
        <v>1</v>
      </c>
    </row>
    <row r="4025" spans="1:16">
      <c r="A4025" t="s">
        <v>59</v>
      </c>
      <c r="B4025" t="s">
        <v>41</v>
      </c>
      <c r="C4025" s="9">
        <v>9718</v>
      </c>
      <c r="D4025" s="10">
        <v>45756</v>
      </c>
      <c r="E4025" s="34">
        <v>4063910</v>
      </c>
      <c r="F4025" t="s">
        <v>288</v>
      </c>
      <c r="G4025" s="10">
        <f t="shared" si="262"/>
        <v>45786</v>
      </c>
      <c r="H4025" t="s">
        <v>284</v>
      </c>
      <c r="I4025" s="12" t="str">
        <f t="shared" si="263"/>
        <v>97184063910</v>
      </c>
      <c r="J4025" s="10">
        <v>45786</v>
      </c>
      <c r="K4025" s="34">
        <v>4063910</v>
      </c>
      <c r="L4025" s="34">
        <f t="shared" si="261"/>
        <v>0</v>
      </c>
      <c r="O4025" s="10">
        <f>+IFERROR(VLOOKUP(I4025,'[1]Resumen pagos 2025'!$1:$1048576,9,0),0)</f>
        <v>45786</v>
      </c>
      <c r="P4025" t="b">
        <f t="shared" si="264"/>
        <v>1</v>
      </c>
    </row>
    <row r="4026" spans="1:16">
      <c r="A4026" t="s">
        <v>59</v>
      </c>
      <c r="B4026" t="s">
        <v>41</v>
      </c>
      <c r="C4026" s="9">
        <v>9724</v>
      </c>
      <c r="D4026" s="10">
        <v>45756</v>
      </c>
      <c r="E4026" s="34">
        <v>2547552</v>
      </c>
      <c r="F4026" t="s">
        <v>288</v>
      </c>
      <c r="G4026" s="10">
        <f t="shared" si="262"/>
        <v>45786</v>
      </c>
      <c r="H4026" t="s">
        <v>284</v>
      </c>
      <c r="I4026" s="12" t="str">
        <f t="shared" si="263"/>
        <v>97242547552</v>
      </c>
      <c r="J4026" s="10">
        <v>45786</v>
      </c>
      <c r="K4026" s="34">
        <v>2547552</v>
      </c>
      <c r="L4026" s="34">
        <f t="shared" si="261"/>
        <v>0</v>
      </c>
      <c r="O4026" s="10">
        <f>+IFERROR(VLOOKUP(I4026,'[1]Resumen pagos 2025'!$1:$1048576,9,0),0)</f>
        <v>45786</v>
      </c>
      <c r="P4026" t="b">
        <f t="shared" si="264"/>
        <v>1</v>
      </c>
    </row>
    <row r="4027" spans="1:16">
      <c r="A4027" t="s">
        <v>65</v>
      </c>
      <c r="B4027" t="s">
        <v>41</v>
      </c>
      <c r="C4027" s="9">
        <v>5691</v>
      </c>
      <c r="D4027" s="10">
        <v>45756</v>
      </c>
      <c r="E4027" s="11">
        <v>259945</v>
      </c>
      <c r="F4027" t="s">
        <v>288</v>
      </c>
      <c r="G4027" s="10">
        <f t="shared" si="262"/>
        <v>45786</v>
      </c>
      <c r="H4027" t="s">
        <v>284</v>
      </c>
      <c r="I4027" s="12" t="str">
        <f t="shared" si="263"/>
        <v>5691259945</v>
      </c>
      <c r="J4027" s="10">
        <v>45786</v>
      </c>
      <c r="K4027" s="11">
        <v>259945</v>
      </c>
      <c r="L4027" s="11">
        <f t="shared" si="261"/>
        <v>0</v>
      </c>
      <c r="O4027" s="10">
        <f>+IFERROR(VLOOKUP(I4027,'[1]Resumen pagos 2025'!$1:$1048576,9,0),0)</f>
        <v>45786</v>
      </c>
      <c r="P4027" t="b">
        <f t="shared" si="264"/>
        <v>1</v>
      </c>
    </row>
    <row r="4028" spans="1:16">
      <c r="A4028" t="s">
        <v>802</v>
      </c>
      <c r="B4028" t="s">
        <v>41</v>
      </c>
      <c r="C4028" s="9">
        <v>35</v>
      </c>
      <c r="D4028" s="10">
        <v>45757</v>
      </c>
      <c r="E4028" s="11">
        <v>37963678</v>
      </c>
      <c r="F4028" t="s">
        <v>288</v>
      </c>
      <c r="G4028" s="10">
        <f t="shared" si="262"/>
        <v>45787</v>
      </c>
      <c r="H4028" t="s">
        <v>284</v>
      </c>
      <c r="I4028" s="12" t="str">
        <f t="shared" si="263"/>
        <v>3537963678</v>
      </c>
      <c r="J4028" s="10">
        <v>45758</v>
      </c>
      <c r="K4028" s="11">
        <v>37963678</v>
      </c>
      <c r="L4028" s="11">
        <f t="shared" ref="L4028:L4091" si="265">+K4028-E4028</f>
        <v>0</v>
      </c>
      <c r="O4028" s="10">
        <f>+IFERROR(VLOOKUP(I4028,'[1]Resumen pagos 2025'!$1:$1048576,9,0),0)</f>
        <v>45758</v>
      </c>
      <c r="P4028" t="b">
        <f t="shared" si="264"/>
        <v>1</v>
      </c>
    </row>
    <row r="4029" spans="1:16">
      <c r="A4029" t="s">
        <v>674</v>
      </c>
      <c r="B4029" t="s">
        <v>41</v>
      </c>
      <c r="C4029" s="9">
        <v>1935250</v>
      </c>
      <c r="D4029" s="10">
        <v>45757</v>
      </c>
      <c r="E4029" s="11">
        <v>319990</v>
      </c>
      <c r="F4029" t="s">
        <v>288</v>
      </c>
      <c r="G4029" s="10">
        <f t="shared" si="262"/>
        <v>45787</v>
      </c>
      <c r="H4029" t="s">
        <v>284</v>
      </c>
      <c r="I4029" s="12" t="str">
        <f t="shared" si="263"/>
        <v>1935250319990</v>
      </c>
      <c r="J4029" s="10">
        <v>45757</v>
      </c>
      <c r="K4029" s="11">
        <v>319990</v>
      </c>
      <c r="L4029" s="11">
        <f t="shared" si="265"/>
        <v>0</v>
      </c>
      <c r="O4029" s="10">
        <f>+IFERROR(VLOOKUP(I4029,'[1]Resumen pagos 2025'!$1:$1048576,9,0),0)</f>
        <v>45757</v>
      </c>
      <c r="P4029" t="b">
        <f t="shared" si="264"/>
        <v>1</v>
      </c>
    </row>
    <row r="4030" spans="1:16">
      <c r="A4030" t="s">
        <v>532</v>
      </c>
      <c r="B4030" t="s">
        <v>41</v>
      </c>
      <c r="C4030" s="9">
        <v>2967</v>
      </c>
      <c r="D4030" s="10">
        <v>45757</v>
      </c>
      <c r="E4030" s="11">
        <v>345433</v>
      </c>
      <c r="F4030" t="s">
        <v>288</v>
      </c>
      <c r="G4030" s="10">
        <f t="shared" si="262"/>
        <v>45787</v>
      </c>
      <c r="H4030" t="s">
        <v>284</v>
      </c>
      <c r="I4030" s="12" t="str">
        <f t="shared" si="263"/>
        <v>2967345433</v>
      </c>
      <c r="J4030" s="10">
        <v>45785</v>
      </c>
      <c r="K4030" s="11">
        <v>345433</v>
      </c>
      <c r="L4030" s="11">
        <f t="shared" si="265"/>
        <v>0</v>
      </c>
      <c r="O4030" s="10">
        <f>+IFERROR(VLOOKUP(I4030,'[1]Resumen pagos 2025'!$1:$1048576,9,0),0)</f>
        <v>45793</v>
      </c>
      <c r="P4030" t="b">
        <f t="shared" si="264"/>
        <v>0</v>
      </c>
    </row>
    <row r="4031" spans="1:16">
      <c r="A4031" t="s">
        <v>532</v>
      </c>
      <c r="B4031" t="s">
        <v>41</v>
      </c>
      <c r="C4031" s="23">
        <v>2968</v>
      </c>
      <c r="D4031" s="24">
        <v>45757</v>
      </c>
      <c r="E4031" s="25">
        <v>345433</v>
      </c>
      <c r="F4031" s="26" t="s">
        <v>288</v>
      </c>
      <c r="G4031" s="10">
        <f t="shared" si="262"/>
        <v>45787</v>
      </c>
      <c r="H4031" s="26" t="s">
        <v>327</v>
      </c>
      <c r="I4031" s="27" t="str">
        <f t="shared" si="263"/>
        <v>2968345433</v>
      </c>
      <c r="J4031" s="24"/>
      <c r="K4031" s="25"/>
      <c r="L4031" s="25">
        <f t="shared" si="265"/>
        <v>-345433</v>
      </c>
      <c r="O4031" s="10">
        <f>+IFERROR(VLOOKUP(I4031,'[1]Resumen pagos 2025'!$1:$1048576,9,0),0)</f>
        <v>0</v>
      </c>
      <c r="P4031" t="b">
        <f t="shared" si="264"/>
        <v>1</v>
      </c>
    </row>
    <row r="4032" spans="1:16">
      <c r="A4032" t="s">
        <v>803</v>
      </c>
      <c r="B4032" t="s">
        <v>41</v>
      </c>
      <c r="C4032" s="9">
        <v>33250</v>
      </c>
      <c r="D4032" s="10">
        <v>45757</v>
      </c>
      <c r="E4032" s="11">
        <v>2908776</v>
      </c>
      <c r="F4032" t="s">
        <v>288</v>
      </c>
      <c r="G4032" s="10">
        <f t="shared" si="262"/>
        <v>45787</v>
      </c>
      <c r="H4032" t="s">
        <v>284</v>
      </c>
      <c r="I4032" s="12" t="str">
        <f t="shared" si="263"/>
        <v>332502908776</v>
      </c>
      <c r="J4032" s="10">
        <v>45806</v>
      </c>
      <c r="K4032" s="11">
        <v>2908776</v>
      </c>
      <c r="L4032" s="11">
        <f t="shared" si="265"/>
        <v>0</v>
      </c>
      <c r="O4032" s="10">
        <f>+IFERROR(VLOOKUP(I4032,'[1]Resumen pagos 2025'!$1:$1048576,9,0),0)</f>
        <v>45806</v>
      </c>
      <c r="P4032" t="b">
        <f t="shared" si="264"/>
        <v>1</v>
      </c>
    </row>
    <row r="4033" spans="1:16">
      <c r="A4033" t="s">
        <v>54</v>
      </c>
      <c r="B4033" t="s">
        <v>41</v>
      </c>
      <c r="C4033" s="9">
        <v>98087</v>
      </c>
      <c r="D4033" s="10">
        <v>45757</v>
      </c>
      <c r="E4033" s="11">
        <v>944878</v>
      </c>
      <c r="F4033" t="s">
        <v>288</v>
      </c>
      <c r="G4033" s="10">
        <f t="shared" si="262"/>
        <v>45787</v>
      </c>
      <c r="H4033" t="s">
        <v>284</v>
      </c>
      <c r="I4033" s="12" t="str">
        <f t="shared" si="263"/>
        <v>98087944878</v>
      </c>
      <c r="J4033" s="10">
        <v>45786</v>
      </c>
      <c r="K4033" s="11">
        <v>944878</v>
      </c>
      <c r="L4033" s="11">
        <f t="shared" si="265"/>
        <v>0</v>
      </c>
      <c r="N4033" s="13" t="s">
        <v>582</v>
      </c>
      <c r="O4033" s="10">
        <f>+IFERROR(VLOOKUP(I4033,'[1]Resumen pagos 2025'!$1:$1048576,9,0),0)</f>
        <v>45786</v>
      </c>
      <c r="P4033" t="b">
        <f t="shared" si="264"/>
        <v>1</v>
      </c>
    </row>
    <row r="4034" spans="1:16">
      <c r="A4034" t="s">
        <v>804</v>
      </c>
      <c r="B4034" t="s">
        <v>41</v>
      </c>
      <c r="C4034" s="9">
        <v>5</v>
      </c>
      <c r="D4034" s="10">
        <v>45757</v>
      </c>
      <c r="E4034" s="11">
        <v>713286</v>
      </c>
      <c r="F4034" t="s">
        <v>288</v>
      </c>
      <c r="G4034" s="10">
        <f t="shared" ref="G4034:G4097" si="266">+D4034+30</f>
        <v>45787</v>
      </c>
      <c r="H4034" t="s">
        <v>284</v>
      </c>
      <c r="I4034" s="12" t="str">
        <f t="shared" ref="I4034:I4097" si="267">+C4034&amp;E4034</f>
        <v>5713286</v>
      </c>
      <c r="J4034" s="10">
        <v>45757</v>
      </c>
      <c r="K4034" s="11">
        <v>713286</v>
      </c>
      <c r="L4034" s="11">
        <f t="shared" si="265"/>
        <v>0</v>
      </c>
      <c r="O4034" s="10">
        <f>+IFERROR(VLOOKUP(I4034,'[1]Resumen pagos 2025'!$1:$1048576,9,0),0)</f>
        <v>45757</v>
      </c>
      <c r="P4034" t="b">
        <f t="shared" si="264"/>
        <v>1</v>
      </c>
    </row>
    <row r="4035" spans="1:16">
      <c r="A4035" t="s">
        <v>724</v>
      </c>
      <c r="B4035" t="s">
        <v>41</v>
      </c>
      <c r="C4035" s="9">
        <v>51390597</v>
      </c>
      <c r="D4035" s="10">
        <v>45757</v>
      </c>
      <c r="E4035" s="11">
        <v>89271</v>
      </c>
      <c r="F4035" t="s">
        <v>288</v>
      </c>
      <c r="G4035" s="10">
        <f t="shared" si="266"/>
        <v>45787</v>
      </c>
      <c r="H4035" t="s">
        <v>284</v>
      </c>
      <c r="I4035" s="12" t="str">
        <f t="shared" si="267"/>
        <v>5139059789271</v>
      </c>
      <c r="J4035" s="10">
        <v>45779</v>
      </c>
      <c r="K4035" s="11">
        <v>89271</v>
      </c>
      <c r="L4035" s="11">
        <f t="shared" si="265"/>
        <v>0</v>
      </c>
      <c r="O4035" s="10">
        <f>+IFERROR(VLOOKUP(I4035,'[1]Resumen pagos 2025'!$1:$1048576,9,0),0)</f>
        <v>45779</v>
      </c>
      <c r="P4035" t="b">
        <f t="shared" si="264"/>
        <v>1</v>
      </c>
    </row>
    <row r="4036" spans="1:16">
      <c r="A4036" t="s">
        <v>667</v>
      </c>
      <c r="B4036" t="s">
        <v>41</v>
      </c>
      <c r="C4036" s="9">
        <v>34978021</v>
      </c>
      <c r="D4036" s="10">
        <v>45757</v>
      </c>
      <c r="E4036" s="11">
        <v>1078985</v>
      </c>
      <c r="F4036" t="s">
        <v>288</v>
      </c>
      <c r="G4036" s="10">
        <f t="shared" si="266"/>
        <v>45787</v>
      </c>
      <c r="H4036" t="s">
        <v>284</v>
      </c>
      <c r="I4036" s="12" t="str">
        <f t="shared" si="267"/>
        <v>349780211078985</v>
      </c>
      <c r="J4036" s="10">
        <v>45757</v>
      </c>
      <c r="K4036" s="11">
        <v>1078985</v>
      </c>
      <c r="L4036" s="11">
        <f t="shared" si="265"/>
        <v>0</v>
      </c>
      <c r="O4036" s="10">
        <f>+IFERROR(VLOOKUP(I4036,'[1]Resumen pagos 2025'!$1:$1048576,9,0),0)</f>
        <v>45757</v>
      </c>
      <c r="P4036" t="b">
        <f t="shared" si="264"/>
        <v>1</v>
      </c>
    </row>
    <row r="4037" spans="1:16">
      <c r="A4037" t="s">
        <v>687</v>
      </c>
      <c r="B4037" t="s">
        <v>41</v>
      </c>
      <c r="C4037" s="9">
        <v>5608250</v>
      </c>
      <c r="D4037" s="10">
        <v>45757</v>
      </c>
      <c r="E4037" s="11">
        <v>414980</v>
      </c>
      <c r="F4037" t="s">
        <v>288</v>
      </c>
      <c r="G4037" s="10">
        <f t="shared" si="266"/>
        <v>45787</v>
      </c>
      <c r="H4037" t="s">
        <v>284</v>
      </c>
      <c r="I4037" s="12" t="str">
        <f t="shared" si="267"/>
        <v>5608250414980</v>
      </c>
      <c r="J4037" s="10">
        <v>45757</v>
      </c>
      <c r="K4037" s="11">
        <v>414980</v>
      </c>
      <c r="L4037" s="11">
        <f t="shared" si="265"/>
        <v>0</v>
      </c>
      <c r="O4037" s="10">
        <f>+IFERROR(VLOOKUP(I4037,'[1]Resumen pagos 2025'!$1:$1048576,9,0),0)</f>
        <v>45757</v>
      </c>
      <c r="P4037" t="b">
        <f t="shared" si="264"/>
        <v>1</v>
      </c>
    </row>
    <row r="4038" spans="1:16">
      <c r="A4038" t="s">
        <v>478</v>
      </c>
      <c r="B4038" t="s">
        <v>310</v>
      </c>
      <c r="C4038" s="9">
        <v>1652</v>
      </c>
      <c r="D4038" s="10">
        <v>45758</v>
      </c>
      <c r="E4038" s="11">
        <v>-174900</v>
      </c>
      <c r="F4038" t="s">
        <v>288</v>
      </c>
      <c r="G4038" s="10">
        <f t="shared" si="266"/>
        <v>45788</v>
      </c>
      <c r="H4038" t="s">
        <v>311</v>
      </c>
      <c r="I4038" s="12" t="str">
        <f t="shared" si="267"/>
        <v>1652-174900</v>
      </c>
      <c r="L4038" s="11">
        <f t="shared" si="265"/>
        <v>174900</v>
      </c>
      <c r="M4038" t="s">
        <v>805</v>
      </c>
      <c r="N4038" s="13" t="s">
        <v>554</v>
      </c>
      <c r="O4038" s="10">
        <f>+IFERROR(VLOOKUP(I4038,'[1]Resumen pagos 2025'!$1:$1048576,9,0),0)</f>
        <v>0</v>
      </c>
      <c r="P4038" t="b">
        <f t="shared" si="264"/>
        <v>1</v>
      </c>
    </row>
    <row r="4039" spans="1:16">
      <c r="A4039" t="s">
        <v>478</v>
      </c>
      <c r="B4039" t="s">
        <v>41</v>
      </c>
      <c r="C4039" s="9">
        <v>544</v>
      </c>
      <c r="D4039" s="10">
        <v>45758</v>
      </c>
      <c r="E4039" s="11">
        <v>169900</v>
      </c>
      <c r="F4039" t="s">
        <v>288</v>
      </c>
      <c r="G4039" s="10">
        <f t="shared" si="266"/>
        <v>45788</v>
      </c>
      <c r="H4039" t="s">
        <v>284</v>
      </c>
      <c r="I4039" s="12" t="str">
        <f t="shared" si="267"/>
        <v>544169900</v>
      </c>
      <c r="J4039" s="10">
        <v>45791</v>
      </c>
      <c r="K4039" s="11">
        <v>169900</v>
      </c>
      <c r="L4039" s="11">
        <f t="shared" si="265"/>
        <v>0</v>
      </c>
      <c r="N4039" s="13" t="s">
        <v>554</v>
      </c>
      <c r="O4039" s="10">
        <f>+IFERROR(VLOOKUP(I4039,'[1]Resumen pagos 2025'!$1:$1048576,9,0),0)</f>
        <v>45791</v>
      </c>
      <c r="P4039" t="b">
        <f t="shared" ref="P4039:P4102" si="268">+O4039=J4039</f>
        <v>1</v>
      </c>
    </row>
    <row r="4040" spans="1:16">
      <c r="A4040" t="s">
        <v>806</v>
      </c>
      <c r="B4040" t="s">
        <v>41</v>
      </c>
      <c r="C4040" s="9">
        <v>211374</v>
      </c>
      <c r="D4040" s="10">
        <v>45758</v>
      </c>
      <c r="E4040" s="11">
        <v>10770</v>
      </c>
      <c r="F4040" t="s">
        <v>288</v>
      </c>
      <c r="G4040" s="10">
        <f t="shared" si="266"/>
        <v>45788</v>
      </c>
      <c r="H4040" t="s">
        <v>284</v>
      </c>
      <c r="I4040" s="12" t="str">
        <f t="shared" si="267"/>
        <v>21137410770</v>
      </c>
      <c r="L4040" s="11">
        <f t="shared" si="265"/>
        <v>-10770</v>
      </c>
      <c r="O4040" s="10">
        <f>+IFERROR(VLOOKUP(I4040,'[1]Resumen pagos 2025'!$1:$1048576,9,0),0)</f>
        <v>0</v>
      </c>
      <c r="P4040" t="b">
        <f t="shared" si="268"/>
        <v>1</v>
      </c>
    </row>
    <row r="4041" spans="1:16">
      <c r="A4041" t="s">
        <v>95</v>
      </c>
      <c r="B4041" t="s">
        <v>41</v>
      </c>
      <c r="C4041" s="9">
        <v>6698</v>
      </c>
      <c r="D4041" s="10">
        <v>45758</v>
      </c>
      <c r="E4041" s="11">
        <v>13016666</v>
      </c>
      <c r="F4041" t="s">
        <v>288</v>
      </c>
      <c r="G4041" s="10">
        <f t="shared" si="266"/>
        <v>45788</v>
      </c>
      <c r="H4041" t="s">
        <v>284</v>
      </c>
      <c r="I4041" s="12" t="str">
        <f t="shared" si="267"/>
        <v>669813016666</v>
      </c>
      <c r="J4041" s="10">
        <v>45793</v>
      </c>
      <c r="K4041" s="11">
        <v>13016666</v>
      </c>
      <c r="L4041" s="11">
        <f t="shared" si="265"/>
        <v>0</v>
      </c>
      <c r="O4041" s="10">
        <f>+IFERROR(VLOOKUP(I4041,'[1]Resumen pagos 2025'!$1:$1048576,9,0),0)</f>
        <v>45793</v>
      </c>
      <c r="P4041" t="b">
        <f t="shared" si="268"/>
        <v>1</v>
      </c>
    </row>
    <row r="4042" spans="1:16">
      <c r="A4042" t="s">
        <v>55</v>
      </c>
      <c r="B4042" t="s">
        <v>41</v>
      </c>
      <c r="C4042" s="9">
        <v>1178644</v>
      </c>
      <c r="D4042" s="10">
        <v>45758</v>
      </c>
      <c r="E4042" s="11">
        <v>749961</v>
      </c>
      <c r="F4042" t="s">
        <v>288</v>
      </c>
      <c r="G4042" s="10">
        <f t="shared" si="266"/>
        <v>45788</v>
      </c>
      <c r="H4042" t="s">
        <v>284</v>
      </c>
      <c r="I4042" s="12" t="str">
        <f t="shared" si="267"/>
        <v>1178644749961</v>
      </c>
      <c r="J4042" s="10">
        <v>45786</v>
      </c>
      <c r="K4042" s="11">
        <f>+E4042</f>
        <v>749961</v>
      </c>
      <c r="L4042" s="11">
        <f t="shared" si="265"/>
        <v>0</v>
      </c>
      <c r="N4042" s="14" t="s">
        <v>304</v>
      </c>
      <c r="O4042" s="10">
        <f>+IFERROR(VLOOKUP(I4042,'[1]Resumen pagos 2025'!$1:$1048576,9,0),0)</f>
        <v>45786</v>
      </c>
      <c r="P4042" t="b">
        <f t="shared" si="268"/>
        <v>1</v>
      </c>
    </row>
    <row r="4043" spans="1:16">
      <c r="A4043" t="s">
        <v>627</v>
      </c>
      <c r="B4043" t="s">
        <v>41</v>
      </c>
      <c r="C4043" s="9">
        <v>6254</v>
      </c>
      <c r="D4043" s="10">
        <v>45758</v>
      </c>
      <c r="E4043" s="11">
        <v>285000</v>
      </c>
      <c r="F4043" t="s">
        <v>288</v>
      </c>
      <c r="G4043" s="10">
        <f t="shared" si="266"/>
        <v>45788</v>
      </c>
      <c r="H4043" t="s">
        <v>284</v>
      </c>
      <c r="I4043" s="12" t="str">
        <f t="shared" si="267"/>
        <v>6254285000</v>
      </c>
      <c r="J4043" s="10">
        <v>45777</v>
      </c>
      <c r="K4043" s="11">
        <v>285000</v>
      </c>
      <c r="L4043" s="11">
        <f t="shared" si="265"/>
        <v>0</v>
      </c>
      <c r="O4043" s="10">
        <f>+IFERROR(VLOOKUP(I4043,'[1]Resumen pagos 2025'!$1:$1048576,9,0),0)</f>
        <v>45777</v>
      </c>
      <c r="P4043" t="b">
        <f t="shared" si="268"/>
        <v>1</v>
      </c>
    </row>
    <row r="4044" spans="1:16">
      <c r="A4044" t="s">
        <v>580</v>
      </c>
      <c r="B4044" t="s">
        <v>41</v>
      </c>
      <c r="C4044" s="9">
        <v>193072</v>
      </c>
      <c r="D4044" s="10">
        <v>45758</v>
      </c>
      <c r="E4044" s="11">
        <v>711058</v>
      </c>
      <c r="F4044" t="s">
        <v>288</v>
      </c>
      <c r="G4044" s="10">
        <f t="shared" si="266"/>
        <v>45788</v>
      </c>
      <c r="H4044" t="s">
        <v>284</v>
      </c>
      <c r="I4044" s="12" t="str">
        <f t="shared" si="267"/>
        <v>193072711058</v>
      </c>
      <c r="J4044" s="10">
        <v>45791</v>
      </c>
      <c r="K4044" s="11">
        <v>711058</v>
      </c>
      <c r="L4044" s="11">
        <f t="shared" si="265"/>
        <v>0</v>
      </c>
      <c r="O4044" s="10">
        <f>+IFERROR(VLOOKUP(I4044,'[1]Resumen pagos 2025'!$1:$1048576,9,0),0)</f>
        <v>45791</v>
      </c>
      <c r="P4044" t="b">
        <f t="shared" si="268"/>
        <v>1</v>
      </c>
    </row>
    <row r="4045" spans="1:16">
      <c r="A4045" t="s">
        <v>796</v>
      </c>
      <c r="B4045" s="26" t="s">
        <v>41</v>
      </c>
      <c r="C4045" s="23">
        <v>4569051</v>
      </c>
      <c r="D4045" s="24">
        <v>45758</v>
      </c>
      <c r="E4045" s="25">
        <v>5639886</v>
      </c>
      <c r="F4045" s="26" t="s">
        <v>288</v>
      </c>
      <c r="G4045" s="10">
        <f t="shared" si="266"/>
        <v>45788</v>
      </c>
      <c r="H4045" s="26" t="s">
        <v>327</v>
      </c>
      <c r="I4045" s="27" t="str">
        <f t="shared" si="267"/>
        <v>45690515639886</v>
      </c>
      <c r="L4045" s="11">
        <f t="shared" si="265"/>
        <v>-5639886</v>
      </c>
      <c r="O4045" s="10">
        <f>+IFERROR(VLOOKUP(I4045,'[1]Resumen pagos 2025'!$1:$1048576,9,0),0)</f>
        <v>0</v>
      </c>
      <c r="P4045" t="b">
        <f t="shared" si="268"/>
        <v>1</v>
      </c>
    </row>
    <row r="4046" spans="1:16">
      <c r="A4046" t="s">
        <v>796</v>
      </c>
      <c r="B4046" s="26" t="s">
        <v>310</v>
      </c>
      <c r="C4046" s="23">
        <v>331783</v>
      </c>
      <c r="D4046" s="24">
        <v>45758</v>
      </c>
      <c r="E4046" s="25">
        <v>-5639886</v>
      </c>
      <c r="F4046" s="26" t="s">
        <v>288</v>
      </c>
      <c r="G4046" s="10">
        <f t="shared" si="266"/>
        <v>45788</v>
      </c>
      <c r="H4046" s="26" t="s">
        <v>311</v>
      </c>
      <c r="I4046" s="27" t="str">
        <f t="shared" si="267"/>
        <v>331783-5639886</v>
      </c>
      <c r="L4046" s="11">
        <f t="shared" si="265"/>
        <v>5639886</v>
      </c>
      <c r="O4046" s="10">
        <f>+IFERROR(VLOOKUP(I4046,'[1]Resumen pagos 2025'!$1:$1048576,9,0),0)</f>
        <v>0</v>
      </c>
      <c r="P4046" t="b">
        <f t="shared" si="268"/>
        <v>1</v>
      </c>
    </row>
    <row r="4047" spans="1:16">
      <c r="A4047" t="s">
        <v>659</v>
      </c>
      <c r="B4047" t="s">
        <v>297</v>
      </c>
      <c r="C4047" s="9">
        <v>2935581</v>
      </c>
      <c r="D4047" s="10">
        <v>45758</v>
      </c>
      <c r="E4047" s="11">
        <v>7529</v>
      </c>
      <c r="F4047" t="s">
        <v>288</v>
      </c>
      <c r="G4047" s="10">
        <f t="shared" si="266"/>
        <v>45788</v>
      </c>
      <c r="H4047" t="s">
        <v>284</v>
      </c>
      <c r="I4047" s="12" t="str">
        <f t="shared" si="267"/>
        <v>29355817529</v>
      </c>
      <c r="J4047" s="10">
        <v>45758</v>
      </c>
      <c r="K4047" s="11">
        <v>7529</v>
      </c>
      <c r="L4047" s="11">
        <f t="shared" si="265"/>
        <v>0</v>
      </c>
      <c r="O4047" s="10">
        <f>+IFERROR(VLOOKUP(I4047,'[1]Resumen pagos 2025'!$1:$1048576,9,0),0)</f>
        <v>0</v>
      </c>
      <c r="P4047" t="b">
        <f t="shared" si="268"/>
        <v>0</v>
      </c>
    </row>
    <row r="4048" spans="1:16">
      <c r="A4048" t="s">
        <v>759</v>
      </c>
      <c r="B4048" t="s">
        <v>41</v>
      </c>
      <c r="C4048" s="9">
        <v>530</v>
      </c>
      <c r="D4048" s="10">
        <v>45758</v>
      </c>
      <c r="E4048" s="11">
        <v>346290</v>
      </c>
      <c r="F4048" t="s">
        <v>288</v>
      </c>
      <c r="G4048" s="10">
        <f t="shared" si="266"/>
        <v>45788</v>
      </c>
      <c r="H4048" t="s">
        <v>284</v>
      </c>
      <c r="I4048" s="12" t="str">
        <f t="shared" si="267"/>
        <v>530346290</v>
      </c>
      <c r="J4048" s="10">
        <v>45786</v>
      </c>
      <c r="K4048" s="11">
        <f>+E4048</f>
        <v>346290</v>
      </c>
      <c r="L4048" s="11">
        <f t="shared" si="265"/>
        <v>0</v>
      </c>
      <c r="O4048" s="10">
        <f>+IFERROR(VLOOKUP(I4048,'[1]Resumen pagos 2025'!$1:$1048576,9,0),0)</f>
        <v>45785</v>
      </c>
      <c r="P4048" t="b">
        <f t="shared" si="268"/>
        <v>0</v>
      </c>
    </row>
    <row r="4049" spans="1:16">
      <c r="A4049" t="s">
        <v>66</v>
      </c>
      <c r="B4049" t="s">
        <v>41</v>
      </c>
      <c r="C4049" s="9">
        <v>29</v>
      </c>
      <c r="D4049" s="10">
        <v>45760</v>
      </c>
      <c r="E4049" s="11">
        <v>239904</v>
      </c>
      <c r="F4049" t="s">
        <v>288</v>
      </c>
      <c r="G4049" s="10">
        <f t="shared" si="266"/>
        <v>45790</v>
      </c>
      <c r="H4049" t="s">
        <v>284</v>
      </c>
      <c r="I4049" s="12" t="str">
        <f t="shared" si="267"/>
        <v>29239904</v>
      </c>
      <c r="J4049" s="10">
        <v>45777</v>
      </c>
      <c r="K4049" s="11">
        <v>239904</v>
      </c>
      <c r="L4049" s="11">
        <f t="shared" si="265"/>
        <v>0</v>
      </c>
      <c r="N4049" s="14" t="s">
        <v>588</v>
      </c>
      <c r="O4049" s="10">
        <f>+IFERROR(VLOOKUP(I4049,'[1]Resumen pagos 2025'!$1:$1048576,9,0),0)</f>
        <v>45777</v>
      </c>
      <c r="P4049" t="b">
        <f t="shared" si="268"/>
        <v>1</v>
      </c>
    </row>
    <row r="4050" spans="1:16">
      <c r="A4050" t="s">
        <v>807</v>
      </c>
      <c r="B4050" t="s">
        <v>41</v>
      </c>
      <c r="C4050" s="9">
        <v>535</v>
      </c>
      <c r="D4050" s="10">
        <v>45761</v>
      </c>
      <c r="E4050" s="11">
        <v>843222</v>
      </c>
      <c r="F4050" t="s">
        <v>288</v>
      </c>
      <c r="G4050" s="10">
        <f t="shared" si="266"/>
        <v>45791</v>
      </c>
      <c r="H4050" t="s">
        <v>284</v>
      </c>
      <c r="I4050" s="12" t="str">
        <f t="shared" si="267"/>
        <v>535843222</v>
      </c>
      <c r="J4050" s="10">
        <v>45777</v>
      </c>
      <c r="K4050" s="11">
        <v>843222</v>
      </c>
      <c r="L4050" s="11">
        <f t="shared" si="265"/>
        <v>0</v>
      </c>
      <c r="O4050" s="10">
        <f>+IFERROR(VLOOKUP(I4050,'[1]Resumen pagos 2025'!$1:$1048576,9,0),0)</f>
        <v>45777</v>
      </c>
      <c r="P4050" t="b">
        <f t="shared" si="268"/>
        <v>1</v>
      </c>
    </row>
    <row r="4051" spans="1:16">
      <c r="A4051" t="s">
        <v>808</v>
      </c>
      <c r="B4051" t="s">
        <v>310</v>
      </c>
      <c r="C4051" s="9">
        <v>692</v>
      </c>
      <c r="D4051" s="10">
        <v>45761</v>
      </c>
      <c r="E4051" s="11">
        <v>-7094</v>
      </c>
      <c r="F4051" t="s">
        <v>288</v>
      </c>
      <c r="G4051" s="10">
        <f t="shared" si="266"/>
        <v>45791</v>
      </c>
      <c r="H4051" t="s">
        <v>311</v>
      </c>
      <c r="I4051" s="12" t="str">
        <f t="shared" si="267"/>
        <v>692-7094</v>
      </c>
      <c r="L4051" s="45">
        <f t="shared" si="265"/>
        <v>7094</v>
      </c>
      <c r="O4051" s="10">
        <f>+IFERROR(VLOOKUP(I4051,'[1]Resumen pagos 2025'!$1:$1048576,9,0),0)</f>
        <v>0</v>
      </c>
      <c r="P4051" t="b">
        <f t="shared" si="268"/>
        <v>1</v>
      </c>
    </row>
    <row r="4052" spans="1:16">
      <c r="A4052" t="s">
        <v>808</v>
      </c>
      <c r="B4052" t="s">
        <v>310</v>
      </c>
      <c r="C4052" s="9">
        <v>691</v>
      </c>
      <c r="D4052" s="10">
        <v>45761</v>
      </c>
      <c r="E4052" s="11">
        <v>-82931</v>
      </c>
      <c r="F4052" t="s">
        <v>288</v>
      </c>
      <c r="G4052" s="10">
        <f t="shared" si="266"/>
        <v>45791</v>
      </c>
      <c r="H4052" t="s">
        <v>311</v>
      </c>
      <c r="I4052" s="12" t="str">
        <f t="shared" si="267"/>
        <v>691-82931</v>
      </c>
      <c r="L4052" s="45">
        <f t="shared" si="265"/>
        <v>82931</v>
      </c>
      <c r="M4052" t="s">
        <v>809</v>
      </c>
      <c r="O4052" s="10">
        <f>+IFERROR(VLOOKUP(I4052,'[1]Resumen pagos 2025'!$1:$1048576,9,0),0)</f>
        <v>0</v>
      </c>
      <c r="P4052" t="b">
        <f t="shared" si="268"/>
        <v>1</v>
      </c>
    </row>
    <row r="4053" spans="1:16">
      <c r="A4053" t="s">
        <v>810</v>
      </c>
      <c r="B4053" t="s">
        <v>41</v>
      </c>
      <c r="C4053" s="9">
        <v>59074</v>
      </c>
      <c r="D4053" s="10">
        <v>45761</v>
      </c>
      <c r="E4053" s="11">
        <v>77000</v>
      </c>
      <c r="F4053" t="s">
        <v>288</v>
      </c>
      <c r="G4053" s="10">
        <f t="shared" si="266"/>
        <v>45791</v>
      </c>
      <c r="H4053" t="s">
        <v>284</v>
      </c>
      <c r="I4053" s="12" t="str">
        <f t="shared" si="267"/>
        <v>5907477000</v>
      </c>
      <c r="J4053" s="10">
        <v>45761</v>
      </c>
      <c r="K4053" s="11">
        <v>77000</v>
      </c>
      <c r="L4053" s="11">
        <f t="shared" si="265"/>
        <v>0</v>
      </c>
      <c r="M4053" t="s">
        <v>811</v>
      </c>
      <c r="O4053" s="10">
        <f>+IFERROR(VLOOKUP(I4053,'[1]Resumen pagos 2025'!$1:$1048576,9,0),0)</f>
        <v>0</v>
      </c>
      <c r="P4053" t="b">
        <f t="shared" si="268"/>
        <v>0</v>
      </c>
    </row>
    <row r="4054" spans="1:16">
      <c r="A4054" t="s">
        <v>305</v>
      </c>
      <c r="B4054" t="s">
        <v>41</v>
      </c>
      <c r="C4054" s="9">
        <v>5257781</v>
      </c>
      <c r="D4054" s="10">
        <v>45761</v>
      </c>
      <c r="E4054" s="11">
        <v>656970</v>
      </c>
      <c r="F4054" t="s">
        <v>288</v>
      </c>
      <c r="G4054" s="10">
        <f t="shared" si="266"/>
        <v>45791</v>
      </c>
      <c r="H4054" t="s">
        <v>284</v>
      </c>
      <c r="I4054" s="12" t="str">
        <f t="shared" si="267"/>
        <v>5257781656970</v>
      </c>
      <c r="J4054" s="10">
        <v>45761</v>
      </c>
      <c r="K4054" s="11">
        <v>656970</v>
      </c>
      <c r="L4054" s="11">
        <f t="shared" si="265"/>
        <v>0</v>
      </c>
      <c r="O4054" s="10">
        <f>+IFERROR(VLOOKUP(I4054,'[1]Resumen pagos 2025'!$1:$1048576,9,0),0)</f>
        <v>45761</v>
      </c>
      <c r="P4054" t="b">
        <f t="shared" si="268"/>
        <v>1</v>
      </c>
    </row>
    <row r="4055" spans="1:16">
      <c r="A4055" t="s">
        <v>53</v>
      </c>
      <c r="B4055" t="s">
        <v>41</v>
      </c>
      <c r="C4055" s="9">
        <v>25937</v>
      </c>
      <c r="D4055" s="10">
        <v>45761</v>
      </c>
      <c r="E4055" s="11">
        <v>3655579</v>
      </c>
      <c r="F4055" t="s">
        <v>288</v>
      </c>
      <c r="G4055" s="10">
        <f t="shared" si="266"/>
        <v>45791</v>
      </c>
      <c r="H4055" t="s">
        <v>284</v>
      </c>
      <c r="I4055" s="12" t="str">
        <f t="shared" si="267"/>
        <v>259373655579</v>
      </c>
      <c r="J4055" s="10">
        <v>45793</v>
      </c>
      <c r="K4055" s="11">
        <v>3655579</v>
      </c>
      <c r="L4055" s="11">
        <f t="shared" si="265"/>
        <v>0</v>
      </c>
      <c r="O4055" s="10">
        <f>+IFERROR(VLOOKUP(I4055,'[1]Resumen pagos 2025'!$1:$1048576,9,0),0)</f>
        <v>45793</v>
      </c>
      <c r="P4055" t="b">
        <f t="shared" si="268"/>
        <v>1</v>
      </c>
    </row>
    <row r="4056" spans="1:16">
      <c r="A4056" t="s">
        <v>53</v>
      </c>
      <c r="B4056" t="s">
        <v>41</v>
      </c>
      <c r="C4056" s="9">
        <v>25940</v>
      </c>
      <c r="D4056" s="10">
        <v>45761</v>
      </c>
      <c r="E4056" s="11">
        <v>1320198</v>
      </c>
      <c r="F4056" t="s">
        <v>288</v>
      </c>
      <c r="G4056" s="10">
        <f t="shared" si="266"/>
        <v>45791</v>
      </c>
      <c r="H4056" t="s">
        <v>284</v>
      </c>
      <c r="I4056" s="12" t="str">
        <f t="shared" si="267"/>
        <v>259401320198</v>
      </c>
      <c r="J4056" s="10">
        <v>45793</v>
      </c>
      <c r="K4056" s="11">
        <v>1320198</v>
      </c>
      <c r="L4056" s="11">
        <f t="shared" si="265"/>
        <v>0</v>
      </c>
      <c r="O4056" s="10">
        <f>+IFERROR(VLOOKUP(I4056,'[1]Resumen pagos 2025'!$1:$1048576,9,0),0)</f>
        <v>45793</v>
      </c>
      <c r="P4056" t="b">
        <f t="shared" si="268"/>
        <v>1</v>
      </c>
    </row>
    <row r="4057" spans="1:16">
      <c r="A4057" t="s">
        <v>56</v>
      </c>
      <c r="B4057" t="s">
        <v>41</v>
      </c>
      <c r="C4057" s="9">
        <v>42395</v>
      </c>
      <c r="D4057" s="10">
        <v>45761</v>
      </c>
      <c r="E4057" s="11">
        <v>221097</v>
      </c>
      <c r="F4057" t="s">
        <v>288</v>
      </c>
      <c r="G4057" s="10">
        <f t="shared" si="266"/>
        <v>45791</v>
      </c>
      <c r="H4057" t="s">
        <v>284</v>
      </c>
      <c r="I4057" s="12" t="str">
        <f t="shared" si="267"/>
        <v>42395221097</v>
      </c>
      <c r="J4057" s="10">
        <v>45791</v>
      </c>
      <c r="K4057" s="11">
        <v>221097</v>
      </c>
      <c r="L4057" s="11">
        <f t="shared" si="265"/>
        <v>0</v>
      </c>
      <c r="O4057" s="10">
        <f>+IFERROR(VLOOKUP(I4057,'[1]Resumen pagos 2025'!$1:$1048576,9,0),0)</f>
        <v>45791</v>
      </c>
      <c r="P4057" t="b">
        <f t="shared" si="268"/>
        <v>1</v>
      </c>
    </row>
    <row r="4058" spans="1:16">
      <c r="A4058" t="s">
        <v>807</v>
      </c>
      <c r="B4058" t="s">
        <v>41</v>
      </c>
      <c r="C4058" s="9">
        <v>607</v>
      </c>
      <c r="D4058" s="10">
        <v>45761</v>
      </c>
      <c r="E4058" s="11">
        <v>26276</v>
      </c>
      <c r="F4058" t="s">
        <v>288</v>
      </c>
      <c r="G4058" s="10">
        <f t="shared" si="266"/>
        <v>45791</v>
      </c>
      <c r="H4058" t="s">
        <v>327</v>
      </c>
      <c r="I4058" s="12" t="str">
        <f t="shared" si="267"/>
        <v>60726276</v>
      </c>
      <c r="L4058" s="11">
        <f t="shared" si="265"/>
        <v>-26276</v>
      </c>
      <c r="O4058" s="10">
        <f>+IFERROR(VLOOKUP(I4058,'[1]Resumen pagos 2025'!$1:$1048576,9,0),0)</f>
        <v>0</v>
      </c>
      <c r="P4058" t="b">
        <f t="shared" si="268"/>
        <v>1</v>
      </c>
    </row>
    <row r="4059" spans="1:16">
      <c r="A4059" t="s">
        <v>807</v>
      </c>
      <c r="B4059" t="s">
        <v>310</v>
      </c>
      <c r="C4059" s="9">
        <v>114</v>
      </c>
      <c r="D4059" s="10">
        <v>45761</v>
      </c>
      <c r="E4059" s="11">
        <v>-26276</v>
      </c>
      <c r="F4059" t="s">
        <v>288</v>
      </c>
      <c r="G4059" s="10">
        <f t="shared" si="266"/>
        <v>45791</v>
      </c>
      <c r="H4059" t="s">
        <v>311</v>
      </c>
      <c r="I4059" s="12" t="str">
        <f t="shared" si="267"/>
        <v>114-26276</v>
      </c>
      <c r="L4059" s="11">
        <f t="shared" si="265"/>
        <v>26276</v>
      </c>
      <c r="O4059" s="10">
        <f>+IFERROR(VLOOKUP(I4059,'[1]Resumen pagos 2025'!$1:$1048576,9,0),0)</f>
        <v>0</v>
      </c>
      <c r="P4059" t="b">
        <f t="shared" si="268"/>
        <v>1</v>
      </c>
    </row>
    <row r="4060" spans="1:16">
      <c r="A4060" t="s">
        <v>336</v>
      </c>
      <c r="B4060" t="s">
        <v>41</v>
      </c>
      <c r="C4060" s="9">
        <v>53290</v>
      </c>
      <c r="D4060" s="10">
        <v>45762</v>
      </c>
      <c r="E4060" s="11">
        <v>178020</v>
      </c>
      <c r="F4060" t="s">
        <v>288</v>
      </c>
      <c r="G4060" s="10">
        <f t="shared" si="266"/>
        <v>45792</v>
      </c>
      <c r="H4060" t="s">
        <v>284</v>
      </c>
      <c r="I4060" s="12" t="str">
        <f t="shared" si="267"/>
        <v>53290178020</v>
      </c>
      <c r="J4060" s="10">
        <v>45762</v>
      </c>
      <c r="K4060" s="11">
        <v>178020</v>
      </c>
      <c r="L4060" s="11">
        <f t="shared" si="265"/>
        <v>0</v>
      </c>
      <c r="O4060" s="10">
        <f>+IFERROR(VLOOKUP(I4060,'[1]Resumen pagos 2025'!$1:$1048576,9,0),0)</f>
        <v>45762</v>
      </c>
      <c r="P4060" t="b">
        <f t="shared" si="268"/>
        <v>1</v>
      </c>
    </row>
    <row r="4061" spans="1:16">
      <c r="A4061" t="s">
        <v>47</v>
      </c>
      <c r="B4061" t="s">
        <v>41</v>
      </c>
      <c r="C4061" s="9">
        <v>14315</v>
      </c>
      <c r="D4061" s="10">
        <v>45762</v>
      </c>
      <c r="E4061" s="11">
        <v>464326</v>
      </c>
      <c r="F4061" t="s">
        <v>288</v>
      </c>
      <c r="G4061" s="10">
        <f t="shared" si="266"/>
        <v>45792</v>
      </c>
      <c r="H4061" t="s">
        <v>284</v>
      </c>
      <c r="I4061" s="12" t="str">
        <f t="shared" si="267"/>
        <v>14315464326</v>
      </c>
      <c r="J4061" s="10">
        <v>45793</v>
      </c>
      <c r="K4061" s="11">
        <v>464326</v>
      </c>
      <c r="L4061" s="11">
        <f t="shared" si="265"/>
        <v>0</v>
      </c>
      <c r="O4061" s="10">
        <f>+IFERROR(VLOOKUP(I4061,'[1]Resumen pagos 2025'!$1:$1048576,9,0),0)</f>
        <v>45793</v>
      </c>
      <c r="P4061" t="b">
        <f t="shared" si="268"/>
        <v>1</v>
      </c>
    </row>
    <row r="4062" spans="1:16">
      <c r="A4062" t="s">
        <v>532</v>
      </c>
      <c r="B4062" t="s">
        <v>41</v>
      </c>
      <c r="C4062" s="9">
        <v>2980</v>
      </c>
      <c r="D4062" s="10">
        <v>45762</v>
      </c>
      <c r="E4062" s="11">
        <v>209702</v>
      </c>
      <c r="F4062" t="s">
        <v>288</v>
      </c>
      <c r="G4062" s="10">
        <f t="shared" si="266"/>
        <v>45792</v>
      </c>
      <c r="H4062" t="s">
        <v>284</v>
      </c>
      <c r="I4062" s="12" t="str">
        <f t="shared" si="267"/>
        <v>2980209702</v>
      </c>
      <c r="J4062" s="10">
        <v>45793</v>
      </c>
      <c r="K4062" s="11">
        <v>209702</v>
      </c>
      <c r="L4062" s="11">
        <f t="shared" si="265"/>
        <v>0</v>
      </c>
      <c r="O4062" s="10">
        <f>+IFERROR(VLOOKUP(I4062,'[1]Resumen pagos 2025'!$1:$1048576,9,0),0)</f>
        <v>45793</v>
      </c>
      <c r="P4062" t="b">
        <f t="shared" si="268"/>
        <v>1</v>
      </c>
    </row>
    <row r="4063" spans="1:16">
      <c r="A4063" t="s">
        <v>54</v>
      </c>
      <c r="B4063" t="s">
        <v>41</v>
      </c>
      <c r="C4063" s="9">
        <v>98175</v>
      </c>
      <c r="D4063" s="10">
        <v>45762</v>
      </c>
      <c r="E4063" s="11">
        <v>2592477</v>
      </c>
      <c r="F4063" t="s">
        <v>288</v>
      </c>
      <c r="G4063" s="10">
        <f t="shared" si="266"/>
        <v>45792</v>
      </c>
      <c r="H4063" t="s">
        <v>284</v>
      </c>
      <c r="I4063" s="12" t="str">
        <f t="shared" si="267"/>
        <v>981752592477</v>
      </c>
      <c r="J4063" s="10">
        <v>45793</v>
      </c>
      <c r="K4063" s="11">
        <v>2592477</v>
      </c>
      <c r="L4063" s="11">
        <f t="shared" si="265"/>
        <v>0</v>
      </c>
      <c r="N4063" s="13" t="s">
        <v>582</v>
      </c>
      <c r="O4063" s="10">
        <f>+IFERROR(VLOOKUP(I4063,'[1]Resumen pagos 2025'!$1:$1048576,9,0),0)</f>
        <v>45793</v>
      </c>
      <c r="P4063" t="b">
        <f t="shared" si="268"/>
        <v>1</v>
      </c>
    </row>
    <row r="4064" spans="1:16">
      <c r="A4064" t="s">
        <v>658</v>
      </c>
      <c r="B4064" t="s">
        <v>41</v>
      </c>
      <c r="C4064" s="9">
        <v>2105326</v>
      </c>
      <c r="D4064" s="10">
        <v>45762</v>
      </c>
      <c r="E4064" s="11">
        <v>1559980</v>
      </c>
      <c r="F4064" t="s">
        <v>288</v>
      </c>
      <c r="G4064" s="10">
        <f t="shared" si="266"/>
        <v>45792</v>
      </c>
      <c r="H4064" t="s">
        <v>284</v>
      </c>
      <c r="I4064" s="12" t="str">
        <f t="shared" si="267"/>
        <v>21053261559980</v>
      </c>
      <c r="J4064" s="10">
        <v>45762</v>
      </c>
      <c r="K4064" s="11">
        <v>1559980</v>
      </c>
      <c r="L4064" s="11">
        <f t="shared" si="265"/>
        <v>0</v>
      </c>
      <c r="O4064" s="10">
        <f>+IFERROR(VLOOKUP(I4064,'[1]Resumen pagos 2025'!$1:$1048576,9,0),0)</f>
        <v>45762</v>
      </c>
      <c r="P4064" t="b">
        <f t="shared" si="268"/>
        <v>1</v>
      </c>
    </row>
    <row r="4065" spans="1:16">
      <c r="A4065" t="s">
        <v>94</v>
      </c>
      <c r="B4065" t="s">
        <v>41</v>
      </c>
      <c r="C4065" s="9">
        <v>814024</v>
      </c>
      <c r="D4065" s="10">
        <v>45762</v>
      </c>
      <c r="E4065" s="11">
        <v>297711</v>
      </c>
      <c r="F4065" t="s">
        <v>288</v>
      </c>
      <c r="G4065" s="10">
        <f t="shared" si="266"/>
        <v>45792</v>
      </c>
      <c r="H4065" t="s">
        <v>284</v>
      </c>
      <c r="I4065" s="12" t="str">
        <f t="shared" si="267"/>
        <v>814024297711</v>
      </c>
      <c r="J4065" s="10">
        <v>45786</v>
      </c>
      <c r="K4065" s="11">
        <v>297711</v>
      </c>
      <c r="L4065" s="11">
        <f t="shared" si="265"/>
        <v>0</v>
      </c>
      <c r="O4065" s="10">
        <f>+IFERROR(VLOOKUP(I4065,'[1]Resumen pagos 2025'!$1:$1048576,9,0),0)</f>
        <v>45786</v>
      </c>
      <c r="P4065" t="b">
        <f t="shared" si="268"/>
        <v>1</v>
      </c>
    </row>
    <row r="4066" spans="1:16">
      <c r="A4066" t="s">
        <v>128</v>
      </c>
      <c r="B4066" t="s">
        <v>41</v>
      </c>
      <c r="C4066" s="9">
        <v>879289</v>
      </c>
      <c r="D4066" s="10">
        <v>45763</v>
      </c>
      <c r="E4066" s="11">
        <v>1256745</v>
      </c>
      <c r="F4066" t="s">
        <v>288</v>
      </c>
      <c r="G4066" s="10">
        <f t="shared" si="266"/>
        <v>45793</v>
      </c>
      <c r="H4066" t="s">
        <v>284</v>
      </c>
      <c r="I4066" s="12" t="str">
        <f t="shared" si="267"/>
        <v>8792891256745</v>
      </c>
      <c r="J4066" s="10">
        <v>45793</v>
      </c>
      <c r="K4066" s="11">
        <v>1256745</v>
      </c>
      <c r="L4066" s="11">
        <f t="shared" si="265"/>
        <v>0</v>
      </c>
      <c r="O4066" s="10">
        <f>+IFERROR(VLOOKUP(I4066,'[1]Resumen pagos 2025'!$1:$1048576,9,0),0)</f>
        <v>45793</v>
      </c>
      <c r="P4066" t="b">
        <f t="shared" si="268"/>
        <v>1</v>
      </c>
    </row>
    <row r="4067" spans="1:16">
      <c r="A4067" t="s">
        <v>681</v>
      </c>
      <c r="B4067" t="s">
        <v>41</v>
      </c>
      <c r="C4067" s="9">
        <v>135</v>
      </c>
      <c r="D4067" s="10">
        <v>45763</v>
      </c>
      <c r="E4067" s="11">
        <v>24980</v>
      </c>
      <c r="F4067" t="s">
        <v>288</v>
      </c>
      <c r="G4067" s="10">
        <f t="shared" si="266"/>
        <v>45793</v>
      </c>
      <c r="H4067" t="s">
        <v>284</v>
      </c>
      <c r="I4067" s="12" t="str">
        <f t="shared" si="267"/>
        <v>13524980</v>
      </c>
      <c r="J4067" s="10">
        <v>45764</v>
      </c>
      <c r="K4067" s="11">
        <v>24990</v>
      </c>
      <c r="L4067" s="11">
        <f t="shared" si="265"/>
        <v>10</v>
      </c>
      <c r="O4067" s="10">
        <f>+IFERROR(VLOOKUP(I4067,'[1]Resumen pagos 2025'!$1:$1048576,9,0),0)</f>
        <v>0</v>
      </c>
      <c r="P4067" t="b">
        <f t="shared" si="268"/>
        <v>0</v>
      </c>
    </row>
    <row r="4068" spans="1:16">
      <c r="A4068" t="s">
        <v>64</v>
      </c>
      <c r="B4068" t="s">
        <v>41</v>
      </c>
      <c r="C4068" s="9">
        <v>132089</v>
      </c>
      <c r="D4068" s="10">
        <v>45763</v>
      </c>
      <c r="E4068" s="11">
        <v>450201</v>
      </c>
      <c r="F4068" t="s">
        <v>288</v>
      </c>
      <c r="G4068" s="10">
        <f t="shared" si="266"/>
        <v>45793</v>
      </c>
      <c r="H4068" t="s">
        <v>284</v>
      </c>
      <c r="I4068" s="12" t="str">
        <f t="shared" si="267"/>
        <v>132089450201</v>
      </c>
      <c r="J4068" s="10">
        <v>45793</v>
      </c>
      <c r="K4068" s="11">
        <v>450201</v>
      </c>
      <c r="L4068" s="11">
        <f t="shared" si="265"/>
        <v>0</v>
      </c>
      <c r="O4068" s="10">
        <f>+IFERROR(VLOOKUP(I4068,'[1]Resumen pagos 2025'!$1:$1048576,9,0),0)</f>
        <v>45793</v>
      </c>
      <c r="P4068" t="b">
        <f t="shared" si="268"/>
        <v>1</v>
      </c>
    </row>
    <row r="4069" spans="1:16">
      <c r="A4069" t="s">
        <v>436</v>
      </c>
      <c r="B4069" t="s">
        <v>297</v>
      </c>
      <c r="C4069" s="9">
        <v>6484912</v>
      </c>
      <c r="D4069" s="10">
        <v>45763</v>
      </c>
      <c r="E4069" s="11">
        <v>217593</v>
      </c>
      <c r="F4069" t="s">
        <v>288</v>
      </c>
      <c r="G4069" s="10">
        <f t="shared" si="266"/>
        <v>45793</v>
      </c>
      <c r="H4069" t="s">
        <v>284</v>
      </c>
      <c r="I4069" s="12" t="str">
        <f t="shared" si="267"/>
        <v>6484912217593</v>
      </c>
      <c r="J4069" s="10">
        <v>45763</v>
      </c>
      <c r="K4069" s="11">
        <v>217593</v>
      </c>
      <c r="L4069" s="11">
        <f t="shared" si="265"/>
        <v>0</v>
      </c>
      <c r="O4069" s="10">
        <f>+IFERROR(VLOOKUP(I4069,'[1]Resumen pagos 2025'!$1:$1048576,9,0),0)</f>
        <v>45763</v>
      </c>
      <c r="P4069" t="b">
        <f t="shared" si="268"/>
        <v>1</v>
      </c>
    </row>
    <row r="4070" spans="1:16">
      <c r="A4070" t="s">
        <v>46</v>
      </c>
      <c r="B4070" t="s">
        <v>41</v>
      </c>
      <c r="C4070" s="9">
        <v>26081</v>
      </c>
      <c r="D4070" s="10">
        <v>45763</v>
      </c>
      <c r="E4070" s="11">
        <v>1438875</v>
      </c>
      <c r="F4070" t="s">
        <v>288</v>
      </c>
      <c r="G4070" s="10">
        <f t="shared" si="266"/>
        <v>45793</v>
      </c>
      <c r="H4070" t="s">
        <v>284</v>
      </c>
      <c r="I4070" s="12" t="str">
        <f t="shared" si="267"/>
        <v>260811438875</v>
      </c>
      <c r="J4070" s="10">
        <v>45793</v>
      </c>
      <c r="K4070" s="11">
        <v>1438875</v>
      </c>
      <c r="L4070" s="11">
        <f t="shared" si="265"/>
        <v>0</v>
      </c>
      <c r="N4070" s="13" t="s">
        <v>603</v>
      </c>
      <c r="O4070" s="10">
        <f>+IFERROR(VLOOKUP(I4070,'[1]Resumen pagos 2025'!$1:$1048576,9,0),0)</f>
        <v>45793</v>
      </c>
      <c r="P4070" t="b">
        <f t="shared" si="268"/>
        <v>1</v>
      </c>
    </row>
    <row r="4071" spans="1:16" s="26" customFormat="1">
      <c r="A4071" t="s">
        <v>55</v>
      </c>
      <c r="B4071" t="s">
        <v>41</v>
      </c>
      <c r="C4071" s="9">
        <v>1181134</v>
      </c>
      <c r="D4071" s="10">
        <v>45763</v>
      </c>
      <c r="E4071" s="11">
        <v>6150444</v>
      </c>
      <c r="F4071" t="s">
        <v>288</v>
      </c>
      <c r="G4071" s="10">
        <f t="shared" si="266"/>
        <v>45793</v>
      </c>
      <c r="H4071" t="s">
        <v>284</v>
      </c>
      <c r="I4071" s="12" t="str">
        <f t="shared" si="267"/>
        <v>11811346150444</v>
      </c>
      <c r="J4071" s="10">
        <v>45807</v>
      </c>
      <c r="K4071" s="11">
        <f>2165671+K3915+K3926+L3918+L3303+L3193</f>
        <v>7453602</v>
      </c>
      <c r="L4071" s="11">
        <f t="shared" si="265"/>
        <v>1303158</v>
      </c>
      <c r="M4071" t="s">
        <v>812</v>
      </c>
      <c r="N4071" s="14" t="s">
        <v>304</v>
      </c>
      <c r="O4071" s="10">
        <f>+IFERROR(VLOOKUP(I4071,'[1]Resumen pagos 2025'!$1:$1048576,9,0),0)</f>
        <v>0</v>
      </c>
      <c r="P4071" t="b">
        <f t="shared" si="268"/>
        <v>0</v>
      </c>
    </row>
    <row r="4072" spans="1:16">
      <c r="A4072" t="s">
        <v>796</v>
      </c>
      <c r="B4072" s="80" t="s">
        <v>41</v>
      </c>
      <c r="C4072" s="81">
        <v>4570644</v>
      </c>
      <c r="D4072" s="82">
        <v>45763</v>
      </c>
      <c r="E4072" s="85">
        <v>14655493</v>
      </c>
      <c r="F4072" s="80" t="s">
        <v>288</v>
      </c>
      <c r="G4072" s="10">
        <f t="shared" si="266"/>
        <v>45793</v>
      </c>
      <c r="H4072" s="80" t="s">
        <v>284</v>
      </c>
      <c r="I4072" s="84" t="str">
        <f t="shared" si="267"/>
        <v>457064414655493</v>
      </c>
      <c r="J4072" s="82">
        <v>45743</v>
      </c>
      <c r="K4072" s="85">
        <f>+L3989</f>
        <v>0</v>
      </c>
      <c r="L4072" s="85">
        <f t="shared" si="265"/>
        <v>-14655493</v>
      </c>
      <c r="O4072" s="10">
        <f>+IFERROR(VLOOKUP(I4072,'[1]Resumen pagos 2025'!$1:$1048576,9,0),0)</f>
        <v>0</v>
      </c>
      <c r="P4072" t="b">
        <f t="shared" si="268"/>
        <v>0</v>
      </c>
    </row>
    <row r="4073" spans="1:16">
      <c r="A4073" t="s">
        <v>53</v>
      </c>
      <c r="B4073" t="s">
        <v>41</v>
      </c>
      <c r="C4073" s="9">
        <v>25953</v>
      </c>
      <c r="D4073" s="10">
        <v>45763</v>
      </c>
      <c r="E4073" s="11">
        <v>2519777</v>
      </c>
      <c r="F4073" t="s">
        <v>288</v>
      </c>
      <c r="G4073" s="10">
        <f t="shared" si="266"/>
        <v>45793</v>
      </c>
      <c r="H4073" t="s">
        <v>284</v>
      </c>
      <c r="I4073" s="12" t="str">
        <f t="shared" si="267"/>
        <v>259532519777</v>
      </c>
      <c r="J4073" s="10">
        <v>45793</v>
      </c>
      <c r="K4073" s="11">
        <v>2519777</v>
      </c>
      <c r="L4073" s="11">
        <f t="shared" si="265"/>
        <v>0</v>
      </c>
      <c r="O4073" s="10">
        <f>+IFERROR(VLOOKUP(I4073,'[1]Resumen pagos 2025'!$1:$1048576,9,0),0)</f>
        <v>45793</v>
      </c>
      <c r="P4073" t="b">
        <f t="shared" si="268"/>
        <v>1</v>
      </c>
    </row>
    <row r="4074" spans="1:16">
      <c r="A4074" t="s">
        <v>62</v>
      </c>
      <c r="B4074" t="s">
        <v>41</v>
      </c>
      <c r="C4074" s="9">
        <v>255</v>
      </c>
      <c r="D4074" s="10">
        <v>45763</v>
      </c>
      <c r="E4074" s="11">
        <v>149940</v>
      </c>
      <c r="F4074" t="s">
        <v>288</v>
      </c>
      <c r="G4074" s="10">
        <f t="shared" si="266"/>
        <v>45793</v>
      </c>
      <c r="H4074" t="s">
        <v>284</v>
      </c>
      <c r="I4074" s="12" t="str">
        <f t="shared" si="267"/>
        <v>255149940</v>
      </c>
      <c r="J4074" s="10">
        <v>45793</v>
      </c>
      <c r="K4074" s="11">
        <v>149940</v>
      </c>
      <c r="L4074" s="11">
        <f t="shared" si="265"/>
        <v>0</v>
      </c>
      <c r="O4074" s="10">
        <f>+IFERROR(VLOOKUP(I4074,'[1]Resumen pagos 2025'!$1:$1048576,9,0),0)</f>
        <v>45793</v>
      </c>
      <c r="P4074" t="b">
        <f t="shared" si="268"/>
        <v>1</v>
      </c>
    </row>
    <row r="4075" spans="1:16">
      <c r="A4075" s="26" t="s">
        <v>66</v>
      </c>
      <c r="B4075" s="26" t="s">
        <v>41</v>
      </c>
      <c r="C4075" s="23">
        <v>30</v>
      </c>
      <c r="D4075" s="24">
        <v>45763</v>
      </c>
      <c r="E4075" s="25">
        <v>239904</v>
      </c>
      <c r="F4075" s="26" t="s">
        <v>288</v>
      </c>
      <c r="G4075" s="10">
        <f t="shared" si="266"/>
        <v>45793</v>
      </c>
      <c r="H4075" s="26" t="s">
        <v>327</v>
      </c>
      <c r="I4075" s="27" t="str">
        <f t="shared" si="267"/>
        <v>30239904</v>
      </c>
      <c r="J4075" s="24"/>
      <c r="K4075" s="25"/>
      <c r="L4075" s="25">
        <f t="shared" si="265"/>
        <v>-239904</v>
      </c>
      <c r="M4075" s="26"/>
      <c r="N4075" s="94" t="s">
        <v>588</v>
      </c>
      <c r="O4075" s="24">
        <f>+IFERROR(VLOOKUP(I4075,'[1]Resumen pagos 2025'!$1:$1048576,9,0),0)</f>
        <v>0</v>
      </c>
      <c r="P4075" t="b">
        <f t="shared" si="268"/>
        <v>1</v>
      </c>
    </row>
    <row r="4076" spans="1:16">
      <c r="A4076" t="s">
        <v>66</v>
      </c>
      <c r="B4076" t="s">
        <v>41</v>
      </c>
      <c r="C4076" s="9">
        <v>31</v>
      </c>
      <c r="D4076" s="10">
        <v>45763</v>
      </c>
      <c r="E4076" s="11">
        <v>900283</v>
      </c>
      <c r="F4076" t="s">
        <v>288</v>
      </c>
      <c r="G4076" s="10">
        <f t="shared" si="266"/>
        <v>45793</v>
      </c>
      <c r="H4076" t="s">
        <v>284</v>
      </c>
      <c r="I4076" s="12" t="str">
        <f t="shared" si="267"/>
        <v>31900283</v>
      </c>
      <c r="J4076" s="10">
        <v>45764</v>
      </c>
      <c r="K4076" s="11">
        <v>900283</v>
      </c>
      <c r="L4076" s="11">
        <f t="shared" si="265"/>
        <v>0</v>
      </c>
      <c r="N4076" s="14" t="s">
        <v>588</v>
      </c>
      <c r="O4076" s="10">
        <f>+IFERROR(VLOOKUP(I4076,'[1]Resumen pagos 2025'!$1:$1048576,9,0),0)</f>
        <v>45764</v>
      </c>
      <c r="P4076" t="b">
        <f t="shared" si="268"/>
        <v>1</v>
      </c>
    </row>
    <row r="4077" spans="1:16">
      <c r="A4077" s="26" t="s">
        <v>66</v>
      </c>
      <c r="B4077" s="26" t="s">
        <v>310</v>
      </c>
      <c r="C4077" s="23">
        <v>1</v>
      </c>
      <c r="D4077" s="24">
        <v>45763</v>
      </c>
      <c r="E4077" s="25">
        <v>-239904</v>
      </c>
      <c r="F4077" s="26" t="s">
        <v>288</v>
      </c>
      <c r="G4077" s="10">
        <f t="shared" si="266"/>
        <v>45793</v>
      </c>
      <c r="H4077" s="26" t="s">
        <v>311</v>
      </c>
      <c r="I4077" s="27" t="str">
        <f t="shared" si="267"/>
        <v>1-239904</v>
      </c>
      <c r="J4077" s="24"/>
      <c r="K4077" s="25"/>
      <c r="L4077" s="25">
        <f t="shared" si="265"/>
        <v>239904</v>
      </c>
      <c r="M4077" s="26"/>
      <c r="N4077" s="94" t="s">
        <v>588</v>
      </c>
      <c r="O4077" s="24">
        <f>+IFERROR(VLOOKUP(I4077,'[1]Resumen pagos 2025'!$1:$1048576,9,0),0)</f>
        <v>0</v>
      </c>
      <c r="P4077" t="b">
        <f t="shared" si="268"/>
        <v>1</v>
      </c>
    </row>
    <row r="4078" spans="1:16" s="26" customFormat="1">
      <c r="A4078" t="s">
        <v>658</v>
      </c>
      <c r="B4078" t="s">
        <v>41</v>
      </c>
      <c r="C4078" s="9">
        <v>2105436</v>
      </c>
      <c r="D4078" s="10">
        <v>45763</v>
      </c>
      <c r="E4078" s="11">
        <v>1763970</v>
      </c>
      <c r="F4078" t="s">
        <v>288</v>
      </c>
      <c r="G4078" s="10">
        <f t="shared" si="266"/>
        <v>45793</v>
      </c>
      <c r="H4078" t="s">
        <v>284</v>
      </c>
      <c r="I4078" s="12" t="str">
        <f t="shared" si="267"/>
        <v>21054361763970</v>
      </c>
      <c r="J4078" s="10">
        <v>45762</v>
      </c>
      <c r="K4078" s="11">
        <v>1763970</v>
      </c>
      <c r="L4078" s="11">
        <f t="shared" si="265"/>
        <v>0</v>
      </c>
      <c r="M4078"/>
      <c r="N4078" s="13"/>
      <c r="O4078" s="10">
        <f>+IFERROR(VLOOKUP(I4078,'[1]Resumen pagos 2025'!$1:$1048576,9,0),0)</f>
        <v>45762</v>
      </c>
      <c r="P4078" t="b">
        <f t="shared" si="268"/>
        <v>1</v>
      </c>
    </row>
    <row r="4079" spans="1:16">
      <c r="A4079" t="s">
        <v>658</v>
      </c>
      <c r="B4079" t="s">
        <v>41</v>
      </c>
      <c r="C4079" s="9">
        <v>2105396</v>
      </c>
      <c r="D4079" s="10">
        <v>45763</v>
      </c>
      <c r="E4079" s="11">
        <v>1759980</v>
      </c>
      <c r="F4079" t="s">
        <v>288</v>
      </c>
      <c r="G4079" s="10">
        <f t="shared" si="266"/>
        <v>45793</v>
      </c>
      <c r="H4079" t="s">
        <v>284</v>
      </c>
      <c r="I4079" s="12" t="str">
        <f t="shared" si="267"/>
        <v>21053961759980</v>
      </c>
      <c r="J4079" s="10">
        <v>45762</v>
      </c>
      <c r="K4079" s="11">
        <v>1759980</v>
      </c>
      <c r="L4079" s="11">
        <f t="shared" si="265"/>
        <v>0</v>
      </c>
      <c r="O4079" s="10">
        <f>+IFERROR(VLOOKUP(I4079,'[1]Resumen pagos 2025'!$1:$1048576,9,0),0)</f>
        <v>45762</v>
      </c>
      <c r="P4079" t="b">
        <f t="shared" si="268"/>
        <v>1</v>
      </c>
    </row>
    <row r="4080" spans="1:16">
      <c r="A4080" t="s">
        <v>350</v>
      </c>
      <c r="B4080" t="s">
        <v>41</v>
      </c>
      <c r="C4080" s="9">
        <v>7213814</v>
      </c>
      <c r="D4080" s="10">
        <v>45763</v>
      </c>
      <c r="E4080" s="11">
        <v>14010</v>
      </c>
      <c r="F4080" t="s">
        <v>288</v>
      </c>
      <c r="G4080" s="10">
        <f t="shared" si="266"/>
        <v>45793</v>
      </c>
      <c r="H4080" t="s">
        <v>284</v>
      </c>
      <c r="I4080" s="12" t="str">
        <f t="shared" si="267"/>
        <v>721381414010</v>
      </c>
      <c r="J4080" s="10">
        <v>45763</v>
      </c>
      <c r="K4080" s="11">
        <v>14010</v>
      </c>
      <c r="L4080" s="11">
        <f t="shared" si="265"/>
        <v>0</v>
      </c>
      <c r="O4080" s="10">
        <f>+IFERROR(VLOOKUP(I4080,'[1]Resumen pagos 2025'!$1:$1048576,9,0),0)</f>
        <v>0</v>
      </c>
      <c r="P4080" t="b">
        <f t="shared" si="268"/>
        <v>0</v>
      </c>
    </row>
    <row r="4081" spans="1:16">
      <c r="A4081" t="s">
        <v>65</v>
      </c>
      <c r="B4081" t="s">
        <v>41</v>
      </c>
      <c r="C4081" s="9">
        <v>5713</v>
      </c>
      <c r="D4081" s="10">
        <v>45763</v>
      </c>
      <c r="E4081" s="11">
        <v>129555</v>
      </c>
      <c r="F4081" t="s">
        <v>288</v>
      </c>
      <c r="G4081" s="10">
        <f t="shared" si="266"/>
        <v>45793</v>
      </c>
      <c r="H4081" t="s">
        <v>284</v>
      </c>
      <c r="I4081" s="12" t="str">
        <f t="shared" si="267"/>
        <v>5713129555</v>
      </c>
      <c r="J4081" s="10">
        <v>45793</v>
      </c>
      <c r="K4081" s="11">
        <v>129555</v>
      </c>
      <c r="L4081" s="11">
        <f t="shared" si="265"/>
        <v>0</v>
      </c>
      <c r="O4081" s="10">
        <f>+IFERROR(VLOOKUP(I4081,'[1]Resumen pagos 2025'!$1:$1048576,9,0),0)</f>
        <v>45793</v>
      </c>
      <c r="P4081" t="b">
        <f t="shared" si="268"/>
        <v>1</v>
      </c>
    </row>
    <row r="4082" spans="1:16">
      <c r="A4082" t="s">
        <v>52</v>
      </c>
      <c r="B4082" t="s">
        <v>41</v>
      </c>
      <c r="C4082" s="9">
        <v>129041</v>
      </c>
      <c r="D4082" s="10">
        <v>45764</v>
      </c>
      <c r="E4082" s="11">
        <v>471954</v>
      </c>
      <c r="F4082" t="s">
        <v>288</v>
      </c>
      <c r="G4082" s="10">
        <f t="shared" si="266"/>
        <v>45794</v>
      </c>
      <c r="H4082" t="s">
        <v>284</v>
      </c>
      <c r="I4082" s="12" t="str">
        <f t="shared" si="267"/>
        <v>129041471954</v>
      </c>
      <c r="J4082" s="10">
        <v>45793</v>
      </c>
      <c r="K4082" s="11">
        <v>471954</v>
      </c>
      <c r="L4082" s="11">
        <f t="shared" si="265"/>
        <v>0</v>
      </c>
      <c r="O4082" s="10">
        <f>+IFERROR(VLOOKUP(I4082,'[1]Resumen pagos 2025'!$1:$1048576,9,0),0)</f>
        <v>45793</v>
      </c>
      <c r="P4082" t="b">
        <f t="shared" si="268"/>
        <v>1</v>
      </c>
    </row>
    <row r="4083" spans="1:16">
      <c r="A4083" t="s">
        <v>478</v>
      </c>
      <c r="B4083" t="s">
        <v>41</v>
      </c>
      <c r="C4083" s="9">
        <v>552</v>
      </c>
      <c r="D4083" s="10">
        <v>45764</v>
      </c>
      <c r="E4083" s="11">
        <v>219900</v>
      </c>
      <c r="F4083" t="s">
        <v>288</v>
      </c>
      <c r="G4083" s="10">
        <f t="shared" si="266"/>
        <v>45794</v>
      </c>
      <c r="H4083" t="s">
        <v>284</v>
      </c>
      <c r="I4083" s="12" t="str">
        <f t="shared" si="267"/>
        <v>552219900</v>
      </c>
      <c r="J4083" s="10">
        <v>45777</v>
      </c>
      <c r="K4083" s="11">
        <v>471954</v>
      </c>
      <c r="L4083" s="11">
        <f t="shared" si="265"/>
        <v>252054</v>
      </c>
      <c r="N4083" s="13" t="s">
        <v>554</v>
      </c>
      <c r="O4083" s="10">
        <f>+IFERROR(VLOOKUP(I4083,'[1]Resumen pagos 2025'!$1:$1048576,9,0),0)</f>
        <v>45777</v>
      </c>
      <c r="P4083" t="b">
        <f t="shared" si="268"/>
        <v>1</v>
      </c>
    </row>
    <row r="4084" spans="1:16">
      <c r="A4084" t="s">
        <v>478</v>
      </c>
      <c r="B4084" t="s">
        <v>41</v>
      </c>
      <c r="C4084" s="9">
        <v>551</v>
      </c>
      <c r="D4084" s="10">
        <v>45764</v>
      </c>
      <c r="E4084" s="11">
        <v>719601</v>
      </c>
      <c r="F4084" t="s">
        <v>288</v>
      </c>
      <c r="G4084" s="10">
        <f t="shared" si="266"/>
        <v>45794</v>
      </c>
      <c r="H4084" t="s">
        <v>284</v>
      </c>
      <c r="I4084" s="12" t="str">
        <f t="shared" si="267"/>
        <v>551719601</v>
      </c>
      <c r="J4084" s="10">
        <v>45777</v>
      </c>
      <c r="K4084" s="11">
        <v>719601</v>
      </c>
      <c r="L4084" s="11">
        <f t="shared" si="265"/>
        <v>0</v>
      </c>
      <c r="N4084" s="13" t="s">
        <v>554</v>
      </c>
      <c r="O4084" s="10">
        <f>+IFERROR(VLOOKUP(I4084,'[1]Resumen pagos 2025'!$1:$1048576,9,0),0)</f>
        <v>45777</v>
      </c>
      <c r="P4084" t="b">
        <f t="shared" si="268"/>
        <v>1</v>
      </c>
    </row>
    <row r="4085" spans="1:16">
      <c r="A4085" t="s">
        <v>532</v>
      </c>
      <c r="B4085" t="s">
        <v>41</v>
      </c>
      <c r="C4085" s="9">
        <v>2987</v>
      </c>
      <c r="D4085" s="10">
        <v>45764</v>
      </c>
      <c r="E4085" s="11">
        <v>869116</v>
      </c>
      <c r="F4085" t="s">
        <v>288</v>
      </c>
      <c r="G4085" s="10">
        <f t="shared" si="266"/>
        <v>45794</v>
      </c>
      <c r="H4085" t="s">
        <v>284</v>
      </c>
      <c r="I4085" s="12" t="str">
        <f t="shared" si="267"/>
        <v>2987869116</v>
      </c>
      <c r="J4085" s="10">
        <v>45793</v>
      </c>
      <c r="K4085" s="11">
        <v>869116</v>
      </c>
      <c r="L4085" s="11">
        <f t="shared" si="265"/>
        <v>0</v>
      </c>
      <c r="O4085" s="10">
        <f>+IFERROR(VLOOKUP(I4085,'[1]Resumen pagos 2025'!$1:$1048576,9,0),0)</f>
        <v>45793</v>
      </c>
      <c r="P4085" t="b">
        <f t="shared" si="268"/>
        <v>1</v>
      </c>
    </row>
    <row r="4086" spans="1:16">
      <c r="A4086" t="s">
        <v>796</v>
      </c>
      <c r="B4086" s="26" t="s">
        <v>310</v>
      </c>
      <c r="C4086" s="23">
        <v>331995</v>
      </c>
      <c r="D4086" s="24">
        <v>45764</v>
      </c>
      <c r="E4086" s="25">
        <v>-14655493</v>
      </c>
      <c r="F4086" s="26" t="s">
        <v>288</v>
      </c>
      <c r="G4086" s="10">
        <f t="shared" si="266"/>
        <v>45794</v>
      </c>
      <c r="H4086" s="26" t="s">
        <v>311</v>
      </c>
      <c r="I4086" s="27" t="str">
        <f t="shared" si="267"/>
        <v>331995-14655493</v>
      </c>
      <c r="L4086" s="11">
        <f t="shared" si="265"/>
        <v>14655493</v>
      </c>
      <c r="O4086" s="10">
        <f>+IFERROR(VLOOKUP(I4086,'[1]Resumen pagos 2025'!$1:$1048576,9,0),0)</f>
        <v>0</v>
      </c>
      <c r="P4086" t="b">
        <f t="shared" si="268"/>
        <v>1</v>
      </c>
    </row>
    <row r="4087" spans="1:16">
      <c r="A4087" t="s">
        <v>796</v>
      </c>
      <c r="B4087" s="26" t="s">
        <v>41</v>
      </c>
      <c r="C4087" s="23">
        <v>4571171</v>
      </c>
      <c r="D4087" s="24">
        <v>45764</v>
      </c>
      <c r="E4087" s="25">
        <v>14655493</v>
      </c>
      <c r="F4087" s="26" t="s">
        <v>288</v>
      </c>
      <c r="G4087" s="10">
        <f t="shared" si="266"/>
        <v>45794</v>
      </c>
      <c r="H4087" s="26" t="s">
        <v>327</v>
      </c>
      <c r="I4087" s="27" t="str">
        <f t="shared" si="267"/>
        <v>457117114655493</v>
      </c>
      <c r="L4087" s="11">
        <f t="shared" si="265"/>
        <v>-14655493</v>
      </c>
      <c r="O4087" s="10">
        <f>+IFERROR(VLOOKUP(I4087,'[1]Resumen pagos 2025'!$1:$1048576,9,0),0)</f>
        <v>0</v>
      </c>
      <c r="P4087" t="b">
        <f t="shared" si="268"/>
        <v>1</v>
      </c>
    </row>
    <row r="4088" spans="1:16">
      <c r="A4088" t="s">
        <v>305</v>
      </c>
      <c r="B4088" t="s">
        <v>41</v>
      </c>
      <c r="C4088" s="9">
        <v>5283197</v>
      </c>
      <c r="D4088" s="10">
        <v>45767</v>
      </c>
      <c r="E4088" s="11">
        <v>993830</v>
      </c>
      <c r="F4088" t="s">
        <v>288</v>
      </c>
      <c r="G4088" s="10">
        <f t="shared" si="266"/>
        <v>45797</v>
      </c>
      <c r="H4088" t="s">
        <v>284</v>
      </c>
      <c r="I4088" s="12" t="str">
        <f t="shared" si="267"/>
        <v>5283197993830</v>
      </c>
      <c r="J4088" s="10">
        <v>45767</v>
      </c>
      <c r="K4088" s="11">
        <v>993830</v>
      </c>
      <c r="L4088" s="11">
        <f t="shared" si="265"/>
        <v>0</v>
      </c>
      <c r="M4088" t="s">
        <v>813</v>
      </c>
      <c r="O4088" s="10">
        <f>+IFERROR(VLOOKUP(I4088,'[1]Resumen pagos 2025'!$1:$1048576,9,0),0)</f>
        <v>45767</v>
      </c>
      <c r="P4088" t="b">
        <f t="shared" si="268"/>
        <v>1</v>
      </c>
    </row>
    <row r="4089" spans="1:16">
      <c r="A4089" t="s">
        <v>478</v>
      </c>
      <c r="B4089" t="s">
        <v>41</v>
      </c>
      <c r="C4089" s="9">
        <v>558</v>
      </c>
      <c r="D4089" s="10">
        <v>45768</v>
      </c>
      <c r="E4089" s="11">
        <v>556701</v>
      </c>
      <c r="F4089" t="s">
        <v>288</v>
      </c>
      <c r="G4089" s="10">
        <f t="shared" si="266"/>
        <v>45798</v>
      </c>
      <c r="H4089" t="s">
        <v>284</v>
      </c>
      <c r="I4089" s="12" t="str">
        <f t="shared" si="267"/>
        <v>558556701</v>
      </c>
      <c r="J4089" s="10">
        <v>45777</v>
      </c>
      <c r="K4089" s="11">
        <v>556701</v>
      </c>
      <c r="L4089" s="11">
        <f t="shared" si="265"/>
        <v>0</v>
      </c>
      <c r="M4089" s="12">
        <f>+K4089-L4114-L4127-L4164</f>
        <v>27000</v>
      </c>
      <c r="N4089" s="13" t="s">
        <v>554</v>
      </c>
      <c r="O4089" s="10">
        <f>+IFERROR(VLOOKUP(I4089,'[1]Resumen pagos 2025'!$1:$1048576,9,0),0)</f>
        <v>45777</v>
      </c>
      <c r="P4089" t="b">
        <f t="shared" si="268"/>
        <v>1</v>
      </c>
    </row>
    <row r="4090" spans="1:16">
      <c r="A4090" t="s">
        <v>478</v>
      </c>
      <c r="B4090" t="s">
        <v>310</v>
      </c>
      <c r="C4090" s="9">
        <v>1677</v>
      </c>
      <c r="D4090" s="10">
        <v>45768</v>
      </c>
      <c r="E4090" s="11">
        <v>-179901</v>
      </c>
      <c r="F4090" t="s">
        <v>288</v>
      </c>
      <c r="G4090" s="10">
        <f t="shared" si="266"/>
        <v>45798</v>
      </c>
      <c r="H4090" t="s">
        <v>311</v>
      </c>
      <c r="I4090" s="12" t="str">
        <f t="shared" si="267"/>
        <v>1677-179901</v>
      </c>
      <c r="L4090" s="11">
        <f t="shared" si="265"/>
        <v>179901</v>
      </c>
      <c r="M4090" t="s">
        <v>814</v>
      </c>
      <c r="N4090" s="13" t="s">
        <v>554</v>
      </c>
      <c r="O4090" s="10">
        <f>+IFERROR(VLOOKUP(I4090,'[1]Resumen pagos 2025'!$1:$1048576,9,0),0)</f>
        <v>0</v>
      </c>
      <c r="P4090" t="b">
        <f t="shared" si="268"/>
        <v>1</v>
      </c>
    </row>
    <row r="4091" spans="1:16" ht="0.65" customHeight="1">
      <c r="A4091" t="s">
        <v>478</v>
      </c>
      <c r="B4091" t="s">
        <v>41</v>
      </c>
      <c r="C4091" s="9">
        <v>559</v>
      </c>
      <c r="D4091" s="10">
        <v>45768</v>
      </c>
      <c r="E4091" s="11">
        <v>179901</v>
      </c>
      <c r="F4091" t="s">
        <v>288</v>
      </c>
      <c r="G4091" s="10">
        <f t="shared" si="266"/>
        <v>45798</v>
      </c>
      <c r="H4091" t="s">
        <v>327</v>
      </c>
      <c r="I4091" s="12" t="str">
        <f t="shared" si="267"/>
        <v>559179901</v>
      </c>
      <c r="L4091" s="11">
        <f t="shared" si="265"/>
        <v>-179901</v>
      </c>
      <c r="N4091" s="13" t="s">
        <v>554</v>
      </c>
      <c r="O4091" s="10">
        <f>+IFERROR(VLOOKUP(I4091,'[1]Resumen pagos 2025'!$1:$1048576,9,0),0)</f>
        <v>0</v>
      </c>
      <c r="P4091" t="b">
        <f t="shared" si="268"/>
        <v>1</v>
      </c>
    </row>
    <row r="4092" spans="1:16">
      <c r="A4092" t="s">
        <v>584</v>
      </c>
      <c r="B4092" t="s">
        <v>41</v>
      </c>
      <c r="C4092" s="9">
        <v>13530</v>
      </c>
      <c r="D4092" s="10">
        <v>45768</v>
      </c>
      <c r="E4092" s="11">
        <v>1419960</v>
      </c>
      <c r="F4092" t="s">
        <v>288</v>
      </c>
      <c r="G4092" s="10">
        <f t="shared" si="266"/>
        <v>45798</v>
      </c>
      <c r="H4092" t="s">
        <v>284</v>
      </c>
      <c r="I4092" s="12" t="str">
        <f t="shared" si="267"/>
        <v>135301419960</v>
      </c>
      <c r="J4092" s="10">
        <v>45768</v>
      </c>
      <c r="K4092" s="11">
        <v>1419960</v>
      </c>
      <c r="L4092" s="11">
        <f t="shared" ref="L4092:L4096" si="269">+K4092-E4092</f>
        <v>0</v>
      </c>
      <c r="O4092" s="10">
        <f>+IFERROR(VLOOKUP(I4092,'[1]Resumen pagos 2025'!$1:$1048576,9,0),0)</f>
        <v>45768</v>
      </c>
      <c r="P4092" t="b">
        <f t="shared" si="268"/>
        <v>1</v>
      </c>
    </row>
    <row r="4093" spans="1:16">
      <c r="A4093" t="s">
        <v>532</v>
      </c>
      <c r="B4093" t="s">
        <v>310</v>
      </c>
      <c r="C4093" s="23">
        <v>6702</v>
      </c>
      <c r="D4093" s="24">
        <v>45768</v>
      </c>
      <c r="E4093" s="25">
        <v>-345433</v>
      </c>
      <c r="F4093" s="26" t="s">
        <v>288</v>
      </c>
      <c r="G4093" s="10">
        <f t="shared" si="266"/>
        <v>45798</v>
      </c>
      <c r="H4093" s="26" t="s">
        <v>311</v>
      </c>
      <c r="I4093" s="27" t="str">
        <f t="shared" si="267"/>
        <v>6702-345433</v>
      </c>
      <c r="J4093" s="24"/>
      <c r="K4093" s="25"/>
      <c r="L4093" s="25">
        <f t="shared" si="269"/>
        <v>345433</v>
      </c>
      <c r="O4093" s="10">
        <f>+IFERROR(VLOOKUP(I4093,'[1]Resumen pagos 2025'!$1:$1048576,9,0),0)</f>
        <v>0</v>
      </c>
      <c r="P4093" t="b">
        <f t="shared" si="268"/>
        <v>1</v>
      </c>
    </row>
    <row r="4094" spans="1:16">
      <c r="A4094" t="s">
        <v>658</v>
      </c>
      <c r="B4094" t="s">
        <v>41</v>
      </c>
      <c r="C4094" s="9">
        <v>2105640</v>
      </c>
      <c r="D4094" s="10">
        <v>45768</v>
      </c>
      <c r="E4094" s="11">
        <v>264930</v>
      </c>
      <c r="F4094" t="s">
        <v>288</v>
      </c>
      <c r="G4094" s="10">
        <f t="shared" si="266"/>
        <v>45798</v>
      </c>
      <c r="H4094" t="s">
        <v>284</v>
      </c>
      <c r="I4094" s="12" t="str">
        <f t="shared" si="267"/>
        <v>2105640264930</v>
      </c>
      <c r="J4094" s="10">
        <v>45768</v>
      </c>
      <c r="K4094" s="11">
        <v>264930</v>
      </c>
      <c r="L4094" s="11">
        <f t="shared" si="269"/>
        <v>0</v>
      </c>
      <c r="O4094" s="10">
        <f>+IFERROR(VLOOKUP(I4094,'[1]Resumen pagos 2025'!$1:$1048576,9,0),0)</f>
        <v>45768</v>
      </c>
      <c r="P4094" t="b">
        <f t="shared" si="268"/>
        <v>1</v>
      </c>
    </row>
    <row r="4095" spans="1:16">
      <c r="A4095" t="s">
        <v>59</v>
      </c>
      <c r="B4095" t="s">
        <v>41</v>
      </c>
      <c r="C4095" s="9">
        <v>9771</v>
      </c>
      <c r="D4095" s="10">
        <v>45768</v>
      </c>
      <c r="E4095" s="11">
        <v>607938</v>
      </c>
      <c r="F4095" t="s">
        <v>288</v>
      </c>
      <c r="G4095" s="10">
        <f t="shared" si="266"/>
        <v>45798</v>
      </c>
      <c r="H4095" t="s">
        <v>284</v>
      </c>
      <c r="I4095" s="12" t="str">
        <f t="shared" si="267"/>
        <v>9771607938</v>
      </c>
      <c r="J4095" s="10">
        <v>45797</v>
      </c>
      <c r="K4095" s="11">
        <v>607938</v>
      </c>
      <c r="L4095" s="11">
        <f t="shared" si="269"/>
        <v>0</v>
      </c>
      <c r="O4095" s="10">
        <f>+IFERROR(VLOOKUP(I4095,'[1]Resumen pagos 2025'!$1:$1048576,9,0),0)</f>
        <v>45797</v>
      </c>
      <c r="P4095" t="b">
        <f t="shared" si="268"/>
        <v>1</v>
      </c>
    </row>
    <row r="4096" spans="1:16">
      <c r="A4096" t="s">
        <v>336</v>
      </c>
      <c r="B4096" t="s">
        <v>41</v>
      </c>
      <c r="C4096" s="9">
        <v>53531</v>
      </c>
      <c r="D4096" s="10">
        <v>45769</v>
      </c>
      <c r="E4096" s="11">
        <v>149940</v>
      </c>
      <c r="F4096" t="s">
        <v>288</v>
      </c>
      <c r="G4096" s="10">
        <f t="shared" si="266"/>
        <v>45799</v>
      </c>
      <c r="H4096" t="s">
        <v>284</v>
      </c>
      <c r="I4096" s="12" t="str">
        <f t="shared" si="267"/>
        <v>53531149940</v>
      </c>
      <c r="J4096" s="10">
        <v>45769</v>
      </c>
      <c r="K4096" s="11">
        <v>149940</v>
      </c>
      <c r="L4096" s="11">
        <f t="shared" si="269"/>
        <v>0</v>
      </c>
      <c r="O4096" s="10">
        <f>+IFERROR(VLOOKUP(I4096,'[1]Resumen pagos 2025'!$1:$1048576,9,0),0)</f>
        <v>0</v>
      </c>
      <c r="P4096" t="b">
        <f t="shared" si="268"/>
        <v>0</v>
      </c>
    </row>
    <row r="4097" spans="1:16">
      <c r="A4097" t="s">
        <v>67</v>
      </c>
      <c r="B4097" t="s">
        <v>41</v>
      </c>
      <c r="C4097" s="9">
        <v>46606</v>
      </c>
      <c r="D4097" s="10">
        <v>45769</v>
      </c>
      <c r="E4097" s="11">
        <v>250995</v>
      </c>
      <c r="F4097" t="s">
        <v>288</v>
      </c>
      <c r="G4097" s="10">
        <f t="shared" si="266"/>
        <v>45799</v>
      </c>
      <c r="H4097" t="s">
        <v>284</v>
      </c>
      <c r="I4097" s="12" t="str">
        <f t="shared" si="267"/>
        <v>46606250995</v>
      </c>
      <c r="J4097" s="87"/>
      <c r="K4097" s="88">
        <v>250995</v>
      </c>
      <c r="L4097" s="11">
        <f>332035-250995</f>
        <v>81040</v>
      </c>
      <c r="M4097" t="s">
        <v>815</v>
      </c>
      <c r="N4097" s="14" t="s">
        <v>298</v>
      </c>
      <c r="O4097" s="10">
        <f>+IFERROR(VLOOKUP(I4097,'[1]Resumen pagos 2025'!$1:$1048576,9,0),0)</f>
        <v>0</v>
      </c>
      <c r="P4097" t="b">
        <f t="shared" si="268"/>
        <v>1</v>
      </c>
    </row>
    <row r="4098" spans="1:16">
      <c r="A4098" t="s">
        <v>532</v>
      </c>
      <c r="B4098" t="s">
        <v>41</v>
      </c>
      <c r="C4098" s="9">
        <v>2996</v>
      </c>
      <c r="D4098" s="10">
        <v>45769</v>
      </c>
      <c r="E4098" s="11">
        <v>869117</v>
      </c>
      <c r="F4098" t="s">
        <v>288</v>
      </c>
      <c r="G4098" s="10">
        <f t="shared" ref="G4098:G4161" si="270">+D4098+30</f>
        <v>45799</v>
      </c>
      <c r="H4098" t="s">
        <v>284</v>
      </c>
      <c r="I4098" s="12" t="str">
        <f t="shared" ref="I4098:I4161" si="271">+C4098&amp;E4098</f>
        <v>2996869117</v>
      </c>
      <c r="J4098" s="10">
        <v>45797</v>
      </c>
      <c r="K4098" s="11">
        <v>869117</v>
      </c>
      <c r="L4098" s="11">
        <f t="shared" ref="L4098:L4129" si="272">+K4098-E4098</f>
        <v>0</v>
      </c>
      <c r="O4098" s="10">
        <f>+IFERROR(VLOOKUP(I4098,'[1]Resumen pagos 2025'!$1:$1048576,9,0),0)</f>
        <v>45797</v>
      </c>
      <c r="P4098" t="b">
        <f t="shared" si="268"/>
        <v>1</v>
      </c>
    </row>
    <row r="4099" spans="1:16">
      <c r="A4099" t="s">
        <v>532</v>
      </c>
      <c r="B4099" t="s">
        <v>41</v>
      </c>
      <c r="C4099" s="9">
        <v>2997</v>
      </c>
      <c r="D4099" s="10">
        <v>45769</v>
      </c>
      <c r="E4099" s="11">
        <v>57980</v>
      </c>
      <c r="F4099" t="s">
        <v>288</v>
      </c>
      <c r="G4099" s="10">
        <f t="shared" si="270"/>
        <v>45799</v>
      </c>
      <c r="H4099" t="s">
        <v>284</v>
      </c>
      <c r="I4099" s="12" t="str">
        <f t="shared" si="271"/>
        <v>299757980</v>
      </c>
      <c r="J4099" s="10">
        <v>45797</v>
      </c>
      <c r="K4099" s="11">
        <v>57980</v>
      </c>
      <c r="L4099" s="11">
        <f t="shared" si="272"/>
        <v>0</v>
      </c>
      <c r="O4099" s="10">
        <f>+IFERROR(VLOOKUP(I4099,'[1]Resumen pagos 2025'!$1:$1048576,9,0),0)</f>
        <v>45797</v>
      </c>
      <c r="P4099" t="b">
        <f t="shared" si="268"/>
        <v>1</v>
      </c>
    </row>
    <row r="4100" spans="1:16">
      <c r="A4100" t="s">
        <v>54</v>
      </c>
      <c r="B4100" t="s">
        <v>41</v>
      </c>
      <c r="C4100" s="9">
        <v>98368</v>
      </c>
      <c r="D4100" s="10">
        <v>45769</v>
      </c>
      <c r="E4100" s="11">
        <v>588781</v>
      </c>
      <c r="F4100" t="s">
        <v>288</v>
      </c>
      <c r="G4100" s="10">
        <f t="shared" si="270"/>
        <v>45799</v>
      </c>
      <c r="H4100" t="s">
        <v>284</v>
      </c>
      <c r="I4100" s="12" t="str">
        <f t="shared" si="271"/>
        <v>98368588781</v>
      </c>
      <c r="J4100" s="10">
        <v>45797</v>
      </c>
      <c r="K4100" s="11">
        <v>588781</v>
      </c>
      <c r="L4100" s="11">
        <f t="shared" si="272"/>
        <v>0</v>
      </c>
      <c r="N4100" s="13" t="s">
        <v>582</v>
      </c>
      <c r="O4100" s="10">
        <f>+IFERROR(VLOOKUP(I4100,'[1]Resumen pagos 2025'!$1:$1048576,9,0),0)</f>
        <v>45797</v>
      </c>
      <c r="P4100" t="b">
        <f t="shared" si="268"/>
        <v>1</v>
      </c>
    </row>
    <row r="4101" spans="1:16">
      <c r="A4101" t="s">
        <v>54</v>
      </c>
      <c r="B4101" t="s">
        <v>41</v>
      </c>
      <c r="C4101" s="9">
        <v>98362</v>
      </c>
      <c r="D4101" s="10">
        <v>45769</v>
      </c>
      <c r="E4101" s="11">
        <v>854956</v>
      </c>
      <c r="F4101" t="s">
        <v>288</v>
      </c>
      <c r="G4101" s="10">
        <f t="shared" si="270"/>
        <v>45799</v>
      </c>
      <c r="H4101" t="s">
        <v>284</v>
      </c>
      <c r="I4101" s="12" t="str">
        <f t="shared" si="271"/>
        <v>98362854956</v>
      </c>
      <c r="J4101" s="10">
        <v>45797</v>
      </c>
      <c r="K4101" s="11">
        <v>854956</v>
      </c>
      <c r="L4101" s="11">
        <f t="shared" si="272"/>
        <v>0</v>
      </c>
      <c r="N4101" s="13" t="s">
        <v>582</v>
      </c>
      <c r="O4101" s="10">
        <f>+IFERROR(VLOOKUP(I4101,'[1]Resumen pagos 2025'!$1:$1048576,9,0),0)</f>
        <v>45797</v>
      </c>
      <c r="P4101" t="b">
        <f t="shared" si="268"/>
        <v>1</v>
      </c>
    </row>
    <row r="4102" spans="1:16">
      <c r="A4102" t="s">
        <v>580</v>
      </c>
      <c r="B4102" t="s">
        <v>41</v>
      </c>
      <c r="C4102" s="9">
        <v>193313</v>
      </c>
      <c r="D4102" s="10">
        <v>45769</v>
      </c>
      <c r="E4102" s="11">
        <v>291961</v>
      </c>
      <c r="F4102" t="s">
        <v>288</v>
      </c>
      <c r="G4102" s="10">
        <f t="shared" si="270"/>
        <v>45799</v>
      </c>
      <c r="H4102" t="s">
        <v>284</v>
      </c>
      <c r="I4102" s="12" t="str">
        <f t="shared" si="271"/>
        <v>193313291961</v>
      </c>
      <c r="J4102" s="10">
        <v>45797</v>
      </c>
      <c r="K4102" s="11">
        <v>291691</v>
      </c>
      <c r="L4102" s="11">
        <f t="shared" si="272"/>
        <v>-270</v>
      </c>
      <c r="O4102" s="10">
        <f>+IFERROR(VLOOKUP(I4102,'[1]Resumen pagos 2025'!$1:$1048576,9,0),0)</f>
        <v>45797</v>
      </c>
      <c r="P4102" t="b">
        <f t="shared" si="268"/>
        <v>1</v>
      </c>
    </row>
    <row r="4103" spans="1:16">
      <c r="A4103" t="s">
        <v>56</v>
      </c>
      <c r="B4103" t="s">
        <v>41</v>
      </c>
      <c r="C4103" s="9">
        <v>42611</v>
      </c>
      <c r="D4103" s="10">
        <v>45769</v>
      </c>
      <c r="E4103" s="11">
        <v>107487</v>
      </c>
      <c r="F4103" t="s">
        <v>288</v>
      </c>
      <c r="G4103" s="10">
        <f t="shared" si="270"/>
        <v>45799</v>
      </c>
      <c r="H4103" t="s">
        <v>284</v>
      </c>
      <c r="I4103" s="12" t="str">
        <f t="shared" si="271"/>
        <v>42611107487</v>
      </c>
      <c r="J4103" s="10">
        <v>45797</v>
      </c>
      <c r="K4103" s="11">
        <v>107487</v>
      </c>
      <c r="L4103" s="11">
        <f t="shared" si="272"/>
        <v>0</v>
      </c>
      <c r="O4103" s="10">
        <f>+IFERROR(VLOOKUP(I4103,'[1]Resumen pagos 2025'!$1:$1048576,9,0),0)</f>
        <v>45797</v>
      </c>
      <c r="P4103" t="b">
        <f t="shared" ref="P4103:P4166" si="273">+O4103=J4103</f>
        <v>1</v>
      </c>
    </row>
    <row r="4104" spans="1:16">
      <c r="A4104" t="s">
        <v>47</v>
      </c>
      <c r="B4104" t="s">
        <v>41</v>
      </c>
      <c r="C4104" s="9">
        <v>14333</v>
      </c>
      <c r="D4104" s="10">
        <v>45770</v>
      </c>
      <c r="E4104" s="11">
        <v>8705679</v>
      </c>
      <c r="F4104" t="s">
        <v>288</v>
      </c>
      <c r="G4104" s="10">
        <f t="shared" si="270"/>
        <v>45800</v>
      </c>
      <c r="H4104" t="s">
        <v>284</v>
      </c>
      <c r="I4104" s="12" t="str">
        <f t="shared" si="271"/>
        <v>143338705679</v>
      </c>
      <c r="J4104" s="10">
        <v>45797</v>
      </c>
      <c r="K4104" s="11">
        <v>8705679</v>
      </c>
      <c r="L4104" s="11">
        <f t="shared" si="272"/>
        <v>0</v>
      </c>
      <c r="O4104" s="10">
        <f>+IFERROR(VLOOKUP(I4104,'[1]Resumen pagos 2025'!$1:$1048576,9,0),0)</f>
        <v>45797</v>
      </c>
      <c r="P4104" t="b">
        <f t="shared" si="273"/>
        <v>1</v>
      </c>
    </row>
    <row r="4105" spans="1:16">
      <c r="A4105" t="s">
        <v>478</v>
      </c>
      <c r="B4105" t="s">
        <v>41</v>
      </c>
      <c r="C4105" s="9">
        <v>560</v>
      </c>
      <c r="D4105" s="10">
        <v>45771</v>
      </c>
      <c r="E4105" s="11">
        <v>179901</v>
      </c>
      <c r="F4105" t="s">
        <v>288</v>
      </c>
      <c r="G4105" s="10">
        <f t="shared" si="270"/>
        <v>45801</v>
      </c>
      <c r="H4105" t="s">
        <v>327</v>
      </c>
      <c r="I4105" s="12" t="str">
        <f t="shared" si="271"/>
        <v>560179901</v>
      </c>
      <c r="L4105" s="11">
        <f t="shared" si="272"/>
        <v>-179901</v>
      </c>
      <c r="N4105" s="13" t="s">
        <v>554</v>
      </c>
      <c r="O4105" s="10">
        <f>+IFERROR(VLOOKUP(I4105,'[1]Resumen pagos 2025'!$1:$1048576,9,0),0)</f>
        <v>0</v>
      </c>
      <c r="P4105" t="b">
        <f t="shared" si="273"/>
        <v>1</v>
      </c>
    </row>
    <row r="4106" spans="1:16">
      <c r="A4106" t="s">
        <v>478</v>
      </c>
      <c r="B4106" t="s">
        <v>310</v>
      </c>
      <c r="C4106" s="9">
        <v>1682</v>
      </c>
      <c r="D4106" s="10">
        <v>45771</v>
      </c>
      <c r="E4106" s="11">
        <v>-179901</v>
      </c>
      <c r="F4106" t="s">
        <v>288</v>
      </c>
      <c r="G4106" s="10">
        <f t="shared" si="270"/>
        <v>45801</v>
      </c>
      <c r="H4106" t="s">
        <v>311</v>
      </c>
      <c r="I4106" s="12" t="str">
        <f t="shared" si="271"/>
        <v>1682-179901</v>
      </c>
      <c r="L4106" s="11">
        <f t="shared" si="272"/>
        <v>179901</v>
      </c>
      <c r="M4106" t="s">
        <v>816</v>
      </c>
      <c r="N4106" s="13" t="s">
        <v>554</v>
      </c>
      <c r="O4106" s="10">
        <f>+IFERROR(VLOOKUP(I4106,'[1]Resumen pagos 2025'!$1:$1048576,9,0),0)</f>
        <v>0</v>
      </c>
      <c r="P4106" t="b">
        <f t="shared" si="273"/>
        <v>1</v>
      </c>
    </row>
    <row r="4107" spans="1:16">
      <c r="A4107" t="s">
        <v>478</v>
      </c>
      <c r="B4107" t="s">
        <v>310</v>
      </c>
      <c r="C4107" s="9">
        <v>1681</v>
      </c>
      <c r="D4107" s="10">
        <v>45771</v>
      </c>
      <c r="E4107" s="11">
        <v>-179901</v>
      </c>
      <c r="F4107" t="s">
        <v>288</v>
      </c>
      <c r="G4107" s="10">
        <f t="shared" si="270"/>
        <v>45801</v>
      </c>
      <c r="H4107" t="s">
        <v>311</v>
      </c>
      <c r="I4107" s="12" t="str">
        <f t="shared" si="271"/>
        <v>1681-179901</v>
      </c>
      <c r="L4107" s="11">
        <f t="shared" si="272"/>
        <v>179901</v>
      </c>
      <c r="M4107" t="s">
        <v>816</v>
      </c>
      <c r="N4107" s="13" t="s">
        <v>554</v>
      </c>
      <c r="O4107" s="10">
        <f>+IFERROR(VLOOKUP(I4107,'[1]Resumen pagos 2025'!$1:$1048576,9,0),0)</f>
        <v>0</v>
      </c>
      <c r="P4107" t="b">
        <f t="shared" si="273"/>
        <v>1</v>
      </c>
    </row>
    <row r="4108" spans="1:16">
      <c r="A4108" t="s">
        <v>478</v>
      </c>
      <c r="B4108" t="s">
        <v>591</v>
      </c>
      <c r="C4108" s="9">
        <v>51</v>
      </c>
      <c r="D4108" s="10">
        <v>45771</v>
      </c>
      <c r="E4108" s="11">
        <v>179901</v>
      </c>
      <c r="F4108" t="s">
        <v>288</v>
      </c>
      <c r="G4108" s="10">
        <f t="shared" si="270"/>
        <v>45801</v>
      </c>
      <c r="H4108" t="s">
        <v>327</v>
      </c>
      <c r="I4108" s="12" t="str">
        <f t="shared" si="271"/>
        <v>51179901</v>
      </c>
      <c r="L4108" s="11">
        <f t="shared" si="272"/>
        <v>-179901</v>
      </c>
      <c r="N4108" s="13" t="s">
        <v>554</v>
      </c>
      <c r="O4108" s="10">
        <f>+IFERROR(VLOOKUP(I4108,'[1]Resumen pagos 2025'!$1:$1048576,9,0),0)</f>
        <v>0</v>
      </c>
      <c r="P4108" t="b">
        <f t="shared" si="273"/>
        <v>1</v>
      </c>
    </row>
    <row r="4109" spans="1:16">
      <c r="A4109" t="s">
        <v>817</v>
      </c>
      <c r="B4109" t="s">
        <v>41</v>
      </c>
      <c r="C4109" s="9">
        <v>3005</v>
      </c>
      <c r="D4109" s="10">
        <v>45771</v>
      </c>
      <c r="E4109" s="11">
        <v>4077</v>
      </c>
      <c r="F4109" t="s">
        <v>288</v>
      </c>
      <c r="G4109" s="10">
        <f t="shared" si="270"/>
        <v>45801</v>
      </c>
      <c r="H4109" t="s">
        <v>284</v>
      </c>
      <c r="I4109" s="12" t="str">
        <f t="shared" si="271"/>
        <v>30054077</v>
      </c>
      <c r="J4109" s="10">
        <v>45761</v>
      </c>
      <c r="K4109" s="11">
        <v>5842</v>
      </c>
      <c r="L4109" s="11">
        <f t="shared" si="272"/>
        <v>1765</v>
      </c>
      <c r="M4109" t="s">
        <v>790</v>
      </c>
      <c r="O4109" s="10">
        <f>+IFERROR(VLOOKUP(I4109,'[1]Resumen pagos 2025'!$1:$1048576,9,0),0)</f>
        <v>0</v>
      </c>
      <c r="P4109" t="b">
        <f t="shared" si="273"/>
        <v>0</v>
      </c>
    </row>
    <row r="4110" spans="1:16">
      <c r="A4110" t="s">
        <v>46</v>
      </c>
      <c r="B4110" t="s">
        <v>41</v>
      </c>
      <c r="C4110" s="9">
        <v>26089</v>
      </c>
      <c r="D4110" s="10">
        <v>45771</v>
      </c>
      <c r="E4110" s="11">
        <v>1022691</v>
      </c>
      <c r="F4110" t="s">
        <v>288</v>
      </c>
      <c r="G4110" s="10">
        <f t="shared" si="270"/>
        <v>45801</v>
      </c>
      <c r="H4110" t="s">
        <v>284</v>
      </c>
      <c r="I4110" s="12" t="str">
        <f t="shared" si="271"/>
        <v>260891022691</v>
      </c>
      <c r="J4110" s="10">
        <v>45797</v>
      </c>
      <c r="K4110" s="11">
        <v>1022691</v>
      </c>
      <c r="L4110" s="11">
        <f t="shared" si="272"/>
        <v>0</v>
      </c>
      <c r="N4110" s="13" t="s">
        <v>603</v>
      </c>
      <c r="O4110" s="10">
        <f>+IFERROR(VLOOKUP(I4110,'[1]Resumen pagos 2025'!$1:$1048576,9,0),0)</f>
        <v>45797</v>
      </c>
      <c r="P4110" t="b">
        <f t="shared" si="273"/>
        <v>1</v>
      </c>
    </row>
    <row r="4111" spans="1:16">
      <c r="A4111" t="s">
        <v>53</v>
      </c>
      <c r="B4111" t="s">
        <v>41</v>
      </c>
      <c r="C4111" s="9">
        <v>26349</v>
      </c>
      <c r="D4111" s="10">
        <v>45771</v>
      </c>
      <c r="E4111" s="11">
        <v>17670021</v>
      </c>
      <c r="F4111" t="s">
        <v>288</v>
      </c>
      <c r="G4111" s="10">
        <f t="shared" si="270"/>
        <v>45801</v>
      </c>
      <c r="H4111" t="s">
        <v>284</v>
      </c>
      <c r="I4111" s="12" t="str">
        <f t="shared" si="271"/>
        <v>2634917670021</v>
      </c>
      <c r="J4111" s="10">
        <v>45797</v>
      </c>
      <c r="K4111" s="11">
        <v>17670021</v>
      </c>
      <c r="L4111" s="11">
        <f t="shared" si="272"/>
        <v>0</v>
      </c>
      <c r="O4111" s="10">
        <f>+IFERROR(VLOOKUP(I4111,'[1]Resumen pagos 2025'!$1:$1048576,9,0),0)</f>
        <v>45797</v>
      </c>
      <c r="P4111" t="b">
        <f t="shared" si="273"/>
        <v>1</v>
      </c>
    </row>
    <row r="4112" spans="1:16">
      <c r="A4112" t="s">
        <v>56</v>
      </c>
      <c r="B4112" t="s">
        <v>41</v>
      </c>
      <c r="C4112" s="9">
        <v>42663</v>
      </c>
      <c r="D4112" s="10">
        <v>45771</v>
      </c>
      <c r="E4112" s="11">
        <v>200099</v>
      </c>
      <c r="F4112" t="s">
        <v>288</v>
      </c>
      <c r="G4112" s="10">
        <f t="shared" si="270"/>
        <v>45801</v>
      </c>
      <c r="H4112" t="s">
        <v>284</v>
      </c>
      <c r="I4112" s="12" t="str">
        <f t="shared" si="271"/>
        <v>42663200099</v>
      </c>
      <c r="J4112" s="10">
        <v>45797</v>
      </c>
      <c r="K4112" s="11">
        <v>200099</v>
      </c>
      <c r="L4112" s="11">
        <f t="shared" si="272"/>
        <v>0</v>
      </c>
      <c r="O4112" s="10">
        <f>+IFERROR(VLOOKUP(I4112,'[1]Resumen pagos 2025'!$1:$1048576,9,0),0)</f>
        <v>45797</v>
      </c>
      <c r="P4112" t="b">
        <f t="shared" si="273"/>
        <v>1</v>
      </c>
    </row>
    <row r="4113" spans="1:16">
      <c r="A4113" t="s">
        <v>128</v>
      </c>
      <c r="B4113" t="s">
        <v>41</v>
      </c>
      <c r="C4113" s="9">
        <v>879715</v>
      </c>
      <c r="D4113" s="10">
        <v>45772</v>
      </c>
      <c r="E4113" s="11">
        <v>657671</v>
      </c>
      <c r="F4113" t="s">
        <v>288</v>
      </c>
      <c r="G4113" s="10">
        <f t="shared" si="270"/>
        <v>45802</v>
      </c>
      <c r="H4113" t="s">
        <v>284</v>
      </c>
      <c r="I4113" s="12" t="str">
        <f t="shared" si="271"/>
        <v>879715657671</v>
      </c>
      <c r="J4113" s="10">
        <v>45797</v>
      </c>
      <c r="K4113" s="11">
        <v>657671</v>
      </c>
      <c r="L4113" s="11">
        <f t="shared" si="272"/>
        <v>0</v>
      </c>
      <c r="O4113" s="10">
        <f>+IFERROR(VLOOKUP(I4113,'[1]Resumen pagos 2025'!$1:$1048576,9,0),0)</f>
        <v>45797</v>
      </c>
      <c r="P4113" t="b">
        <f t="shared" si="273"/>
        <v>1</v>
      </c>
    </row>
    <row r="4114" spans="1:16">
      <c r="A4114" t="s">
        <v>478</v>
      </c>
      <c r="B4114" t="s">
        <v>310</v>
      </c>
      <c r="C4114" s="9">
        <v>1689</v>
      </c>
      <c r="D4114" s="10">
        <v>45772</v>
      </c>
      <c r="E4114" s="11">
        <v>-179901</v>
      </c>
      <c r="F4114" t="s">
        <v>288</v>
      </c>
      <c r="G4114" s="10">
        <f t="shared" si="270"/>
        <v>45802</v>
      </c>
      <c r="H4114" t="s">
        <v>311</v>
      </c>
      <c r="I4114" s="12" t="str">
        <f t="shared" si="271"/>
        <v>1689-179901</v>
      </c>
      <c r="L4114" s="11">
        <f t="shared" si="272"/>
        <v>179901</v>
      </c>
      <c r="M4114" t="s">
        <v>818</v>
      </c>
      <c r="N4114" s="13" t="s">
        <v>554</v>
      </c>
      <c r="O4114" s="10">
        <f>+IFERROR(VLOOKUP(I4114,'[1]Resumen pagos 2025'!$1:$1048576,9,0),0)</f>
        <v>0</v>
      </c>
      <c r="P4114" t="b">
        <f t="shared" si="273"/>
        <v>1</v>
      </c>
    </row>
    <row r="4115" spans="1:16">
      <c r="A4115" t="s">
        <v>47</v>
      </c>
      <c r="B4115" t="s">
        <v>41</v>
      </c>
      <c r="C4115" s="9">
        <v>14338</v>
      </c>
      <c r="D4115" s="10">
        <v>45772</v>
      </c>
      <c r="E4115" s="11">
        <v>87633</v>
      </c>
      <c r="F4115" t="s">
        <v>288</v>
      </c>
      <c r="G4115" s="10">
        <f t="shared" si="270"/>
        <v>45802</v>
      </c>
      <c r="H4115" t="s">
        <v>284</v>
      </c>
      <c r="I4115" s="12" t="str">
        <f t="shared" si="271"/>
        <v>1433887633</v>
      </c>
      <c r="J4115" s="10">
        <v>45797</v>
      </c>
      <c r="K4115" s="11">
        <v>87633</v>
      </c>
      <c r="L4115" s="11">
        <f t="shared" si="272"/>
        <v>0</v>
      </c>
      <c r="O4115" s="10">
        <f>+IFERROR(VLOOKUP(I4115,'[1]Resumen pagos 2025'!$1:$1048576,9,0),0)</f>
        <v>45797</v>
      </c>
      <c r="P4115" t="b">
        <f t="shared" si="273"/>
        <v>1</v>
      </c>
    </row>
    <row r="4116" spans="1:16">
      <c r="A4116" t="s">
        <v>552</v>
      </c>
      <c r="B4116" t="s">
        <v>41</v>
      </c>
      <c r="C4116" s="9">
        <v>252026</v>
      </c>
      <c r="D4116" s="10">
        <v>45772</v>
      </c>
      <c r="E4116" s="11">
        <v>487260</v>
      </c>
      <c r="F4116" t="s">
        <v>288</v>
      </c>
      <c r="G4116" s="10">
        <f t="shared" si="270"/>
        <v>45802</v>
      </c>
      <c r="H4116" t="s">
        <v>284</v>
      </c>
      <c r="I4116" s="12" t="str">
        <f t="shared" si="271"/>
        <v>252026487260</v>
      </c>
      <c r="J4116" s="10">
        <v>45772</v>
      </c>
      <c r="K4116" s="11">
        <v>487260</v>
      </c>
      <c r="L4116" s="11">
        <f t="shared" si="272"/>
        <v>0</v>
      </c>
      <c r="O4116" s="10">
        <f>+IFERROR(VLOOKUP(I4116,'[1]Resumen pagos 2025'!$1:$1048576,9,0),0)</f>
        <v>45772</v>
      </c>
      <c r="P4116" t="b">
        <f t="shared" si="273"/>
        <v>1</v>
      </c>
    </row>
    <row r="4117" spans="1:16">
      <c r="A4117" t="s">
        <v>306</v>
      </c>
      <c r="B4117" t="s">
        <v>41</v>
      </c>
      <c r="C4117" s="9">
        <v>2105962</v>
      </c>
      <c r="D4117" s="10">
        <v>45772</v>
      </c>
      <c r="E4117" s="11">
        <v>829800</v>
      </c>
      <c r="F4117" t="s">
        <v>288</v>
      </c>
      <c r="G4117" s="10">
        <f t="shared" si="270"/>
        <v>45802</v>
      </c>
      <c r="H4117" t="s">
        <v>284</v>
      </c>
      <c r="I4117" s="12" t="str">
        <f t="shared" si="271"/>
        <v>2105962829800</v>
      </c>
      <c r="J4117" s="10">
        <v>45772</v>
      </c>
      <c r="K4117" s="11">
        <v>829800</v>
      </c>
      <c r="L4117" s="11">
        <f t="shared" si="272"/>
        <v>0</v>
      </c>
      <c r="O4117" s="10">
        <f>+IFERROR(VLOOKUP(I4117,'[1]Resumen pagos 2025'!$1:$1048576,9,0),0)</f>
        <v>45772</v>
      </c>
      <c r="P4117" t="b">
        <f t="shared" si="273"/>
        <v>1</v>
      </c>
    </row>
    <row r="4118" spans="1:16">
      <c r="A4118" t="s">
        <v>350</v>
      </c>
      <c r="B4118" t="s">
        <v>297</v>
      </c>
      <c r="C4118" s="9">
        <v>2955962</v>
      </c>
      <c r="D4118" s="10">
        <v>45772</v>
      </c>
      <c r="E4118" s="11">
        <v>7721</v>
      </c>
      <c r="F4118" t="s">
        <v>288</v>
      </c>
      <c r="G4118" s="10">
        <f t="shared" si="270"/>
        <v>45802</v>
      </c>
      <c r="H4118" t="s">
        <v>284</v>
      </c>
      <c r="I4118" s="12" t="str">
        <f t="shared" si="271"/>
        <v>29559627721</v>
      </c>
      <c r="J4118" s="10">
        <v>45772</v>
      </c>
      <c r="K4118" s="11">
        <v>7721</v>
      </c>
      <c r="L4118" s="11">
        <f t="shared" si="272"/>
        <v>0</v>
      </c>
      <c r="O4118" s="10">
        <f>+IFERROR(VLOOKUP(I4118,'[1]Resumen pagos 2025'!$1:$1048576,9,0),0)</f>
        <v>0</v>
      </c>
      <c r="P4118" t="b">
        <f t="shared" si="273"/>
        <v>0</v>
      </c>
    </row>
    <row r="4119" spans="1:16">
      <c r="A4119" t="s">
        <v>819</v>
      </c>
      <c r="B4119" t="s">
        <v>41</v>
      </c>
      <c r="C4119" s="9">
        <v>16572</v>
      </c>
      <c r="D4119" s="10">
        <v>45774</v>
      </c>
      <c r="E4119" s="11">
        <v>49916</v>
      </c>
      <c r="F4119" t="s">
        <v>288</v>
      </c>
      <c r="G4119" s="10">
        <f t="shared" si="270"/>
        <v>45804</v>
      </c>
      <c r="H4119" t="s">
        <v>284</v>
      </c>
      <c r="I4119" s="12" t="str">
        <f t="shared" si="271"/>
        <v>1657249916</v>
      </c>
      <c r="J4119" s="10">
        <v>45774</v>
      </c>
      <c r="K4119" s="11">
        <v>49916</v>
      </c>
      <c r="L4119" s="11">
        <f t="shared" si="272"/>
        <v>0</v>
      </c>
      <c r="O4119" s="10">
        <f>+IFERROR(VLOOKUP(I4119,'[1]Resumen pagos 2025'!$1:$1048576,9,0),0)</f>
        <v>45774</v>
      </c>
      <c r="P4119" t="b">
        <f t="shared" si="273"/>
        <v>1</v>
      </c>
    </row>
    <row r="4120" spans="1:16">
      <c r="A4120" t="s">
        <v>686</v>
      </c>
      <c r="B4120" t="s">
        <v>41</v>
      </c>
      <c r="C4120" s="9">
        <v>19401</v>
      </c>
      <c r="D4120" s="10">
        <v>45774</v>
      </c>
      <c r="E4120" s="11">
        <v>36200</v>
      </c>
      <c r="F4120" t="s">
        <v>288</v>
      </c>
      <c r="G4120" s="10">
        <f t="shared" si="270"/>
        <v>45804</v>
      </c>
      <c r="H4120" t="s">
        <v>284</v>
      </c>
      <c r="I4120" s="12" t="str">
        <f t="shared" si="271"/>
        <v>1940136200</v>
      </c>
      <c r="J4120" s="10">
        <v>45774</v>
      </c>
      <c r="K4120" s="11">
        <v>36200</v>
      </c>
      <c r="L4120" s="11">
        <f t="shared" si="272"/>
        <v>0</v>
      </c>
      <c r="M4120" t="s">
        <v>820</v>
      </c>
      <c r="O4120" s="10">
        <f>+IFERROR(VLOOKUP(I4120,'[1]Resumen pagos 2025'!$1:$1048576,9,0),0)</f>
        <v>0</v>
      </c>
      <c r="P4120" t="b">
        <f t="shared" si="273"/>
        <v>0</v>
      </c>
    </row>
    <row r="4121" spans="1:16">
      <c r="A4121" t="s">
        <v>668</v>
      </c>
      <c r="B4121" t="s">
        <v>41</v>
      </c>
      <c r="C4121" s="9">
        <v>51411830</v>
      </c>
      <c r="D4121" s="10">
        <v>45775</v>
      </c>
      <c r="E4121" s="11">
        <v>13092</v>
      </c>
      <c r="F4121" t="s">
        <v>288</v>
      </c>
      <c r="G4121" s="10">
        <f t="shared" si="270"/>
        <v>45805</v>
      </c>
      <c r="H4121" t="s">
        <v>284</v>
      </c>
      <c r="I4121" s="12" t="str">
        <f t="shared" si="271"/>
        <v>5141183013092</v>
      </c>
      <c r="J4121" s="10">
        <v>45775</v>
      </c>
      <c r="K4121" s="11">
        <v>13092</v>
      </c>
      <c r="L4121" s="11">
        <f t="shared" si="272"/>
        <v>0</v>
      </c>
      <c r="O4121" s="10">
        <f>+IFERROR(VLOOKUP(I4121,'[1]Resumen pagos 2025'!$1:$1048576,9,0),0)</f>
        <v>0</v>
      </c>
      <c r="P4121" t="b">
        <f t="shared" si="273"/>
        <v>0</v>
      </c>
    </row>
    <row r="4122" spans="1:16">
      <c r="A4122" t="s">
        <v>668</v>
      </c>
      <c r="B4122" t="s">
        <v>297</v>
      </c>
      <c r="C4122" s="9">
        <v>13477757</v>
      </c>
      <c r="D4122" s="10">
        <v>45775</v>
      </c>
      <c r="E4122" s="11">
        <v>6161</v>
      </c>
      <c r="F4122" t="s">
        <v>288</v>
      </c>
      <c r="G4122" s="10">
        <f t="shared" si="270"/>
        <v>45805</v>
      </c>
      <c r="H4122" t="s">
        <v>284</v>
      </c>
      <c r="I4122" s="12" t="str">
        <f t="shared" si="271"/>
        <v>134777576161</v>
      </c>
      <c r="J4122" s="10">
        <v>45775</v>
      </c>
      <c r="K4122" s="11">
        <v>6161</v>
      </c>
      <c r="L4122" s="11">
        <f t="shared" si="272"/>
        <v>0</v>
      </c>
      <c r="O4122" s="10">
        <f>+IFERROR(VLOOKUP(I4122,'[1]Resumen pagos 2025'!$1:$1048576,9,0),0)</f>
        <v>0</v>
      </c>
      <c r="P4122" t="b">
        <f t="shared" si="273"/>
        <v>0</v>
      </c>
    </row>
    <row r="4123" spans="1:16">
      <c r="A4123" t="s">
        <v>66</v>
      </c>
      <c r="B4123" t="s">
        <v>41</v>
      </c>
      <c r="C4123" s="9">
        <v>32</v>
      </c>
      <c r="D4123" s="10">
        <v>45775</v>
      </c>
      <c r="E4123" s="11">
        <v>1402102</v>
      </c>
      <c r="F4123" t="s">
        <v>288</v>
      </c>
      <c r="G4123" s="10">
        <f t="shared" si="270"/>
        <v>45805</v>
      </c>
      <c r="H4123" t="s">
        <v>284</v>
      </c>
      <c r="I4123" s="12" t="str">
        <f t="shared" si="271"/>
        <v>321402102</v>
      </c>
      <c r="J4123" s="10">
        <v>45777</v>
      </c>
      <c r="K4123" s="11">
        <v>1402102</v>
      </c>
      <c r="L4123" s="11">
        <f t="shared" si="272"/>
        <v>0</v>
      </c>
      <c r="N4123" s="14" t="s">
        <v>588</v>
      </c>
      <c r="O4123" s="10">
        <f>+IFERROR(VLOOKUP(I4123,'[1]Resumen pagos 2025'!$1:$1048576,9,0),0)</f>
        <v>45777</v>
      </c>
      <c r="P4123" t="b">
        <f t="shared" si="273"/>
        <v>1</v>
      </c>
    </row>
    <row r="4124" spans="1:16">
      <c r="A4124" t="s">
        <v>59</v>
      </c>
      <c r="B4124" t="s">
        <v>41</v>
      </c>
      <c r="C4124" s="9">
        <v>9782</v>
      </c>
      <c r="D4124" s="10">
        <v>45775</v>
      </c>
      <c r="E4124" s="11">
        <v>183984</v>
      </c>
      <c r="F4124" t="s">
        <v>288</v>
      </c>
      <c r="G4124" s="10">
        <f t="shared" si="270"/>
        <v>45805</v>
      </c>
      <c r="H4124" t="s">
        <v>284</v>
      </c>
      <c r="I4124" s="12" t="str">
        <f t="shared" si="271"/>
        <v>9782183984</v>
      </c>
      <c r="J4124" s="10">
        <v>45797</v>
      </c>
      <c r="K4124" s="11">
        <v>183984</v>
      </c>
      <c r="L4124" s="11">
        <f t="shared" si="272"/>
        <v>0</v>
      </c>
      <c r="O4124" s="10">
        <f>+IFERROR(VLOOKUP(I4124,'[1]Resumen pagos 2025'!$1:$1048576,9,0),0)</f>
        <v>45797</v>
      </c>
      <c r="P4124" t="b">
        <f t="shared" si="273"/>
        <v>1</v>
      </c>
    </row>
    <row r="4125" spans="1:16">
      <c r="A4125" t="s">
        <v>478</v>
      </c>
      <c r="B4125" t="s">
        <v>41</v>
      </c>
      <c r="C4125" s="9">
        <v>570</v>
      </c>
      <c r="D4125" s="10">
        <v>45776</v>
      </c>
      <c r="E4125" s="11">
        <v>174900</v>
      </c>
      <c r="F4125" t="s">
        <v>288</v>
      </c>
      <c r="G4125" s="10">
        <f t="shared" si="270"/>
        <v>45806</v>
      </c>
      <c r="H4125" t="s">
        <v>327</v>
      </c>
      <c r="I4125" s="12" t="str">
        <f t="shared" si="271"/>
        <v>570174900</v>
      </c>
      <c r="L4125" s="11">
        <f t="shared" si="272"/>
        <v>-174900</v>
      </c>
      <c r="N4125" s="13" t="s">
        <v>554</v>
      </c>
      <c r="O4125" s="10">
        <f>+IFERROR(VLOOKUP(I4125,'[1]Resumen pagos 2025'!$1:$1048576,9,0),0)</f>
        <v>0</v>
      </c>
      <c r="P4125" t="b">
        <f t="shared" si="273"/>
        <v>1</v>
      </c>
    </row>
    <row r="4126" spans="1:16">
      <c r="A4126" t="s">
        <v>478</v>
      </c>
      <c r="B4126" t="s">
        <v>41</v>
      </c>
      <c r="C4126" s="9">
        <v>571</v>
      </c>
      <c r="D4126" s="10">
        <v>45776</v>
      </c>
      <c r="E4126" s="11">
        <v>179901</v>
      </c>
      <c r="F4126" t="s">
        <v>288</v>
      </c>
      <c r="G4126" s="10">
        <f t="shared" si="270"/>
        <v>45806</v>
      </c>
      <c r="H4126" t="s">
        <v>327</v>
      </c>
      <c r="I4126" s="12" t="str">
        <f t="shared" si="271"/>
        <v>571179901</v>
      </c>
      <c r="L4126" s="11">
        <f t="shared" si="272"/>
        <v>-179901</v>
      </c>
      <c r="N4126" s="13" t="s">
        <v>554</v>
      </c>
      <c r="O4126" s="10">
        <f>+IFERROR(VLOOKUP(I4126,'[1]Resumen pagos 2025'!$1:$1048576,9,0),0)</f>
        <v>0</v>
      </c>
      <c r="P4126" t="b">
        <f t="shared" si="273"/>
        <v>1</v>
      </c>
    </row>
    <row r="4127" spans="1:16">
      <c r="A4127" t="s">
        <v>478</v>
      </c>
      <c r="B4127" t="s">
        <v>310</v>
      </c>
      <c r="C4127" s="9">
        <v>1698</v>
      </c>
      <c r="D4127" s="10">
        <v>45776</v>
      </c>
      <c r="E4127" s="11">
        <v>-174900</v>
      </c>
      <c r="F4127" t="s">
        <v>288</v>
      </c>
      <c r="G4127" s="10">
        <f t="shared" si="270"/>
        <v>45806</v>
      </c>
      <c r="H4127" t="s">
        <v>311</v>
      </c>
      <c r="I4127" s="12" t="str">
        <f t="shared" si="271"/>
        <v>1698-174900</v>
      </c>
      <c r="L4127" s="11">
        <f t="shared" si="272"/>
        <v>174900</v>
      </c>
      <c r="M4127" t="s">
        <v>818</v>
      </c>
      <c r="N4127" s="13" t="s">
        <v>554</v>
      </c>
      <c r="O4127" s="10">
        <f>+IFERROR(VLOOKUP(I4127,'[1]Resumen pagos 2025'!$1:$1048576,9,0),0)</f>
        <v>0</v>
      </c>
      <c r="P4127" t="b">
        <f t="shared" si="273"/>
        <v>1</v>
      </c>
    </row>
    <row r="4128" spans="1:16">
      <c r="A4128" t="s">
        <v>821</v>
      </c>
      <c r="B4128" t="s">
        <v>41</v>
      </c>
      <c r="C4128" s="9">
        <v>20206</v>
      </c>
      <c r="D4128" s="10">
        <v>45776</v>
      </c>
      <c r="E4128" s="11">
        <v>187000</v>
      </c>
      <c r="F4128" t="s">
        <v>288</v>
      </c>
      <c r="G4128" s="10">
        <f t="shared" si="270"/>
        <v>45806</v>
      </c>
      <c r="H4128" t="s">
        <v>284</v>
      </c>
      <c r="I4128" s="12" t="str">
        <f t="shared" si="271"/>
        <v>20206187000</v>
      </c>
      <c r="J4128" s="10">
        <v>45776</v>
      </c>
      <c r="K4128" s="11">
        <v>205700</v>
      </c>
      <c r="L4128" s="11">
        <f t="shared" si="272"/>
        <v>18700</v>
      </c>
      <c r="M4128" t="s">
        <v>822</v>
      </c>
      <c r="N4128" s="13" t="s">
        <v>823</v>
      </c>
      <c r="O4128" s="10">
        <f>+IFERROR(VLOOKUP(I4128,'[1]Resumen pagos 2025'!$1:$1048576,9,0),0)</f>
        <v>0</v>
      </c>
      <c r="P4128" t="b">
        <f t="shared" si="273"/>
        <v>0</v>
      </c>
    </row>
    <row r="4129" spans="1:16">
      <c r="A4129" t="s">
        <v>55</v>
      </c>
      <c r="B4129" t="s">
        <v>41</v>
      </c>
      <c r="C4129" s="9">
        <v>1184268</v>
      </c>
      <c r="D4129" s="10">
        <v>45776</v>
      </c>
      <c r="E4129" s="11">
        <v>4663960</v>
      </c>
      <c r="F4129" t="s">
        <v>288</v>
      </c>
      <c r="G4129" s="10">
        <f t="shared" si="270"/>
        <v>45806</v>
      </c>
      <c r="H4129" t="s">
        <v>284</v>
      </c>
      <c r="I4129" s="12" t="str">
        <f t="shared" si="271"/>
        <v>11842684663960</v>
      </c>
      <c r="J4129" s="10">
        <v>45807</v>
      </c>
      <c r="K4129" s="11">
        <v>4663960</v>
      </c>
      <c r="L4129" s="11">
        <f t="shared" si="272"/>
        <v>0</v>
      </c>
      <c r="M4129" s="12">
        <f>+E4071-M4199</f>
        <v>862513</v>
      </c>
      <c r="N4129" s="14" t="s">
        <v>304</v>
      </c>
      <c r="O4129" s="10">
        <f>+IFERROR(VLOOKUP(I4129,'[1]Resumen pagos 2025'!$1:$1048576,9,0),0)</f>
        <v>45807</v>
      </c>
      <c r="P4129" t="b">
        <f t="shared" si="273"/>
        <v>1</v>
      </c>
    </row>
    <row r="4130" spans="1:16">
      <c r="A4130" t="s">
        <v>532</v>
      </c>
      <c r="B4130" t="s">
        <v>41</v>
      </c>
      <c r="C4130" s="9">
        <v>3023</v>
      </c>
      <c r="D4130" s="10">
        <v>45776</v>
      </c>
      <c r="E4130" s="11">
        <v>419755</v>
      </c>
      <c r="F4130" t="s">
        <v>288</v>
      </c>
      <c r="G4130" s="10">
        <f t="shared" si="270"/>
        <v>45806</v>
      </c>
      <c r="H4130" t="s">
        <v>284</v>
      </c>
      <c r="I4130" s="12" t="str">
        <f t="shared" si="271"/>
        <v>3023419755</v>
      </c>
      <c r="J4130" s="10">
        <v>45797</v>
      </c>
      <c r="K4130" s="11">
        <v>419755</v>
      </c>
      <c r="L4130" s="11">
        <f t="shared" ref="L4130:L4161" si="274">+K4130-E4130</f>
        <v>0</v>
      </c>
      <c r="O4130" s="10">
        <f>+IFERROR(VLOOKUP(I4130,'[1]Resumen pagos 2025'!$1:$1048576,9,0),0)</f>
        <v>45797</v>
      </c>
      <c r="P4130" t="b">
        <f t="shared" si="273"/>
        <v>1</v>
      </c>
    </row>
    <row r="4131" spans="1:16">
      <c r="A4131" t="s">
        <v>306</v>
      </c>
      <c r="B4131" t="s">
        <v>41</v>
      </c>
      <c r="C4131" s="9">
        <v>2106211</v>
      </c>
      <c r="D4131" s="10">
        <v>45776</v>
      </c>
      <c r="E4131" s="11">
        <v>333970</v>
      </c>
      <c r="F4131" t="s">
        <v>288</v>
      </c>
      <c r="G4131" s="10">
        <f t="shared" si="270"/>
        <v>45806</v>
      </c>
      <c r="H4131" t="s">
        <v>284</v>
      </c>
      <c r="I4131" s="12" t="str">
        <f t="shared" si="271"/>
        <v>2106211333970</v>
      </c>
      <c r="J4131" s="10">
        <v>45776</v>
      </c>
      <c r="K4131" s="11">
        <v>333970</v>
      </c>
      <c r="L4131" s="11">
        <f t="shared" si="274"/>
        <v>0</v>
      </c>
      <c r="O4131" s="10">
        <f>+IFERROR(VLOOKUP(I4131,'[1]Resumen pagos 2025'!$1:$1048576,9,0),0)</f>
        <v>45411</v>
      </c>
      <c r="P4131" t="b">
        <f t="shared" si="273"/>
        <v>0</v>
      </c>
    </row>
    <row r="4132" spans="1:16">
      <c r="A4132" t="s">
        <v>687</v>
      </c>
      <c r="B4132" t="s">
        <v>41</v>
      </c>
      <c r="C4132" s="9">
        <v>5608736</v>
      </c>
      <c r="D4132" s="10">
        <v>45776</v>
      </c>
      <c r="E4132" s="11">
        <v>506980</v>
      </c>
      <c r="F4132" t="s">
        <v>288</v>
      </c>
      <c r="G4132" s="10">
        <f t="shared" si="270"/>
        <v>45806</v>
      </c>
      <c r="H4132" t="s">
        <v>284</v>
      </c>
      <c r="I4132" s="12" t="str">
        <f t="shared" si="271"/>
        <v>5608736506980</v>
      </c>
      <c r="J4132" s="10">
        <v>45776</v>
      </c>
      <c r="K4132" s="11">
        <v>506980</v>
      </c>
      <c r="L4132" s="11">
        <f t="shared" si="274"/>
        <v>0</v>
      </c>
      <c r="O4132" s="10">
        <f>+IFERROR(VLOOKUP(I4132,'[1]Resumen pagos 2025'!$1:$1048576,9,0),0)</f>
        <v>0</v>
      </c>
      <c r="P4132" t="b">
        <f t="shared" si="273"/>
        <v>0</v>
      </c>
    </row>
    <row r="4133" spans="1:16">
      <c r="A4133" t="s">
        <v>67</v>
      </c>
      <c r="B4133" t="s">
        <v>41</v>
      </c>
      <c r="C4133" s="9">
        <v>46792</v>
      </c>
      <c r="D4133" s="10">
        <v>45777</v>
      </c>
      <c r="E4133" s="11">
        <v>4411632</v>
      </c>
      <c r="F4133" t="s">
        <v>288</v>
      </c>
      <c r="G4133" s="10">
        <f t="shared" si="270"/>
        <v>45807</v>
      </c>
      <c r="H4133" t="s">
        <v>284</v>
      </c>
      <c r="I4133" s="12" t="str">
        <f t="shared" si="271"/>
        <v>467924411632</v>
      </c>
      <c r="J4133" s="10">
        <v>45807</v>
      </c>
      <c r="K4133" s="11">
        <v>4411632</v>
      </c>
      <c r="L4133" s="11">
        <f t="shared" si="274"/>
        <v>0</v>
      </c>
      <c r="N4133" s="14" t="s">
        <v>298</v>
      </c>
      <c r="O4133" s="10">
        <f>+IFERROR(VLOOKUP(I4133,'[1]Resumen pagos 2025'!$1:$1048576,9,0),0)</f>
        <v>45807</v>
      </c>
      <c r="P4133" t="b">
        <f t="shared" si="273"/>
        <v>1</v>
      </c>
    </row>
    <row r="4134" spans="1:16">
      <c r="A4134" t="s">
        <v>67</v>
      </c>
      <c r="B4134" t="s">
        <v>41</v>
      </c>
      <c r="C4134" s="9">
        <v>46786</v>
      </c>
      <c r="D4134" s="10">
        <v>45777</v>
      </c>
      <c r="E4134" s="11">
        <v>5249949</v>
      </c>
      <c r="F4134" t="s">
        <v>288</v>
      </c>
      <c r="G4134" s="10">
        <f t="shared" si="270"/>
        <v>45807</v>
      </c>
      <c r="H4134" t="s">
        <v>284</v>
      </c>
      <c r="I4134" s="12" t="str">
        <f t="shared" si="271"/>
        <v>467865249949</v>
      </c>
      <c r="J4134" s="10">
        <v>45807</v>
      </c>
      <c r="K4134" s="11">
        <v>5249949</v>
      </c>
      <c r="L4134" s="11">
        <f t="shared" si="274"/>
        <v>0</v>
      </c>
      <c r="N4134" s="14" t="s">
        <v>298</v>
      </c>
      <c r="O4134" s="10">
        <f>+IFERROR(VLOOKUP(I4134,'[1]Resumen pagos 2025'!$1:$1048576,9,0),0)</f>
        <v>45807</v>
      </c>
      <c r="P4134" t="b">
        <f t="shared" si="273"/>
        <v>1</v>
      </c>
    </row>
    <row r="4135" spans="1:16">
      <c r="A4135" t="s">
        <v>67</v>
      </c>
      <c r="B4135" t="s">
        <v>41</v>
      </c>
      <c r="C4135" s="9">
        <v>46782</v>
      </c>
      <c r="D4135" s="10">
        <v>45777</v>
      </c>
      <c r="E4135" s="11">
        <v>442074</v>
      </c>
      <c r="F4135" t="s">
        <v>288</v>
      </c>
      <c r="G4135" s="10">
        <f t="shared" si="270"/>
        <v>45807</v>
      </c>
      <c r="H4135" t="s">
        <v>284</v>
      </c>
      <c r="I4135" s="12" t="str">
        <f t="shared" si="271"/>
        <v>46782442074</v>
      </c>
      <c r="J4135" s="10">
        <v>45807</v>
      </c>
      <c r="K4135" s="11">
        <v>442074</v>
      </c>
      <c r="L4135" s="11">
        <f t="shared" si="274"/>
        <v>0</v>
      </c>
      <c r="N4135" s="14" t="s">
        <v>298</v>
      </c>
      <c r="O4135" s="10">
        <f>+IFERROR(VLOOKUP(I4135,'[1]Resumen pagos 2025'!$1:$1048576,9,0),0)</f>
        <v>45807</v>
      </c>
      <c r="P4135" t="b">
        <f t="shared" si="273"/>
        <v>1</v>
      </c>
    </row>
    <row r="4136" spans="1:16">
      <c r="A4136" t="s">
        <v>92</v>
      </c>
      <c r="B4136" t="s">
        <v>41</v>
      </c>
      <c r="C4136" s="9">
        <v>2022</v>
      </c>
      <c r="D4136" s="10">
        <v>45777</v>
      </c>
      <c r="E4136" s="11">
        <v>779884</v>
      </c>
      <c r="F4136" t="s">
        <v>288</v>
      </c>
      <c r="G4136" s="10">
        <f t="shared" si="270"/>
        <v>45807</v>
      </c>
      <c r="H4136" t="s">
        <v>284</v>
      </c>
      <c r="I4136" s="12" t="str">
        <f t="shared" si="271"/>
        <v>2022779884</v>
      </c>
      <c r="J4136" s="10">
        <v>45807</v>
      </c>
      <c r="K4136" s="11">
        <v>779884</v>
      </c>
      <c r="L4136" s="11">
        <f t="shared" si="274"/>
        <v>0</v>
      </c>
      <c r="M4136" s="46" t="s">
        <v>824</v>
      </c>
      <c r="O4136" s="10">
        <f>+IFERROR(VLOOKUP(I4136,'[1]Resumen pagos 2025'!$1:$1048576,9,0),0)</f>
        <v>45807</v>
      </c>
      <c r="P4136" t="b">
        <f t="shared" si="273"/>
        <v>1</v>
      </c>
    </row>
    <row r="4137" spans="1:16">
      <c r="A4137" t="s">
        <v>92</v>
      </c>
      <c r="B4137" t="s">
        <v>41</v>
      </c>
      <c r="C4137" s="9">
        <v>2023</v>
      </c>
      <c r="D4137" s="10">
        <v>45777</v>
      </c>
      <c r="E4137" s="11">
        <v>559919</v>
      </c>
      <c r="F4137" t="s">
        <v>288</v>
      </c>
      <c r="G4137" s="10">
        <f t="shared" si="270"/>
        <v>45807</v>
      </c>
      <c r="H4137" t="s">
        <v>284</v>
      </c>
      <c r="I4137" s="12" t="str">
        <f t="shared" si="271"/>
        <v>2023559919</v>
      </c>
      <c r="J4137" s="10">
        <v>45807</v>
      </c>
      <c r="K4137" s="11">
        <v>559919</v>
      </c>
      <c r="L4137" s="11">
        <f t="shared" si="274"/>
        <v>0</v>
      </c>
      <c r="O4137" s="10">
        <f>+IFERROR(VLOOKUP(I4137,'[1]Resumen pagos 2025'!$1:$1048576,9,0),0)</f>
        <v>45807</v>
      </c>
      <c r="P4137" t="b">
        <f t="shared" si="273"/>
        <v>1</v>
      </c>
    </row>
    <row r="4138" spans="1:16">
      <c r="A4138" t="s">
        <v>365</v>
      </c>
      <c r="B4138" t="s">
        <v>41</v>
      </c>
      <c r="C4138" s="9">
        <v>1355</v>
      </c>
      <c r="D4138" s="10">
        <v>45777</v>
      </c>
      <c r="E4138" s="11">
        <v>27820</v>
      </c>
      <c r="F4138" t="s">
        <v>288</v>
      </c>
      <c r="G4138" s="10">
        <f t="shared" si="270"/>
        <v>45807</v>
      </c>
      <c r="H4138" t="s">
        <v>284</v>
      </c>
      <c r="I4138" s="12" t="str">
        <f t="shared" si="271"/>
        <v>135527820</v>
      </c>
      <c r="J4138" s="10">
        <v>45807</v>
      </c>
      <c r="K4138" s="11">
        <v>27820</v>
      </c>
      <c r="L4138" s="11">
        <f t="shared" si="274"/>
        <v>0</v>
      </c>
      <c r="O4138" s="10">
        <f>+IFERROR(VLOOKUP(I4138,'[1]Resumen pagos 2025'!$1:$1048576,9,0),0)</f>
        <v>45807</v>
      </c>
      <c r="P4138" t="b">
        <f t="shared" si="273"/>
        <v>1</v>
      </c>
    </row>
    <row r="4139" spans="1:16">
      <c r="A4139" t="s">
        <v>95</v>
      </c>
      <c r="B4139" t="s">
        <v>41</v>
      </c>
      <c r="C4139" s="9">
        <v>6740</v>
      </c>
      <c r="D4139" s="10">
        <v>45777</v>
      </c>
      <c r="E4139" s="11">
        <v>23092143</v>
      </c>
      <c r="F4139" t="s">
        <v>288</v>
      </c>
      <c r="G4139" s="10">
        <f t="shared" si="270"/>
        <v>45807</v>
      </c>
      <c r="H4139" t="s">
        <v>284</v>
      </c>
      <c r="I4139" s="12" t="str">
        <f t="shared" si="271"/>
        <v>674023092143</v>
      </c>
      <c r="J4139" s="10">
        <v>45821</v>
      </c>
      <c r="K4139" s="11">
        <v>23092143</v>
      </c>
      <c r="L4139" s="11">
        <f t="shared" si="274"/>
        <v>0</v>
      </c>
      <c r="O4139" s="10">
        <f>+IFERROR(VLOOKUP(I4139,'[1]Resumen pagos 2025'!$1:$1048576,9,0),0)</f>
        <v>45821</v>
      </c>
      <c r="P4139" t="b">
        <f t="shared" si="273"/>
        <v>1</v>
      </c>
    </row>
    <row r="4140" spans="1:16">
      <c r="A4140" t="s">
        <v>552</v>
      </c>
      <c r="B4140" t="s">
        <v>41</v>
      </c>
      <c r="C4140" s="9">
        <v>252394</v>
      </c>
      <c r="D4140" s="10">
        <v>45777</v>
      </c>
      <c r="E4140" s="11">
        <v>72529</v>
      </c>
      <c r="F4140" t="s">
        <v>288</v>
      </c>
      <c r="G4140" s="10">
        <f t="shared" si="270"/>
        <v>45807</v>
      </c>
      <c r="H4140" t="s">
        <v>284</v>
      </c>
      <c r="I4140" s="12" t="str">
        <f t="shared" si="271"/>
        <v>25239472529</v>
      </c>
      <c r="J4140" s="10">
        <v>45777</v>
      </c>
      <c r="K4140" s="11">
        <v>72529</v>
      </c>
      <c r="L4140" s="11">
        <f t="shared" si="274"/>
        <v>0</v>
      </c>
      <c r="O4140" s="10">
        <f>+IFERROR(VLOOKUP(I4140,'[1]Resumen pagos 2025'!$1:$1048576,9,0),0)</f>
        <v>0</v>
      </c>
      <c r="P4140" t="b">
        <f t="shared" si="273"/>
        <v>0</v>
      </c>
    </row>
    <row r="4141" spans="1:16">
      <c r="A4141" t="s">
        <v>397</v>
      </c>
      <c r="B4141" t="s">
        <v>41</v>
      </c>
      <c r="C4141" s="9">
        <v>9483</v>
      </c>
      <c r="D4141" s="10">
        <v>45777</v>
      </c>
      <c r="E4141" s="11">
        <v>2950000</v>
      </c>
      <c r="F4141" t="s">
        <v>288</v>
      </c>
      <c r="G4141" s="10">
        <f t="shared" si="270"/>
        <v>45807</v>
      </c>
      <c r="H4141" t="s">
        <v>284</v>
      </c>
      <c r="I4141" s="12" t="str">
        <f t="shared" si="271"/>
        <v>94832950000</v>
      </c>
      <c r="J4141" s="10">
        <v>45751</v>
      </c>
      <c r="K4141" s="11">
        <v>2950000</v>
      </c>
      <c r="L4141" s="11">
        <f t="shared" si="274"/>
        <v>0</v>
      </c>
      <c r="O4141" s="10">
        <f>+IFERROR(VLOOKUP(I4141,'[1]Resumen pagos 2025'!$1:$1048576,9,0),0)</f>
        <v>45751</v>
      </c>
      <c r="P4141" t="b">
        <f t="shared" si="273"/>
        <v>1</v>
      </c>
    </row>
    <row r="4142" spans="1:16">
      <c r="A4142" t="s">
        <v>633</v>
      </c>
      <c r="B4142" t="s">
        <v>41</v>
      </c>
      <c r="C4142" s="9">
        <v>731</v>
      </c>
      <c r="D4142" s="10">
        <v>45777</v>
      </c>
      <c r="E4142" s="11">
        <v>200000</v>
      </c>
      <c r="F4142" t="s">
        <v>288</v>
      </c>
      <c r="G4142" s="10">
        <f t="shared" si="270"/>
        <v>45807</v>
      </c>
      <c r="H4142" t="s">
        <v>284</v>
      </c>
      <c r="I4142" s="12" t="str">
        <f t="shared" si="271"/>
        <v>731200000</v>
      </c>
      <c r="J4142" s="10">
        <v>45786</v>
      </c>
      <c r="K4142" s="11">
        <v>200000</v>
      </c>
      <c r="L4142" s="11">
        <f t="shared" si="274"/>
        <v>0</v>
      </c>
      <c r="O4142" s="10">
        <f>+IFERROR(VLOOKUP(I4142,'[1]Resumen pagos 2025'!$1:$1048576,9,0),0)</f>
        <v>45786</v>
      </c>
      <c r="P4142" t="b">
        <f t="shared" si="273"/>
        <v>1</v>
      </c>
    </row>
    <row r="4143" spans="1:16">
      <c r="A4143" t="s">
        <v>127</v>
      </c>
      <c r="B4143" t="s">
        <v>297</v>
      </c>
      <c r="C4143" s="9">
        <v>245310</v>
      </c>
      <c r="D4143" s="10">
        <v>45778</v>
      </c>
      <c r="E4143" s="11">
        <v>266526</v>
      </c>
      <c r="F4143" t="s">
        <v>288</v>
      </c>
      <c r="G4143" s="10">
        <f t="shared" si="270"/>
        <v>45808</v>
      </c>
      <c r="H4143" t="s">
        <v>284</v>
      </c>
      <c r="I4143" s="12" t="str">
        <f t="shared" si="271"/>
        <v>245310266526</v>
      </c>
      <c r="J4143" s="10">
        <v>45807</v>
      </c>
      <c r="K4143" s="11">
        <v>266526</v>
      </c>
      <c r="L4143" s="11">
        <f t="shared" si="274"/>
        <v>0</v>
      </c>
      <c r="O4143" s="10">
        <f>+IFERROR(VLOOKUP(I4143,'[1]Resumen pagos 2025'!$1:$1048576,9,0),0)</f>
        <v>45807</v>
      </c>
      <c r="P4143" t="b">
        <f t="shared" si="273"/>
        <v>1</v>
      </c>
    </row>
    <row r="4144" spans="1:16" ht="14.15" customHeight="1">
      <c r="A4144" t="s">
        <v>295</v>
      </c>
      <c r="B4144" t="s">
        <v>41</v>
      </c>
      <c r="C4144" s="9">
        <v>39146</v>
      </c>
      <c r="D4144" s="10">
        <v>45779</v>
      </c>
      <c r="E4144" s="11">
        <v>51349</v>
      </c>
      <c r="F4144" t="s">
        <v>288</v>
      </c>
      <c r="G4144" s="10">
        <f t="shared" si="270"/>
        <v>45809</v>
      </c>
      <c r="H4144" t="s">
        <v>284</v>
      </c>
      <c r="I4144" s="12" t="str">
        <f t="shared" si="271"/>
        <v>3914651349</v>
      </c>
      <c r="J4144" s="10">
        <v>45779</v>
      </c>
      <c r="K4144" s="11">
        <v>51349</v>
      </c>
      <c r="L4144" s="11">
        <f t="shared" si="274"/>
        <v>0</v>
      </c>
      <c r="O4144" s="10">
        <f>+IFERROR(VLOOKUP(I4144,'[1]Resumen pagos 2025'!$1:$1048576,9,0),0)</f>
        <v>45779</v>
      </c>
      <c r="P4144" t="b">
        <f t="shared" si="273"/>
        <v>1</v>
      </c>
    </row>
    <row r="4145" spans="1:16" ht="14.15" customHeight="1">
      <c r="A4145" t="s">
        <v>627</v>
      </c>
      <c r="B4145" t="s">
        <v>41</v>
      </c>
      <c r="C4145" s="9">
        <v>6374</v>
      </c>
      <c r="D4145" s="10">
        <v>45779</v>
      </c>
      <c r="E4145" s="11">
        <v>380000</v>
      </c>
      <c r="F4145" t="s">
        <v>288</v>
      </c>
      <c r="G4145" s="10">
        <f t="shared" si="270"/>
        <v>45809</v>
      </c>
      <c r="H4145" t="s">
        <v>284</v>
      </c>
      <c r="I4145" s="12" t="str">
        <f t="shared" si="271"/>
        <v>6374380000</v>
      </c>
      <c r="J4145" s="10">
        <v>45777</v>
      </c>
      <c r="K4145" s="11">
        <v>380000</v>
      </c>
      <c r="L4145" s="11">
        <f t="shared" si="274"/>
        <v>0</v>
      </c>
      <c r="O4145" s="10">
        <f>+IFERROR(VLOOKUP(I4145,'[1]Resumen pagos 2025'!$1:$1048576,9,0),0)</f>
        <v>0</v>
      </c>
      <c r="P4145" t="b">
        <f t="shared" si="273"/>
        <v>0</v>
      </c>
    </row>
    <row r="4146" spans="1:16">
      <c r="A4146" t="s">
        <v>634</v>
      </c>
      <c r="B4146" t="s">
        <v>41</v>
      </c>
      <c r="C4146" s="9">
        <v>1757</v>
      </c>
      <c r="D4146" s="10">
        <v>45779</v>
      </c>
      <c r="E4146" s="11">
        <v>18000</v>
      </c>
      <c r="F4146" t="s">
        <v>288</v>
      </c>
      <c r="G4146" s="10">
        <f t="shared" si="270"/>
        <v>45809</v>
      </c>
      <c r="H4146" t="s">
        <v>284</v>
      </c>
      <c r="I4146" s="12" t="str">
        <f t="shared" si="271"/>
        <v>175718000</v>
      </c>
      <c r="J4146" s="10">
        <v>45417</v>
      </c>
      <c r="K4146" s="11">
        <v>45782</v>
      </c>
      <c r="L4146" s="11">
        <f t="shared" si="274"/>
        <v>27782</v>
      </c>
      <c r="O4146" s="10">
        <f>+IFERROR(VLOOKUP(I4146,'[1]Resumen pagos 2025'!$1:$1048576,9,0),0)</f>
        <v>45782</v>
      </c>
      <c r="P4146" t="b">
        <f t="shared" si="273"/>
        <v>0</v>
      </c>
    </row>
    <row r="4147" spans="1:16">
      <c r="A4147" t="s">
        <v>825</v>
      </c>
      <c r="B4147" t="s">
        <v>41</v>
      </c>
      <c r="C4147" s="9">
        <v>1801</v>
      </c>
      <c r="D4147" s="10">
        <v>45779</v>
      </c>
      <c r="E4147" s="11">
        <v>894390</v>
      </c>
      <c r="F4147" t="s">
        <v>288</v>
      </c>
      <c r="G4147" s="10">
        <f t="shared" si="270"/>
        <v>45809</v>
      </c>
      <c r="H4147" t="s">
        <v>284</v>
      </c>
      <c r="I4147" s="12" t="str">
        <f t="shared" si="271"/>
        <v>1801894390</v>
      </c>
      <c r="K4147" s="34"/>
      <c r="L4147" s="11">
        <f t="shared" si="274"/>
        <v>-894390</v>
      </c>
      <c r="M4147" t="s">
        <v>826</v>
      </c>
      <c r="O4147" s="10">
        <f>+IFERROR(VLOOKUP(I4147,'[1]Resumen pagos 2025'!$1:$1048576,9,0),0)</f>
        <v>0</v>
      </c>
      <c r="P4147" t="b">
        <f t="shared" si="273"/>
        <v>1</v>
      </c>
    </row>
    <row r="4148" spans="1:16">
      <c r="A4148" t="s">
        <v>649</v>
      </c>
      <c r="B4148" t="s">
        <v>41</v>
      </c>
      <c r="C4148" s="9">
        <v>3008</v>
      </c>
      <c r="D4148" s="10">
        <v>45779</v>
      </c>
      <c r="E4148" s="11">
        <v>106985</v>
      </c>
      <c r="F4148" t="s">
        <v>288</v>
      </c>
      <c r="G4148" s="10">
        <f t="shared" si="270"/>
        <v>45809</v>
      </c>
      <c r="H4148" t="s">
        <v>284</v>
      </c>
      <c r="I4148" s="12" t="str">
        <f t="shared" si="271"/>
        <v>3008106985</v>
      </c>
      <c r="J4148" s="10">
        <v>45779</v>
      </c>
      <c r="K4148" s="11">
        <v>106985</v>
      </c>
      <c r="L4148" s="11">
        <f t="shared" si="274"/>
        <v>0</v>
      </c>
      <c r="O4148" s="10">
        <f>+IFERROR(VLOOKUP(I4148,'[1]Resumen pagos 2025'!$1:$1048576,9,0),0)</f>
        <v>45782</v>
      </c>
      <c r="P4148" t="b">
        <f t="shared" si="273"/>
        <v>0</v>
      </c>
    </row>
    <row r="4149" spans="1:16">
      <c r="A4149" t="s">
        <v>47</v>
      </c>
      <c r="B4149" t="s">
        <v>41</v>
      </c>
      <c r="C4149" s="9">
        <v>14362</v>
      </c>
      <c r="D4149" s="10">
        <v>45782</v>
      </c>
      <c r="E4149" s="11">
        <v>1415684</v>
      </c>
      <c r="F4149" t="s">
        <v>288</v>
      </c>
      <c r="G4149" s="10">
        <f t="shared" si="270"/>
        <v>45812</v>
      </c>
      <c r="H4149" t="s">
        <v>284</v>
      </c>
      <c r="I4149" s="12" t="str">
        <f t="shared" si="271"/>
        <v>143621415684</v>
      </c>
      <c r="J4149" s="10">
        <v>45807</v>
      </c>
      <c r="K4149" s="11">
        <v>1415684</v>
      </c>
      <c r="L4149" s="11">
        <f t="shared" si="274"/>
        <v>0</v>
      </c>
      <c r="O4149" s="10">
        <f>+IFERROR(VLOOKUP(I4149,'[1]Resumen pagos 2025'!$1:$1048576,9,0),0)</f>
        <v>45807</v>
      </c>
      <c r="P4149" t="b">
        <f t="shared" si="273"/>
        <v>1</v>
      </c>
    </row>
    <row r="4150" spans="1:16">
      <c r="A4150" t="s">
        <v>796</v>
      </c>
      <c r="B4150" t="s">
        <v>41</v>
      </c>
      <c r="C4150" s="9">
        <v>4576547</v>
      </c>
      <c r="D4150" s="10">
        <v>45782</v>
      </c>
      <c r="E4150" s="11">
        <v>6444885</v>
      </c>
      <c r="F4150" t="s">
        <v>288</v>
      </c>
      <c r="G4150" s="10">
        <f t="shared" si="270"/>
        <v>45812</v>
      </c>
      <c r="H4150" t="s">
        <v>284</v>
      </c>
      <c r="I4150" s="12" t="str">
        <f t="shared" si="271"/>
        <v>45765476444885</v>
      </c>
      <c r="J4150" s="10">
        <v>45743</v>
      </c>
      <c r="K4150" s="11">
        <f>+L4079</f>
        <v>0</v>
      </c>
      <c r="L4150" s="11">
        <f t="shared" si="274"/>
        <v>-6444885</v>
      </c>
      <c r="O4150" s="10">
        <f>+IFERROR(VLOOKUP(I4150,'[1]Resumen pagos 2025'!$1:$1048576,9,0),0)</f>
        <v>0</v>
      </c>
      <c r="P4150" t="b">
        <f t="shared" si="273"/>
        <v>0</v>
      </c>
    </row>
    <row r="4151" spans="1:16">
      <c r="A4151" t="s">
        <v>306</v>
      </c>
      <c r="B4151" t="s">
        <v>41</v>
      </c>
      <c r="C4151" s="9">
        <v>2106648</v>
      </c>
      <c r="D4151" s="10">
        <v>45782</v>
      </c>
      <c r="E4151" s="11">
        <v>429900</v>
      </c>
      <c r="F4151" t="s">
        <v>288</v>
      </c>
      <c r="G4151" s="10">
        <f t="shared" si="270"/>
        <v>45812</v>
      </c>
      <c r="H4151" t="s">
        <v>284</v>
      </c>
      <c r="I4151" s="12" t="str">
        <f t="shared" si="271"/>
        <v>2106648429900</v>
      </c>
      <c r="J4151" s="10">
        <v>45782</v>
      </c>
      <c r="K4151" s="11">
        <v>429900</v>
      </c>
      <c r="L4151" s="11">
        <f t="shared" si="274"/>
        <v>0</v>
      </c>
      <c r="O4151" s="10">
        <f>+IFERROR(VLOOKUP(I4151,'[1]Resumen pagos 2025'!$1:$1048576,9,0),0)</f>
        <v>45782</v>
      </c>
      <c r="P4151" t="b">
        <f t="shared" si="273"/>
        <v>1</v>
      </c>
    </row>
    <row r="4152" spans="1:16">
      <c r="A4152" t="s">
        <v>336</v>
      </c>
      <c r="B4152" t="s">
        <v>41</v>
      </c>
      <c r="C4152" s="9">
        <v>54219</v>
      </c>
      <c r="D4152" s="10">
        <v>45783</v>
      </c>
      <c r="E4152" s="11">
        <v>182650</v>
      </c>
      <c r="F4152" t="s">
        <v>288</v>
      </c>
      <c r="G4152" s="10">
        <f t="shared" si="270"/>
        <v>45813</v>
      </c>
      <c r="H4152" t="s">
        <v>284</v>
      </c>
      <c r="I4152" s="12" t="str">
        <f t="shared" si="271"/>
        <v>54219182650</v>
      </c>
      <c r="J4152" s="10">
        <v>45783</v>
      </c>
      <c r="K4152" s="11">
        <v>182650</v>
      </c>
      <c r="L4152" s="11">
        <f t="shared" si="274"/>
        <v>0</v>
      </c>
      <c r="O4152" s="10">
        <f>+IFERROR(VLOOKUP(I4152,'[1]Resumen pagos 2025'!$1:$1048576,9,0),0)</f>
        <v>45783</v>
      </c>
      <c r="P4152" t="b">
        <f t="shared" si="273"/>
        <v>1</v>
      </c>
    </row>
    <row r="4153" spans="1:16">
      <c r="A4153" t="s">
        <v>674</v>
      </c>
      <c r="B4153" t="s">
        <v>41</v>
      </c>
      <c r="C4153" s="9">
        <v>1940749</v>
      </c>
      <c r="D4153" s="10">
        <v>45783</v>
      </c>
      <c r="E4153" s="11">
        <v>1499990</v>
      </c>
      <c r="F4153" t="s">
        <v>288</v>
      </c>
      <c r="G4153" s="10">
        <f t="shared" si="270"/>
        <v>45813</v>
      </c>
      <c r="H4153" t="s">
        <v>284</v>
      </c>
      <c r="I4153" s="12" t="str">
        <f t="shared" si="271"/>
        <v>19407491499990</v>
      </c>
      <c r="J4153" s="10">
        <v>45783</v>
      </c>
      <c r="K4153" s="11">
        <v>1499990</v>
      </c>
      <c r="L4153" s="11">
        <f t="shared" si="274"/>
        <v>0</v>
      </c>
      <c r="O4153" s="10">
        <f>+IFERROR(VLOOKUP(I4153,'[1]Resumen pagos 2025'!$1:$1048576,9,0),0)</f>
        <v>45783</v>
      </c>
      <c r="P4153" t="b">
        <f t="shared" si="273"/>
        <v>1</v>
      </c>
    </row>
    <row r="4154" spans="1:16" ht="13.5" customHeight="1">
      <c r="A4154" t="s">
        <v>92</v>
      </c>
      <c r="B4154" t="s">
        <v>41</v>
      </c>
      <c r="C4154" s="9">
        <v>2043</v>
      </c>
      <c r="D4154" s="10">
        <v>45783</v>
      </c>
      <c r="E4154" s="11">
        <v>879922</v>
      </c>
      <c r="F4154" t="s">
        <v>288</v>
      </c>
      <c r="G4154" s="10">
        <f t="shared" si="270"/>
        <v>45813</v>
      </c>
      <c r="H4154" t="s">
        <v>284</v>
      </c>
      <c r="I4154" s="12" t="str">
        <f t="shared" si="271"/>
        <v>2043879922</v>
      </c>
      <c r="J4154" s="10">
        <v>45814</v>
      </c>
      <c r="K4154" s="34">
        <f>+E4154</f>
        <v>879922</v>
      </c>
      <c r="L4154" s="11">
        <f t="shared" si="274"/>
        <v>0</v>
      </c>
      <c r="M4154" t="s">
        <v>827</v>
      </c>
      <c r="O4154" s="10">
        <f>+IFERROR(VLOOKUP(I4154,'[1]Resumen pagos 2025'!$1:$1048576,9,0),0)</f>
        <v>0</v>
      </c>
      <c r="P4154" t="b">
        <f t="shared" si="273"/>
        <v>0</v>
      </c>
    </row>
    <row r="4155" spans="1:16" ht="13.5" customHeight="1">
      <c r="A4155" s="26" t="s">
        <v>436</v>
      </c>
      <c r="B4155" s="26" t="s">
        <v>310</v>
      </c>
      <c r="C4155" s="23">
        <v>1275650</v>
      </c>
      <c r="D4155" s="24">
        <v>45783</v>
      </c>
      <c r="E4155" s="25">
        <v>-19326402</v>
      </c>
      <c r="F4155" s="26" t="s">
        <v>288</v>
      </c>
      <c r="G4155" s="10">
        <f t="shared" si="270"/>
        <v>45813</v>
      </c>
      <c r="H4155" s="26" t="s">
        <v>311</v>
      </c>
      <c r="I4155" s="27" t="str">
        <f t="shared" si="271"/>
        <v>1275650-19326402</v>
      </c>
      <c r="J4155" s="24"/>
      <c r="K4155" s="25"/>
      <c r="L4155" s="25">
        <f t="shared" si="274"/>
        <v>19326402</v>
      </c>
      <c r="M4155" t="s">
        <v>828</v>
      </c>
      <c r="O4155" s="10">
        <f>+IFERROR(VLOOKUP(I4155,'[1]Resumen pagos 2025'!$1:$1048576,9,0),0)</f>
        <v>0</v>
      </c>
      <c r="P4155" t="b">
        <f t="shared" si="273"/>
        <v>1</v>
      </c>
    </row>
    <row r="4156" spans="1:16" ht="13.5" customHeight="1">
      <c r="A4156" t="s">
        <v>628</v>
      </c>
      <c r="B4156" t="s">
        <v>41</v>
      </c>
      <c r="C4156" s="9">
        <v>73</v>
      </c>
      <c r="D4156" s="10">
        <v>45783</v>
      </c>
      <c r="E4156" s="11">
        <v>1103631</v>
      </c>
      <c r="F4156" t="s">
        <v>288</v>
      </c>
      <c r="G4156" s="10">
        <f t="shared" si="270"/>
        <v>45813</v>
      </c>
      <c r="H4156" t="s">
        <v>284</v>
      </c>
      <c r="I4156" s="12" t="str">
        <f t="shared" si="271"/>
        <v>731103631</v>
      </c>
      <c r="J4156" s="10">
        <v>45793</v>
      </c>
      <c r="K4156" s="11">
        <v>1103631</v>
      </c>
      <c r="L4156" s="11">
        <f t="shared" si="274"/>
        <v>0</v>
      </c>
      <c r="O4156" s="10">
        <f>+IFERROR(VLOOKUP(I4156,'[1]Resumen pagos 2025'!$1:$1048576,9,0),0)</f>
        <v>45793</v>
      </c>
      <c r="P4156" t="b">
        <f t="shared" si="273"/>
        <v>1</v>
      </c>
    </row>
    <row r="4157" spans="1:16">
      <c r="A4157" t="s">
        <v>532</v>
      </c>
      <c r="B4157" t="s">
        <v>41</v>
      </c>
      <c r="C4157" s="9">
        <v>3039</v>
      </c>
      <c r="D4157" s="10">
        <v>45783</v>
      </c>
      <c r="E4157" s="11">
        <v>542997</v>
      </c>
      <c r="F4157" t="s">
        <v>288</v>
      </c>
      <c r="G4157" s="10">
        <f t="shared" si="270"/>
        <v>45813</v>
      </c>
      <c r="H4157" t="s">
        <v>284</v>
      </c>
      <c r="I4157" s="12" t="str">
        <f t="shared" si="271"/>
        <v>3039542997</v>
      </c>
      <c r="J4157" s="10">
        <v>45797</v>
      </c>
      <c r="K4157" s="11">
        <v>542997</v>
      </c>
      <c r="L4157" s="11">
        <f t="shared" si="274"/>
        <v>0</v>
      </c>
      <c r="M4157" t="s">
        <v>829</v>
      </c>
      <c r="O4157" s="10">
        <f>+IFERROR(VLOOKUP(I4157,'[1]Resumen pagos 2025'!$1:$1048576,9,0),0)</f>
        <v>45797</v>
      </c>
      <c r="P4157" t="b">
        <f t="shared" si="273"/>
        <v>1</v>
      </c>
    </row>
    <row r="4158" spans="1:16">
      <c r="A4158" t="s">
        <v>305</v>
      </c>
      <c r="B4158" t="s">
        <v>41</v>
      </c>
      <c r="C4158" s="9">
        <v>5272131</v>
      </c>
      <c r="D4158" s="10">
        <v>45783</v>
      </c>
      <c r="E4158" s="11">
        <v>540980</v>
      </c>
      <c r="F4158" t="s">
        <v>288</v>
      </c>
      <c r="G4158" s="10">
        <f t="shared" si="270"/>
        <v>45813</v>
      </c>
      <c r="H4158" t="s">
        <v>284</v>
      </c>
      <c r="I4158" s="12" t="str">
        <f t="shared" si="271"/>
        <v>5272131540980</v>
      </c>
      <c r="J4158" s="10">
        <v>45783</v>
      </c>
      <c r="K4158" s="11">
        <v>540980</v>
      </c>
      <c r="L4158" s="11">
        <f t="shared" si="274"/>
        <v>0</v>
      </c>
      <c r="O4158" s="10">
        <f>+IFERROR(VLOOKUP(I4158,'[1]Resumen pagos 2025'!$1:$1048576,9,0),0)</f>
        <v>45783</v>
      </c>
      <c r="P4158" t="b">
        <f t="shared" si="273"/>
        <v>1</v>
      </c>
    </row>
    <row r="4159" spans="1:16">
      <c r="A4159" t="s">
        <v>66</v>
      </c>
      <c r="B4159" t="s">
        <v>41</v>
      </c>
      <c r="C4159" s="9">
        <v>33</v>
      </c>
      <c r="D4159" s="10">
        <v>45783</v>
      </c>
      <c r="E4159" s="11">
        <v>936016</v>
      </c>
      <c r="F4159" t="s">
        <v>288</v>
      </c>
      <c r="G4159" s="10">
        <f t="shared" si="270"/>
        <v>45813</v>
      </c>
      <c r="H4159" t="s">
        <v>284</v>
      </c>
      <c r="I4159" s="12" t="str">
        <f t="shared" si="271"/>
        <v>33936016</v>
      </c>
      <c r="J4159" s="10">
        <v>45785</v>
      </c>
      <c r="K4159" s="11">
        <v>936016</v>
      </c>
      <c r="L4159" s="11">
        <f t="shared" si="274"/>
        <v>0</v>
      </c>
      <c r="N4159" s="14" t="s">
        <v>588</v>
      </c>
      <c r="O4159" s="10">
        <f>+IFERROR(VLOOKUP(I4159,'[1]Resumen pagos 2025'!$1:$1048576,9,0),0)</f>
        <v>45785</v>
      </c>
      <c r="P4159" t="b">
        <f t="shared" si="273"/>
        <v>1</v>
      </c>
    </row>
    <row r="4160" spans="1:16">
      <c r="A4160" t="s">
        <v>59</v>
      </c>
      <c r="B4160" t="s">
        <v>41</v>
      </c>
      <c r="C4160" s="9">
        <v>9807</v>
      </c>
      <c r="D4160" s="10">
        <v>45783</v>
      </c>
      <c r="E4160" s="11">
        <v>2166199</v>
      </c>
      <c r="F4160" t="s">
        <v>288</v>
      </c>
      <c r="G4160" s="10">
        <f t="shared" si="270"/>
        <v>45813</v>
      </c>
      <c r="H4160" t="s">
        <v>284</v>
      </c>
      <c r="I4160" s="12" t="str">
        <f t="shared" si="271"/>
        <v>98072166199</v>
      </c>
      <c r="J4160" s="10">
        <v>45814</v>
      </c>
      <c r="K4160" s="34">
        <f>+E4160</f>
        <v>2166199</v>
      </c>
      <c r="L4160" s="11">
        <f t="shared" si="274"/>
        <v>0</v>
      </c>
      <c r="O4160" s="10">
        <f>+IFERROR(VLOOKUP(I4160,'[1]Resumen pagos 2025'!$1:$1048576,9,0),0)</f>
        <v>45814</v>
      </c>
      <c r="P4160" t="b">
        <f t="shared" si="273"/>
        <v>1</v>
      </c>
    </row>
    <row r="4161" spans="1:16">
      <c r="A4161" t="s">
        <v>56</v>
      </c>
      <c r="B4161" t="s">
        <v>41</v>
      </c>
      <c r="C4161" s="9">
        <v>42883</v>
      </c>
      <c r="D4161" s="10">
        <v>45783</v>
      </c>
      <c r="E4161" s="11">
        <v>164834</v>
      </c>
      <c r="F4161" t="s">
        <v>288</v>
      </c>
      <c r="G4161" s="10">
        <f t="shared" si="270"/>
        <v>45813</v>
      </c>
      <c r="H4161" t="s">
        <v>284</v>
      </c>
      <c r="I4161" s="12" t="str">
        <f t="shared" si="271"/>
        <v>42883164834</v>
      </c>
      <c r="J4161" s="10">
        <v>45814</v>
      </c>
      <c r="K4161" s="34">
        <f>+E4161</f>
        <v>164834</v>
      </c>
      <c r="L4161" s="11">
        <f t="shared" si="274"/>
        <v>0</v>
      </c>
      <c r="O4161" s="10">
        <f>+IFERROR(VLOOKUP(I4161,'[1]Resumen pagos 2025'!$1:$1048576,9,0),0)</f>
        <v>45814</v>
      </c>
      <c r="P4161" t="b">
        <f t="shared" si="273"/>
        <v>1</v>
      </c>
    </row>
    <row r="4162" spans="1:16">
      <c r="A4162" t="s">
        <v>56</v>
      </c>
      <c r="B4162" t="s">
        <v>41</v>
      </c>
      <c r="C4162" s="9">
        <v>42882</v>
      </c>
      <c r="D4162" s="10">
        <v>45783</v>
      </c>
      <c r="E4162" s="11">
        <v>303045</v>
      </c>
      <c r="F4162" t="s">
        <v>288</v>
      </c>
      <c r="G4162" s="10">
        <f t="shared" ref="G4162:G4225" si="275">+D4162+30</f>
        <v>45813</v>
      </c>
      <c r="H4162" t="s">
        <v>284</v>
      </c>
      <c r="I4162" s="12" t="str">
        <f t="shared" ref="I4162:I4225" si="276">+C4162&amp;E4162</f>
        <v>42882303045</v>
      </c>
      <c r="J4162" s="10">
        <v>45814</v>
      </c>
      <c r="K4162" s="34">
        <f>+E4162</f>
        <v>303045</v>
      </c>
      <c r="L4162" s="11">
        <f t="shared" ref="L4162:L4193" si="277">+K4162-E4162</f>
        <v>0</v>
      </c>
      <c r="O4162" s="10">
        <f>+IFERROR(VLOOKUP(I4162,'[1]Resumen pagos 2025'!$1:$1048576,9,0),0)</f>
        <v>45814</v>
      </c>
      <c r="P4162" t="b">
        <f t="shared" si="273"/>
        <v>1</v>
      </c>
    </row>
    <row r="4163" spans="1:16">
      <c r="A4163" t="s">
        <v>478</v>
      </c>
      <c r="B4163" t="s">
        <v>41</v>
      </c>
      <c r="C4163" s="9">
        <v>580</v>
      </c>
      <c r="D4163" s="10">
        <v>45784</v>
      </c>
      <c r="E4163" s="11">
        <v>174900</v>
      </c>
      <c r="F4163" t="s">
        <v>288</v>
      </c>
      <c r="G4163" s="10">
        <f t="shared" si="275"/>
        <v>45814</v>
      </c>
      <c r="H4163" t="s">
        <v>327</v>
      </c>
      <c r="I4163" s="12" t="str">
        <f t="shared" si="276"/>
        <v>580174900</v>
      </c>
      <c r="L4163" s="11">
        <f t="shared" si="277"/>
        <v>-174900</v>
      </c>
      <c r="N4163" s="13" t="s">
        <v>554</v>
      </c>
      <c r="O4163" s="10">
        <f>+IFERROR(VLOOKUP(I4163,'[1]Resumen pagos 2025'!$1:$1048576,9,0),0)</f>
        <v>0</v>
      </c>
      <c r="P4163" t="b">
        <f t="shared" si="273"/>
        <v>1</v>
      </c>
    </row>
    <row r="4164" spans="1:16">
      <c r="A4164" t="s">
        <v>478</v>
      </c>
      <c r="B4164" t="s">
        <v>310</v>
      </c>
      <c r="C4164" s="9">
        <v>1713</v>
      </c>
      <c r="D4164" s="10">
        <v>45784</v>
      </c>
      <c r="E4164" s="11">
        <v>-174900</v>
      </c>
      <c r="F4164" t="s">
        <v>288</v>
      </c>
      <c r="G4164" s="10">
        <f t="shared" si="275"/>
        <v>45814</v>
      </c>
      <c r="H4164" t="s">
        <v>311</v>
      </c>
      <c r="I4164" s="12" t="str">
        <f t="shared" si="276"/>
        <v>1713-174900</v>
      </c>
      <c r="L4164" s="11">
        <f t="shared" si="277"/>
        <v>174900</v>
      </c>
      <c r="M4164" t="s">
        <v>830</v>
      </c>
      <c r="N4164" s="13" t="s">
        <v>554</v>
      </c>
      <c r="O4164" s="10">
        <f>+IFERROR(VLOOKUP(I4164,'[1]Resumen pagos 2025'!$1:$1048576,9,0),0)</f>
        <v>0</v>
      </c>
      <c r="P4164" t="b">
        <f t="shared" si="273"/>
        <v>1</v>
      </c>
    </row>
    <row r="4165" spans="1:16">
      <c r="A4165" t="s">
        <v>46</v>
      </c>
      <c r="B4165" t="s">
        <v>41</v>
      </c>
      <c r="C4165" s="9">
        <v>26161</v>
      </c>
      <c r="D4165" s="10">
        <v>45784</v>
      </c>
      <c r="E4165" s="11">
        <v>1079976</v>
      </c>
      <c r="F4165" t="s">
        <v>288</v>
      </c>
      <c r="G4165" s="10">
        <f t="shared" si="275"/>
        <v>45814</v>
      </c>
      <c r="H4165" t="s">
        <v>284</v>
      </c>
      <c r="I4165" s="12" t="str">
        <f t="shared" si="276"/>
        <v>261611079976</v>
      </c>
      <c r="J4165" s="10">
        <v>45814</v>
      </c>
      <c r="K4165" s="34">
        <f>+E4165</f>
        <v>1079976</v>
      </c>
      <c r="L4165" s="11">
        <f t="shared" si="277"/>
        <v>0</v>
      </c>
      <c r="N4165" s="13" t="s">
        <v>603</v>
      </c>
      <c r="O4165" s="10">
        <f>+IFERROR(VLOOKUP(I4165,'[1]Resumen pagos 2025'!$1:$1048576,9,0),0)</f>
        <v>45814</v>
      </c>
      <c r="P4165" t="b">
        <f t="shared" si="273"/>
        <v>1</v>
      </c>
    </row>
    <row r="4166" spans="1:16">
      <c r="A4166" t="s">
        <v>305</v>
      </c>
      <c r="B4166" t="s">
        <v>41</v>
      </c>
      <c r="C4166" s="9">
        <v>5272504</v>
      </c>
      <c r="D4166" s="10">
        <v>45784</v>
      </c>
      <c r="E4166" s="11">
        <v>259980</v>
      </c>
      <c r="F4166" t="s">
        <v>288</v>
      </c>
      <c r="G4166" s="10">
        <f t="shared" si="275"/>
        <v>45814</v>
      </c>
      <c r="H4166" t="s">
        <v>284</v>
      </c>
      <c r="I4166" s="12" t="str">
        <f t="shared" si="276"/>
        <v>5272504259980</v>
      </c>
      <c r="J4166" s="10">
        <v>45782</v>
      </c>
      <c r="K4166" s="34">
        <f>+E4166</f>
        <v>259980</v>
      </c>
      <c r="L4166" s="11">
        <f t="shared" si="277"/>
        <v>0</v>
      </c>
      <c r="O4166" s="10">
        <f>+IFERROR(VLOOKUP(I4166,'[1]Resumen pagos 2025'!$1:$1048576,9,0),0)</f>
        <v>0</v>
      </c>
      <c r="P4166" t="b">
        <f t="shared" si="273"/>
        <v>0</v>
      </c>
    </row>
    <row r="4167" spans="1:16">
      <c r="A4167" t="s">
        <v>57</v>
      </c>
      <c r="B4167" t="s">
        <v>41</v>
      </c>
      <c r="C4167" s="9">
        <v>622244</v>
      </c>
      <c r="D4167" s="10">
        <v>45784</v>
      </c>
      <c r="E4167" s="11">
        <v>307091</v>
      </c>
      <c r="F4167" t="s">
        <v>288</v>
      </c>
      <c r="G4167" s="10">
        <f t="shared" si="275"/>
        <v>45814</v>
      </c>
      <c r="H4167" t="s">
        <v>284</v>
      </c>
      <c r="I4167" s="12" t="str">
        <f t="shared" si="276"/>
        <v>622244307091</v>
      </c>
      <c r="J4167" s="10">
        <v>45814</v>
      </c>
      <c r="K4167" s="34">
        <f>+E4167</f>
        <v>307091</v>
      </c>
      <c r="L4167" s="11">
        <f t="shared" si="277"/>
        <v>0</v>
      </c>
      <c r="O4167" s="10">
        <f>+IFERROR(VLOOKUP(I4167,'[1]Resumen pagos 2025'!$1:$1048576,9,0),0)</f>
        <v>45814</v>
      </c>
      <c r="P4167" t="b">
        <f t="shared" ref="P4167:P4230" si="278">+O4167=J4167</f>
        <v>1</v>
      </c>
    </row>
    <row r="4168" spans="1:16">
      <c r="A4168" t="s">
        <v>61</v>
      </c>
      <c r="B4168" t="s">
        <v>297</v>
      </c>
      <c r="C4168" s="9">
        <v>2214</v>
      </c>
      <c r="D4168" s="10">
        <v>45784</v>
      </c>
      <c r="E4168" s="11">
        <v>1362522</v>
      </c>
      <c r="F4168" t="s">
        <v>288</v>
      </c>
      <c r="G4168" s="10">
        <f t="shared" si="275"/>
        <v>45814</v>
      </c>
      <c r="H4168" t="s">
        <v>284</v>
      </c>
      <c r="I4168" s="12" t="str">
        <f t="shared" si="276"/>
        <v>22141362522</v>
      </c>
      <c r="J4168" s="10">
        <v>45807</v>
      </c>
      <c r="K4168" s="11">
        <v>1362522</v>
      </c>
      <c r="L4168" s="11">
        <f t="shared" si="277"/>
        <v>0</v>
      </c>
      <c r="O4168" s="10">
        <f>+IFERROR(VLOOKUP(I4168,'[1]Resumen pagos 2025'!$1:$1048576,9,0),0)</f>
        <v>45786</v>
      </c>
      <c r="P4168" t="b">
        <f t="shared" si="278"/>
        <v>0</v>
      </c>
    </row>
    <row r="4169" spans="1:16">
      <c r="A4169" t="s">
        <v>128</v>
      </c>
      <c r="B4169" t="s">
        <v>41</v>
      </c>
      <c r="C4169" s="9">
        <v>880365</v>
      </c>
      <c r="D4169" s="10">
        <v>45785</v>
      </c>
      <c r="E4169" s="11">
        <v>473472</v>
      </c>
      <c r="F4169" t="s">
        <v>288</v>
      </c>
      <c r="G4169" s="10">
        <f t="shared" si="275"/>
        <v>45815</v>
      </c>
      <c r="H4169" t="s">
        <v>284</v>
      </c>
      <c r="I4169" s="12" t="str">
        <f t="shared" si="276"/>
        <v>880365473472</v>
      </c>
      <c r="J4169" s="10">
        <v>45814</v>
      </c>
      <c r="K4169" s="34">
        <f>+E4169</f>
        <v>473472</v>
      </c>
      <c r="L4169" s="11">
        <f t="shared" si="277"/>
        <v>0</v>
      </c>
      <c r="O4169" s="10">
        <f>+IFERROR(VLOOKUP(I4169,'[1]Resumen pagos 2025'!$1:$1048576,9,0),0)</f>
        <v>45814</v>
      </c>
      <c r="P4169" t="b">
        <f t="shared" si="278"/>
        <v>1</v>
      </c>
    </row>
    <row r="4170" spans="1:16">
      <c r="A4170" t="s">
        <v>831</v>
      </c>
      <c r="B4170" t="s">
        <v>41</v>
      </c>
      <c r="C4170" s="9">
        <v>139</v>
      </c>
      <c r="D4170" s="10">
        <v>45785</v>
      </c>
      <c r="E4170" s="11">
        <v>114990</v>
      </c>
      <c r="F4170" t="s">
        <v>288</v>
      </c>
      <c r="G4170" s="10">
        <f t="shared" si="275"/>
        <v>45815</v>
      </c>
      <c r="H4170" t="s">
        <v>284</v>
      </c>
      <c r="I4170" s="12" t="str">
        <f t="shared" si="276"/>
        <v>139114990</v>
      </c>
      <c r="J4170" s="10">
        <v>45771</v>
      </c>
      <c r="K4170" s="34">
        <f>+E4170</f>
        <v>114990</v>
      </c>
      <c r="L4170" s="11">
        <f t="shared" si="277"/>
        <v>0</v>
      </c>
      <c r="O4170" s="10">
        <f>+IFERROR(VLOOKUP(I4170,'[1]Resumen pagos 2025'!$1:$1048576,9,0),0)</f>
        <v>0</v>
      </c>
      <c r="P4170" t="b">
        <f t="shared" si="278"/>
        <v>0</v>
      </c>
    </row>
    <row r="4171" spans="1:16">
      <c r="A4171" t="s">
        <v>426</v>
      </c>
      <c r="B4171" t="s">
        <v>41</v>
      </c>
      <c r="C4171" s="9">
        <v>8487682</v>
      </c>
      <c r="D4171" s="10">
        <v>45785</v>
      </c>
      <c r="E4171" s="11">
        <v>7990</v>
      </c>
      <c r="F4171" t="s">
        <v>288</v>
      </c>
      <c r="G4171" s="10">
        <f t="shared" si="275"/>
        <v>45815</v>
      </c>
      <c r="H4171" t="s">
        <v>284</v>
      </c>
      <c r="I4171" s="12" t="str">
        <f t="shared" si="276"/>
        <v>84876827990</v>
      </c>
      <c r="J4171" s="10">
        <v>45814</v>
      </c>
      <c r="K4171" s="34">
        <f>+E4171</f>
        <v>7990</v>
      </c>
      <c r="L4171" s="11">
        <f t="shared" si="277"/>
        <v>0</v>
      </c>
      <c r="O4171" s="10">
        <f>+IFERROR(VLOOKUP(I4171,'[1]Resumen pagos 2025'!$1:$1048576,9,0),0)</f>
        <v>0</v>
      </c>
      <c r="P4171" t="b">
        <f t="shared" si="278"/>
        <v>0</v>
      </c>
    </row>
    <row r="4172" spans="1:16">
      <c r="A4172" t="s">
        <v>46</v>
      </c>
      <c r="B4172" t="s">
        <v>41</v>
      </c>
      <c r="C4172" s="9">
        <v>26164</v>
      </c>
      <c r="D4172" s="10">
        <v>45785</v>
      </c>
      <c r="E4172" s="11">
        <v>1055032</v>
      </c>
      <c r="F4172" t="s">
        <v>288</v>
      </c>
      <c r="G4172" s="10">
        <f t="shared" si="275"/>
        <v>45815</v>
      </c>
      <c r="H4172" t="s">
        <v>284</v>
      </c>
      <c r="I4172" s="12" t="str">
        <f t="shared" si="276"/>
        <v>261641055032</v>
      </c>
      <c r="J4172" s="10">
        <v>45814</v>
      </c>
      <c r="K4172" s="34">
        <f>+E4172</f>
        <v>1055032</v>
      </c>
      <c r="L4172" s="11">
        <f t="shared" si="277"/>
        <v>0</v>
      </c>
      <c r="N4172" s="13" t="s">
        <v>603</v>
      </c>
      <c r="O4172" s="10">
        <f>+IFERROR(VLOOKUP(I4172,'[1]Resumen pagos 2025'!$1:$1048576,9,0),0)</f>
        <v>45814</v>
      </c>
      <c r="P4172" t="b">
        <f t="shared" si="278"/>
        <v>1</v>
      </c>
    </row>
    <row r="4173" spans="1:16">
      <c r="A4173" t="s">
        <v>803</v>
      </c>
      <c r="B4173" t="s">
        <v>41</v>
      </c>
      <c r="C4173" s="9">
        <v>33387</v>
      </c>
      <c r="D4173" s="10">
        <v>45785</v>
      </c>
      <c r="E4173" s="11">
        <v>58197</v>
      </c>
      <c r="F4173" t="s">
        <v>288</v>
      </c>
      <c r="G4173" s="10">
        <f t="shared" si="275"/>
        <v>45815</v>
      </c>
      <c r="H4173" t="s">
        <v>284</v>
      </c>
      <c r="I4173" s="12" t="str">
        <f t="shared" si="276"/>
        <v>3338758197</v>
      </c>
      <c r="J4173" s="10">
        <v>45807</v>
      </c>
      <c r="K4173" s="11">
        <v>58197</v>
      </c>
      <c r="L4173" s="11">
        <f t="shared" si="277"/>
        <v>0</v>
      </c>
      <c r="O4173" s="10">
        <f>+IFERROR(VLOOKUP(I4173,'[1]Resumen pagos 2025'!$1:$1048576,9,0),0)</f>
        <v>45806</v>
      </c>
      <c r="P4173" t="b">
        <f t="shared" si="278"/>
        <v>0</v>
      </c>
    </row>
    <row r="4174" spans="1:16">
      <c r="A4174" t="s">
        <v>832</v>
      </c>
      <c r="B4174" t="s">
        <v>41</v>
      </c>
      <c r="C4174" s="9">
        <v>5823</v>
      </c>
      <c r="D4174" s="10">
        <v>45785</v>
      </c>
      <c r="E4174" s="11">
        <v>99990</v>
      </c>
      <c r="F4174" t="s">
        <v>288</v>
      </c>
      <c r="G4174" s="10">
        <f t="shared" si="275"/>
        <v>45815</v>
      </c>
      <c r="H4174" t="s">
        <v>284</v>
      </c>
      <c r="I4174" s="12" t="str">
        <f t="shared" si="276"/>
        <v>582399990</v>
      </c>
      <c r="J4174" s="10">
        <v>45785</v>
      </c>
      <c r="K4174" s="11">
        <v>99990</v>
      </c>
      <c r="L4174" s="11">
        <f t="shared" si="277"/>
        <v>0</v>
      </c>
      <c r="O4174" s="10">
        <f>+IFERROR(VLOOKUP(I4174,'[1]Resumen pagos 2025'!$1:$1048576,9,0),0)</f>
        <v>0</v>
      </c>
      <c r="P4174" t="b">
        <f t="shared" si="278"/>
        <v>0</v>
      </c>
    </row>
    <row r="4175" spans="1:16">
      <c r="A4175" t="s">
        <v>789</v>
      </c>
      <c r="B4175" t="s">
        <v>41</v>
      </c>
      <c r="C4175" s="9">
        <v>783</v>
      </c>
      <c r="D4175" s="10">
        <v>45785</v>
      </c>
      <c r="E4175" s="11">
        <v>379979</v>
      </c>
      <c r="F4175" t="s">
        <v>288</v>
      </c>
      <c r="G4175" s="10">
        <f t="shared" si="275"/>
        <v>45815</v>
      </c>
      <c r="H4175" t="s">
        <v>284</v>
      </c>
      <c r="I4175" s="12" t="str">
        <f t="shared" si="276"/>
        <v>783379979</v>
      </c>
      <c r="J4175" s="10">
        <v>45814</v>
      </c>
      <c r="K4175" s="34">
        <f>+E4175</f>
        <v>379979</v>
      </c>
      <c r="L4175" s="11">
        <f t="shared" si="277"/>
        <v>0</v>
      </c>
      <c r="O4175" s="10">
        <f>+IFERROR(VLOOKUP(I4175,'[1]Resumen pagos 2025'!$1:$1048576,9,0),0)</f>
        <v>0</v>
      </c>
      <c r="P4175" t="b">
        <f t="shared" si="278"/>
        <v>0</v>
      </c>
    </row>
    <row r="4176" spans="1:16">
      <c r="A4176" t="s">
        <v>306</v>
      </c>
      <c r="B4176" t="s">
        <v>41</v>
      </c>
      <c r="C4176" s="9">
        <v>2106870</v>
      </c>
      <c r="D4176" s="10">
        <v>45785</v>
      </c>
      <c r="E4176" s="11">
        <v>869800</v>
      </c>
      <c r="F4176" t="s">
        <v>288</v>
      </c>
      <c r="G4176" s="10">
        <f t="shared" si="275"/>
        <v>45815</v>
      </c>
      <c r="H4176" t="s">
        <v>284</v>
      </c>
      <c r="I4176" s="12" t="str">
        <f t="shared" si="276"/>
        <v>2106870869800</v>
      </c>
      <c r="J4176" s="10">
        <v>45784</v>
      </c>
      <c r="K4176" s="11">
        <v>869800</v>
      </c>
      <c r="L4176" s="11">
        <f t="shared" si="277"/>
        <v>0</v>
      </c>
      <c r="O4176" s="10">
        <f>+IFERROR(VLOOKUP(I4176,'[1]Resumen pagos 2025'!$1:$1048576,9,0),0)</f>
        <v>45785</v>
      </c>
      <c r="P4176" t="b">
        <f t="shared" si="278"/>
        <v>0</v>
      </c>
    </row>
    <row r="4177" spans="1:16">
      <c r="A4177" t="s">
        <v>350</v>
      </c>
      <c r="B4177" t="s">
        <v>41</v>
      </c>
      <c r="C4177" s="9">
        <v>7241838</v>
      </c>
      <c r="D4177" s="10">
        <v>45785</v>
      </c>
      <c r="E4177" s="11">
        <v>7194</v>
      </c>
      <c r="F4177" t="s">
        <v>288</v>
      </c>
      <c r="G4177" s="10">
        <f t="shared" si="275"/>
        <v>45815</v>
      </c>
      <c r="H4177" t="s">
        <v>284</v>
      </c>
      <c r="I4177" s="12" t="str">
        <f t="shared" si="276"/>
        <v>72418387194</v>
      </c>
      <c r="J4177" s="10">
        <v>45785</v>
      </c>
      <c r="K4177" s="11">
        <v>7194</v>
      </c>
      <c r="L4177" s="11">
        <f t="shared" si="277"/>
        <v>0</v>
      </c>
      <c r="O4177" s="10">
        <f>+IFERROR(VLOOKUP(I4177,'[1]Resumen pagos 2025'!$1:$1048576,9,0),0)</f>
        <v>0</v>
      </c>
      <c r="P4177" t="b">
        <f t="shared" si="278"/>
        <v>0</v>
      </c>
    </row>
    <row r="4178" spans="1:16">
      <c r="A4178" t="s">
        <v>65</v>
      </c>
      <c r="B4178" t="s">
        <v>41</v>
      </c>
      <c r="C4178" s="9">
        <v>5772</v>
      </c>
      <c r="D4178" s="10">
        <v>45785</v>
      </c>
      <c r="E4178" s="11">
        <v>279924</v>
      </c>
      <c r="F4178" t="s">
        <v>288</v>
      </c>
      <c r="G4178" s="10">
        <f t="shared" si="275"/>
        <v>45815</v>
      </c>
      <c r="H4178" t="s">
        <v>284</v>
      </c>
      <c r="I4178" s="12" t="str">
        <f t="shared" si="276"/>
        <v>5772279924</v>
      </c>
      <c r="J4178" s="10">
        <v>45814</v>
      </c>
      <c r="K4178" s="34">
        <f>+E4178</f>
        <v>279924</v>
      </c>
      <c r="L4178" s="11">
        <f t="shared" si="277"/>
        <v>0</v>
      </c>
      <c r="O4178" s="10">
        <f>+IFERROR(VLOOKUP(I4178,'[1]Resumen pagos 2025'!$1:$1048576,9,0),0)</f>
        <v>45814</v>
      </c>
      <c r="P4178" t="b">
        <f t="shared" si="278"/>
        <v>1</v>
      </c>
    </row>
    <row r="4179" spans="1:16">
      <c r="A4179" t="s">
        <v>478</v>
      </c>
      <c r="B4179" t="s">
        <v>41</v>
      </c>
      <c r="C4179" s="9">
        <v>582</v>
      </c>
      <c r="D4179" s="10">
        <v>45786</v>
      </c>
      <c r="E4179" s="11">
        <v>745601</v>
      </c>
      <c r="F4179" t="s">
        <v>288</v>
      </c>
      <c r="G4179" s="10">
        <f t="shared" si="275"/>
        <v>45816</v>
      </c>
      <c r="H4179" t="s">
        <v>284</v>
      </c>
      <c r="I4179" s="12" t="str">
        <f t="shared" si="276"/>
        <v>582745601</v>
      </c>
      <c r="J4179" s="10">
        <v>45821</v>
      </c>
      <c r="K4179" s="34">
        <v>745601</v>
      </c>
      <c r="L4179" s="11">
        <f t="shared" si="277"/>
        <v>0</v>
      </c>
      <c r="M4179" s="95" t="s">
        <v>833</v>
      </c>
      <c r="N4179" s="13" t="s">
        <v>554</v>
      </c>
      <c r="O4179" s="10">
        <f>+IFERROR(VLOOKUP(I4179,'[1]Resumen pagos 2025'!$1:$1048576,9,0),0)</f>
        <v>45821</v>
      </c>
      <c r="P4179" t="b">
        <f t="shared" si="278"/>
        <v>1</v>
      </c>
    </row>
    <row r="4180" spans="1:16">
      <c r="A4180" t="s">
        <v>57</v>
      </c>
      <c r="B4180" t="s">
        <v>41</v>
      </c>
      <c r="C4180" s="9">
        <v>622342</v>
      </c>
      <c r="D4180" s="10">
        <v>45786</v>
      </c>
      <c r="E4180" s="11">
        <v>282184</v>
      </c>
      <c r="F4180" t="s">
        <v>288</v>
      </c>
      <c r="G4180" s="10">
        <f t="shared" si="275"/>
        <v>45816</v>
      </c>
      <c r="H4180" t="s">
        <v>284</v>
      </c>
      <c r="I4180" s="12" t="str">
        <f t="shared" si="276"/>
        <v>622342282184</v>
      </c>
      <c r="J4180" s="10">
        <v>45819</v>
      </c>
      <c r="K4180" s="11">
        <v>282184</v>
      </c>
      <c r="L4180" s="11">
        <f t="shared" si="277"/>
        <v>0</v>
      </c>
      <c r="O4180" s="10">
        <f>+IFERROR(VLOOKUP(I4180,'[1]Resumen pagos 2025'!$1:$1048576,9,0),0)</f>
        <v>45819</v>
      </c>
      <c r="P4180" t="b">
        <f t="shared" si="278"/>
        <v>1</v>
      </c>
    </row>
    <row r="4181" spans="1:16">
      <c r="A4181" t="s">
        <v>306</v>
      </c>
      <c r="B4181" t="s">
        <v>41</v>
      </c>
      <c r="C4181" s="9">
        <v>2106938</v>
      </c>
      <c r="D4181" s="10">
        <v>45786</v>
      </c>
      <c r="E4181" s="11">
        <v>1899940</v>
      </c>
      <c r="F4181" t="s">
        <v>288</v>
      </c>
      <c r="G4181" s="10">
        <f t="shared" si="275"/>
        <v>45816</v>
      </c>
      <c r="H4181" t="s">
        <v>284</v>
      </c>
      <c r="I4181" s="12" t="str">
        <f t="shared" si="276"/>
        <v>21069381899940</v>
      </c>
      <c r="J4181" s="10">
        <v>45786</v>
      </c>
      <c r="K4181" s="11">
        <v>1879980</v>
      </c>
      <c r="L4181" s="11">
        <f t="shared" si="277"/>
        <v>-19960</v>
      </c>
      <c r="M4181" t="s">
        <v>834</v>
      </c>
      <c r="O4181" s="10">
        <f>+IFERROR(VLOOKUP(I4181,'[1]Resumen pagos 2025'!$1:$1048576,9,0),0)</f>
        <v>45786</v>
      </c>
      <c r="P4181" t="b">
        <f t="shared" si="278"/>
        <v>1</v>
      </c>
    </row>
    <row r="4182" spans="1:16">
      <c r="A4182" t="s">
        <v>317</v>
      </c>
      <c r="B4182" t="s">
        <v>41</v>
      </c>
      <c r="C4182" s="9">
        <v>24089751</v>
      </c>
      <c r="D4182" s="10">
        <v>45786</v>
      </c>
      <c r="E4182" s="11">
        <v>4685950</v>
      </c>
      <c r="F4182" t="s">
        <v>288</v>
      </c>
      <c r="G4182" s="10">
        <f t="shared" si="275"/>
        <v>45816</v>
      </c>
      <c r="H4182" t="s">
        <v>284</v>
      </c>
      <c r="I4182" s="12" t="str">
        <f t="shared" si="276"/>
        <v>240897514685950</v>
      </c>
      <c r="J4182" s="10">
        <v>45786</v>
      </c>
      <c r="K4182" s="11">
        <v>4685950</v>
      </c>
      <c r="L4182" s="11">
        <f t="shared" si="277"/>
        <v>0</v>
      </c>
      <c r="M4182" t="s">
        <v>820</v>
      </c>
      <c r="O4182" s="10">
        <f>+IFERROR(VLOOKUP(I4182,'[1]Resumen pagos 2025'!$1:$1048576,9,0),0)</f>
        <v>45786</v>
      </c>
      <c r="P4182" t="b">
        <f t="shared" si="278"/>
        <v>1</v>
      </c>
    </row>
    <row r="4183" spans="1:16">
      <c r="A4183" t="s">
        <v>56</v>
      </c>
      <c r="B4183" t="s">
        <v>41</v>
      </c>
      <c r="C4183" s="9">
        <v>43025</v>
      </c>
      <c r="D4183" s="10">
        <v>45786</v>
      </c>
      <c r="E4183" s="11">
        <v>67973</v>
      </c>
      <c r="F4183" t="s">
        <v>288</v>
      </c>
      <c r="G4183" s="10">
        <f t="shared" si="275"/>
        <v>45816</v>
      </c>
      <c r="H4183" t="s">
        <v>284</v>
      </c>
      <c r="I4183" s="12" t="str">
        <f t="shared" si="276"/>
        <v>4302567973</v>
      </c>
      <c r="J4183" s="10">
        <v>45819</v>
      </c>
      <c r="K4183" s="11">
        <v>67973</v>
      </c>
      <c r="L4183" s="11">
        <f t="shared" si="277"/>
        <v>0</v>
      </c>
      <c r="O4183" s="10">
        <f>+IFERROR(VLOOKUP(I4183,'[1]Resumen pagos 2025'!$1:$1048576,9,0),0)</f>
        <v>45819</v>
      </c>
      <c r="P4183" t="b">
        <f t="shared" si="278"/>
        <v>1</v>
      </c>
    </row>
    <row r="4184" spans="1:16">
      <c r="A4184" t="s">
        <v>724</v>
      </c>
      <c r="B4184" t="s">
        <v>41</v>
      </c>
      <c r="C4184" s="9">
        <v>51260492</v>
      </c>
      <c r="D4184" s="10">
        <v>45787</v>
      </c>
      <c r="E4184" s="11">
        <v>89271</v>
      </c>
      <c r="F4184" t="s">
        <v>288</v>
      </c>
      <c r="G4184" s="10">
        <f t="shared" si="275"/>
        <v>45817</v>
      </c>
      <c r="H4184" t="s">
        <v>284</v>
      </c>
      <c r="I4184" s="12" t="str">
        <f t="shared" si="276"/>
        <v>5126049289271</v>
      </c>
      <c r="J4184" s="10">
        <v>45810</v>
      </c>
      <c r="K4184" s="11">
        <v>89271</v>
      </c>
      <c r="L4184" s="11">
        <f t="shared" si="277"/>
        <v>0</v>
      </c>
      <c r="O4184" s="10">
        <f>+IFERROR(VLOOKUP(I4184,'[1]Resumen pagos 2025'!$1:$1048576,9,0),0)</f>
        <v>0</v>
      </c>
      <c r="P4184" t="b">
        <f t="shared" si="278"/>
        <v>0</v>
      </c>
    </row>
    <row r="4185" spans="1:16">
      <c r="A4185" t="s">
        <v>710</v>
      </c>
      <c r="B4185" t="s">
        <v>41</v>
      </c>
      <c r="C4185" s="9">
        <v>14374</v>
      </c>
      <c r="D4185" s="10">
        <v>45789</v>
      </c>
      <c r="E4185" s="11">
        <v>1823592</v>
      </c>
      <c r="F4185" t="s">
        <v>288</v>
      </c>
      <c r="G4185" s="10">
        <f t="shared" si="275"/>
        <v>45819</v>
      </c>
      <c r="H4185" t="s">
        <v>284</v>
      </c>
      <c r="I4185" s="12" t="str">
        <f t="shared" si="276"/>
        <v>143741823592</v>
      </c>
      <c r="J4185" s="10">
        <v>45819</v>
      </c>
      <c r="K4185" s="11">
        <v>1823592</v>
      </c>
      <c r="L4185" s="11">
        <f t="shared" si="277"/>
        <v>0</v>
      </c>
      <c r="O4185" s="10">
        <f>+IFERROR(VLOOKUP(I4185,'[1]Resumen pagos 2025'!$1:$1048576,9,0),0)</f>
        <v>45819</v>
      </c>
      <c r="P4185" t="b">
        <f t="shared" si="278"/>
        <v>1</v>
      </c>
    </row>
    <row r="4186" spans="1:16">
      <c r="A4186" t="s">
        <v>710</v>
      </c>
      <c r="B4186" t="s">
        <v>41</v>
      </c>
      <c r="C4186" s="9">
        <v>14377</v>
      </c>
      <c r="D4186" s="10">
        <v>45789</v>
      </c>
      <c r="E4186" s="11">
        <v>1671593</v>
      </c>
      <c r="F4186" t="s">
        <v>288</v>
      </c>
      <c r="G4186" s="10">
        <f t="shared" si="275"/>
        <v>45819</v>
      </c>
      <c r="H4186" t="s">
        <v>284</v>
      </c>
      <c r="I4186" s="12" t="str">
        <f t="shared" si="276"/>
        <v>143771671593</v>
      </c>
      <c r="J4186" s="10">
        <v>45819</v>
      </c>
      <c r="K4186" s="11">
        <v>1671593</v>
      </c>
      <c r="L4186" s="11">
        <f t="shared" si="277"/>
        <v>0</v>
      </c>
      <c r="O4186" s="10">
        <f>+IFERROR(VLOOKUP(I4186,'[1]Resumen pagos 2025'!$1:$1048576,9,0),0)</f>
        <v>45819</v>
      </c>
      <c r="P4186" t="b">
        <f t="shared" si="278"/>
        <v>1</v>
      </c>
    </row>
    <row r="4187" spans="1:16">
      <c r="A4187" t="s">
        <v>835</v>
      </c>
      <c r="B4187" t="s">
        <v>41</v>
      </c>
      <c r="C4187" s="9">
        <v>2383</v>
      </c>
      <c r="D4187" s="10">
        <v>45789</v>
      </c>
      <c r="E4187" s="11">
        <v>747231</v>
      </c>
      <c r="F4187" t="s">
        <v>288</v>
      </c>
      <c r="G4187" s="10">
        <f t="shared" si="275"/>
        <v>45819</v>
      </c>
      <c r="H4187" t="s">
        <v>284</v>
      </c>
      <c r="I4187" s="12" t="str">
        <f t="shared" si="276"/>
        <v>2383747231</v>
      </c>
      <c r="J4187" s="10">
        <v>45819</v>
      </c>
      <c r="K4187" s="11">
        <v>747231</v>
      </c>
      <c r="L4187" s="11">
        <f t="shared" si="277"/>
        <v>0</v>
      </c>
      <c r="O4187" s="10">
        <f>+IFERROR(VLOOKUP(I4187,'[1]Resumen pagos 2025'!$1:$1048576,9,0),0)</f>
        <v>45819</v>
      </c>
      <c r="P4187" t="b">
        <f t="shared" si="278"/>
        <v>1</v>
      </c>
    </row>
    <row r="4188" spans="1:16">
      <c r="A4188" t="s">
        <v>57</v>
      </c>
      <c r="B4188" t="s">
        <v>41</v>
      </c>
      <c r="C4188" s="9">
        <v>622545</v>
      </c>
      <c r="D4188" s="10">
        <v>45789</v>
      </c>
      <c r="E4188" s="11">
        <v>5013117</v>
      </c>
      <c r="F4188" t="s">
        <v>288</v>
      </c>
      <c r="G4188" s="10">
        <f t="shared" si="275"/>
        <v>45819</v>
      </c>
      <c r="H4188" t="s">
        <v>284</v>
      </c>
      <c r="I4188" s="12" t="str">
        <f t="shared" si="276"/>
        <v>6225455013117</v>
      </c>
      <c r="J4188" s="10">
        <v>45819</v>
      </c>
      <c r="K4188" s="11">
        <v>5013117</v>
      </c>
      <c r="L4188" s="11">
        <f t="shared" si="277"/>
        <v>0</v>
      </c>
      <c r="O4188" s="10">
        <f>+IFERROR(VLOOKUP(I4188,'[1]Resumen pagos 2025'!$1:$1048576,9,0),0)</f>
        <v>45819</v>
      </c>
      <c r="P4188" t="b">
        <f t="shared" si="278"/>
        <v>1</v>
      </c>
    </row>
    <row r="4189" spans="1:16">
      <c r="A4189" t="s">
        <v>306</v>
      </c>
      <c r="B4189" t="s">
        <v>41</v>
      </c>
      <c r="C4189" s="9">
        <v>2107059</v>
      </c>
      <c r="D4189" s="10">
        <v>45789</v>
      </c>
      <c r="E4189" s="11">
        <v>1676980</v>
      </c>
      <c r="F4189" t="s">
        <v>288</v>
      </c>
      <c r="G4189" s="10">
        <f t="shared" si="275"/>
        <v>45819</v>
      </c>
      <c r="H4189" t="s">
        <v>284</v>
      </c>
      <c r="I4189" s="12" t="str">
        <f t="shared" si="276"/>
        <v>21070591676980</v>
      </c>
      <c r="J4189" s="10">
        <v>45786</v>
      </c>
      <c r="K4189" s="11">
        <v>1676980</v>
      </c>
      <c r="L4189" s="11">
        <f t="shared" si="277"/>
        <v>0</v>
      </c>
      <c r="O4189" s="10">
        <f>+IFERROR(VLOOKUP(I4189,'[1]Resumen pagos 2025'!$1:$1048576,9,0),0)</f>
        <v>45789</v>
      </c>
      <c r="P4189" t="b">
        <f t="shared" si="278"/>
        <v>0</v>
      </c>
    </row>
    <row r="4190" spans="1:16">
      <c r="A4190" t="s">
        <v>532</v>
      </c>
      <c r="B4190" t="s">
        <v>41</v>
      </c>
      <c r="C4190" s="9">
        <v>3062</v>
      </c>
      <c r="D4190" s="10">
        <v>45790</v>
      </c>
      <c r="E4190" s="11">
        <v>349896</v>
      </c>
      <c r="F4190" t="s">
        <v>288</v>
      </c>
      <c r="G4190" s="10">
        <f t="shared" si="275"/>
        <v>45820</v>
      </c>
      <c r="H4190" t="s">
        <v>284</v>
      </c>
      <c r="I4190" s="12" t="str">
        <f t="shared" si="276"/>
        <v>3062349896</v>
      </c>
      <c r="J4190" s="10">
        <v>45819</v>
      </c>
      <c r="K4190" s="11">
        <v>349896</v>
      </c>
      <c r="L4190" s="11">
        <f t="shared" si="277"/>
        <v>0</v>
      </c>
      <c r="O4190" s="10">
        <f>+IFERROR(VLOOKUP(I4190,'[1]Resumen pagos 2025'!$1:$1048576,9,0),0)</f>
        <v>45819</v>
      </c>
      <c r="P4190" t="b">
        <f t="shared" si="278"/>
        <v>1</v>
      </c>
    </row>
    <row r="4191" spans="1:16">
      <c r="A4191" t="s">
        <v>305</v>
      </c>
      <c r="B4191" t="s">
        <v>41</v>
      </c>
      <c r="C4191" s="9">
        <v>5273815</v>
      </c>
      <c r="D4191" s="10">
        <v>45790</v>
      </c>
      <c r="E4191" s="11">
        <v>1010950</v>
      </c>
      <c r="F4191" t="s">
        <v>288</v>
      </c>
      <c r="G4191" s="10">
        <f t="shared" si="275"/>
        <v>45820</v>
      </c>
      <c r="H4191" t="s">
        <v>284</v>
      </c>
      <c r="I4191" s="12" t="str">
        <f t="shared" si="276"/>
        <v>52738151010950</v>
      </c>
      <c r="J4191" s="10">
        <v>45790</v>
      </c>
      <c r="K4191" s="11">
        <v>1010950</v>
      </c>
      <c r="L4191" s="11">
        <f t="shared" si="277"/>
        <v>0</v>
      </c>
      <c r="O4191" s="10">
        <f>+IFERROR(VLOOKUP(I4191,'[1]Resumen pagos 2025'!$1:$1048576,9,0),0)</f>
        <v>45790</v>
      </c>
      <c r="P4191" t="b">
        <f t="shared" si="278"/>
        <v>1</v>
      </c>
    </row>
    <row r="4192" spans="1:16">
      <c r="A4192" t="s">
        <v>691</v>
      </c>
      <c r="B4192" t="s">
        <v>41</v>
      </c>
      <c r="C4192" s="9">
        <v>114324</v>
      </c>
      <c r="D4192" s="10">
        <v>45790</v>
      </c>
      <c r="E4192" s="11">
        <v>63550</v>
      </c>
      <c r="F4192" t="s">
        <v>288</v>
      </c>
      <c r="G4192" s="10">
        <f t="shared" si="275"/>
        <v>45820</v>
      </c>
      <c r="H4192" t="s">
        <v>284</v>
      </c>
      <c r="I4192" s="12" t="str">
        <f t="shared" si="276"/>
        <v>11432463550</v>
      </c>
      <c r="J4192" s="10">
        <v>45790</v>
      </c>
      <c r="K4192" s="11">
        <v>63550</v>
      </c>
      <c r="L4192" s="11">
        <f t="shared" si="277"/>
        <v>0</v>
      </c>
      <c r="M4192" t="s">
        <v>836</v>
      </c>
      <c r="O4192" s="10">
        <f>+IFERROR(VLOOKUP(I4192,'[1]Resumen pagos 2025'!$1:$1048576,9,0),0)</f>
        <v>0</v>
      </c>
      <c r="P4192" t="b">
        <f t="shared" si="278"/>
        <v>0</v>
      </c>
    </row>
    <row r="4193" spans="1:16">
      <c r="A4193" t="s">
        <v>336</v>
      </c>
      <c r="B4193" t="s">
        <v>41</v>
      </c>
      <c r="C4193" s="9">
        <v>54650</v>
      </c>
      <c r="D4193" s="10">
        <v>45791</v>
      </c>
      <c r="E4193" s="11">
        <v>911880</v>
      </c>
      <c r="F4193" t="s">
        <v>288</v>
      </c>
      <c r="G4193" s="10">
        <f t="shared" si="275"/>
        <v>45821</v>
      </c>
      <c r="H4193" t="s">
        <v>284</v>
      </c>
      <c r="I4193" s="12" t="str">
        <f t="shared" si="276"/>
        <v>54650911880</v>
      </c>
      <c r="J4193" s="10">
        <v>45791</v>
      </c>
      <c r="K4193" s="11">
        <v>911880</v>
      </c>
      <c r="L4193" s="11">
        <f t="shared" si="277"/>
        <v>0</v>
      </c>
      <c r="O4193" s="10">
        <f>+IFERROR(VLOOKUP(I4193,'[1]Resumen pagos 2025'!$1:$1048576,9,0),0)</f>
        <v>45791</v>
      </c>
      <c r="P4193" t="b">
        <f t="shared" si="278"/>
        <v>1</v>
      </c>
    </row>
    <row r="4194" spans="1:16">
      <c r="A4194" t="s">
        <v>710</v>
      </c>
      <c r="B4194" t="s">
        <v>41</v>
      </c>
      <c r="C4194" s="9">
        <v>14385</v>
      </c>
      <c r="D4194" s="10">
        <v>45791</v>
      </c>
      <c r="E4194" s="11">
        <v>6731555</v>
      </c>
      <c r="F4194" t="s">
        <v>288</v>
      </c>
      <c r="G4194" s="10">
        <f t="shared" si="275"/>
        <v>45821</v>
      </c>
      <c r="H4194" t="s">
        <v>284</v>
      </c>
      <c r="I4194" s="12" t="str">
        <f t="shared" si="276"/>
        <v>143856731555</v>
      </c>
      <c r="J4194" s="10">
        <v>45821</v>
      </c>
      <c r="K4194" s="11">
        <v>6731555</v>
      </c>
      <c r="L4194" s="11">
        <f t="shared" ref="L4194:L4225" si="279">+K4194-E4194</f>
        <v>0</v>
      </c>
      <c r="O4194" s="10">
        <f>+IFERROR(VLOOKUP(I4194,'[1]Resumen pagos 2025'!$1:$1048576,9,0),0)</f>
        <v>45821</v>
      </c>
      <c r="P4194" t="b">
        <f t="shared" si="278"/>
        <v>1</v>
      </c>
    </row>
    <row r="4195" spans="1:16">
      <c r="A4195" t="s">
        <v>63</v>
      </c>
      <c r="B4195" t="s">
        <v>41</v>
      </c>
      <c r="C4195" s="9">
        <v>9504</v>
      </c>
      <c r="D4195" s="10">
        <v>45791</v>
      </c>
      <c r="E4195" s="11">
        <v>1457862</v>
      </c>
      <c r="F4195" t="s">
        <v>288</v>
      </c>
      <c r="G4195" s="10">
        <f t="shared" si="275"/>
        <v>45821</v>
      </c>
      <c r="H4195" t="s">
        <v>284</v>
      </c>
      <c r="I4195" s="12" t="str">
        <f t="shared" si="276"/>
        <v>95041457862</v>
      </c>
      <c r="J4195" s="10">
        <v>45821</v>
      </c>
      <c r="K4195" s="11">
        <v>1457862</v>
      </c>
      <c r="L4195" s="11">
        <f t="shared" si="279"/>
        <v>0</v>
      </c>
      <c r="N4195" s="13" t="s">
        <v>613</v>
      </c>
      <c r="O4195" s="10">
        <f>+IFERROR(VLOOKUP(I4195,'[1]Resumen pagos 2025'!$1:$1048576,9,0),0)</f>
        <v>45821</v>
      </c>
      <c r="P4195" t="b">
        <f t="shared" si="278"/>
        <v>1</v>
      </c>
    </row>
    <row r="4196" spans="1:16">
      <c r="A4196" t="s">
        <v>63</v>
      </c>
      <c r="B4196" t="s">
        <v>41</v>
      </c>
      <c r="C4196" s="9">
        <v>9500</v>
      </c>
      <c r="D4196" s="10">
        <v>45791</v>
      </c>
      <c r="E4196" s="11">
        <v>161974</v>
      </c>
      <c r="F4196" t="s">
        <v>288</v>
      </c>
      <c r="G4196" s="10">
        <f t="shared" si="275"/>
        <v>45821</v>
      </c>
      <c r="H4196" t="s">
        <v>284</v>
      </c>
      <c r="I4196" s="12" t="str">
        <f t="shared" si="276"/>
        <v>9500161974</v>
      </c>
      <c r="J4196" s="10">
        <v>45791</v>
      </c>
      <c r="K4196" s="11">
        <v>161974</v>
      </c>
      <c r="L4196" s="11">
        <f t="shared" si="279"/>
        <v>0</v>
      </c>
      <c r="N4196" s="13" t="s">
        <v>613</v>
      </c>
      <c r="O4196" s="10">
        <f>+IFERROR(VLOOKUP(I4196,'[1]Resumen pagos 2025'!$1:$1048576,9,0),0)</f>
        <v>45821</v>
      </c>
      <c r="P4196" t="b">
        <f t="shared" si="278"/>
        <v>0</v>
      </c>
    </row>
    <row r="4197" spans="1:16">
      <c r="A4197" t="s">
        <v>837</v>
      </c>
      <c r="B4197" t="s">
        <v>41</v>
      </c>
      <c r="C4197" s="9">
        <v>940844</v>
      </c>
      <c r="D4197" s="10">
        <v>45791</v>
      </c>
      <c r="E4197" s="11">
        <v>2009952</v>
      </c>
      <c r="F4197" t="s">
        <v>288</v>
      </c>
      <c r="G4197" s="10">
        <f t="shared" si="275"/>
        <v>45821</v>
      </c>
      <c r="H4197" t="s">
        <v>284</v>
      </c>
      <c r="I4197" s="12" t="str">
        <f t="shared" si="276"/>
        <v>9408442009952</v>
      </c>
      <c r="J4197" s="10">
        <v>45790</v>
      </c>
      <c r="K4197" s="11">
        <v>2009952</v>
      </c>
      <c r="L4197" s="11">
        <f t="shared" si="279"/>
        <v>0</v>
      </c>
      <c r="O4197" s="10">
        <f>+IFERROR(VLOOKUP(I4197,'[1]Resumen pagos 2025'!$1:$1048576,9,0),0)</f>
        <v>0</v>
      </c>
      <c r="P4197" t="b">
        <f t="shared" si="278"/>
        <v>0</v>
      </c>
    </row>
    <row r="4198" spans="1:16">
      <c r="A4198" t="s">
        <v>353</v>
      </c>
      <c r="B4198" t="s">
        <v>41</v>
      </c>
      <c r="C4198" s="9">
        <v>3672</v>
      </c>
      <c r="D4198" s="10">
        <v>45791</v>
      </c>
      <c r="E4198" s="11">
        <v>602034</v>
      </c>
      <c r="F4198" t="s">
        <v>288</v>
      </c>
      <c r="G4198" s="10">
        <f t="shared" si="275"/>
        <v>45821</v>
      </c>
      <c r="H4198" t="s">
        <v>284</v>
      </c>
      <c r="I4198" s="12" t="str">
        <f t="shared" si="276"/>
        <v>3672602034</v>
      </c>
      <c r="J4198" s="10">
        <v>45386</v>
      </c>
      <c r="K4198" s="11">
        <v>602034</v>
      </c>
      <c r="L4198" s="11">
        <f t="shared" si="279"/>
        <v>0</v>
      </c>
      <c r="M4198" t="s">
        <v>838</v>
      </c>
      <c r="O4198" s="10">
        <f>+IFERROR(VLOOKUP(I4198,'[1]Resumen pagos 2025'!$1:$1048576,9,0),0)</f>
        <v>0</v>
      </c>
      <c r="P4198" t="b">
        <f t="shared" si="278"/>
        <v>0</v>
      </c>
    </row>
    <row r="4199" spans="1:16">
      <c r="A4199" t="s">
        <v>183</v>
      </c>
      <c r="B4199" t="s">
        <v>41</v>
      </c>
      <c r="C4199" s="9">
        <v>1186549</v>
      </c>
      <c r="D4199" s="10">
        <v>45791</v>
      </c>
      <c r="E4199" s="11">
        <v>3597000</v>
      </c>
      <c r="F4199" t="s">
        <v>288</v>
      </c>
      <c r="G4199" s="10">
        <f t="shared" si="275"/>
        <v>45821</v>
      </c>
      <c r="H4199" t="s">
        <v>284</v>
      </c>
      <c r="I4199" s="12" t="str">
        <f t="shared" si="276"/>
        <v>11865493597000</v>
      </c>
      <c r="J4199" s="10">
        <v>45821</v>
      </c>
      <c r="K4199" s="11">
        <v>3597000</v>
      </c>
      <c r="L4199" s="11">
        <f t="shared" si="279"/>
        <v>0</v>
      </c>
      <c r="M4199" s="12">
        <f>+K3915+K3926</f>
        <v>5287931</v>
      </c>
      <c r="N4199" s="14" t="s">
        <v>304</v>
      </c>
      <c r="O4199" s="10">
        <f>+IFERROR(VLOOKUP(I4199,'[1]Resumen pagos 2025'!$1:$1048576,9,0),0)</f>
        <v>45821</v>
      </c>
      <c r="P4199" t="b">
        <f t="shared" si="278"/>
        <v>1</v>
      </c>
    </row>
    <row r="4200" spans="1:16">
      <c r="A4200" t="s">
        <v>532</v>
      </c>
      <c r="B4200" t="s">
        <v>41</v>
      </c>
      <c r="C4200" s="9">
        <v>3068</v>
      </c>
      <c r="D4200" s="10">
        <v>45791</v>
      </c>
      <c r="E4200" s="11">
        <v>298848</v>
      </c>
      <c r="F4200" t="s">
        <v>288</v>
      </c>
      <c r="G4200" s="10">
        <f t="shared" si="275"/>
        <v>45821</v>
      </c>
      <c r="H4200" t="s">
        <v>284</v>
      </c>
      <c r="I4200" s="12" t="str">
        <f t="shared" si="276"/>
        <v>3068298848</v>
      </c>
      <c r="J4200" s="10">
        <v>45821</v>
      </c>
      <c r="K4200" s="11">
        <v>298848</v>
      </c>
      <c r="L4200" s="11">
        <f t="shared" si="279"/>
        <v>0</v>
      </c>
      <c r="O4200" s="10">
        <f>+IFERROR(VLOOKUP(I4200,'[1]Resumen pagos 2025'!$1:$1048576,9,0),0)</f>
        <v>45821</v>
      </c>
      <c r="P4200" t="b">
        <f t="shared" si="278"/>
        <v>1</v>
      </c>
    </row>
    <row r="4201" spans="1:16">
      <c r="A4201" t="s">
        <v>305</v>
      </c>
      <c r="B4201" t="s">
        <v>41</v>
      </c>
      <c r="C4201" s="9">
        <v>5274051</v>
      </c>
      <c r="D4201" s="10">
        <v>45791</v>
      </c>
      <c r="E4201" s="11">
        <v>2294960</v>
      </c>
      <c r="F4201" t="s">
        <v>288</v>
      </c>
      <c r="G4201" s="10">
        <f t="shared" si="275"/>
        <v>45821</v>
      </c>
      <c r="H4201" t="s">
        <v>284</v>
      </c>
      <c r="I4201" s="12" t="str">
        <f t="shared" si="276"/>
        <v>52740512294960</v>
      </c>
      <c r="J4201" s="10">
        <v>45791</v>
      </c>
      <c r="K4201" s="11">
        <v>2294960</v>
      </c>
      <c r="L4201" s="11">
        <f t="shared" si="279"/>
        <v>0</v>
      </c>
      <c r="O4201" s="10">
        <f>+IFERROR(VLOOKUP(I4201,'[1]Resumen pagos 2025'!$1:$1048576,9,0),0)</f>
        <v>45791</v>
      </c>
      <c r="P4201" t="b">
        <f t="shared" si="278"/>
        <v>1</v>
      </c>
    </row>
    <row r="4202" spans="1:16">
      <c r="A4202" t="s">
        <v>94</v>
      </c>
      <c r="B4202" t="s">
        <v>41</v>
      </c>
      <c r="C4202" s="9">
        <v>820112</v>
      </c>
      <c r="D4202" s="10">
        <v>45791</v>
      </c>
      <c r="E4202" s="11">
        <v>298583</v>
      </c>
      <c r="F4202" t="s">
        <v>288</v>
      </c>
      <c r="G4202" s="10">
        <f t="shared" si="275"/>
        <v>45821</v>
      </c>
      <c r="H4202" t="s">
        <v>284</v>
      </c>
      <c r="I4202" s="12" t="str">
        <f t="shared" si="276"/>
        <v>820112298583</v>
      </c>
      <c r="J4202" s="10">
        <v>45817</v>
      </c>
      <c r="K4202" s="11">
        <v>298583</v>
      </c>
      <c r="L4202" s="11">
        <f t="shared" si="279"/>
        <v>0</v>
      </c>
      <c r="O4202" s="10">
        <f>+IFERROR(VLOOKUP(I4202,'[1]Resumen pagos 2025'!$1:$1048576,9,0),0)</f>
        <v>45817</v>
      </c>
      <c r="P4202" t="b">
        <f t="shared" si="278"/>
        <v>1</v>
      </c>
    </row>
    <row r="4203" spans="1:16">
      <c r="A4203" t="s">
        <v>434</v>
      </c>
      <c r="B4203" t="s">
        <v>41</v>
      </c>
      <c r="C4203" s="9">
        <v>7066</v>
      </c>
      <c r="D4203" s="10">
        <v>45792</v>
      </c>
      <c r="E4203" s="11">
        <v>4522000</v>
      </c>
      <c r="F4203" t="s">
        <v>288</v>
      </c>
      <c r="G4203" s="10">
        <f t="shared" si="275"/>
        <v>45822</v>
      </c>
      <c r="H4203" t="s">
        <v>284</v>
      </c>
      <c r="I4203" s="12" t="str">
        <f t="shared" si="276"/>
        <v>70664522000</v>
      </c>
      <c r="J4203" s="10">
        <v>45791</v>
      </c>
      <c r="K4203" s="11">
        <v>4522000</v>
      </c>
      <c r="L4203" s="11">
        <f t="shared" si="279"/>
        <v>0</v>
      </c>
      <c r="O4203" s="10">
        <f>+IFERROR(VLOOKUP(I4203,'[1]Resumen pagos 2025'!$1:$1048576,9,0),0)</f>
        <v>45791</v>
      </c>
      <c r="P4203" t="b">
        <f t="shared" si="278"/>
        <v>1</v>
      </c>
    </row>
    <row r="4204" spans="1:16">
      <c r="A4204" t="s">
        <v>67</v>
      </c>
      <c r="B4204" t="s">
        <v>41</v>
      </c>
      <c r="C4204" s="9">
        <v>46968</v>
      </c>
      <c r="D4204" s="10">
        <v>45792</v>
      </c>
      <c r="E4204" s="11">
        <v>539760</v>
      </c>
      <c r="F4204" t="s">
        <v>288</v>
      </c>
      <c r="G4204" s="10">
        <f t="shared" si="275"/>
        <v>45822</v>
      </c>
      <c r="H4204" t="s">
        <v>284</v>
      </c>
      <c r="I4204" s="12" t="str">
        <f t="shared" si="276"/>
        <v>46968539760</v>
      </c>
      <c r="J4204" s="10">
        <v>45821</v>
      </c>
      <c r="K4204" s="11">
        <v>539760</v>
      </c>
      <c r="L4204" s="11">
        <f t="shared" si="279"/>
        <v>0</v>
      </c>
      <c r="O4204" s="10">
        <f>+IFERROR(VLOOKUP(I4204,'[1]Resumen pagos 2025'!$1:$1048576,9,0),0)</f>
        <v>45821</v>
      </c>
      <c r="P4204" t="b">
        <f t="shared" si="278"/>
        <v>1</v>
      </c>
    </row>
    <row r="4205" spans="1:16">
      <c r="A4205" t="s">
        <v>285</v>
      </c>
      <c r="B4205" t="s">
        <v>41</v>
      </c>
      <c r="C4205" s="9">
        <v>1814</v>
      </c>
      <c r="D4205" s="10">
        <v>45792</v>
      </c>
      <c r="E4205" s="11">
        <v>721462</v>
      </c>
      <c r="F4205" t="s">
        <v>288</v>
      </c>
      <c r="G4205" s="10">
        <f t="shared" si="275"/>
        <v>45822</v>
      </c>
      <c r="H4205" t="s">
        <v>284</v>
      </c>
      <c r="I4205" s="12" t="str">
        <f t="shared" si="276"/>
        <v>1814721462</v>
      </c>
      <c r="J4205" s="10">
        <v>45821</v>
      </c>
      <c r="K4205" s="11">
        <v>721462</v>
      </c>
      <c r="L4205" s="11">
        <f t="shared" si="279"/>
        <v>0</v>
      </c>
      <c r="O4205" s="10">
        <f>+IFERROR(VLOOKUP(I4205,'[1]Resumen pagos 2025'!$1:$1048576,9,0),0)</f>
        <v>45821</v>
      </c>
      <c r="P4205" t="b">
        <f t="shared" si="278"/>
        <v>1</v>
      </c>
    </row>
    <row r="4206" spans="1:16">
      <c r="A4206" t="s">
        <v>53</v>
      </c>
      <c r="B4206" t="s">
        <v>41</v>
      </c>
      <c r="C4206" s="9">
        <v>26495</v>
      </c>
      <c r="D4206" s="10">
        <v>45792</v>
      </c>
      <c r="E4206" s="11">
        <v>1159923</v>
      </c>
      <c r="F4206" t="s">
        <v>288</v>
      </c>
      <c r="G4206" s="10">
        <f t="shared" si="275"/>
        <v>45822</v>
      </c>
      <c r="H4206" t="s">
        <v>284</v>
      </c>
      <c r="I4206" s="12" t="str">
        <f t="shared" si="276"/>
        <v>264951159923</v>
      </c>
      <c r="J4206" s="10">
        <v>45821</v>
      </c>
      <c r="K4206" s="11">
        <v>1159923</v>
      </c>
      <c r="L4206" s="11">
        <f t="shared" si="279"/>
        <v>0</v>
      </c>
      <c r="O4206" s="10">
        <f>+IFERROR(VLOOKUP(I4206,'[1]Resumen pagos 2025'!$1:$1048576,9,0),0)</f>
        <v>45821</v>
      </c>
      <c r="P4206" t="b">
        <f t="shared" si="278"/>
        <v>1</v>
      </c>
    </row>
    <row r="4207" spans="1:16">
      <c r="A4207" t="s">
        <v>53</v>
      </c>
      <c r="B4207" t="s">
        <v>41</v>
      </c>
      <c r="C4207" s="9">
        <v>26497</v>
      </c>
      <c r="D4207" s="10">
        <v>45792</v>
      </c>
      <c r="E4207" s="11">
        <v>6514625</v>
      </c>
      <c r="F4207" t="s">
        <v>288</v>
      </c>
      <c r="G4207" s="10">
        <f t="shared" si="275"/>
        <v>45822</v>
      </c>
      <c r="H4207" t="s">
        <v>284</v>
      </c>
      <c r="I4207" s="12" t="str">
        <f t="shared" si="276"/>
        <v>264976514625</v>
      </c>
      <c r="J4207" s="10">
        <v>45821</v>
      </c>
      <c r="K4207" s="11">
        <v>6514625</v>
      </c>
      <c r="L4207" s="11">
        <f t="shared" si="279"/>
        <v>0</v>
      </c>
      <c r="O4207" s="10">
        <f>+IFERROR(VLOOKUP(I4207,'[1]Resumen pagos 2025'!$1:$1048576,9,0),0)</f>
        <v>45821</v>
      </c>
      <c r="P4207" t="b">
        <f t="shared" si="278"/>
        <v>1</v>
      </c>
    </row>
    <row r="4208" spans="1:16">
      <c r="A4208" t="s">
        <v>365</v>
      </c>
      <c r="B4208" t="s">
        <v>41</v>
      </c>
      <c r="C4208" s="9">
        <v>1361</v>
      </c>
      <c r="D4208" s="10">
        <v>45793</v>
      </c>
      <c r="E4208" s="11">
        <v>35498</v>
      </c>
      <c r="F4208" t="s">
        <v>288</v>
      </c>
      <c r="G4208" s="10">
        <f t="shared" si="275"/>
        <v>45823</v>
      </c>
      <c r="H4208" t="s">
        <v>284</v>
      </c>
      <c r="I4208" s="12" t="str">
        <f t="shared" si="276"/>
        <v>136135498</v>
      </c>
      <c r="J4208" s="10">
        <v>45821</v>
      </c>
      <c r="K4208" s="11">
        <v>35498</v>
      </c>
      <c r="L4208" s="11">
        <f t="shared" si="279"/>
        <v>0</v>
      </c>
      <c r="O4208" s="10">
        <f>+IFERROR(VLOOKUP(I4208,'[1]Resumen pagos 2025'!$1:$1048576,9,0),0)</f>
        <v>45821</v>
      </c>
      <c r="P4208" t="b">
        <f t="shared" si="278"/>
        <v>1</v>
      </c>
    </row>
    <row r="4209" spans="1:16">
      <c r="A4209" t="s">
        <v>365</v>
      </c>
      <c r="B4209" t="s">
        <v>41</v>
      </c>
      <c r="C4209" s="9">
        <v>1362</v>
      </c>
      <c r="D4209" s="10">
        <v>45793</v>
      </c>
      <c r="E4209" s="34">
        <v>35498</v>
      </c>
      <c r="F4209" t="s">
        <v>288</v>
      </c>
      <c r="G4209" s="10">
        <f t="shared" si="275"/>
        <v>45823</v>
      </c>
      <c r="H4209" t="s">
        <v>284</v>
      </c>
      <c r="I4209" s="12" t="str">
        <f t="shared" si="276"/>
        <v>136235498</v>
      </c>
      <c r="J4209" s="10">
        <v>45827</v>
      </c>
      <c r="K4209" s="11">
        <v>35498</v>
      </c>
      <c r="L4209" s="11">
        <f t="shared" si="279"/>
        <v>0</v>
      </c>
      <c r="O4209" s="10">
        <f>+IFERROR(VLOOKUP(I4209,'[1]Resumen pagos 2025'!$1:$1048576,9,0),0)</f>
        <v>45827</v>
      </c>
      <c r="P4209" t="b">
        <f t="shared" si="278"/>
        <v>1</v>
      </c>
    </row>
    <row r="4210" spans="1:16">
      <c r="A4210" t="s">
        <v>532</v>
      </c>
      <c r="B4210" t="s">
        <v>41</v>
      </c>
      <c r="C4210" s="9">
        <v>3075</v>
      </c>
      <c r="D4210" s="10">
        <v>45793</v>
      </c>
      <c r="E4210" s="11">
        <v>84488</v>
      </c>
      <c r="F4210" t="s">
        <v>288</v>
      </c>
      <c r="G4210" s="10">
        <f t="shared" si="275"/>
        <v>45823</v>
      </c>
      <c r="H4210" t="s">
        <v>284</v>
      </c>
      <c r="I4210" s="12" t="str">
        <f t="shared" si="276"/>
        <v>307584488</v>
      </c>
      <c r="J4210" s="10">
        <v>45821</v>
      </c>
      <c r="K4210" s="11">
        <v>84488</v>
      </c>
      <c r="L4210" s="11">
        <f t="shared" si="279"/>
        <v>0</v>
      </c>
      <c r="O4210" s="10">
        <f>+IFERROR(VLOOKUP(I4210,'[1]Resumen pagos 2025'!$1:$1048576,9,0),0)</f>
        <v>45821</v>
      </c>
      <c r="P4210" t="b">
        <f t="shared" si="278"/>
        <v>1</v>
      </c>
    </row>
    <row r="4211" spans="1:16">
      <c r="A4211" t="s">
        <v>98</v>
      </c>
      <c r="B4211" t="s">
        <v>41</v>
      </c>
      <c r="C4211" s="9">
        <v>8950</v>
      </c>
      <c r="D4211" s="10">
        <v>45793</v>
      </c>
      <c r="E4211" s="11">
        <v>1023733</v>
      </c>
      <c r="F4211" t="s">
        <v>288</v>
      </c>
      <c r="G4211" s="10">
        <f t="shared" si="275"/>
        <v>45823</v>
      </c>
      <c r="H4211" t="s">
        <v>284</v>
      </c>
      <c r="I4211" s="12" t="str">
        <f t="shared" si="276"/>
        <v>89501023733</v>
      </c>
      <c r="J4211" s="10">
        <v>45821</v>
      </c>
      <c r="K4211" s="11">
        <v>1023733</v>
      </c>
      <c r="L4211" s="11">
        <f t="shared" si="279"/>
        <v>0</v>
      </c>
      <c r="O4211" s="10">
        <f>+IFERROR(VLOOKUP(I4211,'[1]Resumen pagos 2025'!$1:$1048576,9,0),0)</f>
        <v>45821</v>
      </c>
      <c r="P4211" t="b">
        <f t="shared" si="278"/>
        <v>1</v>
      </c>
    </row>
    <row r="4212" spans="1:16">
      <c r="A4212" t="s">
        <v>659</v>
      </c>
      <c r="B4212" t="s">
        <v>41</v>
      </c>
      <c r="C4212" s="9">
        <v>7261664</v>
      </c>
      <c r="D4212" s="10">
        <v>45793</v>
      </c>
      <c r="E4212" s="11">
        <v>14071</v>
      </c>
      <c r="F4212" t="s">
        <v>288</v>
      </c>
      <c r="G4212" s="10">
        <f t="shared" si="275"/>
        <v>45823</v>
      </c>
      <c r="H4212" t="s">
        <v>284</v>
      </c>
      <c r="I4212" s="12" t="str">
        <f t="shared" si="276"/>
        <v>726166414071</v>
      </c>
      <c r="J4212" s="10">
        <v>45793</v>
      </c>
      <c r="K4212" s="11">
        <v>14071</v>
      </c>
      <c r="L4212" s="11">
        <f t="shared" si="279"/>
        <v>0</v>
      </c>
      <c r="O4212" s="10">
        <f>+IFERROR(VLOOKUP(I4212,'[1]Resumen pagos 2025'!$1:$1048576,9,0),0)</f>
        <v>0</v>
      </c>
      <c r="P4212" t="b">
        <f t="shared" si="278"/>
        <v>0</v>
      </c>
    </row>
    <row r="4213" spans="1:16">
      <c r="A4213" s="26" t="s">
        <v>46</v>
      </c>
      <c r="B4213" s="26" t="s">
        <v>310</v>
      </c>
      <c r="C4213" s="23">
        <v>3893</v>
      </c>
      <c r="D4213" s="24">
        <v>45796</v>
      </c>
      <c r="E4213" s="25">
        <v>-1531073</v>
      </c>
      <c r="F4213" s="26" t="s">
        <v>288</v>
      </c>
      <c r="G4213" s="10">
        <f t="shared" si="275"/>
        <v>45826</v>
      </c>
      <c r="H4213" s="26" t="s">
        <v>311</v>
      </c>
      <c r="I4213" s="27" t="str">
        <f t="shared" si="276"/>
        <v>3893-1531073</v>
      </c>
      <c r="J4213" s="24"/>
      <c r="K4213" s="25"/>
      <c r="L4213" s="25">
        <f t="shared" si="279"/>
        <v>1531073</v>
      </c>
      <c r="M4213" s="26"/>
      <c r="N4213" s="13" t="s">
        <v>603</v>
      </c>
      <c r="O4213" s="10">
        <f>+IFERROR(VLOOKUP(I4213,'[1]Resumen pagos 2025'!$1:$1048576,9,0),0)</f>
        <v>0</v>
      </c>
      <c r="P4213" t="b">
        <f t="shared" si="278"/>
        <v>1</v>
      </c>
    </row>
    <row r="4214" spans="1:16" s="26" customFormat="1">
      <c r="A4214" t="s">
        <v>532</v>
      </c>
      <c r="B4214" t="s">
        <v>41</v>
      </c>
      <c r="C4214" s="9">
        <v>3081</v>
      </c>
      <c r="D4214" s="10">
        <v>45796</v>
      </c>
      <c r="E4214" s="34">
        <v>155813</v>
      </c>
      <c r="F4214" t="s">
        <v>288</v>
      </c>
      <c r="G4214" s="10">
        <f t="shared" si="275"/>
        <v>45826</v>
      </c>
      <c r="H4214" t="s">
        <v>284</v>
      </c>
      <c r="I4214" s="12" t="str">
        <f t="shared" si="276"/>
        <v>3081155813</v>
      </c>
      <c r="J4214" s="10">
        <v>45826</v>
      </c>
      <c r="K4214" s="11">
        <v>155813</v>
      </c>
      <c r="L4214" s="11">
        <f t="shared" si="279"/>
        <v>0</v>
      </c>
      <c r="M4214"/>
      <c r="N4214" s="13"/>
      <c r="O4214" s="10">
        <f>+IFERROR(VLOOKUP(I4214,'[1]Resumen pagos 2025'!$1:$1048576,9,0),0)</f>
        <v>45826</v>
      </c>
      <c r="P4214" t="b">
        <f t="shared" si="278"/>
        <v>1</v>
      </c>
    </row>
    <row r="4215" spans="1:16">
      <c r="A4215" t="s">
        <v>54</v>
      </c>
      <c r="B4215" t="s">
        <v>41</v>
      </c>
      <c r="C4215" s="9">
        <v>98750</v>
      </c>
      <c r="D4215" s="10">
        <v>45796</v>
      </c>
      <c r="E4215" s="34">
        <v>7525399</v>
      </c>
      <c r="F4215" t="s">
        <v>288</v>
      </c>
      <c r="G4215" s="10">
        <f t="shared" si="275"/>
        <v>45826</v>
      </c>
      <c r="H4215" t="s">
        <v>284</v>
      </c>
      <c r="I4215" s="12" t="str">
        <f t="shared" si="276"/>
        <v>987507525399</v>
      </c>
      <c r="J4215" s="10">
        <v>45827</v>
      </c>
      <c r="K4215" s="11">
        <v>7525399</v>
      </c>
      <c r="L4215" s="11">
        <f t="shared" si="279"/>
        <v>0</v>
      </c>
      <c r="N4215" s="13" t="s">
        <v>582</v>
      </c>
      <c r="O4215" s="10">
        <f>+IFERROR(VLOOKUP(I4215,'[1]Resumen pagos 2025'!$1:$1048576,9,0),0)</f>
        <v>45827</v>
      </c>
      <c r="P4215" t="b">
        <f t="shared" si="278"/>
        <v>1</v>
      </c>
    </row>
    <row r="4216" spans="1:16">
      <c r="A4216" t="s">
        <v>66</v>
      </c>
      <c r="B4216" t="s">
        <v>41</v>
      </c>
      <c r="C4216" s="9">
        <v>34</v>
      </c>
      <c r="D4216" s="10">
        <v>45796</v>
      </c>
      <c r="E4216" s="11">
        <v>1084806</v>
      </c>
      <c r="F4216" t="s">
        <v>288</v>
      </c>
      <c r="G4216" s="10">
        <f t="shared" si="275"/>
        <v>45826</v>
      </c>
      <c r="H4216" t="s">
        <v>284</v>
      </c>
      <c r="I4216" s="12" t="str">
        <f t="shared" si="276"/>
        <v>341084806</v>
      </c>
      <c r="J4216" s="10">
        <v>45435</v>
      </c>
      <c r="K4216" s="11">
        <v>1084806</v>
      </c>
      <c r="L4216" s="11">
        <f t="shared" si="279"/>
        <v>0</v>
      </c>
      <c r="N4216" s="14" t="s">
        <v>588</v>
      </c>
      <c r="O4216" s="10">
        <f>+IFERROR(VLOOKUP(I4216,'[1]Resumen pagos 2025'!$1:$1048576,9,0),0)</f>
        <v>45800</v>
      </c>
      <c r="P4216" t="b">
        <f t="shared" si="278"/>
        <v>0</v>
      </c>
    </row>
    <row r="4217" spans="1:16">
      <c r="A4217" t="s">
        <v>839</v>
      </c>
      <c r="B4217" t="s">
        <v>41</v>
      </c>
      <c r="C4217" s="9">
        <v>9833</v>
      </c>
      <c r="D4217" s="10">
        <v>45796</v>
      </c>
      <c r="E4217" s="34">
        <v>803932</v>
      </c>
      <c r="F4217" t="s">
        <v>288</v>
      </c>
      <c r="G4217" s="10">
        <f t="shared" si="275"/>
        <v>45826</v>
      </c>
      <c r="H4217" t="s">
        <v>284</v>
      </c>
      <c r="I4217" s="12" t="str">
        <f t="shared" si="276"/>
        <v>9833803932</v>
      </c>
      <c r="J4217" s="10">
        <v>45827</v>
      </c>
      <c r="K4217" s="11">
        <v>535955</v>
      </c>
      <c r="L4217" s="11">
        <f t="shared" si="279"/>
        <v>-267977</v>
      </c>
      <c r="O4217" s="10">
        <f>+IFERROR(VLOOKUP(I4217,'[1]Resumen pagos 2025'!$1:$1048576,9,0),0)</f>
        <v>45827</v>
      </c>
      <c r="P4217" t="b">
        <f t="shared" si="278"/>
        <v>1</v>
      </c>
    </row>
    <row r="4218" spans="1:16">
      <c r="A4218" t="s">
        <v>839</v>
      </c>
      <c r="B4218" t="s">
        <v>41</v>
      </c>
      <c r="C4218" s="9">
        <v>9834</v>
      </c>
      <c r="D4218" s="10">
        <v>45796</v>
      </c>
      <c r="E4218" s="34">
        <v>535955</v>
      </c>
      <c r="F4218" t="s">
        <v>288</v>
      </c>
      <c r="G4218" s="10">
        <f t="shared" si="275"/>
        <v>45826</v>
      </c>
      <c r="H4218" t="s">
        <v>284</v>
      </c>
      <c r="I4218" s="12" t="str">
        <f t="shared" si="276"/>
        <v>9834535955</v>
      </c>
      <c r="J4218" s="10">
        <v>45827</v>
      </c>
      <c r="K4218" s="11">
        <v>328416</v>
      </c>
      <c r="L4218" s="11">
        <f t="shared" si="279"/>
        <v>-207539</v>
      </c>
      <c r="O4218" s="10">
        <f>+IFERROR(VLOOKUP(I4218,'[1]Resumen pagos 2025'!$1:$1048576,9,0),0)</f>
        <v>45827</v>
      </c>
      <c r="P4218" t="b">
        <f t="shared" si="278"/>
        <v>1</v>
      </c>
    </row>
    <row r="4219" spans="1:16">
      <c r="A4219" t="s">
        <v>52</v>
      </c>
      <c r="B4219" t="s">
        <v>41</v>
      </c>
      <c r="C4219" s="9">
        <v>129808</v>
      </c>
      <c r="D4219" s="10">
        <v>45797</v>
      </c>
      <c r="E4219" s="34">
        <v>1572103</v>
      </c>
      <c r="F4219" t="s">
        <v>288</v>
      </c>
      <c r="G4219" s="10">
        <f t="shared" si="275"/>
        <v>45827</v>
      </c>
      <c r="H4219" t="s">
        <v>284</v>
      </c>
      <c r="I4219" s="12" t="str">
        <f t="shared" si="276"/>
        <v>1298081572103</v>
      </c>
      <c r="J4219" s="10">
        <v>45826</v>
      </c>
      <c r="K4219" s="11">
        <v>1572103</v>
      </c>
      <c r="L4219" s="11">
        <f t="shared" si="279"/>
        <v>0</v>
      </c>
      <c r="O4219" s="10">
        <f>+IFERROR(VLOOKUP(I4219,'[1]Resumen pagos 2025'!$1:$1048576,9,0),0)</f>
        <v>45826</v>
      </c>
      <c r="P4219" t="b">
        <f t="shared" si="278"/>
        <v>1</v>
      </c>
    </row>
    <row r="4220" spans="1:16">
      <c r="A4220" t="s">
        <v>52</v>
      </c>
      <c r="B4220" t="s">
        <v>41</v>
      </c>
      <c r="C4220" s="9">
        <v>129809</v>
      </c>
      <c r="D4220" s="10">
        <v>45797</v>
      </c>
      <c r="E4220" s="34">
        <v>7344661</v>
      </c>
      <c r="F4220" t="s">
        <v>288</v>
      </c>
      <c r="G4220" s="10">
        <f t="shared" si="275"/>
        <v>45827</v>
      </c>
      <c r="H4220" t="s">
        <v>284</v>
      </c>
      <c r="I4220" s="12" t="str">
        <f t="shared" si="276"/>
        <v>1298097344661</v>
      </c>
      <c r="J4220" s="10">
        <v>45826</v>
      </c>
      <c r="K4220" s="11">
        <v>7344661</v>
      </c>
      <c r="L4220" s="11">
        <f t="shared" si="279"/>
        <v>0</v>
      </c>
      <c r="O4220" s="10">
        <f>+IFERROR(VLOOKUP(I4220,'[1]Resumen pagos 2025'!$1:$1048576,9,0),0)</f>
        <v>45826</v>
      </c>
      <c r="P4220" t="b">
        <f t="shared" si="278"/>
        <v>1</v>
      </c>
    </row>
    <row r="4221" spans="1:16">
      <c r="A4221" t="s">
        <v>52</v>
      </c>
      <c r="B4221" t="s">
        <v>41</v>
      </c>
      <c r="C4221" s="9">
        <v>129804</v>
      </c>
      <c r="D4221" s="10">
        <v>45797</v>
      </c>
      <c r="E4221" s="34">
        <v>235620</v>
      </c>
      <c r="F4221" t="s">
        <v>288</v>
      </c>
      <c r="G4221" s="10">
        <f t="shared" si="275"/>
        <v>45827</v>
      </c>
      <c r="H4221" t="s">
        <v>284</v>
      </c>
      <c r="I4221" s="12" t="str">
        <f t="shared" si="276"/>
        <v>129804235620</v>
      </c>
      <c r="J4221" s="10">
        <v>45826</v>
      </c>
      <c r="K4221" s="11">
        <v>235620</v>
      </c>
      <c r="L4221" s="11">
        <f t="shared" si="279"/>
        <v>0</v>
      </c>
      <c r="O4221" s="10">
        <f>+IFERROR(VLOOKUP(I4221,'[1]Resumen pagos 2025'!$1:$1048576,9,0),0)</f>
        <v>45826</v>
      </c>
      <c r="P4221" t="b">
        <f t="shared" si="278"/>
        <v>1</v>
      </c>
    </row>
    <row r="4222" spans="1:16">
      <c r="A4222" t="s">
        <v>710</v>
      </c>
      <c r="B4222" t="s">
        <v>41</v>
      </c>
      <c r="C4222" s="9">
        <v>14389</v>
      </c>
      <c r="D4222" s="10">
        <v>45797</v>
      </c>
      <c r="E4222" s="34">
        <v>1151670</v>
      </c>
      <c r="F4222" t="s">
        <v>288</v>
      </c>
      <c r="G4222" s="10">
        <f t="shared" si="275"/>
        <v>45827</v>
      </c>
      <c r="H4222" t="s">
        <v>284</v>
      </c>
      <c r="I4222" s="12" t="str">
        <f t="shared" si="276"/>
        <v>143891151670</v>
      </c>
      <c r="J4222" s="10">
        <v>45826</v>
      </c>
      <c r="K4222" s="11">
        <v>1151670</v>
      </c>
      <c r="L4222" s="11">
        <f t="shared" si="279"/>
        <v>0</v>
      </c>
      <c r="O4222" s="10">
        <f>+IFERROR(VLOOKUP(I4222,'[1]Resumen pagos 2025'!$1:$1048576,9,0),0)</f>
        <v>45826</v>
      </c>
      <c r="P4222" t="b">
        <f t="shared" si="278"/>
        <v>1</v>
      </c>
    </row>
    <row r="4223" spans="1:16">
      <c r="A4223" t="s">
        <v>63</v>
      </c>
      <c r="B4223" t="s">
        <v>41</v>
      </c>
      <c r="C4223" s="9">
        <v>9522</v>
      </c>
      <c r="D4223" s="10">
        <v>45797</v>
      </c>
      <c r="E4223" s="34">
        <v>5579517</v>
      </c>
      <c r="F4223" t="s">
        <v>288</v>
      </c>
      <c r="G4223" s="10">
        <f t="shared" si="275"/>
        <v>45827</v>
      </c>
      <c r="H4223" t="s">
        <v>284</v>
      </c>
      <c r="I4223" s="12" t="str">
        <f t="shared" si="276"/>
        <v>95225579517</v>
      </c>
      <c r="J4223" s="10">
        <v>45826</v>
      </c>
      <c r="K4223" s="11">
        <v>5579517</v>
      </c>
      <c r="L4223" s="11">
        <f t="shared" si="279"/>
        <v>0</v>
      </c>
      <c r="N4223" s="13" t="s">
        <v>613</v>
      </c>
      <c r="O4223" s="10">
        <f>+IFERROR(VLOOKUP(I4223,'[1]Resumen pagos 2025'!$1:$1048576,9,0),0)</f>
        <v>45826</v>
      </c>
      <c r="P4223" t="b">
        <f t="shared" si="278"/>
        <v>1</v>
      </c>
    </row>
    <row r="4224" spans="1:16">
      <c r="A4224" t="s">
        <v>60</v>
      </c>
      <c r="B4224" t="s">
        <v>41</v>
      </c>
      <c r="C4224" s="9">
        <v>23</v>
      </c>
      <c r="D4224" s="10">
        <v>45797</v>
      </c>
      <c r="E4224" s="11">
        <v>471733</v>
      </c>
      <c r="F4224" t="s">
        <v>288</v>
      </c>
      <c r="G4224" s="10">
        <f t="shared" si="275"/>
        <v>45827</v>
      </c>
      <c r="H4224" t="s">
        <v>284</v>
      </c>
      <c r="I4224" s="12" t="str">
        <f t="shared" si="276"/>
        <v>23471733</v>
      </c>
      <c r="J4224" s="10">
        <v>45826</v>
      </c>
      <c r="K4224" s="11">
        <v>471733</v>
      </c>
      <c r="L4224" s="11">
        <f t="shared" si="279"/>
        <v>0</v>
      </c>
      <c r="O4224" s="10">
        <f>+IFERROR(VLOOKUP(I4224,'[1]Resumen pagos 2025'!$1:$1048576,9,0),0)</f>
        <v>45826</v>
      </c>
      <c r="P4224" t="b">
        <f t="shared" si="278"/>
        <v>1</v>
      </c>
    </row>
    <row r="4225" spans="1:16">
      <c r="A4225" t="s">
        <v>54</v>
      </c>
      <c r="B4225" t="s">
        <v>41</v>
      </c>
      <c r="C4225" s="9">
        <v>98784</v>
      </c>
      <c r="D4225" s="10">
        <v>45797</v>
      </c>
      <c r="E4225" s="34">
        <v>1195902</v>
      </c>
      <c r="F4225" t="s">
        <v>288</v>
      </c>
      <c r="G4225" s="10">
        <f t="shared" si="275"/>
        <v>45827</v>
      </c>
      <c r="H4225" t="s">
        <v>284</v>
      </c>
      <c r="I4225" s="12" t="str">
        <f t="shared" si="276"/>
        <v>987841195902</v>
      </c>
      <c r="J4225" s="10">
        <v>45842</v>
      </c>
      <c r="K4225" s="11">
        <v>1195902</v>
      </c>
      <c r="L4225" s="11">
        <f t="shared" si="279"/>
        <v>0</v>
      </c>
      <c r="N4225" s="13" t="s">
        <v>582</v>
      </c>
      <c r="O4225" s="10">
        <f>+IFERROR(VLOOKUP(I4225,'[1]Resumen pagos 2025'!$1:$1048576,9,0),0)</f>
        <v>0</v>
      </c>
      <c r="P4225" t="b">
        <f t="shared" si="278"/>
        <v>0</v>
      </c>
    </row>
    <row r="4226" spans="1:16">
      <c r="A4226" t="s">
        <v>55</v>
      </c>
      <c r="B4226" t="s">
        <v>41</v>
      </c>
      <c r="C4226" s="9">
        <v>1189555</v>
      </c>
      <c r="D4226" s="10">
        <v>45799</v>
      </c>
      <c r="E4226" s="34">
        <v>328416</v>
      </c>
      <c r="F4226" t="s">
        <v>288</v>
      </c>
      <c r="G4226" s="10">
        <f t="shared" ref="G4226:G4289" si="280">+D4226+30</f>
        <v>45829</v>
      </c>
      <c r="H4226" t="s">
        <v>284</v>
      </c>
      <c r="I4226" s="12" t="str">
        <f t="shared" ref="I4226:I4289" si="281">+C4226&amp;E4226</f>
        <v>1189555328416</v>
      </c>
      <c r="J4226" s="10">
        <v>45832</v>
      </c>
      <c r="K4226" s="11">
        <v>328416</v>
      </c>
      <c r="L4226" s="11">
        <f t="shared" ref="L4226:L4257" si="282">+K4226-E4226</f>
        <v>0</v>
      </c>
      <c r="N4226" s="14" t="s">
        <v>304</v>
      </c>
      <c r="O4226" s="10">
        <f>+IFERROR(VLOOKUP(I4226,'[1]Resumen pagos 2025'!$1:$1048576,9,0),0)</f>
        <v>45832</v>
      </c>
      <c r="P4226" t="b">
        <f t="shared" si="278"/>
        <v>1</v>
      </c>
    </row>
    <row r="4227" spans="1:16">
      <c r="A4227" t="s">
        <v>52</v>
      </c>
      <c r="B4227" t="s">
        <v>41</v>
      </c>
      <c r="C4227" s="9">
        <v>129893</v>
      </c>
      <c r="D4227" s="10">
        <v>45800</v>
      </c>
      <c r="E4227" s="34">
        <v>590271</v>
      </c>
      <c r="F4227" t="s">
        <v>288</v>
      </c>
      <c r="G4227" s="10">
        <f t="shared" si="280"/>
        <v>45830</v>
      </c>
      <c r="H4227" t="s">
        <v>284</v>
      </c>
      <c r="I4227" s="12" t="str">
        <f t="shared" si="281"/>
        <v>129893590271</v>
      </c>
      <c r="J4227" s="10">
        <v>45827</v>
      </c>
      <c r="K4227" s="11">
        <v>590271</v>
      </c>
      <c r="L4227" s="11">
        <f t="shared" si="282"/>
        <v>0</v>
      </c>
      <c r="O4227" s="10">
        <f>+IFERROR(VLOOKUP(I4227,'[1]Resumen pagos 2025'!$1:$1048576,9,0),0)</f>
        <v>45827</v>
      </c>
      <c r="P4227" t="b">
        <f t="shared" si="278"/>
        <v>1</v>
      </c>
    </row>
    <row r="4228" spans="1:16">
      <c r="A4228" t="s">
        <v>52</v>
      </c>
      <c r="B4228" t="s">
        <v>41</v>
      </c>
      <c r="C4228" s="9">
        <v>129894</v>
      </c>
      <c r="D4228" s="10">
        <v>45800</v>
      </c>
      <c r="E4228" s="34">
        <v>663425</v>
      </c>
      <c r="F4228" t="s">
        <v>288</v>
      </c>
      <c r="G4228" s="10">
        <f t="shared" si="280"/>
        <v>45830</v>
      </c>
      <c r="H4228" t="s">
        <v>284</v>
      </c>
      <c r="I4228" s="12" t="str">
        <f t="shared" si="281"/>
        <v>129894663425</v>
      </c>
      <c r="J4228" s="10">
        <v>45827</v>
      </c>
      <c r="K4228" s="11">
        <v>663425</v>
      </c>
      <c r="L4228" s="11">
        <f t="shared" si="282"/>
        <v>0</v>
      </c>
      <c r="O4228" s="10">
        <f>+IFERROR(VLOOKUP(I4228,'[1]Resumen pagos 2025'!$1:$1048576,9,0),0)</f>
        <v>45827</v>
      </c>
      <c r="P4228" t="b">
        <f t="shared" si="278"/>
        <v>1</v>
      </c>
    </row>
    <row r="4229" spans="1:16">
      <c r="A4229" t="s">
        <v>51</v>
      </c>
      <c r="B4229" t="s">
        <v>41</v>
      </c>
      <c r="C4229" s="9">
        <v>23286</v>
      </c>
      <c r="D4229" s="10">
        <v>45800</v>
      </c>
      <c r="E4229" s="34">
        <v>102804</v>
      </c>
      <c r="F4229" t="s">
        <v>288</v>
      </c>
      <c r="G4229" s="10">
        <f t="shared" si="280"/>
        <v>45830</v>
      </c>
      <c r="H4229" t="s">
        <v>284</v>
      </c>
      <c r="I4229" s="12" t="str">
        <f t="shared" si="281"/>
        <v>23286102804</v>
      </c>
      <c r="J4229" s="10">
        <v>45827</v>
      </c>
      <c r="K4229" s="11">
        <v>102804</v>
      </c>
      <c r="L4229" s="11">
        <f t="shared" si="282"/>
        <v>0</v>
      </c>
      <c r="O4229" s="10">
        <f>+IFERROR(VLOOKUP(I4229,'[1]Resumen pagos 2025'!$1:$1048576,9,0),0)</f>
        <v>45827</v>
      </c>
      <c r="P4229" t="b">
        <f t="shared" si="278"/>
        <v>1</v>
      </c>
    </row>
    <row r="4230" spans="1:16">
      <c r="A4230" t="s">
        <v>92</v>
      </c>
      <c r="B4230" t="s">
        <v>41</v>
      </c>
      <c r="C4230" s="9">
        <v>2075</v>
      </c>
      <c r="D4230" s="10">
        <v>45800</v>
      </c>
      <c r="E4230" s="34">
        <v>799918</v>
      </c>
      <c r="F4230" t="s">
        <v>288</v>
      </c>
      <c r="G4230" s="10">
        <f t="shared" si="280"/>
        <v>45830</v>
      </c>
      <c r="H4230" t="s">
        <v>284</v>
      </c>
      <c r="I4230" s="12" t="str">
        <f t="shared" si="281"/>
        <v>2075799918</v>
      </c>
      <c r="J4230" s="10">
        <v>45826</v>
      </c>
      <c r="K4230" s="11">
        <v>799918</v>
      </c>
      <c r="L4230" s="11">
        <f t="shared" si="282"/>
        <v>0</v>
      </c>
      <c r="O4230" s="10">
        <f>+IFERROR(VLOOKUP(I4230,'[1]Resumen pagos 2025'!$1:$1048576,9,0),0)</f>
        <v>45826</v>
      </c>
      <c r="P4230" t="b">
        <f t="shared" si="278"/>
        <v>1</v>
      </c>
    </row>
    <row r="4231" spans="1:16">
      <c r="A4231" t="s">
        <v>478</v>
      </c>
      <c r="B4231" t="s">
        <v>41</v>
      </c>
      <c r="C4231" s="9">
        <v>607</v>
      </c>
      <c r="D4231" s="10">
        <v>45803</v>
      </c>
      <c r="E4231" s="11">
        <v>179900</v>
      </c>
      <c r="F4231" t="s">
        <v>288</v>
      </c>
      <c r="G4231" s="10">
        <f t="shared" si="280"/>
        <v>45833</v>
      </c>
      <c r="H4231" t="s">
        <v>284</v>
      </c>
      <c r="I4231" s="12" t="str">
        <f t="shared" si="281"/>
        <v>607179900</v>
      </c>
      <c r="J4231" s="10">
        <v>45826</v>
      </c>
      <c r="K4231" s="11">
        <v>179900</v>
      </c>
      <c r="L4231" s="11">
        <f t="shared" si="282"/>
        <v>0</v>
      </c>
      <c r="O4231" s="10">
        <f>+IFERROR(VLOOKUP(I4231,'[1]Resumen pagos 2025'!$1:$1048576,9,0),0)</f>
        <v>45826</v>
      </c>
      <c r="P4231" t="b">
        <f t="shared" ref="P4231:P4294" si="283">+O4231=J4231</f>
        <v>1</v>
      </c>
    </row>
    <row r="4232" spans="1:16">
      <c r="A4232" t="s">
        <v>478</v>
      </c>
      <c r="B4232" t="s">
        <v>310</v>
      </c>
      <c r="C4232" s="9">
        <v>1758</v>
      </c>
      <c r="D4232" s="10">
        <v>45803</v>
      </c>
      <c r="E4232" s="11">
        <v>-179900</v>
      </c>
      <c r="F4232" t="s">
        <v>288</v>
      </c>
      <c r="G4232" s="10">
        <f t="shared" si="280"/>
        <v>45833</v>
      </c>
      <c r="H4232" t="s">
        <v>311</v>
      </c>
      <c r="I4232" s="12" t="str">
        <f t="shared" si="281"/>
        <v>1758-179900</v>
      </c>
      <c r="L4232" s="11">
        <f t="shared" si="282"/>
        <v>179900</v>
      </c>
      <c r="M4232" t="s">
        <v>840</v>
      </c>
      <c r="N4232" s="13" t="s">
        <v>554</v>
      </c>
      <c r="O4232" s="10">
        <f>+IFERROR(VLOOKUP(I4232,'[1]Resumen pagos 2025'!$1:$1048576,9,0),0)</f>
        <v>0</v>
      </c>
      <c r="P4232" t="b">
        <f t="shared" si="283"/>
        <v>1</v>
      </c>
    </row>
    <row r="4233" spans="1:16">
      <c r="A4233" t="s">
        <v>55</v>
      </c>
      <c r="B4233" t="s">
        <v>41</v>
      </c>
      <c r="C4233" s="9">
        <v>1189600</v>
      </c>
      <c r="D4233" s="10">
        <v>45803</v>
      </c>
      <c r="E4233" s="11">
        <v>3199980</v>
      </c>
      <c r="F4233" t="s">
        <v>288</v>
      </c>
      <c r="G4233" s="10">
        <f t="shared" si="280"/>
        <v>45833</v>
      </c>
      <c r="H4233" t="s">
        <v>284</v>
      </c>
      <c r="I4233" s="12" t="str">
        <f t="shared" si="281"/>
        <v>11896003199980</v>
      </c>
      <c r="J4233" s="10">
        <v>45832</v>
      </c>
      <c r="K4233" s="11">
        <v>3199980</v>
      </c>
      <c r="L4233" s="11">
        <f t="shared" si="282"/>
        <v>0</v>
      </c>
      <c r="N4233" s="14" t="s">
        <v>304</v>
      </c>
      <c r="O4233" s="10">
        <f>+IFERROR(VLOOKUP(I4233,'[1]Resumen pagos 2025'!$1:$1048576,9,0),0)</f>
        <v>45832</v>
      </c>
      <c r="P4233" t="b">
        <f t="shared" si="283"/>
        <v>1</v>
      </c>
    </row>
    <row r="4234" spans="1:16">
      <c r="A4234" t="s">
        <v>55</v>
      </c>
      <c r="B4234" t="s">
        <v>41</v>
      </c>
      <c r="C4234" s="9">
        <v>1189601</v>
      </c>
      <c r="D4234" s="10">
        <v>45803</v>
      </c>
      <c r="E4234" s="11">
        <v>3249990</v>
      </c>
      <c r="F4234" t="s">
        <v>288</v>
      </c>
      <c r="G4234" s="10">
        <f t="shared" si="280"/>
        <v>45833</v>
      </c>
      <c r="H4234" t="s">
        <v>284</v>
      </c>
      <c r="I4234" s="12" t="str">
        <f t="shared" si="281"/>
        <v>11896013249990</v>
      </c>
      <c r="J4234" s="10">
        <v>45832</v>
      </c>
      <c r="K4234" s="11">
        <v>3249990</v>
      </c>
      <c r="L4234" s="11">
        <f t="shared" si="282"/>
        <v>0</v>
      </c>
      <c r="N4234" s="14" t="s">
        <v>304</v>
      </c>
      <c r="O4234" s="10">
        <f>+IFERROR(VLOOKUP(I4234,'[1]Resumen pagos 2025'!$1:$1048576,9,0),0)</f>
        <v>45832</v>
      </c>
      <c r="P4234" t="b">
        <f t="shared" si="283"/>
        <v>1</v>
      </c>
    </row>
    <row r="4235" spans="1:16">
      <c r="A4235" t="s">
        <v>289</v>
      </c>
      <c r="B4235" t="s">
        <v>41</v>
      </c>
      <c r="C4235" s="9">
        <v>7900</v>
      </c>
      <c r="D4235" s="10">
        <v>45803</v>
      </c>
      <c r="E4235" s="11">
        <v>84570</v>
      </c>
      <c r="F4235" t="s">
        <v>288</v>
      </c>
      <c r="G4235" s="10">
        <f t="shared" si="280"/>
        <v>45833</v>
      </c>
      <c r="H4235" t="s">
        <v>284</v>
      </c>
      <c r="I4235" s="12" t="str">
        <f t="shared" si="281"/>
        <v>790084570</v>
      </c>
      <c r="J4235" s="10">
        <v>45832</v>
      </c>
      <c r="K4235" s="11">
        <v>84570</v>
      </c>
      <c r="L4235" s="11">
        <f t="shared" si="282"/>
        <v>0</v>
      </c>
      <c r="O4235" s="10">
        <f>+IFERROR(VLOOKUP(I4235,'[1]Resumen pagos 2025'!$1:$1048576,9,0),0)</f>
        <v>45832</v>
      </c>
      <c r="P4235" t="b">
        <f t="shared" si="283"/>
        <v>1</v>
      </c>
    </row>
    <row r="4236" spans="1:16">
      <c r="A4236" t="s">
        <v>65</v>
      </c>
      <c r="B4236" t="s">
        <v>41</v>
      </c>
      <c r="C4236" s="9">
        <v>5811</v>
      </c>
      <c r="D4236" s="10">
        <v>45803</v>
      </c>
      <c r="E4236" s="11">
        <v>21593</v>
      </c>
      <c r="F4236" t="s">
        <v>288</v>
      </c>
      <c r="G4236" s="10">
        <f t="shared" si="280"/>
        <v>45833</v>
      </c>
      <c r="H4236" t="s">
        <v>284</v>
      </c>
      <c r="I4236" s="12" t="str">
        <f t="shared" si="281"/>
        <v>581121593</v>
      </c>
      <c r="J4236" s="10">
        <v>45832</v>
      </c>
      <c r="K4236" s="11">
        <v>21593</v>
      </c>
      <c r="L4236" s="11">
        <f t="shared" si="282"/>
        <v>0</v>
      </c>
      <c r="O4236" s="10">
        <f>+IFERROR(VLOOKUP(I4236,'[1]Resumen pagos 2025'!$1:$1048576,9,0),0)</f>
        <v>45832</v>
      </c>
      <c r="P4236" t="b">
        <f t="shared" si="283"/>
        <v>1</v>
      </c>
    </row>
    <row r="4237" spans="1:16">
      <c r="A4237" t="s">
        <v>128</v>
      </c>
      <c r="B4237" t="s">
        <v>41</v>
      </c>
      <c r="C4237" s="9">
        <v>881236</v>
      </c>
      <c r="D4237" s="10">
        <v>45804</v>
      </c>
      <c r="E4237" s="11">
        <v>1102596</v>
      </c>
      <c r="F4237" t="s">
        <v>288</v>
      </c>
      <c r="G4237" s="10">
        <f t="shared" si="280"/>
        <v>45834</v>
      </c>
      <c r="H4237" t="s">
        <v>284</v>
      </c>
      <c r="I4237" s="12" t="str">
        <f t="shared" si="281"/>
        <v>8812361102596</v>
      </c>
      <c r="J4237" s="10">
        <v>45832</v>
      </c>
      <c r="K4237" s="11">
        <v>1102596</v>
      </c>
      <c r="L4237" s="11">
        <f t="shared" si="282"/>
        <v>0</v>
      </c>
      <c r="O4237" s="10">
        <f>+IFERROR(VLOOKUP(I4237,'[1]Resumen pagos 2025'!$1:$1048576,9,0),0)</f>
        <v>45832</v>
      </c>
      <c r="P4237" t="b">
        <f t="shared" si="283"/>
        <v>1</v>
      </c>
    </row>
    <row r="4238" spans="1:16">
      <c r="A4238" t="s">
        <v>46</v>
      </c>
      <c r="B4238" t="s">
        <v>41</v>
      </c>
      <c r="C4238" s="9">
        <v>26230</v>
      </c>
      <c r="D4238" s="10">
        <v>45804</v>
      </c>
      <c r="E4238" s="11">
        <v>1573972</v>
      </c>
      <c r="F4238" t="s">
        <v>288</v>
      </c>
      <c r="G4238" s="10">
        <f t="shared" si="280"/>
        <v>45834</v>
      </c>
      <c r="H4238" t="s">
        <v>284</v>
      </c>
      <c r="I4238" s="12" t="str">
        <f t="shared" si="281"/>
        <v>262301573972</v>
      </c>
      <c r="J4238" s="10">
        <v>45832</v>
      </c>
      <c r="K4238" s="11">
        <v>1573972</v>
      </c>
      <c r="L4238" s="11">
        <f t="shared" si="282"/>
        <v>0</v>
      </c>
      <c r="N4238" s="13" t="s">
        <v>603</v>
      </c>
      <c r="O4238" s="10">
        <f>+IFERROR(VLOOKUP(I4238,'[1]Resumen pagos 2025'!$1:$1048576,9,0),0)</f>
        <v>45832</v>
      </c>
      <c r="P4238" t="b">
        <f t="shared" si="283"/>
        <v>1</v>
      </c>
    </row>
    <row r="4239" spans="1:16">
      <c r="A4239" t="s">
        <v>532</v>
      </c>
      <c r="B4239" t="s">
        <v>41</v>
      </c>
      <c r="C4239" s="9">
        <v>3103</v>
      </c>
      <c r="D4239" s="10">
        <v>45804</v>
      </c>
      <c r="E4239" s="11">
        <v>192887</v>
      </c>
      <c r="F4239" t="s">
        <v>288</v>
      </c>
      <c r="G4239" s="10">
        <f t="shared" si="280"/>
        <v>45834</v>
      </c>
      <c r="H4239" t="s">
        <v>284</v>
      </c>
      <c r="I4239" s="12" t="str">
        <f t="shared" si="281"/>
        <v>3103192887</v>
      </c>
      <c r="J4239" s="10">
        <v>45832</v>
      </c>
      <c r="K4239" s="11">
        <v>192887</v>
      </c>
      <c r="L4239" s="11">
        <f t="shared" si="282"/>
        <v>0</v>
      </c>
      <c r="O4239" s="10">
        <f>+IFERROR(VLOOKUP(I4239,'[1]Resumen pagos 2025'!$1:$1048576,9,0),0)</f>
        <v>45832</v>
      </c>
      <c r="P4239" t="b">
        <f t="shared" si="283"/>
        <v>1</v>
      </c>
    </row>
    <row r="4240" spans="1:16">
      <c r="A4240" t="s">
        <v>54</v>
      </c>
      <c r="B4240" t="s">
        <v>41</v>
      </c>
      <c r="C4240" s="9">
        <v>98873</v>
      </c>
      <c r="D4240" s="10">
        <v>45804</v>
      </c>
      <c r="E4240" s="11">
        <v>522061</v>
      </c>
      <c r="F4240" t="s">
        <v>288</v>
      </c>
      <c r="G4240" s="10">
        <f t="shared" si="280"/>
        <v>45834</v>
      </c>
      <c r="H4240" t="s">
        <v>284</v>
      </c>
      <c r="I4240" s="12" t="str">
        <f t="shared" si="281"/>
        <v>98873522061</v>
      </c>
      <c r="J4240" s="10">
        <v>45832</v>
      </c>
      <c r="K4240" s="11">
        <v>522061</v>
      </c>
      <c r="L4240" s="11">
        <f t="shared" si="282"/>
        <v>0</v>
      </c>
      <c r="N4240" s="13" t="s">
        <v>582</v>
      </c>
      <c r="O4240" s="10">
        <f>+IFERROR(VLOOKUP(I4240,'[1]Resumen pagos 2025'!$1:$1048576,9,0),0)</f>
        <v>45832</v>
      </c>
      <c r="P4240" t="b">
        <f t="shared" si="283"/>
        <v>1</v>
      </c>
    </row>
    <row r="4241" spans="1:16">
      <c r="A4241" t="s">
        <v>57</v>
      </c>
      <c r="B4241" t="s">
        <v>41</v>
      </c>
      <c r="C4241" s="9">
        <v>623267</v>
      </c>
      <c r="D4241" s="10">
        <v>45804</v>
      </c>
      <c r="E4241" s="11">
        <v>1221185</v>
      </c>
      <c r="F4241" t="s">
        <v>288</v>
      </c>
      <c r="G4241" s="10">
        <f t="shared" si="280"/>
        <v>45834</v>
      </c>
      <c r="H4241" t="s">
        <v>284</v>
      </c>
      <c r="I4241" s="12" t="str">
        <f t="shared" si="281"/>
        <v>6232671221185</v>
      </c>
      <c r="J4241" s="10">
        <v>45832</v>
      </c>
      <c r="K4241" s="11">
        <v>1221185</v>
      </c>
      <c r="L4241" s="11">
        <f t="shared" si="282"/>
        <v>0</v>
      </c>
      <c r="O4241" s="10">
        <f>+IFERROR(VLOOKUP(I4241,'[1]Resumen pagos 2025'!$1:$1048576,9,0),0)</f>
        <v>45832</v>
      </c>
      <c r="P4241" t="b">
        <f t="shared" si="283"/>
        <v>1</v>
      </c>
    </row>
    <row r="4242" spans="1:16">
      <c r="A4242" t="s">
        <v>59</v>
      </c>
      <c r="B4242" t="s">
        <v>41</v>
      </c>
      <c r="C4242" s="9">
        <v>9865</v>
      </c>
      <c r="D4242" s="10">
        <v>45804</v>
      </c>
      <c r="E4242" s="11">
        <v>239928</v>
      </c>
      <c r="F4242" t="s">
        <v>288</v>
      </c>
      <c r="G4242" s="10">
        <f t="shared" si="280"/>
        <v>45834</v>
      </c>
      <c r="H4242" t="s">
        <v>284</v>
      </c>
      <c r="I4242" s="12" t="str">
        <f t="shared" si="281"/>
        <v>9865239928</v>
      </c>
      <c r="J4242" s="10">
        <v>45832</v>
      </c>
      <c r="K4242" s="11">
        <v>239928</v>
      </c>
      <c r="L4242" s="11">
        <f t="shared" si="282"/>
        <v>0</v>
      </c>
      <c r="O4242" s="10">
        <f>+IFERROR(VLOOKUP(I4242,'[1]Resumen pagos 2025'!$1:$1048576,9,0),0)</f>
        <v>45832</v>
      </c>
      <c r="P4242" t="b">
        <f t="shared" si="283"/>
        <v>1</v>
      </c>
    </row>
    <row r="4243" spans="1:16">
      <c r="A4243" t="s">
        <v>286</v>
      </c>
      <c r="B4243" t="s">
        <v>41</v>
      </c>
      <c r="C4243" s="9">
        <v>3465279</v>
      </c>
      <c r="D4243" s="10">
        <v>45804</v>
      </c>
      <c r="E4243" s="11">
        <v>263280</v>
      </c>
      <c r="F4243" t="s">
        <v>288</v>
      </c>
      <c r="G4243" s="10">
        <f t="shared" si="280"/>
        <v>45834</v>
      </c>
      <c r="H4243" t="s">
        <v>284</v>
      </c>
      <c r="I4243" s="12" t="str">
        <f t="shared" si="281"/>
        <v>3465279263280</v>
      </c>
      <c r="J4243" s="10">
        <v>45804</v>
      </c>
      <c r="K4243" s="11">
        <v>263280</v>
      </c>
      <c r="L4243" s="11">
        <f t="shared" si="282"/>
        <v>0</v>
      </c>
      <c r="O4243" s="10">
        <f>+IFERROR(VLOOKUP(I4243,'[1]Resumen pagos 2025'!$1:$1048576,9,0),0)</f>
        <v>0</v>
      </c>
      <c r="P4243" t="b">
        <f t="shared" si="283"/>
        <v>0</v>
      </c>
    </row>
    <row r="4244" spans="1:16">
      <c r="A4244" t="s">
        <v>286</v>
      </c>
      <c r="B4244" t="s">
        <v>41</v>
      </c>
      <c r="C4244" s="9">
        <v>3465291</v>
      </c>
      <c r="D4244" s="10">
        <v>45804</v>
      </c>
      <c r="E4244" s="11">
        <v>98201</v>
      </c>
      <c r="F4244" t="s">
        <v>288</v>
      </c>
      <c r="G4244" s="10">
        <f t="shared" si="280"/>
        <v>45834</v>
      </c>
      <c r="H4244" t="s">
        <v>284</v>
      </c>
      <c r="I4244" s="12" t="str">
        <f t="shared" si="281"/>
        <v>346529198201</v>
      </c>
      <c r="J4244" s="10">
        <v>45804</v>
      </c>
      <c r="K4244" s="11">
        <v>98201</v>
      </c>
      <c r="L4244" s="11">
        <f t="shared" si="282"/>
        <v>0</v>
      </c>
      <c r="O4244" s="10">
        <f>+IFERROR(VLOOKUP(I4244,'[1]Resumen pagos 2025'!$1:$1048576,9,0),0)</f>
        <v>0</v>
      </c>
      <c r="P4244" t="b">
        <f t="shared" si="283"/>
        <v>0</v>
      </c>
    </row>
    <row r="4245" spans="1:16">
      <c r="A4245" t="s">
        <v>668</v>
      </c>
      <c r="B4245" t="s">
        <v>41</v>
      </c>
      <c r="C4245" s="9">
        <v>51734939</v>
      </c>
      <c r="D4245" s="10">
        <v>45805</v>
      </c>
      <c r="E4245" s="11">
        <v>13152</v>
      </c>
      <c r="F4245" t="s">
        <v>288</v>
      </c>
      <c r="G4245" s="10">
        <f t="shared" si="280"/>
        <v>45835</v>
      </c>
      <c r="H4245" t="s">
        <v>284</v>
      </c>
      <c r="I4245" s="12" t="str">
        <f t="shared" si="281"/>
        <v>5173493913152</v>
      </c>
      <c r="J4245" s="10">
        <v>45805</v>
      </c>
      <c r="K4245" s="11">
        <v>13152</v>
      </c>
      <c r="L4245" s="11">
        <f t="shared" si="282"/>
        <v>0</v>
      </c>
      <c r="O4245" s="10">
        <f>+IFERROR(VLOOKUP(I4245,'[1]Resumen pagos 2025'!$1:$1048576,9,0),0)</f>
        <v>0</v>
      </c>
      <c r="P4245" t="b">
        <f t="shared" si="283"/>
        <v>0</v>
      </c>
    </row>
    <row r="4246" spans="1:16">
      <c r="A4246" t="s">
        <v>668</v>
      </c>
      <c r="B4246" t="s">
        <v>297</v>
      </c>
      <c r="C4246" s="9">
        <v>13588680</v>
      </c>
      <c r="D4246" s="10">
        <v>45805</v>
      </c>
      <c r="E4246" s="11">
        <v>6190</v>
      </c>
      <c r="F4246" t="s">
        <v>288</v>
      </c>
      <c r="G4246" s="10">
        <f t="shared" si="280"/>
        <v>45835</v>
      </c>
      <c r="H4246" t="s">
        <v>284</v>
      </c>
      <c r="I4246" s="12" t="str">
        <f t="shared" si="281"/>
        <v>135886806190</v>
      </c>
      <c r="J4246" s="10">
        <v>45805</v>
      </c>
      <c r="K4246" s="11">
        <v>6190</v>
      </c>
      <c r="L4246" s="11">
        <f t="shared" si="282"/>
        <v>0</v>
      </c>
      <c r="O4246" s="10">
        <f>+IFERROR(VLOOKUP(I4246,'[1]Resumen pagos 2025'!$1:$1048576,9,0),0)</f>
        <v>0</v>
      </c>
      <c r="P4246" t="b">
        <f t="shared" si="283"/>
        <v>0</v>
      </c>
    </row>
    <row r="4247" spans="1:16">
      <c r="A4247" t="s">
        <v>397</v>
      </c>
      <c r="B4247" t="s">
        <v>41</v>
      </c>
      <c r="C4247" s="9">
        <v>9644</v>
      </c>
      <c r="D4247" s="10">
        <v>45805</v>
      </c>
      <c r="E4247" s="11">
        <v>5221000</v>
      </c>
      <c r="F4247" t="s">
        <v>288</v>
      </c>
      <c r="G4247" s="10">
        <f t="shared" si="280"/>
        <v>45835</v>
      </c>
      <c r="H4247" t="s">
        <v>284</v>
      </c>
      <c r="I4247" s="12" t="str">
        <f t="shared" si="281"/>
        <v>96445221000</v>
      </c>
      <c r="J4247" s="10">
        <v>45797</v>
      </c>
      <c r="K4247" s="11">
        <v>5221000</v>
      </c>
      <c r="L4247" s="11">
        <f t="shared" si="282"/>
        <v>0</v>
      </c>
      <c r="O4247" s="10">
        <f>+IFERROR(VLOOKUP(I4247,'[1]Resumen pagos 2025'!$1:$1048576,9,0),0)</f>
        <v>45797</v>
      </c>
      <c r="P4247" t="b">
        <f t="shared" si="283"/>
        <v>1</v>
      </c>
    </row>
    <row r="4248" spans="1:16">
      <c r="A4248" t="s">
        <v>716</v>
      </c>
      <c r="B4248" t="s">
        <v>297</v>
      </c>
      <c r="C4248" s="9">
        <v>59</v>
      </c>
      <c r="D4248" s="10">
        <v>45805</v>
      </c>
      <c r="E4248" s="11">
        <v>705258</v>
      </c>
      <c r="F4248" t="s">
        <v>288</v>
      </c>
      <c r="G4248" s="10">
        <f t="shared" si="280"/>
        <v>45835</v>
      </c>
      <c r="H4248" t="s">
        <v>284</v>
      </c>
      <c r="I4248" s="12" t="str">
        <f t="shared" si="281"/>
        <v>59705258</v>
      </c>
      <c r="J4248" s="10">
        <v>45812</v>
      </c>
      <c r="K4248" s="11">
        <v>705258</v>
      </c>
      <c r="L4248" s="11">
        <f t="shared" si="282"/>
        <v>0</v>
      </c>
      <c r="O4248" s="10">
        <f>+IFERROR(VLOOKUP(I4248,'[1]Resumen pagos 2025'!$1:$1048576,9,0),0)</f>
        <v>45812</v>
      </c>
      <c r="P4248" t="b">
        <f t="shared" si="283"/>
        <v>1</v>
      </c>
    </row>
    <row r="4249" spans="1:16">
      <c r="A4249" t="s">
        <v>841</v>
      </c>
      <c r="B4249" t="s">
        <v>41</v>
      </c>
      <c r="C4249" s="9">
        <v>51949</v>
      </c>
      <c r="D4249" s="10">
        <v>45806</v>
      </c>
      <c r="E4249" s="11">
        <v>794700</v>
      </c>
      <c r="F4249" t="s">
        <v>288</v>
      </c>
      <c r="G4249" s="10">
        <f t="shared" si="280"/>
        <v>45836</v>
      </c>
      <c r="H4249" t="s">
        <v>284</v>
      </c>
      <c r="I4249" s="12" t="str">
        <f t="shared" si="281"/>
        <v>51949794700</v>
      </c>
      <c r="J4249" s="70">
        <v>45800</v>
      </c>
      <c r="K4249" s="11">
        <v>794700</v>
      </c>
      <c r="L4249" s="11">
        <f t="shared" si="282"/>
        <v>0</v>
      </c>
      <c r="O4249" s="10">
        <f>+IFERROR(VLOOKUP(I4249,'[1]Resumen pagos 2025'!$1:$1048576,9,0),0)</f>
        <v>0</v>
      </c>
      <c r="P4249" t="b">
        <f t="shared" si="283"/>
        <v>0</v>
      </c>
    </row>
    <row r="4250" spans="1:16">
      <c r="A4250" t="s">
        <v>842</v>
      </c>
      <c r="B4250" t="s">
        <v>41</v>
      </c>
      <c r="C4250" s="9">
        <v>38891</v>
      </c>
      <c r="D4250" s="10">
        <v>45806</v>
      </c>
      <c r="E4250" s="11">
        <v>2994000</v>
      </c>
      <c r="F4250" t="s">
        <v>288</v>
      </c>
      <c r="G4250" s="10">
        <f t="shared" si="280"/>
        <v>45836</v>
      </c>
      <c r="H4250" t="s">
        <v>284</v>
      </c>
      <c r="I4250" s="12" t="str">
        <f t="shared" si="281"/>
        <v>388912994000</v>
      </c>
      <c r="J4250" s="10">
        <v>45805</v>
      </c>
      <c r="K4250" s="11">
        <v>2994000</v>
      </c>
      <c r="L4250" s="11">
        <f t="shared" si="282"/>
        <v>0</v>
      </c>
      <c r="O4250" s="10">
        <f>+IFERROR(VLOOKUP(I4250,'[1]Resumen pagos 2025'!$1:$1048576,9,0),0)</f>
        <v>0</v>
      </c>
      <c r="P4250" t="b">
        <f t="shared" si="283"/>
        <v>0</v>
      </c>
    </row>
    <row r="4251" spans="1:16">
      <c r="A4251" t="s">
        <v>47</v>
      </c>
      <c r="B4251" t="s">
        <v>41</v>
      </c>
      <c r="C4251" s="9">
        <v>14412</v>
      </c>
      <c r="D4251" s="10">
        <v>45806</v>
      </c>
      <c r="E4251" s="11">
        <v>2043159</v>
      </c>
      <c r="F4251" t="s">
        <v>288</v>
      </c>
      <c r="G4251" s="10">
        <f t="shared" si="280"/>
        <v>45836</v>
      </c>
      <c r="H4251" t="s">
        <v>284</v>
      </c>
      <c r="I4251" s="12" t="str">
        <f t="shared" si="281"/>
        <v>144122043159</v>
      </c>
      <c r="J4251" s="10">
        <v>45832</v>
      </c>
      <c r="K4251" s="11">
        <v>2043159</v>
      </c>
      <c r="L4251" s="11">
        <f t="shared" si="282"/>
        <v>0</v>
      </c>
      <c r="O4251" s="10">
        <f>+IFERROR(VLOOKUP(I4251,'[1]Resumen pagos 2025'!$1:$1048576,9,0),0)</f>
        <v>45832</v>
      </c>
      <c r="P4251" t="b">
        <f t="shared" si="283"/>
        <v>1</v>
      </c>
    </row>
    <row r="4252" spans="1:16">
      <c r="A4252" t="s">
        <v>47</v>
      </c>
      <c r="B4252" t="s">
        <v>41</v>
      </c>
      <c r="C4252" s="9">
        <v>14408</v>
      </c>
      <c r="D4252" s="10">
        <v>45806</v>
      </c>
      <c r="E4252" s="11">
        <v>35513</v>
      </c>
      <c r="F4252" t="s">
        <v>288</v>
      </c>
      <c r="G4252" s="10">
        <f t="shared" si="280"/>
        <v>45836</v>
      </c>
      <c r="H4252" t="s">
        <v>284</v>
      </c>
      <c r="I4252" s="12" t="str">
        <f t="shared" si="281"/>
        <v>1440835513</v>
      </c>
      <c r="J4252" s="10">
        <v>45832</v>
      </c>
      <c r="K4252" s="11">
        <v>35513</v>
      </c>
      <c r="L4252" s="11">
        <f t="shared" si="282"/>
        <v>0</v>
      </c>
      <c r="O4252" s="10">
        <f>+IFERROR(VLOOKUP(I4252,'[1]Resumen pagos 2025'!$1:$1048576,9,0),0)</f>
        <v>45832</v>
      </c>
      <c r="P4252" t="b">
        <f t="shared" si="283"/>
        <v>1</v>
      </c>
    </row>
    <row r="4253" spans="1:16">
      <c r="A4253" t="s">
        <v>98</v>
      </c>
      <c r="B4253" t="s">
        <v>41</v>
      </c>
      <c r="C4253" s="9">
        <v>9118</v>
      </c>
      <c r="D4253" s="10">
        <v>45806</v>
      </c>
      <c r="E4253" s="11">
        <v>2751723</v>
      </c>
      <c r="F4253" t="s">
        <v>288</v>
      </c>
      <c r="G4253" s="10">
        <f t="shared" si="280"/>
        <v>45836</v>
      </c>
      <c r="H4253" t="s">
        <v>284</v>
      </c>
      <c r="I4253" s="12" t="str">
        <f t="shared" si="281"/>
        <v>91182751723</v>
      </c>
      <c r="J4253" s="10">
        <v>45834</v>
      </c>
      <c r="K4253" s="34">
        <v>2751723</v>
      </c>
      <c r="L4253" s="11">
        <f t="shared" si="282"/>
        <v>0</v>
      </c>
      <c r="M4253" t="s">
        <v>843</v>
      </c>
      <c r="O4253" s="10">
        <f>+IFERROR(VLOOKUP(I4253,'[1]Resumen pagos 2025'!$1:$1048576,9,0),0)</f>
        <v>45834</v>
      </c>
      <c r="P4253" t="b">
        <f t="shared" si="283"/>
        <v>1</v>
      </c>
    </row>
    <row r="4254" spans="1:16">
      <c r="A4254" t="s">
        <v>53</v>
      </c>
      <c r="B4254" t="s">
        <v>41</v>
      </c>
      <c r="C4254" s="9">
        <v>26579</v>
      </c>
      <c r="D4254" s="10">
        <v>45806</v>
      </c>
      <c r="E4254" s="11">
        <v>6395349</v>
      </c>
      <c r="F4254" t="s">
        <v>288</v>
      </c>
      <c r="G4254" s="10">
        <f t="shared" si="280"/>
        <v>45836</v>
      </c>
      <c r="H4254" t="s">
        <v>284</v>
      </c>
      <c r="I4254" s="12" t="str">
        <f t="shared" si="281"/>
        <v>265796395349</v>
      </c>
      <c r="J4254" s="10">
        <v>45832</v>
      </c>
      <c r="K4254" s="11">
        <v>6395349</v>
      </c>
      <c r="L4254" s="11">
        <f t="shared" si="282"/>
        <v>0</v>
      </c>
      <c r="O4254" s="10">
        <f>+IFERROR(VLOOKUP(I4254,'[1]Resumen pagos 2025'!$1:$1048576,9,0),0)</f>
        <v>45832</v>
      </c>
      <c r="P4254" t="b">
        <f t="shared" si="283"/>
        <v>1</v>
      </c>
    </row>
    <row r="4255" spans="1:16">
      <c r="A4255" t="s">
        <v>763</v>
      </c>
      <c r="B4255" t="s">
        <v>41</v>
      </c>
      <c r="C4255" s="9">
        <v>24105584</v>
      </c>
      <c r="D4255" s="10">
        <v>45806</v>
      </c>
      <c r="E4255" s="11">
        <v>2345970</v>
      </c>
      <c r="F4255" t="s">
        <v>288</v>
      </c>
      <c r="G4255" s="10">
        <f t="shared" si="280"/>
        <v>45836</v>
      </c>
      <c r="H4255" t="s">
        <v>284</v>
      </c>
      <c r="I4255" s="12" t="str">
        <f t="shared" si="281"/>
        <v>241055842345970</v>
      </c>
      <c r="J4255" s="10">
        <v>45806</v>
      </c>
      <c r="K4255" s="11">
        <v>2345970</v>
      </c>
      <c r="L4255" s="11">
        <f t="shared" si="282"/>
        <v>0</v>
      </c>
      <c r="O4255" s="10">
        <f>+IFERROR(VLOOKUP(I4255,'[1]Resumen pagos 2025'!$1:$1048576,9,0),0)</f>
        <v>0</v>
      </c>
      <c r="P4255" t="b">
        <f t="shared" si="283"/>
        <v>0</v>
      </c>
    </row>
    <row r="4256" spans="1:16">
      <c r="A4256" t="s">
        <v>633</v>
      </c>
      <c r="B4256" t="s">
        <v>41</v>
      </c>
      <c r="C4256" s="9">
        <v>736</v>
      </c>
      <c r="D4256" s="10">
        <v>45806</v>
      </c>
      <c r="E4256" s="11">
        <v>200001</v>
      </c>
      <c r="F4256" t="s">
        <v>288</v>
      </c>
      <c r="G4256" s="10">
        <f t="shared" si="280"/>
        <v>45836</v>
      </c>
      <c r="H4256" t="s">
        <v>284</v>
      </c>
      <c r="I4256" s="12" t="str">
        <f t="shared" si="281"/>
        <v>736200001</v>
      </c>
      <c r="J4256" s="10">
        <v>45807</v>
      </c>
      <c r="K4256" s="11">
        <v>200000</v>
      </c>
      <c r="L4256" s="11">
        <f t="shared" si="282"/>
        <v>-1</v>
      </c>
      <c r="O4256" s="10">
        <f>+IFERROR(VLOOKUP(I4256,'[1]Resumen pagos 2025'!$1:$1048576,9,0),0)</f>
        <v>0</v>
      </c>
      <c r="P4256" t="b">
        <f t="shared" si="283"/>
        <v>0</v>
      </c>
    </row>
    <row r="4257" spans="1:16">
      <c r="A4257" t="s">
        <v>305</v>
      </c>
      <c r="B4257" t="s">
        <v>41</v>
      </c>
      <c r="C4257" s="9">
        <v>5277655</v>
      </c>
      <c r="D4257" s="10">
        <v>45807</v>
      </c>
      <c r="E4257" s="11">
        <v>4163960</v>
      </c>
      <c r="F4257" t="s">
        <v>288</v>
      </c>
      <c r="G4257" s="10">
        <f t="shared" si="280"/>
        <v>45837</v>
      </c>
      <c r="H4257" t="s">
        <v>284</v>
      </c>
      <c r="I4257" s="12" t="str">
        <f t="shared" si="281"/>
        <v>52776554163960</v>
      </c>
      <c r="J4257" s="10">
        <v>45807</v>
      </c>
      <c r="K4257" s="11">
        <v>4163960</v>
      </c>
      <c r="L4257" s="11">
        <f t="shared" si="282"/>
        <v>0</v>
      </c>
      <c r="O4257" s="10">
        <f>+IFERROR(VLOOKUP(I4257,'[1]Resumen pagos 2025'!$1:$1048576,9,0),0)</f>
        <v>0</v>
      </c>
      <c r="P4257" t="b">
        <f t="shared" si="283"/>
        <v>0</v>
      </c>
    </row>
    <row r="4258" spans="1:16">
      <c r="A4258" t="s">
        <v>580</v>
      </c>
      <c r="B4258" t="s">
        <v>41</v>
      </c>
      <c r="C4258" s="9">
        <v>194278</v>
      </c>
      <c r="D4258" s="10">
        <v>45807</v>
      </c>
      <c r="E4258" s="11">
        <v>290965</v>
      </c>
      <c r="F4258" t="s">
        <v>288</v>
      </c>
      <c r="G4258" s="10">
        <f t="shared" si="280"/>
        <v>45837</v>
      </c>
      <c r="H4258" t="s">
        <v>284</v>
      </c>
      <c r="I4258" s="12" t="str">
        <f t="shared" si="281"/>
        <v>194278290965</v>
      </c>
      <c r="J4258" s="10">
        <v>45832</v>
      </c>
      <c r="K4258" s="11">
        <v>290965</v>
      </c>
      <c r="L4258" s="11">
        <f t="shared" ref="L4258:L4270" si="284">+K4258-E4258</f>
        <v>0</v>
      </c>
      <c r="O4258" s="10">
        <f>+IFERROR(VLOOKUP(I4258,'[1]Resumen pagos 2025'!$1:$1048576,9,0),0)</f>
        <v>45832</v>
      </c>
      <c r="P4258" t="b">
        <f t="shared" si="283"/>
        <v>1</v>
      </c>
    </row>
    <row r="4259" spans="1:16">
      <c r="A4259" t="s">
        <v>702</v>
      </c>
      <c r="B4259" t="s">
        <v>41</v>
      </c>
      <c r="C4259" s="9">
        <v>35590</v>
      </c>
      <c r="D4259" s="10">
        <v>45807</v>
      </c>
      <c r="E4259" s="11">
        <v>449981</v>
      </c>
      <c r="F4259" t="s">
        <v>288</v>
      </c>
      <c r="G4259" s="10">
        <f t="shared" si="280"/>
        <v>45837</v>
      </c>
      <c r="H4259" t="s">
        <v>284</v>
      </c>
      <c r="I4259" s="12" t="str">
        <f t="shared" si="281"/>
        <v>35590449981</v>
      </c>
      <c r="J4259" s="10">
        <v>45807</v>
      </c>
      <c r="K4259" s="11">
        <v>449980</v>
      </c>
      <c r="L4259" s="11">
        <f t="shared" si="284"/>
        <v>-1</v>
      </c>
      <c r="O4259" s="10">
        <f>+IFERROR(VLOOKUP(I4259,'[1]Resumen pagos 2025'!$1:$1048576,9,0),0)</f>
        <v>0</v>
      </c>
      <c r="P4259" t="b">
        <f t="shared" si="283"/>
        <v>0</v>
      </c>
    </row>
    <row r="4260" spans="1:16">
      <c r="A4260" t="s">
        <v>58</v>
      </c>
      <c r="B4260" t="s">
        <v>41</v>
      </c>
      <c r="C4260" s="9">
        <v>5298</v>
      </c>
      <c r="D4260" s="10">
        <v>45807</v>
      </c>
      <c r="E4260" s="11">
        <v>902000</v>
      </c>
      <c r="F4260" t="s">
        <v>288</v>
      </c>
      <c r="G4260" s="10">
        <f t="shared" si="280"/>
        <v>45837</v>
      </c>
      <c r="H4260" t="s">
        <v>284</v>
      </c>
      <c r="I4260" s="12" t="str">
        <f t="shared" si="281"/>
        <v>5298902000</v>
      </c>
      <c r="J4260" s="10">
        <v>45835</v>
      </c>
      <c r="K4260" s="11">
        <v>902000</v>
      </c>
      <c r="L4260" s="11">
        <f t="shared" si="284"/>
        <v>0</v>
      </c>
      <c r="O4260" s="10">
        <f>+IFERROR(VLOOKUP(I4260,'[1]Resumen pagos 2025'!$1:$1048576,9,0),0)</f>
        <v>45835</v>
      </c>
      <c r="P4260" t="b">
        <f t="shared" si="283"/>
        <v>1</v>
      </c>
    </row>
    <row r="4261" spans="1:16">
      <c r="A4261" t="s">
        <v>306</v>
      </c>
      <c r="B4261" t="s">
        <v>41</v>
      </c>
      <c r="C4261" s="9">
        <v>2108269</v>
      </c>
      <c r="D4261" s="10">
        <v>45807</v>
      </c>
      <c r="E4261" s="11">
        <v>4514960</v>
      </c>
      <c r="F4261" t="s">
        <v>288</v>
      </c>
      <c r="G4261" s="10">
        <f t="shared" si="280"/>
        <v>45837</v>
      </c>
      <c r="H4261" t="s">
        <v>284</v>
      </c>
      <c r="I4261" s="12" t="str">
        <f t="shared" si="281"/>
        <v>21082694514960</v>
      </c>
      <c r="J4261" s="10">
        <v>45807</v>
      </c>
      <c r="K4261" s="11">
        <v>4514960</v>
      </c>
      <c r="L4261" s="11">
        <f t="shared" si="284"/>
        <v>0</v>
      </c>
      <c r="O4261" s="10">
        <f>+IFERROR(VLOOKUP(I4261,'[1]Resumen pagos 2025'!$1:$1048576,9,0),0)</f>
        <v>0</v>
      </c>
      <c r="P4261" t="b">
        <f t="shared" si="283"/>
        <v>0</v>
      </c>
    </row>
    <row r="4262" spans="1:16">
      <c r="A4262" t="s">
        <v>453</v>
      </c>
      <c r="B4262" t="s">
        <v>41</v>
      </c>
      <c r="C4262" s="9">
        <v>1947466</v>
      </c>
      <c r="D4262" s="10">
        <v>45808</v>
      </c>
      <c r="E4262" s="11">
        <v>429990</v>
      </c>
      <c r="F4262" t="s">
        <v>288</v>
      </c>
      <c r="G4262" s="10">
        <f t="shared" si="280"/>
        <v>45838</v>
      </c>
      <c r="H4262" t="s">
        <v>284</v>
      </c>
      <c r="I4262" s="12" t="str">
        <f t="shared" si="281"/>
        <v>1947466429990</v>
      </c>
      <c r="J4262" s="10">
        <v>45807</v>
      </c>
      <c r="K4262" s="11">
        <v>429990</v>
      </c>
      <c r="L4262" s="11">
        <f t="shared" si="284"/>
        <v>0</v>
      </c>
      <c r="O4262" s="10">
        <f>+IFERROR(VLOOKUP(I4262,'[1]Resumen pagos 2025'!$1:$1048576,9,0),0)</f>
        <v>0</v>
      </c>
      <c r="P4262" t="b">
        <f t="shared" si="283"/>
        <v>0</v>
      </c>
    </row>
    <row r="4263" spans="1:16">
      <c r="A4263" t="s">
        <v>453</v>
      </c>
      <c r="B4263" t="s">
        <v>41</v>
      </c>
      <c r="C4263" s="9">
        <v>1947461</v>
      </c>
      <c r="D4263" s="10">
        <v>45808</v>
      </c>
      <c r="E4263" s="11">
        <v>1149990</v>
      </c>
      <c r="F4263" t="s">
        <v>288</v>
      </c>
      <c r="G4263" s="10">
        <f t="shared" si="280"/>
        <v>45838</v>
      </c>
      <c r="H4263" t="s">
        <v>284</v>
      </c>
      <c r="I4263" s="12" t="str">
        <f t="shared" si="281"/>
        <v>19474611149990</v>
      </c>
      <c r="J4263" s="10">
        <v>45807</v>
      </c>
      <c r="K4263" s="11">
        <v>1149990</v>
      </c>
      <c r="L4263" s="11">
        <f t="shared" si="284"/>
        <v>0</v>
      </c>
      <c r="O4263" s="10">
        <f>+IFERROR(VLOOKUP(I4263,'[1]Resumen pagos 2025'!$1:$1048576,9,0),0)</f>
        <v>0</v>
      </c>
      <c r="P4263" t="b">
        <f t="shared" si="283"/>
        <v>0</v>
      </c>
    </row>
    <row r="4264" spans="1:16">
      <c r="A4264" t="s">
        <v>844</v>
      </c>
      <c r="B4264" t="s">
        <v>41</v>
      </c>
      <c r="C4264" s="9">
        <v>2517789</v>
      </c>
      <c r="D4264" s="10">
        <v>45808</v>
      </c>
      <c r="E4264" s="11">
        <v>765980</v>
      </c>
      <c r="F4264" t="s">
        <v>288</v>
      </c>
      <c r="G4264" s="10">
        <f t="shared" si="280"/>
        <v>45838</v>
      </c>
      <c r="H4264" t="s">
        <v>284</v>
      </c>
      <c r="I4264" s="12" t="str">
        <f t="shared" si="281"/>
        <v>2517789765980</v>
      </c>
      <c r="J4264" s="10">
        <v>45767</v>
      </c>
      <c r="K4264" s="11">
        <v>765980</v>
      </c>
      <c r="L4264" s="11">
        <f t="shared" si="284"/>
        <v>0</v>
      </c>
      <c r="N4264" s="13" t="s">
        <v>845</v>
      </c>
      <c r="O4264" s="10">
        <f>+IFERROR(VLOOKUP(I4264,'[1]Resumen pagos 2025'!$1:$1048576,9,0),0)</f>
        <v>0</v>
      </c>
      <c r="P4264" t="b">
        <f t="shared" si="283"/>
        <v>0</v>
      </c>
    </row>
    <row r="4265" spans="1:16">
      <c r="A4265" t="s">
        <v>54</v>
      </c>
      <c r="B4265" t="s">
        <v>41</v>
      </c>
      <c r="C4265" s="9">
        <v>98949</v>
      </c>
      <c r="D4265" s="10">
        <v>45808</v>
      </c>
      <c r="E4265" s="11">
        <v>839920</v>
      </c>
      <c r="F4265" t="s">
        <v>288</v>
      </c>
      <c r="G4265" s="10">
        <f t="shared" si="280"/>
        <v>45838</v>
      </c>
      <c r="H4265" t="s">
        <v>284</v>
      </c>
      <c r="I4265" s="12" t="str">
        <f t="shared" si="281"/>
        <v>98949839920</v>
      </c>
      <c r="J4265" s="10">
        <v>45807</v>
      </c>
      <c r="K4265" s="11">
        <v>839920</v>
      </c>
      <c r="L4265" s="11">
        <f t="shared" si="284"/>
        <v>0</v>
      </c>
      <c r="M4265" t="s">
        <v>579</v>
      </c>
      <c r="N4265" s="13" t="s">
        <v>582</v>
      </c>
      <c r="O4265" s="10">
        <f>+IFERROR(VLOOKUP(I4265,'[1]Resumen pagos 2025'!$1:$1048576,9,0),0)</f>
        <v>0</v>
      </c>
      <c r="P4265" t="b">
        <f t="shared" si="283"/>
        <v>0</v>
      </c>
    </row>
    <row r="4266" spans="1:16">
      <c r="A4266" t="s">
        <v>846</v>
      </c>
      <c r="B4266" t="s">
        <v>41</v>
      </c>
      <c r="C4266" s="9">
        <v>15514</v>
      </c>
      <c r="D4266" s="10">
        <v>45809</v>
      </c>
      <c r="E4266" s="11">
        <v>50980</v>
      </c>
      <c r="F4266" t="s">
        <v>288</v>
      </c>
      <c r="G4266" s="10">
        <f t="shared" si="280"/>
        <v>45839</v>
      </c>
      <c r="H4266" t="s">
        <v>284</v>
      </c>
      <c r="I4266" s="12" t="str">
        <f t="shared" si="281"/>
        <v>1551450980</v>
      </c>
      <c r="J4266" s="10">
        <v>45809</v>
      </c>
      <c r="K4266" s="11">
        <v>50980</v>
      </c>
      <c r="L4266" s="11">
        <f t="shared" si="284"/>
        <v>0</v>
      </c>
      <c r="M4266" t="s">
        <v>579</v>
      </c>
      <c r="O4266" s="10">
        <f>+IFERROR(VLOOKUP(I4266,'[1]Resumen pagos 2025'!$1:$1048576,9,0),0)</f>
        <v>45809</v>
      </c>
      <c r="P4266" t="b">
        <f t="shared" si="283"/>
        <v>1</v>
      </c>
    </row>
    <row r="4267" spans="1:16">
      <c r="A4267" t="s">
        <v>127</v>
      </c>
      <c r="B4267" t="s">
        <v>297</v>
      </c>
      <c r="C4267" s="9">
        <v>248552</v>
      </c>
      <c r="D4267" s="10">
        <v>45809</v>
      </c>
      <c r="E4267" s="11">
        <v>57495</v>
      </c>
      <c r="F4267" t="s">
        <v>288</v>
      </c>
      <c r="G4267" s="10">
        <f t="shared" si="280"/>
        <v>45839</v>
      </c>
      <c r="H4267" t="s">
        <v>284</v>
      </c>
      <c r="I4267" s="12" t="str">
        <f t="shared" si="281"/>
        <v>24855257495</v>
      </c>
      <c r="J4267" s="10">
        <v>45839</v>
      </c>
      <c r="K4267" s="11">
        <v>57495</v>
      </c>
      <c r="L4267" s="11">
        <f t="shared" si="284"/>
        <v>0</v>
      </c>
      <c r="O4267" s="10">
        <f>+IFERROR(VLOOKUP(I4267,'[1]Resumen pagos 2025'!$1:$1048576,9,0),0)</f>
        <v>0</v>
      </c>
      <c r="P4267" t="b">
        <f t="shared" si="283"/>
        <v>0</v>
      </c>
    </row>
    <row r="4268" spans="1:16">
      <c r="A4268" t="s">
        <v>55</v>
      </c>
      <c r="B4268" t="s">
        <v>41</v>
      </c>
      <c r="C4268" s="9">
        <v>1185228</v>
      </c>
      <c r="D4268" s="10">
        <v>45809</v>
      </c>
      <c r="E4268" s="11">
        <v>34990</v>
      </c>
      <c r="F4268" t="s">
        <v>288</v>
      </c>
      <c r="G4268" s="10">
        <f t="shared" si="280"/>
        <v>45839</v>
      </c>
      <c r="H4268" t="s">
        <v>284</v>
      </c>
      <c r="I4268" s="12" t="str">
        <f t="shared" si="281"/>
        <v>118522834990</v>
      </c>
      <c r="J4268" s="10">
        <v>45809</v>
      </c>
      <c r="K4268" s="11">
        <v>34990</v>
      </c>
      <c r="L4268" s="11">
        <f t="shared" si="284"/>
        <v>0</v>
      </c>
      <c r="M4268" t="s">
        <v>579</v>
      </c>
      <c r="N4268" s="14" t="s">
        <v>304</v>
      </c>
      <c r="O4268" s="10">
        <f>+IFERROR(VLOOKUP(I4268,'[1]Resumen pagos 2025'!$1:$1048576,9,0),0)</f>
        <v>45809</v>
      </c>
      <c r="P4268" t="b">
        <f t="shared" si="283"/>
        <v>1</v>
      </c>
    </row>
    <row r="4269" spans="1:16">
      <c r="A4269" t="s">
        <v>649</v>
      </c>
      <c r="B4269" t="s">
        <v>41</v>
      </c>
      <c r="C4269" s="9">
        <v>3162</v>
      </c>
      <c r="D4269" s="10">
        <v>45809</v>
      </c>
      <c r="E4269" s="11">
        <v>107269</v>
      </c>
      <c r="F4269" t="s">
        <v>288</v>
      </c>
      <c r="G4269" s="10">
        <f t="shared" si="280"/>
        <v>45839</v>
      </c>
      <c r="H4269" t="s">
        <v>284</v>
      </c>
      <c r="I4269" s="12" t="str">
        <f t="shared" si="281"/>
        <v>3162107269</v>
      </c>
      <c r="J4269" s="10">
        <v>45810</v>
      </c>
      <c r="K4269" s="11">
        <v>107269</v>
      </c>
      <c r="L4269" s="11">
        <f t="shared" si="284"/>
        <v>0</v>
      </c>
      <c r="O4269" s="10">
        <f>+IFERROR(VLOOKUP(I4269,'[1]Resumen pagos 2025'!$1:$1048576,9,0),0)</f>
        <v>45810</v>
      </c>
      <c r="P4269" t="b">
        <f t="shared" si="283"/>
        <v>1</v>
      </c>
    </row>
    <row r="4270" spans="1:16">
      <c r="A4270" t="s">
        <v>478</v>
      </c>
      <c r="B4270" t="s">
        <v>41</v>
      </c>
      <c r="C4270" s="9">
        <v>614</v>
      </c>
      <c r="D4270" s="10">
        <v>45810</v>
      </c>
      <c r="E4270" s="11">
        <v>349800</v>
      </c>
      <c r="F4270" t="s">
        <v>288</v>
      </c>
      <c r="G4270" s="10">
        <f t="shared" si="280"/>
        <v>45840</v>
      </c>
      <c r="H4270" t="s">
        <v>284</v>
      </c>
      <c r="I4270" s="12" t="str">
        <f t="shared" si="281"/>
        <v>614349800</v>
      </c>
      <c r="J4270" s="10">
        <v>45826</v>
      </c>
      <c r="K4270" s="11">
        <v>349800</v>
      </c>
      <c r="L4270" s="11">
        <f t="shared" si="284"/>
        <v>0</v>
      </c>
      <c r="O4270" s="10">
        <f>+IFERROR(VLOOKUP(I4270,'[1]Resumen pagos 2025'!$1:$1048576,9,0),0)</f>
        <v>45826</v>
      </c>
      <c r="P4270" t="b">
        <f t="shared" si="283"/>
        <v>1</v>
      </c>
    </row>
    <row r="4271" spans="1:16">
      <c r="A4271" t="s">
        <v>584</v>
      </c>
      <c r="B4271" t="s">
        <v>41</v>
      </c>
      <c r="C4271" s="9">
        <v>14266</v>
      </c>
      <c r="D4271" s="10">
        <v>45810</v>
      </c>
      <c r="E4271" s="11">
        <v>161970</v>
      </c>
      <c r="F4271" t="s">
        <v>288</v>
      </c>
      <c r="G4271" s="10">
        <f t="shared" si="280"/>
        <v>45840</v>
      </c>
      <c r="H4271" t="s">
        <v>284</v>
      </c>
      <c r="I4271" s="12" t="str">
        <f t="shared" si="281"/>
        <v>14266161970</v>
      </c>
      <c r="J4271" s="10">
        <v>45810</v>
      </c>
      <c r="K4271" s="11">
        <v>183900</v>
      </c>
      <c r="L4271" s="11">
        <f>+J4260-E4271</f>
        <v>-116135</v>
      </c>
      <c r="O4271" s="10">
        <f>+IFERROR(VLOOKUP(I4271,'[1]Resumen pagos 2025'!$1:$1048576,9,0),0)</f>
        <v>45810</v>
      </c>
      <c r="P4271" t="b">
        <f t="shared" si="283"/>
        <v>1</v>
      </c>
    </row>
    <row r="4272" spans="1:16">
      <c r="A4272" t="s">
        <v>584</v>
      </c>
      <c r="B4272" t="s">
        <v>41</v>
      </c>
      <c r="C4272" s="9">
        <v>14267</v>
      </c>
      <c r="D4272" s="10">
        <v>45810</v>
      </c>
      <c r="E4272" s="11">
        <v>363970</v>
      </c>
      <c r="F4272" t="s">
        <v>288</v>
      </c>
      <c r="G4272" s="10">
        <f t="shared" si="280"/>
        <v>45840</v>
      </c>
      <c r="H4272" t="s">
        <v>284</v>
      </c>
      <c r="I4272" s="12" t="str">
        <f t="shared" si="281"/>
        <v>14267363970</v>
      </c>
      <c r="J4272" s="10">
        <v>45810</v>
      </c>
      <c r="K4272" s="11">
        <v>363970</v>
      </c>
      <c r="L4272" s="11">
        <f t="shared" ref="L4272:L4335" si="285">+K4272-E4272</f>
        <v>0</v>
      </c>
      <c r="O4272" s="10">
        <f>+IFERROR(VLOOKUP(I4272,'[1]Resumen pagos 2025'!$1:$1048576,9,0),0)</f>
        <v>45810</v>
      </c>
      <c r="P4272" t="b">
        <f t="shared" si="283"/>
        <v>1</v>
      </c>
    </row>
    <row r="4273" spans="1:16">
      <c r="A4273" t="s">
        <v>295</v>
      </c>
      <c r="B4273" t="s">
        <v>41</v>
      </c>
      <c r="C4273" s="9">
        <v>39692</v>
      </c>
      <c r="D4273" s="10">
        <v>45810</v>
      </c>
      <c r="E4273" s="11">
        <v>47600</v>
      </c>
      <c r="F4273" t="s">
        <v>288</v>
      </c>
      <c r="G4273" s="10">
        <f t="shared" si="280"/>
        <v>45840</v>
      </c>
      <c r="H4273" t="s">
        <v>284</v>
      </c>
      <c r="I4273" s="12" t="str">
        <f t="shared" si="281"/>
        <v>3969247600</v>
      </c>
      <c r="J4273" s="10">
        <v>45810</v>
      </c>
      <c r="K4273" s="11">
        <v>47600</v>
      </c>
      <c r="L4273" s="11">
        <f t="shared" si="285"/>
        <v>0</v>
      </c>
      <c r="O4273" s="10">
        <f>+IFERROR(VLOOKUP(I4273,'[1]Resumen pagos 2025'!$1:$1048576,9,0),0)</f>
        <v>45810</v>
      </c>
      <c r="P4273" t="b">
        <f t="shared" si="283"/>
        <v>1</v>
      </c>
    </row>
    <row r="4274" spans="1:16">
      <c r="A4274" t="s">
        <v>710</v>
      </c>
      <c r="B4274" t="s">
        <v>41</v>
      </c>
      <c r="C4274" s="9">
        <v>14423</v>
      </c>
      <c r="D4274" s="10">
        <v>45810</v>
      </c>
      <c r="E4274" s="11">
        <v>6031739</v>
      </c>
      <c r="F4274" t="s">
        <v>288</v>
      </c>
      <c r="G4274" s="10">
        <f t="shared" si="280"/>
        <v>45840</v>
      </c>
      <c r="H4274" t="s">
        <v>284</v>
      </c>
      <c r="I4274" s="12" t="str">
        <f t="shared" si="281"/>
        <v>144236031739</v>
      </c>
      <c r="J4274" s="10">
        <v>45840</v>
      </c>
      <c r="K4274" s="11">
        <v>6031739</v>
      </c>
      <c r="L4274" s="11">
        <f t="shared" si="285"/>
        <v>0</v>
      </c>
      <c r="O4274" s="10">
        <f>+IFERROR(VLOOKUP(I4274,'[1]Resumen pagos 2025'!$1:$1048576,9,0),0)</f>
        <v>0</v>
      </c>
      <c r="P4274" t="b">
        <f t="shared" si="283"/>
        <v>0</v>
      </c>
    </row>
    <row r="4275" spans="1:16">
      <c r="A4275" t="s">
        <v>710</v>
      </c>
      <c r="B4275" t="s">
        <v>41</v>
      </c>
      <c r="C4275" s="9">
        <v>14422</v>
      </c>
      <c r="D4275" s="10">
        <v>45810</v>
      </c>
      <c r="E4275" s="11">
        <v>6066403</v>
      </c>
      <c r="F4275" t="s">
        <v>288</v>
      </c>
      <c r="G4275" s="10">
        <f t="shared" si="280"/>
        <v>45840</v>
      </c>
      <c r="H4275" t="s">
        <v>327</v>
      </c>
      <c r="I4275" s="12" t="str">
        <f t="shared" si="281"/>
        <v>144226066403</v>
      </c>
      <c r="L4275" s="11">
        <f t="shared" si="285"/>
        <v>-6066403</v>
      </c>
      <c r="O4275" s="10">
        <f>+IFERROR(VLOOKUP(I4275,'[1]Resumen pagos 2025'!$1:$1048576,9,0),0)</f>
        <v>0</v>
      </c>
      <c r="P4275" t="b">
        <f t="shared" si="283"/>
        <v>1</v>
      </c>
    </row>
    <row r="4276" spans="1:16">
      <c r="A4276" t="s">
        <v>710</v>
      </c>
      <c r="B4276" t="s">
        <v>310</v>
      </c>
      <c r="C4276" s="9">
        <v>1093</v>
      </c>
      <c r="D4276" s="10">
        <v>45810</v>
      </c>
      <c r="E4276" s="11">
        <v>-6066403</v>
      </c>
      <c r="F4276" t="s">
        <v>288</v>
      </c>
      <c r="G4276" s="10">
        <f t="shared" si="280"/>
        <v>45840</v>
      </c>
      <c r="H4276" t="s">
        <v>311</v>
      </c>
      <c r="I4276" s="12" t="str">
        <f t="shared" si="281"/>
        <v>1093-6066403</v>
      </c>
      <c r="L4276" s="11">
        <f t="shared" si="285"/>
        <v>6066403</v>
      </c>
      <c r="O4276" s="10">
        <f>+IFERROR(VLOOKUP(I4276,'[1]Resumen pagos 2025'!$1:$1048576,9,0),0)</f>
        <v>0</v>
      </c>
      <c r="P4276" t="b">
        <f t="shared" si="283"/>
        <v>1</v>
      </c>
    </row>
    <row r="4277" spans="1:16">
      <c r="A4277" t="s">
        <v>53</v>
      </c>
      <c r="B4277" t="s">
        <v>41</v>
      </c>
      <c r="C4277" s="9">
        <v>26596</v>
      </c>
      <c r="D4277" s="10">
        <v>45810</v>
      </c>
      <c r="E4277" s="11">
        <v>1199877</v>
      </c>
      <c r="F4277" t="s">
        <v>288</v>
      </c>
      <c r="G4277" s="10">
        <f t="shared" si="280"/>
        <v>45840</v>
      </c>
      <c r="H4277" t="s">
        <v>284</v>
      </c>
      <c r="I4277" s="12" t="str">
        <f t="shared" si="281"/>
        <v>265961199877</v>
      </c>
      <c r="J4277" s="10">
        <v>45840</v>
      </c>
      <c r="K4277" s="11">
        <v>1199877</v>
      </c>
      <c r="L4277" s="11">
        <f t="shared" si="285"/>
        <v>0</v>
      </c>
      <c r="O4277" s="10">
        <f>+IFERROR(VLOOKUP(I4277,'[1]Resumen pagos 2025'!$1:$1048576,9,0),0)</f>
        <v>0</v>
      </c>
      <c r="P4277" t="b">
        <f t="shared" si="283"/>
        <v>0</v>
      </c>
    </row>
    <row r="4278" spans="1:16">
      <c r="A4278" t="s">
        <v>847</v>
      </c>
      <c r="B4278" t="s">
        <v>41</v>
      </c>
      <c r="C4278" s="9">
        <v>7487</v>
      </c>
      <c r="D4278" s="10">
        <v>45810</v>
      </c>
      <c r="E4278" s="11">
        <v>189991</v>
      </c>
      <c r="F4278" t="s">
        <v>288</v>
      </c>
      <c r="G4278" s="10">
        <f t="shared" si="280"/>
        <v>45840</v>
      </c>
      <c r="H4278" t="s">
        <v>284</v>
      </c>
      <c r="I4278" s="12" t="str">
        <f t="shared" si="281"/>
        <v>7487189991</v>
      </c>
      <c r="J4278" s="10">
        <v>45813</v>
      </c>
      <c r="K4278" s="11">
        <v>189990</v>
      </c>
      <c r="L4278" s="11">
        <f t="shared" si="285"/>
        <v>-1</v>
      </c>
      <c r="O4278" s="10">
        <f>+IFERROR(VLOOKUP(I4278,'[1]Resumen pagos 2025'!$1:$1048576,9,0),0)</f>
        <v>0</v>
      </c>
      <c r="P4278" t="b">
        <f t="shared" si="283"/>
        <v>0</v>
      </c>
    </row>
    <row r="4279" spans="1:16">
      <c r="A4279" t="s">
        <v>839</v>
      </c>
      <c r="B4279" t="s">
        <v>41</v>
      </c>
      <c r="C4279" s="9">
        <v>9879</v>
      </c>
      <c r="D4279" s="10">
        <v>45810</v>
      </c>
      <c r="E4279" s="11">
        <v>567945</v>
      </c>
      <c r="F4279" t="s">
        <v>288</v>
      </c>
      <c r="G4279" s="10">
        <f t="shared" si="280"/>
        <v>45840</v>
      </c>
      <c r="H4279" t="s">
        <v>284</v>
      </c>
      <c r="I4279" s="12" t="str">
        <f t="shared" si="281"/>
        <v>9879567945</v>
      </c>
      <c r="J4279" s="10">
        <v>45810</v>
      </c>
      <c r="K4279" s="11">
        <v>567945</v>
      </c>
      <c r="L4279" s="11">
        <f t="shared" si="285"/>
        <v>0</v>
      </c>
      <c r="O4279" s="10">
        <f>+IFERROR(VLOOKUP(I4279,'[1]Resumen pagos 2025'!$1:$1048576,9,0),0)</f>
        <v>0</v>
      </c>
      <c r="P4279" t="b">
        <f t="shared" si="283"/>
        <v>0</v>
      </c>
    </row>
    <row r="4280" spans="1:16">
      <c r="A4280" t="s">
        <v>351</v>
      </c>
      <c r="B4280" t="s">
        <v>41</v>
      </c>
      <c r="C4280" s="9">
        <v>5406962</v>
      </c>
      <c r="D4280" s="10">
        <v>45811</v>
      </c>
      <c r="E4280" s="11">
        <v>149970</v>
      </c>
      <c r="F4280" t="s">
        <v>288</v>
      </c>
      <c r="G4280" s="10">
        <f t="shared" si="280"/>
        <v>45841</v>
      </c>
      <c r="H4280" t="s">
        <v>284</v>
      </c>
      <c r="I4280" s="12" t="str">
        <f t="shared" si="281"/>
        <v>5406962149970</v>
      </c>
      <c r="J4280" s="10">
        <v>45811</v>
      </c>
      <c r="K4280" s="11">
        <v>149970</v>
      </c>
      <c r="L4280" s="11">
        <f t="shared" si="285"/>
        <v>0</v>
      </c>
      <c r="O4280" s="10">
        <f>+IFERROR(VLOOKUP(I4280,'[1]Resumen pagos 2025'!$1:$1048576,9,0),0)</f>
        <v>45811</v>
      </c>
      <c r="P4280" t="b">
        <f t="shared" si="283"/>
        <v>1</v>
      </c>
    </row>
    <row r="4281" spans="1:16">
      <c r="A4281" t="s">
        <v>60</v>
      </c>
      <c r="B4281" t="s">
        <v>41</v>
      </c>
      <c r="C4281" s="9">
        <v>24</v>
      </c>
      <c r="D4281" s="10">
        <v>45811</v>
      </c>
      <c r="E4281" s="11">
        <v>107943</v>
      </c>
      <c r="F4281" t="s">
        <v>288</v>
      </c>
      <c r="G4281" s="10">
        <f t="shared" si="280"/>
        <v>45841</v>
      </c>
      <c r="H4281" t="s">
        <v>284</v>
      </c>
      <c r="I4281" s="12" t="str">
        <f t="shared" si="281"/>
        <v>24107943</v>
      </c>
      <c r="J4281" s="10">
        <v>45846</v>
      </c>
      <c r="K4281" s="11">
        <v>107943</v>
      </c>
      <c r="L4281" s="11">
        <f t="shared" si="285"/>
        <v>0</v>
      </c>
      <c r="O4281" s="10">
        <f>+IFERROR(VLOOKUP(I4281,'[1]Resumen pagos 2025'!$1:$1048576,9,0),0)</f>
        <v>0</v>
      </c>
      <c r="P4281" t="b">
        <f t="shared" si="283"/>
        <v>0</v>
      </c>
    </row>
    <row r="4282" spans="1:16">
      <c r="A4282" t="s">
        <v>532</v>
      </c>
      <c r="B4282" t="s">
        <v>41</v>
      </c>
      <c r="C4282" s="9">
        <v>3126</v>
      </c>
      <c r="D4282" s="10">
        <v>45811</v>
      </c>
      <c r="E4282" s="11">
        <v>424806</v>
      </c>
      <c r="F4282" t="s">
        <v>288</v>
      </c>
      <c r="G4282" s="10">
        <f t="shared" si="280"/>
        <v>45841</v>
      </c>
      <c r="H4282" t="s">
        <v>284</v>
      </c>
      <c r="I4282" s="12" t="str">
        <f t="shared" si="281"/>
        <v>3126424806</v>
      </c>
      <c r="J4282" s="10">
        <v>45840</v>
      </c>
      <c r="K4282" s="11">
        <v>424806</v>
      </c>
      <c r="L4282" s="11">
        <f t="shared" si="285"/>
        <v>0</v>
      </c>
      <c r="O4282" s="10">
        <f>+IFERROR(VLOOKUP(I4282,'[1]Resumen pagos 2025'!$1:$1048576,9,0),0)</f>
        <v>0</v>
      </c>
      <c r="P4282" t="b">
        <f t="shared" si="283"/>
        <v>0</v>
      </c>
    </row>
    <row r="4283" spans="1:16">
      <c r="A4283" t="s">
        <v>305</v>
      </c>
      <c r="B4283" t="s">
        <v>41</v>
      </c>
      <c r="C4283" s="9">
        <v>5324721</v>
      </c>
      <c r="D4283" s="10">
        <v>45811</v>
      </c>
      <c r="E4283" s="11">
        <v>154980</v>
      </c>
      <c r="F4283" t="s">
        <v>288</v>
      </c>
      <c r="G4283" s="10">
        <f t="shared" si="280"/>
        <v>45841</v>
      </c>
      <c r="H4283" t="s">
        <v>284</v>
      </c>
      <c r="I4283" s="12" t="str">
        <f t="shared" si="281"/>
        <v>5324721154980</v>
      </c>
      <c r="J4283" s="10">
        <v>45811</v>
      </c>
      <c r="K4283" s="11">
        <v>154980</v>
      </c>
      <c r="L4283" s="11">
        <f t="shared" si="285"/>
        <v>0</v>
      </c>
      <c r="M4283" t="s">
        <v>848</v>
      </c>
      <c r="O4283" s="10">
        <f>+IFERROR(VLOOKUP(I4283,'[1]Resumen pagos 2025'!$1:$1048576,9,0),0)</f>
        <v>0</v>
      </c>
      <c r="P4283" t="b">
        <f t="shared" si="283"/>
        <v>0</v>
      </c>
    </row>
    <row r="4284" spans="1:16">
      <c r="A4284" t="s">
        <v>553</v>
      </c>
      <c r="B4284" t="s">
        <v>41</v>
      </c>
      <c r="C4284" s="9">
        <v>14428</v>
      </c>
      <c r="D4284" s="10">
        <v>45811</v>
      </c>
      <c r="E4284" s="11">
        <v>761541</v>
      </c>
      <c r="F4284" t="s">
        <v>288</v>
      </c>
      <c r="G4284" s="10">
        <f t="shared" si="280"/>
        <v>45841</v>
      </c>
      <c r="H4284" t="s">
        <v>284</v>
      </c>
      <c r="I4284" s="12" t="str">
        <f t="shared" si="281"/>
        <v>14428761541</v>
      </c>
      <c r="J4284" s="10">
        <v>45840</v>
      </c>
      <c r="K4284" s="11">
        <v>761541</v>
      </c>
      <c r="L4284" s="11">
        <f t="shared" si="285"/>
        <v>0</v>
      </c>
      <c r="O4284" s="10">
        <f>+IFERROR(VLOOKUP(I4284,'[1]Resumen pagos 2025'!$1:$1048576,9,0),0)</f>
        <v>0</v>
      </c>
      <c r="P4284" t="b">
        <f t="shared" si="283"/>
        <v>0</v>
      </c>
    </row>
    <row r="4285" spans="1:16" ht="15" customHeight="1">
      <c r="A4285" t="s">
        <v>317</v>
      </c>
      <c r="B4285" t="s">
        <v>41</v>
      </c>
      <c r="C4285" s="9">
        <v>24204080</v>
      </c>
      <c r="D4285" s="10">
        <v>45811</v>
      </c>
      <c r="E4285" s="11">
        <v>1103890</v>
      </c>
      <c r="F4285" t="s">
        <v>288</v>
      </c>
      <c r="G4285" s="10">
        <f t="shared" si="280"/>
        <v>45841</v>
      </c>
      <c r="H4285" t="s">
        <v>284</v>
      </c>
      <c r="I4285" s="12" t="str">
        <f t="shared" si="281"/>
        <v>242040801103890</v>
      </c>
      <c r="J4285" s="10">
        <v>45811</v>
      </c>
      <c r="K4285" s="11">
        <v>1103890</v>
      </c>
      <c r="L4285" s="11">
        <f t="shared" si="285"/>
        <v>0</v>
      </c>
      <c r="O4285" s="10">
        <f>+IFERROR(VLOOKUP(I4285,'[1]Resumen pagos 2025'!$1:$1048576,9,0),0)</f>
        <v>45811</v>
      </c>
      <c r="P4285" t="b">
        <f t="shared" si="283"/>
        <v>1</v>
      </c>
    </row>
    <row r="4286" spans="1:16">
      <c r="A4286" t="s">
        <v>478</v>
      </c>
      <c r="B4286" t="s">
        <v>41</v>
      </c>
      <c r="C4286" s="9">
        <v>616</v>
      </c>
      <c r="D4286" s="10">
        <v>45812</v>
      </c>
      <c r="E4286" s="11">
        <v>183900</v>
      </c>
      <c r="F4286" t="s">
        <v>288</v>
      </c>
      <c r="G4286" s="10">
        <f t="shared" si="280"/>
        <v>45842</v>
      </c>
      <c r="H4286" t="s">
        <v>284</v>
      </c>
      <c r="I4286" s="12" t="str">
        <f t="shared" si="281"/>
        <v>616183900</v>
      </c>
      <c r="J4286" s="10">
        <v>45826</v>
      </c>
      <c r="K4286" s="11">
        <v>183900</v>
      </c>
      <c r="L4286" s="11">
        <f t="shared" si="285"/>
        <v>0</v>
      </c>
      <c r="O4286" s="10">
        <f>+IFERROR(VLOOKUP(I4286,'[1]Resumen pagos 2025'!$1:$1048576,9,0),0)</f>
        <v>45826</v>
      </c>
      <c r="P4286" t="b">
        <f t="shared" si="283"/>
        <v>1</v>
      </c>
    </row>
    <row r="4287" spans="1:16">
      <c r="A4287" t="s">
        <v>478</v>
      </c>
      <c r="B4287" t="s">
        <v>41</v>
      </c>
      <c r="C4287" s="73">
        <v>615</v>
      </c>
      <c r="D4287" s="10">
        <v>45812</v>
      </c>
      <c r="E4287" s="34">
        <v>372800</v>
      </c>
      <c r="F4287" t="s">
        <v>288</v>
      </c>
      <c r="G4287" s="10">
        <f t="shared" si="280"/>
        <v>45842</v>
      </c>
      <c r="H4287" t="s">
        <v>284</v>
      </c>
      <c r="I4287" s="12" t="str">
        <f t="shared" si="281"/>
        <v>615372800</v>
      </c>
      <c r="J4287" s="10">
        <v>45826</v>
      </c>
      <c r="K4287" s="34">
        <v>372800</v>
      </c>
      <c r="L4287" s="11">
        <f t="shared" si="285"/>
        <v>0</v>
      </c>
      <c r="M4287" s="42" t="s">
        <v>833</v>
      </c>
      <c r="O4287" s="10">
        <f>+IFERROR(VLOOKUP(I4287,'[1]Resumen pagos 2025'!$1:$1048576,9,0),0)</f>
        <v>45826</v>
      </c>
      <c r="P4287" t="b">
        <f t="shared" si="283"/>
        <v>1</v>
      </c>
    </row>
    <row r="4288" spans="1:16">
      <c r="A4288" t="s">
        <v>63</v>
      </c>
      <c r="B4288" t="s">
        <v>41</v>
      </c>
      <c r="C4288" s="9">
        <v>10001</v>
      </c>
      <c r="D4288" s="10">
        <v>45812</v>
      </c>
      <c r="E4288" s="11">
        <v>3689869</v>
      </c>
      <c r="F4288" t="s">
        <v>288</v>
      </c>
      <c r="G4288" s="10">
        <f t="shared" si="280"/>
        <v>45842</v>
      </c>
      <c r="H4288" t="s">
        <v>284</v>
      </c>
      <c r="I4288" s="12" t="str">
        <f t="shared" si="281"/>
        <v>100013689869</v>
      </c>
      <c r="J4288" s="10">
        <v>45840</v>
      </c>
      <c r="K4288" s="11">
        <v>3689869</v>
      </c>
      <c r="L4288" s="11">
        <f t="shared" si="285"/>
        <v>0</v>
      </c>
      <c r="N4288" s="13" t="s">
        <v>613</v>
      </c>
      <c r="O4288" s="10">
        <f>+IFERROR(VLOOKUP(I4288,'[1]Resumen pagos 2025'!$1:$1048576,9,0),0)</f>
        <v>0</v>
      </c>
      <c r="P4288" t="b">
        <f t="shared" si="283"/>
        <v>0</v>
      </c>
    </row>
    <row r="4289" spans="1:16">
      <c r="A4289" t="s">
        <v>55</v>
      </c>
      <c r="B4289" t="s">
        <v>41</v>
      </c>
      <c r="C4289" s="9">
        <v>1191783</v>
      </c>
      <c r="D4289" s="10">
        <v>45812</v>
      </c>
      <c r="E4289" s="11">
        <v>4415959</v>
      </c>
      <c r="F4289" t="s">
        <v>288</v>
      </c>
      <c r="G4289" s="10">
        <f t="shared" si="280"/>
        <v>45842</v>
      </c>
      <c r="H4289" t="s">
        <v>284</v>
      </c>
      <c r="I4289" s="12" t="str">
        <f t="shared" si="281"/>
        <v>11917834415959</v>
      </c>
      <c r="J4289" s="10">
        <v>45840</v>
      </c>
      <c r="K4289" s="34">
        <v>4415959</v>
      </c>
      <c r="L4289" s="11">
        <f t="shared" si="285"/>
        <v>0</v>
      </c>
      <c r="N4289" s="14" t="s">
        <v>304</v>
      </c>
      <c r="O4289" s="10">
        <f>+IFERROR(VLOOKUP(I4289,'[1]Resumen pagos 2025'!$1:$1048576,9,0),0)</f>
        <v>0</v>
      </c>
      <c r="P4289" t="b">
        <f t="shared" si="283"/>
        <v>0</v>
      </c>
    </row>
    <row r="4290" spans="1:16">
      <c r="A4290" t="s">
        <v>305</v>
      </c>
      <c r="B4290" t="s">
        <v>41</v>
      </c>
      <c r="C4290" s="9">
        <v>5326728</v>
      </c>
      <c r="D4290" s="10">
        <v>45812</v>
      </c>
      <c r="E4290" s="11">
        <v>2133970</v>
      </c>
      <c r="F4290" t="s">
        <v>288</v>
      </c>
      <c r="G4290" s="10">
        <f t="shared" ref="G4290:G4353" si="286">+D4290+30</f>
        <v>45842</v>
      </c>
      <c r="H4290" t="s">
        <v>284</v>
      </c>
      <c r="I4290" s="12" t="str">
        <f t="shared" ref="I4290:I4353" si="287">+C4290&amp;E4290</f>
        <v>53267282133970</v>
      </c>
      <c r="J4290" s="10">
        <v>45812</v>
      </c>
      <c r="K4290" s="34">
        <v>2133970</v>
      </c>
      <c r="L4290" s="11">
        <f t="shared" si="285"/>
        <v>0</v>
      </c>
      <c r="O4290" s="10">
        <f>+IFERROR(VLOOKUP(I4290,'[1]Resumen pagos 2025'!$1:$1048576,9,0),0)</f>
        <v>0</v>
      </c>
      <c r="P4290" t="b">
        <f t="shared" si="283"/>
        <v>0</v>
      </c>
    </row>
    <row r="4291" spans="1:16">
      <c r="A4291" t="s">
        <v>305</v>
      </c>
      <c r="B4291" t="s">
        <v>41</v>
      </c>
      <c r="C4291" s="9">
        <v>5326694</v>
      </c>
      <c r="D4291" s="10">
        <v>45812</v>
      </c>
      <c r="E4291" s="11">
        <v>1507980</v>
      </c>
      <c r="F4291" t="s">
        <v>288</v>
      </c>
      <c r="G4291" s="10">
        <f t="shared" si="286"/>
        <v>45842</v>
      </c>
      <c r="H4291" t="s">
        <v>284</v>
      </c>
      <c r="I4291" s="12" t="str">
        <f t="shared" si="287"/>
        <v>53266941507980</v>
      </c>
      <c r="J4291" s="10">
        <v>45812</v>
      </c>
      <c r="K4291" s="11">
        <v>1507980</v>
      </c>
      <c r="L4291" s="11">
        <f t="shared" si="285"/>
        <v>0</v>
      </c>
      <c r="O4291" s="10">
        <f>+IFERROR(VLOOKUP(I4291,'[1]Resumen pagos 2025'!$1:$1048576,9,0),0)</f>
        <v>45812</v>
      </c>
      <c r="P4291" t="b">
        <f t="shared" si="283"/>
        <v>1</v>
      </c>
    </row>
    <row r="4292" spans="1:16">
      <c r="A4292" t="s">
        <v>305</v>
      </c>
      <c r="B4292" t="s">
        <v>41</v>
      </c>
      <c r="C4292" s="9">
        <v>5326857</v>
      </c>
      <c r="D4292" s="10">
        <v>45812</v>
      </c>
      <c r="E4292" s="11">
        <v>1299950</v>
      </c>
      <c r="F4292" t="s">
        <v>288</v>
      </c>
      <c r="G4292" s="10">
        <f t="shared" si="286"/>
        <v>45842</v>
      </c>
      <c r="H4292" t="s">
        <v>284</v>
      </c>
      <c r="I4292" s="12" t="str">
        <f t="shared" si="287"/>
        <v>53268571299950</v>
      </c>
      <c r="J4292" s="10">
        <v>45812</v>
      </c>
      <c r="K4292" s="11">
        <v>1299950</v>
      </c>
      <c r="L4292" s="11">
        <f t="shared" si="285"/>
        <v>0</v>
      </c>
      <c r="O4292" s="10">
        <f>+IFERROR(VLOOKUP(I4292,'[1]Resumen pagos 2025'!$1:$1048576,9,0),0)</f>
        <v>45812</v>
      </c>
      <c r="P4292" t="b">
        <f t="shared" si="283"/>
        <v>1</v>
      </c>
    </row>
    <row r="4293" spans="1:16">
      <c r="A4293" t="s">
        <v>305</v>
      </c>
      <c r="B4293" t="s">
        <v>41</v>
      </c>
      <c r="C4293" s="9">
        <v>5326727</v>
      </c>
      <c r="D4293" s="10">
        <v>45812</v>
      </c>
      <c r="E4293" s="11">
        <v>290980</v>
      </c>
      <c r="F4293" t="s">
        <v>288</v>
      </c>
      <c r="G4293" s="10">
        <f t="shared" si="286"/>
        <v>45842</v>
      </c>
      <c r="H4293" t="s">
        <v>284</v>
      </c>
      <c r="I4293" s="12" t="str">
        <f t="shared" si="287"/>
        <v>5326727290980</v>
      </c>
      <c r="J4293" s="10">
        <v>45812</v>
      </c>
      <c r="K4293" s="11">
        <v>290980</v>
      </c>
      <c r="L4293" s="11">
        <f t="shared" si="285"/>
        <v>0</v>
      </c>
      <c r="O4293" s="10">
        <f>+IFERROR(VLOOKUP(I4293,'[1]Resumen pagos 2025'!$1:$1048576,9,0),0)</f>
        <v>45812</v>
      </c>
      <c r="P4293" t="b">
        <f t="shared" si="283"/>
        <v>1</v>
      </c>
    </row>
    <row r="4294" spans="1:16">
      <c r="A4294" t="s">
        <v>98</v>
      </c>
      <c r="B4294" t="s">
        <v>41</v>
      </c>
      <c r="C4294" s="9">
        <v>9209</v>
      </c>
      <c r="D4294" s="10">
        <v>45812</v>
      </c>
      <c r="E4294" s="11">
        <v>129130</v>
      </c>
      <c r="F4294" t="s">
        <v>288</v>
      </c>
      <c r="G4294" s="10">
        <f t="shared" si="286"/>
        <v>45842</v>
      </c>
      <c r="H4294" t="s">
        <v>284</v>
      </c>
      <c r="I4294" s="12" t="str">
        <f t="shared" si="287"/>
        <v>9209129130</v>
      </c>
      <c r="J4294" s="10">
        <v>45840</v>
      </c>
      <c r="K4294" s="34">
        <v>129130</v>
      </c>
      <c r="L4294" s="11">
        <f t="shared" si="285"/>
        <v>0</v>
      </c>
      <c r="O4294" s="10">
        <f>+IFERROR(VLOOKUP(I4294,'[1]Resumen pagos 2025'!$1:$1048576,9,0),0)</f>
        <v>0</v>
      </c>
      <c r="P4294" t="b">
        <f t="shared" si="283"/>
        <v>0</v>
      </c>
    </row>
    <row r="4295" spans="1:16">
      <c r="A4295" t="s">
        <v>53</v>
      </c>
      <c r="B4295" t="s">
        <v>41</v>
      </c>
      <c r="C4295" s="9">
        <v>26617</v>
      </c>
      <c r="D4295" s="10">
        <v>45812</v>
      </c>
      <c r="E4295" s="11">
        <v>1591809</v>
      </c>
      <c r="F4295" t="s">
        <v>288</v>
      </c>
      <c r="G4295" s="10">
        <f t="shared" si="286"/>
        <v>45842</v>
      </c>
      <c r="H4295" t="s">
        <v>284</v>
      </c>
      <c r="I4295" s="12" t="str">
        <f t="shared" si="287"/>
        <v>266171591809</v>
      </c>
      <c r="J4295" s="10">
        <v>45840</v>
      </c>
      <c r="K4295" s="11">
        <v>1591809</v>
      </c>
      <c r="L4295" s="11">
        <f t="shared" si="285"/>
        <v>0</v>
      </c>
      <c r="O4295" s="10">
        <f>+IFERROR(VLOOKUP(I4295,'[1]Resumen pagos 2025'!$1:$1048576,9,0),0)</f>
        <v>0</v>
      </c>
      <c r="P4295" t="b">
        <f t="shared" ref="P4295:P4358" si="288">+O4295=J4295</f>
        <v>0</v>
      </c>
    </row>
    <row r="4296" spans="1:16">
      <c r="A4296" t="s">
        <v>759</v>
      </c>
      <c r="B4296" t="s">
        <v>41</v>
      </c>
      <c r="C4296" s="9">
        <v>535</v>
      </c>
      <c r="D4296" s="10">
        <v>45812</v>
      </c>
      <c r="E4296" s="11">
        <v>3739</v>
      </c>
      <c r="F4296" t="s">
        <v>288</v>
      </c>
      <c r="G4296" s="10">
        <f t="shared" si="286"/>
        <v>45842</v>
      </c>
      <c r="H4296" t="s">
        <v>284</v>
      </c>
      <c r="I4296" s="12" t="str">
        <f t="shared" si="287"/>
        <v>5353739</v>
      </c>
      <c r="J4296" s="10">
        <v>45840</v>
      </c>
      <c r="K4296" s="11">
        <v>3739</v>
      </c>
      <c r="L4296" s="11">
        <f t="shared" si="285"/>
        <v>0</v>
      </c>
      <c r="O4296" s="10">
        <f>+IFERROR(VLOOKUP(I4296,'[1]Resumen pagos 2025'!$1:$1048576,9,0),0)</f>
        <v>0</v>
      </c>
      <c r="P4296" t="b">
        <f t="shared" si="288"/>
        <v>0</v>
      </c>
    </row>
    <row r="4297" spans="1:16">
      <c r="A4297" t="s">
        <v>759</v>
      </c>
      <c r="B4297" t="s">
        <v>41</v>
      </c>
      <c r="C4297" s="9">
        <v>533</v>
      </c>
      <c r="D4297" s="10">
        <v>45812</v>
      </c>
      <c r="E4297" s="11">
        <v>18188</v>
      </c>
      <c r="F4297" t="s">
        <v>288</v>
      </c>
      <c r="G4297" s="10">
        <f t="shared" si="286"/>
        <v>45842</v>
      </c>
      <c r="H4297" t="s">
        <v>284</v>
      </c>
      <c r="I4297" s="12" t="str">
        <f t="shared" si="287"/>
        <v>53318188</v>
      </c>
      <c r="J4297" s="10">
        <v>45840</v>
      </c>
      <c r="K4297" s="11">
        <v>18188</v>
      </c>
      <c r="L4297" s="11">
        <f t="shared" si="285"/>
        <v>0</v>
      </c>
      <c r="O4297" s="10">
        <f>+IFERROR(VLOOKUP(I4297,'[1]Resumen pagos 2025'!$1:$1048576,9,0),0)</f>
        <v>0</v>
      </c>
      <c r="P4297" t="b">
        <f t="shared" si="288"/>
        <v>0</v>
      </c>
    </row>
    <row r="4298" spans="1:16">
      <c r="A4298" t="s">
        <v>759</v>
      </c>
      <c r="B4298" t="s">
        <v>41</v>
      </c>
      <c r="C4298" s="9">
        <v>534</v>
      </c>
      <c r="D4298" s="10">
        <v>45812</v>
      </c>
      <c r="E4298" s="11">
        <v>12833</v>
      </c>
      <c r="F4298" t="s">
        <v>288</v>
      </c>
      <c r="G4298" s="10">
        <f t="shared" si="286"/>
        <v>45842</v>
      </c>
      <c r="H4298" t="s">
        <v>284</v>
      </c>
      <c r="I4298" s="12" t="str">
        <f t="shared" si="287"/>
        <v>53412833</v>
      </c>
      <c r="J4298" s="10">
        <v>45840</v>
      </c>
      <c r="K4298" s="11">
        <v>12833</v>
      </c>
      <c r="L4298" s="11">
        <f t="shared" si="285"/>
        <v>0</v>
      </c>
      <c r="O4298" s="10">
        <f>+IFERROR(VLOOKUP(I4298,'[1]Resumen pagos 2025'!$1:$1048576,9,0),0)</f>
        <v>0</v>
      </c>
      <c r="P4298" t="b">
        <f t="shared" si="288"/>
        <v>0</v>
      </c>
    </row>
    <row r="4299" spans="1:16">
      <c r="A4299" t="s">
        <v>309</v>
      </c>
      <c r="B4299" t="s">
        <v>41</v>
      </c>
      <c r="C4299" s="9">
        <v>805765</v>
      </c>
      <c r="D4299" s="10">
        <v>45812</v>
      </c>
      <c r="E4299" s="11">
        <v>1649970</v>
      </c>
      <c r="F4299" t="s">
        <v>288</v>
      </c>
      <c r="G4299" s="10">
        <f t="shared" si="286"/>
        <v>45842</v>
      </c>
      <c r="H4299" t="s">
        <v>284</v>
      </c>
      <c r="I4299" s="12" t="str">
        <f t="shared" si="287"/>
        <v>8057651649970</v>
      </c>
      <c r="J4299" s="10">
        <v>45812</v>
      </c>
      <c r="K4299" s="11">
        <v>1649970</v>
      </c>
      <c r="L4299" s="11">
        <f t="shared" si="285"/>
        <v>0</v>
      </c>
      <c r="O4299" s="10">
        <f>+IFERROR(VLOOKUP(I4299,'[1]Resumen pagos 2025'!$1:$1048576,9,0),0)</f>
        <v>45812</v>
      </c>
      <c r="P4299" t="b">
        <f t="shared" si="288"/>
        <v>1</v>
      </c>
    </row>
    <row r="4300" spans="1:16">
      <c r="A4300" t="s">
        <v>336</v>
      </c>
      <c r="B4300" t="s">
        <v>41</v>
      </c>
      <c r="C4300" s="9">
        <v>55982</v>
      </c>
      <c r="D4300" s="10">
        <v>45813</v>
      </c>
      <c r="E4300" s="11">
        <v>2709880</v>
      </c>
      <c r="F4300" t="s">
        <v>288</v>
      </c>
      <c r="G4300" s="10">
        <f t="shared" si="286"/>
        <v>45843</v>
      </c>
      <c r="H4300" t="s">
        <v>284</v>
      </c>
      <c r="I4300" s="12" t="str">
        <f t="shared" si="287"/>
        <v>559822709880</v>
      </c>
      <c r="J4300" s="10">
        <v>45813</v>
      </c>
      <c r="K4300" s="11">
        <v>2709880</v>
      </c>
      <c r="L4300" s="11">
        <f t="shared" si="285"/>
        <v>0</v>
      </c>
      <c r="O4300" s="10">
        <f>+IFERROR(VLOOKUP(I4300,'[1]Resumen pagos 2025'!$1:$1048576,9,0),0)</f>
        <v>45813</v>
      </c>
      <c r="P4300" t="b">
        <f t="shared" si="288"/>
        <v>1</v>
      </c>
    </row>
    <row r="4301" spans="1:16">
      <c r="A4301" t="s">
        <v>67</v>
      </c>
      <c r="B4301" t="s">
        <v>41</v>
      </c>
      <c r="C4301" s="9">
        <v>47406</v>
      </c>
      <c r="D4301" s="10">
        <v>45813</v>
      </c>
      <c r="E4301" s="11">
        <v>1079397</v>
      </c>
      <c r="F4301" t="s">
        <v>288</v>
      </c>
      <c r="G4301" s="10">
        <f t="shared" si="286"/>
        <v>45843</v>
      </c>
      <c r="H4301" t="s">
        <v>284</v>
      </c>
      <c r="I4301" s="12" t="str">
        <f t="shared" si="287"/>
        <v>474061079397</v>
      </c>
      <c r="J4301" s="10">
        <v>45840</v>
      </c>
      <c r="K4301" s="11">
        <v>1079397</v>
      </c>
      <c r="L4301" s="11">
        <f t="shared" si="285"/>
        <v>0</v>
      </c>
      <c r="O4301" s="10">
        <f>+IFERROR(VLOOKUP(I4301,'[1]Resumen pagos 2025'!$1:$1048576,9,0),0)</f>
        <v>0</v>
      </c>
      <c r="P4301" t="b">
        <f t="shared" si="288"/>
        <v>0</v>
      </c>
    </row>
    <row r="4302" spans="1:16">
      <c r="A4302" t="s">
        <v>478</v>
      </c>
      <c r="B4302" t="s">
        <v>41</v>
      </c>
      <c r="C4302" s="9">
        <v>617</v>
      </c>
      <c r="D4302" s="10">
        <v>45813</v>
      </c>
      <c r="E4302" s="11">
        <v>174900</v>
      </c>
      <c r="F4302" t="s">
        <v>288</v>
      </c>
      <c r="G4302" s="10">
        <f t="shared" si="286"/>
        <v>45843</v>
      </c>
      <c r="H4302" t="s">
        <v>284</v>
      </c>
      <c r="I4302" s="12" t="str">
        <f t="shared" si="287"/>
        <v>617174900</v>
      </c>
      <c r="K4302" s="11">
        <v>174900</v>
      </c>
      <c r="L4302" s="11">
        <f t="shared" si="285"/>
        <v>0</v>
      </c>
      <c r="M4302" s="95" t="s">
        <v>849</v>
      </c>
      <c r="O4302" s="10">
        <f>+IFERROR(VLOOKUP(I4302,'[1]Resumen pagos 2025'!$1:$1048576,9,0),0)</f>
        <v>0</v>
      </c>
      <c r="P4302" t="b">
        <f t="shared" si="288"/>
        <v>1</v>
      </c>
    </row>
    <row r="4303" spans="1:16">
      <c r="A4303" t="s">
        <v>478</v>
      </c>
      <c r="B4303" t="s">
        <v>41</v>
      </c>
      <c r="C4303" s="9">
        <v>618</v>
      </c>
      <c r="D4303" s="10">
        <v>45813</v>
      </c>
      <c r="E4303" s="11">
        <v>174900</v>
      </c>
      <c r="F4303" t="s">
        <v>288</v>
      </c>
      <c r="G4303" s="10">
        <f t="shared" si="286"/>
        <v>45843</v>
      </c>
      <c r="H4303" t="s">
        <v>284</v>
      </c>
      <c r="I4303" s="12" t="str">
        <f t="shared" si="287"/>
        <v>618174900</v>
      </c>
      <c r="J4303" s="10">
        <v>45826</v>
      </c>
      <c r="K4303" s="11">
        <v>174900</v>
      </c>
      <c r="L4303" s="11">
        <f t="shared" si="285"/>
        <v>0</v>
      </c>
      <c r="O4303" s="10">
        <f>+IFERROR(VLOOKUP(I4303,'[1]Resumen pagos 2025'!$1:$1048576,9,0),0)</f>
        <v>45826</v>
      </c>
      <c r="P4303" t="b">
        <f t="shared" si="288"/>
        <v>1</v>
      </c>
    </row>
    <row r="4304" spans="1:16">
      <c r="A4304" t="s">
        <v>478</v>
      </c>
      <c r="B4304" t="s">
        <v>310</v>
      </c>
      <c r="C4304" s="9">
        <v>1785</v>
      </c>
      <c r="D4304" s="10">
        <v>45813</v>
      </c>
      <c r="E4304" s="11">
        <v>-174900</v>
      </c>
      <c r="F4304" t="s">
        <v>288</v>
      </c>
      <c r="G4304" s="10">
        <f t="shared" si="286"/>
        <v>45843</v>
      </c>
      <c r="H4304" t="s">
        <v>311</v>
      </c>
      <c r="I4304" s="12" t="str">
        <f t="shared" si="287"/>
        <v>1785-174900</v>
      </c>
      <c r="L4304" s="11">
        <f t="shared" si="285"/>
        <v>174900</v>
      </c>
      <c r="M4304" t="s">
        <v>850</v>
      </c>
      <c r="N4304" s="13" t="s">
        <v>554</v>
      </c>
      <c r="O4304" s="10">
        <f>+IFERROR(VLOOKUP(I4304,'[1]Resumen pagos 2025'!$1:$1048576,9,0),0)</f>
        <v>0</v>
      </c>
      <c r="P4304" t="b">
        <f t="shared" si="288"/>
        <v>1</v>
      </c>
    </row>
    <row r="4305" spans="1:16">
      <c r="A4305" t="s">
        <v>478</v>
      </c>
      <c r="B4305" t="s">
        <v>310</v>
      </c>
      <c r="C4305" s="9">
        <v>1783</v>
      </c>
      <c r="D4305" s="10">
        <v>45813</v>
      </c>
      <c r="E4305" s="11">
        <v>-174900</v>
      </c>
      <c r="F4305" t="s">
        <v>288</v>
      </c>
      <c r="G4305" s="10">
        <f t="shared" si="286"/>
        <v>45843</v>
      </c>
      <c r="H4305" t="s">
        <v>311</v>
      </c>
      <c r="I4305" s="12" t="str">
        <f t="shared" si="287"/>
        <v>1783-174900</v>
      </c>
      <c r="L4305" s="11">
        <f t="shared" si="285"/>
        <v>174900</v>
      </c>
      <c r="M4305" t="s">
        <v>851</v>
      </c>
      <c r="N4305" s="13" t="s">
        <v>554</v>
      </c>
      <c r="O4305" s="10">
        <f>+IFERROR(VLOOKUP(I4305,'[1]Resumen pagos 2025'!$1:$1048576,9,0),0)</f>
        <v>0</v>
      </c>
      <c r="P4305" t="b">
        <f t="shared" si="288"/>
        <v>1</v>
      </c>
    </row>
    <row r="4306" spans="1:16">
      <c r="A4306" t="s">
        <v>47</v>
      </c>
      <c r="B4306" t="s">
        <v>41</v>
      </c>
      <c r="C4306" s="9">
        <v>14430</v>
      </c>
      <c r="D4306" s="10">
        <v>45813</v>
      </c>
      <c r="E4306" s="11">
        <v>3120725</v>
      </c>
      <c r="F4306" t="s">
        <v>288</v>
      </c>
      <c r="G4306" s="10">
        <f t="shared" si="286"/>
        <v>45843</v>
      </c>
      <c r="H4306" t="s">
        <v>284</v>
      </c>
      <c r="I4306" s="12" t="str">
        <f t="shared" si="287"/>
        <v>144303120725</v>
      </c>
      <c r="J4306" s="10">
        <v>45840</v>
      </c>
      <c r="K4306" s="11">
        <v>3120725</v>
      </c>
      <c r="L4306" s="11">
        <f t="shared" si="285"/>
        <v>0</v>
      </c>
      <c r="O4306" s="10">
        <f>+IFERROR(VLOOKUP(I4306,'[1]Resumen pagos 2025'!$1:$1048576,9,0),0)</f>
        <v>0</v>
      </c>
      <c r="P4306" t="b">
        <f t="shared" si="288"/>
        <v>0</v>
      </c>
    </row>
    <row r="4307" spans="1:16">
      <c r="A4307" t="s">
        <v>532</v>
      </c>
      <c r="B4307" t="s">
        <v>41</v>
      </c>
      <c r="C4307" s="9">
        <v>3138</v>
      </c>
      <c r="D4307" s="10">
        <v>45813</v>
      </c>
      <c r="E4307" s="11">
        <v>224494</v>
      </c>
      <c r="F4307" t="s">
        <v>288</v>
      </c>
      <c r="G4307" s="10">
        <f t="shared" si="286"/>
        <v>45843</v>
      </c>
      <c r="H4307" t="s">
        <v>284</v>
      </c>
      <c r="I4307" s="12" t="str">
        <f t="shared" si="287"/>
        <v>3138224494</v>
      </c>
      <c r="J4307" s="10">
        <v>45840</v>
      </c>
      <c r="K4307" s="11">
        <v>224494</v>
      </c>
      <c r="L4307" s="11">
        <f t="shared" si="285"/>
        <v>0</v>
      </c>
      <c r="O4307" s="10">
        <f>+IFERROR(VLOOKUP(I4307,'[1]Resumen pagos 2025'!$1:$1048576,9,0),0)</f>
        <v>0</v>
      </c>
      <c r="P4307" t="b">
        <f t="shared" si="288"/>
        <v>0</v>
      </c>
    </row>
    <row r="4308" spans="1:16">
      <c r="A4308" t="s">
        <v>53</v>
      </c>
      <c r="B4308" t="s">
        <v>41</v>
      </c>
      <c r="C4308" s="9">
        <v>26627</v>
      </c>
      <c r="D4308" s="10">
        <v>45813</v>
      </c>
      <c r="E4308" s="11">
        <v>3275558</v>
      </c>
      <c r="F4308" t="s">
        <v>288</v>
      </c>
      <c r="G4308" s="10">
        <f t="shared" si="286"/>
        <v>45843</v>
      </c>
      <c r="H4308" t="s">
        <v>284</v>
      </c>
      <c r="I4308" s="12" t="str">
        <f t="shared" si="287"/>
        <v>266273275558</v>
      </c>
      <c r="J4308" s="10">
        <v>45840</v>
      </c>
      <c r="K4308" s="11">
        <v>3275558</v>
      </c>
      <c r="L4308" s="11">
        <f t="shared" si="285"/>
        <v>0</v>
      </c>
      <c r="O4308" s="10">
        <f>+IFERROR(VLOOKUP(I4308,'[1]Resumen pagos 2025'!$1:$1048576,9,0),0)</f>
        <v>0</v>
      </c>
      <c r="P4308" t="b">
        <f t="shared" si="288"/>
        <v>0</v>
      </c>
    </row>
    <row r="4309" spans="1:16">
      <c r="A4309" t="s">
        <v>852</v>
      </c>
      <c r="B4309" t="s">
        <v>41</v>
      </c>
      <c r="C4309" s="9">
        <v>84179</v>
      </c>
      <c r="D4309" s="10">
        <v>45813</v>
      </c>
      <c r="E4309" s="11">
        <v>108070</v>
      </c>
      <c r="F4309" t="s">
        <v>288</v>
      </c>
      <c r="G4309" s="10">
        <f t="shared" si="286"/>
        <v>45843</v>
      </c>
      <c r="H4309" t="s">
        <v>284</v>
      </c>
      <c r="I4309" s="12" t="str">
        <f t="shared" si="287"/>
        <v>84179108070</v>
      </c>
      <c r="J4309" s="10">
        <v>45813</v>
      </c>
      <c r="K4309" s="11">
        <v>108070</v>
      </c>
      <c r="L4309" s="11">
        <f t="shared" si="285"/>
        <v>0</v>
      </c>
      <c r="O4309" s="10">
        <f>+IFERROR(VLOOKUP(I4309,'[1]Resumen pagos 2025'!$1:$1048576,9,0),0)</f>
        <v>45813</v>
      </c>
      <c r="P4309" t="b">
        <f t="shared" si="288"/>
        <v>1</v>
      </c>
    </row>
    <row r="4310" spans="1:16">
      <c r="A4310" t="s">
        <v>408</v>
      </c>
      <c r="B4310" t="s">
        <v>41</v>
      </c>
      <c r="C4310" s="9">
        <v>274407</v>
      </c>
      <c r="D4310" s="10">
        <v>45813</v>
      </c>
      <c r="E4310" s="11">
        <v>2538821</v>
      </c>
      <c r="F4310" t="s">
        <v>288</v>
      </c>
      <c r="G4310" s="10">
        <f t="shared" si="286"/>
        <v>45843</v>
      </c>
      <c r="H4310" t="s">
        <v>284</v>
      </c>
      <c r="I4310" s="12" t="str">
        <f t="shared" si="287"/>
        <v>2744072538821</v>
      </c>
      <c r="J4310" s="10">
        <v>45807</v>
      </c>
      <c r="K4310" s="11">
        <v>2538821</v>
      </c>
      <c r="L4310" s="11">
        <f t="shared" si="285"/>
        <v>0</v>
      </c>
      <c r="O4310" s="10">
        <f>+IFERROR(VLOOKUP(I4310,'[1]Resumen pagos 2025'!$1:$1048576,9,0),0)</f>
        <v>0</v>
      </c>
      <c r="P4310" t="b">
        <f t="shared" si="288"/>
        <v>0</v>
      </c>
    </row>
    <row r="4311" spans="1:16">
      <c r="A4311" t="s">
        <v>66</v>
      </c>
      <c r="B4311" t="s">
        <v>41</v>
      </c>
      <c r="C4311" s="9">
        <v>35</v>
      </c>
      <c r="D4311" s="10">
        <v>45813</v>
      </c>
      <c r="E4311" s="11">
        <v>1362057</v>
      </c>
      <c r="F4311" t="s">
        <v>288</v>
      </c>
      <c r="G4311" s="10">
        <f t="shared" si="286"/>
        <v>45843</v>
      </c>
      <c r="H4311" t="s">
        <v>284</v>
      </c>
      <c r="I4311" s="12" t="str">
        <f t="shared" si="287"/>
        <v>351362057</v>
      </c>
      <c r="J4311" s="10">
        <v>45814</v>
      </c>
      <c r="K4311" s="11">
        <v>1362057</v>
      </c>
      <c r="L4311" s="11">
        <f t="shared" si="285"/>
        <v>0</v>
      </c>
      <c r="O4311" s="10">
        <f>+IFERROR(VLOOKUP(I4311,'[1]Resumen pagos 2025'!$1:$1048576,9,0),0)</f>
        <v>45814</v>
      </c>
      <c r="P4311" t="b">
        <f t="shared" si="288"/>
        <v>1</v>
      </c>
    </row>
    <row r="4312" spans="1:16">
      <c r="A4312" t="s">
        <v>853</v>
      </c>
      <c r="B4312" t="s">
        <v>41</v>
      </c>
      <c r="C4312" s="9">
        <v>2110955</v>
      </c>
      <c r="D4312" s="10">
        <v>45813</v>
      </c>
      <c r="E4312" s="11">
        <v>389970</v>
      </c>
      <c r="F4312" t="s">
        <v>288</v>
      </c>
      <c r="G4312" s="10">
        <f t="shared" si="286"/>
        <v>45843</v>
      </c>
      <c r="H4312" t="s">
        <v>284</v>
      </c>
      <c r="I4312" s="12" t="str">
        <f t="shared" si="287"/>
        <v>2110955389970</v>
      </c>
      <c r="J4312" s="10">
        <v>45813</v>
      </c>
      <c r="K4312" s="11">
        <v>389970</v>
      </c>
      <c r="L4312" s="11">
        <f t="shared" si="285"/>
        <v>0</v>
      </c>
      <c r="O4312" s="10">
        <f>+IFERROR(VLOOKUP(I4312,'[1]Resumen pagos 2025'!$1:$1048576,9,0),0)</f>
        <v>45813</v>
      </c>
      <c r="P4312" t="b">
        <f t="shared" si="288"/>
        <v>1</v>
      </c>
    </row>
    <row r="4313" spans="1:16">
      <c r="A4313" t="s">
        <v>61</v>
      </c>
      <c r="B4313" t="s">
        <v>297</v>
      </c>
      <c r="C4313" s="9">
        <v>2367</v>
      </c>
      <c r="D4313" s="10">
        <v>45813</v>
      </c>
      <c r="E4313" s="11">
        <v>1365219</v>
      </c>
      <c r="F4313" t="s">
        <v>288</v>
      </c>
      <c r="G4313" s="10">
        <f t="shared" si="286"/>
        <v>45843</v>
      </c>
      <c r="H4313" t="s">
        <v>284</v>
      </c>
      <c r="I4313" s="12" t="str">
        <f t="shared" si="287"/>
        <v>23671365219</v>
      </c>
      <c r="J4313" s="10">
        <v>45840</v>
      </c>
      <c r="K4313" s="11">
        <v>1365219</v>
      </c>
      <c r="L4313" s="11">
        <f t="shared" si="285"/>
        <v>0</v>
      </c>
      <c r="M4313" s="12" t="s">
        <v>854</v>
      </c>
      <c r="O4313" s="10">
        <f>+IFERROR(VLOOKUP(I4313,'[1]Resumen pagos 2025'!$1:$1048576,9,0),0)</f>
        <v>0</v>
      </c>
      <c r="P4313" t="b">
        <f t="shared" si="288"/>
        <v>0</v>
      </c>
    </row>
    <row r="4314" spans="1:16">
      <c r="A4314" t="s">
        <v>584</v>
      </c>
      <c r="B4314" t="s">
        <v>41</v>
      </c>
      <c r="C4314" s="9">
        <v>14423</v>
      </c>
      <c r="D4314" s="10">
        <v>45814</v>
      </c>
      <c r="E4314" s="11">
        <v>7559880</v>
      </c>
      <c r="F4314" t="s">
        <v>288</v>
      </c>
      <c r="G4314" s="10">
        <f t="shared" si="286"/>
        <v>45844</v>
      </c>
      <c r="H4314" t="s">
        <v>284</v>
      </c>
      <c r="I4314" s="12" t="str">
        <f t="shared" si="287"/>
        <v>144237559880</v>
      </c>
      <c r="J4314" s="10">
        <v>45814</v>
      </c>
      <c r="K4314" s="11">
        <v>7559880</v>
      </c>
      <c r="L4314" s="11">
        <f t="shared" si="285"/>
        <v>0</v>
      </c>
      <c r="O4314" s="10">
        <f>+IFERROR(VLOOKUP(I4314,'[1]Resumen pagos 2025'!$1:$1048576,9,0),0)</f>
        <v>45814</v>
      </c>
      <c r="P4314" t="b">
        <f t="shared" si="288"/>
        <v>1</v>
      </c>
    </row>
    <row r="4315" spans="1:16">
      <c r="A4315" t="s">
        <v>855</v>
      </c>
      <c r="B4315" t="s">
        <v>310</v>
      </c>
      <c r="C4315" s="9">
        <v>1276726</v>
      </c>
      <c r="D4315" s="10">
        <v>45814</v>
      </c>
      <c r="E4315" s="11">
        <v>-412119</v>
      </c>
      <c r="F4315" t="s">
        <v>288</v>
      </c>
      <c r="G4315" s="10">
        <f t="shared" si="286"/>
        <v>45844</v>
      </c>
      <c r="H4315" t="s">
        <v>311</v>
      </c>
      <c r="I4315" s="12" t="str">
        <f t="shared" si="287"/>
        <v>1276726-412119</v>
      </c>
      <c r="L4315" s="11">
        <f t="shared" si="285"/>
        <v>412119</v>
      </c>
      <c r="M4315" t="s">
        <v>856</v>
      </c>
      <c r="O4315" s="10">
        <f>+IFERROR(VLOOKUP(I4315,'[1]Resumen pagos 2025'!$1:$1048576,9,0),0)</f>
        <v>0</v>
      </c>
      <c r="P4315" t="b">
        <f t="shared" si="288"/>
        <v>1</v>
      </c>
    </row>
    <row r="4316" spans="1:16">
      <c r="A4316" t="s">
        <v>60</v>
      </c>
      <c r="B4316" t="s">
        <v>41</v>
      </c>
      <c r="C4316" s="9">
        <v>25</v>
      </c>
      <c r="D4316" s="10">
        <v>45814</v>
      </c>
      <c r="E4316" s="11">
        <v>407937</v>
      </c>
      <c r="F4316" t="s">
        <v>288</v>
      </c>
      <c r="G4316" s="10">
        <f t="shared" si="286"/>
        <v>45844</v>
      </c>
      <c r="H4316" t="s">
        <v>284</v>
      </c>
      <c r="I4316" s="12" t="str">
        <f t="shared" si="287"/>
        <v>25407937</v>
      </c>
      <c r="J4316" s="10">
        <v>45840</v>
      </c>
      <c r="K4316" s="11">
        <v>407937</v>
      </c>
      <c r="L4316" s="11">
        <f t="shared" si="285"/>
        <v>0</v>
      </c>
      <c r="O4316" s="10">
        <f>+IFERROR(VLOOKUP(I4316,'[1]Resumen pagos 2025'!$1:$1048576,9,0),0)</f>
        <v>0</v>
      </c>
      <c r="P4316" t="b">
        <f t="shared" si="288"/>
        <v>0</v>
      </c>
    </row>
    <row r="4317" spans="1:16">
      <c r="A4317" t="s">
        <v>532</v>
      </c>
      <c r="B4317" t="s">
        <v>41</v>
      </c>
      <c r="C4317" s="9">
        <v>3153</v>
      </c>
      <c r="D4317" s="10">
        <v>45814</v>
      </c>
      <c r="E4317" s="11">
        <v>234944</v>
      </c>
      <c r="F4317" t="s">
        <v>288</v>
      </c>
      <c r="G4317" s="10">
        <f t="shared" si="286"/>
        <v>45844</v>
      </c>
      <c r="H4317" t="s">
        <v>284</v>
      </c>
      <c r="I4317" s="12" t="str">
        <f t="shared" si="287"/>
        <v>3153234944</v>
      </c>
      <c r="J4317" s="10">
        <v>45840</v>
      </c>
      <c r="K4317" s="11">
        <v>234944</v>
      </c>
      <c r="L4317" s="11">
        <f t="shared" si="285"/>
        <v>0</v>
      </c>
      <c r="O4317" s="10">
        <f>+IFERROR(VLOOKUP(I4317,'[1]Resumen pagos 2025'!$1:$1048576,9,0),0)</f>
        <v>0</v>
      </c>
      <c r="P4317" t="b">
        <f t="shared" si="288"/>
        <v>0</v>
      </c>
    </row>
    <row r="4318" spans="1:16">
      <c r="A4318" t="s">
        <v>57</v>
      </c>
      <c r="B4318" t="s">
        <v>41</v>
      </c>
      <c r="C4318" s="9">
        <v>624231</v>
      </c>
      <c r="D4318" s="10">
        <v>45814</v>
      </c>
      <c r="E4318" s="11">
        <v>282185</v>
      </c>
      <c r="F4318" t="s">
        <v>288</v>
      </c>
      <c r="G4318" s="10">
        <f t="shared" si="286"/>
        <v>45844</v>
      </c>
      <c r="H4318" t="s">
        <v>284</v>
      </c>
      <c r="I4318" s="12" t="str">
        <f t="shared" si="287"/>
        <v>624231282185</v>
      </c>
      <c r="J4318" s="10">
        <v>45840</v>
      </c>
      <c r="K4318" s="11">
        <v>282185</v>
      </c>
      <c r="L4318" s="11">
        <f t="shared" si="285"/>
        <v>0</v>
      </c>
      <c r="O4318" s="10">
        <f>+IFERROR(VLOOKUP(I4318,'[1]Resumen pagos 2025'!$1:$1048576,9,0),0)</f>
        <v>0</v>
      </c>
      <c r="P4318" t="b">
        <f t="shared" si="288"/>
        <v>0</v>
      </c>
    </row>
    <row r="4319" spans="1:16">
      <c r="A4319" t="s">
        <v>56</v>
      </c>
      <c r="B4319" t="s">
        <v>41</v>
      </c>
      <c r="C4319" s="9">
        <v>43692</v>
      </c>
      <c r="D4319" s="10">
        <v>45814</v>
      </c>
      <c r="E4319" s="11">
        <v>132411</v>
      </c>
      <c r="F4319" t="s">
        <v>288</v>
      </c>
      <c r="G4319" s="10">
        <f t="shared" si="286"/>
        <v>45844</v>
      </c>
      <c r="H4319" t="s">
        <v>284</v>
      </c>
      <c r="I4319" s="12" t="str">
        <f t="shared" si="287"/>
        <v>43692132411</v>
      </c>
      <c r="J4319" s="10">
        <v>45840</v>
      </c>
      <c r="K4319" s="11">
        <v>132411</v>
      </c>
      <c r="L4319" s="11">
        <f t="shared" si="285"/>
        <v>0</v>
      </c>
      <c r="O4319" s="10">
        <f>+IFERROR(VLOOKUP(I4319,'[1]Resumen pagos 2025'!$1:$1048576,9,0),0)</f>
        <v>0</v>
      </c>
      <c r="P4319" t="b">
        <f t="shared" si="288"/>
        <v>0</v>
      </c>
    </row>
    <row r="4320" spans="1:16">
      <c r="A4320" t="s">
        <v>659</v>
      </c>
      <c r="B4320" t="s">
        <v>41</v>
      </c>
      <c r="C4320" s="9">
        <v>7287837</v>
      </c>
      <c r="D4320" s="10">
        <v>45814</v>
      </c>
      <c r="E4320" s="11">
        <v>7214</v>
      </c>
      <c r="F4320" t="s">
        <v>288</v>
      </c>
      <c r="G4320" s="10">
        <f t="shared" si="286"/>
        <v>45844</v>
      </c>
      <c r="H4320" t="s">
        <v>284</v>
      </c>
      <c r="I4320" s="12" t="str">
        <f t="shared" si="287"/>
        <v>72878377214</v>
      </c>
      <c r="J4320" s="10">
        <v>45814</v>
      </c>
      <c r="K4320" s="11">
        <v>7214</v>
      </c>
      <c r="L4320" s="11">
        <f t="shared" si="285"/>
        <v>0</v>
      </c>
      <c r="O4320" s="10">
        <f>+IFERROR(VLOOKUP(I4320,'[1]Resumen pagos 2025'!$1:$1048576,9,0),0)</f>
        <v>0</v>
      </c>
      <c r="P4320" t="b">
        <f t="shared" si="288"/>
        <v>0</v>
      </c>
    </row>
    <row r="4321" spans="1:16">
      <c r="A4321" t="s">
        <v>309</v>
      </c>
      <c r="B4321" t="s">
        <v>41</v>
      </c>
      <c r="C4321" s="9">
        <v>807379</v>
      </c>
      <c r="D4321" s="10">
        <v>45814</v>
      </c>
      <c r="E4321" s="11">
        <v>354190</v>
      </c>
      <c r="F4321" t="s">
        <v>288</v>
      </c>
      <c r="G4321" s="10">
        <f t="shared" si="286"/>
        <v>45844</v>
      </c>
      <c r="H4321" t="s">
        <v>284</v>
      </c>
      <c r="I4321" s="12" t="str">
        <f t="shared" si="287"/>
        <v>807379354190</v>
      </c>
      <c r="J4321" s="10">
        <v>45814</v>
      </c>
      <c r="K4321" s="11">
        <v>354190</v>
      </c>
      <c r="L4321" s="11">
        <f t="shared" si="285"/>
        <v>0</v>
      </c>
      <c r="O4321" s="10">
        <f>+IFERROR(VLOOKUP(I4321,'[1]Resumen pagos 2025'!$1:$1048576,9,0),0)</f>
        <v>45814</v>
      </c>
      <c r="P4321" t="b">
        <f t="shared" si="288"/>
        <v>1</v>
      </c>
    </row>
    <row r="4322" spans="1:16">
      <c r="A4322" t="s">
        <v>478</v>
      </c>
      <c r="B4322" t="s">
        <v>41</v>
      </c>
      <c r="C4322" s="9">
        <v>621</v>
      </c>
      <c r="D4322" s="10">
        <v>45815</v>
      </c>
      <c r="E4322" s="11">
        <v>197900</v>
      </c>
      <c r="F4322" t="s">
        <v>288</v>
      </c>
      <c r="G4322" s="10">
        <f t="shared" si="286"/>
        <v>45845</v>
      </c>
      <c r="H4322" t="s">
        <v>284</v>
      </c>
      <c r="I4322" s="12" t="str">
        <f t="shared" si="287"/>
        <v>621197900</v>
      </c>
      <c r="J4322" s="10">
        <v>45826</v>
      </c>
      <c r="K4322" s="11">
        <v>197900</v>
      </c>
      <c r="L4322" s="11">
        <f t="shared" si="285"/>
        <v>0</v>
      </c>
      <c r="O4322" s="10">
        <f>+IFERROR(VLOOKUP(I4322,'[1]Resumen pagos 2025'!$1:$1048576,9,0),0)</f>
        <v>45826</v>
      </c>
      <c r="P4322" t="b">
        <f t="shared" si="288"/>
        <v>1</v>
      </c>
    </row>
    <row r="4323" spans="1:16">
      <c r="A4323" t="s">
        <v>426</v>
      </c>
      <c r="B4323" t="s">
        <v>41</v>
      </c>
      <c r="C4323" s="9">
        <v>8513659</v>
      </c>
      <c r="D4323" s="10">
        <v>45815</v>
      </c>
      <c r="E4323" s="11">
        <v>7990</v>
      </c>
      <c r="F4323" t="s">
        <v>288</v>
      </c>
      <c r="G4323" s="10">
        <f t="shared" si="286"/>
        <v>45845</v>
      </c>
      <c r="H4323" t="s">
        <v>284</v>
      </c>
      <c r="I4323" s="12" t="str">
        <f t="shared" si="287"/>
        <v>85136597990</v>
      </c>
      <c r="J4323" s="10">
        <v>45815</v>
      </c>
      <c r="K4323" s="11">
        <v>7990</v>
      </c>
      <c r="L4323" s="11">
        <f t="shared" si="285"/>
        <v>0</v>
      </c>
      <c r="M4323" t="s">
        <v>857</v>
      </c>
      <c r="O4323" s="10">
        <f>+IFERROR(VLOOKUP(I4323,'[1]Resumen pagos 2025'!$1:$1048576,9,0),0)</f>
        <v>0</v>
      </c>
      <c r="P4323" t="b">
        <f t="shared" si="288"/>
        <v>0</v>
      </c>
    </row>
    <row r="4324" spans="1:16">
      <c r="A4324" t="s">
        <v>447</v>
      </c>
      <c r="B4324" t="s">
        <v>41</v>
      </c>
      <c r="C4324" s="9">
        <v>2853873</v>
      </c>
      <c r="D4324" s="10">
        <v>45815</v>
      </c>
      <c r="E4324" s="11">
        <v>44860</v>
      </c>
      <c r="F4324" t="s">
        <v>288</v>
      </c>
      <c r="G4324" s="10">
        <f t="shared" si="286"/>
        <v>45845</v>
      </c>
      <c r="H4324" t="s">
        <v>284</v>
      </c>
      <c r="I4324" s="12" t="str">
        <f t="shared" si="287"/>
        <v>285387344860</v>
      </c>
      <c r="J4324" s="10">
        <v>45815</v>
      </c>
      <c r="K4324" s="11">
        <v>44860</v>
      </c>
      <c r="L4324" s="11">
        <f t="shared" si="285"/>
        <v>0</v>
      </c>
      <c r="M4324" t="s">
        <v>579</v>
      </c>
      <c r="O4324" s="10">
        <f>+IFERROR(VLOOKUP(I4324,'[1]Resumen pagos 2025'!$1:$1048576,9,0),0)</f>
        <v>45815</v>
      </c>
      <c r="P4324" t="b">
        <f t="shared" si="288"/>
        <v>1</v>
      </c>
    </row>
    <row r="4325" spans="1:16">
      <c r="A4325" t="s">
        <v>66</v>
      </c>
      <c r="B4325" t="s">
        <v>41</v>
      </c>
      <c r="C4325" s="9">
        <v>36</v>
      </c>
      <c r="D4325" s="10">
        <v>45815</v>
      </c>
      <c r="E4325" s="11">
        <v>574421</v>
      </c>
      <c r="F4325" t="s">
        <v>288</v>
      </c>
      <c r="G4325" s="10">
        <f t="shared" si="286"/>
        <v>45845</v>
      </c>
      <c r="H4325" t="s">
        <v>284</v>
      </c>
      <c r="I4325" s="12" t="str">
        <f t="shared" si="287"/>
        <v>36574421</v>
      </c>
      <c r="J4325" s="10">
        <v>45826</v>
      </c>
      <c r="K4325" s="11">
        <v>574421</v>
      </c>
      <c r="L4325" s="11">
        <f t="shared" si="285"/>
        <v>0</v>
      </c>
      <c r="O4325" s="10">
        <f>+IFERROR(VLOOKUP(I4325,'[1]Resumen pagos 2025'!$1:$1048576,9,0),0)</f>
        <v>45826</v>
      </c>
      <c r="P4325" t="b">
        <f t="shared" si="288"/>
        <v>1</v>
      </c>
    </row>
    <row r="4326" spans="1:16">
      <c r="A4326" t="s">
        <v>466</v>
      </c>
      <c r="B4326" t="s">
        <v>41</v>
      </c>
      <c r="C4326" s="9">
        <v>2473</v>
      </c>
      <c r="D4326" s="10">
        <v>45817</v>
      </c>
      <c r="E4326" s="11">
        <v>2094162</v>
      </c>
      <c r="F4326" t="s">
        <v>288</v>
      </c>
      <c r="G4326" s="10">
        <f t="shared" si="286"/>
        <v>45847</v>
      </c>
      <c r="H4326" t="s">
        <v>284</v>
      </c>
      <c r="I4326" s="12" t="str">
        <f t="shared" si="287"/>
        <v>24732094162</v>
      </c>
      <c r="J4326" s="10">
        <v>45853</v>
      </c>
      <c r="K4326" s="11">
        <v>2094162</v>
      </c>
      <c r="L4326" s="11">
        <f t="shared" si="285"/>
        <v>0</v>
      </c>
      <c r="O4326" s="10">
        <f>+IFERROR(VLOOKUP(I4326,'[1]Resumen pagos 2025'!$1:$1048576,9,0),0)</f>
        <v>0</v>
      </c>
      <c r="P4326" t="b">
        <f t="shared" si="288"/>
        <v>0</v>
      </c>
    </row>
    <row r="4327" spans="1:16">
      <c r="A4327" t="s">
        <v>46</v>
      </c>
      <c r="B4327" t="s">
        <v>41</v>
      </c>
      <c r="C4327" s="9">
        <v>26284</v>
      </c>
      <c r="D4327" s="10">
        <v>45817</v>
      </c>
      <c r="E4327" s="11">
        <v>1310307</v>
      </c>
      <c r="F4327" t="s">
        <v>288</v>
      </c>
      <c r="G4327" s="10">
        <f t="shared" si="286"/>
        <v>45847</v>
      </c>
      <c r="H4327" t="s">
        <v>284</v>
      </c>
      <c r="I4327" s="12" t="str">
        <f t="shared" si="287"/>
        <v>262841310307</v>
      </c>
      <c r="J4327" s="10">
        <v>45846</v>
      </c>
      <c r="K4327" s="34">
        <v>1310307</v>
      </c>
      <c r="L4327" s="11">
        <f t="shared" si="285"/>
        <v>0</v>
      </c>
      <c r="O4327" s="10">
        <f>+IFERROR(VLOOKUP(I4327,'[1]Resumen pagos 2025'!$1:$1048576,9,0),0)</f>
        <v>0</v>
      </c>
      <c r="P4327" t="b">
        <f t="shared" si="288"/>
        <v>0</v>
      </c>
    </row>
    <row r="4328" spans="1:16">
      <c r="A4328" t="s">
        <v>59</v>
      </c>
      <c r="B4328" t="s">
        <v>41</v>
      </c>
      <c r="C4328" s="9">
        <v>9893</v>
      </c>
      <c r="D4328" s="10">
        <v>45817</v>
      </c>
      <c r="E4328" s="11">
        <v>1103824</v>
      </c>
      <c r="F4328" t="s">
        <v>288</v>
      </c>
      <c r="G4328" s="10">
        <f t="shared" si="286"/>
        <v>45847</v>
      </c>
      <c r="H4328" t="s">
        <v>284</v>
      </c>
      <c r="I4328" s="12" t="str">
        <f t="shared" si="287"/>
        <v>98931103824</v>
      </c>
      <c r="J4328" s="10">
        <v>45856</v>
      </c>
      <c r="K4328" s="11">
        <f>+E4328-N4025</f>
        <v>1103824</v>
      </c>
      <c r="L4328" s="11">
        <f t="shared" si="285"/>
        <v>0</v>
      </c>
      <c r="O4328" s="10">
        <f>+IFERROR(VLOOKUP(I4328,'[1]Resumen pagos 2025'!$1:$1048576,9,0),0)</f>
        <v>0</v>
      </c>
      <c r="P4328" t="b">
        <f t="shared" si="288"/>
        <v>0</v>
      </c>
    </row>
    <row r="4329" spans="1:16" ht="14.15" customHeight="1">
      <c r="A4329" t="s">
        <v>59</v>
      </c>
      <c r="B4329" t="s">
        <v>41</v>
      </c>
      <c r="C4329" s="9">
        <v>9892</v>
      </c>
      <c r="D4329" s="10">
        <v>45817</v>
      </c>
      <c r="E4329" s="11">
        <v>583904</v>
      </c>
      <c r="F4329" t="s">
        <v>288</v>
      </c>
      <c r="G4329" s="10">
        <f t="shared" si="286"/>
        <v>45847</v>
      </c>
      <c r="H4329" t="s">
        <v>284</v>
      </c>
      <c r="I4329" s="12" t="str">
        <f t="shared" si="287"/>
        <v>9892583904</v>
      </c>
      <c r="J4329" s="10">
        <v>45846</v>
      </c>
      <c r="K4329" s="11">
        <v>583904</v>
      </c>
      <c r="L4329" s="11">
        <f t="shared" si="285"/>
        <v>0</v>
      </c>
      <c r="O4329" s="10">
        <f>+IFERROR(VLOOKUP(I4329,'[1]Resumen pagos 2025'!$1:$1048576,9,0),0)</f>
        <v>0</v>
      </c>
      <c r="P4329" t="b">
        <f t="shared" si="288"/>
        <v>0</v>
      </c>
    </row>
    <row r="4330" spans="1:16" ht="14.15" customHeight="1">
      <c r="A4330" t="s">
        <v>59</v>
      </c>
      <c r="B4330" t="s">
        <v>41</v>
      </c>
      <c r="C4330" s="9">
        <v>9894</v>
      </c>
      <c r="D4330" s="10">
        <v>45817</v>
      </c>
      <c r="E4330" s="11">
        <v>239958</v>
      </c>
      <c r="F4330" t="s">
        <v>288</v>
      </c>
      <c r="G4330" s="10">
        <f t="shared" si="286"/>
        <v>45847</v>
      </c>
      <c r="H4330" t="s">
        <v>284</v>
      </c>
      <c r="I4330" s="12" t="str">
        <f t="shared" si="287"/>
        <v>9894239958</v>
      </c>
      <c r="J4330" s="10">
        <v>45856</v>
      </c>
      <c r="K4330" s="11">
        <v>239958</v>
      </c>
      <c r="L4330" s="11">
        <f t="shared" si="285"/>
        <v>0</v>
      </c>
      <c r="O4330" s="10">
        <f>+IFERROR(VLOOKUP(I4330,'[1]Resumen pagos 2025'!$1:$1048576,9,0),0)</f>
        <v>0</v>
      </c>
      <c r="P4330" t="b">
        <f t="shared" si="288"/>
        <v>0</v>
      </c>
    </row>
    <row r="4331" spans="1:16" ht="14.15" customHeight="1">
      <c r="A4331" t="s">
        <v>312</v>
      </c>
      <c r="B4331" t="s">
        <v>41</v>
      </c>
      <c r="C4331" s="9">
        <v>73759</v>
      </c>
      <c r="D4331" s="10">
        <v>45817</v>
      </c>
      <c r="E4331" s="11">
        <v>580720</v>
      </c>
      <c r="F4331" t="s">
        <v>288</v>
      </c>
      <c r="G4331" s="10">
        <f t="shared" si="286"/>
        <v>45847</v>
      </c>
      <c r="H4331" t="s">
        <v>284</v>
      </c>
      <c r="I4331" s="12" t="str">
        <f t="shared" si="287"/>
        <v>73759580720</v>
      </c>
      <c r="J4331" s="10">
        <v>45772</v>
      </c>
      <c r="K4331" s="11">
        <v>580720</v>
      </c>
      <c r="L4331" s="11">
        <f t="shared" si="285"/>
        <v>0</v>
      </c>
      <c r="O4331" s="10">
        <f>+IFERROR(VLOOKUP(I4331,'[1]Resumen pagos 2025'!$1:$1048576,9,0),0)</f>
        <v>0</v>
      </c>
      <c r="P4331" t="b">
        <f t="shared" si="288"/>
        <v>0</v>
      </c>
    </row>
    <row r="4332" spans="1:16" ht="14.15" customHeight="1">
      <c r="A4332" t="s">
        <v>674</v>
      </c>
      <c r="B4332" t="s">
        <v>41</v>
      </c>
      <c r="C4332" s="9">
        <v>1951598</v>
      </c>
      <c r="D4332" s="10">
        <v>45818</v>
      </c>
      <c r="E4332" s="11">
        <v>1699990</v>
      </c>
      <c r="F4332" t="s">
        <v>288</v>
      </c>
      <c r="G4332" s="10">
        <f t="shared" si="286"/>
        <v>45848</v>
      </c>
      <c r="H4332" t="s">
        <v>284</v>
      </c>
      <c r="I4332" s="12" t="str">
        <f t="shared" si="287"/>
        <v>19515981699990</v>
      </c>
      <c r="J4332" s="10">
        <v>45814</v>
      </c>
      <c r="K4332" s="11">
        <v>1699990</v>
      </c>
      <c r="L4332" s="11">
        <f t="shared" si="285"/>
        <v>0</v>
      </c>
      <c r="M4332" t="s">
        <v>858</v>
      </c>
      <c r="O4332" s="10">
        <f>+IFERROR(VLOOKUP(I4332,'[1]Resumen pagos 2025'!$1:$1048576,9,0),0)</f>
        <v>45814</v>
      </c>
      <c r="P4332" t="b">
        <f t="shared" si="288"/>
        <v>1</v>
      </c>
    </row>
    <row r="4333" spans="1:16" ht="14.15" customHeight="1">
      <c r="A4333" t="s">
        <v>705</v>
      </c>
      <c r="B4333" t="s">
        <v>41</v>
      </c>
      <c r="C4333" s="9">
        <v>1163446</v>
      </c>
      <c r="D4333" s="10">
        <v>45818</v>
      </c>
      <c r="E4333" s="11">
        <v>239960</v>
      </c>
      <c r="F4333" t="s">
        <v>288</v>
      </c>
      <c r="G4333" s="10">
        <f t="shared" si="286"/>
        <v>45848</v>
      </c>
      <c r="H4333" t="s">
        <v>284</v>
      </c>
      <c r="I4333" s="12" t="str">
        <f t="shared" si="287"/>
        <v>1163446239960</v>
      </c>
      <c r="J4333" s="10">
        <v>45818</v>
      </c>
      <c r="K4333" s="11">
        <v>239960</v>
      </c>
      <c r="L4333" s="11">
        <f t="shared" si="285"/>
        <v>0</v>
      </c>
      <c r="O4333" s="10">
        <f>+IFERROR(VLOOKUP(I4333,'[1]Resumen pagos 2025'!$1:$1048576,9,0),0)</f>
        <v>45818</v>
      </c>
      <c r="P4333" t="b">
        <f t="shared" si="288"/>
        <v>1</v>
      </c>
    </row>
    <row r="4334" spans="1:16" ht="14.15" customHeight="1">
      <c r="A4334" t="s">
        <v>55</v>
      </c>
      <c r="B4334" t="s">
        <v>41</v>
      </c>
      <c r="C4334" s="9">
        <v>1191999</v>
      </c>
      <c r="D4334" s="10">
        <v>45818</v>
      </c>
      <c r="E4334" s="11">
        <v>249948</v>
      </c>
      <c r="F4334" t="s">
        <v>288</v>
      </c>
      <c r="G4334" s="10">
        <f t="shared" si="286"/>
        <v>45848</v>
      </c>
      <c r="H4334" t="s">
        <v>284</v>
      </c>
      <c r="I4334" s="12" t="str">
        <f t="shared" si="287"/>
        <v>1191999249948</v>
      </c>
      <c r="J4334" s="10">
        <v>45846</v>
      </c>
      <c r="K4334" s="11">
        <v>249948</v>
      </c>
      <c r="L4334" s="11">
        <f t="shared" si="285"/>
        <v>0</v>
      </c>
      <c r="N4334" s="14" t="s">
        <v>304</v>
      </c>
      <c r="O4334" s="10">
        <f>+IFERROR(VLOOKUP(I4334,'[1]Resumen pagos 2025'!$1:$1048576,9,0),0)</f>
        <v>0</v>
      </c>
      <c r="P4334" t="b">
        <f t="shared" si="288"/>
        <v>0</v>
      </c>
    </row>
    <row r="4335" spans="1:16" ht="14.15" customHeight="1">
      <c r="A4335" t="s">
        <v>300</v>
      </c>
      <c r="B4335" t="s">
        <v>41</v>
      </c>
      <c r="C4335" s="9">
        <v>51575032</v>
      </c>
      <c r="D4335" s="10">
        <v>45818</v>
      </c>
      <c r="E4335" s="11">
        <v>89271</v>
      </c>
      <c r="F4335" t="s">
        <v>288</v>
      </c>
      <c r="G4335" s="10">
        <f t="shared" si="286"/>
        <v>45848</v>
      </c>
      <c r="H4335" t="s">
        <v>284</v>
      </c>
      <c r="I4335" s="12" t="str">
        <f t="shared" si="287"/>
        <v>5157503289271</v>
      </c>
      <c r="J4335" s="10">
        <v>45839</v>
      </c>
      <c r="K4335" s="11">
        <v>89271</v>
      </c>
      <c r="L4335" s="11">
        <f t="shared" si="285"/>
        <v>0</v>
      </c>
      <c r="O4335" s="10">
        <f>+IFERROR(VLOOKUP(I4335,'[1]Resumen pagos 2025'!$1:$1048576,9,0),0)</f>
        <v>0</v>
      </c>
      <c r="P4335" t="b">
        <f t="shared" si="288"/>
        <v>0</v>
      </c>
    </row>
    <row r="4336" spans="1:16" ht="14.15" customHeight="1">
      <c r="A4336" t="s">
        <v>580</v>
      </c>
      <c r="B4336" t="s">
        <v>41</v>
      </c>
      <c r="C4336" s="9">
        <v>194887</v>
      </c>
      <c r="D4336" s="10">
        <v>45818</v>
      </c>
      <c r="E4336" s="11">
        <v>563010</v>
      </c>
      <c r="F4336" t="s">
        <v>288</v>
      </c>
      <c r="G4336" s="10">
        <f t="shared" si="286"/>
        <v>45848</v>
      </c>
      <c r="H4336" t="s">
        <v>284</v>
      </c>
      <c r="I4336" s="12" t="str">
        <f t="shared" si="287"/>
        <v>194887563010</v>
      </c>
      <c r="J4336" s="10">
        <v>45846</v>
      </c>
      <c r="K4336" s="11">
        <v>563010</v>
      </c>
      <c r="L4336" s="11">
        <f t="shared" ref="L4336:L4399" si="289">+K4336-E4336</f>
        <v>0</v>
      </c>
      <c r="O4336" s="10">
        <f>+IFERROR(VLOOKUP(I4336,'[1]Resumen pagos 2025'!$1:$1048576,9,0),0)</f>
        <v>0</v>
      </c>
      <c r="P4336" t="b">
        <f t="shared" si="288"/>
        <v>0</v>
      </c>
    </row>
    <row r="4337" spans="1:16" ht="14.15" customHeight="1">
      <c r="A4337" t="s">
        <v>580</v>
      </c>
      <c r="B4337" t="s">
        <v>41</v>
      </c>
      <c r="C4337" s="9">
        <v>194884</v>
      </c>
      <c r="D4337" s="10">
        <v>45818</v>
      </c>
      <c r="E4337" s="11">
        <v>215926</v>
      </c>
      <c r="F4337" t="s">
        <v>288</v>
      </c>
      <c r="G4337" s="10">
        <f t="shared" si="286"/>
        <v>45848</v>
      </c>
      <c r="H4337" t="s">
        <v>284</v>
      </c>
      <c r="I4337" s="12" t="str">
        <f t="shared" si="287"/>
        <v>194884215926</v>
      </c>
      <c r="J4337" s="10">
        <v>45846</v>
      </c>
      <c r="K4337" s="11">
        <v>215926</v>
      </c>
      <c r="L4337" s="11">
        <f t="shared" si="289"/>
        <v>0</v>
      </c>
      <c r="O4337" s="10">
        <f>+IFERROR(VLOOKUP(I4337,'[1]Resumen pagos 2025'!$1:$1048576,9,0),0)</f>
        <v>0</v>
      </c>
      <c r="P4337" t="b">
        <f t="shared" si="288"/>
        <v>0</v>
      </c>
    </row>
    <row r="4338" spans="1:16" ht="14.15" customHeight="1">
      <c r="A4338" t="s">
        <v>859</v>
      </c>
      <c r="B4338" t="s">
        <v>41</v>
      </c>
      <c r="C4338" s="9">
        <v>57398603</v>
      </c>
      <c r="D4338" s="10">
        <v>45818</v>
      </c>
      <c r="E4338" s="11">
        <v>55470</v>
      </c>
      <c r="F4338" t="s">
        <v>288</v>
      </c>
      <c r="G4338" s="10">
        <f t="shared" si="286"/>
        <v>45848</v>
      </c>
      <c r="H4338" t="s">
        <v>284</v>
      </c>
      <c r="I4338" s="12" t="str">
        <f t="shared" si="287"/>
        <v>5739860355470</v>
      </c>
      <c r="J4338" s="10">
        <v>45818</v>
      </c>
      <c r="K4338" s="11">
        <v>55470</v>
      </c>
      <c r="L4338" s="11">
        <f t="shared" si="289"/>
        <v>0</v>
      </c>
      <c r="M4338" t="s">
        <v>579</v>
      </c>
      <c r="O4338" s="10">
        <f>+IFERROR(VLOOKUP(I4338,'[1]Resumen pagos 2025'!$1:$1048576,9,0),0)</f>
        <v>45818</v>
      </c>
      <c r="P4338" t="b">
        <f t="shared" si="288"/>
        <v>1</v>
      </c>
    </row>
    <row r="4339" spans="1:16" ht="14.15" customHeight="1">
      <c r="A4339" t="s">
        <v>47</v>
      </c>
      <c r="B4339" t="s">
        <v>41</v>
      </c>
      <c r="C4339" s="9">
        <v>14442</v>
      </c>
      <c r="D4339" s="10">
        <v>45819</v>
      </c>
      <c r="E4339" s="11">
        <v>6096270</v>
      </c>
      <c r="F4339" t="s">
        <v>288</v>
      </c>
      <c r="G4339" s="10">
        <f t="shared" si="286"/>
        <v>45849</v>
      </c>
      <c r="H4339" t="s">
        <v>284</v>
      </c>
      <c r="I4339" s="12" t="str">
        <f t="shared" si="287"/>
        <v>144426096270</v>
      </c>
      <c r="J4339" s="10">
        <v>45846</v>
      </c>
      <c r="K4339" s="11">
        <v>6096270</v>
      </c>
      <c r="L4339" s="11">
        <f t="shared" si="289"/>
        <v>0</v>
      </c>
      <c r="O4339" s="10">
        <f>+IFERROR(VLOOKUP(I4339,'[1]Resumen pagos 2025'!$1:$1048576,9,0),0)</f>
        <v>0</v>
      </c>
      <c r="P4339" t="b">
        <f t="shared" si="288"/>
        <v>0</v>
      </c>
    </row>
    <row r="4340" spans="1:16" ht="14.15" customHeight="1">
      <c r="A4340" t="s">
        <v>54</v>
      </c>
      <c r="B4340" t="s">
        <v>41</v>
      </c>
      <c r="C4340" s="9">
        <v>99272</v>
      </c>
      <c r="D4340" s="10">
        <v>45819</v>
      </c>
      <c r="E4340" s="11">
        <v>1814776</v>
      </c>
      <c r="F4340" t="s">
        <v>288</v>
      </c>
      <c r="G4340" s="10">
        <f t="shared" si="286"/>
        <v>45849</v>
      </c>
      <c r="H4340" t="s">
        <v>284</v>
      </c>
      <c r="I4340" s="12" t="str">
        <f t="shared" si="287"/>
        <v>992721814776</v>
      </c>
      <c r="J4340" s="10">
        <v>45846</v>
      </c>
      <c r="K4340" s="11">
        <v>1814776</v>
      </c>
      <c r="L4340" s="11">
        <f t="shared" si="289"/>
        <v>0</v>
      </c>
      <c r="N4340" s="13" t="s">
        <v>582</v>
      </c>
      <c r="O4340" s="10">
        <f>+IFERROR(VLOOKUP(I4340,'[1]Resumen pagos 2025'!$1:$1048576,9,0),0)</f>
        <v>0</v>
      </c>
      <c r="P4340" t="b">
        <f t="shared" si="288"/>
        <v>0</v>
      </c>
    </row>
    <row r="4341" spans="1:16">
      <c r="A4341" t="s">
        <v>860</v>
      </c>
      <c r="B4341" t="s">
        <v>297</v>
      </c>
      <c r="C4341" s="9">
        <v>122</v>
      </c>
      <c r="D4341" s="10">
        <v>45819</v>
      </c>
      <c r="E4341" s="11">
        <v>88110</v>
      </c>
      <c r="F4341" t="s">
        <v>288</v>
      </c>
      <c r="G4341" s="10">
        <f t="shared" si="286"/>
        <v>45849</v>
      </c>
      <c r="H4341" t="s">
        <v>284</v>
      </c>
      <c r="I4341" s="12" t="str">
        <f t="shared" si="287"/>
        <v>12288110</v>
      </c>
      <c r="J4341" s="10">
        <v>45818</v>
      </c>
      <c r="K4341" s="11">
        <v>88110</v>
      </c>
      <c r="L4341" s="11">
        <f t="shared" si="289"/>
        <v>0</v>
      </c>
      <c r="O4341" s="10">
        <f>+IFERROR(VLOOKUP(I4341,'[1]Resumen pagos 2025'!$1:$1048576,9,0),0)</f>
        <v>45818</v>
      </c>
      <c r="P4341" t="b">
        <f t="shared" si="288"/>
        <v>1</v>
      </c>
    </row>
    <row r="4342" spans="1:16">
      <c r="A4342" t="s">
        <v>736</v>
      </c>
      <c r="B4342" t="s">
        <v>41</v>
      </c>
      <c r="C4342" s="9">
        <v>1133440</v>
      </c>
      <c r="D4342" s="10">
        <v>45819</v>
      </c>
      <c r="E4342" s="11">
        <v>35980</v>
      </c>
      <c r="F4342" t="s">
        <v>288</v>
      </c>
      <c r="G4342" s="10">
        <f t="shared" si="286"/>
        <v>45849</v>
      </c>
      <c r="H4342" t="s">
        <v>284</v>
      </c>
      <c r="I4342" s="12" t="str">
        <f t="shared" si="287"/>
        <v>113344035980</v>
      </c>
      <c r="J4342" s="10">
        <v>45819</v>
      </c>
      <c r="K4342" s="11">
        <v>35980</v>
      </c>
      <c r="L4342" s="11">
        <f t="shared" si="289"/>
        <v>0</v>
      </c>
      <c r="O4342" s="10">
        <f>+IFERROR(VLOOKUP(I4342,'[1]Resumen pagos 2025'!$1:$1048576,9,0),0)</f>
        <v>45819</v>
      </c>
      <c r="P4342" t="b">
        <f t="shared" si="288"/>
        <v>1</v>
      </c>
    </row>
    <row r="4343" spans="1:16">
      <c r="A4343" t="s">
        <v>861</v>
      </c>
      <c r="B4343" t="s">
        <v>41</v>
      </c>
      <c r="C4343" s="9">
        <v>1541</v>
      </c>
      <c r="D4343" s="10">
        <v>45819</v>
      </c>
      <c r="E4343" s="11">
        <v>208990</v>
      </c>
      <c r="F4343" t="s">
        <v>288</v>
      </c>
      <c r="G4343" s="10">
        <f t="shared" si="286"/>
        <v>45849</v>
      </c>
      <c r="H4343" t="s">
        <v>284</v>
      </c>
      <c r="I4343" s="12" t="str">
        <f t="shared" si="287"/>
        <v>1541208990</v>
      </c>
      <c r="J4343" s="10">
        <v>45819</v>
      </c>
      <c r="K4343" s="11">
        <v>208990</v>
      </c>
      <c r="L4343" s="11">
        <f t="shared" si="289"/>
        <v>0</v>
      </c>
      <c r="O4343" s="10">
        <f>+IFERROR(VLOOKUP(I4343,'[1]Resumen pagos 2025'!$1:$1048576,9,0),0)</f>
        <v>45819</v>
      </c>
      <c r="P4343" t="b">
        <f t="shared" si="288"/>
        <v>1</v>
      </c>
    </row>
    <row r="4344" spans="1:16">
      <c r="A4344" t="s">
        <v>453</v>
      </c>
      <c r="B4344" t="s">
        <v>41</v>
      </c>
      <c r="C4344" s="9">
        <v>1952476</v>
      </c>
      <c r="D4344" s="10">
        <v>45820</v>
      </c>
      <c r="E4344" s="11">
        <v>1779990</v>
      </c>
      <c r="F4344" t="s">
        <v>288</v>
      </c>
      <c r="G4344" s="10">
        <f t="shared" si="286"/>
        <v>45850</v>
      </c>
      <c r="H4344" t="s">
        <v>284</v>
      </c>
      <c r="I4344" s="12" t="str">
        <f t="shared" si="287"/>
        <v>19524761779990</v>
      </c>
      <c r="J4344" s="10">
        <v>45819</v>
      </c>
      <c r="K4344" s="11">
        <v>1779990</v>
      </c>
      <c r="L4344" s="11">
        <f t="shared" si="289"/>
        <v>0</v>
      </c>
      <c r="O4344" s="10">
        <f>+IFERROR(VLOOKUP(I4344,'[1]Resumen pagos 2025'!$1:$1048576,9,0),0)</f>
        <v>45819</v>
      </c>
      <c r="P4344" t="b">
        <f t="shared" si="288"/>
        <v>1</v>
      </c>
    </row>
    <row r="4345" spans="1:16">
      <c r="A4345" t="s">
        <v>305</v>
      </c>
      <c r="B4345" t="s">
        <v>41</v>
      </c>
      <c r="C4345" s="9">
        <v>5330784</v>
      </c>
      <c r="D4345" s="10">
        <v>45820</v>
      </c>
      <c r="E4345" s="11">
        <v>1423980</v>
      </c>
      <c r="F4345" t="s">
        <v>288</v>
      </c>
      <c r="G4345" s="10">
        <f t="shared" si="286"/>
        <v>45850</v>
      </c>
      <c r="H4345" t="s">
        <v>284</v>
      </c>
      <c r="I4345" s="12" t="str">
        <f t="shared" si="287"/>
        <v>53307841423980</v>
      </c>
      <c r="J4345" s="10">
        <v>45820</v>
      </c>
      <c r="K4345" s="11">
        <v>1423980</v>
      </c>
      <c r="L4345" s="11">
        <f t="shared" si="289"/>
        <v>0</v>
      </c>
      <c r="O4345" s="10">
        <f>+IFERROR(VLOOKUP(I4345,'[1]Resumen pagos 2025'!$1:$1048576,9,0),0)</f>
        <v>45820</v>
      </c>
      <c r="P4345" t="b">
        <f t="shared" si="288"/>
        <v>1</v>
      </c>
    </row>
    <row r="4346" spans="1:16">
      <c r="A4346" t="s">
        <v>862</v>
      </c>
      <c r="B4346" t="s">
        <v>41</v>
      </c>
      <c r="C4346" s="9">
        <v>33573</v>
      </c>
      <c r="D4346" s="10">
        <v>45820</v>
      </c>
      <c r="E4346" s="11">
        <v>189790</v>
      </c>
      <c r="F4346" t="s">
        <v>288</v>
      </c>
      <c r="G4346" s="10">
        <f t="shared" si="286"/>
        <v>45850</v>
      </c>
      <c r="H4346" t="s">
        <v>284</v>
      </c>
      <c r="I4346" s="12" t="str">
        <f t="shared" si="287"/>
        <v>33573189790</v>
      </c>
      <c r="J4346" s="10">
        <v>45820</v>
      </c>
      <c r="K4346" s="11">
        <v>208770</v>
      </c>
      <c r="L4346" s="11">
        <f t="shared" si="289"/>
        <v>18980</v>
      </c>
      <c r="M4346" t="s">
        <v>863</v>
      </c>
      <c r="O4346" s="10">
        <f>+IFERROR(VLOOKUP(I4346,'[1]Resumen pagos 2025'!$1:$1048576,9,0),0)</f>
        <v>0</v>
      </c>
      <c r="P4346" t="b">
        <f t="shared" si="288"/>
        <v>0</v>
      </c>
    </row>
    <row r="4347" spans="1:16">
      <c r="A4347" t="s">
        <v>350</v>
      </c>
      <c r="B4347" t="s">
        <v>297</v>
      </c>
      <c r="C4347" s="9">
        <v>3055955</v>
      </c>
      <c r="D4347" s="10">
        <v>45820</v>
      </c>
      <c r="E4347" s="11">
        <v>8457</v>
      </c>
      <c r="F4347" t="s">
        <v>288</v>
      </c>
      <c r="G4347" s="10">
        <f t="shared" si="286"/>
        <v>45850</v>
      </c>
      <c r="H4347" t="s">
        <v>284</v>
      </c>
      <c r="I4347" s="12" t="str">
        <f t="shared" si="287"/>
        <v>30559558457</v>
      </c>
      <c r="J4347" s="10">
        <v>45820</v>
      </c>
      <c r="K4347" s="11">
        <v>8457</v>
      </c>
      <c r="L4347" s="11">
        <f t="shared" si="289"/>
        <v>0</v>
      </c>
      <c r="O4347" s="10">
        <f>+IFERROR(VLOOKUP(I4347,'[1]Resumen pagos 2025'!$1:$1048576,9,0),0)</f>
        <v>0</v>
      </c>
      <c r="P4347" t="b">
        <f t="shared" si="288"/>
        <v>0</v>
      </c>
    </row>
    <row r="4348" spans="1:16">
      <c r="A4348" t="s">
        <v>861</v>
      </c>
      <c r="B4348" t="s">
        <v>41</v>
      </c>
      <c r="C4348" s="9">
        <v>1548</v>
      </c>
      <c r="D4348" s="10">
        <v>45820</v>
      </c>
      <c r="E4348" s="11">
        <v>308990</v>
      </c>
      <c r="F4348" t="s">
        <v>288</v>
      </c>
      <c r="G4348" s="10">
        <f t="shared" si="286"/>
        <v>45850</v>
      </c>
      <c r="H4348" t="s">
        <v>284</v>
      </c>
      <c r="I4348" s="12" t="str">
        <f t="shared" si="287"/>
        <v>1548308990</v>
      </c>
      <c r="J4348" s="10">
        <v>45820</v>
      </c>
      <c r="K4348" s="11">
        <v>308990</v>
      </c>
      <c r="L4348" s="11">
        <f t="shared" si="289"/>
        <v>0</v>
      </c>
      <c r="O4348" s="10">
        <f>+IFERROR(VLOOKUP(I4348,'[1]Resumen pagos 2025'!$1:$1048576,9,0),0)</f>
        <v>45820</v>
      </c>
      <c r="P4348" t="b">
        <f t="shared" si="288"/>
        <v>1</v>
      </c>
    </row>
    <row r="4349" spans="1:16">
      <c r="A4349" t="s">
        <v>336</v>
      </c>
      <c r="B4349" t="s">
        <v>41</v>
      </c>
      <c r="C4349" s="9">
        <v>56372</v>
      </c>
      <c r="D4349" s="10">
        <v>45821</v>
      </c>
      <c r="E4349" s="11">
        <v>70980</v>
      </c>
      <c r="F4349" t="s">
        <v>288</v>
      </c>
      <c r="G4349" s="10">
        <f t="shared" si="286"/>
        <v>45851</v>
      </c>
      <c r="H4349" t="s">
        <v>284</v>
      </c>
      <c r="I4349" s="12" t="str">
        <f t="shared" si="287"/>
        <v>5637270980</v>
      </c>
      <c r="J4349" s="10">
        <v>45821</v>
      </c>
      <c r="K4349" s="11">
        <v>70980</v>
      </c>
      <c r="L4349" s="11">
        <f t="shared" si="289"/>
        <v>0</v>
      </c>
      <c r="O4349" s="10">
        <f>+IFERROR(VLOOKUP(I4349,'[1]Resumen pagos 2025'!$1:$1048576,9,0),0)</f>
        <v>45821</v>
      </c>
      <c r="P4349" t="b">
        <f t="shared" si="288"/>
        <v>1</v>
      </c>
    </row>
    <row r="4350" spans="1:16">
      <c r="A4350" t="s">
        <v>128</v>
      </c>
      <c r="B4350" t="s">
        <v>41</v>
      </c>
      <c r="C4350" s="9">
        <v>882168</v>
      </c>
      <c r="D4350" s="10">
        <v>45821</v>
      </c>
      <c r="E4350" s="11">
        <v>473472</v>
      </c>
      <c r="F4350" t="s">
        <v>288</v>
      </c>
      <c r="G4350" s="10">
        <f t="shared" si="286"/>
        <v>45851</v>
      </c>
      <c r="H4350" t="s">
        <v>284</v>
      </c>
      <c r="I4350" s="12" t="str">
        <f t="shared" si="287"/>
        <v>882168473472</v>
      </c>
      <c r="J4350" s="10">
        <v>45846</v>
      </c>
      <c r="K4350" s="11">
        <v>473472</v>
      </c>
      <c r="L4350" s="11">
        <f t="shared" si="289"/>
        <v>0</v>
      </c>
      <c r="O4350" s="10">
        <f>+IFERROR(VLOOKUP(I4350,'[1]Resumen pagos 2025'!$1:$1048576,9,0),0)</f>
        <v>0</v>
      </c>
      <c r="P4350" t="b">
        <f t="shared" si="288"/>
        <v>0</v>
      </c>
    </row>
    <row r="4351" spans="1:16">
      <c r="A4351" t="s">
        <v>63</v>
      </c>
      <c r="B4351" t="s">
        <v>41</v>
      </c>
      <c r="C4351" s="9">
        <v>10215</v>
      </c>
      <c r="D4351" s="10">
        <v>45821</v>
      </c>
      <c r="E4351" s="11">
        <v>728973</v>
      </c>
      <c r="F4351" t="s">
        <v>288</v>
      </c>
      <c r="G4351" s="10">
        <f t="shared" si="286"/>
        <v>45851</v>
      </c>
      <c r="H4351" t="s">
        <v>284</v>
      </c>
      <c r="I4351" s="12" t="str">
        <f t="shared" si="287"/>
        <v>10215728973</v>
      </c>
      <c r="J4351" s="10">
        <v>45846</v>
      </c>
      <c r="K4351" s="11">
        <v>728973</v>
      </c>
      <c r="L4351" s="11">
        <f t="shared" si="289"/>
        <v>0</v>
      </c>
      <c r="N4351" s="13" t="s">
        <v>613</v>
      </c>
      <c r="O4351" s="10">
        <f>+IFERROR(VLOOKUP(I4351,'[1]Resumen pagos 2025'!$1:$1048576,9,0),0)</f>
        <v>0</v>
      </c>
      <c r="P4351" t="b">
        <f t="shared" si="288"/>
        <v>0</v>
      </c>
    </row>
    <row r="4352" spans="1:16">
      <c r="A4352" t="s">
        <v>532</v>
      </c>
      <c r="B4352" t="s">
        <v>41</v>
      </c>
      <c r="C4352" s="9">
        <v>3221</v>
      </c>
      <c r="D4352" s="10">
        <v>45821</v>
      </c>
      <c r="E4352" s="11">
        <v>832875</v>
      </c>
      <c r="F4352" t="s">
        <v>288</v>
      </c>
      <c r="G4352" s="10">
        <f t="shared" si="286"/>
        <v>45851</v>
      </c>
      <c r="H4352" t="s">
        <v>284</v>
      </c>
      <c r="I4352" s="12" t="str">
        <f t="shared" si="287"/>
        <v>3221832875</v>
      </c>
      <c r="J4352" s="10">
        <v>45846</v>
      </c>
      <c r="K4352" s="11">
        <v>832875</v>
      </c>
      <c r="L4352" s="11">
        <f t="shared" si="289"/>
        <v>0</v>
      </c>
      <c r="O4352" s="10">
        <f>+IFERROR(VLOOKUP(I4352,'[1]Resumen pagos 2025'!$1:$1048576,9,0),0)</f>
        <v>0</v>
      </c>
      <c r="P4352" t="b">
        <f t="shared" si="288"/>
        <v>0</v>
      </c>
    </row>
    <row r="4353" spans="1:16">
      <c r="A4353" t="s">
        <v>305</v>
      </c>
      <c r="B4353" t="s">
        <v>41</v>
      </c>
      <c r="C4353" s="9">
        <v>5331121</v>
      </c>
      <c r="D4353" s="10">
        <v>45821</v>
      </c>
      <c r="E4353" s="11">
        <v>1603970</v>
      </c>
      <c r="F4353" t="s">
        <v>288</v>
      </c>
      <c r="G4353" s="10">
        <f t="shared" si="286"/>
        <v>45851</v>
      </c>
      <c r="H4353" t="s">
        <v>284</v>
      </c>
      <c r="I4353" s="12" t="str">
        <f t="shared" si="287"/>
        <v>53311211603970</v>
      </c>
      <c r="J4353" s="10">
        <v>45821</v>
      </c>
      <c r="K4353" s="11">
        <v>1603970</v>
      </c>
      <c r="L4353" s="11">
        <f t="shared" si="289"/>
        <v>0</v>
      </c>
      <c r="O4353" s="10">
        <f>+IFERROR(VLOOKUP(I4353,'[1]Resumen pagos 2025'!$1:$1048576,9,0),0)</f>
        <v>45821</v>
      </c>
      <c r="P4353" t="b">
        <f t="shared" si="288"/>
        <v>1</v>
      </c>
    </row>
    <row r="4354" spans="1:16">
      <c r="A4354" t="s">
        <v>580</v>
      </c>
      <c r="B4354" t="s">
        <v>41</v>
      </c>
      <c r="C4354" s="9">
        <v>195064</v>
      </c>
      <c r="D4354" s="10">
        <v>45821</v>
      </c>
      <c r="E4354" s="11">
        <v>615718</v>
      </c>
      <c r="F4354" t="s">
        <v>288</v>
      </c>
      <c r="G4354" s="10">
        <f t="shared" ref="G4354:G4417" si="290">+D4354+30</f>
        <v>45851</v>
      </c>
      <c r="H4354" t="s">
        <v>284</v>
      </c>
      <c r="I4354" s="12" t="str">
        <f t="shared" ref="I4354:I4417" si="291">+C4354&amp;E4354</f>
        <v>195064615718</v>
      </c>
      <c r="J4354" s="10">
        <v>45846</v>
      </c>
      <c r="K4354" s="11">
        <v>615718</v>
      </c>
      <c r="L4354" s="11">
        <f t="shared" si="289"/>
        <v>0</v>
      </c>
      <c r="O4354" s="10">
        <f>+IFERROR(VLOOKUP(I4354,'[1]Resumen pagos 2025'!$1:$1048576,9,0),0)</f>
        <v>0</v>
      </c>
      <c r="P4354" t="b">
        <f t="shared" si="288"/>
        <v>0</v>
      </c>
    </row>
    <row r="4355" spans="1:16">
      <c r="A4355" t="s">
        <v>864</v>
      </c>
      <c r="B4355" t="s">
        <v>41</v>
      </c>
      <c r="C4355" s="9">
        <v>9168</v>
      </c>
      <c r="D4355" s="10">
        <v>45821</v>
      </c>
      <c r="E4355" s="11">
        <v>487960</v>
      </c>
      <c r="F4355" t="s">
        <v>288</v>
      </c>
      <c r="G4355" s="10">
        <f t="shared" si="290"/>
        <v>45851</v>
      </c>
      <c r="H4355" t="s">
        <v>284</v>
      </c>
      <c r="I4355" s="12" t="str">
        <f t="shared" si="291"/>
        <v>9168487960</v>
      </c>
      <c r="J4355" s="10">
        <v>45821</v>
      </c>
      <c r="K4355" s="11">
        <v>487960</v>
      </c>
      <c r="L4355" s="11">
        <f t="shared" si="289"/>
        <v>0</v>
      </c>
      <c r="O4355" s="10">
        <f>+IFERROR(VLOOKUP(I4355,'[1]Resumen pagos 2025'!$1:$1048576,9,0),0)</f>
        <v>45821</v>
      </c>
      <c r="P4355" t="b">
        <f t="shared" si="288"/>
        <v>1</v>
      </c>
    </row>
    <row r="4356" spans="1:16">
      <c r="A4356" t="s">
        <v>56</v>
      </c>
      <c r="B4356" t="s">
        <v>41</v>
      </c>
      <c r="C4356" s="9">
        <v>43862</v>
      </c>
      <c r="D4356" s="10">
        <v>45821</v>
      </c>
      <c r="E4356" s="11">
        <v>275152</v>
      </c>
      <c r="F4356" t="s">
        <v>288</v>
      </c>
      <c r="G4356" s="10">
        <f t="shared" si="290"/>
        <v>45851</v>
      </c>
      <c r="H4356" t="s">
        <v>284</v>
      </c>
      <c r="I4356" s="12" t="str">
        <f t="shared" si="291"/>
        <v>43862275152</v>
      </c>
      <c r="J4356" s="10">
        <v>45846</v>
      </c>
      <c r="K4356" s="11">
        <v>275152</v>
      </c>
      <c r="L4356" s="11">
        <f t="shared" si="289"/>
        <v>0</v>
      </c>
      <c r="O4356" s="10">
        <f>+IFERROR(VLOOKUP(I4356,'[1]Resumen pagos 2025'!$1:$1048576,9,0),0)</f>
        <v>0</v>
      </c>
      <c r="P4356" t="b">
        <f t="shared" si="288"/>
        <v>0</v>
      </c>
    </row>
    <row r="4357" spans="1:16">
      <c r="A4357" t="s">
        <v>488</v>
      </c>
      <c r="B4357" t="s">
        <v>41</v>
      </c>
      <c r="C4357" s="9">
        <v>52006257</v>
      </c>
      <c r="D4357" s="10">
        <v>45821</v>
      </c>
      <c r="E4357" s="11">
        <v>135940</v>
      </c>
      <c r="F4357" t="s">
        <v>288</v>
      </c>
      <c r="G4357" s="10">
        <f t="shared" si="290"/>
        <v>45851</v>
      </c>
      <c r="H4357" t="s">
        <v>284</v>
      </c>
      <c r="I4357" s="12" t="str">
        <f t="shared" si="291"/>
        <v>52006257135940</v>
      </c>
      <c r="J4357" s="10">
        <v>45821</v>
      </c>
      <c r="K4357" s="11">
        <v>135940</v>
      </c>
      <c r="L4357" s="11">
        <f t="shared" si="289"/>
        <v>0</v>
      </c>
      <c r="M4357" t="s">
        <v>865</v>
      </c>
      <c r="O4357" s="10">
        <f>+IFERROR(VLOOKUP(I4357,'[1]Resumen pagos 2025'!$1:$1048576,9,0),0)</f>
        <v>0</v>
      </c>
      <c r="P4357" t="b">
        <f t="shared" si="288"/>
        <v>0</v>
      </c>
    </row>
    <row r="4358" spans="1:16">
      <c r="A4358" t="s">
        <v>488</v>
      </c>
      <c r="B4358" t="s">
        <v>297</v>
      </c>
      <c r="C4358" s="9">
        <v>13662720</v>
      </c>
      <c r="D4358" s="10">
        <v>45821</v>
      </c>
      <c r="E4358" s="11">
        <v>0</v>
      </c>
      <c r="F4358" t="s">
        <v>288</v>
      </c>
      <c r="G4358" s="10">
        <f t="shared" si="290"/>
        <v>45851</v>
      </c>
      <c r="H4358" t="s">
        <v>284</v>
      </c>
      <c r="I4358" s="12" t="str">
        <f t="shared" si="291"/>
        <v>136627200</v>
      </c>
      <c r="J4358" s="10">
        <v>45821</v>
      </c>
      <c r="K4358" s="11">
        <v>0</v>
      </c>
      <c r="L4358" s="11">
        <f t="shared" si="289"/>
        <v>0</v>
      </c>
      <c r="O4358" s="10">
        <f>+IFERROR(VLOOKUP(I4358,'[1]Resumen pagos 2025'!$1:$1048576,9,0),0)</f>
        <v>0</v>
      </c>
      <c r="P4358" t="b">
        <f t="shared" si="288"/>
        <v>0</v>
      </c>
    </row>
    <row r="4359" spans="1:16">
      <c r="A4359" t="s">
        <v>866</v>
      </c>
      <c r="B4359" t="s">
        <v>41</v>
      </c>
      <c r="C4359" s="9">
        <v>3472788</v>
      </c>
      <c r="D4359" s="10">
        <v>45821</v>
      </c>
      <c r="E4359" s="11">
        <v>486970</v>
      </c>
      <c r="F4359" t="s">
        <v>288</v>
      </c>
      <c r="G4359" s="10">
        <f t="shared" si="290"/>
        <v>45851</v>
      </c>
      <c r="H4359" t="s">
        <v>284</v>
      </c>
      <c r="I4359" s="12" t="str">
        <f t="shared" si="291"/>
        <v>3472788486970</v>
      </c>
      <c r="J4359" s="10">
        <v>45821</v>
      </c>
      <c r="K4359" s="11">
        <v>486970</v>
      </c>
      <c r="L4359" s="11">
        <f t="shared" si="289"/>
        <v>0</v>
      </c>
      <c r="O4359" s="10">
        <f>+IFERROR(VLOOKUP(I4359,'[1]Resumen pagos 2025'!$1:$1048576,9,0),0)</f>
        <v>0</v>
      </c>
      <c r="P4359" t="b">
        <f t="shared" ref="P4359:P4390" si="292">+O4359=J4359</f>
        <v>0</v>
      </c>
    </row>
    <row r="4360" spans="1:16">
      <c r="A4360" t="s">
        <v>94</v>
      </c>
      <c r="B4360" t="s">
        <v>41</v>
      </c>
      <c r="C4360" s="9">
        <v>825532</v>
      </c>
      <c r="D4360" s="10">
        <v>45822</v>
      </c>
      <c r="E4360" s="11">
        <v>299174</v>
      </c>
      <c r="F4360" t="s">
        <v>288</v>
      </c>
      <c r="G4360" s="10">
        <f t="shared" si="290"/>
        <v>45852</v>
      </c>
      <c r="H4360" t="s">
        <v>284</v>
      </c>
      <c r="I4360" s="12" t="str">
        <f t="shared" si="291"/>
        <v>825532299174</v>
      </c>
      <c r="J4360" s="10">
        <v>45841</v>
      </c>
      <c r="K4360" s="11">
        <v>299174</v>
      </c>
      <c r="L4360" s="11">
        <f t="shared" si="289"/>
        <v>0</v>
      </c>
      <c r="O4360" s="10">
        <f>+IFERROR(VLOOKUP(I4360,'[1]Resumen pagos 2025'!$1:$1048576,9,0),0)</f>
        <v>0</v>
      </c>
      <c r="P4360" t="b">
        <f t="shared" si="292"/>
        <v>0</v>
      </c>
    </row>
    <row r="4361" spans="1:16">
      <c r="A4361" t="s">
        <v>59</v>
      </c>
      <c r="B4361" t="s">
        <v>41</v>
      </c>
      <c r="C4361" s="9">
        <v>9907</v>
      </c>
      <c r="D4361" s="10">
        <v>45823</v>
      </c>
      <c r="E4361" s="11">
        <v>1007040</v>
      </c>
      <c r="F4361" t="s">
        <v>288</v>
      </c>
      <c r="G4361" s="10">
        <f t="shared" si="290"/>
        <v>45853</v>
      </c>
      <c r="H4361" t="s">
        <v>284</v>
      </c>
      <c r="I4361" s="12" t="str">
        <f t="shared" si="291"/>
        <v>99071007040</v>
      </c>
      <c r="J4361" s="10">
        <v>45853</v>
      </c>
      <c r="K4361" s="11">
        <v>1007040</v>
      </c>
      <c r="L4361" s="11">
        <f t="shared" si="289"/>
        <v>0</v>
      </c>
      <c r="O4361" s="10">
        <f>+IFERROR(VLOOKUP(I4361,'[1]Resumen pagos 2025'!$1:$1048576,9,0),0)</f>
        <v>0</v>
      </c>
      <c r="P4361" t="b">
        <f t="shared" si="292"/>
        <v>0</v>
      </c>
    </row>
    <row r="4362" spans="1:16">
      <c r="A4362" t="s">
        <v>478</v>
      </c>
      <c r="B4362" t="s">
        <v>41</v>
      </c>
      <c r="C4362" s="9">
        <v>634</v>
      </c>
      <c r="D4362" s="10">
        <v>45824</v>
      </c>
      <c r="E4362" s="11">
        <v>561701</v>
      </c>
      <c r="F4362" t="s">
        <v>288</v>
      </c>
      <c r="G4362" s="10">
        <f t="shared" si="290"/>
        <v>45854</v>
      </c>
      <c r="H4362" t="s">
        <v>284</v>
      </c>
      <c r="I4362" s="12" t="str">
        <f t="shared" si="291"/>
        <v>634561701</v>
      </c>
      <c r="J4362" s="10">
        <v>45826</v>
      </c>
      <c r="K4362" s="11">
        <v>561701</v>
      </c>
      <c r="L4362" s="11">
        <f t="shared" si="289"/>
        <v>0</v>
      </c>
      <c r="O4362" s="10">
        <f>+IFERROR(VLOOKUP(I4362,'[1]Resumen pagos 2025'!$1:$1048576,9,0),0)</f>
        <v>45826</v>
      </c>
      <c r="P4362" t="b">
        <f t="shared" si="292"/>
        <v>1</v>
      </c>
    </row>
    <row r="4363" spans="1:16">
      <c r="A4363" t="s">
        <v>867</v>
      </c>
      <c r="B4363" t="s">
        <v>310</v>
      </c>
      <c r="C4363" s="9">
        <v>140785</v>
      </c>
      <c r="D4363" s="10">
        <v>45824</v>
      </c>
      <c r="E4363" s="11">
        <v>-309980</v>
      </c>
      <c r="F4363" t="s">
        <v>288</v>
      </c>
      <c r="G4363" s="10">
        <f t="shared" si="290"/>
        <v>45854</v>
      </c>
      <c r="H4363" t="s">
        <v>311</v>
      </c>
      <c r="I4363" s="12" t="str">
        <f t="shared" si="291"/>
        <v>140785-309980</v>
      </c>
      <c r="L4363" s="11">
        <f t="shared" si="289"/>
        <v>309980</v>
      </c>
      <c r="O4363" s="10">
        <f>+IFERROR(VLOOKUP(I4363,'[1]Resumen pagos 2025'!$1:$1048576,9,0),0)</f>
        <v>0</v>
      </c>
      <c r="P4363" t="b">
        <f t="shared" si="292"/>
        <v>1</v>
      </c>
    </row>
    <row r="4364" spans="1:16">
      <c r="A4364" t="s">
        <v>607</v>
      </c>
      <c r="B4364" t="s">
        <v>41</v>
      </c>
      <c r="C4364" s="9">
        <v>2240</v>
      </c>
      <c r="D4364" s="10">
        <v>45824</v>
      </c>
      <c r="E4364" s="11">
        <v>215501</v>
      </c>
      <c r="F4364" t="s">
        <v>288</v>
      </c>
      <c r="G4364" s="10">
        <f t="shared" si="290"/>
        <v>45854</v>
      </c>
      <c r="H4364" t="s">
        <v>284</v>
      </c>
      <c r="I4364" s="12" t="str">
        <f t="shared" si="291"/>
        <v>2240215501</v>
      </c>
      <c r="J4364" s="10">
        <v>45792</v>
      </c>
      <c r="K4364" s="11">
        <v>215501</v>
      </c>
      <c r="L4364" s="11">
        <f t="shared" si="289"/>
        <v>0</v>
      </c>
      <c r="O4364" s="10">
        <f>+IFERROR(VLOOKUP(I4364,'[1]Resumen pagos 2025'!$1:$1048576,9,0),0)</f>
        <v>0</v>
      </c>
      <c r="P4364" t="b">
        <f t="shared" si="292"/>
        <v>0</v>
      </c>
    </row>
    <row r="4365" spans="1:16">
      <c r="A4365" t="s">
        <v>95</v>
      </c>
      <c r="B4365" t="s">
        <v>41</v>
      </c>
      <c r="C4365" s="9">
        <v>6791</v>
      </c>
      <c r="D4365" s="10">
        <v>45824</v>
      </c>
      <c r="E4365" s="11">
        <v>17810150</v>
      </c>
      <c r="F4365" t="s">
        <v>288</v>
      </c>
      <c r="G4365" s="10">
        <f t="shared" si="290"/>
        <v>45854</v>
      </c>
      <c r="H4365" t="s">
        <v>284</v>
      </c>
      <c r="I4365" s="12" t="str">
        <f t="shared" si="291"/>
        <v>679117810150</v>
      </c>
      <c r="J4365" s="10">
        <v>45853</v>
      </c>
      <c r="K4365" s="11">
        <v>17810150</v>
      </c>
      <c r="L4365" s="11">
        <f t="shared" si="289"/>
        <v>0</v>
      </c>
      <c r="O4365" s="10">
        <f>+IFERROR(VLOOKUP(I4365,'[1]Resumen pagos 2025'!$1:$1048576,9,0),0)</f>
        <v>0</v>
      </c>
      <c r="P4365" t="b">
        <f t="shared" si="292"/>
        <v>0</v>
      </c>
    </row>
    <row r="4366" spans="1:16">
      <c r="A4366" t="s">
        <v>490</v>
      </c>
      <c r="B4366" t="s">
        <v>41</v>
      </c>
      <c r="C4366" s="9">
        <v>11338676</v>
      </c>
      <c r="D4366" s="10">
        <v>45824</v>
      </c>
      <c r="E4366" s="11">
        <v>300980</v>
      </c>
      <c r="F4366" t="s">
        <v>288</v>
      </c>
      <c r="G4366" s="10">
        <f t="shared" si="290"/>
        <v>45854</v>
      </c>
      <c r="H4366" t="s">
        <v>284</v>
      </c>
      <c r="I4366" s="12" t="str">
        <f t="shared" si="291"/>
        <v>11338676300980</v>
      </c>
      <c r="J4366" s="10">
        <v>45821</v>
      </c>
      <c r="K4366" s="11">
        <v>300980</v>
      </c>
      <c r="L4366" s="11">
        <f t="shared" si="289"/>
        <v>0</v>
      </c>
      <c r="O4366" s="10">
        <f>+IFERROR(VLOOKUP(I4366,'[1]Resumen pagos 2025'!$1:$1048576,9,0),0)</f>
        <v>45821</v>
      </c>
      <c r="P4366" t="b">
        <f t="shared" si="292"/>
        <v>1</v>
      </c>
    </row>
    <row r="4367" spans="1:16">
      <c r="A4367" t="s">
        <v>55</v>
      </c>
      <c r="B4367" t="s">
        <v>41</v>
      </c>
      <c r="C4367" s="9">
        <v>1192144</v>
      </c>
      <c r="D4367" s="10">
        <v>45824</v>
      </c>
      <c r="E4367" s="11">
        <v>2684561</v>
      </c>
      <c r="F4367" t="s">
        <v>288</v>
      </c>
      <c r="G4367" s="10">
        <f t="shared" si="290"/>
        <v>45854</v>
      </c>
      <c r="H4367" t="s">
        <v>284</v>
      </c>
      <c r="I4367" s="12" t="str">
        <f t="shared" si="291"/>
        <v>11921442684561</v>
      </c>
      <c r="J4367" s="10">
        <v>45853</v>
      </c>
      <c r="K4367" s="11">
        <v>2684561</v>
      </c>
      <c r="L4367" s="11">
        <f t="shared" si="289"/>
        <v>0</v>
      </c>
      <c r="N4367" s="14" t="s">
        <v>304</v>
      </c>
      <c r="O4367" s="10">
        <f>+IFERROR(VLOOKUP(I4367,'[1]Resumen pagos 2025'!$1:$1048576,9,0),0)</f>
        <v>0</v>
      </c>
      <c r="P4367" t="b">
        <f t="shared" si="292"/>
        <v>0</v>
      </c>
    </row>
    <row r="4368" spans="1:16">
      <c r="A4368" t="s">
        <v>532</v>
      </c>
      <c r="B4368" t="s">
        <v>41</v>
      </c>
      <c r="C4368" s="9">
        <v>3222</v>
      </c>
      <c r="D4368" s="10">
        <v>45824</v>
      </c>
      <c r="E4368" s="11">
        <v>1268052</v>
      </c>
      <c r="F4368" t="s">
        <v>288</v>
      </c>
      <c r="G4368" s="10">
        <f t="shared" si="290"/>
        <v>45854</v>
      </c>
      <c r="H4368" t="s">
        <v>284</v>
      </c>
      <c r="I4368" s="12" t="str">
        <f t="shared" si="291"/>
        <v>32221268052</v>
      </c>
      <c r="J4368" s="10">
        <v>45853</v>
      </c>
      <c r="K4368" s="11">
        <v>1268052</v>
      </c>
      <c r="L4368" s="11">
        <f t="shared" si="289"/>
        <v>0</v>
      </c>
      <c r="O4368" s="10">
        <f>+IFERROR(VLOOKUP(I4368,'[1]Resumen pagos 2025'!$1:$1048576,9,0),0)</f>
        <v>0</v>
      </c>
      <c r="P4368" t="b">
        <f t="shared" si="292"/>
        <v>0</v>
      </c>
    </row>
    <row r="4369" spans="1:16">
      <c r="A4369" t="s">
        <v>868</v>
      </c>
      <c r="B4369" t="s">
        <v>41</v>
      </c>
      <c r="C4369" s="9">
        <v>5394</v>
      </c>
      <c r="D4369" s="10">
        <v>45824</v>
      </c>
      <c r="E4369" s="11">
        <v>57680</v>
      </c>
      <c r="F4369" t="s">
        <v>288</v>
      </c>
      <c r="G4369" s="10">
        <f t="shared" si="290"/>
        <v>45854</v>
      </c>
      <c r="H4369" t="s">
        <v>284</v>
      </c>
      <c r="I4369" s="12" t="str">
        <f t="shared" si="291"/>
        <v>539457680</v>
      </c>
      <c r="J4369" s="10">
        <v>45824</v>
      </c>
      <c r="K4369" s="11">
        <v>57680</v>
      </c>
      <c r="L4369" s="11">
        <f t="shared" si="289"/>
        <v>0</v>
      </c>
      <c r="M4369" t="s">
        <v>579</v>
      </c>
      <c r="O4369" s="10">
        <f>+IFERROR(VLOOKUP(I4369,'[1]Resumen pagos 2025'!$1:$1048576,9,0),0)</f>
        <v>0</v>
      </c>
      <c r="P4369" t="b">
        <f t="shared" si="292"/>
        <v>0</v>
      </c>
    </row>
    <row r="4370" spans="1:16">
      <c r="A4370" t="s">
        <v>350</v>
      </c>
      <c r="B4370" t="s">
        <v>41</v>
      </c>
      <c r="C4370" s="9">
        <v>7309139</v>
      </c>
      <c r="D4370" s="10">
        <v>45824</v>
      </c>
      <c r="E4370" s="11">
        <v>14099</v>
      </c>
      <c r="F4370" t="s">
        <v>288</v>
      </c>
      <c r="G4370" s="10">
        <f t="shared" si="290"/>
        <v>45854</v>
      </c>
      <c r="H4370" t="s">
        <v>284</v>
      </c>
      <c r="I4370" s="12" t="str">
        <f t="shared" si="291"/>
        <v>730913914099</v>
      </c>
      <c r="J4370" s="10">
        <v>45824</v>
      </c>
      <c r="K4370" s="11">
        <v>14099</v>
      </c>
      <c r="L4370" s="11">
        <f t="shared" si="289"/>
        <v>0</v>
      </c>
      <c r="O4370" s="10">
        <f>+IFERROR(VLOOKUP(I4370,'[1]Resumen pagos 2025'!$1:$1048576,9,0),0)</f>
        <v>0</v>
      </c>
      <c r="P4370" t="b">
        <f t="shared" si="292"/>
        <v>0</v>
      </c>
    </row>
    <row r="4371" spans="1:16">
      <c r="A4371" t="s">
        <v>60</v>
      </c>
      <c r="B4371" t="s">
        <v>41</v>
      </c>
      <c r="C4371" s="9">
        <v>26</v>
      </c>
      <c r="D4371" s="10">
        <v>45825</v>
      </c>
      <c r="E4371" s="11">
        <v>497936</v>
      </c>
      <c r="F4371" t="s">
        <v>288</v>
      </c>
      <c r="G4371" s="10">
        <f t="shared" si="290"/>
        <v>45855</v>
      </c>
      <c r="H4371" t="s">
        <v>284</v>
      </c>
      <c r="I4371" s="12" t="str">
        <f t="shared" si="291"/>
        <v>26497936</v>
      </c>
      <c r="J4371" s="10">
        <v>45853</v>
      </c>
      <c r="K4371" s="11">
        <v>497936</v>
      </c>
      <c r="L4371" s="11">
        <f t="shared" si="289"/>
        <v>0</v>
      </c>
      <c r="O4371" s="10">
        <f>+IFERROR(VLOOKUP(I4371,'[1]Resumen pagos 2025'!$1:$1048576,9,0),0)</f>
        <v>0</v>
      </c>
      <c r="P4371" t="b">
        <f t="shared" si="292"/>
        <v>0</v>
      </c>
    </row>
    <row r="4372" spans="1:16">
      <c r="A4372" t="s">
        <v>336</v>
      </c>
      <c r="B4372" t="s">
        <v>41</v>
      </c>
      <c r="C4372" s="9">
        <v>56810</v>
      </c>
      <c r="D4372" s="10">
        <v>45826</v>
      </c>
      <c r="E4372" s="11">
        <v>281950</v>
      </c>
      <c r="F4372" t="s">
        <v>288</v>
      </c>
      <c r="G4372" s="10">
        <f t="shared" si="290"/>
        <v>45856</v>
      </c>
      <c r="H4372" t="s">
        <v>284</v>
      </c>
      <c r="I4372" s="12" t="str">
        <f t="shared" si="291"/>
        <v>56810281950</v>
      </c>
      <c r="J4372" s="10">
        <v>45826</v>
      </c>
      <c r="K4372" s="11">
        <v>281950</v>
      </c>
      <c r="L4372" s="11">
        <f t="shared" si="289"/>
        <v>0</v>
      </c>
      <c r="O4372" s="10">
        <f>+IFERROR(VLOOKUP(I4372,'[1]Resumen pagos 2025'!$1:$1048576,9,0),0)</f>
        <v>45826</v>
      </c>
      <c r="P4372" t="b">
        <f t="shared" si="292"/>
        <v>1</v>
      </c>
    </row>
    <row r="4373" spans="1:16">
      <c r="A4373" t="s">
        <v>478</v>
      </c>
      <c r="B4373" t="s">
        <v>41</v>
      </c>
      <c r="C4373" s="9">
        <v>636</v>
      </c>
      <c r="D4373" s="10">
        <v>45826</v>
      </c>
      <c r="E4373" s="11">
        <v>192900</v>
      </c>
      <c r="F4373" t="s">
        <v>288</v>
      </c>
      <c r="G4373" s="10">
        <f t="shared" si="290"/>
        <v>45856</v>
      </c>
      <c r="H4373" t="s">
        <v>284</v>
      </c>
      <c r="I4373" s="12" t="str">
        <f t="shared" si="291"/>
        <v>636192900</v>
      </c>
      <c r="J4373" s="10">
        <v>45853</v>
      </c>
      <c r="K4373" s="11">
        <v>192900</v>
      </c>
      <c r="L4373" s="11">
        <f t="shared" si="289"/>
        <v>0</v>
      </c>
      <c r="O4373" s="10">
        <f>+IFERROR(VLOOKUP(I4373,'[1]Resumen pagos 2025'!$1:$1048576,9,0),0)</f>
        <v>0</v>
      </c>
      <c r="P4373" t="b">
        <f t="shared" si="292"/>
        <v>0</v>
      </c>
    </row>
    <row r="4374" spans="1:16">
      <c r="A4374" t="s">
        <v>478</v>
      </c>
      <c r="B4374" t="s">
        <v>41</v>
      </c>
      <c r="C4374" s="9">
        <v>639</v>
      </c>
      <c r="D4374" s="10">
        <v>45826</v>
      </c>
      <c r="E4374" s="11">
        <v>174900</v>
      </c>
      <c r="F4374" t="s">
        <v>288</v>
      </c>
      <c r="G4374" s="10">
        <f t="shared" si="290"/>
        <v>45856</v>
      </c>
      <c r="H4374" t="s">
        <v>284</v>
      </c>
      <c r="I4374" s="12" t="str">
        <f t="shared" si="291"/>
        <v>639174900</v>
      </c>
      <c r="J4374" s="10">
        <v>45853</v>
      </c>
      <c r="K4374" s="11">
        <v>174900</v>
      </c>
      <c r="L4374" s="11">
        <f t="shared" si="289"/>
        <v>0</v>
      </c>
      <c r="M4374" s="71" t="s">
        <v>833</v>
      </c>
      <c r="O4374" s="10">
        <f>+IFERROR(VLOOKUP(I4374,'[1]Resumen pagos 2025'!$1:$1048576,9,0),0)</f>
        <v>0</v>
      </c>
      <c r="P4374" t="b">
        <f t="shared" si="292"/>
        <v>0</v>
      </c>
    </row>
    <row r="4375" spans="1:16">
      <c r="A4375" t="s">
        <v>478</v>
      </c>
      <c r="B4375" t="s">
        <v>310</v>
      </c>
      <c r="C4375" s="9">
        <v>1827</v>
      </c>
      <c r="D4375" s="10">
        <v>45826</v>
      </c>
      <c r="E4375" s="11">
        <v>-174900</v>
      </c>
      <c r="F4375" t="s">
        <v>288</v>
      </c>
      <c r="G4375" s="10">
        <f t="shared" si="290"/>
        <v>45856</v>
      </c>
      <c r="H4375" t="s">
        <v>311</v>
      </c>
      <c r="I4375" s="12" t="str">
        <f t="shared" si="291"/>
        <v>1827-174900</v>
      </c>
      <c r="L4375" s="11">
        <f t="shared" si="289"/>
        <v>174900</v>
      </c>
      <c r="M4375" s="46" t="s">
        <v>869</v>
      </c>
      <c r="N4375" s="13" t="s">
        <v>554</v>
      </c>
      <c r="O4375" s="10">
        <f>+IFERROR(VLOOKUP(I4375,'[1]Resumen pagos 2025'!$1:$1048576,9,0),0)</f>
        <v>0</v>
      </c>
      <c r="P4375" t="b">
        <f t="shared" si="292"/>
        <v>1</v>
      </c>
    </row>
    <row r="4376" spans="1:16">
      <c r="A4376" t="s">
        <v>436</v>
      </c>
      <c r="B4376" t="s">
        <v>41</v>
      </c>
      <c r="C4376" s="9">
        <v>2456821</v>
      </c>
      <c r="D4376" s="10">
        <v>45826</v>
      </c>
      <c r="E4376" s="11">
        <v>133946</v>
      </c>
      <c r="F4376" t="s">
        <v>288</v>
      </c>
      <c r="G4376" s="10">
        <f t="shared" si="290"/>
        <v>45856</v>
      </c>
      <c r="H4376" t="s">
        <v>284</v>
      </c>
      <c r="I4376" s="12" t="str">
        <f t="shared" si="291"/>
        <v>2456821133946</v>
      </c>
      <c r="J4376" s="10">
        <v>45826</v>
      </c>
      <c r="K4376" s="11">
        <v>133946</v>
      </c>
      <c r="L4376" s="11">
        <f t="shared" si="289"/>
        <v>0</v>
      </c>
      <c r="O4376" s="10">
        <f>+IFERROR(VLOOKUP(I4376,'[1]Resumen pagos 2025'!$1:$1048576,9,0),0)</f>
        <v>0</v>
      </c>
      <c r="P4376" t="b">
        <f t="shared" si="292"/>
        <v>0</v>
      </c>
    </row>
    <row r="4377" spans="1:16">
      <c r="A4377" t="s">
        <v>436</v>
      </c>
      <c r="B4377" t="s">
        <v>297</v>
      </c>
      <c r="C4377" s="9">
        <v>5159429</v>
      </c>
      <c r="D4377" s="10">
        <v>45826</v>
      </c>
      <c r="E4377" s="11">
        <v>2805044</v>
      </c>
      <c r="F4377" t="s">
        <v>288</v>
      </c>
      <c r="G4377" s="10">
        <f t="shared" si="290"/>
        <v>45856</v>
      </c>
      <c r="H4377" t="s">
        <v>284</v>
      </c>
      <c r="I4377" s="12" t="str">
        <f t="shared" si="291"/>
        <v>51594292805044</v>
      </c>
      <c r="J4377" s="10">
        <v>45826</v>
      </c>
      <c r="K4377" s="11">
        <v>2805044</v>
      </c>
      <c r="L4377" s="11">
        <f t="shared" si="289"/>
        <v>0</v>
      </c>
      <c r="O4377" s="10">
        <f>+IFERROR(VLOOKUP(I4377,'[1]Resumen pagos 2025'!$1:$1048576,9,0),0)</f>
        <v>0</v>
      </c>
      <c r="P4377" t="b">
        <f t="shared" si="292"/>
        <v>0</v>
      </c>
    </row>
    <row r="4378" spans="1:16">
      <c r="A4378" t="s">
        <v>55</v>
      </c>
      <c r="B4378" t="s">
        <v>41</v>
      </c>
      <c r="C4378" s="9">
        <v>1192643</v>
      </c>
      <c r="D4378" s="10">
        <v>45826</v>
      </c>
      <c r="E4378" s="11">
        <v>1631991</v>
      </c>
      <c r="F4378" t="s">
        <v>288</v>
      </c>
      <c r="G4378" s="10">
        <f t="shared" si="290"/>
        <v>45856</v>
      </c>
      <c r="H4378" t="s">
        <v>284</v>
      </c>
      <c r="I4378" s="12" t="str">
        <f t="shared" si="291"/>
        <v>11926431631991</v>
      </c>
      <c r="J4378" s="10">
        <v>45853</v>
      </c>
      <c r="K4378" s="11">
        <v>1631991</v>
      </c>
      <c r="L4378" s="11">
        <f t="shared" si="289"/>
        <v>0</v>
      </c>
      <c r="N4378" s="14" t="s">
        <v>304</v>
      </c>
      <c r="O4378" s="10">
        <f>+IFERROR(VLOOKUP(I4378,'[1]Resumen pagos 2025'!$1:$1048576,9,0),0)</f>
        <v>0</v>
      </c>
      <c r="P4378" t="b">
        <f t="shared" si="292"/>
        <v>0</v>
      </c>
    </row>
    <row r="4379" spans="1:16">
      <c r="A4379" t="s">
        <v>610</v>
      </c>
      <c r="B4379" t="s">
        <v>41</v>
      </c>
      <c r="C4379" s="9">
        <v>54</v>
      </c>
      <c r="D4379" s="10">
        <v>45826</v>
      </c>
      <c r="E4379" s="11">
        <v>6426273</v>
      </c>
      <c r="F4379" t="s">
        <v>288</v>
      </c>
      <c r="G4379" s="10">
        <f t="shared" si="290"/>
        <v>45856</v>
      </c>
      <c r="H4379" t="s">
        <v>284</v>
      </c>
      <c r="I4379" s="12" t="str">
        <f t="shared" si="291"/>
        <v>546426273</v>
      </c>
      <c r="J4379" s="10">
        <v>45819</v>
      </c>
      <c r="K4379" s="11">
        <v>6426273</v>
      </c>
      <c r="L4379" s="11">
        <f t="shared" si="289"/>
        <v>0</v>
      </c>
      <c r="M4379" t="s">
        <v>611</v>
      </c>
      <c r="O4379" s="10">
        <f>+IFERROR(VLOOKUP(I4379,'[1]Resumen pagos 2025'!$1:$1048576,9,0),0)</f>
        <v>0</v>
      </c>
      <c r="P4379" t="b">
        <f t="shared" si="292"/>
        <v>0</v>
      </c>
    </row>
    <row r="4380" spans="1:16">
      <c r="A4380" t="s">
        <v>610</v>
      </c>
      <c r="B4380" t="s">
        <v>41</v>
      </c>
      <c r="C4380" s="9">
        <v>53</v>
      </c>
      <c r="D4380" s="10">
        <v>45826</v>
      </c>
      <c r="E4380" s="11">
        <v>5402357</v>
      </c>
      <c r="F4380" t="s">
        <v>288</v>
      </c>
      <c r="G4380" s="10">
        <f t="shared" si="290"/>
        <v>45856</v>
      </c>
      <c r="H4380" t="s">
        <v>284</v>
      </c>
      <c r="I4380" s="12" t="str">
        <f t="shared" si="291"/>
        <v>535402357</v>
      </c>
      <c r="J4380" s="10">
        <v>45786</v>
      </c>
      <c r="K4380" s="11">
        <v>5402357</v>
      </c>
      <c r="L4380" s="11">
        <f t="shared" si="289"/>
        <v>0</v>
      </c>
      <c r="M4380" t="s">
        <v>611</v>
      </c>
      <c r="O4380" s="10">
        <f>+IFERROR(VLOOKUP(I4380,'[1]Resumen pagos 2025'!$1:$1048576,9,0),0)</f>
        <v>0</v>
      </c>
      <c r="P4380" t="b">
        <f t="shared" si="292"/>
        <v>0</v>
      </c>
    </row>
    <row r="4381" spans="1:16">
      <c r="A4381" t="s">
        <v>729</v>
      </c>
      <c r="B4381" t="s">
        <v>41</v>
      </c>
      <c r="C4381" s="9">
        <v>2282103</v>
      </c>
      <c r="D4381" s="10">
        <v>45826</v>
      </c>
      <c r="E4381" s="11">
        <v>64750</v>
      </c>
      <c r="F4381" t="s">
        <v>288</v>
      </c>
      <c r="G4381" s="10">
        <f t="shared" si="290"/>
        <v>45856</v>
      </c>
      <c r="H4381" t="s">
        <v>284</v>
      </c>
      <c r="I4381" s="12" t="str">
        <f t="shared" si="291"/>
        <v>228210364750</v>
      </c>
      <c r="J4381" s="10">
        <v>45825</v>
      </c>
      <c r="K4381" s="11">
        <v>64750</v>
      </c>
      <c r="L4381" s="11">
        <f t="shared" si="289"/>
        <v>0</v>
      </c>
      <c r="O4381" s="10">
        <f>+IFERROR(VLOOKUP(I4381,'[1]Resumen pagos 2025'!$1:$1048576,9,0),0)</f>
        <v>45825</v>
      </c>
      <c r="P4381" t="b">
        <f t="shared" si="292"/>
        <v>1</v>
      </c>
    </row>
    <row r="4382" spans="1:16">
      <c r="A4382" t="s">
        <v>336</v>
      </c>
      <c r="B4382" t="s">
        <v>41</v>
      </c>
      <c r="C4382" s="9">
        <v>56888</v>
      </c>
      <c r="D4382" s="10">
        <v>45827</v>
      </c>
      <c r="E4382" s="11">
        <v>253950</v>
      </c>
      <c r="F4382" t="s">
        <v>288</v>
      </c>
      <c r="G4382" s="10">
        <f t="shared" si="290"/>
        <v>45857</v>
      </c>
      <c r="H4382" t="s">
        <v>284</v>
      </c>
      <c r="I4382" s="12" t="str">
        <f t="shared" si="291"/>
        <v>56888253950</v>
      </c>
      <c r="J4382" s="10">
        <v>45827</v>
      </c>
      <c r="K4382" s="11">
        <v>253950</v>
      </c>
      <c r="L4382" s="11">
        <f t="shared" si="289"/>
        <v>0</v>
      </c>
      <c r="O4382" s="10">
        <f>+IFERROR(VLOOKUP(I4382,'[1]Resumen pagos 2025'!$1:$1048576,9,0),0)</f>
        <v>45827</v>
      </c>
      <c r="P4382" t="b">
        <f t="shared" si="292"/>
        <v>1</v>
      </c>
    </row>
    <row r="4383" spans="1:16">
      <c r="A4383" t="s">
        <v>337</v>
      </c>
      <c r="B4383" t="s">
        <v>41</v>
      </c>
      <c r="C4383" s="9">
        <v>140757321</v>
      </c>
      <c r="D4383" s="10">
        <v>45827</v>
      </c>
      <c r="E4383" s="11">
        <v>784980</v>
      </c>
      <c r="F4383" t="s">
        <v>288</v>
      </c>
      <c r="G4383" s="10">
        <f t="shared" si="290"/>
        <v>45857</v>
      </c>
      <c r="H4383" t="s">
        <v>284</v>
      </c>
      <c r="I4383" s="12" t="str">
        <f t="shared" si="291"/>
        <v>140757321784980</v>
      </c>
      <c r="J4383" s="10">
        <v>45827</v>
      </c>
      <c r="K4383" s="11">
        <v>784980</v>
      </c>
      <c r="L4383" s="11">
        <f t="shared" si="289"/>
        <v>0</v>
      </c>
      <c r="O4383" s="10">
        <f>+IFERROR(VLOOKUP(I4383,'[1]Resumen pagos 2025'!$1:$1048576,9,0),0)</f>
        <v>45827</v>
      </c>
      <c r="P4383" t="b">
        <f t="shared" si="292"/>
        <v>1</v>
      </c>
    </row>
    <row r="4384" spans="1:16">
      <c r="A4384" t="s">
        <v>674</v>
      </c>
      <c r="B4384" t="s">
        <v>41</v>
      </c>
      <c r="C4384" s="9">
        <v>1954410</v>
      </c>
      <c r="D4384" s="10">
        <v>45827</v>
      </c>
      <c r="E4384" s="11">
        <v>649990</v>
      </c>
      <c r="F4384" t="s">
        <v>288</v>
      </c>
      <c r="G4384" s="10">
        <f t="shared" si="290"/>
        <v>45857</v>
      </c>
      <c r="H4384" t="s">
        <v>284</v>
      </c>
      <c r="I4384" s="12" t="str">
        <f t="shared" si="291"/>
        <v>1954410649990</v>
      </c>
      <c r="J4384" s="10">
        <v>45827</v>
      </c>
      <c r="K4384" s="11">
        <v>649990</v>
      </c>
      <c r="L4384" s="11">
        <f t="shared" si="289"/>
        <v>0</v>
      </c>
      <c r="O4384" s="10">
        <f>+IFERROR(VLOOKUP(I4384,'[1]Resumen pagos 2025'!$1:$1048576,9,0),0)</f>
        <v>45827</v>
      </c>
      <c r="P4384" t="b">
        <f t="shared" si="292"/>
        <v>1</v>
      </c>
    </row>
    <row r="4385" spans="1:16">
      <c r="A4385" t="s">
        <v>47</v>
      </c>
      <c r="B4385" t="s">
        <v>41</v>
      </c>
      <c r="C4385" s="9">
        <v>14458</v>
      </c>
      <c r="D4385" s="10">
        <v>45827</v>
      </c>
      <c r="E4385" s="11">
        <v>31285</v>
      </c>
      <c r="F4385" t="s">
        <v>288</v>
      </c>
      <c r="G4385" s="10">
        <f t="shared" si="290"/>
        <v>45857</v>
      </c>
      <c r="H4385" t="s">
        <v>284</v>
      </c>
      <c r="I4385" s="12" t="str">
        <f t="shared" si="291"/>
        <v>1445831285</v>
      </c>
      <c r="J4385" s="10">
        <v>45853</v>
      </c>
      <c r="K4385" s="11">
        <v>31285</v>
      </c>
      <c r="L4385" s="11">
        <f t="shared" si="289"/>
        <v>0</v>
      </c>
      <c r="O4385" s="10">
        <f>+IFERROR(VLOOKUP(I4385,'[1]Resumen pagos 2025'!$1:$1048576,9,0),0)</f>
        <v>0</v>
      </c>
      <c r="P4385" t="b">
        <f t="shared" si="292"/>
        <v>0</v>
      </c>
    </row>
    <row r="4386" spans="1:16">
      <c r="A4386" t="s">
        <v>305</v>
      </c>
      <c r="B4386" t="s">
        <v>41</v>
      </c>
      <c r="C4386" s="9">
        <v>5332312</v>
      </c>
      <c r="D4386" s="10">
        <v>45827</v>
      </c>
      <c r="E4386" s="11">
        <v>1700940</v>
      </c>
      <c r="F4386" t="s">
        <v>288</v>
      </c>
      <c r="G4386" s="10">
        <f t="shared" si="290"/>
        <v>45857</v>
      </c>
      <c r="H4386" t="s">
        <v>284</v>
      </c>
      <c r="I4386" s="12" t="str">
        <f t="shared" si="291"/>
        <v>53323121700940</v>
      </c>
      <c r="J4386" s="10">
        <v>45827</v>
      </c>
      <c r="K4386" s="11">
        <v>1700940</v>
      </c>
      <c r="L4386" s="11">
        <f t="shared" si="289"/>
        <v>0</v>
      </c>
      <c r="O4386" s="10">
        <f>+IFERROR(VLOOKUP(I4386,'[1]Resumen pagos 2025'!$1:$1048576,9,0),0)</f>
        <v>45827</v>
      </c>
      <c r="P4386" t="b">
        <f t="shared" si="292"/>
        <v>1</v>
      </c>
    </row>
    <row r="4387" spans="1:16">
      <c r="A4387" t="s">
        <v>53</v>
      </c>
      <c r="B4387" t="s">
        <v>41</v>
      </c>
      <c r="C4387" s="9">
        <v>27274</v>
      </c>
      <c r="D4387" s="10">
        <v>45827</v>
      </c>
      <c r="E4387" s="11">
        <v>4062775</v>
      </c>
      <c r="F4387" t="s">
        <v>288</v>
      </c>
      <c r="G4387" s="10">
        <f t="shared" si="290"/>
        <v>45857</v>
      </c>
      <c r="H4387" t="s">
        <v>284</v>
      </c>
      <c r="I4387" s="12" t="str">
        <f t="shared" si="291"/>
        <v>272744062775</v>
      </c>
      <c r="J4387" s="10">
        <v>45853</v>
      </c>
      <c r="K4387" s="11">
        <v>4062775</v>
      </c>
      <c r="L4387" s="11">
        <f t="shared" si="289"/>
        <v>0</v>
      </c>
      <c r="O4387" s="10">
        <f>+IFERROR(VLOOKUP(I4387,'[1]Resumen pagos 2025'!$1:$1048576,9,0),0)</f>
        <v>0</v>
      </c>
      <c r="P4387" t="b">
        <f t="shared" si="292"/>
        <v>0</v>
      </c>
    </row>
    <row r="4388" spans="1:16">
      <c r="A4388" t="s">
        <v>286</v>
      </c>
      <c r="B4388" t="s">
        <v>41</v>
      </c>
      <c r="C4388" s="9">
        <v>3475208</v>
      </c>
      <c r="D4388" s="10">
        <v>45827</v>
      </c>
      <c r="E4388" s="11">
        <v>449790</v>
      </c>
      <c r="F4388" t="s">
        <v>288</v>
      </c>
      <c r="G4388" s="10">
        <f t="shared" si="290"/>
        <v>45857</v>
      </c>
      <c r="H4388" t="s">
        <v>284</v>
      </c>
      <c r="I4388" s="12" t="str">
        <f t="shared" si="291"/>
        <v>3475208449790</v>
      </c>
      <c r="J4388" s="10">
        <v>45827</v>
      </c>
      <c r="K4388" s="11">
        <v>449790</v>
      </c>
      <c r="L4388" s="11">
        <f t="shared" si="289"/>
        <v>0</v>
      </c>
      <c r="O4388" s="10">
        <f>+IFERROR(VLOOKUP(I4388,'[1]Resumen pagos 2025'!$1:$1048576,9,0),0)</f>
        <v>45827</v>
      </c>
      <c r="P4388" t="b">
        <f t="shared" si="292"/>
        <v>1</v>
      </c>
    </row>
    <row r="4389" spans="1:16">
      <c r="A4389" t="s">
        <v>305</v>
      </c>
      <c r="B4389" t="s">
        <v>310</v>
      </c>
      <c r="C4389" s="9">
        <v>27469809</v>
      </c>
      <c r="D4389" s="10">
        <v>45828</v>
      </c>
      <c r="E4389" s="11">
        <v>-149990</v>
      </c>
      <c r="F4389" t="s">
        <v>288</v>
      </c>
      <c r="G4389" s="10">
        <f t="shared" si="290"/>
        <v>45858</v>
      </c>
      <c r="H4389" t="s">
        <v>311</v>
      </c>
      <c r="I4389" s="12" t="str">
        <f t="shared" si="291"/>
        <v>27469809-149990</v>
      </c>
      <c r="L4389" s="11">
        <f t="shared" si="289"/>
        <v>149990</v>
      </c>
      <c r="M4389" t="s">
        <v>870</v>
      </c>
      <c r="O4389" s="10">
        <f>+IFERROR(VLOOKUP(I4389,'[1]Resumen pagos 2025'!$1:$1048576,9,0),0)</f>
        <v>0</v>
      </c>
      <c r="P4389" t="b">
        <f t="shared" si="292"/>
        <v>1</v>
      </c>
    </row>
    <row r="4390" spans="1:16">
      <c r="A4390" t="s">
        <v>305</v>
      </c>
      <c r="B4390" t="s">
        <v>41</v>
      </c>
      <c r="C4390" s="9">
        <v>5332473</v>
      </c>
      <c r="D4390" s="10">
        <v>45828</v>
      </c>
      <c r="E4390" s="11">
        <v>683980</v>
      </c>
      <c r="F4390" t="s">
        <v>288</v>
      </c>
      <c r="G4390" s="10">
        <f t="shared" si="290"/>
        <v>45858</v>
      </c>
      <c r="H4390" t="s">
        <v>284</v>
      </c>
      <c r="I4390" s="12" t="str">
        <f t="shared" si="291"/>
        <v>5332473683980</v>
      </c>
      <c r="J4390" s="10">
        <v>45827</v>
      </c>
      <c r="K4390" s="11">
        <v>683980</v>
      </c>
      <c r="L4390" s="11">
        <f t="shared" si="289"/>
        <v>0</v>
      </c>
      <c r="O4390" s="10">
        <f>+IFERROR(VLOOKUP(I4390,'[1]Resumen pagos 2025'!$1:$1048576,9,0),0)</f>
        <v>45827</v>
      </c>
      <c r="P4390" t="b">
        <f t="shared" si="292"/>
        <v>1</v>
      </c>
    </row>
    <row r="4391" spans="1:16">
      <c r="A4391" t="s">
        <v>839</v>
      </c>
      <c r="B4391" t="s">
        <v>41</v>
      </c>
      <c r="C4391" s="9">
        <v>9911</v>
      </c>
      <c r="D4391" s="10">
        <v>45830</v>
      </c>
      <c r="E4391" s="11">
        <v>523934</v>
      </c>
      <c r="F4391" t="s">
        <v>288</v>
      </c>
      <c r="G4391" s="10">
        <f t="shared" si="290"/>
        <v>45860</v>
      </c>
      <c r="H4391" t="s">
        <v>284</v>
      </c>
      <c r="I4391" s="12" t="str">
        <f t="shared" si="291"/>
        <v>9911523934</v>
      </c>
      <c r="J4391" s="10">
        <v>45853</v>
      </c>
      <c r="K4391" s="11">
        <v>523934</v>
      </c>
      <c r="L4391" s="11">
        <f t="shared" si="289"/>
        <v>0</v>
      </c>
    </row>
    <row r="4392" spans="1:16">
      <c r="A4392" t="s">
        <v>674</v>
      </c>
      <c r="B4392" t="s">
        <v>41</v>
      </c>
      <c r="C4392" s="9">
        <v>1954820</v>
      </c>
      <c r="D4392" s="10">
        <v>45831</v>
      </c>
      <c r="E4392" s="11">
        <v>1549990</v>
      </c>
      <c r="F4392" t="s">
        <v>288</v>
      </c>
      <c r="G4392" s="10">
        <f t="shared" si="290"/>
        <v>45861</v>
      </c>
      <c r="H4392" t="s">
        <v>284</v>
      </c>
      <c r="I4392" s="12" t="str">
        <f t="shared" si="291"/>
        <v>19548201549990</v>
      </c>
      <c r="J4392" s="10">
        <v>45827</v>
      </c>
      <c r="K4392" s="11">
        <v>1549990</v>
      </c>
      <c r="L4392" s="11">
        <f t="shared" si="289"/>
        <v>0</v>
      </c>
      <c r="O4392" s="10">
        <f>+IFERROR(VLOOKUP(I4392,'[1]Resumen pagos 2025'!$1:$1048576,9,0),0)</f>
        <v>45827</v>
      </c>
      <c r="P4392" t="b">
        <f>+O4392=J4392</f>
        <v>1</v>
      </c>
    </row>
    <row r="4393" spans="1:16">
      <c r="A4393" t="s">
        <v>710</v>
      </c>
      <c r="B4393" t="s">
        <v>41</v>
      </c>
      <c r="C4393" s="9">
        <v>14461</v>
      </c>
      <c r="D4393" s="10">
        <v>45831</v>
      </c>
      <c r="E4393" s="11">
        <v>7523002</v>
      </c>
      <c r="F4393" t="s">
        <v>288</v>
      </c>
      <c r="G4393" s="10">
        <f t="shared" si="290"/>
        <v>45861</v>
      </c>
      <c r="H4393" t="s">
        <v>284</v>
      </c>
      <c r="I4393" s="12" t="str">
        <f t="shared" si="291"/>
        <v>144617523002</v>
      </c>
      <c r="J4393" s="10">
        <v>45866</v>
      </c>
      <c r="K4393" s="11">
        <v>7523002</v>
      </c>
      <c r="L4393" s="11">
        <f t="shared" si="289"/>
        <v>0</v>
      </c>
    </row>
    <row r="4394" spans="1:16">
      <c r="A4394" t="s">
        <v>365</v>
      </c>
      <c r="B4394" t="s">
        <v>41</v>
      </c>
      <c r="C4394" s="9">
        <v>1411</v>
      </c>
      <c r="D4394" s="10">
        <v>45831</v>
      </c>
      <c r="E4394" s="11">
        <v>37698</v>
      </c>
      <c r="F4394" t="s">
        <v>288</v>
      </c>
      <c r="G4394" s="10">
        <f t="shared" si="290"/>
        <v>45861</v>
      </c>
      <c r="H4394" t="s">
        <v>284</v>
      </c>
      <c r="I4394" s="12" t="str">
        <f t="shared" si="291"/>
        <v>141137698</v>
      </c>
      <c r="J4394" s="10">
        <v>45866</v>
      </c>
      <c r="K4394" s="11">
        <v>37698</v>
      </c>
      <c r="L4394" s="11">
        <f t="shared" si="289"/>
        <v>0</v>
      </c>
    </row>
    <row r="4395" spans="1:16">
      <c r="A4395" t="s">
        <v>490</v>
      </c>
      <c r="B4395" t="s">
        <v>41</v>
      </c>
      <c r="C4395" s="9">
        <v>11339196</v>
      </c>
      <c r="D4395" s="10">
        <v>45831</v>
      </c>
      <c r="E4395" s="11">
        <v>594970</v>
      </c>
      <c r="F4395" t="s">
        <v>288</v>
      </c>
      <c r="G4395" s="10">
        <f t="shared" si="290"/>
        <v>45861</v>
      </c>
      <c r="H4395" t="s">
        <v>284</v>
      </c>
      <c r="I4395" s="12" t="str">
        <f t="shared" si="291"/>
        <v>11339196594970</v>
      </c>
      <c r="J4395" s="10">
        <v>45831</v>
      </c>
      <c r="K4395" s="11">
        <v>594970</v>
      </c>
      <c r="L4395" s="11">
        <f t="shared" si="289"/>
        <v>0</v>
      </c>
    </row>
    <row r="4396" spans="1:16">
      <c r="A4396" t="s">
        <v>46</v>
      </c>
      <c r="B4396" t="s">
        <v>41</v>
      </c>
      <c r="C4396" s="9">
        <v>26334</v>
      </c>
      <c r="D4396" s="10">
        <v>45831</v>
      </c>
      <c r="E4396" s="11">
        <v>415465</v>
      </c>
      <c r="F4396" t="s">
        <v>288</v>
      </c>
      <c r="G4396" s="10">
        <f t="shared" si="290"/>
        <v>45861</v>
      </c>
      <c r="H4396" t="s">
        <v>284</v>
      </c>
      <c r="I4396" s="12" t="str">
        <f t="shared" si="291"/>
        <v>26334415465</v>
      </c>
      <c r="J4396" s="10">
        <v>45869</v>
      </c>
      <c r="K4396" s="11">
        <v>415465</v>
      </c>
      <c r="L4396" s="11">
        <f t="shared" si="289"/>
        <v>0</v>
      </c>
    </row>
    <row r="4397" spans="1:16">
      <c r="A4397" t="s">
        <v>46</v>
      </c>
      <c r="B4397" t="s">
        <v>41</v>
      </c>
      <c r="C4397" s="9">
        <v>26335</v>
      </c>
      <c r="D4397" s="10">
        <v>45831</v>
      </c>
      <c r="E4397" s="11">
        <v>911532</v>
      </c>
      <c r="F4397" t="s">
        <v>288</v>
      </c>
      <c r="G4397" s="10">
        <f t="shared" si="290"/>
        <v>45861</v>
      </c>
      <c r="H4397" t="s">
        <v>284</v>
      </c>
      <c r="I4397" s="12" t="str">
        <f t="shared" si="291"/>
        <v>26335911532</v>
      </c>
      <c r="J4397" s="10">
        <v>45869</v>
      </c>
      <c r="K4397" s="11">
        <v>911532</v>
      </c>
      <c r="L4397" s="11">
        <f t="shared" si="289"/>
        <v>0</v>
      </c>
    </row>
    <row r="4398" spans="1:16">
      <c r="A4398" t="s">
        <v>871</v>
      </c>
      <c r="B4398" t="s">
        <v>41</v>
      </c>
      <c r="C4398" s="9">
        <v>2288</v>
      </c>
      <c r="D4398" s="10">
        <v>45831</v>
      </c>
      <c r="E4398" s="11">
        <v>306306</v>
      </c>
      <c r="F4398" t="s">
        <v>288</v>
      </c>
      <c r="G4398" s="10">
        <f t="shared" si="290"/>
        <v>45861</v>
      </c>
      <c r="H4398" t="s">
        <v>284</v>
      </c>
      <c r="I4398" s="12" t="str">
        <f t="shared" si="291"/>
        <v>2288306306</v>
      </c>
      <c r="J4398" s="10">
        <v>45833</v>
      </c>
      <c r="K4398" s="11">
        <v>306306</v>
      </c>
      <c r="L4398" s="11">
        <f t="shared" si="289"/>
        <v>0</v>
      </c>
    </row>
    <row r="4399" spans="1:16">
      <c r="A4399" t="s">
        <v>53</v>
      </c>
      <c r="B4399" t="s">
        <v>41</v>
      </c>
      <c r="C4399" s="9">
        <v>27276</v>
      </c>
      <c r="D4399" s="10">
        <v>45831</v>
      </c>
      <c r="E4399" s="11">
        <v>359957</v>
      </c>
      <c r="F4399" t="s">
        <v>288</v>
      </c>
      <c r="G4399" s="10">
        <f t="shared" si="290"/>
        <v>45861</v>
      </c>
      <c r="H4399" t="s">
        <v>284</v>
      </c>
      <c r="I4399" s="12" t="str">
        <f t="shared" si="291"/>
        <v>27276359957</v>
      </c>
      <c r="J4399" s="10">
        <v>45866</v>
      </c>
      <c r="K4399" s="11">
        <v>359957</v>
      </c>
      <c r="L4399" s="11">
        <f t="shared" si="289"/>
        <v>0</v>
      </c>
    </row>
    <row r="4400" spans="1:16">
      <c r="A4400" t="s">
        <v>839</v>
      </c>
      <c r="B4400" t="s">
        <v>41</v>
      </c>
      <c r="C4400" s="9">
        <v>9913</v>
      </c>
      <c r="D4400" s="10">
        <v>45831</v>
      </c>
      <c r="E4400" s="11">
        <v>19992</v>
      </c>
      <c r="F4400" t="s">
        <v>288</v>
      </c>
      <c r="G4400" s="10">
        <f t="shared" si="290"/>
        <v>45861</v>
      </c>
      <c r="H4400" t="s">
        <v>284</v>
      </c>
      <c r="I4400" s="12" t="str">
        <f t="shared" si="291"/>
        <v>991319992</v>
      </c>
      <c r="J4400" s="10">
        <v>45853</v>
      </c>
      <c r="K4400" s="11">
        <v>19992</v>
      </c>
      <c r="L4400" s="11">
        <f t="shared" ref="L4400:L4463" si="293">+K4400-E4400</f>
        <v>0</v>
      </c>
    </row>
    <row r="4401" spans="1:16">
      <c r="A4401" t="s">
        <v>839</v>
      </c>
      <c r="B4401" t="s">
        <v>41</v>
      </c>
      <c r="C4401" s="9">
        <v>9914</v>
      </c>
      <c r="D4401" s="10">
        <v>45831</v>
      </c>
      <c r="E4401" s="11">
        <v>3600</v>
      </c>
      <c r="F4401" t="s">
        <v>288</v>
      </c>
      <c r="G4401" s="10">
        <f t="shared" si="290"/>
        <v>45861</v>
      </c>
      <c r="H4401" t="s">
        <v>284</v>
      </c>
      <c r="I4401" s="12" t="str">
        <f t="shared" si="291"/>
        <v>99143600</v>
      </c>
      <c r="J4401" s="10">
        <v>45853</v>
      </c>
      <c r="K4401" s="11">
        <v>3600</v>
      </c>
      <c r="L4401" s="11">
        <f t="shared" si="293"/>
        <v>0</v>
      </c>
    </row>
    <row r="4402" spans="1:16">
      <c r="A4402" t="s">
        <v>488</v>
      </c>
      <c r="B4402" t="s">
        <v>41</v>
      </c>
      <c r="C4402" s="9">
        <v>52038362</v>
      </c>
      <c r="D4402" s="10">
        <v>45831</v>
      </c>
      <c r="E4402" s="11">
        <v>230</v>
      </c>
      <c r="F4402" t="s">
        <v>288</v>
      </c>
      <c r="G4402" s="10">
        <f t="shared" si="290"/>
        <v>45861</v>
      </c>
      <c r="H4402" t="s">
        <v>284</v>
      </c>
      <c r="I4402" s="12" t="str">
        <f t="shared" si="291"/>
        <v>52038362230</v>
      </c>
      <c r="J4402" s="10">
        <v>45831</v>
      </c>
      <c r="K4402" s="11">
        <v>230</v>
      </c>
      <c r="L4402" s="11">
        <f t="shared" si="293"/>
        <v>0</v>
      </c>
      <c r="O4402" s="10">
        <f>+IFERROR(VLOOKUP(I4402,'[1]Resumen pagos 2025'!$1:$1048576,9,0),0)</f>
        <v>0</v>
      </c>
      <c r="P4402" t="b">
        <f>+O4402=J4402</f>
        <v>0</v>
      </c>
    </row>
    <row r="4403" spans="1:16">
      <c r="A4403" t="s">
        <v>52</v>
      </c>
      <c r="B4403" t="s">
        <v>41</v>
      </c>
      <c r="C4403" s="9">
        <v>130654</v>
      </c>
      <c r="D4403" s="10">
        <v>45832</v>
      </c>
      <c r="E4403" s="11">
        <v>685761</v>
      </c>
      <c r="F4403" t="s">
        <v>288</v>
      </c>
      <c r="G4403" s="10">
        <f t="shared" si="290"/>
        <v>45862</v>
      </c>
      <c r="H4403" t="s">
        <v>284</v>
      </c>
      <c r="I4403" s="12" t="str">
        <f t="shared" si="291"/>
        <v>130654685761</v>
      </c>
      <c r="J4403" s="10">
        <v>45866</v>
      </c>
      <c r="K4403" s="11">
        <v>685724</v>
      </c>
      <c r="L4403" s="11">
        <f t="shared" si="293"/>
        <v>-37</v>
      </c>
    </row>
    <row r="4404" spans="1:16">
      <c r="A4404" t="s">
        <v>710</v>
      </c>
      <c r="B4404" t="s">
        <v>41</v>
      </c>
      <c r="C4404" s="9">
        <v>14466</v>
      </c>
      <c r="D4404" s="10">
        <v>45832</v>
      </c>
      <c r="E4404" s="11">
        <v>165724</v>
      </c>
      <c r="F4404" t="s">
        <v>288</v>
      </c>
      <c r="G4404" s="10">
        <f t="shared" si="290"/>
        <v>45862</v>
      </c>
      <c r="H4404" t="s">
        <v>284</v>
      </c>
      <c r="I4404" s="12" t="str">
        <f t="shared" si="291"/>
        <v>14466165724</v>
      </c>
      <c r="J4404" s="10">
        <v>45866</v>
      </c>
      <c r="K4404" s="11">
        <v>165724</v>
      </c>
      <c r="L4404" s="11">
        <f t="shared" si="293"/>
        <v>0</v>
      </c>
    </row>
    <row r="4405" spans="1:16">
      <c r="A4405" t="s">
        <v>705</v>
      </c>
      <c r="B4405" t="s">
        <v>41</v>
      </c>
      <c r="C4405" s="9">
        <v>1192774</v>
      </c>
      <c r="D4405" s="10">
        <v>45832</v>
      </c>
      <c r="E4405" s="11">
        <v>5029848</v>
      </c>
      <c r="F4405" t="s">
        <v>288</v>
      </c>
      <c r="G4405" s="10">
        <f t="shared" si="290"/>
        <v>45862</v>
      </c>
      <c r="H4405" t="s">
        <v>284</v>
      </c>
      <c r="I4405" s="12" t="str">
        <f t="shared" si="291"/>
        <v>11927745029848</v>
      </c>
      <c r="J4405" s="10">
        <v>45866</v>
      </c>
      <c r="K4405" s="11">
        <v>5029848</v>
      </c>
      <c r="L4405" s="11">
        <f t="shared" si="293"/>
        <v>0</v>
      </c>
    </row>
    <row r="4406" spans="1:16">
      <c r="A4406" t="s">
        <v>532</v>
      </c>
      <c r="B4406" t="s">
        <v>41</v>
      </c>
      <c r="C4406" s="9">
        <v>3253</v>
      </c>
      <c r="D4406" s="10">
        <v>45832</v>
      </c>
      <c r="E4406" s="11">
        <v>101052</v>
      </c>
      <c r="F4406" t="s">
        <v>288</v>
      </c>
      <c r="G4406" s="10">
        <f t="shared" si="290"/>
        <v>45862</v>
      </c>
      <c r="H4406" t="s">
        <v>284</v>
      </c>
      <c r="I4406" s="12" t="str">
        <f t="shared" si="291"/>
        <v>3253101052</v>
      </c>
      <c r="J4406" s="10">
        <v>45866</v>
      </c>
      <c r="K4406" s="11">
        <v>101052</v>
      </c>
      <c r="L4406" s="11">
        <f t="shared" si="293"/>
        <v>0</v>
      </c>
    </row>
    <row r="4407" spans="1:16">
      <c r="A4407" t="s">
        <v>872</v>
      </c>
      <c r="B4407" t="s">
        <v>41</v>
      </c>
      <c r="C4407" s="9">
        <v>31877</v>
      </c>
      <c r="D4407" s="10">
        <v>45832</v>
      </c>
      <c r="E4407" s="11">
        <v>1185659</v>
      </c>
      <c r="F4407" t="s">
        <v>288</v>
      </c>
      <c r="G4407" s="10">
        <f t="shared" si="290"/>
        <v>45862</v>
      </c>
      <c r="H4407" t="s">
        <v>284</v>
      </c>
      <c r="I4407" s="12" t="str">
        <f t="shared" si="291"/>
        <v>318771185659</v>
      </c>
      <c r="J4407" s="10">
        <v>45834</v>
      </c>
      <c r="K4407" s="11">
        <v>1185659</v>
      </c>
      <c r="L4407" s="11">
        <f t="shared" si="293"/>
        <v>0</v>
      </c>
      <c r="O4407" s="10">
        <f>+IFERROR(VLOOKUP(I4407,'[1]Resumen pagos 2025'!$1:$1048576,9,0),0)</f>
        <v>45834</v>
      </c>
      <c r="P4407" t="b">
        <f>+O4407=J4407</f>
        <v>1</v>
      </c>
    </row>
    <row r="4408" spans="1:16">
      <c r="A4408" t="s">
        <v>305</v>
      </c>
      <c r="B4408" t="s">
        <v>41</v>
      </c>
      <c r="C4408" s="9">
        <v>5333215</v>
      </c>
      <c r="D4408" s="10">
        <v>45832</v>
      </c>
      <c r="E4408" s="11">
        <v>757940</v>
      </c>
      <c r="F4408" t="s">
        <v>288</v>
      </c>
      <c r="G4408" s="10">
        <f t="shared" si="290"/>
        <v>45862</v>
      </c>
      <c r="H4408" t="s">
        <v>284</v>
      </c>
      <c r="I4408" s="12" t="str">
        <f t="shared" si="291"/>
        <v>5333215757940</v>
      </c>
      <c r="J4408" s="10">
        <v>45832</v>
      </c>
      <c r="K4408" s="11">
        <v>757940</v>
      </c>
      <c r="L4408" s="11">
        <f t="shared" si="293"/>
        <v>0</v>
      </c>
    </row>
    <row r="4409" spans="1:16">
      <c r="A4409" t="s">
        <v>67</v>
      </c>
      <c r="B4409" t="s">
        <v>41</v>
      </c>
      <c r="C4409" s="9">
        <v>47813</v>
      </c>
      <c r="D4409" s="10">
        <v>45833</v>
      </c>
      <c r="E4409" s="11">
        <v>233821</v>
      </c>
      <c r="F4409" t="s">
        <v>288</v>
      </c>
      <c r="G4409" s="10">
        <f t="shared" si="290"/>
        <v>45863</v>
      </c>
      <c r="H4409" t="s">
        <v>284</v>
      </c>
      <c r="I4409" s="12" t="str">
        <f t="shared" si="291"/>
        <v>47813233821</v>
      </c>
      <c r="J4409" s="10">
        <v>45866</v>
      </c>
      <c r="K4409" s="11">
        <v>233821</v>
      </c>
      <c r="L4409" s="11">
        <f t="shared" si="293"/>
        <v>0</v>
      </c>
    </row>
    <row r="4410" spans="1:16">
      <c r="A4410" t="s">
        <v>681</v>
      </c>
      <c r="B4410" t="s">
        <v>41</v>
      </c>
      <c r="C4410" s="9">
        <v>162</v>
      </c>
      <c r="D4410" s="10">
        <v>45833</v>
      </c>
      <c r="E4410" s="11">
        <v>29980</v>
      </c>
      <c r="F4410" t="s">
        <v>288</v>
      </c>
      <c r="G4410" s="10">
        <f t="shared" si="290"/>
        <v>45863</v>
      </c>
      <c r="H4410" t="s">
        <v>284</v>
      </c>
      <c r="I4410" s="12" t="str">
        <f t="shared" si="291"/>
        <v>16229980</v>
      </c>
      <c r="J4410" s="10">
        <v>45833</v>
      </c>
      <c r="K4410" s="11">
        <v>29980</v>
      </c>
      <c r="L4410" s="11">
        <f t="shared" si="293"/>
        <v>0</v>
      </c>
      <c r="O4410" s="10">
        <f>+IFERROR(VLOOKUP(I4410,'[1]Resumen pagos 2025'!$1:$1048576,9,0),0)</f>
        <v>45833</v>
      </c>
      <c r="P4410" t="b">
        <f>+O4410=J4410</f>
        <v>1</v>
      </c>
    </row>
    <row r="4411" spans="1:16">
      <c r="A4411" t="s">
        <v>873</v>
      </c>
      <c r="B4411" t="s">
        <v>41</v>
      </c>
      <c r="C4411" s="9">
        <v>135765</v>
      </c>
      <c r="D4411" s="10">
        <v>45833</v>
      </c>
      <c r="E4411" s="11">
        <v>279620</v>
      </c>
      <c r="F4411" t="s">
        <v>288</v>
      </c>
      <c r="G4411" s="10">
        <f t="shared" si="290"/>
        <v>45863</v>
      </c>
      <c r="H4411" t="s">
        <v>284</v>
      </c>
      <c r="I4411" s="12" t="str">
        <f t="shared" si="291"/>
        <v>135765279620</v>
      </c>
      <c r="J4411" s="10">
        <v>45866</v>
      </c>
      <c r="K4411" s="11">
        <v>279620</v>
      </c>
      <c r="L4411" s="11">
        <f t="shared" si="293"/>
        <v>0</v>
      </c>
    </row>
    <row r="4412" spans="1:16">
      <c r="A4412" t="s">
        <v>490</v>
      </c>
      <c r="B4412" t="s">
        <v>41</v>
      </c>
      <c r="C4412" s="9">
        <v>11339672</v>
      </c>
      <c r="D4412" s="10">
        <v>45833</v>
      </c>
      <c r="E4412" s="11">
        <v>300980</v>
      </c>
      <c r="F4412" t="s">
        <v>288</v>
      </c>
      <c r="G4412" s="10">
        <f t="shared" si="290"/>
        <v>45863</v>
      </c>
      <c r="H4412" t="s">
        <v>284</v>
      </c>
      <c r="I4412" s="12" t="str">
        <f t="shared" si="291"/>
        <v>11339672300980</v>
      </c>
      <c r="J4412" s="10">
        <v>45832</v>
      </c>
      <c r="K4412" s="11">
        <v>300980</v>
      </c>
      <c r="L4412" s="11">
        <f t="shared" si="293"/>
        <v>0</v>
      </c>
    </row>
    <row r="4413" spans="1:16">
      <c r="A4413" t="s">
        <v>54</v>
      </c>
      <c r="B4413" t="s">
        <v>41</v>
      </c>
      <c r="C4413" s="96">
        <v>99547</v>
      </c>
      <c r="D4413" s="89">
        <v>45833</v>
      </c>
      <c r="E4413" s="45">
        <v>2159880</v>
      </c>
      <c r="F4413" t="s">
        <v>288</v>
      </c>
      <c r="G4413" s="10">
        <f t="shared" si="290"/>
        <v>45863</v>
      </c>
      <c r="H4413" t="s">
        <v>284</v>
      </c>
      <c r="I4413" s="12" t="str">
        <f t="shared" si="291"/>
        <v>995472159880</v>
      </c>
      <c r="J4413" s="10">
        <v>45866</v>
      </c>
      <c r="K4413" s="11">
        <v>2159880</v>
      </c>
      <c r="L4413" s="11">
        <f t="shared" si="293"/>
        <v>0</v>
      </c>
      <c r="M4413" t="s">
        <v>874</v>
      </c>
      <c r="N4413" s="13" t="s">
        <v>582</v>
      </c>
    </row>
    <row r="4414" spans="1:16">
      <c r="A4414" t="s">
        <v>305</v>
      </c>
      <c r="B4414" t="s">
        <v>310</v>
      </c>
      <c r="C4414" s="9">
        <v>27646179</v>
      </c>
      <c r="D4414" s="10">
        <v>45833</v>
      </c>
      <c r="E4414" s="11">
        <v>-969970</v>
      </c>
      <c r="F4414" t="s">
        <v>288</v>
      </c>
      <c r="G4414" s="10">
        <f t="shared" si="290"/>
        <v>45863</v>
      </c>
      <c r="H4414" t="s">
        <v>311</v>
      </c>
      <c r="I4414" s="12" t="str">
        <f t="shared" si="291"/>
        <v>27646179-969970</v>
      </c>
      <c r="L4414" s="11">
        <f t="shared" si="293"/>
        <v>969970</v>
      </c>
      <c r="M4414" t="s">
        <v>875</v>
      </c>
      <c r="O4414" s="10">
        <f>+IFERROR(VLOOKUP(I4414,'[1]Resumen pagos 2025'!$1:$1048576,9,0),0)</f>
        <v>0</v>
      </c>
      <c r="P4414" t="b">
        <f>+O4414=J4414</f>
        <v>1</v>
      </c>
    </row>
    <row r="4415" spans="1:16">
      <c r="A4415" t="s">
        <v>305</v>
      </c>
      <c r="B4415" t="s">
        <v>310</v>
      </c>
      <c r="C4415" s="9">
        <v>27706494</v>
      </c>
      <c r="D4415" s="10">
        <v>45833</v>
      </c>
      <c r="E4415" s="11">
        <v>-209990</v>
      </c>
      <c r="F4415" t="s">
        <v>288</v>
      </c>
      <c r="G4415" s="10">
        <f t="shared" si="290"/>
        <v>45863</v>
      </c>
      <c r="H4415" t="s">
        <v>311</v>
      </c>
      <c r="I4415" s="12" t="str">
        <f t="shared" si="291"/>
        <v>27706494-209990</v>
      </c>
      <c r="L4415" s="11">
        <f t="shared" si="293"/>
        <v>209990</v>
      </c>
      <c r="M4415" t="s">
        <v>876</v>
      </c>
      <c r="O4415" s="10">
        <f>+IFERROR(VLOOKUP(I4415,'[1]Resumen pagos 2025'!$1:$1048576,9,0),0)</f>
        <v>0</v>
      </c>
      <c r="P4415" t="b">
        <f>+O4415=J4415</f>
        <v>1</v>
      </c>
    </row>
    <row r="4416" spans="1:16">
      <c r="A4416" t="s">
        <v>305</v>
      </c>
      <c r="B4416" t="s">
        <v>41</v>
      </c>
      <c r="C4416" s="9">
        <v>5333532</v>
      </c>
      <c r="D4416" s="10">
        <v>45833</v>
      </c>
      <c r="E4416" s="11">
        <v>931961</v>
      </c>
      <c r="F4416" t="s">
        <v>288</v>
      </c>
      <c r="G4416" s="10">
        <f t="shared" si="290"/>
        <v>45863</v>
      </c>
      <c r="H4416" t="s">
        <v>284</v>
      </c>
      <c r="I4416" s="12" t="str">
        <f t="shared" si="291"/>
        <v>5333532931961</v>
      </c>
      <c r="J4416" s="10">
        <v>45833</v>
      </c>
      <c r="K4416" s="11">
        <v>931961</v>
      </c>
      <c r="L4416" s="11">
        <f t="shared" si="293"/>
        <v>0</v>
      </c>
      <c r="M4416" t="s">
        <v>877</v>
      </c>
    </row>
    <row r="4417" spans="1:16">
      <c r="A4417" t="s">
        <v>305</v>
      </c>
      <c r="B4417" t="s">
        <v>41</v>
      </c>
      <c r="C4417" s="9">
        <v>5333564</v>
      </c>
      <c r="D4417" s="10">
        <v>45833</v>
      </c>
      <c r="E4417" s="11">
        <v>1423980</v>
      </c>
      <c r="F4417" t="s">
        <v>288</v>
      </c>
      <c r="G4417" s="10">
        <f t="shared" si="290"/>
        <v>45863</v>
      </c>
      <c r="H4417" t="s">
        <v>284</v>
      </c>
      <c r="I4417" s="12" t="str">
        <f t="shared" si="291"/>
        <v>53335641423980</v>
      </c>
      <c r="J4417" s="10">
        <v>45833</v>
      </c>
      <c r="K4417" s="11">
        <v>1423980</v>
      </c>
      <c r="L4417" s="11">
        <f t="shared" si="293"/>
        <v>0</v>
      </c>
    </row>
    <row r="4418" spans="1:16">
      <c r="A4418" t="s">
        <v>305</v>
      </c>
      <c r="B4418" t="s">
        <v>41</v>
      </c>
      <c r="C4418" s="9">
        <v>5333531</v>
      </c>
      <c r="D4418" s="10">
        <v>45833</v>
      </c>
      <c r="E4418" s="11">
        <v>1203980</v>
      </c>
      <c r="F4418" t="s">
        <v>288</v>
      </c>
      <c r="G4418" s="10">
        <f t="shared" ref="G4418:G4481" si="294">+D4418+30</f>
        <v>45863</v>
      </c>
      <c r="H4418" t="s">
        <v>284</v>
      </c>
      <c r="I4418" s="12" t="str">
        <f t="shared" ref="I4418:I4481" si="295">+C4418&amp;E4418</f>
        <v>53335311203980</v>
      </c>
      <c r="J4418" s="10">
        <v>45833</v>
      </c>
      <c r="K4418" s="11">
        <v>1203980</v>
      </c>
      <c r="L4418" s="11">
        <f t="shared" si="293"/>
        <v>0</v>
      </c>
    </row>
    <row r="4419" spans="1:16">
      <c r="A4419" t="s">
        <v>305</v>
      </c>
      <c r="B4419" t="s">
        <v>41</v>
      </c>
      <c r="C4419" s="9">
        <v>5333450</v>
      </c>
      <c r="D4419" s="10">
        <v>45833</v>
      </c>
      <c r="E4419" s="11">
        <v>723980</v>
      </c>
      <c r="F4419" t="s">
        <v>288</v>
      </c>
      <c r="G4419" s="10">
        <f t="shared" si="294"/>
        <v>45863</v>
      </c>
      <c r="H4419" t="s">
        <v>284</v>
      </c>
      <c r="I4419" s="12" t="str">
        <f t="shared" si="295"/>
        <v>5333450723980</v>
      </c>
      <c r="J4419" s="10">
        <v>45833</v>
      </c>
      <c r="K4419" s="11">
        <v>723980</v>
      </c>
      <c r="L4419" s="11">
        <f t="shared" si="293"/>
        <v>0</v>
      </c>
      <c r="M4419" s="12"/>
    </row>
    <row r="4420" spans="1:16">
      <c r="A4420" t="s">
        <v>305</v>
      </c>
      <c r="B4420" t="s">
        <v>41</v>
      </c>
      <c r="C4420" s="9">
        <v>5333406</v>
      </c>
      <c r="D4420" s="10">
        <v>45833</v>
      </c>
      <c r="E4420" s="11">
        <v>489960</v>
      </c>
      <c r="F4420" t="s">
        <v>288</v>
      </c>
      <c r="G4420" s="10">
        <f t="shared" si="294"/>
        <v>45863</v>
      </c>
      <c r="H4420" t="s">
        <v>284</v>
      </c>
      <c r="I4420" s="12" t="str">
        <f t="shared" si="295"/>
        <v>5333406489960</v>
      </c>
      <c r="J4420" s="10">
        <v>45833</v>
      </c>
      <c r="K4420" s="11">
        <v>489960</v>
      </c>
      <c r="L4420" s="11">
        <f t="shared" si="293"/>
        <v>0</v>
      </c>
      <c r="N4420" s="93"/>
    </row>
    <row r="4421" spans="1:16">
      <c r="A4421" t="s">
        <v>57</v>
      </c>
      <c r="B4421" t="s">
        <v>41</v>
      </c>
      <c r="C4421" s="9">
        <v>625541</v>
      </c>
      <c r="D4421" s="10">
        <v>45833</v>
      </c>
      <c r="E4421" s="11">
        <v>1070675</v>
      </c>
      <c r="F4421" t="s">
        <v>288</v>
      </c>
      <c r="G4421" s="10">
        <f t="shared" si="294"/>
        <v>45863</v>
      </c>
      <c r="H4421" t="s">
        <v>284</v>
      </c>
      <c r="I4421" s="12" t="str">
        <f t="shared" si="295"/>
        <v>6255411070675</v>
      </c>
      <c r="J4421" s="10">
        <v>45866</v>
      </c>
      <c r="K4421" s="11">
        <v>1070675</v>
      </c>
      <c r="L4421" s="11">
        <f t="shared" si="293"/>
        <v>0</v>
      </c>
    </row>
    <row r="4422" spans="1:16">
      <c r="A4422" t="s">
        <v>317</v>
      </c>
      <c r="B4422" t="s">
        <v>41</v>
      </c>
      <c r="C4422" s="9">
        <v>24538595</v>
      </c>
      <c r="D4422" s="10">
        <v>45833</v>
      </c>
      <c r="E4422" s="11">
        <v>819960</v>
      </c>
      <c r="F4422" t="s">
        <v>288</v>
      </c>
      <c r="G4422" s="10">
        <f t="shared" si="294"/>
        <v>45863</v>
      </c>
      <c r="H4422" t="s">
        <v>284</v>
      </c>
      <c r="I4422" s="12" t="str">
        <f t="shared" si="295"/>
        <v>24538595819960</v>
      </c>
      <c r="J4422" s="10">
        <v>45833</v>
      </c>
      <c r="K4422" s="11">
        <v>819960</v>
      </c>
      <c r="L4422" s="11">
        <f t="shared" si="293"/>
        <v>0</v>
      </c>
      <c r="O4422" s="10">
        <f>+IFERROR(VLOOKUP(I4422,'[1]Resumen pagos 2025'!$1:$1048576,9,0),0)</f>
        <v>45833</v>
      </c>
      <c r="P4422" t="b">
        <f>+O4422=J4422</f>
        <v>1</v>
      </c>
    </row>
    <row r="4423" spans="1:16" ht="14.15" customHeight="1">
      <c r="A4423" t="s">
        <v>56</v>
      </c>
      <c r="B4423" t="s">
        <v>41</v>
      </c>
      <c r="C4423" s="9">
        <v>44174</v>
      </c>
      <c r="D4423" s="10">
        <v>45833</v>
      </c>
      <c r="E4423" s="11">
        <v>385179</v>
      </c>
      <c r="F4423" t="s">
        <v>288</v>
      </c>
      <c r="G4423" s="10">
        <f t="shared" si="294"/>
        <v>45863</v>
      </c>
      <c r="H4423" t="s">
        <v>284</v>
      </c>
      <c r="I4423" s="12" t="str">
        <f t="shared" si="295"/>
        <v>44174385179</v>
      </c>
      <c r="J4423" s="10">
        <v>45866</v>
      </c>
      <c r="K4423" s="11">
        <v>385179</v>
      </c>
      <c r="L4423" s="11">
        <f t="shared" si="293"/>
        <v>0</v>
      </c>
    </row>
    <row r="4424" spans="1:16">
      <c r="A4424" t="s">
        <v>67</v>
      </c>
      <c r="B4424" t="s">
        <v>41</v>
      </c>
      <c r="C4424" s="9">
        <v>47841</v>
      </c>
      <c r="D4424" s="10">
        <v>45834</v>
      </c>
      <c r="E4424" s="11">
        <v>467641</v>
      </c>
      <c r="F4424" t="s">
        <v>288</v>
      </c>
      <c r="G4424" s="10">
        <f t="shared" si="294"/>
        <v>45864</v>
      </c>
      <c r="H4424" t="s">
        <v>284</v>
      </c>
      <c r="I4424" s="12" t="str">
        <f t="shared" si="295"/>
        <v>47841467641</v>
      </c>
      <c r="J4424" s="10">
        <v>45866</v>
      </c>
      <c r="K4424" s="11">
        <v>467641</v>
      </c>
      <c r="L4424" s="11">
        <f t="shared" si="293"/>
        <v>0</v>
      </c>
    </row>
    <row r="4425" spans="1:16">
      <c r="A4425" t="s">
        <v>878</v>
      </c>
      <c r="B4425" t="s">
        <v>41</v>
      </c>
      <c r="C4425" s="9">
        <v>17281</v>
      </c>
      <c r="D4425" s="10">
        <v>45834</v>
      </c>
      <c r="E4425" s="11">
        <v>42970</v>
      </c>
      <c r="F4425" t="s">
        <v>288</v>
      </c>
      <c r="G4425" s="10">
        <f t="shared" si="294"/>
        <v>45864</v>
      </c>
      <c r="H4425" t="s">
        <v>284</v>
      </c>
      <c r="I4425" s="12" t="str">
        <f t="shared" si="295"/>
        <v>1728142970</v>
      </c>
      <c r="J4425" s="10">
        <v>45833</v>
      </c>
      <c r="K4425" s="11">
        <v>42970</v>
      </c>
      <c r="L4425" s="11">
        <f t="shared" si="293"/>
        <v>0</v>
      </c>
      <c r="M4425" t="s">
        <v>879</v>
      </c>
      <c r="O4425" s="10">
        <f>+IFERROR(VLOOKUP(I4425,'[1]Resumen pagos 2025'!$1:$1048576,9,0),0)</f>
        <v>0</v>
      </c>
      <c r="P4425" t="b">
        <f>+O4425=J4425</f>
        <v>0</v>
      </c>
    </row>
    <row r="4426" spans="1:16">
      <c r="A4426" t="s">
        <v>351</v>
      </c>
      <c r="B4426" t="s">
        <v>41</v>
      </c>
      <c r="C4426" s="9">
        <v>5417683</v>
      </c>
      <c r="D4426" s="10">
        <v>45834</v>
      </c>
      <c r="E4426" s="11">
        <v>563980</v>
      </c>
      <c r="F4426" t="s">
        <v>288</v>
      </c>
      <c r="G4426" s="10">
        <f t="shared" si="294"/>
        <v>45864</v>
      </c>
      <c r="H4426" t="s">
        <v>284</v>
      </c>
      <c r="I4426" s="12" t="str">
        <f t="shared" si="295"/>
        <v>5417683563980</v>
      </c>
      <c r="J4426" s="10">
        <v>45834</v>
      </c>
      <c r="K4426" s="11">
        <v>563980</v>
      </c>
      <c r="L4426" s="11">
        <f t="shared" si="293"/>
        <v>0</v>
      </c>
      <c r="O4426" s="10">
        <f>+IFERROR(VLOOKUP(I4426,'[1]Resumen pagos 2025'!$1:$1048576,9,0),0)</f>
        <v>45834</v>
      </c>
      <c r="P4426" t="b">
        <f>+O4426=J4426</f>
        <v>1</v>
      </c>
    </row>
    <row r="4427" spans="1:16">
      <c r="A4427" t="s">
        <v>710</v>
      </c>
      <c r="B4427" t="s">
        <v>41</v>
      </c>
      <c r="C4427" s="9">
        <v>14478</v>
      </c>
      <c r="D4427" s="10">
        <v>45834</v>
      </c>
      <c r="E4427" s="11">
        <v>4538000</v>
      </c>
      <c r="F4427" t="s">
        <v>288</v>
      </c>
      <c r="G4427" s="10">
        <f t="shared" si="294"/>
        <v>45864</v>
      </c>
      <c r="H4427" t="s">
        <v>284</v>
      </c>
      <c r="I4427" s="12" t="str">
        <f t="shared" si="295"/>
        <v>144784538000</v>
      </c>
      <c r="J4427" s="10">
        <v>45866</v>
      </c>
      <c r="K4427" s="11">
        <v>4538000</v>
      </c>
      <c r="L4427" s="11">
        <f t="shared" si="293"/>
        <v>0</v>
      </c>
    </row>
    <row r="4428" spans="1:16">
      <c r="A4428" t="s">
        <v>63</v>
      </c>
      <c r="B4428" t="s">
        <v>41</v>
      </c>
      <c r="C4428" s="9">
        <v>10256</v>
      </c>
      <c r="D4428" s="10">
        <v>45834</v>
      </c>
      <c r="E4428" s="11">
        <v>359982</v>
      </c>
      <c r="F4428" t="s">
        <v>288</v>
      </c>
      <c r="G4428" s="10">
        <f t="shared" si="294"/>
        <v>45864</v>
      </c>
      <c r="H4428" t="s">
        <v>284</v>
      </c>
      <c r="I4428" s="12" t="str">
        <f t="shared" si="295"/>
        <v>10256359982</v>
      </c>
      <c r="J4428" s="10">
        <v>45869</v>
      </c>
      <c r="K4428" s="11">
        <v>359982</v>
      </c>
      <c r="L4428" s="11">
        <f t="shared" si="293"/>
        <v>0</v>
      </c>
      <c r="N4428" s="13" t="s">
        <v>613</v>
      </c>
    </row>
    <row r="4429" spans="1:16">
      <c r="A4429" t="s">
        <v>880</v>
      </c>
      <c r="B4429" t="s">
        <v>41</v>
      </c>
      <c r="C4429" s="9">
        <v>3969</v>
      </c>
      <c r="D4429" s="10">
        <v>45834</v>
      </c>
      <c r="E4429" s="11">
        <v>4902331</v>
      </c>
      <c r="F4429" t="s">
        <v>288</v>
      </c>
      <c r="G4429" s="10">
        <f t="shared" si="294"/>
        <v>45864</v>
      </c>
      <c r="H4429" t="s">
        <v>284</v>
      </c>
      <c r="I4429" s="12" t="str">
        <f t="shared" si="295"/>
        <v>39694902331</v>
      </c>
      <c r="J4429" s="97" t="s">
        <v>881</v>
      </c>
      <c r="K4429" s="11">
        <v>4902331</v>
      </c>
      <c r="L4429" s="11">
        <f t="shared" si="293"/>
        <v>0</v>
      </c>
      <c r="M4429" t="s">
        <v>882</v>
      </c>
      <c r="O4429" s="10">
        <f>+IFERROR(VLOOKUP(I4429,'[1]Resumen pagos 2025'!$1:$1048576,9,0),0)</f>
        <v>0</v>
      </c>
      <c r="P4429" t="b">
        <f>+O4429=J4429</f>
        <v>0</v>
      </c>
    </row>
    <row r="4430" spans="1:16">
      <c r="A4430" t="s">
        <v>709</v>
      </c>
      <c r="B4430" t="s">
        <v>41</v>
      </c>
      <c r="C4430" s="9">
        <v>23727</v>
      </c>
      <c r="D4430" s="10">
        <v>45834</v>
      </c>
      <c r="E4430" s="11">
        <v>499325</v>
      </c>
      <c r="F4430" t="s">
        <v>288</v>
      </c>
      <c r="G4430" s="10">
        <f t="shared" si="294"/>
        <v>45864</v>
      </c>
      <c r="H4430" t="s">
        <v>284</v>
      </c>
      <c r="I4430" s="12" t="str">
        <f t="shared" si="295"/>
        <v>23727499325</v>
      </c>
      <c r="J4430" s="10">
        <v>45866</v>
      </c>
      <c r="K4430" s="11">
        <v>499325</v>
      </c>
      <c r="L4430" s="11">
        <f t="shared" si="293"/>
        <v>0</v>
      </c>
    </row>
    <row r="4431" spans="1:16">
      <c r="A4431" t="s">
        <v>46</v>
      </c>
      <c r="B4431" t="s">
        <v>41</v>
      </c>
      <c r="C4431" s="9">
        <v>26355</v>
      </c>
      <c r="D4431" s="10">
        <v>45834</v>
      </c>
      <c r="E4431" s="11">
        <v>918809</v>
      </c>
      <c r="F4431" t="s">
        <v>288</v>
      </c>
      <c r="G4431" s="10">
        <f t="shared" si="294"/>
        <v>45864</v>
      </c>
      <c r="H4431" t="s">
        <v>284</v>
      </c>
      <c r="I4431" s="12" t="str">
        <f t="shared" si="295"/>
        <v>26355918809</v>
      </c>
      <c r="J4431" s="10">
        <v>45869</v>
      </c>
      <c r="K4431" s="11">
        <v>918809</v>
      </c>
      <c r="L4431" s="11">
        <f t="shared" si="293"/>
        <v>0</v>
      </c>
    </row>
    <row r="4432" spans="1:16">
      <c r="A4432" t="s">
        <v>532</v>
      </c>
      <c r="B4432" t="s">
        <v>41</v>
      </c>
      <c r="C4432" s="9">
        <v>3262</v>
      </c>
      <c r="D4432" s="10">
        <v>45834</v>
      </c>
      <c r="E4432" s="11">
        <v>393865</v>
      </c>
      <c r="F4432" t="s">
        <v>288</v>
      </c>
      <c r="G4432" s="10">
        <f t="shared" si="294"/>
        <v>45864</v>
      </c>
      <c r="H4432" t="s">
        <v>284</v>
      </c>
      <c r="I4432" s="12" t="str">
        <f t="shared" si="295"/>
        <v>3262393865</v>
      </c>
      <c r="J4432" s="10">
        <v>45866</v>
      </c>
      <c r="K4432" s="11">
        <v>393865</v>
      </c>
      <c r="L4432" s="11">
        <f t="shared" si="293"/>
        <v>0</v>
      </c>
    </row>
    <row r="4433" spans="1:16">
      <c r="A4433" t="s">
        <v>532</v>
      </c>
      <c r="B4433" t="s">
        <v>41</v>
      </c>
      <c r="C4433" s="9">
        <v>3260</v>
      </c>
      <c r="D4433" s="10">
        <v>45834</v>
      </c>
      <c r="E4433" s="11">
        <v>134990</v>
      </c>
      <c r="F4433" t="s">
        <v>288</v>
      </c>
      <c r="G4433" s="10">
        <f t="shared" si="294"/>
        <v>45864</v>
      </c>
      <c r="H4433" t="s">
        <v>284</v>
      </c>
      <c r="I4433" s="12" t="str">
        <f t="shared" si="295"/>
        <v>3260134990</v>
      </c>
      <c r="J4433" s="10">
        <v>45866</v>
      </c>
      <c r="K4433" s="11">
        <v>134990</v>
      </c>
      <c r="L4433" s="11">
        <f t="shared" si="293"/>
        <v>0</v>
      </c>
    </row>
    <row r="4434" spans="1:16">
      <c r="A4434" t="s">
        <v>305</v>
      </c>
      <c r="B4434" t="s">
        <v>41</v>
      </c>
      <c r="C4434" s="9">
        <v>5335091</v>
      </c>
      <c r="D4434" s="10">
        <v>45834</v>
      </c>
      <c r="E4434" s="11">
        <v>1323980</v>
      </c>
      <c r="F4434" t="s">
        <v>288</v>
      </c>
      <c r="G4434" s="10">
        <f t="shared" si="294"/>
        <v>45864</v>
      </c>
      <c r="H4434" t="s">
        <v>284</v>
      </c>
      <c r="I4434" s="12" t="str">
        <f t="shared" si="295"/>
        <v>53350911323980</v>
      </c>
      <c r="J4434" s="10">
        <v>45834</v>
      </c>
      <c r="K4434" s="11">
        <v>1323980</v>
      </c>
      <c r="L4434" s="11">
        <f t="shared" si="293"/>
        <v>0</v>
      </c>
      <c r="M4434" s="12"/>
    </row>
    <row r="4435" spans="1:16">
      <c r="A4435" t="s">
        <v>852</v>
      </c>
      <c r="B4435" t="s">
        <v>41</v>
      </c>
      <c r="C4435" s="9">
        <v>84584</v>
      </c>
      <c r="D4435" s="10">
        <v>45834</v>
      </c>
      <c r="E4435" s="11">
        <v>85982</v>
      </c>
      <c r="F4435" t="s">
        <v>288</v>
      </c>
      <c r="G4435" s="10">
        <f t="shared" si="294"/>
        <v>45864</v>
      </c>
      <c r="H4435" t="s">
        <v>284</v>
      </c>
      <c r="I4435" s="12" t="str">
        <f t="shared" si="295"/>
        <v>8458485982</v>
      </c>
      <c r="J4435" s="10">
        <v>45833</v>
      </c>
      <c r="K4435" s="11">
        <v>85982</v>
      </c>
      <c r="L4435" s="11">
        <f t="shared" si="293"/>
        <v>0</v>
      </c>
    </row>
    <row r="4436" spans="1:16">
      <c r="A4436" t="s">
        <v>839</v>
      </c>
      <c r="B4436" t="s">
        <v>41</v>
      </c>
      <c r="C4436" s="9">
        <v>9916</v>
      </c>
      <c r="D4436" s="10">
        <v>45834</v>
      </c>
      <c r="E4436" s="11">
        <v>139926</v>
      </c>
      <c r="F4436" t="s">
        <v>288</v>
      </c>
      <c r="G4436" s="10">
        <f t="shared" si="294"/>
        <v>45864</v>
      </c>
      <c r="H4436" t="s">
        <v>284</v>
      </c>
      <c r="I4436" s="12" t="str">
        <f t="shared" si="295"/>
        <v>9916139926</v>
      </c>
      <c r="J4436" s="10">
        <v>45866</v>
      </c>
      <c r="K4436" s="11">
        <v>139926</v>
      </c>
      <c r="L4436" s="11">
        <f t="shared" si="293"/>
        <v>0</v>
      </c>
    </row>
    <row r="4437" spans="1:16">
      <c r="A4437" t="s">
        <v>317</v>
      </c>
      <c r="B4437" t="s">
        <v>41</v>
      </c>
      <c r="C4437" s="9">
        <v>24538794</v>
      </c>
      <c r="D4437" s="10">
        <v>45834</v>
      </c>
      <c r="E4437" s="11">
        <v>223940</v>
      </c>
      <c r="F4437" t="s">
        <v>288</v>
      </c>
      <c r="G4437" s="10">
        <f t="shared" si="294"/>
        <v>45864</v>
      </c>
      <c r="H4437" t="s">
        <v>284</v>
      </c>
      <c r="I4437" s="12" t="str">
        <f t="shared" si="295"/>
        <v>24538794223940</v>
      </c>
      <c r="J4437" s="10">
        <v>45834</v>
      </c>
      <c r="K4437" s="11">
        <v>223940</v>
      </c>
      <c r="L4437" s="11">
        <f t="shared" si="293"/>
        <v>0</v>
      </c>
      <c r="O4437" s="10">
        <f>+IFERROR(VLOOKUP(I4437,'[1]Resumen pagos 2025'!$1:$1048576,9,0),0)</f>
        <v>45834</v>
      </c>
      <c r="P4437" t="b">
        <f>+O4437=J4437</f>
        <v>1</v>
      </c>
    </row>
    <row r="4438" spans="1:16">
      <c r="A4438" t="s">
        <v>488</v>
      </c>
      <c r="B4438" t="s">
        <v>41</v>
      </c>
      <c r="C4438" s="9">
        <v>52063541</v>
      </c>
      <c r="D4438" s="10">
        <v>45834</v>
      </c>
      <c r="E4438" s="11">
        <v>13190</v>
      </c>
      <c r="F4438" t="s">
        <v>288</v>
      </c>
      <c r="G4438" s="10">
        <f t="shared" si="294"/>
        <v>45864</v>
      </c>
      <c r="H4438" t="s">
        <v>284</v>
      </c>
      <c r="I4438" s="12" t="str">
        <f t="shared" si="295"/>
        <v>5206354113190</v>
      </c>
      <c r="J4438" s="10">
        <v>45834</v>
      </c>
      <c r="K4438" s="11">
        <v>13190</v>
      </c>
      <c r="L4438" s="11">
        <f t="shared" si="293"/>
        <v>0</v>
      </c>
      <c r="O4438" s="10">
        <f>+IFERROR(VLOOKUP(I4438,'[1]Resumen pagos 2025'!$1:$1048576,9,0),0)</f>
        <v>0</v>
      </c>
      <c r="P4438" t="b">
        <f>+O4438=J4438</f>
        <v>0</v>
      </c>
    </row>
    <row r="4439" spans="1:16">
      <c r="A4439" t="s">
        <v>488</v>
      </c>
      <c r="B4439" t="s">
        <v>297</v>
      </c>
      <c r="C4439" s="9">
        <v>13702318</v>
      </c>
      <c r="D4439" s="10">
        <v>45834</v>
      </c>
      <c r="E4439" s="11">
        <v>6208</v>
      </c>
      <c r="F4439" t="s">
        <v>288</v>
      </c>
      <c r="G4439" s="10">
        <f t="shared" si="294"/>
        <v>45864</v>
      </c>
      <c r="H4439" t="s">
        <v>284</v>
      </c>
      <c r="I4439" s="12" t="str">
        <f t="shared" si="295"/>
        <v>137023186208</v>
      </c>
      <c r="J4439" s="10">
        <v>45834</v>
      </c>
      <c r="K4439" s="11">
        <v>6208</v>
      </c>
      <c r="L4439" s="11">
        <f t="shared" si="293"/>
        <v>0</v>
      </c>
      <c r="O4439" s="10">
        <f>+IFERROR(VLOOKUP(I4439,'[1]Resumen pagos 2025'!$1:$1048576,9,0),0)</f>
        <v>0</v>
      </c>
      <c r="P4439" t="b">
        <f>+O4439=J4439</f>
        <v>0</v>
      </c>
    </row>
    <row r="4440" spans="1:16">
      <c r="A4440" t="s">
        <v>65</v>
      </c>
      <c r="B4440" t="s">
        <v>41</v>
      </c>
      <c r="C4440" s="9">
        <v>6006</v>
      </c>
      <c r="D4440" s="10">
        <v>45834</v>
      </c>
      <c r="E4440" s="11">
        <v>99170</v>
      </c>
      <c r="F4440" t="s">
        <v>288</v>
      </c>
      <c r="G4440" s="10">
        <f t="shared" si="294"/>
        <v>45864</v>
      </c>
      <c r="H4440" t="s">
        <v>284</v>
      </c>
      <c r="I4440" s="12" t="str">
        <f t="shared" si="295"/>
        <v>600699170</v>
      </c>
      <c r="J4440" s="10">
        <v>45866</v>
      </c>
      <c r="K4440" s="11">
        <v>99170</v>
      </c>
      <c r="L4440" s="11">
        <f t="shared" si="293"/>
        <v>0</v>
      </c>
    </row>
    <row r="4441" spans="1:16">
      <c r="A4441" t="s">
        <v>759</v>
      </c>
      <c r="B4441" t="s">
        <v>41</v>
      </c>
      <c r="C4441" s="9">
        <v>543</v>
      </c>
      <c r="D4441" s="10">
        <v>45834</v>
      </c>
      <c r="E4441" s="11">
        <v>14943</v>
      </c>
      <c r="F4441" t="s">
        <v>288</v>
      </c>
      <c r="G4441" s="10">
        <f t="shared" si="294"/>
        <v>45864</v>
      </c>
      <c r="H4441" t="s">
        <v>284</v>
      </c>
      <c r="I4441" s="12" t="str">
        <f t="shared" si="295"/>
        <v>54314943</v>
      </c>
      <c r="J4441" s="10">
        <v>45866</v>
      </c>
      <c r="K4441" s="11">
        <v>14943</v>
      </c>
      <c r="L4441" s="11">
        <f t="shared" si="293"/>
        <v>0</v>
      </c>
    </row>
    <row r="4442" spans="1:16">
      <c r="A4442" t="s">
        <v>336</v>
      </c>
      <c r="B4442" t="s">
        <v>41</v>
      </c>
      <c r="C4442" s="9">
        <v>57194</v>
      </c>
      <c r="D4442" s="10">
        <v>45835</v>
      </c>
      <c r="E4442" s="11">
        <v>303870</v>
      </c>
      <c r="F4442" t="s">
        <v>288</v>
      </c>
      <c r="G4442" s="10">
        <f t="shared" si="294"/>
        <v>45865</v>
      </c>
      <c r="H4442" t="s">
        <v>284</v>
      </c>
      <c r="I4442" s="12" t="str">
        <f t="shared" si="295"/>
        <v>57194303870</v>
      </c>
      <c r="J4442" s="10">
        <v>45835</v>
      </c>
      <c r="K4442" s="11">
        <v>303870</v>
      </c>
      <c r="L4442" s="11">
        <f t="shared" si="293"/>
        <v>0</v>
      </c>
    </row>
    <row r="4443" spans="1:16">
      <c r="A4443" t="s">
        <v>336</v>
      </c>
      <c r="B4443" t="s">
        <v>41</v>
      </c>
      <c r="C4443" s="9">
        <v>57180</v>
      </c>
      <c r="D4443" s="10">
        <v>45835</v>
      </c>
      <c r="E4443" s="11">
        <v>315930</v>
      </c>
      <c r="F4443" t="s">
        <v>288</v>
      </c>
      <c r="G4443" s="10">
        <f t="shared" si="294"/>
        <v>45865</v>
      </c>
      <c r="H4443" t="s">
        <v>284</v>
      </c>
      <c r="I4443" s="12" t="str">
        <f t="shared" si="295"/>
        <v>57180315930</v>
      </c>
      <c r="J4443" s="10">
        <v>45835</v>
      </c>
      <c r="K4443" s="11">
        <v>315930</v>
      </c>
      <c r="L4443" s="11">
        <f t="shared" si="293"/>
        <v>0</v>
      </c>
    </row>
    <row r="4444" spans="1:16">
      <c r="A4444" t="s">
        <v>873</v>
      </c>
      <c r="B4444" t="s">
        <v>41</v>
      </c>
      <c r="C4444" s="9">
        <v>135900</v>
      </c>
      <c r="D4444" s="10">
        <v>45835</v>
      </c>
      <c r="E4444" s="11">
        <v>112639</v>
      </c>
      <c r="F4444" t="s">
        <v>288</v>
      </c>
      <c r="G4444" s="10">
        <f t="shared" si="294"/>
        <v>45865</v>
      </c>
      <c r="H4444" t="s">
        <v>284</v>
      </c>
      <c r="I4444" s="12" t="str">
        <f t="shared" si="295"/>
        <v>135900112639</v>
      </c>
      <c r="J4444" s="10">
        <v>45866</v>
      </c>
      <c r="K4444" s="11">
        <v>112639</v>
      </c>
      <c r="L4444" s="11">
        <f t="shared" si="293"/>
        <v>0</v>
      </c>
    </row>
    <row r="4445" spans="1:16">
      <c r="A4445" t="s">
        <v>478</v>
      </c>
      <c r="B4445" t="s">
        <v>41</v>
      </c>
      <c r="C4445" s="9">
        <v>651</v>
      </c>
      <c r="D4445" s="10">
        <v>45835</v>
      </c>
      <c r="E4445" s="11">
        <v>179901</v>
      </c>
      <c r="F4445" t="s">
        <v>288</v>
      </c>
      <c r="G4445" s="10">
        <f t="shared" si="294"/>
        <v>45865</v>
      </c>
      <c r="H4445" t="s">
        <v>284</v>
      </c>
      <c r="I4445" s="12" t="str">
        <f t="shared" si="295"/>
        <v>651179901</v>
      </c>
      <c r="J4445" s="10">
        <v>45846</v>
      </c>
      <c r="K4445" s="11">
        <v>179901</v>
      </c>
      <c r="L4445" s="11">
        <f t="shared" si="293"/>
        <v>0</v>
      </c>
    </row>
    <row r="4446" spans="1:16">
      <c r="A4446" t="s">
        <v>453</v>
      </c>
      <c r="B4446" t="s">
        <v>41</v>
      </c>
      <c r="C4446" s="9">
        <v>1956271</v>
      </c>
      <c r="D4446" s="10">
        <v>45835</v>
      </c>
      <c r="E4446" s="11">
        <v>1369990</v>
      </c>
      <c r="F4446" t="s">
        <v>288</v>
      </c>
      <c r="G4446" s="10">
        <f t="shared" si="294"/>
        <v>45865</v>
      </c>
      <c r="H4446" t="s">
        <v>284</v>
      </c>
      <c r="I4446" s="12" t="str">
        <f t="shared" si="295"/>
        <v>19562711369990</v>
      </c>
      <c r="J4446" s="10">
        <v>45834</v>
      </c>
      <c r="K4446" s="11">
        <v>1369990</v>
      </c>
      <c r="L4446" s="11">
        <f t="shared" si="293"/>
        <v>0</v>
      </c>
      <c r="O4446" s="10">
        <f>+IFERROR(VLOOKUP(I4446,'[1]Resumen pagos 2025'!$1:$1048576,9,0),0)</f>
        <v>45834</v>
      </c>
      <c r="P4446" t="b">
        <f>+O4446=J4446</f>
        <v>1</v>
      </c>
    </row>
    <row r="4447" spans="1:16">
      <c r="A4447" t="s">
        <v>705</v>
      </c>
      <c r="B4447" t="s">
        <v>41</v>
      </c>
      <c r="C4447" s="9">
        <v>1192903</v>
      </c>
      <c r="D4447" s="10">
        <v>45835</v>
      </c>
      <c r="E4447" s="11">
        <v>1009989</v>
      </c>
      <c r="F4447" t="s">
        <v>288</v>
      </c>
      <c r="G4447" s="10">
        <f t="shared" si="294"/>
        <v>45865</v>
      </c>
      <c r="H4447" t="s">
        <v>284</v>
      </c>
      <c r="I4447" s="12" t="str">
        <f t="shared" si="295"/>
        <v>11929031009989</v>
      </c>
      <c r="J4447" s="10">
        <v>45866</v>
      </c>
      <c r="K4447" s="11">
        <v>1009989</v>
      </c>
      <c r="L4447" s="11">
        <f t="shared" si="293"/>
        <v>0</v>
      </c>
    </row>
    <row r="4448" spans="1:16">
      <c r="A4448" t="s">
        <v>54</v>
      </c>
      <c r="B4448" t="s">
        <v>41</v>
      </c>
      <c r="C4448" s="96">
        <v>99590</v>
      </c>
      <c r="D4448" s="89">
        <v>45835</v>
      </c>
      <c r="E4448" s="45">
        <v>1298928</v>
      </c>
      <c r="F4448" t="s">
        <v>288</v>
      </c>
      <c r="G4448" s="10">
        <f t="shared" si="294"/>
        <v>45865</v>
      </c>
      <c r="H4448" t="s">
        <v>284</v>
      </c>
      <c r="I4448" s="12" t="str">
        <f t="shared" si="295"/>
        <v>995901298928</v>
      </c>
      <c r="J4448" s="10">
        <v>45866</v>
      </c>
      <c r="K4448" s="11">
        <v>1298928</v>
      </c>
      <c r="L4448" s="11">
        <f t="shared" si="293"/>
        <v>0</v>
      </c>
      <c r="M4448" t="s">
        <v>874</v>
      </c>
      <c r="N4448" s="13" t="s">
        <v>582</v>
      </c>
    </row>
    <row r="4449" spans="1:16">
      <c r="A4449" t="s">
        <v>54</v>
      </c>
      <c r="B4449" t="s">
        <v>41</v>
      </c>
      <c r="C4449" s="9">
        <v>99591</v>
      </c>
      <c r="D4449" s="10">
        <v>45835</v>
      </c>
      <c r="E4449" s="11">
        <v>1941223</v>
      </c>
      <c r="F4449" t="s">
        <v>288</v>
      </c>
      <c r="G4449" s="10">
        <f t="shared" si="294"/>
        <v>45865</v>
      </c>
      <c r="H4449" t="s">
        <v>284</v>
      </c>
      <c r="I4449" s="12" t="str">
        <f t="shared" si="295"/>
        <v>995911941223</v>
      </c>
      <c r="J4449" s="98"/>
      <c r="K4449" s="11">
        <v>1941223</v>
      </c>
      <c r="L4449" s="11">
        <f t="shared" si="293"/>
        <v>0</v>
      </c>
      <c r="M4449" t="s">
        <v>883</v>
      </c>
      <c r="N4449" s="13" t="s">
        <v>582</v>
      </c>
    </row>
    <row r="4450" spans="1:16">
      <c r="A4450" t="s">
        <v>54</v>
      </c>
      <c r="B4450" t="s">
        <v>310</v>
      </c>
      <c r="C4450" s="9">
        <v>61201</v>
      </c>
      <c r="D4450" s="10">
        <v>45835</v>
      </c>
      <c r="E4450" s="11">
        <v>-1298928</v>
      </c>
      <c r="F4450" t="s">
        <v>288</v>
      </c>
      <c r="G4450" s="10">
        <f t="shared" si="294"/>
        <v>45865</v>
      </c>
      <c r="H4450" t="s">
        <v>311</v>
      </c>
      <c r="I4450" s="12" t="str">
        <f t="shared" si="295"/>
        <v>61201-1298928</v>
      </c>
      <c r="L4450" s="11">
        <f t="shared" si="293"/>
        <v>1298928</v>
      </c>
      <c r="N4450" s="13" t="s">
        <v>582</v>
      </c>
    </row>
    <row r="4451" spans="1:16">
      <c r="A4451" t="s">
        <v>305</v>
      </c>
      <c r="B4451" t="s">
        <v>41</v>
      </c>
      <c r="C4451" s="9">
        <v>5335306</v>
      </c>
      <c r="D4451" s="10">
        <v>45835</v>
      </c>
      <c r="E4451" s="11">
        <v>2103970</v>
      </c>
      <c r="F4451" t="s">
        <v>288</v>
      </c>
      <c r="G4451" s="10">
        <f t="shared" si="294"/>
        <v>45865</v>
      </c>
      <c r="H4451" t="s">
        <v>284</v>
      </c>
      <c r="I4451" s="12" t="str">
        <f t="shared" si="295"/>
        <v>53353062103970</v>
      </c>
      <c r="J4451" s="10">
        <v>45835</v>
      </c>
      <c r="K4451" s="11">
        <v>2103970</v>
      </c>
      <c r="L4451" s="11">
        <f t="shared" si="293"/>
        <v>0</v>
      </c>
      <c r="M4451" s="12"/>
    </row>
    <row r="4452" spans="1:16">
      <c r="A4452" t="s">
        <v>305</v>
      </c>
      <c r="B4452" t="s">
        <v>41</v>
      </c>
      <c r="C4452" s="9">
        <v>5335282</v>
      </c>
      <c r="D4452" s="10">
        <v>45835</v>
      </c>
      <c r="E4452" s="11">
        <v>1444470</v>
      </c>
      <c r="F4452" t="s">
        <v>288</v>
      </c>
      <c r="G4452" s="10">
        <f t="shared" si="294"/>
        <v>45865</v>
      </c>
      <c r="H4452" t="s">
        <v>284</v>
      </c>
      <c r="I4452" s="12" t="str">
        <f t="shared" si="295"/>
        <v>53352821444470</v>
      </c>
      <c r="J4452" s="10">
        <v>45835</v>
      </c>
      <c r="K4452" s="11">
        <v>1444470</v>
      </c>
      <c r="L4452" s="11">
        <f t="shared" si="293"/>
        <v>0</v>
      </c>
      <c r="M4452" s="12"/>
    </row>
    <row r="4453" spans="1:16">
      <c r="A4453" t="s">
        <v>305</v>
      </c>
      <c r="B4453" t="s">
        <v>41</v>
      </c>
      <c r="C4453" s="9">
        <v>5335286</v>
      </c>
      <c r="D4453" s="10">
        <v>45835</v>
      </c>
      <c r="E4453" s="11">
        <v>724480</v>
      </c>
      <c r="F4453" t="s">
        <v>288</v>
      </c>
      <c r="G4453" s="10">
        <f t="shared" si="294"/>
        <v>45865</v>
      </c>
      <c r="H4453" t="s">
        <v>284</v>
      </c>
      <c r="I4453" s="12" t="str">
        <f t="shared" si="295"/>
        <v>5335286724480</v>
      </c>
      <c r="J4453" s="10">
        <v>45835</v>
      </c>
      <c r="K4453" s="11">
        <v>724480</v>
      </c>
      <c r="L4453" s="11">
        <f t="shared" si="293"/>
        <v>0</v>
      </c>
    </row>
    <row r="4454" spans="1:16">
      <c r="A4454" t="s">
        <v>53</v>
      </c>
      <c r="B4454" t="s">
        <v>41</v>
      </c>
      <c r="C4454" s="9">
        <v>27322</v>
      </c>
      <c r="D4454" s="10">
        <v>45835</v>
      </c>
      <c r="E4454" s="11">
        <v>2236587</v>
      </c>
      <c r="F4454" t="s">
        <v>288</v>
      </c>
      <c r="G4454" s="10">
        <f t="shared" si="294"/>
        <v>45865</v>
      </c>
      <c r="H4454" t="s">
        <v>284</v>
      </c>
      <c r="I4454" s="12" t="str">
        <f t="shared" si="295"/>
        <v>273222236587</v>
      </c>
      <c r="J4454" s="10">
        <v>45866</v>
      </c>
      <c r="K4454" s="11">
        <v>2236587</v>
      </c>
      <c r="L4454" s="11">
        <f t="shared" si="293"/>
        <v>0</v>
      </c>
    </row>
    <row r="4455" spans="1:16">
      <c r="A4455" t="s">
        <v>53</v>
      </c>
      <c r="B4455" t="s">
        <v>41</v>
      </c>
      <c r="C4455" s="9">
        <v>27327</v>
      </c>
      <c r="D4455" s="10">
        <v>45835</v>
      </c>
      <c r="E4455" s="11">
        <v>2236587</v>
      </c>
      <c r="F4455" t="s">
        <v>288</v>
      </c>
      <c r="G4455" s="10">
        <f t="shared" si="294"/>
        <v>45865</v>
      </c>
      <c r="H4455" t="s">
        <v>327</v>
      </c>
      <c r="I4455" s="12" t="str">
        <f t="shared" si="295"/>
        <v>273272236587</v>
      </c>
      <c r="L4455" s="11">
        <f t="shared" si="293"/>
        <v>-2236587</v>
      </c>
      <c r="M4455" t="s">
        <v>884</v>
      </c>
    </row>
    <row r="4456" spans="1:16">
      <c r="A4456" t="s">
        <v>53</v>
      </c>
      <c r="B4456" t="s">
        <v>310</v>
      </c>
      <c r="C4456" s="9">
        <v>4260</v>
      </c>
      <c r="D4456" s="10">
        <v>45835</v>
      </c>
      <c r="E4456" s="11">
        <v>-2236587</v>
      </c>
      <c r="F4456" t="s">
        <v>288</v>
      </c>
      <c r="G4456" s="10">
        <f t="shared" si="294"/>
        <v>45865</v>
      </c>
      <c r="H4456" t="s">
        <v>311</v>
      </c>
      <c r="I4456" s="12" t="str">
        <f t="shared" si="295"/>
        <v>4260-2236587</v>
      </c>
      <c r="L4456" s="11">
        <f t="shared" si="293"/>
        <v>2236587</v>
      </c>
    </row>
    <row r="4457" spans="1:16">
      <c r="A4457" t="s">
        <v>317</v>
      </c>
      <c r="B4457" t="s">
        <v>41</v>
      </c>
      <c r="C4457" s="9">
        <v>24538908</v>
      </c>
      <c r="D4457" s="10">
        <v>45835</v>
      </c>
      <c r="E4457" s="11">
        <v>1803970</v>
      </c>
      <c r="F4457" t="s">
        <v>288</v>
      </c>
      <c r="G4457" s="10">
        <f t="shared" si="294"/>
        <v>45865</v>
      </c>
      <c r="H4457" t="s">
        <v>284</v>
      </c>
      <c r="I4457" s="12" t="str">
        <f t="shared" si="295"/>
        <v>245389081803970</v>
      </c>
      <c r="J4457" s="10">
        <v>45835</v>
      </c>
      <c r="K4457" s="11">
        <v>1803970</v>
      </c>
      <c r="L4457" s="11">
        <f t="shared" si="293"/>
        <v>0</v>
      </c>
      <c r="O4457" s="10">
        <f>+IFERROR(VLOOKUP(I4457,'[1]Resumen pagos 2025'!$1:$1048576,9,0),0)</f>
        <v>45835</v>
      </c>
      <c r="P4457" t="b">
        <f>+O4457=J4457</f>
        <v>1</v>
      </c>
    </row>
    <row r="4458" spans="1:16">
      <c r="A4458" t="s">
        <v>633</v>
      </c>
      <c r="B4458" t="s">
        <v>41</v>
      </c>
      <c r="C4458" s="9">
        <v>742</v>
      </c>
      <c r="D4458" s="10">
        <v>45837</v>
      </c>
      <c r="E4458" s="11">
        <v>249995</v>
      </c>
      <c r="F4458" t="s">
        <v>288</v>
      </c>
      <c r="G4458" s="10">
        <f t="shared" si="294"/>
        <v>45867</v>
      </c>
      <c r="H4458" t="s">
        <v>284</v>
      </c>
      <c r="I4458" s="12" t="str">
        <f t="shared" si="295"/>
        <v>742249995</v>
      </c>
      <c r="J4458" s="10">
        <v>45840</v>
      </c>
      <c r="K4458" s="11">
        <v>249995</v>
      </c>
      <c r="L4458" s="11">
        <f t="shared" si="293"/>
        <v>0</v>
      </c>
      <c r="O4458" s="10">
        <f>+IFERROR(VLOOKUP(I4458,'[1]Resumen pagos 2025'!$1:$1048576,9,0),0)</f>
        <v>0</v>
      </c>
      <c r="P4458" t="b">
        <f>+O4458=J4458</f>
        <v>0</v>
      </c>
    </row>
    <row r="4459" spans="1:16">
      <c r="A4459" t="s">
        <v>67</v>
      </c>
      <c r="B4459" t="s">
        <v>41</v>
      </c>
      <c r="C4459" s="9">
        <v>47898</v>
      </c>
      <c r="D4459" s="10">
        <v>45838</v>
      </c>
      <c r="E4459" s="11">
        <v>2216474</v>
      </c>
      <c r="F4459" t="s">
        <v>288</v>
      </c>
      <c r="G4459" s="10">
        <f t="shared" si="294"/>
        <v>45868</v>
      </c>
      <c r="H4459" t="s">
        <v>284</v>
      </c>
      <c r="I4459" s="12" t="str">
        <f t="shared" si="295"/>
        <v>478982216474</v>
      </c>
      <c r="J4459" s="10">
        <v>45869</v>
      </c>
      <c r="K4459" s="11">
        <v>2216474</v>
      </c>
      <c r="L4459" s="11">
        <f t="shared" si="293"/>
        <v>0</v>
      </c>
    </row>
    <row r="4460" spans="1:16">
      <c r="A4460" t="s">
        <v>67</v>
      </c>
      <c r="B4460" t="s">
        <v>41</v>
      </c>
      <c r="C4460" s="9">
        <v>47893</v>
      </c>
      <c r="D4460" s="10">
        <v>45838</v>
      </c>
      <c r="E4460" s="11">
        <v>1279559</v>
      </c>
      <c r="F4460" t="s">
        <v>288</v>
      </c>
      <c r="G4460" s="10">
        <f t="shared" si="294"/>
        <v>45868</v>
      </c>
      <c r="H4460" t="s">
        <v>284</v>
      </c>
      <c r="I4460" s="12" t="str">
        <f t="shared" si="295"/>
        <v>478931279559</v>
      </c>
      <c r="J4460" s="10">
        <v>45869</v>
      </c>
      <c r="K4460" s="11">
        <v>1279559</v>
      </c>
      <c r="L4460" s="11">
        <f t="shared" si="293"/>
        <v>0</v>
      </c>
    </row>
    <row r="4461" spans="1:16">
      <c r="A4461" t="s">
        <v>67</v>
      </c>
      <c r="B4461" t="s">
        <v>41</v>
      </c>
      <c r="C4461" s="9">
        <v>47897</v>
      </c>
      <c r="D4461" s="10">
        <v>45838</v>
      </c>
      <c r="E4461" s="11">
        <v>3535427</v>
      </c>
      <c r="F4461" t="s">
        <v>288</v>
      </c>
      <c r="G4461" s="10">
        <f t="shared" si="294"/>
        <v>45868</v>
      </c>
      <c r="H4461" t="s">
        <v>284</v>
      </c>
      <c r="I4461" s="12" t="str">
        <f t="shared" si="295"/>
        <v>478973535427</v>
      </c>
      <c r="J4461" s="10">
        <v>45869</v>
      </c>
      <c r="K4461" s="11">
        <v>3535427</v>
      </c>
      <c r="L4461" s="11">
        <f t="shared" si="293"/>
        <v>0</v>
      </c>
    </row>
    <row r="4462" spans="1:16">
      <c r="A4462" t="s">
        <v>674</v>
      </c>
      <c r="B4462" t="s">
        <v>41</v>
      </c>
      <c r="C4462" s="9">
        <v>1956349</v>
      </c>
      <c r="D4462" s="10">
        <v>45838</v>
      </c>
      <c r="E4462" s="11">
        <v>579991</v>
      </c>
      <c r="F4462" t="s">
        <v>288</v>
      </c>
      <c r="G4462" s="10">
        <f t="shared" si="294"/>
        <v>45868</v>
      </c>
      <c r="H4462" t="s">
        <v>284</v>
      </c>
      <c r="I4462" s="12" t="str">
        <f t="shared" si="295"/>
        <v>1956349579991</v>
      </c>
      <c r="J4462" s="10">
        <v>45832</v>
      </c>
      <c r="K4462" s="11">
        <v>579990</v>
      </c>
      <c r="L4462" s="11">
        <f t="shared" si="293"/>
        <v>-1</v>
      </c>
    </row>
    <row r="4463" spans="1:16">
      <c r="A4463" t="s">
        <v>674</v>
      </c>
      <c r="B4463" t="s">
        <v>41</v>
      </c>
      <c r="C4463" s="9">
        <v>1956366</v>
      </c>
      <c r="D4463" s="10">
        <v>45838</v>
      </c>
      <c r="E4463" s="11">
        <v>579991</v>
      </c>
      <c r="F4463" t="s">
        <v>288</v>
      </c>
      <c r="G4463" s="10">
        <f t="shared" si="294"/>
        <v>45868</v>
      </c>
      <c r="H4463" t="s">
        <v>284</v>
      </c>
      <c r="I4463" s="12" t="str">
        <f t="shared" si="295"/>
        <v>1956366579991</v>
      </c>
      <c r="J4463" s="10">
        <v>45832</v>
      </c>
      <c r="K4463" s="11">
        <v>579990</v>
      </c>
      <c r="L4463" s="11">
        <f t="shared" si="293"/>
        <v>-1</v>
      </c>
    </row>
    <row r="4464" spans="1:16">
      <c r="A4464" t="s">
        <v>885</v>
      </c>
      <c r="B4464" t="s">
        <v>41</v>
      </c>
      <c r="C4464" s="9">
        <v>377</v>
      </c>
      <c r="D4464" s="10">
        <v>45838</v>
      </c>
      <c r="E4464" s="11">
        <v>361677</v>
      </c>
      <c r="F4464" t="s">
        <v>288</v>
      </c>
      <c r="G4464" s="10">
        <f t="shared" si="294"/>
        <v>45868</v>
      </c>
      <c r="H4464" t="s">
        <v>284</v>
      </c>
      <c r="I4464" s="12" t="str">
        <f t="shared" si="295"/>
        <v>377361677</v>
      </c>
      <c r="J4464" s="10">
        <v>45834</v>
      </c>
      <c r="K4464" s="11">
        <v>361677</v>
      </c>
      <c r="L4464" s="11">
        <f t="shared" ref="L4464:L4527" si="296">+K4464-E4464</f>
        <v>0</v>
      </c>
    </row>
    <row r="4465" spans="1:14">
      <c r="A4465" t="s">
        <v>353</v>
      </c>
      <c r="B4465" t="s">
        <v>41</v>
      </c>
      <c r="C4465" s="9">
        <v>3765</v>
      </c>
      <c r="D4465" s="10">
        <v>45838</v>
      </c>
      <c r="E4465" s="11">
        <v>500097</v>
      </c>
      <c r="F4465" t="s">
        <v>288</v>
      </c>
      <c r="G4465" s="10">
        <f t="shared" si="294"/>
        <v>45868</v>
      </c>
      <c r="H4465" t="s">
        <v>284</v>
      </c>
      <c r="I4465" s="12" t="str">
        <f t="shared" si="295"/>
        <v>3765500097</v>
      </c>
      <c r="J4465" s="10">
        <v>45810</v>
      </c>
      <c r="K4465" s="11">
        <v>500097</v>
      </c>
      <c r="L4465" s="11">
        <f t="shared" si="296"/>
        <v>0</v>
      </c>
    </row>
    <row r="4466" spans="1:14">
      <c r="A4466" t="s">
        <v>682</v>
      </c>
      <c r="B4466" t="s">
        <v>41</v>
      </c>
      <c r="C4466" s="9">
        <v>24500</v>
      </c>
      <c r="D4466" s="10">
        <v>45838</v>
      </c>
      <c r="E4466" s="11">
        <v>2469426</v>
      </c>
      <c r="F4466" t="s">
        <v>288</v>
      </c>
      <c r="G4466" s="10">
        <f t="shared" si="294"/>
        <v>45868</v>
      </c>
      <c r="H4466" t="s">
        <v>284</v>
      </c>
      <c r="I4466" s="12" t="str">
        <f t="shared" si="295"/>
        <v>245002469426</v>
      </c>
      <c r="J4466" s="10">
        <v>45869</v>
      </c>
      <c r="K4466" s="11">
        <v>2469426</v>
      </c>
      <c r="L4466" s="11">
        <f t="shared" si="296"/>
        <v>0</v>
      </c>
      <c r="N4466" s="13" t="s">
        <v>683</v>
      </c>
    </row>
    <row r="4467" spans="1:14">
      <c r="A4467" t="s">
        <v>55</v>
      </c>
      <c r="B4467" t="s">
        <v>41</v>
      </c>
      <c r="C4467" s="9">
        <v>1192973</v>
      </c>
      <c r="D4467" s="10">
        <v>45838</v>
      </c>
      <c r="E4467" s="11">
        <v>1299989</v>
      </c>
      <c r="F4467" t="s">
        <v>288</v>
      </c>
      <c r="G4467" s="10">
        <f t="shared" si="294"/>
        <v>45868</v>
      </c>
      <c r="H4467" t="s">
        <v>284</v>
      </c>
      <c r="I4467" s="12" t="str">
        <f t="shared" si="295"/>
        <v>11929731299989</v>
      </c>
      <c r="J4467" s="10">
        <v>45869</v>
      </c>
      <c r="K4467" s="11">
        <v>1299989</v>
      </c>
      <c r="L4467" s="11">
        <f t="shared" si="296"/>
        <v>0</v>
      </c>
      <c r="N4467" s="14" t="s">
        <v>304</v>
      </c>
    </row>
    <row r="4468" spans="1:14">
      <c r="A4468" t="s">
        <v>55</v>
      </c>
      <c r="B4468" t="s">
        <v>41</v>
      </c>
      <c r="C4468" s="9">
        <v>1192975</v>
      </c>
      <c r="D4468" s="10">
        <v>45838</v>
      </c>
      <c r="E4468" s="11">
        <v>62971</v>
      </c>
      <c r="F4468" t="s">
        <v>288</v>
      </c>
      <c r="G4468" s="10">
        <f t="shared" si="294"/>
        <v>45868</v>
      </c>
      <c r="H4468" t="s">
        <v>284</v>
      </c>
      <c r="I4468" s="12" t="str">
        <f t="shared" si="295"/>
        <v>119297562971</v>
      </c>
      <c r="J4468" s="10">
        <v>45869</v>
      </c>
      <c r="K4468" s="11">
        <v>62971</v>
      </c>
      <c r="L4468" s="11">
        <f t="shared" si="296"/>
        <v>0</v>
      </c>
      <c r="N4468" s="14" t="s">
        <v>304</v>
      </c>
    </row>
    <row r="4469" spans="1:14">
      <c r="A4469" t="s">
        <v>55</v>
      </c>
      <c r="B4469" t="s">
        <v>41</v>
      </c>
      <c r="C4469" s="9">
        <v>1192974</v>
      </c>
      <c r="D4469" s="10">
        <v>45838</v>
      </c>
      <c r="E4469" s="11">
        <v>1670191</v>
      </c>
      <c r="F4469" t="s">
        <v>288</v>
      </c>
      <c r="G4469" s="10">
        <f t="shared" si="294"/>
        <v>45868</v>
      </c>
      <c r="H4469" t="s">
        <v>284</v>
      </c>
      <c r="I4469" s="12" t="str">
        <f t="shared" si="295"/>
        <v>11929741670191</v>
      </c>
      <c r="J4469" s="10">
        <v>45869</v>
      </c>
      <c r="K4469" s="11">
        <v>1670191</v>
      </c>
      <c r="L4469" s="11">
        <f t="shared" si="296"/>
        <v>0</v>
      </c>
      <c r="N4469" s="14" t="s">
        <v>304</v>
      </c>
    </row>
    <row r="4470" spans="1:14">
      <c r="A4470" t="s">
        <v>305</v>
      </c>
      <c r="B4470" t="s">
        <v>41</v>
      </c>
      <c r="C4470" s="9">
        <v>5336113</v>
      </c>
      <c r="D4470" s="10">
        <v>45838</v>
      </c>
      <c r="E4470" s="11">
        <v>739980</v>
      </c>
      <c r="F4470" t="s">
        <v>288</v>
      </c>
      <c r="G4470" s="10">
        <f t="shared" si="294"/>
        <v>45868</v>
      </c>
      <c r="H4470" t="s">
        <v>284</v>
      </c>
      <c r="I4470" s="12" t="str">
        <f t="shared" si="295"/>
        <v>5336113739980</v>
      </c>
      <c r="J4470" s="10">
        <v>45838</v>
      </c>
      <c r="K4470" s="11">
        <v>739980</v>
      </c>
      <c r="L4470" s="11">
        <f t="shared" si="296"/>
        <v>0</v>
      </c>
    </row>
    <row r="4471" spans="1:14">
      <c r="A4471" t="s">
        <v>580</v>
      </c>
      <c r="B4471" t="s">
        <v>41</v>
      </c>
      <c r="C4471" s="9">
        <v>195625</v>
      </c>
      <c r="D4471" s="10">
        <v>45838</v>
      </c>
      <c r="E4471" s="11">
        <v>328718</v>
      </c>
      <c r="F4471" t="s">
        <v>288</v>
      </c>
      <c r="G4471" s="10">
        <f t="shared" si="294"/>
        <v>45868</v>
      </c>
      <c r="H4471" t="s">
        <v>284</v>
      </c>
      <c r="I4471" s="12" t="str">
        <f t="shared" si="295"/>
        <v>195625328718</v>
      </c>
      <c r="J4471" s="10">
        <v>45869</v>
      </c>
      <c r="K4471" s="11">
        <v>328718</v>
      </c>
      <c r="L4471" s="11">
        <f t="shared" si="296"/>
        <v>0</v>
      </c>
    </row>
    <row r="4472" spans="1:14">
      <c r="A4472" t="s">
        <v>62</v>
      </c>
      <c r="B4472" t="s">
        <v>41</v>
      </c>
      <c r="C4472" s="9">
        <v>275</v>
      </c>
      <c r="D4472" s="10">
        <v>45838</v>
      </c>
      <c r="E4472" s="11">
        <v>10000</v>
      </c>
      <c r="F4472" t="s">
        <v>288</v>
      </c>
      <c r="G4472" s="10">
        <f t="shared" si="294"/>
        <v>45868</v>
      </c>
      <c r="H4472" t="s">
        <v>284</v>
      </c>
      <c r="I4472" s="12" t="str">
        <f t="shared" si="295"/>
        <v>27510000</v>
      </c>
      <c r="J4472" s="10">
        <v>45869</v>
      </c>
      <c r="K4472" s="11">
        <v>10000</v>
      </c>
      <c r="L4472" s="11">
        <f t="shared" si="296"/>
        <v>0</v>
      </c>
    </row>
    <row r="4473" spans="1:14">
      <c r="A4473" t="s">
        <v>66</v>
      </c>
      <c r="B4473" t="s">
        <v>41</v>
      </c>
      <c r="C4473" s="9">
        <v>37</v>
      </c>
      <c r="D4473" s="10">
        <v>45838</v>
      </c>
      <c r="E4473" s="11">
        <v>637904</v>
      </c>
      <c r="F4473" t="s">
        <v>288</v>
      </c>
      <c r="G4473" s="10">
        <f t="shared" si="294"/>
        <v>45868</v>
      </c>
      <c r="H4473" t="s">
        <v>284</v>
      </c>
      <c r="I4473" s="12" t="str">
        <f t="shared" si="295"/>
        <v>37637904</v>
      </c>
      <c r="J4473" s="10">
        <v>45860</v>
      </c>
      <c r="K4473" s="11">
        <v>637904</v>
      </c>
      <c r="L4473" s="11">
        <f t="shared" si="296"/>
        <v>0</v>
      </c>
    </row>
    <row r="4474" spans="1:14">
      <c r="A4474" t="s">
        <v>484</v>
      </c>
      <c r="B4474" t="s">
        <v>297</v>
      </c>
      <c r="C4474" s="9">
        <v>246</v>
      </c>
      <c r="D4474" s="10">
        <v>45839</v>
      </c>
      <c r="E4474" s="11">
        <v>89161</v>
      </c>
      <c r="F4474" t="s">
        <v>288</v>
      </c>
      <c r="G4474" s="10">
        <f t="shared" si="294"/>
        <v>45869</v>
      </c>
      <c r="H4474" t="s">
        <v>284</v>
      </c>
      <c r="I4474" s="12" t="str">
        <f t="shared" si="295"/>
        <v>24689161</v>
      </c>
      <c r="J4474" s="10">
        <v>45338</v>
      </c>
      <c r="K4474" s="11">
        <v>89161</v>
      </c>
      <c r="L4474" s="11">
        <f t="shared" si="296"/>
        <v>0</v>
      </c>
      <c r="M4474" t="s">
        <v>886</v>
      </c>
      <c r="N4474" s="13" t="s">
        <v>485</v>
      </c>
    </row>
    <row r="4475" spans="1:14">
      <c r="A4475" t="s">
        <v>295</v>
      </c>
      <c r="B4475" t="s">
        <v>41</v>
      </c>
      <c r="C4475" s="9">
        <v>40230</v>
      </c>
      <c r="D4475" s="10">
        <v>45839</v>
      </c>
      <c r="E4475" s="11">
        <v>49207</v>
      </c>
      <c r="F4475" t="s">
        <v>288</v>
      </c>
      <c r="G4475" s="10">
        <f t="shared" si="294"/>
        <v>45869</v>
      </c>
      <c r="H4475" t="s">
        <v>284</v>
      </c>
      <c r="I4475" s="12" t="str">
        <f t="shared" si="295"/>
        <v>4023049207</v>
      </c>
      <c r="J4475" s="10">
        <v>45839</v>
      </c>
      <c r="K4475" s="11">
        <v>49207</v>
      </c>
      <c r="L4475" s="11">
        <f t="shared" si="296"/>
        <v>0</v>
      </c>
    </row>
    <row r="4476" spans="1:14">
      <c r="A4476" t="s">
        <v>674</v>
      </c>
      <c r="B4476" t="s">
        <v>41</v>
      </c>
      <c r="C4476" s="9">
        <v>1956984</v>
      </c>
      <c r="D4476" s="10">
        <v>45839</v>
      </c>
      <c r="E4476" s="11">
        <v>739980</v>
      </c>
      <c r="F4476" t="s">
        <v>288</v>
      </c>
      <c r="G4476" s="10">
        <f t="shared" si="294"/>
        <v>45869</v>
      </c>
      <c r="H4476" t="s">
        <v>284</v>
      </c>
      <c r="I4476" s="12" t="str">
        <f t="shared" si="295"/>
        <v>1956984739980</v>
      </c>
      <c r="J4476" s="10">
        <v>45838</v>
      </c>
      <c r="K4476" s="11">
        <v>739980</v>
      </c>
      <c r="L4476" s="11">
        <f t="shared" si="296"/>
        <v>0</v>
      </c>
    </row>
    <row r="4477" spans="1:14">
      <c r="A4477" t="s">
        <v>47</v>
      </c>
      <c r="B4477" t="s">
        <v>41</v>
      </c>
      <c r="C4477" s="9">
        <v>14485</v>
      </c>
      <c r="D4477" s="10">
        <v>45839</v>
      </c>
      <c r="E4477" s="11">
        <v>13989081</v>
      </c>
      <c r="F4477" t="s">
        <v>288</v>
      </c>
      <c r="G4477" s="10">
        <f t="shared" si="294"/>
        <v>45869</v>
      </c>
      <c r="H4477" t="s">
        <v>284</v>
      </c>
      <c r="I4477" s="12" t="str">
        <f t="shared" si="295"/>
        <v>1448513989081</v>
      </c>
      <c r="J4477" s="10">
        <v>45881</v>
      </c>
      <c r="K4477" s="11">
        <v>13989081</v>
      </c>
      <c r="L4477" s="11">
        <f t="shared" si="296"/>
        <v>0</v>
      </c>
    </row>
    <row r="4478" spans="1:14">
      <c r="A4478" t="s">
        <v>63</v>
      </c>
      <c r="B4478" t="s">
        <v>41</v>
      </c>
      <c r="C4478" s="9">
        <v>10333</v>
      </c>
      <c r="D4478" s="10">
        <v>45839</v>
      </c>
      <c r="E4478" s="11">
        <v>539973</v>
      </c>
      <c r="F4478" t="s">
        <v>288</v>
      </c>
      <c r="G4478" s="10">
        <f t="shared" si="294"/>
        <v>45869</v>
      </c>
      <c r="H4478" t="s">
        <v>284</v>
      </c>
      <c r="I4478" s="12" t="str">
        <f t="shared" si="295"/>
        <v>10333539973</v>
      </c>
      <c r="J4478" s="10">
        <v>45869</v>
      </c>
      <c r="K4478" s="11">
        <v>539973</v>
      </c>
      <c r="L4478" s="11">
        <f t="shared" si="296"/>
        <v>0</v>
      </c>
      <c r="N4478" s="13" t="s">
        <v>613</v>
      </c>
    </row>
    <row r="4479" spans="1:14">
      <c r="A4479" t="s">
        <v>127</v>
      </c>
      <c r="B4479" t="s">
        <v>297</v>
      </c>
      <c r="C4479" s="9">
        <v>252945</v>
      </c>
      <c r="D4479" s="10">
        <v>45839</v>
      </c>
      <c r="E4479" s="11">
        <v>102510</v>
      </c>
      <c r="F4479" t="s">
        <v>288</v>
      </c>
      <c r="G4479" s="10">
        <f t="shared" si="294"/>
        <v>45869</v>
      </c>
      <c r="H4479" t="s">
        <v>284</v>
      </c>
      <c r="I4479" s="12" t="str">
        <f t="shared" si="295"/>
        <v>252945102510</v>
      </c>
      <c r="J4479" s="10">
        <v>45869</v>
      </c>
      <c r="K4479" s="11">
        <v>102510</v>
      </c>
      <c r="L4479" s="11">
        <f t="shared" si="296"/>
        <v>0</v>
      </c>
    </row>
    <row r="4480" spans="1:14">
      <c r="A4480" t="s">
        <v>365</v>
      </c>
      <c r="B4480" t="s">
        <v>41</v>
      </c>
      <c r="C4480" s="9">
        <v>1415</v>
      </c>
      <c r="D4480" s="10">
        <v>45839</v>
      </c>
      <c r="E4480" s="11">
        <v>35198</v>
      </c>
      <c r="F4480" t="s">
        <v>288</v>
      </c>
      <c r="G4480" s="10">
        <f t="shared" si="294"/>
        <v>45869</v>
      </c>
      <c r="H4480" t="s">
        <v>284</v>
      </c>
      <c r="I4480" s="12" t="str">
        <f t="shared" si="295"/>
        <v>141535198</v>
      </c>
      <c r="J4480" s="10">
        <v>45869</v>
      </c>
      <c r="K4480" s="11">
        <v>35198</v>
      </c>
      <c r="L4480" s="11">
        <f t="shared" si="296"/>
        <v>0</v>
      </c>
    </row>
    <row r="4481" spans="1:14">
      <c r="A4481" t="s">
        <v>54</v>
      </c>
      <c r="B4481" t="s">
        <v>41</v>
      </c>
      <c r="C4481" s="9">
        <v>99630</v>
      </c>
      <c r="D4481" s="10">
        <v>45839</v>
      </c>
      <c r="E4481" s="11">
        <v>931407</v>
      </c>
      <c r="F4481" t="s">
        <v>288</v>
      </c>
      <c r="G4481" s="10">
        <f t="shared" si="294"/>
        <v>45869</v>
      </c>
      <c r="H4481" t="s">
        <v>284</v>
      </c>
      <c r="I4481" s="12" t="str">
        <f t="shared" si="295"/>
        <v>99630931407</v>
      </c>
      <c r="J4481" s="10">
        <v>45869</v>
      </c>
      <c r="K4481" s="11">
        <v>931407</v>
      </c>
      <c r="L4481" s="11">
        <f t="shared" si="296"/>
        <v>0</v>
      </c>
      <c r="N4481" s="13" t="s">
        <v>582</v>
      </c>
    </row>
    <row r="4482" spans="1:14">
      <c r="A4482" t="s">
        <v>887</v>
      </c>
      <c r="B4482" t="s">
        <v>41</v>
      </c>
      <c r="C4482" s="9">
        <v>4389</v>
      </c>
      <c r="D4482" s="10">
        <v>45839</v>
      </c>
      <c r="E4482" s="11">
        <v>1094160</v>
      </c>
      <c r="F4482" t="s">
        <v>288</v>
      </c>
      <c r="G4482" s="10">
        <f t="shared" ref="G4482:G4545" si="297">+D4482+30</f>
        <v>45869</v>
      </c>
      <c r="H4482" t="s">
        <v>284</v>
      </c>
      <c r="I4482" s="12" t="str">
        <f t="shared" ref="I4482:I4545" si="298">+C4482&amp;E4482</f>
        <v>43891094160</v>
      </c>
      <c r="J4482" s="10">
        <v>45833</v>
      </c>
      <c r="K4482" s="11">
        <v>1094160</v>
      </c>
      <c r="L4482" s="11">
        <f t="shared" si="296"/>
        <v>0</v>
      </c>
    </row>
    <row r="4483" spans="1:14">
      <c r="A4483" t="s">
        <v>56</v>
      </c>
      <c r="B4483" t="s">
        <v>41</v>
      </c>
      <c r="C4483" s="9">
        <v>44310</v>
      </c>
      <c r="D4483" s="10">
        <v>45839</v>
      </c>
      <c r="E4483" s="11">
        <v>200099</v>
      </c>
      <c r="F4483" t="s">
        <v>288</v>
      </c>
      <c r="G4483" s="10">
        <f t="shared" si="297"/>
        <v>45869</v>
      </c>
      <c r="H4483" t="s">
        <v>284</v>
      </c>
      <c r="I4483" s="12" t="str">
        <f t="shared" si="298"/>
        <v>44310200099</v>
      </c>
      <c r="J4483" s="10">
        <v>45869</v>
      </c>
      <c r="K4483" s="11">
        <v>200099</v>
      </c>
      <c r="L4483" s="11">
        <f t="shared" si="296"/>
        <v>0</v>
      </c>
    </row>
    <row r="4484" spans="1:14">
      <c r="A4484" t="s">
        <v>649</v>
      </c>
      <c r="B4484" t="s">
        <v>41</v>
      </c>
      <c r="C4484" s="9">
        <v>3326</v>
      </c>
      <c r="D4484" s="10">
        <v>45839</v>
      </c>
      <c r="E4484" s="11">
        <v>107481</v>
      </c>
      <c r="F4484" t="s">
        <v>288</v>
      </c>
      <c r="G4484" s="10">
        <f t="shared" si="297"/>
        <v>45869</v>
      </c>
      <c r="H4484" t="s">
        <v>284</v>
      </c>
      <c r="I4484" s="12" t="str">
        <f t="shared" si="298"/>
        <v>3326107481</v>
      </c>
      <c r="J4484" s="10">
        <v>45840</v>
      </c>
      <c r="K4484" s="11">
        <v>107481</v>
      </c>
      <c r="L4484" s="11">
        <f t="shared" si="296"/>
        <v>0</v>
      </c>
      <c r="M4484" t="s">
        <v>579</v>
      </c>
    </row>
    <row r="4485" spans="1:14">
      <c r="A4485" t="s">
        <v>674</v>
      </c>
      <c r="B4485" t="s">
        <v>41</v>
      </c>
      <c r="C4485" s="9">
        <v>1957241</v>
      </c>
      <c r="D4485" s="10">
        <v>45840</v>
      </c>
      <c r="E4485" s="11">
        <v>589095</v>
      </c>
      <c r="F4485" t="s">
        <v>288</v>
      </c>
      <c r="G4485" s="10">
        <f t="shared" si="297"/>
        <v>45870</v>
      </c>
      <c r="H4485" t="s">
        <v>284</v>
      </c>
      <c r="I4485" s="12" t="str">
        <f t="shared" si="298"/>
        <v>1957241589095</v>
      </c>
      <c r="J4485" s="10">
        <v>45840</v>
      </c>
      <c r="K4485" s="11">
        <v>589095</v>
      </c>
      <c r="L4485" s="11">
        <f t="shared" si="296"/>
        <v>0</v>
      </c>
      <c r="M4485" t="s">
        <v>579</v>
      </c>
    </row>
    <row r="4486" spans="1:14">
      <c r="A4486" t="s">
        <v>47</v>
      </c>
      <c r="B4486" t="s">
        <v>41</v>
      </c>
      <c r="C4486" s="9">
        <v>14491</v>
      </c>
      <c r="D4486" s="10">
        <v>45840</v>
      </c>
      <c r="E4486" s="11">
        <v>2482745</v>
      </c>
      <c r="F4486" t="s">
        <v>288</v>
      </c>
      <c r="G4486" s="10">
        <f t="shared" si="297"/>
        <v>45870</v>
      </c>
      <c r="H4486" t="s">
        <v>284</v>
      </c>
      <c r="I4486" s="12" t="str">
        <f t="shared" si="298"/>
        <v>144912482745</v>
      </c>
      <c r="J4486" s="10">
        <v>45876</v>
      </c>
      <c r="K4486" s="11">
        <v>2482745</v>
      </c>
      <c r="L4486" s="11">
        <f t="shared" si="296"/>
        <v>0</v>
      </c>
    </row>
    <row r="4487" spans="1:14" ht="14.15" customHeight="1">
      <c r="A4487" t="s">
        <v>97</v>
      </c>
      <c r="B4487" t="s">
        <v>41</v>
      </c>
      <c r="C4487" s="9">
        <v>5937</v>
      </c>
      <c r="D4487" s="10">
        <v>45840</v>
      </c>
      <c r="E4487" s="11">
        <v>552634</v>
      </c>
      <c r="F4487" t="s">
        <v>288</v>
      </c>
      <c r="G4487" s="10">
        <f t="shared" si="297"/>
        <v>45870</v>
      </c>
      <c r="H4487" t="s">
        <v>284</v>
      </c>
      <c r="I4487" s="12" t="str">
        <f t="shared" si="298"/>
        <v>5937552634</v>
      </c>
      <c r="J4487" s="10">
        <v>45834</v>
      </c>
      <c r="K4487" s="11">
        <v>552634</v>
      </c>
      <c r="L4487" s="11">
        <f t="shared" si="296"/>
        <v>0</v>
      </c>
      <c r="N4487" s="13" t="s">
        <v>561</v>
      </c>
    </row>
    <row r="4488" spans="1:14">
      <c r="A4488" t="s">
        <v>97</v>
      </c>
      <c r="B4488" t="s">
        <v>41</v>
      </c>
      <c r="C4488" s="9">
        <v>5938</v>
      </c>
      <c r="D4488" s="10">
        <v>45840</v>
      </c>
      <c r="E4488" s="11">
        <v>552634</v>
      </c>
      <c r="F4488" t="s">
        <v>288</v>
      </c>
      <c r="G4488" s="10">
        <f t="shared" si="297"/>
        <v>45870</v>
      </c>
      <c r="H4488" t="s">
        <v>284</v>
      </c>
      <c r="I4488" s="12" t="str">
        <f t="shared" si="298"/>
        <v>5938552634</v>
      </c>
      <c r="J4488" s="10">
        <v>45835</v>
      </c>
      <c r="K4488" s="11">
        <v>552634</v>
      </c>
      <c r="L4488" s="11">
        <f t="shared" si="296"/>
        <v>0</v>
      </c>
      <c r="N4488" s="13" t="s">
        <v>561</v>
      </c>
    </row>
    <row r="4489" spans="1:14">
      <c r="A4489" t="s">
        <v>98</v>
      </c>
      <c r="B4489" t="s">
        <v>41</v>
      </c>
      <c r="C4489" s="9">
        <v>9513</v>
      </c>
      <c r="D4489" s="10">
        <v>45840</v>
      </c>
      <c r="E4489" s="11">
        <v>357925</v>
      </c>
      <c r="F4489" t="s">
        <v>288</v>
      </c>
      <c r="G4489" s="10">
        <f t="shared" si="297"/>
        <v>45870</v>
      </c>
      <c r="H4489" t="s">
        <v>284</v>
      </c>
      <c r="I4489" s="12" t="str">
        <f t="shared" si="298"/>
        <v>9513357925</v>
      </c>
      <c r="J4489" s="10">
        <v>45876</v>
      </c>
      <c r="K4489" s="11">
        <v>357925</v>
      </c>
      <c r="L4489" s="11">
        <f t="shared" si="296"/>
        <v>0</v>
      </c>
    </row>
    <row r="4490" spans="1:14">
      <c r="A4490" t="s">
        <v>66</v>
      </c>
      <c r="B4490" t="s">
        <v>41</v>
      </c>
      <c r="C4490" s="9">
        <v>38</v>
      </c>
      <c r="D4490" s="10">
        <v>45840</v>
      </c>
      <c r="E4490" s="11">
        <v>159948</v>
      </c>
      <c r="F4490" t="s">
        <v>288</v>
      </c>
      <c r="G4490" s="10">
        <f t="shared" si="297"/>
        <v>45870</v>
      </c>
      <c r="H4490" t="s">
        <v>284</v>
      </c>
      <c r="I4490" s="12" t="str">
        <f t="shared" si="298"/>
        <v>38159948</v>
      </c>
      <c r="J4490" s="10">
        <v>45840</v>
      </c>
      <c r="K4490" s="11">
        <v>159948</v>
      </c>
      <c r="L4490" s="11">
        <f t="shared" si="296"/>
        <v>0</v>
      </c>
    </row>
    <row r="4491" spans="1:14">
      <c r="A4491" t="s">
        <v>368</v>
      </c>
      <c r="B4491" t="s">
        <v>41</v>
      </c>
      <c r="C4491" s="9">
        <v>67390</v>
      </c>
      <c r="D4491" s="10">
        <v>45840</v>
      </c>
      <c r="E4491" s="11">
        <v>342720</v>
      </c>
      <c r="F4491" t="s">
        <v>288</v>
      </c>
      <c r="G4491" s="10">
        <f t="shared" si="297"/>
        <v>45870</v>
      </c>
      <c r="H4491" t="s">
        <v>284</v>
      </c>
      <c r="I4491" s="12" t="str">
        <f t="shared" si="298"/>
        <v>67390342720</v>
      </c>
      <c r="J4491" s="10">
        <v>45835</v>
      </c>
      <c r="K4491" s="11">
        <v>342720</v>
      </c>
      <c r="L4491" s="11">
        <f t="shared" si="296"/>
        <v>0</v>
      </c>
    </row>
    <row r="4492" spans="1:14">
      <c r="A4492" t="s">
        <v>59</v>
      </c>
      <c r="B4492" t="s">
        <v>41</v>
      </c>
      <c r="C4492" s="9">
        <v>9922</v>
      </c>
      <c r="D4492" s="10">
        <v>45840</v>
      </c>
      <c r="E4492" s="11">
        <v>976577</v>
      </c>
      <c r="F4492" t="s">
        <v>288</v>
      </c>
      <c r="G4492" s="10">
        <f t="shared" si="297"/>
        <v>45870</v>
      </c>
      <c r="H4492" t="s">
        <v>284</v>
      </c>
      <c r="I4492" s="12" t="str">
        <f t="shared" si="298"/>
        <v>9922976577</v>
      </c>
      <c r="J4492" s="10">
        <v>45876</v>
      </c>
      <c r="K4492" s="11">
        <v>976577</v>
      </c>
      <c r="L4492" s="11">
        <f t="shared" si="296"/>
        <v>0</v>
      </c>
    </row>
    <row r="4493" spans="1:14">
      <c r="A4493" t="s">
        <v>888</v>
      </c>
      <c r="B4493" t="s">
        <v>41</v>
      </c>
      <c r="C4493" s="9">
        <v>37841</v>
      </c>
      <c r="D4493" s="10">
        <v>45840</v>
      </c>
      <c r="E4493" s="11">
        <v>224600</v>
      </c>
      <c r="F4493" t="s">
        <v>288</v>
      </c>
      <c r="G4493" s="10">
        <f t="shared" si="297"/>
        <v>45870</v>
      </c>
      <c r="H4493" t="s">
        <v>284</v>
      </c>
      <c r="I4493" s="12" t="str">
        <f t="shared" si="298"/>
        <v>37841224600</v>
      </c>
      <c r="J4493" s="10">
        <v>45840</v>
      </c>
      <c r="K4493" s="11">
        <v>247060</v>
      </c>
      <c r="L4493" s="11">
        <f t="shared" si="296"/>
        <v>22460</v>
      </c>
      <c r="M4493" t="s">
        <v>889</v>
      </c>
    </row>
    <row r="4494" spans="1:14">
      <c r="A4494" t="s">
        <v>484</v>
      </c>
      <c r="B4494" t="s">
        <v>41</v>
      </c>
      <c r="C4494" s="9">
        <v>6901</v>
      </c>
      <c r="D4494" s="10">
        <v>45840</v>
      </c>
      <c r="E4494" s="11">
        <v>154000</v>
      </c>
      <c r="F4494" t="s">
        <v>288</v>
      </c>
      <c r="G4494" s="10">
        <f t="shared" si="297"/>
        <v>45870</v>
      </c>
      <c r="H4494" t="s">
        <v>284</v>
      </c>
      <c r="I4494" s="12" t="str">
        <f t="shared" si="298"/>
        <v>6901154000</v>
      </c>
      <c r="J4494" s="10">
        <v>45840</v>
      </c>
      <c r="K4494" s="11">
        <v>154000</v>
      </c>
      <c r="L4494" s="11">
        <f t="shared" si="296"/>
        <v>0</v>
      </c>
      <c r="M4494" t="s">
        <v>890</v>
      </c>
    </row>
    <row r="4495" spans="1:14">
      <c r="A4495" t="s">
        <v>96</v>
      </c>
      <c r="B4495" t="s">
        <v>41</v>
      </c>
      <c r="C4495" s="9">
        <v>15804</v>
      </c>
      <c r="D4495" s="10">
        <v>45841</v>
      </c>
      <c r="E4495" s="11">
        <v>363840</v>
      </c>
      <c r="F4495" t="s">
        <v>288</v>
      </c>
      <c r="G4495" s="10">
        <f t="shared" si="297"/>
        <v>45871</v>
      </c>
      <c r="H4495" t="s">
        <v>284</v>
      </c>
      <c r="I4495" s="12" t="str">
        <f t="shared" si="298"/>
        <v>15804363840</v>
      </c>
      <c r="J4495" s="10">
        <v>45834</v>
      </c>
      <c r="K4495" s="11">
        <v>367009</v>
      </c>
      <c r="L4495" s="11">
        <f t="shared" si="296"/>
        <v>3169</v>
      </c>
    </row>
    <row r="4496" spans="1:14">
      <c r="A4496" t="s">
        <v>477</v>
      </c>
      <c r="B4496" t="s">
        <v>41</v>
      </c>
      <c r="C4496" s="9">
        <v>348302</v>
      </c>
      <c r="D4496" s="10">
        <v>45841</v>
      </c>
      <c r="E4496" s="11">
        <v>310980</v>
      </c>
      <c r="F4496" t="s">
        <v>288</v>
      </c>
      <c r="G4496" s="10">
        <f t="shared" si="297"/>
        <v>45871</v>
      </c>
      <c r="H4496" t="s">
        <v>284</v>
      </c>
      <c r="I4496" s="12" t="str">
        <f t="shared" si="298"/>
        <v>348302310980</v>
      </c>
      <c r="J4496" s="10">
        <v>45840</v>
      </c>
      <c r="K4496" s="11">
        <v>310980</v>
      </c>
      <c r="L4496" s="11">
        <f t="shared" si="296"/>
        <v>0</v>
      </c>
    </row>
    <row r="4497" spans="1:14">
      <c r="A4497" t="s">
        <v>128</v>
      </c>
      <c r="B4497" t="s">
        <v>41</v>
      </c>
      <c r="C4497" s="9">
        <v>883215</v>
      </c>
      <c r="D4497" s="10">
        <v>45842</v>
      </c>
      <c r="E4497" s="11">
        <v>128251</v>
      </c>
      <c r="F4497" t="s">
        <v>288</v>
      </c>
      <c r="G4497" s="10">
        <f t="shared" si="297"/>
        <v>45872</v>
      </c>
      <c r="H4497" t="s">
        <v>284</v>
      </c>
      <c r="I4497" s="12" t="str">
        <f t="shared" si="298"/>
        <v>883215128251</v>
      </c>
      <c r="J4497" s="10">
        <v>45876</v>
      </c>
      <c r="K4497" s="11">
        <v>128251</v>
      </c>
      <c r="L4497" s="11">
        <f t="shared" si="296"/>
        <v>0</v>
      </c>
    </row>
    <row r="4498" spans="1:14">
      <c r="A4498" t="s">
        <v>478</v>
      </c>
      <c r="B4498" t="s">
        <v>41</v>
      </c>
      <c r="C4498" s="9">
        <v>656</v>
      </c>
      <c r="D4498" s="10">
        <v>45842</v>
      </c>
      <c r="E4498" s="11">
        <v>183900</v>
      </c>
      <c r="F4498" t="s">
        <v>288</v>
      </c>
      <c r="G4498" s="10">
        <f t="shared" si="297"/>
        <v>45872</v>
      </c>
      <c r="H4498" t="s">
        <v>284</v>
      </c>
      <c r="I4498" s="12" t="str">
        <f t="shared" si="298"/>
        <v>656183900</v>
      </c>
      <c r="J4498" s="10">
        <v>45846</v>
      </c>
      <c r="K4498" s="11">
        <f>174900+9000</f>
        <v>183900</v>
      </c>
      <c r="L4498" s="11">
        <f t="shared" si="296"/>
        <v>0</v>
      </c>
      <c r="M4498" s="71" t="s">
        <v>891</v>
      </c>
    </row>
    <row r="4499" spans="1:14">
      <c r="A4499" t="s">
        <v>892</v>
      </c>
      <c r="B4499" t="s">
        <v>297</v>
      </c>
      <c r="C4499" s="9">
        <v>310</v>
      </c>
      <c r="D4499" s="10">
        <v>45842</v>
      </c>
      <c r="E4499" s="11">
        <v>68000</v>
      </c>
      <c r="F4499" t="s">
        <v>288</v>
      </c>
      <c r="G4499" s="10">
        <f t="shared" si="297"/>
        <v>45872</v>
      </c>
      <c r="H4499" t="s">
        <v>284</v>
      </c>
      <c r="I4499" s="12" t="str">
        <f t="shared" si="298"/>
        <v>31068000</v>
      </c>
      <c r="J4499" s="10">
        <v>45842</v>
      </c>
      <c r="K4499" s="11">
        <v>68000</v>
      </c>
      <c r="L4499" s="11">
        <f t="shared" si="296"/>
        <v>0</v>
      </c>
      <c r="M4499" t="s">
        <v>579</v>
      </c>
    </row>
    <row r="4500" spans="1:14">
      <c r="A4500" t="s">
        <v>63</v>
      </c>
      <c r="B4500" t="s">
        <v>41</v>
      </c>
      <c r="C4500" s="9">
        <v>10357</v>
      </c>
      <c r="D4500" s="10">
        <v>45842</v>
      </c>
      <c r="E4500" s="11">
        <v>107983</v>
      </c>
      <c r="F4500" t="s">
        <v>288</v>
      </c>
      <c r="G4500" s="10">
        <f t="shared" si="297"/>
        <v>45872</v>
      </c>
      <c r="H4500" t="s">
        <v>284</v>
      </c>
      <c r="I4500" s="12" t="str">
        <f t="shared" si="298"/>
        <v>10357107983</v>
      </c>
      <c r="J4500" s="10">
        <v>45876</v>
      </c>
      <c r="K4500" s="11">
        <v>107983</v>
      </c>
      <c r="L4500" s="11">
        <f t="shared" si="296"/>
        <v>0</v>
      </c>
      <c r="N4500" s="13" t="s">
        <v>613</v>
      </c>
    </row>
    <row r="4501" spans="1:14">
      <c r="A4501" t="s">
        <v>627</v>
      </c>
      <c r="B4501" t="s">
        <v>41</v>
      </c>
      <c r="C4501" s="9">
        <v>6748</v>
      </c>
      <c r="D4501" s="10">
        <v>45842</v>
      </c>
      <c r="E4501" s="11">
        <v>95000</v>
      </c>
      <c r="F4501" t="s">
        <v>288</v>
      </c>
      <c r="G4501" s="10">
        <f t="shared" si="297"/>
        <v>45872</v>
      </c>
      <c r="H4501" t="s">
        <v>284</v>
      </c>
      <c r="I4501" s="12" t="str">
        <f t="shared" si="298"/>
        <v>674895000</v>
      </c>
      <c r="J4501" s="10">
        <v>45831</v>
      </c>
      <c r="K4501" s="11">
        <v>95000</v>
      </c>
      <c r="L4501" s="11">
        <f t="shared" si="296"/>
        <v>0</v>
      </c>
    </row>
    <row r="4502" spans="1:14">
      <c r="A4502" t="s">
        <v>893</v>
      </c>
      <c r="B4502" t="s">
        <v>41</v>
      </c>
      <c r="C4502" s="9">
        <v>757</v>
      </c>
      <c r="D4502" s="10">
        <v>45842</v>
      </c>
      <c r="E4502" s="11">
        <v>72259</v>
      </c>
      <c r="F4502" t="s">
        <v>288</v>
      </c>
      <c r="G4502" s="10">
        <f t="shared" si="297"/>
        <v>45872</v>
      </c>
      <c r="H4502" t="s">
        <v>284</v>
      </c>
      <c r="I4502" s="12" t="str">
        <f t="shared" si="298"/>
        <v>75772259</v>
      </c>
      <c r="J4502" s="10">
        <v>45842</v>
      </c>
      <c r="K4502" s="11">
        <v>72259</v>
      </c>
      <c r="L4502" s="11">
        <f t="shared" si="296"/>
        <v>0</v>
      </c>
      <c r="M4502" t="s">
        <v>579</v>
      </c>
    </row>
    <row r="4503" spans="1:14">
      <c r="A4503" t="s">
        <v>893</v>
      </c>
      <c r="B4503" t="s">
        <v>41</v>
      </c>
      <c r="C4503" s="9">
        <v>756</v>
      </c>
      <c r="D4503" s="10">
        <v>45842</v>
      </c>
      <c r="E4503" s="11">
        <v>111474</v>
      </c>
      <c r="F4503" t="s">
        <v>288</v>
      </c>
      <c r="G4503" s="10">
        <f t="shared" si="297"/>
        <v>45872</v>
      </c>
      <c r="H4503" t="s">
        <v>284</v>
      </c>
      <c r="I4503" s="12" t="str">
        <f t="shared" si="298"/>
        <v>756111474</v>
      </c>
      <c r="J4503" s="10">
        <v>45842</v>
      </c>
      <c r="K4503" s="11">
        <v>111474</v>
      </c>
      <c r="L4503" s="11">
        <f t="shared" si="296"/>
        <v>0</v>
      </c>
      <c r="M4503" t="s">
        <v>579</v>
      </c>
    </row>
    <row r="4504" spans="1:14">
      <c r="A4504" t="s">
        <v>305</v>
      </c>
      <c r="B4504" t="s">
        <v>41</v>
      </c>
      <c r="C4504" s="9">
        <v>5337353</v>
      </c>
      <c r="D4504" s="10">
        <v>45842</v>
      </c>
      <c r="E4504" s="11">
        <v>656980</v>
      </c>
      <c r="F4504" t="s">
        <v>288</v>
      </c>
      <c r="G4504" s="10">
        <f t="shared" si="297"/>
        <v>45872</v>
      </c>
      <c r="H4504" t="s">
        <v>284</v>
      </c>
      <c r="I4504" s="12" t="str">
        <f t="shared" si="298"/>
        <v>5337353656980</v>
      </c>
      <c r="J4504" s="10">
        <v>45842</v>
      </c>
      <c r="K4504" s="11">
        <v>656980</v>
      </c>
      <c r="L4504" s="11">
        <f t="shared" si="296"/>
        <v>0</v>
      </c>
    </row>
    <row r="4505" spans="1:14">
      <c r="A4505" t="s">
        <v>305</v>
      </c>
      <c r="B4505" t="s">
        <v>41</v>
      </c>
      <c r="C4505" s="9">
        <v>5337334</v>
      </c>
      <c r="D4505" s="10">
        <v>45842</v>
      </c>
      <c r="E4505" s="11">
        <v>1732470</v>
      </c>
      <c r="F4505" t="s">
        <v>288</v>
      </c>
      <c r="G4505" s="10">
        <f t="shared" si="297"/>
        <v>45872</v>
      </c>
      <c r="H4505" t="s">
        <v>284</v>
      </c>
      <c r="I4505" s="12" t="str">
        <f t="shared" si="298"/>
        <v>53373341732470</v>
      </c>
      <c r="J4505" s="10">
        <v>45842</v>
      </c>
      <c r="K4505" s="11">
        <v>1732470</v>
      </c>
      <c r="L4505" s="11">
        <f t="shared" si="296"/>
        <v>0</v>
      </c>
    </row>
    <row r="4506" spans="1:14">
      <c r="A4506" t="s">
        <v>61</v>
      </c>
      <c r="B4506" t="s">
        <v>297</v>
      </c>
      <c r="C4506" s="9">
        <v>2400</v>
      </c>
      <c r="D4506" s="10">
        <v>45842</v>
      </c>
      <c r="E4506" s="11">
        <v>1343440</v>
      </c>
      <c r="F4506" t="s">
        <v>288</v>
      </c>
      <c r="G4506" s="10">
        <f t="shared" si="297"/>
        <v>45872</v>
      </c>
      <c r="H4506" t="s">
        <v>284</v>
      </c>
      <c r="I4506" s="12" t="str">
        <f t="shared" si="298"/>
        <v>24001343440</v>
      </c>
      <c r="J4506" s="10">
        <v>45869</v>
      </c>
      <c r="K4506" s="11">
        <v>1343440</v>
      </c>
      <c r="L4506" s="11">
        <f t="shared" si="296"/>
        <v>0</v>
      </c>
      <c r="M4506" s="12"/>
    </row>
    <row r="4507" spans="1:14">
      <c r="A4507" t="s">
        <v>478</v>
      </c>
      <c r="B4507" t="s">
        <v>41</v>
      </c>
      <c r="C4507" s="9">
        <v>659</v>
      </c>
      <c r="D4507" s="10">
        <v>45843</v>
      </c>
      <c r="E4507" s="11">
        <v>183900</v>
      </c>
      <c r="F4507" t="s">
        <v>288</v>
      </c>
      <c r="G4507" s="10">
        <f t="shared" si="297"/>
        <v>45873</v>
      </c>
      <c r="H4507" t="s">
        <v>284</v>
      </c>
      <c r="I4507" s="12" t="str">
        <f t="shared" si="298"/>
        <v>659183900</v>
      </c>
      <c r="J4507" s="10">
        <v>45853</v>
      </c>
      <c r="K4507" s="11">
        <v>183900</v>
      </c>
      <c r="L4507" s="11">
        <f t="shared" si="296"/>
        <v>0</v>
      </c>
    </row>
    <row r="4508" spans="1:14">
      <c r="A4508" t="s">
        <v>478</v>
      </c>
      <c r="B4508" t="s">
        <v>41</v>
      </c>
      <c r="C4508" s="9">
        <v>657</v>
      </c>
      <c r="D4508" s="10">
        <v>45843</v>
      </c>
      <c r="E4508" s="11">
        <v>188901</v>
      </c>
      <c r="F4508" t="s">
        <v>288</v>
      </c>
      <c r="G4508" s="10">
        <f t="shared" si="297"/>
        <v>45873</v>
      </c>
      <c r="H4508" t="s">
        <v>284</v>
      </c>
      <c r="I4508" s="12" t="str">
        <f t="shared" si="298"/>
        <v>657188901</v>
      </c>
      <c r="J4508" s="10">
        <v>45853</v>
      </c>
      <c r="K4508" s="11">
        <v>188901</v>
      </c>
      <c r="L4508" s="11">
        <f t="shared" si="296"/>
        <v>0</v>
      </c>
      <c r="M4508" s="71" t="s">
        <v>894</v>
      </c>
    </row>
    <row r="4509" spans="1:14">
      <c r="A4509" t="s">
        <v>478</v>
      </c>
      <c r="B4509" t="s">
        <v>310</v>
      </c>
      <c r="C4509" s="9">
        <v>1848</v>
      </c>
      <c r="D4509" s="10">
        <v>45843</v>
      </c>
      <c r="E4509" s="11">
        <v>-183900</v>
      </c>
      <c r="F4509" t="s">
        <v>288</v>
      </c>
      <c r="G4509" s="10">
        <f t="shared" si="297"/>
        <v>45873</v>
      </c>
      <c r="H4509" t="s">
        <v>311</v>
      </c>
      <c r="I4509" s="12" t="str">
        <f t="shared" si="298"/>
        <v>1848-183900</v>
      </c>
      <c r="L4509" s="11">
        <f t="shared" si="296"/>
        <v>183900</v>
      </c>
      <c r="M4509" s="46" t="s">
        <v>895</v>
      </c>
      <c r="N4509" s="13" t="s">
        <v>554</v>
      </c>
    </row>
    <row r="4510" spans="1:14">
      <c r="A4510" t="s">
        <v>478</v>
      </c>
      <c r="B4510" t="s">
        <v>310</v>
      </c>
      <c r="C4510" s="9">
        <v>1846</v>
      </c>
      <c r="D4510" s="10">
        <v>45843</v>
      </c>
      <c r="E4510" s="11">
        <v>-188901</v>
      </c>
      <c r="F4510" t="s">
        <v>288</v>
      </c>
      <c r="G4510" s="10">
        <f t="shared" si="297"/>
        <v>45873</v>
      </c>
      <c r="H4510" t="s">
        <v>311</v>
      </c>
      <c r="I4510" s="12" t="str">
        <f t="shared" si="298"/>
        <v>1846-188901</v>
      </c>
      <c r="L4510" s="11">
        <f t="shared" si="296"/>
        <v>188901</v>
      </c>
      <c r="M4510" s="46" t="s">
        <v>869</v>
      </c>
      <c r="N4510" s="13" t="s">
        <v>554</v>
      </c>
    </row>
    <row r="4511" spans="1:14">
      <c r="A4511" t="s">
        <v>478</v>
      </c>
      <c r="B4511" t="s">
        <v>310</v>
      </c>
      <c r="C4511" s="9">
        <v>1847</v>
      </c>
      <c r="D4511" s="10">
        <v>45843</v>
      </c>
      <c r="E4511" s="11">
        <v>-188901</v>
      </c>
      <c r="F4511" t="s">
        <v>288</v>
      </c>
      <c r="G4511" s="10">
        <f t="shared" si="297"/>
        <v>45873</v>
      </c>
      <c r="H4511" t="s">
        <v>311</v>
      </c>
      <c r="I4511" s="12" t="str">
        <f t="shared" si="298"/>
        <v>1847-188901</v>
      </c>
      <c r="L4511" s="11">
        <f t="shared" si="296"/>
        <v>188901</v>
      </c>
      <c r="M4511" s="46" t="s">
        <v>896</v>
      </c>
      <c r="N4511" s="13" t="s">
        <v>554</v>
      </c>
    </row>
    <row r="4512" spans="1:14">
      <c r="A4512" t="s">
        <v>478</v>
      </c>
      <c r="B4512" t="s">
        <v>591</v>
      </c>
      <c r="C4512" s="9">
        <v>55</v>
      </c>
      <c r="D4512" s="10">
        <v>45843</v>
      </c>
      <c r="E4512" s="11">
        <v>188901</v>
      </c>
      <c r="F4512" t="s">
        <v>288</v>
      </c>
      <c r="G4512" s="10">
        <f t="shared" si="297"/>
        <v>45873</v>
      </c>
      <c r="H4512" t="s">
        <v>284</v>
      </c>
      <c r="I4512" s="12" t="str">
        <f t="shared" si="298"/>
        <v>55188901</v>
      </c>
      <c r="J4512" s="91"/>
      <c r="K4512" s="92">
        <f>+K4508</f>
        <v>188901</v>
      </c>
      <c r="L4512" s="11">
        <f t="shared" si="296"/>
        <v>0</v>
      </c>
    </row>
    <row r="4513" spans="1:15">
      <c r="A4513" t="s">
        <v>96</v>
      </c>
      <c r="B4513" t="s">
        <v>41</v>
      </c>
      <c r="C4513" s="9">
        <v>15819</v>
      </c>
      <c r="D4513" s="10">
        <v>45845</v>
      </c>
      <c r="E4513" s="11">
        <v>366130</v>
      </c>
      <c r="F4513" t="s">
        <v>288</v>
      </c>
      <c r="G4513" s="10">
        <f t="shared" si="297"/>
        <v>45875</v>
      </c>
      <c r="H4513" t="s">
        <v>284</v>
      </c>
      <c r="I4513" s="12" t="str">
        <f t="shared" si="298"/>
        <v>15819366130</v>
      </c>
      <c r="J4513" s="10">
        <v>45842</v>
      </c>
      <c r="K4513" s="11">
        <v>364570</v>
      </c>
      <c r="L4513" s="11">
        <f t="shared" si="296"/>
        <v>-1560</v>
      </c>
      <c r="M4513" s="12">
        <f>+L4491+L4513</f>
        <v>-1560</v>
      </c>
    </row>
    <row r="4514" spans="1:15">
      <c r="A4514" t="s">
        <v>47</v>
      </c>
      <c r="B4514" t="s">
        <v>41</v>
      </c>
      <c r="C4514" s="9">
        <v>14498</v>
      </c>
      <c r="D4514" s="10">
        <v>45845</v>
      </c>
      <c r="E4514" s="11">
        <v>78816</v>
      </c>
      <c r="F4514" t="s">
        <v>288</v>
      </c>
      <c r="G4514" s="10">
        <f t="shared" si="297"/>
        <v>45875</v>
      </c>
      <c r="H4514" t="s">
        <v>284</v>
      </c>
      <c r="I4514" s="12" t="str">
        <f t="shared" si="298"/>
        <v>1449878816</v>
      </c>
      <c r="J4514" s="10">
        <v>45876</v>
      </c>
      <c r="K4514" s="11">
        <v>78816</v>
      </c>
      <c r="L4514" s="11">
        <f t="shared" si="296"/>
        <v>0</v>
      </c>
    </row>
    <row r="4515" spans="1:15">
      <c r="A4515" t="s">
        <v>654</v>
      </c>
      <c r="B4515" t="s">
        <v>41</v>
      </c>
      <c r="C4515" s="9">
        <v>9541711</v>
      </c>
      <c r="D4515" s="10">
        <v>45845</v>
      </c>
      <c r="E4515" s="11">
        <v>7990</v>
      </c>
      <c r="F4515" t="s">
        <v>288</v>
      </c>
      <c r="G4515" s="10">
        <f t="shared" si="297"/>
        <v>45875</v>
      </c>
      <c r="H4515" t="s">
        <v>284</v>
      </c>
      <c r="I4515" s="12" t="str">
        <f t="shared" si="298"/>
        <v>95417117990</v>
      </c>
      <c r="J4515" s="10">
        <v>45845</v>
      </c>
      <c r="K4515" s="11">
        <v>7990</v>
      </c>
      <c r="L4515" s="11">
        <f t="shared" si="296"/>
        <v>0</v>
      </c>
    </row>
    <row r="4516" spans="1:15">
      <c r="A4516" t="s">
        <v>897</v>
      </c>
      <c r="B4516" t="s">
        <v>41</v>
      </c>
      <c r="C4516" s="9">
        <v>136282</v>
      </c>
      <c r="D4516" s="10">
        <v>45845</v>
      </c>
      <c r="E4516" s="11">
        <v>681843</v>
      </c>
      <c r="F4516" t="s">
        <v>288</v>
      </c>
      <c r="G4516" s="10">
        <f t="shared" si="297"/>
        <v>45875</v>
      </c>
      <c r="H4516" t="s">
        <v>284</v>
      </c>
      <c r="I4516" s="12" t="str">
        <f t="shared" si="298"/>
        <v>136282681843</v>
      </c>
      <c r="J4516" s="10">
        <v>45876</v>
      </c>
      <c r="K4516" s="11">
        <v>681843</v>
      </c>
      <c r="L4516" s="11">
        <f t="shared" si="296"/>
        <v>0</v>
      </c>
    </row>
    <row r="4517" spans="1:15">
      <c r="A4517" t="s">
        <v>46</v>
      </c>
      <c r="B4517" t="s">
        <v>41</v>
      </c>
      <c r="C4517" s="9">
        <v>26381</v>
      </c>
      <c r="D4517" s="10">
        <v>45845</v>
      </c>
      <c r="E4517" s="11">
        <v>159792</v>
      </c>
      <c r="F4517" t="s">
        <v>288</v>
      </c>
      <c r="G4517" s="10">
        <f t="shared" si="297"/>
        <v>45875</v>
      </c>
      <c r="H4517" t="s">
        <v>284</v>
      </c>
      <c r="I4517" s="12" t="str">
        <f t="shared" si="298"/>
        <v>26381159792</v>
      </c>
      <c r="J4517" s="10">
        <v>45876</v>
      </c>
      <c r="K4517" s="11">
        <v>159792</v>
      </c>
      <c r="L4517" s="11">
        <f t="shared" si="296"/>
        <v>0</v>
      </c>
    </row>
    <row r="4518" spans="1:15">
      <c r="A4518" t="s">
        <v>54</v>
      </c>
      <c r="B4518" t="s">
        <v>41</v>
      </c>
      <c r="C4518" s="9">
        <v>99709</v>
      </c>
      <c r="D4518" s="10">
        <v>45845</v>
      </c>
      <c r="E4518" s="11">
        <v>533582</v>
      </c>
      <c r="F4518" t="s">
        <v>288</v>
      </c>
      <c r="G4518" s="10">
        <f t="shared" si="297"/>
        <v>45875</v>
      </c>
      <c r="H4518" t="s">
        <v>284</v>
      </c>
      <c r="I4518" s="12" t="str">
        <f t="shared" si="298"/>
        <v>99709533582</v>
      </c>
      <c r="J4518" s="98"/>
      <c r="K4518" s="11">
        <v>533582</v>
      </c>
      <c r="L4518" s="11">
        <f t="shared" si="296"/>
        <v>0</v>
      </c>
      <c r="M4518" t="s">
        <v>883</v>
      </c>
      <c r="N4518" s="13" t="s">
        <v>582</v>
      </c>
    </row>
    <row r="4519" spans="1:15">
      <c r="A4519" t="s">
        <v>868</v>
      </c>
      <c r="B4519" t="s">
        <v>41</v>
      </c>
      <c r="C4519" s="9">
        <v>5450</v>
      </c>
      <c r="D4519" s="10">
        <v>45845</v>
      </c>
      <c r="E4519" s="11">
        <v>48610</v>
      </c>
      <c r="F4519" t="s">
        <v>288</v>
      </c>
      <c r="G4519" s="10">
        <f t="shared" si="297"/>
        <v>45875</v>
      </c>
      <c r="H4519" t="s">
        <v>284</v>
      </c>
      <c r="I4519" s="12" t="str">
        <f t="shared" si="298"/>
        <v>545048610</v>
      </c>
      <c r="J4519" s="10">
        <v>45845</v>
      </c>
      <c r="K4519" s="11">
        <v>48610</v>
      </c>
      <c r="L4519" s="11">
        <f t="shared" si="296"/>
        <v>0</v>
      </c>
      <c r="M4519" t="s">
        <v>579</v>
      </c>
    </row>
    <row r="4520" spans="1:15" s="355" customFormat="1" ht="14.5" customHeight="1">
      <c r="A4520" s="355" t="s">
        <v>312</v>
      </c>
      <c r="B4520" s="355" t="s">
        <v>41</v>
      </c>
      <c r="C4520" s="362">
        <v>74305</v>
      </c>
      <c r="D4520" s="357">
        <v>45845</v>
      </c>
      <c r="E4520" s="358">
        <v>247520</v>
      </c>
      <c r="F4520" s="355" t="s">
        <v>288</v>
      </c>
      <c r="G4520" s="357">
        <f t="shared" si="297"/>
        <v>45875</v>
      </c>
      <c r="H4520" s="355" t="s">
        <v>284</v>
      </c>
      <c r="I4520" s="359" t="str">
        <f t="shared" si="298"/>
        <v>74305247520</v>
      </c>
      <c r="J4520" s="357"/>
      <c r="K4520" s="358"/>
      <c r="L4520" s="358">
        <f t="shared" si="296"/>
        <v>-247520</v>
      </c>
      <c r="N4520" s="360"/>
      <c r="O4520" s="357"/>
    </row>
    <row r="4521" spans="1:15">
      <c r="A4521" t="s">
        <v>336</v>
      </c>
      <c r="B4521" t="s">
        <v>41</v>
      </c>
      <c r="C4521" s="9">
        <v>57677</v>
      </c>
      <c r="D4521" s="10">
        <v>45846</v>
      </c>
      <c r="E4521" s="11">
        <v>483930</v>
      </c>
      <c r="F4521" t="s">
        <v>288</v>
      </c>
      <c r="G4521" s="10">
        <f t="shared" si="297"/>
        <v>45876</v>
      </c>
      <c r="H4521" t="s">
        <v>284</v>
      </c>
      <c r="I4521" s="12" t="str">
        <f t="shared" si="298"/>
        <v>57677483930</v>
      </c>
      <c r="J4521" s="10">
        <v>45846</v>
      </c>
      <c r="K4521" s="11">
        <v>483930</v>
      </c>
      <c r="L4521" s="11">
        <f t="shared" si="296"/>
        <v>0</v>
      </c>
    </row>
    <row r="4522" spans="1:15">
      <c r="A4522" t="s">
        <v>63</v>
      </c>
      <c r="B4522" t="s">
        <v>41</v>
      </c>
      <c r="C4522" s="9">
        <v>10381</v>
      </c>
      <c r="D4522" s="10">
        <v>45846</v>
      </c>
      <c r="E4522" s="11">
        <v>601131</v>
      </c>
      <c r="F4522" t="s">
        <v>288</v>
      </c>
      <c r="G4522" s="10">
        <f t="shared" si="297"/>
        <v>45876</v>
      </c>
      <c r="H4522" t="s">
        <v>284</v>
      </c>
      <c r="I4522" s="12" t="str">
        <f t="shared" si="298"/>
        <v>10381601131</v>
      </c>
      <c r="J4522" s="10">
        <v>45877</v>
      </c>
      <c r="K4522" s="11">
        <v>601131</v>
      </c>
      <c r="L4522" s="11">
        <f t="shared" si="296"/>
        <v>0</v>
      </c>
      <c r="N4522" s="13" t="s">
        <v>613</v>
      </c>
    </row>
    <row r="4523" spans="1:15">
      <c r="A4523" t="s">
        <v>46</v>
      </c>
      <c r="B4523" t="s">
        <v>41</v>
      </c>
      <c r="C4523" s="9">
        <v>26386</v>
      </c>
      <c r="D4523" s="10">
        <v>45846</v>
      </c>
      <c r="E4523" s="11">
        <v>339569</v>
      </c>
      <c r="F4523" t="s">
        <v>288</v>
      </c>
      <c r="G4523" s="10">
        <f t="shared" si="297"/>
        <v>45876</v>
      </c>
      <c r="H4523" t="s">
        <v>284</v>
      </c>
      <c r="I4523" s="12" t="str">
        <f t="shared" si="298"/>
        <v>26386339569</v>
      </c>
      <c r="J4523" s="10">
        <v>45877</v>
      </c>
      <c r="K4523" s="11">
        <f>60008+279561</f>
        <v>339569</v>
      </c>
      <c r="L4523" s="11">
        <f t="shared" si="296"/>
        <v>0</v>
      </c>
      <c r="M4523" t="s">
        <v>898</v>
      </c>
    </row>
    <row r="4524" spans="1:15">
      <c r="A4524" t="s">
        <v>55</v>
      </c>
      <c r="B4524" t="s">
        <v>41</v>
      </c>
      <c r="C4524" s="9">
        <v>1193153</v>
      </c>
      <c r="D4524" s="10">
        <v>45846</v>
      </c>
      <c r="E4524" s="11">
        <v>1539990</v>
      </c>
      <c r="F4524" t="s">
        <v>288</v>
      </c>
      <c r="G4524" s="10">
        <f t="shared" si="297"/>
        <v>45876</v>
      </c>
      <c r="H4524" t="s">
        <v>284</v>
      </c>
      <c r="I4524" s="12" t="str">
        <f t="shared" si="298"/>
        <v>11931531539990</v>
      </c>
      <c r="J4524" s="10">
        <v>45877</v>
      </c>
      <c r="K4524" s="11">
        <v>1539990</v>
      </c>
      <c r="L4524" s="11">
        <f t="shared" si="296"/>
        <v>0</v>
      </c>
      <c r="N4524" s="14" t="s">
        <v>304</v>
      </c>
    </row>
    <row r="4525" spans="1:15">
      <c r="A4525" t="s">
        <v>55</v>
      </c>
      <c r="B4525" t="s">
        <v>41</v>
      </c>
      <c r="C4525" s="9">
        <v>1193151</v>
      </c>
      <c r="D4525" s="10">
        <v>45846</v>
      </c>
      <c r="E4525" s="11">
        <v>1539990</v>
      </c>
      <c r="F4525" t="s">
        <v>288</v>
      </c>
      <c r="G4525" s="10">
        <f t="shared" si="297"/>
        <v>45876</v>
      </c>
      <c r="H4525" t="s">
        <v>284</v>
      </c>
      <c r="I4525" s="12" t="str">
        <f t="shared" si="298"/>
        <v>11931511539990</v>
      </c>
      <c r="J4525" s="10">
        <v>45877</v>
      </c>
      <c r="K4525" s="11">
        <v>1539990</v>
      </c>
      <c r="L4525" s="11">
        <f t="shared" si="296"/>
        <v>0</v>
      </c>
      <c r="N4525" s="14" t="s">
        <v>304</v>
      </c>
    </row>
    <row r="4526" spans="1:15">
      <c r="A4526" t="s">
        <v>532</v>
      </c>
      <c r="B4526" t="s">
        <v>41</v>
      </c>
      <c r="C4526" s="9">
        <v>3311</v>
      </c>
      <c r="D4526" s="10">
        <v>45846</v>
      </c>
      <c r="E4526" s="11">
        <v>173275</v>
      </c>
      <c r="F4526" t="s">
        <v>288</v>
      </c>
      <c r="G4526" s="10">
        <f t="shared" si="297"/>
        <v>45876</v>
      </c>
      <c r="H4526" t="s">
        <v>284</v>
      </c>
      <c r="I4526" s="12" t="str">
        <f t="shared" si="298"/>
        <v>3311173275</v>
      </c>
      <c r="J4526" s="10">
        <v>45877</v>
      </c>
      <c r="K4526" s="11">
        <v>173275</v>
      </c>
      <c r="L4526" s="11">
        <f t="shared" si="296"/>
        <v>0</v>
      </c>
    </row>
    <row r="4527" spans="1:15">
      <c r="A4527" t="s">
        <v>530</v>
      </c>
      <c r="B4527" t="s">
        <v>41</v>
      </c>
      <c r="C4527" s="9">
        <v>8180</v>
      </c>
      <c r="D4527" s="10">
        <v>45846</v>
      </c>
      <c r="E4527" s="11">
        <v>28800</v>
      </c>
      <c r="F4527" t="s">
        <v>288</v>
      </c>
      <c r="G4527" s="10">
        <f t="shared" si="297"/>
        <v>45876</v>
      </c>
      <c r="H4527" t="s">
        <v>284</v>
      </c>
      <c r="I4527" s="12" t="str">
        <f t="shared" si="298"/>
        <v>818028800</v>
      </c>
      <c r="J4527" s="10">
        <v>45846</v>
      </c>
      <c r="K4527" s="11">
        <v>28800</v>
      </c>
      <c r="L4527" s="11">
        <f t="shared" si="296"/>
        <v>0</v>
      </c>
      <c r="M4527" t="s">
        <v>899</v>
      </c>
    </row>
    <row r="4528" spans="1:15">
      <c r="A4528" t="s">
        <v>305</v>
      </c>
      <c r="B4528" t="s">
        <v>41</v>
      </c>
      <c r="C4528" s="9">
        <v>5338301</v>
      </c>
      <c r="D4528" s="10">
        <v>45846</v>
      </c>
      <c r="E4528" s="11">
        <v>1264480</v>
      </c>
      <c r="F4528" t="s">
        <v>288</v>
      </c>
      <c r="G4528" s="10">
        <f t="shared" si="297"/>
        <v>45876</v>
      </c>
      <c r="H4528" t="s">
        <v>284</v>
      </c>
      <c r="I4528" s="12" t="str">
        <f t="shared" si="298"/>
        <v>53383011264480</v>
      </c>
      <c r="J4528" s="10">
        <v>45846</v>
      </c>
      <c r="K4528" s="11">
        <v>1264480</v>
      </c>
      <c r="L4528" s="11">
        <f t="shared" ref="L4528:L4591" si="299">+K4528-E4528</f>
        <v>0</v>
      </c>
    </row>
    <row r="4529" spans="1:13">
      <c r="A4529" t="s">
        <v>305</v>
      </c>
      <c r="B4529" t="s">
        <v>41</v>
      </c>
      <c r="C4529" s="9">
        <v>5338264</v>
      </c>
      <c r="D4529" s="10">
        <v>45846</v>
      </c>
      <c r="E4529" s="11">
        <v>2664470</v>
      </c>
      <c r="F4529" t="s">
        <v>288</v>
      </c>
      <c r="G4529" s="10">
        <f t="shared" si="297"/>
        <v>45876</v>
      </c>
      <c r="H4529" t="s">
        <v>284</v>
      </c>
      <c r="I4529" s="12" t="str">
        <f t="shared" si="298"/>
        <v>53382642664470</v>
      </c>
      <c r="J4529" s="10">
        <v>45846</v>
      </c>
      <c r="K4529" s="11">
        <v>2664470</v>
      </c>
      <c r="L4529" s="11">
        <f t="shared" si="299"/>
        <v>0</v>
      </c>
    </row>
    <row r="4530" spans="1:13">
      <c r="A4530" t="s">
        <v>900</v>
      </c>
      <c r="B4530" t="s">
        <v>41</v>
      </c>
      <c r="C4530" s="9">
        <v>1614695</v>
      </c>
      <c r="D4530" s="10">
        <v>45846</v>
      </c>
      <c r="E4530" s="11">
        <v>144240</v>
      </c>
      <c r="F4530" t="s">
        <v>288</v>
      </c>
      <c r="G4530" s="10">
        <f t="shared" si="297"/>
        <v>45876</v>
      </c>
      <c r="H4530" t="s">
        <v>284</v>
      </c>
      <c r="I4530" s="12" t="str">
        <f t="shared" si="298"/>
        <v>1614695144240</v>
      </c>
      <c r="J4530" s="10">
        <v>45846</v>
      </c>
      <c r="K4530" s="11">
        <v>144240</v>
      </c>
      <c r="L4530" s="11">
        <f t="shared" si="299"/>
        <v>0</v>
      </c>
      <c r="M4530" t="s">
        <v>901</v>
      </c>
    </row>
    <row r="4531" spans="1:13">
      <c r="A4531" t="s">
        <v>305</v>
      </c>
      <c r="B4531" t="s">
        <v>41</v>
      </c>
      <c r="C4531" s="9">
        <v>5338439</v>
      </c>
      <c r="D4531" s="10">
        <v>45846</v>
      </c>
      <c r="E4531" s="11">
        <v>384970</v>
      </c>
      <c r="F4531" t="s">
        <v>288</v>
      </c>
      <c r="G4531" s="10">
        <f t="shared" si="297"/>
        <v>45876</v>
      </c>
      <c r="H4531" t="s">
        <v>284</v>
      </c>
      <c r="I4531" s="12" t="str">
        <f t="shared" si="298"/>
        <v>5338439384970</v>
      </c>
      <c r="J4531" s="10">
        <v>45846</v>
      </c>
      <c r="K4531" s="11">
        <v>384970</v>
      </c>
      <c r="L4531" s="11">
        <f t="shared" si="299"/>
        <v>0</v>
      </c>
    </row>
    <row r="4532" spans="1:13">
      <c r="A4532" t="s">
        <v>336</v>
      </c>
      <c r="B4532" t="s">
        <v>41</v>
      </c>
      <c r="C4532" s="9">
        <v>57710</v>
      </c>
      <c r="D4532" s="10">
        <v>45847</v>
      </c>
      <c r="E4532" s="11">
        <v>261930</v>
      </c>
      <c r="F4532" t="s">
        <v>288</v>
      </c>
      <c r="G4532" s="10">
        <f t="shared" si="297"/>
        <v>45877</v>
      </c>
      <c r="H4532" t="s">
        <v>284</v>
      </c>
      <c r="I4532" s="12" t="str">
        <f t="shared" si="298"/>
        <v>57710261930</v>
      </c>
      <c r="J4532" s="10">
        <v>45847</v>
      </c>
      <c r="K4532" s="11">
        <v>261930</v>
      </c>
      <c r="L4532" s="11">
        <f t="shared" si="299"/>
        <v>0</v>
      </c>
    </row>
    <row r="4533" spans="1:13">
      <c r="A4533" t="s">
        <v>128</v>
      </c>
      <c r="B4533" t="s">
        <v>41</v>
      </c>
      <c r="C4533" s="9">
        <v>883403</v>
      </c>
      <c r="D4533" s="10">
        <v>45847</v>
      </c>
      <c r="E4533" s="11">
        <v>629123</v>
      </c>
      <c r="F4533" t="s">
        <v>288</v>
      </c>
      <c r="G4533" s="10">
        <f t="shared" si="297"/>
        <v>45877</v>
      </c>
      <c r="H4533" t="s">
        <v>284</v>
      </c>
      <c r="I4533" s="12" t="str">
        <f t="shared" si="298"/>
        <v>883403629123</v>
      </c>
      <c r="J4533" s="10">
        <v>45877</v>
      </c>
      <c r="K4533" s="11">
        <v>384970</v>
      </c>
      <c r="L4533" s="11">
        <f t="shared" si="299"/>
        <v>-244153</v>
      </c>
    </row>
    <row r="4534" spans="1:13">
      <c r="A4534" t="s">
        <v>693</v>
      </c>
      <c r="B4534" t="s">
        <v>41</v>
      </c>
      <c r="C4534" s="9">
        <v>158</v>
      </c>
      <c r="D4534" s="10">
        <v>45847</v>
      </c>
      <c r="E4534" s="11">
        <v>227880</v>
      </c>
      <c r="F4534" t="s">
        <v>288</v>
      </c>
      <c r="G4534" s="10">
        <f t="shared" si="297"/>
        <v>45877</v>
      </c>
      <c r="H4534" t="s">
        <v>284</v>
      </c>
      <c r="I4534" s="12" t="str">
        <f t="shared" si="298"/>
        <v>158227880</v>
      </c>
      <c r="J4534" s="10">
        <v>45877</v>
      </c>
      <c r="K4534" s="11">
        <v>227880</v>
      </c>
      <c r="L4534" s="11">
        <f t="shared" si="299"/>
        <v>0</v>
      </c>
    </row>
    <row r="4535" spans="1:13">
      <c r="A4535" t="s">
        <v>693</v>
      </c>
      <c r="B4535" t="s">
        <v>41</v>
      </c>
      <c r="C4535" s="9">
        <v>159</v>
      </c>
      <c r="D4535" s="10">
        <v>45847</v>
      </c>
      <c r="E4535" s="11">
        <v>15192</v>
      </c>
      <c r="F4535" t="s">
        <v>288</v>
      </c>
      <c r="G4535" s="10">
        <f t="shared" si="297"/>
        <v>45877</v>
      </c>
      <c r="H4535" t="s">
        <v>284</v>
      </c>
      <c r="I4535" s="12" t="str">
        <f t="shared" si="298"/>
        <v>15915192</v>
      </c>
      <c r="J4535" s="10">
        <v>45877</v>
      </c>
      <c r="K4535" s="11">
        <v>15192</v>
      </c>
      <c r="L4535" s="11">
        <f t="shared" si="299"/>
        <v>0</v>
      </c>
    </row>
    <row r="4536" spans="1:13">
      <c r="A4536" t="s">
        <v>693</v>
      </c>
      <c r="B4536" t="s">
        <v>41</v>
      </c>
      <c r="C4536" s="9">
        <v>160</v>
      </c>
      <c r="D4536" s="10">
        <v>45847</v>
      </c>
      <c r="E4536" s="11">
        <v>75960</v>
      </c>
      <c r="F4536" t="s">
        <v>288</v>
      </c>
      <c r="G4536" s="10">
        <f t="shared" si="297"/>
        <v>45877</v>
      </c>
      <c r="H4536" t="s">
        <v>284</v>
      </c>
      <c r="I4536" s="12" t="str">
        <f t="shared" si="298"/>
        <v>16075960</v>
      </c>
      <c r="J4536" s="10">
        <v>45877</v>
      </c>
      <c r="K4536" s="11">
        <v>75960</v>
      </c>
      <c r="L4536" s="11">
        <f t="shared" si="299"/>
        <v>0</v>
      </c>
    </row>
    <row r="4537" spans="1:13">
      <c r="A4537" t="s">
        <v>534</v>
      </c>
      <c r="B4537" t="s">
        <v>41</v>
      </c>
      <c r="C4537" s="9">
        <v>28959</v>
      </c>
      <c r="D4537" s="10">
        <v>45847</v>
      </c>
      <c r="E4537" s="11">
        <v>379848</v>
      </c>
      <c r="F4537" t="s">
        <v>288</v>
      </c>
      <c r="G4537" s="10">
        <f t="shared" si="297"/>
        <v>45877</v>
      </c>
      <c r="H4537" t="s">
        <v>284</v>
      </c>
      <c r="I4537" s="12" t="str">
        <f t="shared" si="298"/>
        <v>28959379848</v>
      </c>
      <c r="L4537" s="11">
        <f t="shared" si="299"/>
        <v>-379848</v>
      </c>
    </row>
    <row r="4538" spans="1:13">
      <c r="A4538" t="s">
        <v>534</v>
      </c>
      <c r="B4538" t="s">
        <v>41</v>
      </c>
      <c r="C4538" s="9">
        <v>28960</v>
      </c>
      <c r="D4538" s="10">
        <v>45847</v>
      </c>
      <c r="E4538" s="11">
        <v>209440</v>
      </c>
      <c r="F4538" t="s">
        <v>288</v>
      </c>
      <c r="G4538" s="10">
        <f t="shared" si="297"/>
        <v>45877</v>
      </c>
      <c r="H4538" t="s">
        <v>284</v>
      </c>
      <c r="I4538" s="12" t="str">
        <f t="shared" si="298"/>
        <v>28960209440</v>
      </c>
      <c r="L4538" s="11">
        <f t="shared" si="299"/>
        <v>-209440</v>
      </c>
    </row>
    <row r="4539" spans="1:13">
      <c r="A4539" t="s">
        <v>92</v>
      </c>
      <c r="B4539" t="s">
        <v>41</v>
      </c>
      <c r="C4539" s="9">
        <v>2267</v>
      </c>
      <c r="D4539" s="10">
        <v>45847</v>
      </c>
      <c r="E4539" s="11">
        <v>1099881</v>
      </c>
      <c r="F4539" t="s">
        <v>288</v>
      </c>
      <c r="G4539" s="10">
        <f t="shared" si="297"/>
        <v>45877</v>
      </c>
      <c r="H4539" t="s">
        <v>284</v>
      </c>
      <c r="I4539" s="12" t="str">
        <f t="shared" si="298"/>
        <v>22671099881</v>
      </c>
      <c r="J4539" s="10">
        <v>45877</v>
      </c>
      <c r="K4539" s="11">
        <v>1099881</v>
      </c>
      <c r="L4539" s="11">
        <f t="shared" si="299"/>
        <v>0</v>
      </c>
    </row>
    <row r="4540" spans="1:13">
      <c r="A4540" t="s">
        <v>305</v>
      </c>
      <c r="B4540" t="s">
        <v>41</v>
      </c>
      <c r="C4540" s="9">
        <v>5338676</v>
      </c>
      <c r="D4540" s="10">
        <v>45847</v>
      </c>
      <c r="E4540" s="11">
        <v>646980</v>
      </c>
      <c r="F4540" t="s">
        <v>288</v>
      </c>
      <c r="G4540" s="10">
        <f t="shared" si="297"/>
        <v>45877</v>
      </c>
      <c r="H4540" t="s">
        <v>284</v>
      </c>
      <c r="I4540" s="12" t="str">
        <f t="shared" si="298"/>
        <v>5338676646980</v>
      </c>
      <c r="J4540" s="10">
        <v>45847</v>
      </c>
      <c r="K4540" s="11">
        <v>646980</v>
      </c>
      <c r="L4540" s="11">
        <f t="shared" si="299"/>
        <v>0</v>
      </c>
    </row>
    <row r="4541" spans="1:13">
      <c r="A4541" t="s">
        <v>305</v>
      </c>
      <c r="B4541" t="s">
        <v>41</v>
      </c>
      <c r="C4541" s="9">
        <v>5338704</v>
      </c>
      <c r="D4541" s="10">
        <v>45847</v>
      </c>
      <c r="E4541" s="11">
        <v>3123970</v>
      </c>
      <c r="F4541" t="s">
        <v>288</v>
      </c>
      <c r="G4541" s="10">
        <f t="shared" si="297"/>
        <v>45877</v>
      </c>
      <c r="H4541" t="s">
        <v>284</v>
      </c>
      <c r="I4541" s="12" t="str">
        <f t="shared" si="298"/>
        <v>53387043123970</v>
      </c>
      <c r="J4541" s="10">
        <v>45847</v>
      </c>
      <c r="K4541" s="11">
        <v>3123970</v>
      </c>
      <c r="L4541" s="11">
        <f t="shared" si="299"/>
        <v>0</v>
      </c>
    </row>
    <row r="4542" spans="1:13">
      <c r="A4542" t="s">
        <v>305</v>
      </c>
      <c r="B4542" t="s">
        <v>41</v>
      </c>
      <c r="C4542" s="9">
        <v>5338709</v>
      </c>
      <c r="D4542" s="10">
        <v>45847</v>
      </c>
      <c r="E4542" s="11">
        <v>1403980</v>
      </c>
      <c r="F4542" t="s">
        <v>288</v>
      </c>
      <c r="G4542" s="10">
        <f t="shared" si="297"/>
        <v>45877</v>
      </c>
      <c r="H4542" t="s">
        <v>284</v>
      </c>
      <c r="I4542" s="12" t="str">
        <f t="shared" si="298"/>
        <v>53387091403980</v>
      </c>
      <c r="J4542" s="10">
        <v>45847</v>
      </c>
      <c r="K4542" s="11">
        <v>1403980</v>
      </c>
      <c r="L4542" s="11">
        <f t="shared" si="299"/>
        <v>0</v>
      </c>
    </row>
    <row r="4543" spans="1:13">
      <c r="A4543" t="s">
        <v>864</v>
      </c>
      <c r="B4543" t="s">
        <v>41</v>
      </c>
      <c r="C4543" s="9">
        <v>9457</v>
      </c>
      <c r="D4543" s="10">
        <v>45847</v>
      </c>
      <c r="E4543" s="11">
        <v>154980</v>
      </c>
      <c r="F4543" t="s">
        <v>288</v>
      </c>
      <c r="G4543" s="10">
        <f t="shared" si="297"/>
        <v>45877</v>
      </c>
      <c r="H4543" t="s">
        <v>284</v>
      </c>
      <c r="I4543" s="12" t="str">
        <f t="shared" si="298"/>
        <v>9457154980</v>
      </c>
      <c r="J4543" s="10">
        <v>45847</v>
      </c>
      <c r="K4543" s="11">
        <v>154980</v>
      </c>
      <c r="L4543" s="11">
        <f t="shared" si="299"/>
        <v>0</v>
      </c>
    </row>
    <row r="4544" spans="1:13">
      <c r="A4544" t="s">
        <v>335</v>
      </c>
      <c r="B4544" t="s">
        <v>41</v>
      </c>
      <c r="C4544" s="9">
        <v>13320</v>
      </c>
      <c r="D4544" s="10">
        <v>45847</v>
      </c>
      <c r="E4544" s="11">
        <v>55677</v>
      </c>
      <c r="F4544" t="s">
        <v>288</v>
      </c>
      <c r="G4544" s="10">
        <f t="shared" si="297"/>
        <v>45877</v>
      </c>
      <c r="H4544" t="s">
        <v>284</v>
      </c>
      <c r="I4544" s="12" t="str">
        <f t="shared" si="298"/>
        <v>1332055677</v>
      </c>
      <c r="J4544" s="10">
        <v>45847</v>
      </c>
      <c r="K4544" s="11">
        <v>55677</v>
      </c>
      <c r="L4544" s="11">
        <f t="shared" si="299"/>
        <v>0</v>
      </c>
    </row>
    <row r="4545" spans="1:14">
      <c r="A4545" t="s">
        <v>902</v>
      </c>
      <c r="B4545" t="s">
        <v>41</v>
      </c>
      <c r="C4545" s="9">
        <v>16144</v>
      </c>
      <c r="D4545" s="10">
        <v>45847</v>
      </c>
      <c r="E4545" s="11">
        <v>51730</v>
      </c>
      <c r="F4545" t="s">
        <v>288</v>
      </c>
      <c r="G4545" s="10">
        <f t="shared" si="297"/>
        <v>45877</v>
      </c>
      <c r="H4545" t="s">
        <v>284</v>
      </c>
      <c r="I4545" s="12" t="str">
        <f t="shared" si="298"/>
        <v>1614451730</v>
      </c>
      <c r="J4545" s="10">
        <v>45847</v>
      </c>
      <c r="K4545" s="11">
        <v>51730</v>
      </c>
      <c r="L4545" s="11">
        <f t="shared" si="299"/>
        <v>0</v>
      </c>
    </row>
    <row r="4546" spans="1:14">
      <c r="A4546" t="s">
        <v>59</v>
      </c>
      <c r="B4546" t="s">
        <v>41</v>
      </c>
      <c r="C4546" s="9">
        <v>9929</v>
      </c>
      <c r="D4546" s="10">
        <v>45847</v>
      </c>
      <c r="E4546" s="11">
        <v>213084</v>
      </c>
      <c r="F4546" t="s">
        <v>288</v>
      </c>
      <c r="G4546" s="10">
        <f t="shared" ref="G4546:G4609" si="300">+D4546+30</f>
        <v>45877</v>
      </c>
      <c r="H4546" t="s">
        <v>284</v>
      </c>
      <c r="I4546" s="12" t="str">
        <f t="shared" ref="I4546:I4609" si="301">+C4546&amp;E4546</f>
        <v>9929213084</v>
      </c>
      <c r="J4546" s="10">
        <v>45877</v>
      </c>
      <c r="K4546" s="11">
        <v>213084</v>
      </c>
      <c r="L4546" s="11">
        <f t="shared" si="299"/>
        <v>0</v>
      </c>
    </row>
    <row r="4547" spans="1:14">
      <c r="A4547" t="s">
        <v>903</v>
      </c>
      <c r="B4547" t="s">
        <v>297</v>
      </c>
      <c r="C4547" s="9">
        <v>10589</v>
      </c>
      <c r="D4547" s="10">
        <v>45847</v>
      </c>
      <c r="E4547" s="11">
        <v>555730</v>
      </c>
      <c r="F4547" t="s">
        <v>288</v>
      </c>
      <c r="G4547" s="10">
        <f t="shared" si="300"/>
        <v>45877</v>
      </c>
      <c r="H4547" t="s">
        <v>284</v>
      </c>
      <c r="I4547" s="12" t="str">
        <f t="shared" si="301"/>
        <v>10589555730</v>
      </c>
      <c r="J4547" s="10">
        <v>45860</v>
      </c>
      <c r="K4547" s="11">
        <v>555730</v>
      </c>
      <c r="L4547" s="11">
        <f t="shared" si="299"/>
        <v>0</v>
      </c>
    </row>
    <row r="4548" spans="1:14">
      <c r="A4548" t="s">
        <v>312</v>
      </c>
      <c r="B4548" t="s">
        <v>41</v>
      </c>
      <c r="C4548" s="9">
        <v>74329</v>
      </c>
      <c r="D4548" s="10">
        <v>45847</v>
      </c>
      <c r="E4548" s="11">
        <v>318920</v>
      </c>
      <c r="F4548" t="s">
        <v>288</v>
      </c>
      <c r="G4548" s="10">
        <f t="shared" si="300"/>
        <v>45877</v>
      </c>
      <c r="H4548" t="s">
        <v>284</v>
      </c>
      <c r="I4548" s="12" t="str">
        <f t="shared" si="301"/>
        <v>74329318920</v>
      </c>
      <c r="J4548" s="10">
        <v>45812</v>
      </c>
      <c r="K4548" s="11">
        <v>318920</v>
      </c>
      <c r="L4548" s="11">
        <f t="shared" si="299"/>
        <v>0</v>
      </c>
    </row>
    <row r="4549" spans="1:14">
      <c r="A4549" t="s">
        <v>92</v>
      </c>
      <c r="B4549" t="s">
        <v>41</v>
      </c>
      <c r="C4549" s="9">
        <v>2268</v>
      </c>
      <c r="D4549" s="10">
        <v>45848</v>
      </c>
      <c r="E4549" s="11">
        <v>1351792</v>
      </c>
      <c r="F4549" t="s">
        <v>288</v>
      </c>
      <c r="G4549" s="10">
        <f t="shared" si="300"/>
        <v>45878</v>
      </c>
      <c r="H4549" t="s">
        <v>284</v>
      </c>
      <c r="I4549" s="12" t="str">
        <f t="shared" si="301"/>
        <v>22681351792</v>
      </c>
      <c r="J4549" s="10">
        <v>45877</v>
      </c>
      <c r="K4549" s="11">
        <v>1351792</v>
      </c>
      <c r="L4549" s="11">
        <f t="shared" si="299"/>
        <v>0</v>
      </c>
    </row>
    <row r="4550" spans="1:14">
      <c r="A4550" t="s">
        <v>92</v>
      </c>
      <c r="B4550" t="s">
        <v>41</v>
      </c>
      <c r="C4550" s="9">
        <v>2269</v>
      </c>
      <c r="D4550" s="10">
        <v>45848</v>
      </c>
      <c r="E4550" s="11">
        <v>2523675</v>
      </c>
      <c r="F4550" t="s">
        <v>288</v>
      </c>
      <c r="G4550" s="10">
        <f t="shared" si="300"/>
        <v>45878</v>
      </c>
      <c r="H4550" t="s">
        <v>284</v>
      </c>
      <c r="I4550" s="12" t="str">
        <f t="shared" si="301"/>
        <v>22692523675</v>
      </c>
      <c r="J4550" s="10">
        <v>45877</v>
      </c>
      <c r="K4550" s="11">
        <v>2523675</v>
      </c>
      <c r="L4550" s="11">
        <f t="shared" si="299"/>
        <v>0</v>
      </c>
    </row>
    <row r="4551" spans="1:14">
      <c r="A4551" t="s">
        <v>92</v>
      </c>
      <c r="B4551" t="s">
        <v>310</v>
      </c>
      <c r="C4551" s="9">
        <v>1710</v>
      </c>
      <c r="D4551" s="10">
        <v>45848</v>
      </c>
      <c r="E4551" s="11">
        <v>-2120735</v>
      </c>
      <c r="F4551" t="s">
        <v>288</v>
      </c>
      <c r="G4551" s="10">
        <f t="shared" si="300"/>
        <v>45878</v>
      </c>
      <c r="H4551" t="s">
        <v>311</v>
      </c>
      <c r="I4551" s="12" t="str">
        <f t="shared" si="301"/>
        <v>1710-2120735</v>
      </c>
      <c r="L4551" s="11">
        <f t="shared" si="299"/>
        <v>2120735</v>
      </c>
    </row>
    <row r="4552" spans="1:14">
      <c r="A4552" t="s">
        <v>95</v>
      </c>
      <c r="B4552" t="s">
        <v>41</v>
      </c>
      <c r="C4552" s="9">
        <v>6837</v>
      </c>
      <c r="D4552" s="10">
        <v>45848</v>
      </c>
      <c r="E4552" s="11">
        <v>20616408</v>
      </c>
      <c r="F4552" t="s">
        <v>288</v>
      </c>
      <c r="G4552" s="10">
        <f t="shared" si="300"/>
        <v>45878</v>
      </c>
      <c r="H4552" t="s">
        <v>284</v>
      </c>
      <c r="I4552" s="12" t="str">
        <f t="shared" si="301"/>
        <v>683720616408</v>
      </c>
      <c r="J4552" s="10">
        <v>45881</v>
      </c>
      <c r="K4552" s="11">
        <v>20616408</v>
      </c>
      <c r="L4552" s="11">
        <f t="shared" si="299"/>
        <v>0</v>
      </c>
    </row>
    <row r="4553" spans="1:14">
      <c r="A4553" t="s">
        <v>55</v>
      </c>
      <c r="B4553" t="s">
        <v>41</v>
      </c>
      <c r="C4553" s="9">
        <v>1193209</v>
      </c>
      <c r="D4553" s="10">
        <v>45848</v>
      </c>
      <c r="E4553" s="11">
        <v>4687007</v>
      </c>
      <c r="F4553" t="s">
        <v>288</v>
      </c>
      <c r="G4553" s="10">
        <f t="shared" si="300"/>
        <v>45878</v>
      </c>
      <c r="H4553" t="s">
        <v>284</v>
      </c>
      <c r="I4553" s="12" t="str">
        <f t="shared" si="301"/>
        <v>11932094687007</v>
      </c>
      <c r="J4553" s="10">
        <v>45877</v>
      </c>
      <c r="K4553" s="11">
        <v>4687007</v>
      </c>
      <c r="L4553" s="11">
        <f t="shared" si="299"/>
        <v>0</v>
      </c>
      <c r="N4553" s="14" t="s">
        <v>304</v>
      </c>
    </row>
    <row r="4554" spans="1:14">
      <c r="A4554" t="s">
        <v>54</v>
      </c>
      <c r="B4554" t="s">
        <v>41</v>
      </c>
      <c r="C4554" s="9">
        <v>99739</v>
      </c>
      <c r="D4554" s="10">
        <v>45848</v>
      </c>
      <c r="E4554" s="11">
        <v>883172</v>
      </c>
      <c r="F4554" t="s">
        <v>288</v>
      </c>
      <c r="G4554" s="10">
        <f t="shared" si="300"/>
        <v>45878</v>
      </c>
      <c r="H4554" t="s">
        <v>284</v>
      </c>
      <c r="I4554" s="12" t="str">
        <f t="shared" si="301"/>
        <v>99739883172</v>
      </c>
      <c r="J4554" s="98"/>
      <c r="K4554" s="11">
        <v>883172</v>
      </c>
      <c r="L4554" s="11">
        <f t="shared" si="299"/>
        <v>0</v>
      </c>
      <c r="M4554" t="s">
        <v>883</v>
      </c>
      <c r="N4554" s="13" t="s">
        <v>582</v>
      </c>
    </row>
    <row r="4555" spans="1:14">
      <c r="A4555" t="s">
        <v>724</v>
      </c>
      <c r="B4555" t="s">
        <v>41</v>
      </c>
      <c r="C4555" s="9">
        <v>51627782</v>
      </c>
      <c r="D4555" s="10">
        <v>45848</v>
      </c>
      <c r="E4555" s="11">
        <v>89271</v>
      </c>
      <c r="F4555" t="s">
        <v>288</v>
      </c>
      <c r="G4555" s="10">
        <f t="shared" si="300"/>
        <v>45878</v>
      </c>
      <c r="H4555" t="s">
        <v>284</v>
      </c>
      <c r="I4555" s="12" t="str">
        <f t="shared" si="301"/>
        <v>5162778289271</v>
      </c>
      <c r="J4555" s="10">
        <v>45870</v>
      </c>
      <c r="K4555" s="11">
        <v>89271</v>
      </c>
      <c r="L4555" s="11">
        <f t="shared" si="299"/>
        <v>0</v>
      </c>
    </row>
    <row r="4556" spans="1:14">
      <c r="A4556" t="s">
        <v>98</v>
      </c>
      <c r="B4556" t="s">
        <v>41</v>
      </c>
      <c r="C4556" s="9">
        <v>9651</v>
      </c>
      <c r="D4556" s="10">
        <v>45848</v>
      </c>
      <c r="E4556" s="11">
        <v>70829</v>
      </c>
      <c r="F4556" t="s">
        <v>288</v>
      </c>
      <c r="G4556" s="10">
        <f t="shared" si="300"/>
        <v>45878</v>
      </c>
      <c r="H4556" t="s">
        <v>284</v>
      </c>
      <c r="I4556" s="12" t="str">
        <f t="shared" si="301"/>
        <v>965170829</v>
      </c>
      <c r="J4556" s="10">
        <v>45877</v>
      </c>
      <c r="K4556" s="11">
        <v>70829</v>
      </c>
      <c r="L4556" s="11">
        <f t="shared" si="299"/>
        <v>0</v>
      </c>
    </row>
    <row r="4557" spans="1:14">
      <c r="A4557" t="s">
        <v>98</v>
      </c>
      <c r="B4557" t="s">
        <v>41</v>
      </c>
      <c r="C4557" s="9">
        <v>9650</v>
      </c>
      <c r="D4557" s="10">
        <v>45848</v>
      </c>
      <c r="E4557" s="11">
        <v>44839</v>
      </c>
      <c r="F4557" t="s">
        <v>288</v>
      </c>
      <c r="G4557" s="10">
        <f t="shared" si="300"/>
        <v>45878</v>
      </c>
      <c r="H4557" t="s">
        <v>284</v>
      </c>
      <c r="I4557" s="12" t="str">
        <f t="shared" si="301"/>
        <v>965044839</v>
      </c>
      <c r="J4557" s="10">
        <v>45877</v>
      </c>
      <c r="K4557" s="11">
        <v>44839</v>
      </c>
      <c r="L4557" s="11">
        <f t="shared" si="299"/>
        <v>0</v>
      </c>
    </row>
    <row r="4558" spans="1:14">
      <c r="A4558" t="s">
        <v>659</v>
      </c>
      <c r="B4558" t="s">
        <v>297</v>
      </c>
      <c r="C4558" s="9">
        <v>3115903</v>
      </c>
      <c r="D4558" s="10">
        <v>45848</v>
      </c>
      <c r="E4558" s="11">
        <v>6865</v>
      </c>
      <c r="F4558" t="s">
        <v>288</v>
      </c>
      <c r="G4558" s="10">
        <f t="shared" si="300"/>
        <v>45878</v>
      </c>
      <c r="H4558" t="s">
        <v>284</v>
      </c>
      <c r="I4558" s="12" t="str">
        <f t="shared" si="301"/>
        <v>31159036865</v>
      </c>
      <c r="J4558" s="10">
        <v>45848</v>
      </c>
      <c r="K4558" s="11">
        <v>6865</v>
      </c>
      <c r="L4558" s="11">
        <f t="shared" si="299"/>
        <v>0</v>
      </c>
    </row>
    <row r="4559" spans="1:14" ht="14.15" customHeight="1">
      <c r="A4559" t="s">
        <v>904</v>
      </c>
      <c r="B4559" t="s">
        <v>41</v>
      </c>
      <c r="C4559" s="9">
        <v>4251</v>
      </c>
      <c r="D4559" s="10">
        <v>45848</v>
      </c>
      <c r="E4559" s="11">
        <v>21980</v>
      </c>
      <c r="F4559" t="s">
        <v>288</v>
      </c>
      <c r="G4559" s="10">
        <f t="shared" si="300"/>
        <v>45878</v>
      </c>
      <c r="H4559" s="46" t="s">
        <v>284</v>
      </c>
      <c r="I4559" s="12" t="str">
        <f t="shared" si="301"/>
        <v>425121980</v>
      </c>
      <c r="J4559" s="10">
        <v>45848</v>
      </c>
      <c r="K4559" s="11">
        <v>21980</v>
      </c>
      <c r="L4559" s="11">
        <f t="shared" si="299"/>
        <v>0</v>
      </c>
      <c r="M4559" t="s">
        <v>905</v>
      </c>
    </row>
    <row r="4560" spans="1:14">
      <c r="A4560" t="s">
        <v>434</v>
      </c>
      <c r="B4560" t="s">
        <v>41</v>
      </c>
      <c r="C4560" s="9">
        <v>7446</v>
      </c>
      <c r="D4560" s="10">
        <v>45849</v>
      </c>
      <c r="E4560" s="11">
        <v>952000</v>
      </c>
      <c r="F4560" t="s">
        <v>288</v>
      </c>
      <c r="G4560" s="10">
        <f t="shared" si="300"/>
        <v>45879</v>
      </c>
      <c r="H4560" t="s">
        <v>284</v>
      </c>
      <c r="I4560" s="12" t="str">
        <f t="shared" si="301"/>
        <v>7446952000</v>
      </c>
      <c r="J4560" s="10">
        <v>45819</v>
      </c>
      <c r="K4560" s="11">
        <v>952000</v>
      </c>
      <c r="L4560" s="11">
        <f t="shared" si="299"/>
        <v>0</v>
      </c>
    </row>
    <row r="4561" spans="1:13">
      <c r="A4561" t="s">
        <v>478</v>
      </c>
      <c r="B4561" t="s">
        <v>41</v>
      </c>
      <c r="C4561" s="9">
        <v>663</v>
      </c>
      <c r="D4561" s="10">
        <v>45849</v>
      </c>
      <c r="E4561" s="11">
        <v>529701</v>
      </c>
      <c r="F4561" t="s">
        <v>288</v>
      </c>
      <c r="G4561" s="10">
        <f t="shared" si="300"/>
        <v>45879</v>
      </c>
      <c r="H4561" t="s">
        <v>284</v>
      </c>
      <c r="I4561" s="12" t="str">
        <f t="shared" si="301"/>
        <v>663529701</v>
      </c>
      <c r="J4561" s="91"/>
      <c r="K4561" s="92">
        <f>174900+183900+174900</f>
        <v>533700</v>
      </c>
      <c r="L4561" s="11">
        <f t="shared" si="299"/>
        <v>3999</v>
      </c>
    </row>
    <row r="4562" spans="1:13">
      <c r="A4562" t="s">
        <v>627</v>
      </c>
      <c r="B4562" t="s">
        <v>41</v>
      </c>
      <c r="C4562" s="9">
        <v>6789</v>
      </c>
      <c r="D4562" s="10">
        <v>45849</v>
      </c>
      <c r="E4562" s="11">
        <v>95000</v>
      </c>
      <c r="F4562" t="s">
        <v>288</v>
      </c>
      <c r="G4562" s="10">
        <f t="shared" si="300"/>
        <v>45879</v>
      </c>
      <c r="H4562" t="s">
        <v>327</v>
      </c>
      <c r="I4562" s="12" t="str">
        <f t="shared" si="301"/>
        <v>678995000</v>
      </c>
      <c r="L4562" s="11">
        <f t="shared" si="299"/>
        <v>-95000</v>
      </c>
    </row>
    <row r="4563" spans="1:13">
      <c r="A4563" t="s">
        <v>627</v>
      </c>
      <c r="B4563" t="s">
        <v>310</v>
      </c>
      <c r="C4563" s="9">
        <v>810</v>
      </c>
      <c r="D4563" s="10">
        <v>45849</v>
      </c>
      <c r="E4563" s="11">
        <v>-95000</v>
      </c>
      <c r="F4563" t="s">
        <v>288</v>
      </c>
      <c r="G4563" s="10">
        <f t="shared" si="300"/>
        <v>45879</v>
      </c>
      <c r="H4563" t="s">
        <v>311</v>
      </c>
      <c r="I4563" s="12" t="str">
        <f t="shared" si="301"/>
        <v>810-95000</v>
      </c>
      <c r="L4563" s="11">
        <f t="shared" si="299"/>
        <v>95000</v>
      </c>
    </row>
    <row r="4564" spans="1:13">
      <c r="A4564" t="s">
        <v>783</v>
      </c>
      <c r="B4564" t="s">
        <v>41</v>
      </c>
      <c r="C4564" s="9">
        <v>1118228</v>
      </c>
      <c r="D4564" s="10">
        <v>45849</v>
      </c>
      <c r="E4564" s="11">
        <v>38930</v>
      </c>
      <c r="F4564" t="s">
        <v>288</v>
      </c>
      <c r="G4564" s="10">
        <f t="shared" si="300"/>
        <v>45879</v>
      </c>
      <c r="H4564" t="s">
        <v>284</v>
      </c>
      <c r="I4564" s="12" t="str">
        <f t="shared" si="301"/>
        <v>111822838930</v>
      </c>
      <c r="J4564" s="10">
        <v>45849</v>
      </c>
      <c r="K4564" s="11">
        <v>38930</v>
      </c>
      <c r="L4564" s="11">
        <f t="shared" si="299"/>
        <v>0</v>
      </c>
      <c r="M4564" t="s">
        <v>784</v>
      </c>
    </row>
    <row r="4565" spans="1:13">
      <c r="A4565" t="s">
        <v>484</v>
      </c>
      <c r="B4565" t="s">
        <v>41</v>
      </c>
      <c r="C4565" s="9">
        <v>6915</v>
      </c>
      <c r="D4565" s="10">
        <v>45849</v>
      </c>
      <c r="E4565" s="11">
        <v>308001</v>
      </c>
      <c r="F4565" t="s">
        <v>288</v>
      </c>
      <c r="G4565" s="10">
        <f t="shared" si="300"/>
        <v>45879</v>
      </c>
      <c r="H4565" t="s">
        <v>284</v>
      </c>
      <c r="I4565" s="12" t="str">
        <f t="shared" si="301"/>
        <v>6915308001</v>
      </c>
      <c r="J4565" s="10">
        <v>45840</v>
      </c>
      <c r="K4565" s="11">
        <v>308001</v>
      </c>
      <c r="L4565" s="11">
        <f t="shared" si="299"/>
        <v>0</v>
      </c>
      <c r="M4565" t="s">
        <v>890</v>
      </c>
    </row>
    <row r="4566" spans="1:13">
      <c r="A4566" t="s">
        <v>337</v>
      </c>
      <c r="B4566" t="s">
        <v>41</v>
      </c>
      <c r="C4566" s="9">
        <v>141210874</v>
      </c>
      <c r="D4566" s="10">
        <v>45852</v>
      </c>
      <c r="E4566" s="11">
        <v>445570</v>
      </c>
      <c r="F4566" t="s">
        <v>288</v>
      </c>
      <c r="G4566" s="10">
        <f t="shared" si="300"/>
        <v>45882</v>
      </c>
      <c r="H4566" t="s">
        <v>284</v>
      </c>
      <c r="I4566" s="12" t="str">
        <f t="shared" si="301"/>
        <v>141210874445570</v>
      </c>
      <c r="J4566" s="10">
        <v>45852</v>
      </c>
      <c r="K4566" s="11">
        <v>445570</v>
      </c>
      <c r="L4566" s="11">
        <f t="shared" si="299"/>
        <v>0</v>
      </c>
    </row>
    <row r="4567" spans="1:13">
      <c r="A4567" t="s">
        <v>365</v>
      </c>
      <c r="B4567" t="s">
        <v>41</v>
      </c>
      <c r="C4567" s="9">
        <v>1426</v>
      </c>
      <c r="D4567" s="10">
        <v>45852</v>
      </c>
      <c r="E4567" s="11">
        <v>35698</v>
      </c>
      <c r="F4567" t="s">
        <v>288</v>
      </c>
      <c r="G4567" s="10">
        <f t="shared" si="300"/>
        <v>45882</v>
      </c>
      <c r="H4567" t="s">
        <v>284</v>
      </c>
      <c r="I4567" s="12" t="str">
        <f t="shared" si="301"/>
        <v>142635698</v>
      </c>
      <c r="J4567" s="10">
        <v>45881</v>
      </c>
      <c r="K4567" s="11">
        <v>35698</v>
      </c>
      <c r="L4567" s="11">
        <f t="shared" si="299"/>
        <v>0</v>
      </c>
    </row>
    <row r="4568" spans="1:13">
      <c r="A4568" t="s">
        <v>305</v>
      </c>
      <c r="B4568" t="s">
        <v>41</v>
      </c>
      <c r="C4568" s="9">
        <v>5339779</v>
      </c>
      <c r="D4568" s="10">
        <v>45852</v>
      </c>
      <c r="E4568" s="11">
        <v>3105420</v>
      </c>
      <c r="F4568" t="s">
        <v>288</v>
      </c>
      <c r="G4568" s="10">
        <f t="shared" si="300"/>
        <v>45882</v>
      </c>
      <c r="H4568" t="s">
        <v>284</v>
      </c>
      <c r="I4568" s="12" t="str">
        <f t="shared" si="301"/>
        <v>53397793105420</v>
      </c>
      <c r="J4568" s="10">
        <v>45852</v>
      </c>
      <c r="K4568" s="11">
        <v>3105420</v>
      </c>
      <c r="L4568" s="11">
        <f t="shared" si="299"/>
        <v>0</v>
      </c>
    </row>
    <row r="4569" spans="1:13">
      <c r="A4569" t="s">
        <v>57</v>
      </c>
      <c r="B4569" t="s">
        <v>41</v>
      </c>
      <c r="C4569" s="9">
        <v>626189</v>
      </c>
      <c r="D4569" s="10">
        <v>45852</v>
      </c>
      <c r="E4569" s="11">
        <v>610590</v>
      </c>
      <c r="F4569" t="s">
        <v>288</v>
      </c>
      <c r="G4569" s="10">
        <f t="shared" si="300"/>
        <v>45882</v>
      </c>
      <c r="H4569" t="s">
        <v>284</v>
      </c>
      <c r="I4569" s="12" t="str">
        <f t="shared" si="301"/>
        <v>626189610590</v>
      </c>
      <c r="J4569" s="10">
        <v>45881</v>
      </c>
      <c r="K4569" s="11">
        <v>610590</v>
      </c>
      <c r="L4569" s="11">
        <f t="shared" si="299"/>
        <v>0</v>
      </c>
    </row>
    <row r="4570" spans="1:13">
      <c r="A4570" t="s">
        <v>309</v>
      </c>
      <c r="B4570" t="s">
        <v>310</v>
      </c>
      <c r="C4570" s="9">
        <v>2249500</v>
      </c>
      <c r="D4570" s="10">
        <v>45852</v>
      </c>
      <c r="E4570" s="11">
        <v>-1649968</v>
      </c>
      <c r="F4570" t="s">
        <v>288</v>
      </c>
      <c r="G4570" s="10">
        <f t="shared" si="300"/>
        <v>45882</v>
      </c>
      <c r="H4570" t="s">
        <v>311</v>
      </c>
      <c r="I4570" s="12" t="str">
        <f t="shared" si="301"/>
        <v>2249500-1649968</v>
      </c>
      <c r="L4570" s="11">
        <f t="shared" si="299"/>
        <v>1649968</v>
      </c>
    </row>
    <row r="4571" spans="1:13">
      <c r="A4571" t="s">
        <v>336</v>
      </c>
      <c r="B4571" t="s">
        <v>41</v>
      </c>
      <c r="C4571" s="9">
        <v>57970</v>
      </c>
      <c r="D4571" s="10">
        <v>45853</v>
      </c>
      <c r="E4571" s="11">
        <v>373920</v>
      </c>
      <c r="F4571" t="s">
        <v>288</v>
      </c>
      <c r="G4571" s="10">
        <f t="shared" si="300"/>
        <v>45883</v>
      </c>
      <c r="H4571" t="s">
        <v>284</v>
      </c>
      <c r="I4571" s="12" t="str">
        <f t="shared" si="301"/>
        <v>57970373920</v>
      </c>
      <c r="J4571" s="10">
        <v>45853</v>
      </c>
      <c r="K4571" s="11">
        <v>373920</v>
      </c>
      <c r="L4571" s="11">
        <f t="shared" si="299"/>
        <v>0</v>
      </c>
    </row>
    <row r="4572" spans="1:13">
      <c r="A4572" t="s">
        <v>336</v>
      </c>
      <c r="B4572" t="s">
        <v>41</v>
      </c>
      <c r="C4572" s="9">
        <v>57992</v>
      </c>
      <c r="D4572" s="10">
        <v>45853</v>
      </c>
      <c r="E4572" s="11">
        <v>159930</v>
      </c>
      <c r="F4572" t="s">
        <v>288</v>
      </c>
      <c r="G4572" s="10">
        <f t="shared" si="300"/>
        <v>45883</v>
      </c>
      <c r="H4572" t="s">
        <v>284</v>
      </c>
      <c r="I4572" s="12" t="str">
        <f t="shared" si="301"/>
        <v>57992159930</v>
      </c>
      <c r="J4572" s="10">
        <v>45853</v>
      </c>
      <c r="K4572" s="11">
        <v>159930</v>
      </c>
      <c r="L4572" s="11">
        <f t="shared" si="299"/>
        <v>0</v>
      </c>
    </row>
    <row r="4573" spans="1:13">
      <c r="A4573" t="s">
        <v>534</v>
      </c>
      <c r="B4573" t="s">
        <v>41</v>
      </c>
      <c r="C4573" s="9">
        <v>29023</v>
      </c>
      <c r="D4573" s="10">
        <v>45853</v>
      </c>
      <c r="E4573" s="11">
        <v>423640</v>
      </c>
      <c r="F4573" t="s">
        <v>288</v>
      </c>
      <c r="G4573" s="10">
        <f t="shared" si="300"/>
        <v>45883</v>
      </c>
      <c r="H4573" t="s">
        <v>284</v>
      </c>
      <c r="I4573" s="12" t="str">
        <f t="shared" si="301"/>
        <v>29023423640</v>
      </c>
      <c r="L4573" s="11">
        <f t="shared" si="299"/>
        <v>-423640</v>
      </c>
    </row>
    <row r="4574" spans="1:13">
      <c r="A4574" t="s">
        <v>532</v>
      </c>
      <c r="B4574" t="s">
        <v>310</v>
      </c>
      <c r="C4574" s="9">
        <v>7672</v>
      </c>
      <c r="D4574" s="10">
        <v>45853</v>
      </c>
      <c r="E4574" s="11">
        <v>-299809</v>
      </c>
      <c r="F4574" t="s">
        <v>288</v>
      </c>
      <c r="G4574" s="10">
        <f t="shared" si="300"/>
        <v>45883</v>
      </c>
      <c r="H4574" t="s">
        <v>311</v>
      </c>
      <c r="I4574" s="12" t="str">
        <f t="shared" si="301"/>
        <v>7672-299809</v>
      </c>
      <c r="L4574" s="11">
        <f t="shared" si="299"/>
        <v>299809</v>
      </c>
    </row>
    <row r="4575" spans="1:13">
      <c r="A4575" t="s">
        <v>532</v>
      </c>
      <c r="B4575" t="s">
        <v>310</v>
      </c>
      <c r="C4575" s="9">
        <v>7673</v>
      </c>
      <c r="D4575" s="10">
        <v>45853</v>
      </c>
      <c r="E4575" s="11">
        <v>-194876</v>
      </c>
      <c r="F4575" t="s">
        <v>288</v>
      </c>
      <c r="G4575" s="10">
        <f t="shared" si="300"/>
        <v>45883</v>
      </c>
      <c r="H4575" t="s">
        <v>311</v>
      </c>
      <c r="I4575" s="12" t="str">
        <f t="shared" si="301"/>
        <v>7673-194876</v>
      </c>
      <c r="L4575" s="11">
        <f t="shared" si="299"/>
        <v>194876</v>
      </c>
    </row>
    <row r="4576" spans="1:13">
      <c r="A4576" t="s">
        <v>580</v>
      </c>
      <c r="B4576" t="s">
        <v>41</v>
      </c>
      <c r="C4576" s="9">
        <v>196063</v>
      </c>
      <c r="D4576" s="10">
        <v>45853</v>
      </c>
      <c r="E4576" s="11">
        <v>79962</v>
      </c>
      <c r="F4576" t="s">
        <v>288</v>
      </c>
      <c r="G4576" s="10">
        <f t="shared" si="300"/>
        <v>45883</v>
      </c>
      <c r="H4576" t="s">
        <v>284</v>
      </c>
      <c r="I4576" s="12" t="str">
        <f t="shared" si="301"/>
        <v>19606379962</v>
      </c>
      <c r="J4576" s="10">
        <v>45881</v>
      </c>
      <c r="K4576" s="11">
        <v>79962</v>
      </c>
      <c r="L4576" s="11">
        <f t="shared" si="299"/>
        <v>0</v>
      </c>
    </row>
    <row r="4577" spans="1:14">
      <c r="A4577" t="s">
        <v>94</v>
      </c>
      <c r="B4577" t="s">
        <v>41</v>
      </c>
      <c r="C4577" s="9">
        <v>831745</v>
      </c>
      <c r="D4577" s="10">
        <v>45853</v>
      </c>
      <c r="E4577" s="11">
        <v>336337</v>
      </c>
      <c r="F4577" t="s">
        <v>288</v>
      </c>
      <c r="G4577" s="10">
        <f t="shared" si="300"/>
        <v>45883</v>
      </c>
      <c r="H4577" t="s">
        <v>284</v>
      </c>
      <c r="I4577" s="12" t="str">
        <f t="shared" si="301"/>
        <v>831745336337</v>
      </c>
      <c r="J4577" s="10">
        <v>45881</v>
      </c>
      <c r="K4577" s="11">
        <v>336337</v>
      </c>
      <c r="L4577" s="11">
        <f t="shared" si="299"/>
        <v>0</v>
      </c>
    </row>
    <row r="4578" spans="1:14">
      <c r="A4578" t="s">
        <v>861</v>
      </c>
      <c r="B4578" t="s">
        <v>41</v>
      </c>
      <c r="C4578" s="9">
        <v>1723</v>
      </c>
      <c r="D4578" s="10">
        <v>45853</v>
      </c>
      <c r="E4578" s="11">
        <v>208990</v>
      </c>
      <c r="F4578" t="s">
        <v>288</v>
      </c>
      <c r="G4578" s="10">
        <f t="shared" si="300"/>
        <v>45883</v>
      </c>
      <c r="H4578" t="s">
        <v>284</v>
      </c>
      <c r="I4578" s="12" t="str">
        <f t="shared" si="301"/>
        <v>1723208990</v>
      </c>
      <c r="J4578" s="10">
        <v>45853</v>
      </c>
      <c r="K4578" s="11">
        <v>208990</v>
      </c>
      <c r="L4578" s="11">
        <f t="shared" si="299"/>
        <v>0</v>
      </c>
    </row>
    <row r="4579" spans="1:14">
      <c r="A4579" t="s">
        <v>478</v>
      </c>
      <c r="B4579" t="s">
        <v>41</v>
      </c>
      <c r="C4579" s="9">
        <v>674</v>
      </c>
      <c r="D4579" s="10">
        <v>45855</v>
      </c>
      <c r="E4579" s="11">
        <v>556701</v>
      </c>
      <c r="F4579" t="s">
        <v>288</v>
      </c>
      <c r="G4579" s="10">
        <f t="shared" si="300"/>
        <v>45885</v>
      </c>
      <c r="H4579" t="s">
        <v>284</v>
      </c>
      <c r="I4579" s="12" t="str">
        <f t="shared" si="301"/>
        <v>674556701</v>
      </c>
      <c r="J4579" s="10">
        <v>45876</v>
      </c>
      <c r="K4579" s="11">
        <v>556701</v>
      </c>
      <c r="L4579" s="11">
        <f t="shared" si="299"/>
        <v>0</v>
      </c>
    </row>
    <row r="4580" spans="1:14">
      <c r="A4580" t="s">
        <v>478</v>
      </c>
      <c r="B4580" t="s">
        <v>41</v>
      </c>
      <c r="C4580" s="9">
        <v>672</v>
      </c>
      <c r="D4580" s="10">
        <v>45855</v>
      </c>
      <c r="E4580" s="11">
        <v>192900</v>
      </c>
      <c r="F4580" t="s">
        <v>288</v>
      </c>
      <c r="G4580" s="10">
        <f t="shared" si="300"/>
        <v>45885</v>
      </c>
      <c r="H4580" t="s">
        <v>284</v>
      </c>
      <c r="I4580" s="12" t="str">
        <f t="shared" si="301"/>
        <v>672192900</v>
      </c>
      <c r="J4580" s="91"/>
      <c r="K4580" s="92"/>
      <c r="L4580" s="11">
        <f t="shared" si="299"/>
        <v>-192900</v>
      </c>
    </row>
    <row r="4581" spans="1:14">
      <c r="A4581" t="s">
        <v>404</v>
      </c>
      <c r="B4581" t="s">
        <v>41</v>
      </c>
      <c r="C4581" s="9">
        <v>469391</v>
      </c>
      <c r="D4581" s="10">
        <v>45855</v>
      </c>
      <c r="E4581" s="11">
        <v>1724970</v>
      </c>
      <c r="F4581" t="s">
        <v>288</v>
      </c>
      <c r="G4581" s="10">
        <f t="shared" si="300"/>
        <v>45885</v>
      </c>
      <c r="H4581" t="s">
        <v>284</v>
      </c>
      <c r="I4581" s="12" t="str">
        <f t="shared" si="301"/>
        <v>4693911724970</v>
      </c>
      <c r="J4581" s="10">
        <v>45852</v>
      </c>
      <c r="K4581" s="11">
        <v>1724970</v>
      </c>
      <c r="L4581" s="11">
        <f t="shared" si="299"/>
        <v>0</v>
      </c>
    </row>
    <row r="4582" spans="1:14">
      <c r="A4582" t="s">
        <v>305</v>
      </c>
      <c r="B4582" t="s">
        <v>41</v>
      </c>
      <c r="C4582" s="9">
        <v>5340872</v>
      </c>
      <c r="D4582" s="10">
        <v>45855</v>
      </c>
      <c r="E4582" s="11">
        <v>1561444</v>
      </c>
      <c r="F4582" t="s">
        <v>288</v>
      </c>
      <c r="G4582" s="10">
        <f t="shared" si="300"/>
        <v>45885</v>
      </c>
      <c r="H4582" t="s">
        <v>284</v>
      </c>
      <c r="I4582" s="12" t="str">
        <f t="shared" si="301"/>
        <v>53408721561444</v>
      </c>
      <c r="J4582" s="10">
        <v>45855</v>
      </c>
      <c r="K4582" s="11">
        <v>1561444</v>
      </c>
      <c r="L4582" s="11">
        <f t="shared" si="299"/>
        <v>0</v>
      </c>
    </row>
    <row r="4583" spans="1:14">
      <c r="A4583" t="s">
        <v>305</v>
      </c>
      <c r="B4583" t="s">
        <v>41</v>
      </c>
      <c r="C4583" s="9">
        <v>5340871</v>
      </c>
      <c r="D4583" s="10">
        <v>45855</v>
      </c>
      <c r="E4583" s="11">
        <v>383516</v>
      </c>
      <c r="F4583" t="s">
        <v>288</v>
      </c>
      <c r="G4583" s="10">
        <f t="shared" si="300"/>
        <v>45885</v>
      </c>
      <c r="H4583" t="s">
        <v>284</v>
      </c>
      <c r="I4583" s="12" t="str">
        <f t="shared" si="301"/>
        <v>5340871383516</v>
      </c>
      <c r="J4583" s="10">
        <v>45855</v>
      </c>
      <c r="K4583" s="11">
        <v>383516</v>
      </c>
      <c r="L4583" s="11">
        <f t="shared" si="299"/>
        <v>0</v>
      </c>
    </row>
    <row r="4584" spans="1:14">
      <c r="A4584" t="s">
        <v>305</v>
      </c>
      <c r="B4584" t="s">
        <v>41</v>
      </c>
      <c r="C4584" s="9">
        <v>5340929</v>
      </c>
      <c r="D4584" s="10">
        <v>45855</v>
      </c>
      <c r="E4584" s="11">
        <v>903980</v>
      </c>
      <c r="F4584" t="s">
        <v>288</v>
      </c>
      <c r="G4584" s="10">
        <f t="shared" si="300"/>
        <v>45885</v>
      </c>
      <c r="H4584" t="s">
        <v>284</v>
      </c>
      <c r="I4584" s="12" t="str">
        <f t="shared" si="301"/>
        <v>5340929903980</v>
      </c>
      <c r="J4584" s="10">
        <v>45855</v>
      </c>
      <c r="K4584" s="11">
        <v>903980</v>
      </c>
      <c r="L4584" s="11">
        <f t="shared" si="299"/>
        <v>0</v>
      </c>
    </row>
    <row r="4585" spans="1:14">
      <c r="A4585" t="s">
        <v>658</v>
      </c>
      <c r="B4585" t="s">
        <v>41</v>
      </c>
      <c r="C4585" s="9">
        <v>2113944</v>
      </c>
      <c r="D4585" s="10">
        <v>45855</v>
      </c>
      <c r="E4585" s="11">
        <v>1453960</v>
      </c>
      <c r="F4585" t="s">
        <v>288</v>
      </c>
      <c r="G4585" s="10">
        <f t="shared" si="300"/>
        <v>45885</v>
      </c>
      <c r="H4585" t="s">
        <v>284</v>
      </c>
      <c r="I4585" s="12" t="str">
        <f t="shared" si="301"/>
        <v>21139441453960</v>
      </c>
      <c r="J4585" s="10">
        <v>45855</v>
      </c>
      <c r="K4585" s="11">
        <v>1453960</v>
      </c>
      <c r="L4585" s="11">
        <f t="shared" si="299"/>
        <v>0</v>
      </c>
    </row>
    <row r="4586" spans="1:14">
      <c r="A4586" t="s">
        <v>659</v>
      </c>
      <c r="B4586" t="s">
        <v>41</v>
      </c>
      <c r="C4586" s="9">
        <v>7358165</v>
      </c>
      <c r="D4586" s="10">
        <v>45855</v>
      </c>
      <c r="E4586" s="11">
        <v>14105</v>
      </c>
      <c r="F4586" t="s">
        <v>288</v>
      </c>
      <c r="G4586" s="10">
        <f t="shared" si="300"/>
        <v>45885</v>
      </c>
      <c r="H4586" t="s">
        <v>284</v>
      </c>
      <c r="I4586" s="12" t="str">
        <f t="shared" si="301"/>
        <v>735816514105</v>
      </c>
      <c r="J4586" s="10">
        <v>45855</v>
      </c>
      <c r="K4586" s="11">
        <v>14105</v>
      </c>
      <c r="L4586" s="11">
        <f t="shared" si="299"/>
        <v>0</v>
      </c>
    </row>
    <row r="4587" spans="1:14">
      <c r="A4587" t="s">
        <v>64</v>
      </c>
      <c r="B4587" t="s">
        <v>41</v>
      </c>
      <c r="C4587" s="9">
        <v>136814</v>
      </c>
      <c r="D4587" s="10">
        <v>45856</v>
      </c>
      <c r="E4587" s="11">
        <v>225100</v>
      </c>
      <c r="F4587" t="s">
        <v>288</v>
      </c>
      <c r="G4587" s="10">
        <f t="shared" si="300"/>
        <v>45886</v>
      </c>
      <c r="H4587" t="s">
        <v>284</v>
      </c>
      <c r="I4587" s="12" t="str">
        <f t="shared" si="301"/>
        <v>136814225100</v>
      </c>
      <c r="J4587" s="10">
        <v>45881</v>
      </c>
      <c r="K4587" s="11">
        <v>225100</v>
      </c>
      <c r="L4587" s="11">
        <f t="shared" si="299"/>
        <v>0</v>
      </c>
    </row>
    <row r="4588" spans="1:14">
      <c r="A4588" t="s">
        <v>63</v>
      </c>
      <c r="B4588" t="s">
        <v>41</v>
      </c>
      <c r="C4588" s="9">
        <v>10413</v>
      </c>
      <c r="D4588" s="10">
        <v>45856</v>
      </c>
      <c r="E4588" s="11">
        <v>1313929</v>
      </c>
      <c r="F4588" t="s">
        <v>288</v>
      </c>
      <c r="G4588" s="10">
        <f t="shared" si="300"/>
        <v>45886</v>
      </c>
      <c r="H4588" t="s">
        <v>284</v>
      </c>
      <c r="I4588" s="12" t="str">
        <f t="shared" si="301"/>
        <v>104131313929</v>
      </c>
      <c r="J4588" s="10">
        <v>45881</v>
      </c>
      <c r="K4588" s="11">
        <v>1313929</v>
      </c>
      <c r="L4588" s="11">
        <f t="shared" si="299"/>
        <v>0</v>
      </c>
      <c r="N4588" s="13" t="s">
        <v>613</v>
      </c>
    </row>
    <row r="4589" spans="1:14">
      <c r="A4589" t="s">
        <v>46</v>
      </c>
      <c r="B4589" t="s">
        <v>41</v>
      </c>
      <c r="C4589" s="9">
        <v>26423</v>
      </c>
      <c r="D4589" s="10">
        <v>45856</v>
      </c>
      <c r="E4589" s="11">
        <v>345148</v>
      </c>
      <c r="F4589" t="s">
        <v>288</v>
      </c>
      <c r="G4589" s="10">
        <f t="shared" si="300"/>
        <v>45886</v>
      </c>
      <c r="H4589" t="s">
        <v>284</v>
      </c>
      <c r="I4589" s="12" t="str">
        <f t="shared" si="301"/>
        <v>26423345148</v>
      </c>
      <c r="J4589" s="10">
        <v>45881</v>
      </c>
      <c r="K4589" s="11">
        <v>345148</v>
      </c>
      <c r="L4589" s="11">
        <f t="shared" si="299"/>
        <v>0</v>
      </c>
    </row>
    <row r="4590" spans="1:14">
      <c r="A4590" t="s">
        <v>55</v>
      </c>
      <c r="B4590" t="s">
        <v>41</v>
      </c>
      <c r="C4590" s="9">
        <v>1204801</v>
      </c>
      <c r="D4590" s="10">
        <v>45856</v>
      </c>
      <c r="E4590" s="11">
        <v>1180791</v>
      </c>
      <c r="F4590" t="s">
        <v>288</v>
      </c>
      <c r="G4590" s="10">
        <f t="shared" si="300"/>
        <v>45886</v>
      </c>
      <c r="H4590" t="s">
        <v>284</v>
      </c>
      <c r="I4590" s="12" t="str">
        <f t="shared" si="301"/>
        <v>12048011180791</v>
      </c>
      <c r="J4590" s="10">
        <v>45881</v>
      </c>
      <c r="K4590" s="11">
        <v>1180791</v>
      </c>
      <c r="L4590" s="11">
        <f t="shared" si="299"/>
        <v>0</v>
      </c>
      <c r="N4590" s="14" t="s">
        <v>304</v>
      </c>
    </row>
    <row r="4591" spans="1:14">
      <c r="A4591" t="s">
        <v>55</v>
      </c>
      <c r="B4591" t="s">
        <v>41</v>
      </c>
      <c r="C4591" s="9">
        <v>1204802</v>
      </c>
      <c r="D4591" s="10">
        <v>45856</v>
      </c>
      <c r="E4591" s="11">
        <v>1973461</v>
      </c>
      <c r="F4591" t="s">
        <v>288</v>
      </c>
      <c r="G4591" s="10">
        <f t="shared" si="300"/>
        <v>45886</v>
      </c>
      <c r="H4591" t="s">
        <v>284</v>
      </c>
      <c r="I4591" s="12" t="str">
        <f t="shared" si="301"/>
        <v>12048021973461</v>
      </c>
      <c r="J4591" s="10">
        <v>45881</v>
      </c>
      <c r="K4591" s="11">
        <v>1973461</v>
      </c>
      <c r="L4591" s="11">
        <f t="shared" si="299"/>
        <v>0</v>
      </c>
      <c r="N4591" s="14" t="s">
        <v>304</v>
      </c>
    </row>
    <row r="4592" spans="1:14">
      <c r="A4592" t="s">
        <v>906</v>
      </c>
      <c r="B4592" t="s">
        <v>41</v>
      </c>
      <c r="C4592" s="9">
        <v>350078</v>
      </c>
      <c r="D4592" s="10">
        <v>45856</v>
      </c>
      <c r="E4592" s="11">
        <v>270980</v>
      </c>
      <c r="F4592" t="s">
        <v>288</v>
      </c>
      <c r="G4592" s="10">
        <f t="shared" si="300"/>
        <v>45886</v>
      </c>
      <c r="H4592" t="s">
        <v>284</v>
      </c>
      <c r="I4592" s="12" t="str">
        <f t="shared" si="301"/>
        <v>350078270980</v>
      </c>
      <c r="J4592" s="10">
        <v>45855</v>
      </c>
      <c r="K4592" s="11">
        <v>270980</v>
      </c>
      <c r="L4592" s="11">
        <f t="shared" ref="L4592:L4655" si="302">+K4592-E4592</f>
        <v>0</v>
      </c>
    </row>
    <row r="4593" spans="1:14">
      <c r="A4593" t="s">
        <v>305</v>
      </c>
      <c r="B4593" t="s">
        <v>41</v>
      </c>
      <c r="C4593" s="9">
        <v>5341041</v>
      </c>
      <c r="D4593" s="10">
        <v>45856</v>
      </c>
      <c r="E4593" s="11">
        <v>1090960</v>
      </c>
      <c r="F4593" t="s">
        <v>288</v>
      </c>
      <c r="G4593" s="10">
        <f t="shared" si="300"/>
        <v>45886</v>
      </c>
      <c r="H4593" t="s">
        <v>284</v>
      </c>
      <c r="I4593" s="12" t="str">
        <f t="shared" si="301"/>
        <v>53410411090960</v>
      </c>
      <c r="J4593" s="10">
        <v>45856</v>
      </c>
      <c r="K4593" s="11">
        <v>1090960</v>
      </c>
      <c r="L4593" s="11">
        <f t="shared" si="302"/>
        <v>0</v>
      </c>
    </row>
    <row r="4594" spans="1:14">
      <c r="A4594" t="s">
        <v>305</v>
      </c>
      <c r="B4594" t="s">
        <v>41</v>
      </c>
      <c r="C4594" s="9">
        <v>5341132</v>
      </c>
      <c r="D4594" s="10">
        <v>45856</v>
      </c>
      <c r="E4594" s="11">
        <v>1297980</v>
      </c>
      <c r="F4594" t="s">
        <v>288</v>
      </c>
      <c r="G4594" s="10">
        <f t="shared" si="300"/>
        <v>45886</v>
      </c>
      <c r="H4594" t="s">
        <v>284</v>
      </c>
      <c r="I4594" s="12" t="str">
        <f t="shared" si="301"/>
        <v>53411321297980</v>
      </c>
      <c r="J4594" s="10">
        <v>45856</v>
      </c>
      <c r="K4594" s="11">
        <v>1297980</v>
      </c>
      <c r="L4594" s="11">
        <f t="shared" si="302"/>
        <v>0</v>
      </c>
    </row>
    <row r="4595" spans="1:14">
      <c r="A4595" t="s">
        <v>53</v>
      </c>
      <c r="B4595" t="s">
        <v>41</v>
      </c>
      <c r="C4595" s="9">
        <v>27510</v>
      </c>
      <c r="D4595" s="10">
        <v>45856</v>
      </c>
      <c r="E4595" s="11">
        <v>2659679</v>
      </c>
      <c r="F4595" t="s">
        <v>288</v>
      </c>
      <c r="G4595" s="10">
        <f t="shared" si="300"/>
        <v>45886</v>
      </c>
      <c r="H4595" t="s">
        <v>284</v>
      </c>
      <c r="I4595" s="12" t="str">
        <f t="shared" si="301"/>
        <v>275102659679</v>
      </c>
      <c r="J4595" s="10">
        <v>45881</v>
      </c>
      <c r="K4595" s="11">
        <v>2659679</v>
      </c>
      <c r="L4595" s="11">
        <f t="shared" si="302"/>
        <v>0</v>
      </c>
    </row>
    <row r="4596" spans="1:14">
      <c r="A4596" t="s">
        <v>839</v>
      </c>
      <c r="B4596" t="s">
        <v>41</v>
      </c>
      <c r="C4596" s="9">
        <v>9950</v>
      </c>
      <c r="D4596" s="10">
        <v>45856</v>
      </c>
      <c r="E4596" s="11">
        <v>351470</v>
      </c>
      <c r="F4596" t="s">
        <v>288</v>
      </c>
      <c r="G4596" s="10">
        <f t="shared" si="300"/>
        <v>45886</v>
      </c>
      <c r="H4596" t="s">
        <v>284</v>
      </c>
      <c r="I4596" s="12" t="str">
        <f t="shared" si="301"/>
        <v>9950351470</v>
      </c>
      <c r="J4596" s="10">
        <v>45881</v>
      </c>
      <c r="K4596" s="11">
        <v>351470</v>
      </c>
      <c r="L4596" s="11">
        <f t="shared" si="302"/>
        <v>0</v>
      </c>
    </row>
    <row r="4597" spans="1:14">
      <c r="A4597" t="s">
        <v>286</v>
      </c>
      <c r="B4597" t="s">
        <v>41</v>
      </c>
      <c r="C4597" s="9">
        <v>3485837</v>
      </c>
      <c r="D4597" s="10">
        <v>45856</v>
      </c>
      <c r="E4597" s="11">
        <v>363202</v>
      </c>
      <c r="F4597" t="s">
        <v>288</v>
      </c>
      <c r="G4597" s="10">
        <f t="shared" si="300"/>
        <v>45886</v>
      </c>
      <c r="H4597" t="s">
        <v>284</v>
      </c>
      <c r="I4597" s="12" t="str">
        <f t="shared" si="301"/>
        <v>3485837363202</v>
      </c>
      <c r="J4597" s="10">
        <v>45887</v>
      </c>
      <c r="K4597" s="11">
        <v>363202</v>
      </c>
      <c r="L4597" s="11">
        <f t="shared" si="302"/>
        <v>0</v>
      </c>
    </row>
    <row r="4598" spans="1:14">
      <c r="A4598" t="s">
        <v>868</v>
      </c>
      <c r="B4598" t="s">
        <v>41</v>
      </c>
      <c r="C4598" s="9">
        <v>5490</v>
      </c>
      <c r="D4598" s="10">
        <v>45857</v>
      </c>
      <c r="E4598" s="11">
        <v>26100</v>
      </c>
      <c r="F4598" t="s">
        <v>288</v>
      </c>
      <c r="G4598" s="10">
        <f t="shared" si="300"/>
        <v>45887</v>
      </c>
      <c r="H4598" t="s">
        <v>284</v>
      </c>
      <c r="I4598" s="12" t="str">
        <f t="shared" si="301"/>
        <v>549026100</v>
      </c>
      <c r="J4598" s="10">
        <v>45857</v>
      </c>
      <c r="K4598" s="11">
        <v>26100</v>
      </c>
      <c r="L4598" s="11">
        <f t="shared" si="302"/>
        <v>0</v>
      </c>
    </row>
    <row r="4599" spans="1:14">
      <c r="A4599" t="s">
        <v>305</v>
      </c>
      <c r="B4599" t="s">
        <v>310</v>
      </c>
      <c r="C4599" s="9">
        <v>27810686</v>
      </c>
      <c r="D4599" s="10">
        <v>45858</v>
      </c>
      <c r="E4599" s="11">
        <v>-9990</v>
      </c>
      <c r="F4599" t="s">
        <v>288</v>
      </c>
      <c r="G4599" s="10">
        <f t="shared" si="300"/>
        <v>45888</v>
      </c>
      <c r="H4599" t="s">
        <v>311</v>
      </c>
      <c r="I4599" s="12" t="str">
        <f t="shared" si="301"/>
        <v>27810686-9990</v>
      </c>
      <c r="L4599" s="11">
        <f t="shared" si="302"/>
        <v>9990</v>
      </c>
      <c r="M4599" t="s">
        <v>907</v>
      </c>
    </row>
    <row r="4600" spans="1:14">
      <c r="A4600" t="s">
        <v>47</v>
      </c>
      <c r="B4600" t="s">
        <v>41</v>
      </c>
      <c r="C4600" s="9">
        <v>14525</v>
      </c>
      <c r="D4600" s="10">
        <v>45859</v>
      </c>
      <c r="E4600" s="11">
        <v>122017</v>
      </c>
      <c r="F4600" t="s">
        <v>288</v>
      </c>
      <c r="G4600" s="10">
        <f t="shared" si="300"/>
        <v>45889</v>
      </c>
      <c r="H4600" t="s">
        <v>284</v>
      </c>
      <c r="I4600" s="12" t="str">
        <f t="shared" si="301"/>
        <v>14525122017</v>
      </c>
      <c r="J4600" s="10">
        <v>45887</v>
      </c>
      <c r="K4600" s="11">
        <v>122017</v>
      </c>
      <c r="L4600" s="11">
        <f t="shared" si="302"/>
        <v>0</v>
      </c>
    </row>
    <row r="4601" spans="1:14">
      <c r="A4601" t="s">
        <v>532</v>
      </c>
      <c r="B4601" t="s">
        <v>41</v>
      </c>
      <c r="C4601" s="9">
        <v>3353</v>
      </c>
      <c r="D4601" s="10">
        <v>45859</v>
      </c>
      <c r="E4601" s="34">
        <v>1012940</v>
      </c>
      <c r="F4601" t="s">
        <v>288</v>
      </c>
      <c r="G4601" s="10">
        <f t="shared" si="300"/>
        <v>45889</v>
      </c>
      <c r="H4601" t="s">
        <v>284</v>
      </c>
      <c r="I4601" s="12" t="str">
        <f t="shared" si="301"/>
        <v>33531012940</v>
      </c>
      <c r="J4601" s="10">
        <v>45887</v>
      </c>
      <c r="K4601" s="34">
        <f>588134+424806</f>
        <v>1012940</v>
      </c>
      <c r="L4601" s="34">
        <f t="shared" si="302"/>
        <v>0</v>
      </c>
      <c r="M4601" t="s">
        <v>908</v>
      </c>
    </row>
    <row r="4602" spans="1:14">
      <c r="A4602" t="s">
        <v>909</v>
      </c>
      <c r="B4602" t="s">
        <v>41</v>
      </c>
      <c r="C4602" s="9">
        <v>2727724</v>
      </c>
      <c r="D4602" s="10">
        <v>45859</v>
      </c>
      <c r="E4602" s="11">
        <v>185980</v>
      </c>
      <c r="F4602" t="s">
        <v>288</v>
      </c>
      <c r="G4602" s="10">
        <f t="shared" si="300"/>
        <v>45889</v>
      </c>
      <c r="H4602" t="s">
        <v>284</v>
      </c>
      <c r="I4602" s="12" t="str">
        <f t="shared" si="301"/>
        <v>2727724185980</v>
      </c>
      <c r="J4602" s="10">
        <v>45856</v>
      </c>
      <c r="K4602" s="11">
        <v>185980</v>
      </c>
      <c r="L4602" s="11">
        <f t="shared" si="302"/>
        <v>0</v>
      </c>
    </row>
    <row r="4603" spans="1:14">
      <c r="A4603" t="s">
        <v>658</v>
      </c>
      <c r="B4603" t="s">
        <v>41</v>
      </c>
      <c r="C4603" s="9">
        <v>2114129</v>
      </c>
      <c r="D4603" s="10">
        <v>45859</v>
      </c>
      <c r="E4603" s="11">
        <v>854940</v>
      </c>
      <c r="F4603" t="s">
        <v>288</v>
      </c>
      <c r="G4603" s="10">
        <f t="shared" si="300"/>
        <v>45889</v>
      </c>
      <c r="H4603" t="s">
        <v>284</v>
      </c>
      <c r="I4603" s="12" t="str">
        <f t="shared" si="301"/>
        <v>2114129854940</v>
      </c>
      <c r="J4603" s="10">
        <v>45857</v>
      </c>
      <c r="K4603" s="11">
        <v>854940</v>
      </c>
      <c r="L4603" s="11">
        <f t="shared" si="302"/>
        <v>0</v>
      </c>
    </row>
    <row r="4604" spans="1:14">
      <c r="A4604" t="s">
        <v>51</v>
      </c>
      <c r="B4604" t="s">
        <v>41</v>
      </c>
      <c r="C4604" s="9">
        <v>23931</v>
      </c>
      <c r="D4604" s="10">
        <v>45860</v>
      </c>
      <c r="E4604" s="11">
        <v>540389</v>
      </c>
      <c r="F4604" t="s">
        <v>288</v>
      </c>
      <c r="G4604" s="10">
        <f t="shared" si="300"/>
        <v>45890</v>
      </c>
      <c r="H4604" t="s">
        <v>284</v>
      </c>
      <c r="I4604" s="12" t="str">
        <f t="shared" si="301"/>
        <v>23931540389</v>
      </c>
      <c r="J4604" s="10">
        <v>45887</v>
      </c>
      <c r="K4604" s="11">
        <v>540389</v>
      </c>
      <c r="L4604" s="11">
        <f t="shared" si="302"/>
        <v>0</v>
      </c>
    </row>
    <row r="4605" spans="1:14">
      <c r="A4605" t="s">
        <v>910</v>
      </c>
      <c r="B4605" t="s">
        <v>41</v>
      </c>
      <c r="C4605" s="9">
        <v>101399</v>
      </c>
      <c r="D4605" s="10">
        <v>45860</v>
      </c>
      <c r="E4605" s="11">
        <v>3480214</v>
      </c>
      <c r="F4605" t="s">
        <v>288</v>
      </c>
      <c r="G4605" s="10">
        <f t="shared" si="300"/>
        <v>45890</v>
      </c>
      <c r="H4605" t="s">
        <v>284</v>
      </c>
      <c r="I4605" s="12" t="str">
        <f t="shared" si="301"/>
        <v>1013993480214</v>
      </c>
      <c r="J4605" s="10">
        <v>45812</v>
      </c>
      <c r="K4605" s="11">
        <v>3480214</v>
      </c>
      <c r="L4605" s="11">
        <f t="shared" si="302"/>
        <v>0</v>
      </c>
    </row>
    <row r="4606" spans="1:14">
      <c r="A4606" t="s">
        <v>60</v>
      </c>
      <c r="B4606" t="s">
        <v>41</v>
      </c>
      <c r="C4606" s="9">
        <v>27</v>
      </c>
      <c r="D4606" s="10">
        <v>45860</v>
      </c>
      <c r="E4606" s="11">
        <v>35943</v>
      </c>
      <c r="F4606" t="s">
        <v>288</v>
      </c>
      <c r="G4606" s="10">
        <f t="shared" si="300"/>
        <v>45890</v>
      </c>
      <c r="H4606" t="s">
        <v>284</v>
      </c>
      <c r="I4606" s="12" t="str">
        <f t="shared" si="301"/>
        <v>2735943</v>
      </c>
      <c r="J4606" s="10">
        <v>45887</v>
      </c>
      <c r="K4606" s="11">
        <v>35943</v>
      </c>
      <c r="L4606" s="11">
        <f t="shared" si="302"/>
        <v>0</v>
      </c>
    </row>
    <row r="4607" spans="1:14">
      <c r="A4607" t="s">
        <v>55</v>
      </c>
      <c r="B4607" t="s">
        <v>41</v>
      </c>
      <c r="C4607" s="9">
        <v>1204880</v>
      </c>
      <c r="D4607" s="10">
        <v>45860</v>
      </c>
      <c r="E4607" s="11">
        <v>796847</v>
      </c>
      <c r="F4607" t="s">
        <v>288</v>
      </c>
      <c r="G4607" s="10">
        <f t="shared" si="300"/>
        <v>45890</v>
      </c>
      <c r="H4607" t="s">
        <v>284</v>
      </c>
      <c r="I4607" s="12" t="str">
        <f t="shared" si="301"/>
        <v>1204880796847</v>
      </c>
      <c r="J4607" s="10">
        <v>45887</v>
      </c>
      <c r="K4607" s="11">
        <v>796847</v>
      </c>
      <c r="L4607" s="11">
        <f t="shared" si="302"/>
        <v>0</v>
      </c>
      <c r="N4607" s="14" t="s">
        <v>304</v>
      </c>
    </row>
    <row r="4608" spans="1:14">
      <c r="A4608" t="s">
        <v>65</v>
      </c>
      <c r="B4608" t="s">
        <v>41</v>
      </c>
      <c r="C4608" s="9">
        <v>6054</v>
      </c>
      <c r="D4608" s="10">
        <v>45860</v>
      </c>
      <c r="E4608" s="11">
        <v>21593</v>
      </c>
      <c r="F4608" t="s">
        <v>288</v>
      </c>
      <c r="G4608" s="10">
        <f t="shared" si="300"/>
        <v>45890</v>
      </c>
      <c r="H4608" t="s">
        <v>284</v>
      </c>
      <c r="I4608" s="12" t="str">
        <f t="shared" si="301"/>
        <v>605421593</v>
      </c>
      <c r="J4608" s="10">
        <v>45887</v>
      </c>
      <c r="K4608" s="11">
        <v>21593</v>
      </c>
      <c r="L4608" s="11">
        <f t="shared" si="302"/>
        <v>0</v>
      </c>
    </row>
    <row r="4609" spans="1:14">
      <c r="A4609" t="s">
        <v>47</v>
      </c>
      <c r="B4609" t="s">
        <v>41</v>
      </c>
      <c r="C4609" s="9">
        <v>14537</v>
      </c>
      <c r="D4609" s="10">
        <v>45861</v>
      </c>
      <c r="E4609" s="11">
        <v>213536</v>
      </c>
      <c r="F4609" t="s">
        <v>288</v>
      </c>
      <c r="G4609" s="10">
        <f t="shared" si="300"/>
        <v>45891</v>
      </c>
      <c r="H4609" t="s">
        <v>284</v>
      </c>
      <c r="I4609" s="12" t="str">
        <f t="shared" si="301"/>
        <v>14537213536</v>
      </c>
      <c r="J4609" s="10">
        <v>45887</v>
      </c>
      <c r="K4609" s="11">
        <v>213536</v>
      </c>
      <c r="L4609" s="11">
        <f t="shared" si="302"/>
        <v>0</v>
      </c>
    </row>
    <row r="4610" spans="1:14" ht="15" customHeight="1">
      <c r="A4610" t="s">
        <v>47</v>
      </c>
      <c r="B4610" t="s">
        <v>41</v>
      </c>
      <c r="C4610" s="9">
        <v>14536</v>
      </c>
      <c r="D4610" s="10">
        <v>45861</v>
      </c>
      <c r="E4610" s="11">
        <v>8175160</v>
      </c>
      <c r="F4610" t="s">
        <v>288</v>
      </c>
      <c r="G4610" s="10">
        <f t="shared" ref="G4610:G4673" si="303">+D4610+30</f>
        <v>45891</v>
      </c>
      <c r="H4610" t="s">
        <v>284</v>
      </c>
      <c r="I4610" s="12" t="str">
        <f t="shared" ref="I4610:I4673" si="304">+C4610&amp;E4610</f>
        <v>145368175160</v>
      </c>
      <c r="J4610" s="10">
        <v>45887</v>
      </c>
      <c r="K4610" s="11">
        <v>8175160</v>
      </c>
      <c r="L4610" s="11">
        <f t="shared" si="302"/>
        <v>0</v>
      </c>
    </row>
    <row r="4611" spans="1:14">
      <c r="A4611" t="s">
        <v>911</v>
      </c>
      <c r="B4611" t="s">
        <v>41</v>
      </c>
      <c r="C4611" s="9">
        <v>157520</v>
      </c>
      <c r="D4611" s="10">
        <v>45861</v>
      </c>
      <c r="E4611" s="11">
        <v>704981</v>
      </c>
      <c r="F4611" t="s">
        <v>288</v>
      </c>
      <c r="G4611" s="10">
        <f t="shared" si="303"/>
        <v>45891</v>
      </c>
      <c r="H4611" t="s">
        <v>284</v>
      </c>
      <c r="I4611" s="12" t="str">
        <f t="shared" si="304"/>
        <v>157520704981</v>
      </c>
      <c r="J4611" s="10">
        <v>45859</v>
      </c>
      <c r="K4611" s="11">
        <v>704981</v>
      </c>
      <c r="L4611" s="11">
        <f t="shared" si="302"/>
        <v>0</v>
      </c>
    </row>
    <row r="4612" spans="1:14">
      <c r="A4612" t="s">
        <v>532</v>
      </c>
      <c r="B4612" t="s">
        <v>41</v>
      </c>
      <c r="C4612" s="9">
        <v>3370</v>
      </c>
      <c r="D4612" s="10">
        <v>45861</v>
      </c>
      <c r="E4612" s="11">
        <v>222476</v>
      </c>
      <c r="F4612" t="s">
        <v>288</v>
      </c>
      <c r="G4612" s="10">
        <f t="shared" si="303"/>
        <v>45891</v>
      </c>
      <c r="H4612" t="s">
        <v>284</v>
      </c>
      <c r="I4612" s="12" t="str">
        <f t="shared" si="304"/>
        <v>3370222476</v>
      </c>
      <c r="J4612" s="10">
        <v>45887</v>
      </c>
      <c r="K4612" s="11">
        <v>222476</v>
      </c>
      <c r="L4612" s="11">
        <f t="shared" si="302"/>
        <v>0</v>
      </c>
    </row>
    <row r="4613" spans="1:14">
      <c r="A4613" t="s">
        <v>305</v>
      </c>
      <c r="B4613" t="s">
        <v>41</v>
      </c>
      <c r="C4613" s="9">
        <v>5342406</v>
      </c>
      <c r="D4613" s="10">
        <v>45861</v>
      </c>
      <c r="E4613" s="11">
        <v>1743970</v>
      </c>
      <c r="F4613" t="s">
        <v>288</v>
      </c>
      <c r="G4613" s="10">
        <f t="shared" si="303"/>
        <v>45891</v>
      </c>
      <c r="H4613" t="s">
        <v>284</v>
      </c>
      <c r="I4613" s="12" t="str">
        <f t="shared" si="304"/>
        <v>53424061743970</v>
      </c>
      <c r="J4613" s="10">
        <v>45861</v>
      </c>
      <c r="K4613" s="11">
        <v>1743970</v>
      </c>
      <c r="L4613" s="11">
        <f t="shared" si="302"/>
        <v>0</v>
      </c>
    </row>
    <row r="4614" spans="1:14">
      <c r="A4614" t="s">
        <v>305</v>
      </c>
      <c r="B4614" t="s">
        <v>41</v>
      </c>
      <c r="C4614" s="9">
        <v>5342467</v>
      </c>
      <c r="D4614" s="10">
        <v>45861</v>
      </c>
      <c r="E4614" s="11">
        <v>1240960</v>
      </c>
      <c r="F4614" t="s">
        <v>288</v>
      </c>
      <c r="G4614" s="10">
        <f t="shared" si="303"/>
        <v>45891</v>
      </c>
      <c r="H4614" t="s">
        <v>284</v>
      </c>
      <c r="I4614" s="12" t="str">
        <f t="shared" si="304"/>
        <v>53424671240960</v>
      </c>
      <c r="J4614" s="10">
        <v>45861</v>
      </c>
      <c r="K4614" s="11">
        <v>1240960</v>
      </c>
      <c r="L4614" s="11">
        <f t="shared" si="302"/>
        <v>0</v>
      </c>
    </row>
    <row r="4615" spans="1:14">
      <c r="A4615" t="s">
        <v>58</v>
      </c>
      <c r="B4615" t="s">
        <v>41</v>
      </c>
      <c r="C4615" s="9">
        <v>5393</v>
      </c>
      <c r="D4615" s="10">
        <v>45861</v>
      </c>
      <c r="E4615" s="11">
        <v>175000</v>
      </c>
      <c r="F4615" t="s">
        <v>288</v>
      </c>
      <c r="G4615" s="10">
        <f t="shared" si="303"/>
        <v>45891</v>
      </c>
      <c r="H4615" t="s">
        <v>284</v>
      </c>
      <c r="I4615" s="12" t="str">
        <f t="shared" si="304"/>
        <v>5393175000</v>
      </c>
      <c r="J4615" s="10">
        <v>45887</v>
      </c>
      <c r="K4615" s="11">
        <v>175000</v>
      </c>
      <c r="L4615" s="11">
        <f t="shared" si="302"/>
        <v>0</v>
      </c>
    </row>
    <row r="4616" spans="1:14">
      <c r="A4616" t="s">
        <v>66</v>
      </c>
      <c r="B4616" t="s">
        <v>41</v>
      </c>
      <c r="C4616" s="9">
        <v>39</v>
      </c>
      <c r="D4616" s="10">
        <v>45861</v>
      </c>
      <c r="E4616" s="11">
        <v>283926</v>
      </c>
      <c r="F4616" t="s">
        <v>288</v>
      </c>
      <c r="G4616" s="10">
        <f t="shared" si="303"/>
        <v>45891</v>
      </c>
      <c r="H4616" t="s">
        <v>284</v>
      </c>
      <c r="I4616" s="12" t="str">
        <f t="shared" si="304"/>
        <v>39283926</v>
      </c>
      <c r="J4616" s="10">
        <v>45887</v>
      </c>
      <c r="K4616" s="11">
        <v>283926</v>
      </c>
      <c r="L4616" s="11">
        <f t="shared" si="302"/>
        <v>0</v>
      </c>
    </row>
    <row r="4617" spans="1:14">
      <c r="A4617" t="s">
        <v>403</v>
      </c>
      <c r="B4617" t="s">
        <v>41</v>
      </c>
      <c r="C4617" s="9">
        <v>45236</v>
      </c>
      <c r="D4617" s="10">
        <v>45861</v>
      </c>
      <c r="E4617" s="11">
        <v>4343500</v>
      </c>
      <c r="F4617" t="s">
        <v>288</v>
      </c>
      <c r="G4617" s="10">
        <f t="shared" si="303"/>
        <v>45891</v>
      </c>
      <c r="H4617" t="s">
        <v>284</v>
      </c>
      <c r="I4617" s="12" t="str">
        <f t="shared" si="304"/>
        <v>452364343500</v>
      </c>
      <c r="J4617" s="10">
        <v>45868</v>
      </c>
      <c r="K4617" s="11">
        <v>4343500</v>
      </c>
      <c r="L4617" s="11">
        <f t="shared" si="302"/>
        <v>0</v>
      </c>
    </row>
    <row r="4618" spans="1:14">
      <c r="A4618" t="s">
        <v>305</v>
      </c>
      <c r="B4618" t="s">
        <v>41</v>
      </c>
      <c r="C4618" s="9">
        <v>5342347</v>
      </c>
      <c r="D4618" s="10">
        <v>45861</v>
      </c>
      <c r="E4618" s="11">
        <v>1305470</v>
      </c>
      <c r="F4618" t="s">
        <v>288</v>
      </c>
      <c r="G4618" s="10">
        <f t="shared" si="303"/>
        <v>45891</v>
      </c>
      <c r="H4618" t="s">
        <v>284</v>
      </c>
      <c r="I4618" s="12" t="str">
        <f t="shared" si="304"/>
        <v>53423471305470</v>
      </c>
      <c r="J4618" s="10">
        <v>45861</v>
      </c>
      <c r="K4618" s="11">
        <v>1305470</v>
      </c>
      <c r="L4618" s="11">
        <f t="shared" si="302"/>
        <v>0</v>
      </c>
    </row>
    <row r="4619" spans="1:14">
      <c r="A4619" t="s">
        <v>63</v>
      </c>
      <c r="B4619" t="s">
        <v>41</v>
      </c>
      <c r="C4619" s="9">
        <v>10433</v>
      </c>
      <c r="D4619" s="10">
        <v>45862</v>
      </c>
      <c r="E4619" s="11">
        <v>1493920</v>
      </c>
      <c r="F4619" t="s">
        <v>288</v>
      </c>
      <c r="G4619" s="10">
        <f t="shared" si="303"/>
        <v>45892</v>
      </c>
      <c r="H4619" t="s">
        <v>284</v>
      </c>
      <c r="I4619" s="12" t="str">
        <f t="shared" si="304"/>
        <v>104331493920</v>
      </c>
      <c r="J4619" s="10">
        <v>45887</v>
      </c>
      <c r="K4619" s="11">
        <v>1493920</v>
      </c>
      <c r="L4619" s="11">
        <f t="shared" si="302"/>
        <v>0</v>
      </c>
      <c r="N4619" s="13" t="s">
        <v>613</v>
      </c>
    </row>
    <row r="4620" spans="1:14">
      <c r="A4620" t="s">
        <v>55</v>
      </c>
      <c r="B4620" t="s">
        <v>41</v>
      </c>
      <c r="C4620" s="9">
        <v>1204958</v>
      </c>
      <c r="D4620" s="10">
        <v>45862</v>
      </c>
      <c r="E4620" s="11">
        <v>7991938</v>
      </c>
      <c r="F4620" t="s">
        <v>288</v>
      </c>
      <c r="G4620" s="10">
        <f t="shared" si="303"/>
        <v>45892</v>
      </c>
      <c r="H4620" t="s">
        <v>284</v>
      </c>
      <c r="I4620" s="12" t="str">
        <f t="shared" si="304"/>
        <v>12049587991938</v>
      </c>
      <c r="J4620" s="10">
        <v>45887</v>
      </c>
      <c r="K4620" s="11">
        <v>7991938</v>
      </c>
      <c r="L4620" s="11">
        <f t="shared" si="302"/>
        <v>0</v>
      </c>
      <c r="N4620" s="14" t="s">
        <v>304</v>
      </c>
    </row>
    <row r="4621" spans="1:14">
      <c r="A4621" t="s">
        <v>552</v>
      </c>
      <c r="B4621" t="s">
        <v>41</v>
      </c>
      <c r="C4621" s="9">
        <v>258269</v>
      </c>
      <c r="D4621" s="10">
        <v>45862</v>
      </c>
      <c r="E4621" s="11">
        <v>696650</v>
      </c>
      <c r="F4621" t="s">
        <v>288</v>
      </c>
      <c r="G4621" s="10">
        <f t="shared" si="303"/>
        <v>45892</v>
      </c>
      <c r="H4621" t="s">
        <v>284</v>
      </c>
      <c r="I4621" s="12" t="str">
        <f t="shared" si="304"/>
        <v>258269696650</v>
      </c>
      <c r="J4621" s="10">
        <v>45887</v>
      </c>
      <c r="K4621" s="11">
        <v>696650</v>
      </c>
      <c r="L4621" s="11">
        <f t="shared" si="302"/>
        <v>0</v>
      </c>
    </row>
    <row r="4622" spans="1:14">
      <c r="A4622" t="s">
        <v>553</v>
      </c>
      <c r="B4622" t="s">
        <v>41</v>
      </c>
      <c r="C4622" s="9">
        <v>14708</v>
      </c>
      <c r="D4622" s="10">
        <v>45862</v>
      </c>
      <c r="E4622" s="11">
        <v>133835</v>
      </c>
      <c r="F4622" t="s">
        <v>288</v>
      </c>
      <c r="G4622" s="10">
        <f t="shared" si="303"/>
        <v>45892</v>
      </c>
      <c r="H4622" t="s">
        <v>284</v>
      </c>
      <c r="I4622" s="12" t="str">
        <f t="shared" si="304"/>
        <v>14708133835</v>
      </c>
      <c r="J4622" s="10">
        <v>45887</v>
      </c>
      <c r="K4622" s="11">
        <v>133835</v>
      </c>
      <c r="L4622" s="11">
        <f t="shared" si="302"/>
        <v>0</v>
      </c>
    </row>
    <row r="4623" spans="1:14">
      <c r="A4623" t="s">
        <v>317</v>
      </c>
      <c r="B4623" t="s">
        <v>41</v>
      </c>
      <c r="C4623" s="9">
        <v>24558515</v>
      </c>
      <c r="D4623" s="10">
        <v>45862</v>
      </c>
      <c r="E4623" s="11">
        <v>6303890</v>
      </c>
      <c r="F4623" t="s">
        <v>288</v>
      </c>
      <c r="G4623" s="10">
        <f t="shared" si="303"/>
        <v>45892</v>
      </c>
      <c r="H4623" t="s">
        <v>284</v>
      </c>
      <c r="I4623" s="12" t="str">
        <f t="shared" si="304"/>
        <v>245585156303890</v>
      </c>
      <c r="J4623" s="10">
        <v>45862</v>
      </c>
      <c r="K4623" s="11">
        <v>6303890</v>
      </c>
      <c r="L4623" s="11">
        <f t="shared" si="302"/>
        <v>0</v>
      </c>
    </row>
    <row r="4624" spans="1:14">
      <c r="A4624" t="s">
        <v>336</v>
      </c>
      <c r="B4624" t="s">
        <v>41</v>
      </c>
      <c r="C4624" s="9">
        <v>58463</v>
      </c>
      <c r="D4624" s="10">
        <v>45863</v>
      </c>
      <c r="E4624" s="11">
        <v>237930</v>
      </c>
      <c r="F4624" t="s">
        <v>288</v>
      </c>
      <c r="G4624" s="10">
        <f t="shared" si="303"/>
        <v>45893</v>
      </c>
      <c r="H4624" t="s">
        <v>284</v>
      </c>
      <c r="I4624" s="12" t="str">
        <f t="shared" si="304"/>
        <v>58463237930</v>
      </c>
      <c r="J4624" s="10">
        <v>45863</v>
      </c>
      <c r="K4624" s="11">
        <v>237930</v>
      </c>
      <c r="L4624" s="11">
        <f t="shared" si="302"/>
        <v>0</v>
      </c>
    </row>
    <row r="4625" spans="1:14">
      <c r="A4625" t="s">
        <v>52</v>
      </c>
      <c r="B4625" t="s">
        <v>41</v>
      </c>
      <c r="C4625" s="9">
        <v>131410</v>
      </c>
      <c r="D4625" s="10">
        <v>45863</v>
      </c>
      <c r="E4625" s="11">
        <v>10817</v>
      </c>
      <c r="F4625" t="s">
        <v>288</v>
      </c>
      <c r="G4625" s="10">
        <f t="shared" si="303"/>
        <v>45893</v>
      </c>
      <c r="H4625" t="s">
        <v>284</v>
      </c>
      <c r="I4625" s="12" t="str">
        <f t="shared" si="304"/>
        <v>13141010817</v>
      </c>
      <c r="J4625" s="10">
        <v>45887</v>
      </c>
      <c r="K4625" s="11">
        <v>10817</v>
      </c>
      <c r="L4625" s="11">
        <f t="shared" si="302"/>
        <v>0</v>
      </c>
    </row>
    <row r="4626" spans="1:14">
      <c r="A4626" t="s">
        <v>478</v>
      </c>
      <c r="B4626" t="s">
        <v>41</v>
      </c>
      <c r="C4626" s="9">
        <v>680</v>
      </c>
      <c r="D4626" s="10">
        <v>45863</v>
      </c>
      <c r="E4626" s="11">
        <v>372801</v>
      </c>
      <c r="F4626" t="s">
        <v>288</v>
      </c>
      <c r="G4626" s="10">
        <f t="shared" si="303"/>
        <v>45893</v>
      </c>
      <c r="H4626" t="s">
        <v>284</v>
      </c>
      <c r="I4626" s="12" t="str">
        <f t="shared" si="304"/>
        <v>680372801</v>
      </c>
      <c r="J4626" s="10">
        <v>45876</v>
      </c>
      <c r="K4626" s="11">
        <v>372801</v>
      </c>
      <c r="L4626" s="11">
        <f t="shared" si="302"/>
        <v>0</v>
      </c>
    </row>
    <row r="4627" spans="1:14">
      <c r="A4627" t="s">
        <v>532</v>
      </c>
      <c r="B4627" t="s">
        <v>41</v>
      </c>
      <c r="C4627" s="9">
        <v>3381</v>
      </c>
      <c r="D4627" s="10">
        <v>45863</v>
      </c>
      <c r="E4627" s="11">
        <v>946017</v>
      </c>
      <c r="F4627" t="s">
        <v>288</v>
      </c>
      <c r="G4627" s="10">
        <f t="shared" si="303"/>
        <v>45893</v>
      </c>
      <c r="H4627" t="s">
        <v>284</v>
      </c>
      <c r="I4627" s="12" t="str">
        <f t="shared" si="304"/>
        <v>3381946017</v>
      </c>
      <c r="J4627" s="10">
        <v>45887</v>
      </c>
      <c r="K4627" s="11">
        <v>946017</v>
      </c>
      <c r="L4627" s="11">
        <f t="shared" si="302"/>
        <v>0</v>
      </c>
    </row>
    <row r="4628" spans="1:14">
      <c r="A4628" t="s">
        <v>54</v>
      </c>
      <c r="B4628" t="s">
        <v>41</v>
      </c>
      <c r="C4628" s="9">
        <v>99998</v>
      </c>
      <c r="D4628" s="10">
        <v>45863</v>
      </c>
      <c r="E4628" s="11">
        <v>1028009</v>
      </c>
      <c r="F4628" t="s">
        <v>288</v>
      </c>
      <c r="G4628" s="10">
        <f t="shared" si="303"/>
        <v>45893</v>
      </c>
      <c r="H4628" t="s">
        <v>284</v>
      </c>
      <c r="I4628" s="12" t="str">
        <f t="shared" si="304"/>
        <v>999981028009</v>
      </c>
      <c r="J4628" s="10">
        <v>45881</v>
      </c>
      <c r="K4628" s="11">
        <f>100831+927178</f>
        <v>1028009</v>
      </c>
      <c r="L4628" s="11">
        <f t="shared" si="302"/>
        <v>0</v>
      </c>
      <c r="M4628" t="s">
        <v>912</v>
      </c>
      <c r="N4628" s="13" t="s">
        <v>582</v>
      </c>
    </row>
    <row r="4629" spans="1:14">
      <c r="A4629" t="s">
        <v>305</v>
      </c>
      <c r="B4629" t="s">
        <v>41</v>
      </c>
      <c r="C4629" s="9">
        <v>5342994</v>
      </c>
      <c r="D4629" s="10">
        <v>45863</v>
      </c>
      <c r="E4629" s="11">
        <v>404470</v>
      </c>
      <c r="F4629" t="s">
        <v>288</v>
      </c>
      <c r="G4629" s="10">
        <f t="shared" si="303"/>
        <v>45893</v>
      </c>
      <c r="H4629" t="s">
        <v>284</v>
      </c>
      <c r="I4629" s="12" t="str">
        <f t="shared" si="304"/>
        <v>5342994404470</v>
      </c>
      <c r="J4629" s="10">
        <v>45863</v>
      </c>
      <c r="K4629" s="11">
        <v>404470</v>
      </c>
      <c r="L4629" s="11">
        <f t="shared" si="302"/>
        <v>0</v>
      </c>
    </row>
    <row r="4630" spans="1:14">
      <c r="A4630" t="s">
        <v>305</v>
      </c>
      <c r="B4630" t="s">
        <v>41</v>
      </c>
      <c r="C4630" s="9">
        <v>5342997</v>
      </c>
      <c r="D4630" s="10">
        <v>45863</v>
      </c>
      <c r="E4630" s="11">
        <v>1364480</v>
      </c>
      <c r="F4630" t="s">
        <v>288</v>
      </c>
      <c r="G4630" s="10">
        <f t="shared" si="303"/>
        <v>45893</v>
      </c>
      <c r="H4630" t="s">
        <v>284</v>
      </c>
      <c r="I4630" s="12" t="str">
        <f t="shared" si="304"/>
        <v>53429971364480</v>
      </c>
      <c r="J4630" s="10">
        <v>45863</v>
      </c>
      <c r="K4630" s="11">
        <v>1364480</v>
      </c>
      <c r="L4630" s="11">
        <f t="shared" si="302"/>
        <v>0</v>
      </c>
    </row>
    <row r="4631" spans="1:14">
      <c r="A4631" t="s">
        <v>305</v>
      </c>
      <c r="B4631" t="s">
        <v>41</v>
      </c>
      <c r="C4631" s="9">
        <v>5343007</v>
      </c>
      <c r="D4631" s="10">
        <v>45863</v>
      </c>
      <c r="E4631" s="11">
        <v>424480</v>
      </c>
      <c r="F4631" t="s">
        <v>288</v>
      </c>
      <c r="G4631" s="10">
        <f t="shared" si="303"/>
        <v>45893</v>
      </c>
      <c r="H4631" t="s">
        <v>284</v>
      </c>
      <c r="I4631" s="12" t="str">
        <f t="shared" si="304"/>
        <v>5343007424480</v>
      </c>
      <c r="J4631" s="10">
        <v>45863</v>
      </c>
      <c r="K4631" s="11">
        <v>424480</v>
      </c>
      <c r="L4631" s="11">
        <f t="shared" si="302"/>
        <v>0</v>
      </c>
    </row>
    <row r="4632" spans="1:14">
      <c r="A4632" t="s">
        <v>57</v>
      </c>
      <c r="B4632" t="s">
        <v>41</v>
      </c>
      <c r="C4632" s="9">
        <v>626718</v>
      </c>
      <c r="D4632" s="10">
        <v>45863</v>
      </c>
      <c r="E4632" s="11">
        <v>246501</v>
      </c>
      <c r="F4632" t="s">
        <v>288</v>
      </c>
      <c r="G4632" s="10">
        <f t="shared" si="303"/>
        <v>45893</v>
      </c>
      <c r="H4632" t="s">
        <v>284</v>
      </c>
      <c r="I4632" s="12" t="str">
        <f t="shared" si="304"/>
        <v>626718246501</v>
      </c>
      <c r="J4632" s="10">
        <v>45887</v>
      </c>
      <c r="K4632" s="11">
        <v>246501</v>
      </c>
      <c r="L4632" s="11">
        <f t="shared" si="302"/>
        <v>0</v>
      </c>
    </row>
    <row r="4633" spans="1:14">
      <c r="A4633" t="s">
        <v>839</v>
      </c>
      <c r="B4633" t="s">
        <v>41</v>
      </c>
      <c r="C4633" s="9">
        <v>9962</v>
      </c>
      <c r="D4633" s="10">
        <v>45863</v>
      </c>
      <c r="E4633" s="11">
        <v>13992</v>
      </c>
      <c r="F4633" t="s">
        <v>288</v>
      </c>
      <c r="G4633" s="10">
        <f t="shared" si="303"/>
        <v>45893</v>
      </c>
      <c r="H4633" t="s">
        <v>284</v>
      </c>
      <c r="I4633" s="12" t="str">
        <f t="shared" si="304"/>
        <v>996213992</v>
      </c>
      <c r="J4633" s="10">
        <v>45887</v>
      </c>
      <c r="K4633" s="11">
        <v>13992</v>
      </c>
      <c r="L4633" s="11">
        <f t="shared" si="302"/>
        <v>0</v>
      </c>
    </row>
    <row r="4634" spans="1:14">
      <c r="A4634" t="s">
        <v>447</v>
      </c>
      <c r="B4634" t="s">
        <v>41</v>
      </c>
      <c r="C4634" s="9">
        <v>2885980</v>
      </c>
      <c r="D4634" s="10">
        <v>45864</v>
      </c>
      <c r="E4634" s="11">
        <v>46940</v>
      </c>
      <c r="F4634" t="s">
        <v>288</v>
      </c>
      <c r="G4634" s="10">
        <f t="shared" si="303"/>
        <v>45894</v>
      </c>
      <c r="H4634" t="s">
        <v>284</v>
      </c>
      <c r="I4634" s="12" t="str">
        <f t="shared" si="304"/>
        <v>288598046940</v>
      </c>
      <c r="J4634" s="10">
        <v>45864</v>
      </c>
      <c r="K4634" s="11">
        <v>46940</v>
      </c>
      <c r="L4634" s="11">
        <f t="shared" si="302"/>
        <v>0</v>
      </c>
      <c r="M4634" t="s">
        <v>579</v>
      </c>
    </row>
    <row r="4635" spans="1:14">
      <c r="A4635" t="s">
        <v>478</v>
      </c>
      <c r="B4635" t="s">
        <v>41</v>
      </c>
      <c r="C4635" s="9">
        <v>681</v>
      </c>
      <c r="D4635" s="10">
        <v>45865</v>
      </c>
      <c r="E4635" s="11">
        <v>359801</v>
      </c>
      <c r="F4635" t="s">
        <v>288</v>
      </c>
      <c r="G4635" s="10">
        <f t="shared" si="303"/>
        <v>45895</v>
      </c>
      <c r="H4635" t="s">
        <v>284</v>
      </c>
      <c r="I4635" s="12" t="str">
        <f t="shared" si="304"/>
        <v>681359801</v>
      </c>
      <c r="J4635" s="10">
        <v>45876</v>
      </c>
      <c r="K4635" s="11">
        <v>359801</v>
      </c>
      <c r="L4635" s="11">
        <f t="shared" si="302"/>
        <v>0</v>
      </c>
    </row>
    <row r="4636" spans="1:14">
      <c r="A4636" t="s">
        <v>305</v>
      </c>
      <c r="B4636" t="s">
        <v>41</v>
      </c>
      <c r="C4636" s="9">
        <v>5343814</v>
      </c>
      <c r="D4636" s="10">
        <v>45866</v>
      </c>
      <c r="E4636" s="11">
        <v>529990</v>
      </c>
      <c r="F4636" t="s">
        <v>288</v>
      </c>
      <c r="G4636" s="10">
        <f t="shared" si="303"/>
        <v>45896</v>
      </c>
      <c r="H4636" t="s">
        <v>284</v>
      </c>
      <c r="I4636" s="12" t="str">
        <f t="shared" si="304"/>
        <v>5343814529990</v>
      </c>
      <c r="J4636" s="10">
        <v>45866</v>
      </c>
      <c r="K4636" s="11">
        <v>529990</v>
      </c>
      <c r="L4636" s="11">
        <f t="shared" si="302"/>
        <v>0</v>
      </c>
    </row>
    <row r="4637" spans="1:14">
      <c r="A4637" t="s">
        <v>98</v>
      </c>
      <c r="B4637" t="s">
        <v>41</v>
      </c>
      <c r="C4637" s="9">
        <v>9836</v>
      </c>
      <c r="D4637" s="10">
        <v>45866</v>
      </c>
      <c r="E4637" s="11">
        <v>2765888</v>
      </c>
      <c r="F4637" t="s">
        <v>288</v>
      </c>
      <c r="G4637" s="10">
        <f t="shared" si="303"/>
        <v>45896</v>
      </c>
      <c r="H4637" t="s">
        <v>284</v>
      </c>
      <c r="I4637" s="12" t="str">
        <f t="shared" si="304"/>
        <v>98362765888</v>
      </c>
      <c r="J4637" s="10">
        <v>45894</v>
      </c>
      <c r="K4637" s="11">
        <v>2765888</v>
      </c>
      <c r="L4637" s="11">
        <f t="shared" si="302"/>
        <v>0</v>
      </c>
    </row>
    <row r="4638" spans="1:14">
      <c r="A4638" t="s">
        <v>96</v>
      </c>
      <c r="B4638" t="s">
        <v>41</v>
      </c>
      <c r="C4638" s="9">
        <v>15962</v>
      </c>
      <c r="D4638" s="10">
        <v>45866</v>
      </c>
      <c r="E4638" s="11">
        <v>4670808</v>
      </c>
      <c r="F4638" t="s">
        <v>288</v>
      </c>
      <c r="G4638" s="10">
        <f t="shared" si="303"/>
        <v>45896</v>
      </c>
      <c r="H4638" t="s">
        <v>284</v>
      </c>
      <c r="I4638" s="12" t="str">
        <f t="shared" si="304"/>
        <v>159624670808</v>
      </c>
      <c r="J4638" s="10">
        <v>45842</v>
      </c>
      <c r="K4638" s="11">
        <v>4506183</v>
      </c>
      <c r="L4638" s="11">
        <f t="shared" si="302"/>
        <v>-164625</v>
      </c>
      <c r="M4638" t="s">
        <v>913</v>
      </c>
    </row>
    <row r="4639" spans="1:14">
      <c r="A4639" t="s">
        <v>914</v>
      </c>
      <c r="B4639" t="s">
        <v>41</v>
      </c>
      <c r="C4639" s="9">
        <v>55872806</v>
      </c>
      <c r="D4639" s="10">
        <v>45867</v>
      </c>
      <c r="E4639" s="11">
        <v>350</v>
      </c>
      <c r="F4639" t="s">
        <v>288</v>
      </c>
      <c r="G4639" s="10">
        <f t="shared" si="303"/>
        <v>45897</v>
      </c>
      <c r="H4639" t="s">
        <v>284</v>
      </c>
      <c r="I4639" s="12" t="str">
        <f t="shared" si="304"/>
        <v>55872806350</v>
      </c>
      <c r="J4639" s="10">
        <v>45867</v>
      </c>
      <c r="K4639" s="11">
        <v>350</v>
      </c>
      <c r="L4639" s="11">
        <f t="shared" si="302"/>
        <v>0</v>
      </c>
    </row>
    <row r="4640" spans="1:14">
      <c r="A4640" t="s">
        <v>305</v>
      </c>
      <c r="B4640" t="s">
        <v>310</v>
      </c>
      <c r="C4640" s="9">
        <v>27787972</v>
      </c>
      <c r="D4640" s="10">
        <v>45867</v>
      </c>
      <c r="E4640" s="11">
        <v>-565880</v>
      </c>
      <c r="F4640" t="s">
        <v>288</v>
      </c>
      <c r="G4640" s="10">
        <f t="shared" si="303"/>
        <v>45897</v>
      </c>
      <c r="H4640" t="s">
        <v>311</v>
      </c>
      <c r="I4640" s="12" t="str">
        <f t="shared" si="304"/>
        <v>27787972-565880</v>
      </c>
      <c r="L4640" s="11">
        <f t="shared" si="302"/>
        <v>565880</v>
      </c>
    </row>
    <row r="4641" spans="1:13">
      <c r="A4641" t="s">
        <v>763</v>
      </c>
      <c r="B4641" t="s">
        <v>41</v>
      </c>
      <c r="C4641" s="9">
        <v>24562092</v>
      </c>
      <c r="D4641" s="10">
        <v>45867</v>
      </c>
      <c r="E4641" s="11">
        <v>2006120</v>
      </c>
      <c r="F4641" t="s">
        <v>288</v>
      </c>
      <c r="G4641" s="10">
        <f t="shared" si="303"/>
        <v>45897</v>
      </c>
      <c r="H4641" t="s">
        <v>284</v>
      </c>
      <c r="I4641" s="12" t="str">
        <f t="shared" si="304"/>
        <v>245620922006120</v>
      </c>
      <c r="J4641" s="10">
        <v>45867</v>
      </c>
      <c r="K4641" s="11">
        <v>2006120</v>
      </c>
      <c r="L4641" s="11">
        <f t="shared" si="302"/>
        <v>0</v>
      </c>
    </row>
    <row r="4642" spans="1:13">
      <c r="A4642" t="s">
        <v>488</v>
      </c>
      <c r="B4642" t="s">
        <v>41</v>
      </c>
      <c r="C4642" s="9">
        <v>52410744</v>
      </c>
      <c r="D4642" s="10">
        <v>45867</v>
      </c>
      <c r="E4642" s="11">
        <v>13217</v>
      </c>
      <c r="F4642" t="s">
        <v>288</v>
      </c>
      <c r="G4642" s="10">
        <f t="shared" si="303"/>
        <v>45897</v>
      </c>
      <c r="H4642" t="s">
        <v>284</v>
      </c>
      <c r="I4642" s="12" t="str">
        <f t="shared" si="304"/>
        <v>5241074413217</v>
      </c>
      <c r="J4642" s="10">
        <v>45867</v>
      </c>
      <c r="K4642" s="11">
        <v>13217</v>
      </c>
      <c r="L4642" s="11">
        <f t="shared" si="302"/>
        <v>0</v>
      </c>
    </row>
    <row r="4643" spans="1:13">
      <c r="A4643" t="s">
        <v>488</v>
      </c>
      <c r="B4643" t="s">
        <v>297</v>
      </c>
      <c r="C4643" s="9">
        <v>13819363</v>
      </c>
      <c r="D4643" s="10">
        <v>45867</v>
      </c>
      <c r="E4643" s="11">
        <v>6220</v>
      </c>
      <c r="F4643" t="s">
        <v>288</v>
      </c>
      <c r="G4643" s="10">
        <f t="shared" si="303"/>
        <v>45897</v>
      </c>
      <c r="H4643" t="s">
        <v>284</v>
      </c>
      <c r="I4643" s="12" t="str">
        <f t="shared" si="304"/>
        <v>138193636220</v>
      </c>
      <c r="J4643" s="10">
        <v>45867</v>
      </c>
      <c r="K4643" s="11">
        <v>6220</v>
      </c>
      <c r="L4643" s="11">
        <f t="shared" si="302"/>
        <v>0</v>
      </c>
    </row>
    <row r="4644" spans="1:13">
      <c r="A4644" t="s">
        <v>305</v>
      </c>
      <c r="B4644" t="s">
        <v>41</v>
      </c>
      <c r="C4644" s="9">
        <v>5343970</v>
      </c>
      <c r="D4644" s="10">
        <v>45867</v>
      </c>
      <c r="E4644" s="11">
        <v>1044930</v>
      </c>
      <c r="F4644" t="s">
        <v>288</v>
      </c>
      <c r="G4644" s="10">
        <f t="shared" si="303"/>
        <v>45897</v>
      </c>
      <c r="H4644" t="s">
        <v>284</v>
      </c>
      <c r="I4644" s="12" t="str">
        <f t="shared" si="304"/>
        <v>53439701044930</v>
      </c>
      <c r="J4644" s="10">
        <v>45867</v>
      </c>
      <c r="K4644" s="11">
        <v>1044930</v>
      </c>
      <c r="L4644" s="11">
        <f t="shared" si="302"/>
        <v>0</v>
      </c>
    </row>
    <row r="4645" spans="1:13">
      <c r="A4645" t="s">
        <v>305</v>
      </c>
      <c r="B4645" t="s">
        <v>41</v>
      </c>
      <c r="C4645" s="9">
        <v>5343946</v>
      </c>
      <c r="D4645" s="10">
        <v>45867</v>
      </c>
      <c r="E4645" s="11">
        <v>456900</v>
      </c>
      <c r="F4645" t="s">
        <v>288</v>
      </c>
      <c r="G4645" s="10">
        <f t="shared" si="303"/>
        <v>45897</v>
      </c>
      <c r="H4645" t="s">
        <v>327</v>
      </c>
      <c r="I4645" s="12" t="str">
        <f t="shared" si="304"/>
        <v>5343946456900</v>
      </c>
      <c r="L4645" s="11">
        <f t="shared" si="302"/>
        <v>-456900</v>
      </c>
      <c r="M4645" s="46" t="s">
        <v>915</v>
      </c>
    </row>
    <row r="4646" spans="1:13">
      <c r="A4646" t="s">
        <v>916</v>
      </c>
      <c r="B4646" t="s">
        <v>41</v>
      </c>
      <c r="C4646" s="9">
        <v>258656</v>
      </c>
      <c r="D4646" s="10">
        <v>45867</v>
      </c>
      <c r="E4646" s="11">
        <v>696650</v>
      </c>
      <c r="F4646" t="s">
        <v>288</v>
      </c>
      <c r="G4646" s="10">
        <f t="shared" si="303"/>
        <v>45897</v>
      </c>
      <c r="H4646" t="s">
        <v>327</v>
      </c>
      <c r="I4646" s="12" t="str">
        <f t="shared" si="304"/>
        <v>258656696650</v>
      </c>
      <c r="L4646" s="11">
        <f t="shared" si="302"/>
        <v>-696650</v>
      </c>
    </row>
    <row r="4647" spans="1:13">
      <c r="A4647" t="s">
        <v>46</v>
      </c>
      <c r="B4647" t="s">
        <v>41</v>
      </c>
      <c r="C4647" s="9">
        <v>26465</v>
      </c>
      <c r="D4647" s="10">
        <v>45867</v>
      </c>
      <c r="E4647" s="11">
        <v>483545</v>
      </c>
      <c r="F4647" t="s">
        <v>288</v>
      </c>
      <c r="G4647" s="10">
        <f t="shared" si="303"/>
        <v>45897</v>
      </c>
      <c r="H4647" t="s">
        <v>284</v>
      </c>
      <c r="I4647" s="12" t="str">
        <f t="shared" si="304"/>
        <v>26465483545</v>
      </c>
      <c r="J4647" s="10">
        <v>45894</v>
      </c>
      <c r="K4647" s="11">
        <v>483545</v>
      </c>
      <c r="L4647" s="11">
        <f t="shared" si="302"/>
        <v>0</v>
      </c>
    </row>
    <row r="4648" spans="1:13">
      <c r="A4648" t="s">
        <v>336</v>
      </c>
      <c r="B4648" t="s">
        <v>41</v>
      </c>
      <c r="C4648" s="9">
        <v>58587</v>
      </c>
      <c r="D4648" s="10">
        <v>45867</v>
      </c>
      <c r="E4648" s="11">
        <v>1017751</v>
      </c>
      <c r="F4648" t="s">
        <v>288</v>
      </c>
      <c r="G4648" s="10">
        <f t="shared" si="303"/>
        <v>45897</v>
      </c>
      <c r="H4648" t="s">
        <v>284</v>
      </c>
      <c r="I4648" s="12" t="str">
        <f t="shared" si="304"/>
        <v>585871017751</v>
      </c>
      <c r="J4648" s="10">
        <v>45867</v>
      </c>
      <c r="K4648" s="11">
        <v>1017751</v>
      </c>
      <c r="L4648" s="11">
        <f t="shared" si="302"/>
        <v>0</v>
      </c>
    </row>
    <row r="4649" spans="1:13">
      <c r="A4649" t="s">
        <v>337</v>
      </c>
      <c r="B4649" t="s">
        <v>41</v>
      </c>
      <c r="C4649" s="9">
        <v>141575173</v>
      </c>
      <c r="D4649" s="10">
        <v>45868</v>
      </c>
      <c r="E4649" s="11">
        <v>268980</v>
      </c>
      <c r="F4649" t="s">
        <v>288</v>
      </c>
      <c r="G4649" s="10">
        <f t="shared" si="303"/>
        <v>45898</v>
      </c>
      <c r="H4649" t="s">
        <v>284</v>
      </c>
      <c r="I4649" s="12" t="str">
        <f t="shared" si="304"/>
        <v>141575173268980</v>
      </c>
      <c r="J4649" s="10">
        <v>45869</v>
      </c>
      <c r="K4649" s="11">
        <v>268980</v>
      </c>
      <c r="L4649" s="11">
        <f t="shared" si="302"/>
        <v>0</v>
      </c>
    </row>
    <row r="4650" spans="1:13">
      <c r="A4650" t="s">
        <v>726</v>
      </c>
      <c r="B4650" t="s">
        <v>41</v>
      </c>
      <c r="C4650" s="9">
        <v>83346</v>
      </c>
      <c r="D4650" s="10">
        <v>45868</v>
      </c>
      <c r="E4650" s="11">
        <v>219969</v>
      </c>
      <c r="F4650" t="s">
        <v>288</v>
      </c>
      <c r="G4650" s="10">
        <f t="shared" si="303"/>
        <v>45898</v>
      </c>
      <c r="H4650" t="s">
        <v>284</v>
      </c>
      <c r="I4650" s="12" t="str">
        <f t="shared" si="304"/>
        <v>83346219969</v>
      </c>
      <c r="J4650" s="10">
        <v>45726</v>
      </c>
      <c r="K4650" s="11">
        <v>219969</v>
      </c>
      <c r="L4650" s="11">
        <f t="shared" si="302"/>
        <v>0</v>
      </c>
      <c r="M4650" t="s">
        <v>917</v>
      </c>
    </row>
    <row r="4651" spans="1:13">
      <c r="A4651" t="s">
        <v>918</v>
      </c>
      <c r="B4651" t="s">
        <v>41</v>
      </c>
      <c r="C4651" s="9">
        <v>2492</v>
      </c>
      <c r="D4651" s="10">
        <v>45868</v>
      </c>
      <c r="E4651" s="11">
        <v>215760</v>
      </c>
      <c r="F4651" t="s">
        <v>288</v>
      </c>
      <c r="G4651" s="10">
        <f t="shared" si="303"/>
        <v>45898</v>
      </c>
      <c r="H4651" t="s">
        <v>284</v>
      </c>
      <c r="I4651" s="12" t="str">
        <f t="shared" si="304"/>
        <v>2492215760</v>
      </c>
      <c r="J4651" s="10">
        <v>45863</v>
      </c>
      <c r="K4651" s="11">
        <v>215760</v>
      </c>
      <c r="L4651" s="11">
        <f t="shared" si="302"/>
        <v>0</v>
      </c>
    </row>
    <row r="4652" spans="1:13">
      <c r="A4652" t="s">
        <v>65</v>
      </c>
      <c r="B4652" t="s">
        <v>41</v>
      </c>
      <c r="C4652" s="9">
        <v>6070</v>
      </c>
      <c r="D4652" s="10">
        <v>45868</v>
      </c>
      <c r="E4652" s="11">
        <v>147959</v>
      </c>
      <c r="F4652" t="s">
        <v>288</v>
      </c>
      <c r="G4652" s="10">
        <f t="shared" si="303"/>
        <v>45898</v>
      </c>
      <c r="H4652" t="s">
        <v>284</v>
      </c>
      <c r="I4652" s="12" t="str">
        <f t="shared" si="304"/>
        <v>6070147959</v>
      </c>
      <c r="J4652" s="10">
        <v>45894</v>
      </c>
      <c r="K4652" s="11">
        <v>147959</v>
      </c>
      <c r="L4652" s="11">
        <f t="shared" si="302"/>
        <v>0</v>
      </c>
    </row>
    <row r="4653" spans="1:13">
      <c r="A4653" t="s">
        <v>706</v>
      </c>
      <c r="B4653" t="s">
        <v>41</v>
      </c>
      <c r="C4653" s="9">
        <v>2544</v>
      </c>
      <c r="D4653" s="10">
        <v>45868</v>
      </c>
      <c r="E4653" s="11">
        <v>131940</v>
      </c>
      <c r="F4653" t="s">
        <v>288</v>
      </c>
      <c r="G4653" s="10">
        <f t="shared" si="303"/>
        <v>45898</v>
      </c>
      <c r="H4653" t="s">
        <v>284</v>
      </c>
      <c r="I4653" s="12" t="str">
        <f t="shared" si="304"/>
        <v>2544131940</v>
      </c>
      <c r="J4653" s="10">
        <v>45894</v>
      </c>
      <c r="K4653" s="11">
        <v>131940</v>
      </c>
      <c r="L4653" s="11">
        <f t="shared" si="302"/>
        <v>0</v>
      </c>
    </row>
    <row r="4654" spans="1:13">
      <c r="A4654" t="s">
        <v>305</v>
      </c>
      <c r="B4654" t="s">
        <v>41</v>
      </c>
      <c r="C4654" s="9">
        <v>5344359</v>
      </c>
      <c r="D4654" s="10">
        <v>45868</v>
      </c>
      <c r="E4654" s="11">
        <v>1503980</v>
      </c>
      <c r="F4654" t="s">
        <v>288</v>
      </c>
      <c r="G4654" s="10">
        <f t="shared" si="303"/>
        <v>45898</v>
      </c>
      <c r="H4654" t="s">
        <v>284</v>
      </c>
      <c r="I4654" s="12" t="str">
        <f t="shared" si="304"/>
        <v>53443591503980</v>
      </c>
      <c r="J4654" s="10">
        <v>45869</v>
      </c>
      <c r="K4654" s="11">
        <v>1503980</v>
      </c>
      <c r="L4654" s="11">
        <f t="shared" si="302"/>
        <v>0</v>
      </c>
    </row>
    <row r="4655" spans="1:13">
      <c r="A4655" t="s">
        <v>47</v>
      </c>
      <c r="B4655" t="s">
        <v>41</v>
      </c>
      <c r="C4655" s="9">
        <v>14559</v>
      </c>
      <c r="D4655" s="10">
        <v>45868</v>
      </c>
      <c r="E4655" s="11">
        <v>1811151</v>
      </c>
      <c r="F4655" t="s">
        <v>288</v>
      </c>
      <c r="G4655" s="10">
        <f t="shared" si="303"/>
        <v>45898</v>
      </c>
      <c r="H4655" t="s">
        <v>284</v>
      </c>
      <c r="I4655" s="12" t="str">
        <f t="shared" si="304"/>
        <v>145591811151</v>
      </c>
      <c r="J4655" s="10">
        <v>45894</v>
      </c>
      <c r="K4655" s="11">
        <v>1811151</v>
      </c>
      <c r="L4655" s="11">
        <f t="shared" si="302"/>
        <v>0</v>
      </c>
    </row>
    <row r="4656" spans="1:13">
      <c r="A4656" t="s">
        <v>919</v>
      </c>
      <c r="B4656" t="s">
        <v>297</v>
      </c>
      <c r="C4656" s="9">
        <v>291</v>
      </c>
      <c r="D4656" s="10">
        <v>45868</v>
      </c>
      <c r="E4656" s="11">
        <v>540000</v>
      </c>
      <c r="F4656" t="s">
        <v>288</v>
      </c>
      <c r="G4656" s="10">
        <f t="shared" si="303"/>
        <v>45898</v>
      </c>
      <c r="H4656" t="s">
        <v>284</v>
      </c>
      <c r="I4656" s="12" t="str">
        <f t="shared" si="304"/>
        <v>291540000</v>
      </c>
      <c r="J4656" s="10">
        <v>45869</v>
      </c>
      <c r="K4656" s="11">
        <v>540000</v>
      </c>
      <c r="L4656" s="11">
        <f t="shared" ref="L4656:L4719" si="305">+K4656-E4656</f>
        <v>0</v>
      </c>
    </row>
    <row r="4657" spans="1:14">
      <c r="A4657" t="s">
        <v>919</v>
      </c>
      <c r="B4657" t="s">
        <v>297</v>
      </c>
      <c r="C4657" s="9">
        <v>292</v>
      </c>
      <c r="D4657" s="10">
        <v>45868</v>
      </c>
      <c r="E4657" s="11">
        <v>300000</v>
      </c>
      <c r="F4657" t="s">
        <v>288</v>
      </c>
      <c r="G4657" s="10">
        <f t="shared" si="303"/>
        <v>45898</v>
      </c>
      <c r="H4657" t="s">
        <v>284</v>
      </c>
      <c r="I4657" s="12" t="str">
        <f t="shared" si="304"/>
        <v>292300000</v>
      </c>
      <c r="J4657" s="10">
        <v>45870</v>
      </c>
      <c r="K4657" s="11">
        <v>300000</v>
      </c>
      <c r="L4657" s="11">
        <f t="shared" si="305"/>
        <v>0</v>
      </c>
    </row>
    <row r="4658" spans="1:14">
      <c r="A4658" t="s">
        <v>50</v>
      </c>
      <c r="B4658" t="s">
        <v>41</v>
      </c>
      <c r="C4658" s="9">
        <v>19514</v>
      </c>
      <c r="D4658" s="10">
        <v>45868</v>
      </c>
      <c r="E4658" s="11">
        <v>731121</v>
      </c>
      <c r="F4658" t="s">
        <v>288</v>
      </c>
      <c r="G4658" s="10">
        <f t="shared" si="303"/>
        <v>45898</v>
      </c>
      <c r="H4658" t="s">
        <v>284</v>
      </c>
      <c r="I4658" s="12" t="str">
        <f t="shared" si="304"/>
        <v>19514731121</v>
      </c>
      <c r="J4658" s="10">
        <v>45909</v>
      </c>
      <c r="K4658" s="11">
        <v>731121</v>
      </c>
      <c r="L4658" s="11">
        <f t="shared" si="305"/>
        <v>0</v>
      </c>
    </row>
    <row r="4659" spans="1:14" ht="15" customHeight="1">
      <c r="A4659" t="s">
        <v>478</v>
      </c>
      <c r="B4659" t="s">
        <v>41</v>
      </c>
      <c r="C4659" s="9">
        <v>686</v>
      </c>
      <c r="D4659" s="10">
        <v>45869</v>
      </c>
      <c r="E4659" s="11">
        <v>183900</v>
      </c>
      <c r="F4659" t="s">
        <v>288</v>
      </c>
      <c r="G4659" s="10">
        <f t="shared" si="303"/>
        <v>45899</v>
      </c>
      <c r="H4659" t="s">
        <v>284</v>
      </c>
      <c r="I4659" s="12" t="str">
        <f t="shared" si="304"/>
        <v>686183900</v>
      </c>
      <c r="J4659" s="10">
        <v>45876</v>
      </c>
      <c r="K4659" s="11">
        <v>183900</v>
      </c>
      <c r="L4659" s="11">
        <f t="shared" si="305"/>
        <v>0</v>
      </c>
    </row>
    <row r="4660" spans="1:14">
      <c r="A4660" t="s">
        <v>453</v>
      </c>
      <c r="B4660" t="s">
        <v>591</v>
      </c>
      <c r="C4660" s="9">
        <v>1627</v>
      </c>
      <c r="D4660" s="10">
        <v>45869</v>
      </c>
      <c r="E4660" s="11">
        <v>780895</v>
      </c>
      <c r="F4660" t="s">
        <v>288</v>
      </c>
      <c r="G4660" s="10">
        <f t="shared" si="303"/>
        <v>45899</v>
      </c>
      <c r="H4660" t="s">
        <v>284</v>
      </c>
      <c r="I4660" s="12" t="str">
        <f t="shared" si="304"/>
        <v>1627780895</v>
      </c>
      <c r="J4660" s="10">
        <v>45840</v>
      </c>
      <c r="K4660" s="11">
        <v>780895</v>
      </c>
      <c r="L4660" s="11">
        <f t="shared" si="305"/>
        <v>0</v>
      </c>
      <c r="M4660" t="s">
        <v>579</v>
      </c>
    </row>
    <row r="4661" spans="1:14">
      <c r="A4661" t="s">
        <v>413</v>
      </c>
      <c r="B4661" t="s">
        <v>41</v>
      </c>
      <c r="C4661" s="9">
        <v>10323</v>
      </c>
      <c r="D4661" s="10">
        <v>45869</v>
      </c>
      <c r="E4661" s="11">
        <v>4085750</v>
      </c>
      <c r="F4661" t="s">
        <v>288</v>
      </c>
      <c r="G4661" s="10">
        <f t="shared" si="303"/>
        <v>45899</v>
      </c>
      <c r="H4661" t="s">
        <v>284</v>
      </c>
      <c r="I4661" s="12" t="str">
        <f t="shared" si="304"/>
        <v>103234085750</v>
      </c>
      <c r="J4661" s="10">
        <v>45868</v>
      </c>
      <c r="K4661" s="11">
        <v>4085750</v>
      </c>
      <c r="L4661" s="11">
        <f t="shared" si="305"/>
        <v>0</v>
      </c>
    </row>
    <row r="4662" spans="1:14">
      <c r="A4662" t="s">
        <v>920</v>
      </c>
      <c r="B4662" t="s">
        <v>41</v>
      </c>
      <c r="C4662" s="9">
        <v>1079</v>
      </c>
      <c r="D4662" s="10">
        <v>45869</v>
      </c>
      <c r="E4662" s="11">
        <v>779688</v>
      </c>
      <c r="F4662" t="s">
        <v>288</v>
      </c>
      <c r="G4662" s="10">
        <f t="shared" si="303"/>
        <v>45899</v>
      </c>
      <c r="H4662" t="s">
        <v>284</v>
      </c>
      <c r="I4662" s="12" t="str">
        <f t="shared" si="304"/>
        <v>1079779688</v>
      </c>
      <c r="J4662" s="10">
        <v>45860</v>
      </c>
      <c r="K4662" s="11">
        <v>779688</v>
      </c>
      <c r="L4662" s="11">
        <f t="shared" si="305"/>
        <v>0</v>
      </c>
    </row>
    <row r="4663" spans="1:14">
      <c r="A4663" t="s">
        <v>397</v>
      </c>
      <c r="B4663" t="s">
        <v>41</v>
      </c>
      <c r="C4663" s="9">
        <v>9975</v>
      </c>
      <c r="D4663" s="10">
        <v>45869</v>
      </c>
      <c r="E4663" s="11">
        <v>690000</v>
      </c>
      <c r="F4663" t="s">
        <v>288</v>
      </c>
      <c r="G4663" s="10">
        <f t="shared" si="303"/>
        <v>45899</v>
      </c>
      <c r="H4663" t="s">
        <v>284</v>
      </c>
      <c r="I4663" s="12" t="str">
        <f t="shared" si="304"/>
        <v>9975690000</v>
      </c>
      <c r="J4663" s="10">
        <v>45870</v>
      </c>
      <c r="K4663" s="11">
        <v>690000</v>
      </c>
      <c r="L4663" s="11">
        <f t="shared" si="305"/>
        <v>0</v>
      </c>
    </row>
    <row r="4664" spans="1:14">
      <c r="A4664" t="s">
        <v>59</v>
      </c>
      <c r="B4664" t="s">
        <v>41</v>
      </c>
      <c r="C4664" s="9">
        <v>9976</v>
      </c>
      <c r="D4664" s="10">
        <v>45869</v>
      </c>
      <c r="E4664" s="11">
        <v>20392</v>
      </c>
      <c r="F4664" t="s">
        <v>288</v>
      </c>
      <c r="G4664" s="10">
        <f t="shared" si="303"/>
        <v>45899</v>
      </c>
      <c r="H4664" t="s">
        <v>284</v>
      </c>
      <c r="I4664" s="12" t="str">
        <f t="shared" si="304"/>
        <v>997620392</v>
      </c>
      <c r="J4664" s="10">
        <v>45894</v>
      </c>
      <c r="K4664" s="11">
        <v>20392</v>
      </c>
      <c r="L4664" s="11">
        <f t="shared" si="305"/>
        <v>0</v>
      </c>
    </row>
    <row r="4665" spans="1:14">
      <c r="A4665" t="s">
        <v>580</v>
      </c>
      <c r="B4665" t="s">
        <v>41</v>
      </c>
      <c r="C4665" s="9">
        <v>196681</v>
      </c>
      <c r="D4665" s="10">
        <v>45869</v>
      </c>
      <c r="E4665" s="11">
        <v>287985</v>
      </c>
      <c r="F4665" t="s">
        <v>288</v>
      </c>
      <c r="G4665" s="10">
        <f t="shared" si="303"/>
        <v>45899</v>
      </c>
      <c r="H4665" t="s">
        <v>284</v>
      </c>
      <c r="I4665" s="12" t="str">
        <f t="shared" si="304"/>
        <v>196681287985</v>
      </c>
      <c r="J4665" s="10">
        <v>45894</v>
      </c>
      <c r="K4665" s="11">
        <v>287985</v>
      </c>
      <c r="L4665" s="11">
        <f t="shared" si="305"/>
        <v>0</v>
      </c>
    </row>
    <row r="4666" spans="1:14" ht="16" customHeight="1">
      <c r="A4666" t="s">
        <v>305</v>
      </c>
      <c r="B4666" t="s">
        <v>41</v>
      </c>
      <c r="C4666" s="9">
        <v>5344846</v>
      </c>
      <c r="D4666" s="10">
        <v>45869</v>
      </c>
      <c r="E4666" s="11">
        <v>533980</v>
      </c>
      <c r="F4666" t="s">
        <v>288</v>
      </c>
      <c r="G4666" s="10">
        <f t="shared" si="303"/>
        <v>45899</v>
      </c>
      <c r="H4666" t="s">
        <v>284</v>
      </c>
      <c r="I4666" s="12" t="str">
        <f t="shared" si="304"/>
        <v>5344846533980</v>
      </c>
      <c r="J4666" s="10">
        <v>45869</v>
      </c>
      <c r="K4666" s="11">
        <v>533980</v>
      </c>
      <c r="L4666" s="11">
        <f t="shared" si="305"/>
        <v>0</v>
      </c>
    </row>
    <row r="4667" spans="1:14" ht="16" customHeight="1">
      <c r="A4667" t="s">
        <v>610</v>
      </c>
      <c r="B4667" t="s">
        <v>41</v>
      </c>
      <c r="C4667" s="9">
        <v>66</v>
      </c>
      <c r="D4667" s="10">
        <v>45869</v>
      </c>
      <c r="E4667" s="11">
        <v>5589124</v>
      </c>
      <c r="F4667" t="s">
        <v>288</v>
      </c>
      <c r="G4667" s="10">
        <f t="shared" si="303"/>
        <v>45899</v>
      </c>
      <c r="H4667" t="s">
        <v>284</v>
      </c>
      <c r="I4667" s="12" t="str">
        <f t="shared" si="304"/>
        <v>665589124</v>
      </c>
      <c r="J4667" s="10">
        <v>45848</v>
      </c>
      <c r="K4667" s="11">
        <v>5589124</v>
      </c>
      <c r="L4667" s="11">
        <f t="shared" si="305"/>
        <v>0</v>
      </c>
      <c r="M4667" t="s">
        <v>611</v>
      </c>
    </row>
    <row r="4668" spans="1:14" ht="16" customHeight="1">
      <c r="A4668" t="s">
        <v>63</v>
      </c>
      <c r="B4668" t="s">
        <v>41</v>
      </c>
      <c r="C4668" s="9">
        <v>10459</v>
      </c>
      <c r="D4668" s="10">
        <v>45869</v>
      </c>
      <c r="E4668" s="11">
        <v>431965</v>
      </c>
      <c r="F4668" t="s">
        <v>288</v>
      </c>
      <c r="G4668" s="10">
        <f t="shared" si="303"/>
        <v>45899</v>
      </c>
      <c r="H4668" t="s">
        <v>284</v>
      </c>
      <c r="I4668" s="12" t="str">
        <f t="shared" si="304"/>
        <v>10459431965</v>
      </c>
      <c r="J4668" s="10">
        <v>45894</v>
      </c>
      <c r="K4668" s="11">
        <v>431965</v>
      </c>
      <c r="L4668" s="11">
        <f t="shared" si="305"/>
        <v>0</v>
      </c>
      <c r="N4668" s="13" t="s">
        <v>613</v>
      </c>
    </row>
    <row r="4669" spans="1:14" ht="0.65" customHeight="1">
      <c r="A4669" t="s">
        <v>63</v>
      </c>
      <c r="B4669" t="s">
        <v>41</v>
      </c>
      <c r="C4669" s="9">
        <v>10460</v>
      </c>
      <c r="D4669" s="10">
        <v>45869</v>
      </c>
      <c r="E4669" s="11">
        <v>539973</v>
      </c>
      <c r="F4669" t="s">
        <v>288</v>
      </c>
      <c r="G4669" s="10">
        <f t="shared" si="303"/>
        <v>45899</v>
      </c>
      <c r="H4669" t="s">
        <v>284</v>
      </c>
      <c r="I4669" s="12" t="str">
        <f t="shared" si="304"/>
        <v>10460539973</v>
      </c>
      <c r="J4669" s="10">
        <v>45894</v>
      </c>
      <c r="K4669" s="11">
        <v>539973</v>
      </c>
      <c r="L4669" s="11">
        <f t="shared" si="305"/>
        <v>0</v>
      </c>
      <c r="N4669" s="13" t="s">
        <v>613</v>
      </c>
    </row>
    <row r="4670" spans="1:14" ht="16" customHeight="1">
      <c r="A4670" t="s">
        <v>478</v>
      </c>
      <c r="B4670" t="s">
        <v>41</v>
      </c>
      <c r="C4670" s="9">
        <v>688</v>
      </c>
      <c r="D4670" s="10">
        <v>45870</v>
      </c>
      <c r="E4670" s="11">
        <v>179901</v>
      </c>
      <c r="F4670" t="s">
        <v>288</v>
      </c>
      <c r="G4670" s="10">
        <f t="shared" si="303"/>
        <v>45900</v>
      </c>
      <c r="H4670" t="s">
        <v>284</v>
      </c>
      <c r="I4670" s="12" t="str">
        <f t="shared" si="304"/>
        <v>688179901</v>
      </c>
      <c r="J4670" s="91"/>
      <c r="K4670" s="92"/>
      <c r="L4670" s="11">
        <f t="shared" si="305"/>
        <v>-179901</v>
      </c>
    </row>
    <row r="4671" spans="1:14" ht="16" customHeight="1">
      <c r="A4671" t="s">
        <v>478</v>
      </c>
      <c r="B4671" t="s">
        <v>41</v>
      </c>
      <c r="C4671" s="9">
        <v>689</v>
      </c>
      <c r="D4671" s="10">
        <v>45870</v>
      </c>
      <c r="E4671" s="11">
        <v>183900</v>
      </c>
      <c r="F4671" t="s">
        <v>288</v>
      </c>
      <c r="G4671" s="10">
        <f t="shared" si="303"/>
        <v>45900</v>
      </c>
      <c r="H4671" t="s">
        <v>284</v>
      </c>
      <c r="I4671" s="12" t="str">
        <f t="shared" si="304"/>
        <v>689183900</v>
      </c>
      <c r="J4671" s="10">
        <v>45876</v>
      </c>
      <c r="K4671" s="11">
        <v>183900</v>
      </c>
      <c r="L4671" s="11">
        <f t="shared" si="305"/>
        <v>0</v>
      </c>
    </row>
    <row r="4672" spans="1:14" ht="16.5" customHeight="1">
      <c r="A4672" t="s">
        <v>478</v>
      </c>
      <c r="B4672" t="s">
        <v>310</v>
      </c>
      <c r="C4672" s="9">
        <v>1904</v>
      </c>
      <c r="D4672" s="10">
        <v>45870</v>
      </c>
      <c r="E4672" s="11">
        <v>-179901</v>
      </c>
      <c r="F4672" t="s">
        <v>288</v>
      </c>
      <c r="G4672" s="10">
        <f t="shared" si="303"/>
        <v>45900</v>
      </c>
      <c r="H4672" t="s">
        <v>311</v>
      </c>
      <c r="I4672" s="12" t="str">
        <f t="shared" si="304"/>
        <v>1904-179901</v>
      </c>
      <c r="L4672" s="11">
        <f t="shared" si="305"/>
        <v>179901</v>
      </c>
      <c r="M4672" s="46" t="s">
        <v>869</v>
      </c>
      <c r="N4672" s="13" t="s">
        <v>554</v>
      </c>
    </row>
    <row r="4673" spans="1:14">
      <c r="A4673" t="s">
        <v>295</v>
      </c>
      <c r="B4673" t="s">
        <v>41</v>
      </c>
      <c r="C4673" s="9">
        <v>40805</v>
      </c>
      <c r="D4673" s="10">
        <v>45870</v>
      </c>
      <c r="E4673" s="11">
        <v>47600</v>
      </c>
      <c r="F4673" t="s">
        <v>288</v>
      </c>
      <c r="G4673" s="10">
        <f t="shared" si="303"/>
        <v>45900</v>
      </c>
      <c r="H4673" t="s">
        <v>284</v>
      </c>
      <c r="I4673" s="12" t="str">
        <f t="shared" si="304"/>
        <v>4080547600</v>
      </c>
      <c r="J4673" s="10">
        <v>45839</v>
      </c>
      <c r="K4673" s="11">
        <v>47600</v>
      </c>
      <c r="L4673" s="11">
        <f t="shared" si="305"/>
        <v>0</v>
      </c>
    </row>
    <row r="4674" spans="1:14">
      <c r="A4674" t="s">
        <v>921</v>
      </c>
      <c r="B4674" t="s">
        <v>41</v>
      </c>
      <c r="C4674" s="9">
        <v>1108</v>
      </c>
      <c r="D4674" s="10">
        <v>45870</v>
      </c>
      <c r="E4674" s="11">
        <v>90993</v>
      </c>
      <c r="F4674" t="s">
        <v>288</v>
      </c>
      <c r="G4674" s="10">
        <f t="shared" ref="G4674:G4737" si="306">+D4674+30</f>
        <v>45900</v>
      </c>
      <c r="H4674" t="s">
        <v>284</v>
      </c>
      <c r="I4674" s="12" t="str">
        <f t="shared" ref="I4674:I4737" si="307">+C4674&amp;E4674</f>
        <v>110890993</v>
      </c>
      <c r="J4674" s="10">
        <v>45866</v>
      </c>
      <c r="K4674" s="11">
        <v>90993</v>
      </c>
      <c r="L4674" s="11">
        <f t="shared" si="305"/>
        <v>0</v>
      </c>
    </row>
    <row r="4675" spans="1:14">
      <c r="A4675" t="s">
        <v>92</v>
      </c>
      <c r="B4675" t="s">
        <v>41</v>
      </c>
      <c r="C4675" s="9">
        <v>2329</v>
      </c>
      <c r="D4675" s="10">
        <v>45870</v>
      </c>
      <c r="E4675" s="11">
        <v>915878</v>
      </c>
      <c r="F4675" t="s">
        <v>288</v>
      </c>
      <c r="G4675" s="10">
        <f t="shared" si="306"/>
        <v>45900</v>
      </c>
      <c r="H4675" t="s">
        <v>284</v>
      </c>
      <c r="I4675" s="12" t="str">
        <f t="shared" si="307"/>
        <v>2329915878</v>
      </c>
      <c r="J4675" s="10">
        <v>45898</v>
      </c>
      <c r="K4675" s="11">
        <v>915878</v>
      </c>
      <c r="L4675" s="11">
        <f t="shared" si="305"/>
        <v>0</v>
      </c>
    </row>
    <row r="4676" spans="1:14" ht="0.65" customHeight="1">
      <c r="A4676" t="s">
        <v>92</v>
      </c>
      <c r="B4676" t="s">
        <v>41</v>
      </c>
      <c r="C4676" s="9">
        <v>2331</v>
      </c>
      <c r="D4676" s="10">
        <v>45870</v>
      </c>
      <c r="E4676" s="11">
        <v>2140513</v>
      </c>
      <c r="F4676" t="s">
        <v>288</v>
      </c>
      <c r="G4676" s="10">
        <f t="shared" si="306"/>
        <v>45900</v>
      </c>
      <c r="H4676" t="s">
        <v>284</v>
      </c>
      <c r="I4676" s="12" t="str">
        <f t="shared" si="307"/>
        <v>23312140513</v>
      </c>
      <c r="J4676" s="10">
        <v>45898</v>
      </c>
      <c r="K4676" s="11">
        <v>2140513</v>
      </c>
      <c r="L4676" s="11">
        <f t="shared" si="305"/>
        <v>0</v>
      </c>
    </row>
    <row r="4677" spans="1:14">
      <c r="A4677" t="s">
        <v>53</v>
      </c>
      <c r="B4677" t="s">
        <v>41</v>
      </c>
      <c r="C4677" s="9">
        <v>27631</v>
      </c>
      <c r="D4677" s="10">
        <v>45870</v>
      </c>
      <c r="E4677" s="11">
        <v>5579181</v>
      </c>
      <c r="F4677" t="s">
        <v>288</v>
      </c>
      <c r="G4677" s="10">
        <f t="shared" si="306"/>
        <v>45900</v>
      </c>
      <c r="H4677" t="s">
        <v>284</v>
      </c>
      <c r="I4677" s="12" t="str">
        <f t="shared" si="307"/>
        <v>276315579181</v>
      </c>
      <c r="J4677" s="10">
        <v>45898</v>
      </c>
      <c r="K4677" s="11">
        <v>5579181</v>
      </c>
      <c r="L4677" s="11">
        <f t="shared" si="305"/>
        <v>0</v>
      </c>
    </row>
    <row r="4678" spans="1:14">
      <c r="A4678" t="s">
        <v>54</v>
      </c>
      <c r="B4678" t="s">
        <v>41</v>
      </c>
      <c r="C4678" s="9">
        <v>100132</v>
      </c>
      <c r="D4678" s="10">
        <v>45870</v>
      </c>
      <c r="E4678" s="11">
        <v>3237300</v>
      </c>
      <c r="F4678" t="s">
        <v>288</v>
      </c>
      <c r="G4678" s="10">
        <f t="shared" si="306"/>
        <v>45900</v>
      </c>
      <c r="H4678" t="s">
        <v>284</v>
      </c>
      <c r="I4678" s="12" t="str">
        <f t="shared" si="307"/>
        <v>1001323237300</v>
      </c>
      <c r="J4678" s="10">
        <v>45898</v>
      </c>
      <c r="K4678" s="11">
        <v>3237300</v>
      </c>
      <c r="L4678" s="11">
        <f t="shared" si="305"/>
        <v>0</v>
      </c>
    </row>
    <row r="4679" spans="1:14">
      <c r="A4679" t="s">
        <v>534</v>
      </c>
      <c r="B4679" t="s">
        <v>41</v>
      </c>
      <c r="C4679" s="9">
        <v>29145</v>
      </c>
      <c r="D4679" s="10">
        <v>45870</v>
      </c>
      <c r="E4679" s="11">
        <v>247520</v>
      </c>
      <c r="F4679" t="s">
        <v>288</v>
      </c>
      <c r="G4679" s="10">
        <f t="shared" si="306"/>
        <v>45900</v>
      </c>
      <c r="H4679" t="s">
        <v>284</v>
      </c>
      <c r="I4679" s="12" t="str">
        <f t="shared" si="307"/>
        <v>29145247520</v>
      </c>
      <c r="J4679" s="10">
        <v>45860</v>
      </c>
      <c r="K4679" s="11">
        <v>247520</v>
      </c>
      <c r="L4679" s="11">
        <f t="shared" si="305"/>
        <v>0</v>
      </c>
    </row>
    <row r="4680" spans="1:14">
      <c r="A4680" t="s">
        <v>127</v>
      </c>
      <c r="B4680" t="s">
        <v>297</v>
      </c>
      <c r="C4680" s="9">
        <v>255884</v>
      </c>
      <c r="D4680" s="10">
        <v>45870</v>
      </c>
      <c r="E4680" s="11">
        <v>93279</v>
      </c>
      <c r="F4680" t="s">
        <v>288</v>
      </c>
      <c r="G4680" s="10">
        <f t="shared" si="306"/>
        <v>45900</v>
      </c>
      <c r="H4680" t="s">
        <v>284</v>
      </c>
      <c r="I4680" s="12" t="str">
        <f t="shared" si="307"/>
        <v>25588493279</v>
      </c>
      <c r="J4680" s="10">
        <v>45894</v>
      </c>
      <c r="K4680" s="11">
        <v>93279</v>
      </c>
      <c r="L4680" s="11">
        <f t="shared" si="305"/>
        <v>0</v>
      </c>
    </row>
    <row r="4681" spans="1:14">
      <c r="A4681" t="s">
        <v>532</v>
      </c>
      <c r="B4681" t="s">
        <v>41</v>
      </c>
      <c r="C4681" s="9">
        <v>3407</v>
      </c>
      <c r="D4681" s="10">
        <v>45870</v>
      </c>
      <c r="E4681" s="11">
        <v>624651</v>
      </c>
      <c r="F4681" t="s">
        <v>288</v>
      </c>
      <c r="G4681" s="10">
        <f t="shared" si="306"/>
        <v>45900</v>
      </c>
      <c r="H4681" t="s">
        <v>284</v>
      </c>
      <c r="I4681" s="12" t="str">
        <f t="shared" si="307"/>
        <v>3407624651</v>
      </c>
      <c r="J4681" s="10">
        <v>45898</v>
      </c>
      <c r="K4681" s="11">
        <v>624651</v>
      </c>
      <c r="L4681" s="11">
        <f t="shared" si="305"/>
        <v>0</v>
      </c>
    </row>
    <row r="4682" spans="1:14">
      <c r="A4682" t="s">
        <v>63</v>
      </c>
      <c r="B4682" t="s">
        <v>41</v>
      </c>
      <c r="C4682" s="9">
        <v>10465</v>
      </c>
      <c r="D4682" s="10">
        <v>45870</v>
      </c>
      <c r="E4682" s="11">
        <v>481439</v>
      </c>
      <c r="F4682" t="s">
        <v>288</v>
      </c>
      <c r="G4682" s="10">
        <f t="shared" si="306"/>
        <v>45900</v>
      </c>
      <c r="H4682" t="s">
        <v>284</v>
      </c>
      <c r="I4682" s="12" t="str">
        <f t="shared" si="307"/>
        <v>10465481439</v>
      </c>
      <c r="J4682" s="10">
        <v>45898</v>
      </c>
      <c r="K4682" s="11">
        <v>481439</v>
      </c>
      <c r="L4682" s="11">
        <f t="shared" si="305"/>
        <v>0</v>
      </c>
      <c r="N4682" s="13" t="s">
        <v>613</v>
      </c>
    </row>
    <row r="4683" spans="1:14">
      <c r="A4683" t="s">
        <v>763</v>
      </c>
      <c r="B4683" t="s">
        <v>41</v>
      </c>
      <c r="C4683" s="9">
        <v>24564189</v>
      </c>
      <c r="D4683" s="10">
        <v>45870</v>
      </c>
      <c r="E4683" s="11">
        <v>4254940</v>
      </c>
      <c r="F4683" t="s">
        <v>288</v>
      </c>
      <c r="G4683" s="10">
        <f t="shared" si="306"/>
        <v>45900</v>
      </c>
      <c r="H4683" t="s">
        <v>284</v>
      </c>
      <c r="I4683" s="12" t="str">
        <f t="shared" si="307"/>
        <v>245641894254940</v>
      </c>
      <c r="J4683" s="10">
        <v>45867</v>
      </c>
      <c r="K4683" s="11">
        <v>4254940</v>
      </c>
      <c r="L4683" s="11">
        <f t="shared" si="305"/>
        <v>0</v>
      </c>
    </row>
    <row r="4684" spans="1:14">
      <c r="A4684" t="s">
        <v>408</v>
      </c>
      <c r="B4684" t="s">
        <v>41</v>
      </c>
      <c r="C4684" s="9">
        <v>279528</v>
      </c>
      <c r="D4684" s="10">
        <v>45871</v>
      </c>
      <c r="E4684" s="11">
        <v>1291314</v>
      </c>
      <c r="F4684" t="s">
        <v>288</v>
      </c>
      <c r="G4684" s="10">
        <f t="shared" si="306"/>
        <v>45901</v>
      </c>
      <c r="H4684" t="s">
        <v>284</v>
      </c>
      <c r="I4684" s="12" t="str">
        <f t="shared" si="307"/>
        <v>2795281291314</v>
      </c>
      <c r="J4684" s="10">
        <v>45869</v>
      </c>
      <c r="K4684" s="11">
        <v>1291314</v>
      </c>
      <c r="L4684" s="11">
        <f t="shared" si="305"/>
        <v>0</v>
      </c>
    </row>
    <row r="4685" spans="1:14">
      <c r="A4685" t="s">
        <v>649</v>
      </c>
      <c r="B4685" t="s">
        <v>41</v>
      </c>
      <c r="C4685" s="9">
        <v>3497</v>
      </c>
      <c r="D4685" s="10">
        <v>45871</v>
      </c>
      <c r="E4685" s="11">
        <v>107205</v>
      </c>
      <c r="F4685" t="s">
        <v>288</v>
      </c>
      <c r="G4685" s="10">
        <f t="shared" si="306"/>
        <v>45901</v>
      </c>
      <c r="H4685" t="s">
        <v>284</v>
      </c>
      <c r="I4685" s="12" t="str">
        <f t="shared" si="307"/>
        <v>3497107205</v>
      </c>
      <c r="J4685" s="10">
        <v>45873</v>
      </c>
      <c r="K4685" s="11">
        <v>107205</v>
      </c>
      <c r="L4685" s="11">
        <f t="shared" si="305"/>
        <v>0</v>
      </c>
    </row>
    <row r="4686" spans="1:14">
      <c r="A4686" t="s">
        <v>783</v>
      </c>
      <c r="B4686" t="s">
        <v>41</v>
      </c>
      <c r="C4686" s="9">
        <v>1124343</v>
      </c>
      <c r="D4686" s="10">
        <v>45872</v>
      </c>
      <c r="E4686" s="11">
        <v>39680</v>
      </c>
      <c r="F4686" t="s">
        <v>288</v>
      </c>
      <c r="G4686" s="10">
        <f t="shared" si="306"/>
        <v>45902</v>
      </c>
      <c r="H4686" t="s">
        <v>284</v>
      </c>
      <c r="I4686" s="12" t="str">
        <f t="shared" si="307"/>
        <v>112434339680</v>
      </c>
      <c r="J4686" s="10">
        <v>45872</v>
      </c>
      <c r="K4686" s="11">
        <v>39680</v>
      </c>
      <c r="L4686" s="11">
        <f t="shared" si="305"/>
        <v>0</v>
      </c>
      <c r="M4686" t="s">
        <v>784</v>
      </c>
    </row>
    <row r="4687" spans="1:14" ht="15" customHeight="1">
      <c r="A4687" t="s">
        <v>305</v>
      </c>
      <c r="B4687" t="s">
        <v>41</v>
      </c>
      <c r="C4687" s="9">
        <v>5354214</v>
      </c>
      <c r="D4687" s="10">
        <v>45872</v>
      </c>
      <c r="E4687" s="11">
        <v>333980</v>
      </c>
      <c r="F4687" t="s">
        <v>288</v>
      </c>
      <c r="G4687" s="10">
        <f t="shared" si="306"/>
        <v>45902</v>
      </c>
      <c r="H4687" t="s">
        <v>284</v>
      </c>
      <c r="I4687" s="12" t="str">
        <f t="shared" si="307"/>
        <v>5354214333980</v>
      </c>
      <c r="J4687" s="10">
        <v>45872</v>
      </c>
      <c r="K4687" s="11">
        <v>333980</v>
      </c>
      <c r="L4687" s="11">
        <f t="shared" si="305"/>
        <v>0</v>
      </c>
    </row>
    <row r="4688" spans="1:14">
      <c r="A4688" t="s">
        <v>317</v>
      </c>
      <c r="B4688" t="s">
        <v>41</v>
      </c>
      <c r="C4688" s="9">
        <v>24608136</v>
      </c>
      <c r="D4688" s="10">
        <v>45873</v>
      </c>
      <c r="E4688" s="11">
        <v>1683960</v>
      </c>
      <c r="F4688" t="s">
        <v>288</v>
      </c>
      <c r="G4688" s="10">
        <f t="shared" si="306"/>
        <v>45903</v>
      </c>
      <c r="H4688" t="s">
        <v>284</v>
      </c>
      <c r="I4688" s="12" t="str">
        <f t="shared" si="307"/>
        <v>246081361683960</v>
      </c>
      <c r="J4688" s="10">
        <v>45873</v>
      </c>
      <c r="K4688" s="11">
        <v>1683960</v>
      </c>
      <c r="L4688" s="11">
        <f t="shared" si="305"/>
        <v>0</v>
      </c>
    </row>
    <row r="4689" spans="1:13">
      <c r="A4689" t="s">
        <v>312</v>
      </c>
      <c r="B4689" t="s">
        <v>41</v>
      </c>
      <c r="C4689" s="9">
        <v>74767</v>
      </c>
      <c r="D4689" s="10">
        <v>45873</v>
      </c>
      <c r="E4689" s="11">
        <v>266560</v>
      </c>
      <c r="F4689" t="s">
        <v>288</v>
      </c>
      <c r="G4689" s="10">
        <f t="shared" si="306"/>
        <v>45903</v>
      </c>
      <c r="H4689" t="s">
        <v>284</v>
      </c>
      <c r="I4689" s="12" t="str">
        <f t="shared" si="307"/>
        <v>74767266560</v>
      </c>
      <c r="J4689" s="10">
        <v>45869</v>
      </c>
      <c r="K4689" s="11">
        <v>266560</v>
      </c>
      <c r="L4689" s="11">
        <f t="shared" si="305"/>
        <v>0</v>
      </c>
    </row>
    <row r="4690" spans="1:13">
      <c r="A4690" t="s">
        <v>312</v>
      </c>
      <c r="B4690" t="s">
        <v>41</v>
      </c>
      <c r="C4690" s="9">
        <v>74770</v>
      </c>
      <c r="D4690" s="10">
        <v>45873</v>
      </c>
      <c r="E4690" s="11">
        <v>266560</v>
      </c>
      <c r="F4690" t="s">
        <v>288</v>
      </c>
      <c r="G4690" s="10">
        <f t="shared" si="306"/>
        <v>45903</v>
      </c>
      <c r="H4690" t="s">
        <v>284</v>
      </c>
      <c r="I4690" s="12" t="str">
        <f t="shared" si="307"/>
        <v>74770266560</v>
      </c>
      <c r="J4690" s="10">
        <v>45869</v>
      </c>
      <c r="K4690" s="11">
        <v>266560</v>
      </c>
      <c r="L4690" s="11">
        <f t="shared" si="305"/>
        <v>0</v>
      </c>
    </row>
    <row r="4691" spans="1:13">
      <c r="A4691" t="s">
        <v>286</v>
      </c>
      <c r="B4691" t="s">
        <v>41</v>
      </c>
      <c r="C4691" s="9">
        <v>3492526</v>
      </c>
      <c r="D4691" s="10">
        <v>45873</v>
      </c>
      <c r="E4691" s="11">
        <v>195960</v>
      </c>
      <c r="F4691" t="s">
        <v>288</v>
      </c>
      <c r="G4691" s="10">
        <f t="shared" si="306"/>
        <v>45903</v>
      </c>
      <c r="H4691" t="s">
        <v>284</v>
      </c>
      <c r="I4691" s="12" t="str">
        <f t="shared" si="307"/>
        <v>3492526195960</v>
      </c>
      <c r="J4691" s="10">
        <v>45873</v>
      </c>
      <c r="K4691" s="11">
        <v>195960</v>
      </c>
      <c r="L4691" s="11">
        <f t="shared" si="305"/>
        <v>0</v>
      </c>
    </row>
    <row r="4692" spans="1:13">
      <c r="A4692" t="s">
        <v>803</v>
      </c>
      <c r="B4692" t="s">
        <v>41</v>
      </c>
      <c r="C4692" s="9">
        <v>34070</v>
      </c>
      <c r="D4692" s="10">
        <v>45873</v>
      </c>
      <c r="E4692" s="11">
        <v>35630</v>
      </c>
      <c r="F4692" t="s">
        <v>288</v>
      </c>
      <c r="G4692" s="10">
        <f t="shared" si="306"/>
        <v>45903</v>
      </c>
      <c r="H4692" t="s">
        <v>327</v>
      </c>
      <c r="I4692" s="12" t="str">
        <f t="shared" si="307"/>
        <v>3407035630</v>
      </c>
      <c r="L4692" s="11">
        <f t="shared" si="305"/>
        <v>-35630</v>
      </c>
    </row>
    <row r="4693" spans="1:13">
      <c r="A4693" t="s">
        <v>668</v>
      </c>
      <c r="B4693" t="s">
        <v>41</v>
      </c>
      <c r="C4693" s="9">
        <v>52622592</v>
      </c>
      <c r="D4693" s="10">
        <v>45874</v>
      </c>
      <c r="E4693" s="11">
        <v>2798</v>
      </c>
      <c r="F4693" t="s">
        <v>288</v>
      </c>
      <c r="G4693" s="10">
        <f t="shared" si="306"/>
        <v>45904</v>
      </c>
      <c r="H4693" t="s">
        <v>284</v>
      </c>
      <c r="I4693" s="12" t="str">
        <f t="shared" si="307"/>
        <v>526225922798</v>
      </c>
      <c r="J4693" s="10">
        <v>45874</v>
      </c>
      <c r="K4693" s="11">
        <v>2798</v>
      </c>
      <c r="L4693" s="11">
        <f t="shared" si="305"/>
        <v>0</v>
      </c>
    </row>
    <row r="4694" spans="1:13">
      <c r="A4694" t="s">
        <v>417</v>
      </c>
      <c r="B4694" t="s">
        <v>41</v>
      </c>
      <c r="C4694" s="9">
        <v>32269</v>
      </c>
      <c r="D4694" s="10">
        <v>45874</v>
      </c>
      <c r="E4694" s="11">
        <v>500514</v>
      </c>
      <c r="F4694" t="s">
        <v>288</v>
      </c>
      <c r="G4694" s="10">
        <f t="shared" si="306"/>
        <v>45904</v>
      </c>
      <c r="H4694" t="s">
        <v>284</v>
      </c>
      <c r="I4694" s="12" t="str">
        <f t="shared" si="307"/>
        <v>32269500514</v>
      </c>
      <c r="J4694" s="10">
        <v>45861</v>
      </c>
      <c r="K4694" s="11">
        <v>500515</v>
      </c>
      <c r="L4694" s="11">
        <f t="shared" si="305"/>
        <v>1</v>
      </c>
    </row>
    <row r="4695" spans="1:13">
      <c r="A4695" t="s">
        <v>404</v>
      </c>
      <c r="B4695" t="s">
        <v>41</v>
      </c>
      <c r="C4695" s="9">
        <v>470142</v>
      </c>
      <c r="D4695" s="10">
        <v>45874</v>
      </c>
      <c r="E4695" s="11">
        <v>644950</v>
      </c>
      <c r="F4695" t="s">
        <v>288</v>
      </c>
      <c r="G4695" s="10">
        <f t="shared" si="306"/>
        <v>45904</v>
      </c>
      <c r="H4695" t="s">
        <v>284</v>
      </c>
      <c r="I4695" s="12" t="str">
        <f t="shared" si="307"/>
        <v>470142644950</v>
      </c>
      <c r="J4695" s="10">
        <v>45874</v>
      </c>
      <c r="K4695" s="11">
        <v>644950</v>
      </c>
      <c r="L4695" s="11">
        <f t="shared" si="305"/>
        <v>0</v>
      </c>
      <c r="M4695" t="s">
        <v>922</v>
      </c>
    </row>
    <row r="4696" spans="1:13">
      <c r="A4696" t="s">
        <v>65</v>
      </c>
      <c r="B4696" t="s">
        <v>41</v>
      </c>
      <c r="C4696" s="9">
        <v>6082</v>
      </c>
      <c r="D4696" s="10">
        <v>45874</v>
      </c>
      <c r="E4696" s="11">
        <v>81563</v>
      </c>
      <c r="F4696" t="s">
        <v>288</v>
      </c>
      <c r="G4696" s="10">
        <f t="shared" si="306"/>
        <v>45904</v>
      </c>
      <c r="H4696" t="s">
        <v>284</v>
      </c>
      <c r="I4696" s="12" t="str">
        <f t="shared" si="307"/>
        <v>608281563</v>
      </c>
      <c r="J4696" s="10">
        <v>45902</v>
      </c>
      <c r="K4696" s="11">
        <v>81563</v>
      </c>
      <c r="L4696" s="11">
        <f t="shared" si="305"/>
        <v>0</v>
      </c>
    </row>
    <row r="4697" spans="1:13">
      <c r="A4697" t="s">
        <v>61</v>
      </c>
      <c r="B4697" t="s">
        <v>297</v>
      </c>
      <c r="C4697" s="9">
        <v>2480</v>
      </c>
      <c r="D4697" s="10">
        <v>45874</v>
      </c>
      <c r="E4697" s="11">
        <v>1398206</v>
      </c>
      <c r="F4697" t="s">
        <v>288</v>
      </c>
      <c r="G4697" s="10">
        <f t="shared" si="306"/>
        <v>45904</v>
      </c>
      <c r="H4697" t="s">
        <v>284</v>
      </c>
      <c r="I4697" s="12" t="str">
        <f t="shared" si="307"/>
        <v>24801398206</v>
      </c>
      <c r="J4697" s="10">
        <v>45902</v>
      </c>
      <c r="K4697" s="11">
        <v>1398206</v>
      </c>
      <c r="L4697" s="11">
        <f t="shared" si="305"/>
        <v>0</v>
      </c>
    </row>
    <row r="4698" spans="1:13">
      <c r="A4698" t="s">
        <v>923</v>
      </c>
      <c r="B4698" t="s">
        <v>41</v>
      </c>
      <c r="C4698" s="9">
        <v>754</v>
      </c>
      <c r="D4698" s="10">
        <v>45875</v>
      </c>
      <c r="E4698" s="11">
        <v>200000</v>
      </c>
      <c r="F4698" t="s">
        <v>288</v>
      </c>
      <c r="G4698" s="10">
        <f t="shared" si="306"/>
        <v>45905</v>
      </c>
      <c r="H4698" t="s">
        <v>284</v>
      </c>
      <c r="I4698" s="12" t="str">
        <f t="shared" si="307"/>
        <v>754200000</v>
      </c>
      <c r="J4698" s="10">
        <v>45877</v>
      </c>
      <c r="K4698" s="11">
        <v>200000</v>
      </c>
      <c r="L4698" s="11">
        <f t="shared" si="305"/>
        <v>0</v>
      </c>
    </row>
    <row r="4699" spans="1:13" ht="15" customHeight="1">
      <c r="A4699" t="s">
        <v>317</v>
      </c>
      <c r="B4699" t="s">
        <v>41</v>
      </c>
      <c r="C4699" s="9">
        <v>24611914</v>
      </c>
      <c r="D4699" s="10">
        <v>45875</v>
      </c>
      <c r="E4699" s="11">
        <v>203980</v>
      </c>
      <c r="F4699" t="s">
        <v>288</v>
      </c>
      <c r="G4699" s="10">
        <f t="shared" si="306"/>
        <v>45905</v>
      </c>
      <c r="H4699" t="s">
        <v>284</v>
      </c>
      <c r="I4699" s="12" t="str">
        <f t="shared" si="307"/>
        <v>24611914203980</v>
      </c>
      <c r="J4699" s="10">
        <v>45875</v>
      </c>
      <c r="K4699" s="11">
        <v>203980</v>
      </c>
      <c r="L4699" s="11">
        <f t="shared" si="305"/>
        <v>0</v>
      </c>
    </row>
    <row r="4700" spans="1:13">
      <c r="A4700" t="s">
        <v>447</v>
      </c>
      <c r="B4700" t="s">
        <v>41</v>
      </c>
      <c r="C4700" s="9">
        <v>2890559</v>
      </c>
      <c r="D4700" s="10">
        <v>45875</v>
      </c>
      <c r="E4700" s="11">
        <v>7580</v>
      </c>
      <c r="F4700" t="s">
        <v>288</v>
      </c>
      <c r="G4700" s="10">
        <f t="shared" si="306"/>
        <v>45905</v>
      </c>
      <c r="H4700" t="s">
        <v>284</v>
      </c>
      <c r="I4700" s="12" t="str">
        <f t="shared" si="307"/>
        <v>28905597580</v>
      </c>
      <c r="J4700" s="10">
        <v>45875</v>
      </c>
      <c r="K4700" s="11">
        <v>7580</v>
      </c>
      <c r="L4700" s="11">
        <f t="shared" si="305"/>
        <v>0</v>
      </c>
      <c r="M4700" t="s">
        <v>579</v>
      </c>
    </row>
    <row r="4701" spans="1:13">
      <c r="A4701" t="s">
        <v>436</v>
      </c>
      <c r="B4701" t="s">
        <v>41</v>
      </c>
      <c r="C4701" s="9">
        <v>2469490</v>
      </c>
      <c r="D4701" s="10">
        <v>45875</v>
      </c>
      <c r="E4701" s="11">
        <v>69187</v>
      </c>
      <c r="F4701" t="s">
        <v>288</v>
      </c>
      <c r="G4701" s="10">
        <f t="shared" si="306"/>
        <v>45905</v>
      </c>
      <c r="H4701" t="s">
        <v>284</v>
      </c>
      <c r="I4701" s="12" t="str">
        <f t="shared" si="307"/>
        <v>246949069187</v>
      </c>
      <c r="J4701" s="10">
        <v>45875</v>
      </c>
      <c r="K4701" s="11">
        <v>69187</v>
      </c>
      <c r="L4701" s="11">
        <f t="shared" si="305"/>
        <v>0</v>
      </c>
    </row>
    <row r="4702" spans="1:13">
      <c r="A4702" t="s">
        <v>924</v>
      </c>
      <c r="B4702" t="s">
        <v>41</v>
      </c>
      <c r="C4702" s="9">
        <v>481</v>
      </c>
      <c r="D4702" s="10">
        <v>45875</v>
      </c>
      <c r="E4702" s="11">
        <v>650001</v>
      </c>
      <c r="F4702" t="s">
        <v>288</v>
      </c>
      <c r="G4702" s="10">
        <f t="shared" si="306"/>
        <v>45905</v>
      </c>
      <c r="H4702" t="s">
        <v>284</v>
      </c>
      <c r="I4702" s="12" t="str">
        <f t="shared" si="307"/>
        <v>481650001</v>
      </c>
      <c r="J4702" s="10">
        <v>45834</v>
      </c>
      <c r="K4702" s="11">
        <v>650000</v>
      </c>
      <c r="L4702" s="11">
        <f t="shared" si="305"/>
        <v>-1</v>
      </c>
    </row>
    <row r="4703" spans="1:13">
      <c r="A4703" t="s">
        <v>478</v>
      </c>
      <c r="B4703" t="s">
        <v>41</v>
      </c>
      <c r="C4703" s="9">
        <v>696</v>
      </c>
      <c r="D4703" s="10">
        <v>45875</v>
      </c>
      <c r="E4703" s="11">
        <v>183900</v>
      </c>
      <c r="F4703" t="s">
        <v>288</v>
      </c>
      <c r="G4703" s="10">
        <f t="shared" si="306"/>
        <v>45905</v>
      </c>
      <c r="H4703" t="s">
        <v>327</v>
      </c>
      <c r="I4703" s="12" t="str">
        <f t="shared" si="307"/>
        <v>696183900</v>
      </c>
      <c r="K4703" s="34"/>
      <c r="L4703" s="11">
        <f t="shared" si="305"/>
        <v>-183900</v>
      </c>
    </row>
    <row r="4704" spans="1:13">
      <c r="A4704" t="s">
        <v>436</v>
      </c>
      <c r="B4704" t="s">
        <v>297</v>
      </c>
      <c r="C4704" s="9">
        <v>5162475</v>
      </c>
      <c r="D4704" s="10">
        <v>45875</v>
      </c>
      <c r="E4704" s="11">
        <v>872501</v>
      </c>
      <c r="F4704" t="s">
        <v>288</v>
      </c>
      <c r="G4704" s="10">
        <f t="shared" si="306"/>
        <v>45905</v>
      </c>
      <c r="H4704" t="s">
        <v>284</v>
      </c>
      <c r="I4704" s="12" t="str">
        <f t="shared" si="307"/>
        <v>5162475872501</v>
      </c>
      <c r="J4704" s="10">
        <v>45875</v>
      </c>
      <c r="K4704" s="11">
        <v>872501</v>
      </c>
      <c r="L4704" s="11">
        <f t="shared" si="305"/>
        <v>0</v>
      </c>
    </row>
    <row r="4705" spans="1:13">
      <c r="A4705" t="s">
        <v>852</v>
      </c>
      <c r="B4705" t="s">
        <v>41</v>
      </c>
      <c r="C4705" s="9">
        <v>87452</v>
      </c>
      <c r="D4705" s="10">
        <v>45875</v>
      </c>
      <c r="E4705" s="11">
        <v>46982</v>
      </c>
      <c r="F4705" t="s">
        <v>288</v>
      </c>
      <c r="G4705" s="10">
        <f t="shared" si="306"/>
        <v>45905</v>
      </c>
      <c r="H4705" t="s">
        <v>284</v>
      </c>
      <c r="I4705" s="12" t="str">
        <f t="shared" si="307"/>
        <v>8745246982</v>
      </c>
      <c r="J4705" s="10">
        <v>45875</v>
      </c>
      <c r="K4705" s="11">
        <v>46983</v>
      </c>
      <c r="L4705" s="11">
        <f t="shared" si="305"/>
        <v>1</v>
      </c>
    </row>
    <row r="4706" spans="1:13">
      <c r="A4706" t="s">
        <v>305</v>
      </c>
      <c r="B4706" t="s">
        <v>41</v>
      </c>
      <c r="C4706" s="9">
        <v>5345473</v>
      </c>
      <c r="D4706" s="10">
        <v>45875</v>
      </c>
      <c r="E4706" s="11">
        <v>403970</v>
      </c>
      <c r="F4706" t="s">
        <v>288</v>
      </c>
      <c r="G4706" s="10">
        <f t="shared" si="306"/>
        <v>45905</v>
      </c>
      <c r="H4706" t="s">
        <v>284</v>
      </c>
      <c r="I4706" s="12" t="str">
        <f t="shared" si="307"/>
        <v>5345473403970</v>
      </c>
      <c r="J4706" s="10">
        <v>45875</v>
      </c>
      <c r="K4706" s="11">
        <v>403970</v>
      </c>
      <c r="L4706" s="11">
        <f t="shared" si="305"/>
        <v>0</v>
      </c>
    </row>
    <row r="4707" spans="1:13">
      <c r="A4707" t="s">
        <v>654</v>
      </c>
      <c r="B4707" t="s">
        <v>41</v>
      </c>
      <c r="C4707" s="9">
        <v>9573745</v>
      </c>
      <c r="D4707" s="10">
        <v>45875</v>
      </c>
      <c r="E4707" s="11">
        <v>7990</v>
      </c>
      <c r="F4707" t="s">
        <v>288</v>
      </c>
      <c r="G4707" s="10">
        <f t="shared" si="306"/>
        <v>45905</v>
      </c>
      <c r="H4707" t="s">
        <v>284</v>
      </c>
      <c r="I4707" s="12" t="str">
        <f t="shared" si="307"/>
        <v>95737457990</v>
      </c>
      <c r="J4707" s="10">
        <v>45875</v>
      </c>
      <c r="K4707" s="11">
        <v>7990</v>
      </c>
      <c r="L4707" s="11">
        <f t="shared" si="305"/>
        <v>0</v>
      </c>
    </row>
    <row r="4708" spans="1:13">
      <c r="A4708" t="s">
        <v>54</v>
      </c>
      <c r="B4708" t="s">
        <v>41</v>
      </c>
      <c r="C4708" s="9">
        <v>100177</v>
      </c>
      <c r="D4708" s="10">
        <v>45875</v>
      </c>
      <c r="E4708" s="11">
        <v>1981108</v>
      </c>
      <c r="F4708" t="s">
        <v>288</v>
      </c>
      <c r="G4708" s="10">
        <f t="shared" si="306"/>
        <v>45905</v>
      </c>
      <c r="H4708" t="s">
        <v>284</v>
      </c>
      <c r="I4708" s="12" t="str">
        <f t="shared" si="307"/>
        <v>1001771981108</v>
      </c>
      <c r="J4708" s="10">
        <v>45902</v>
      </c>
      <c r="K4708" s="11">
        <v>1981108</v>
      </c>
      <c r="L4708" s="11">
        <f t="shared" si="305"/>
        <v>0</v>
      </c>
    </row>
    <row r="4709" spans="1:13">
      <c r="A4709" t="s">
        <v>47</v>
      </c>
      <c r="B4709" t="s">
        <v>41</v>
      </c>
      <c r="C4709" s="9">
        <v>14573</v>
      </c>
      <c r="D4709" s="10">
        <v>45875</v>
      </c>
      <c r="E4709" s="11">
        <v>8732637</v>
      </c>
      <c r="F4709" t="s">
        <v>288</v>
      </c>
      <c r="G4709" s="10">
        <f t="shared" si="306"/>
        <v>45905</v>
      </c>
      <c r="H4709" t="s">
        <v>284</v>
      </c>
      <c r="I4709" s="12" t="str">
        <f t="shared" si="307"/>
        <v>145738732637</v>
      </c>
      <c r="J4709" s="10">
        <v>45902</v>
      </c>
      <c r="K4709" s="11">
        <v>8732637</v>
      </c>
      <c r="L4709" s="11">
        <f t="shared" si="305"/>
        <v>0</v>
      </c>
    </row>
    <row r="4710" spans="1:13">
      <c r="A4710" t="s">
        <v>306</v>
      </c>
      <c r="B4710" t="s">
        <v>41</v>
      </c>
      <c r="C4710" s="9">
        <v>2115936</v>
      </c>
      <c r="D4710" s="10">
        <v>45876</v>
      </c>
      <c r="E4710" s="11">
        <v>604970</v>
      </c>
      <c r="F4710" t="s">
        <v>288</v>
      </c>
      <c r="G4710" s="10">
        <f t="shared" si="306"/>
        <v>45906</v>
      </c>
      <c r="H4710" t="s">
        <v>284</v>
      </c>
      <c r="I4710" s="12" t="str">
        <f t="shared" si="307"/>
        <v>2115936604970</v>
      </c>
      <c r="J4710" s="10">
        <v>45875</v>
      </c>
      <c r="K4710" s="11">
        <v>604970</v>
      </c>
      <c r="L4710" s="11">
        <f t="shared" si="305"/>
        <v>0</v>
      </c>
    </row>
    <row r="4711" spans="1:13">
      <c r="A4711" t="s">
        <v>752</v>
      </c>
      <c r="B4711" t="s">
        <v>41</v>
      </c>
      <c r="C4711" s="9">
        <v>3507</v>
      </c>
      <c r="D4711" s="10">
        <v>45876</v>
      </c>
      <c r="E4711" s="11">
        <v>1894960</v>
      </c>
      <c r="F4711" t="s">
        <v>288</v>
      </c>
      <c r="G4711" s="10">
        <f t="shared" si="306"/>
        <v>45906</v>
      </c>
      <c r="H4711" t="s">
        <v>284</v>
      </c>
      <c r="I4711" s="12" t="str">
        <f t="shared" si="307"/>
        <v>35071894960</v>
      </c>
      <c r="J4711" s="10">
        <v>45869</v>
      </c>
      <c r="K4711" s="11">
        <v>1894960</v>
      </c>
      <c r="L4711" s="11">
        <f t="shared" si="305"/>
        <v>0</v>
      </c>
    </row>
    <row r="4712" spans="1:13">
      <c r="A4712" t="s">
        <v>752</v>
      </c>
      <c r="B4712" t="s">
        <v>41</v>
      </c>
      <c r="C4712" s="9">
        <v>3508</v>
      </c>
      <c r="D4712" s="10">
        <v>45876</v>
      </c>
      <c r="E4712" s="11">
        <v>633980</v>
      </c>
      <c r="F4712" t="s">
        <v>288</v>
      </c>
      <c r="G4712" s="10">
        <f t="shared" si="306"/>
        <v>45906</v>
      </c>
      <c r="H4712" t="s">
        <v>284</v>
      </c>
      <c r="I4712" s="12" t="str">
        <f t="shared" si="307"/>
        <v>3508633980</v>
      </c>
      <c r="J4712" s="10">
        <v>45868</v>
      </c>
      <c r="K4712" s="11">
        <v>633980</v>
      </c>
      <c r="L4712" s="11">
        <f t="shared" si="305"/>
        <v>0</v>
      </c>
    </row>
    <row r="4713" spans="1:13">
      <c r="A4713" t="s">
        <v>634</v>
      </c>
      <c r="B4713" t="s">
        <v>41</v>
      </c>
      <c r="C4713" s="9">
        <v>1936</v>
      </c>
      <c r="D4713" s="10">
        <v>45876</v>
      </c>
      <c r="E4713" s="11">
        <v>12000</v>
      </c>
      <c r="F4713" t="s">
        <v>288</v>
      </c>
      <c r="G4713" s="10">
        <f t="shared" si="306"/>
        <v>45906</v>
      </c>
      <c r="H4713" t="s">
        <v>284</v>
      </c>
      <c r="I4713" s="12" t="str">
        <f t="shared" si="307"/>
        <v>193612000</v>
      </c>
      <c r="J4713" s="10">
        <v>45877</v>
      </c>
      <c r="K4713" s="11">
        <v>12000</v>
      </c>
      <c r="L4713" s="11">
        <f t="shared" si="305"/>
        <v>0</v>
      </c>
    </row>
    <row r="4714" spans="1:13">
      <c r="A4714" t="s">
        <v>336</v>
      </c>
      <c r="B4714" t="s">
        <v>41</v>
      </c>
      <c r="C4714" s="9">
        <v>59101</v>
      </c>
      <c r="D4714" s="10">
        <v>45876</v>
      </c>
      <c r="E4714" s="11">
        <v>167671</v>
      </c>
      <c r="F4714" t="s">
        <v>925</v>
      </c>
      <c r="G4714" s="10">
        <f t="shared" si="306"/>
        <v>45906</v>
      </c>
      <c r="H4714" t="s">
        <v>284</v>
      </c>
      <c r="I4714" s="12" t="str">
        <f t="shared" si="307"/>
        <v>59101167671</v>
      </c>
      <c r="J4714" s="10">
        <v>45876</v>
      </c>
      <c r="K4714" s="11">
        <v>167671</v>
      </c>
      <c r="L4714" s="11">
        <f t="shared" si="305"/>
        <v>0</v>
      </c>
    </row>
    <row r="4715" spans="1:13">
      <c r="A4715" t="s">
        <v>305</v>
      </c>
      <c r="B4715" t="s">
        <v>310</v>
      </c>
      <c r="C4715" s="9">
        <v>27869661</v>
      </c>
      <c r="D4715" s="10">
        <v>45876</v>
      </c>
      <c r="E4715" s="11">
        <v>-263940</v>
      </c>
      <c r="F4715" t="s">
        <v>288</v>
      </c>
      <c r="G4715" s="10">
        <f t="shared" si="306"/>
        <v>45906</v>
      </c>
      <c r="H4715" t="s">
        <v>311</v>
      </c>
      <c r="I4715" s="12" t="str">
        <f t="shared" si="307"/>
        <v>27869661-263940</v>
      </c>
      <c r="L4715" s="11">
        <f t="shared" si="305"/>
        <v>263940</v>
      </c>
    </row>
    <row r="4716" spans="1:13">
      <c r="A4716" t="s">
        <v>305</v>
      </c>
      <c r="B4716" t="s">
        <v>310</v>
      </c>
      <c r="C4716" s="9">
        <v>27869721</v>
      </c>
      <c r="D4716" s="10">
        <v>45876</v>
      </c>
      <c r="E4716" s="11">
        <v>-188970</v>
      </c>
      <c r="F4716" t="s">
        <v>288</v>
      </c>
      <c r="G4716" s="10">
        <f t="shared" si="306"/>
        <v>45906</v>
      </c>
      <c r="H4716" t="s">
        <v>311</v>
      </c>
      <c r="I4716" s="12" t="str">
        <f t="shared" si="307"/>
        <v>27869721-188970</v>
      </c>
      <c r="L4716" s="11">
        <f t="shared" si="305"/>
        <v>188970</v>
      </c>
    </row>
    <row r="4717" spans="1:13">
      <c r="A4717" t="s">
        <v>926</v>
      </c>
      <c r="B4717" t="s">
        <v>41</v>
      </c>
      <c r="C4717" s="9">
        <v>77</v>
      </c>
      <c r="D4717" s="10">
        <v>45876</v>
      </c>
      <c r="E4717" s="11">
        <v>89845</v>
      </c>
      <c r="F4717" t="s">
        <v>288</v>
      </c>
      <c r="G4717" s="10">
        <f t="shared" si="306"/>
        <v>45906</v>
      </c>
      <c r="H4717" t="s">
        <v>284</v>
      </c>
      <c r="I4717" s="12" t="str">
        <f t="shared" si="307"/>
        <v>7789845</v>
      </c>
      <c r="J4717" s="10">
        <v>45927</v>
      </c>
      <c r="K4717" s="11">
        <v>89950</v>
      </c>
      <c r="L4717" s="11">
        <f t="shared" si="305"/>
        <v>105</v>
      </c>
      <c r="M4717" t="s">
        <v>927</v>
      </c>
    </row>
    <row r="4718" spans="1:13">
      <c r="A4718" t="s">
        <v>59</v>
      </c>
      <c r="B4718" t="s">
        <v>41</v>
      </c>
      <c r="C4718" s="9">
        <v>9982</v>
      </c>
      <c r="D4718" s="10">
        <v>45876</v>
      </c>
      <c r="E4718" s="11">
        <v>447927</v>
      </c>
      <c r="F4718" t="s">
        <v>288</v>
      </c>
      <c r="G4718" s="10">
        <f t="shared" si="306"/>
        <v>45906</v>
      </c>
      <c r="H4718" t="s">
        <v>284</v>
      </c>
      <c r="I4718" s="12" t="str">
        <f t="shared" si="307"/>
        <v>9982447927</v>
      </c>
      <c r="J4718" s="10">
        <v>45902</v>
      </c>
      <c r="K4718" s="11">
        <v>447927</v>
      </c>
      <c r="L4718" s="11">
        <f t="shared" si="305"/>
        <v>0</v>
      </c>
    </row>
    <row r="4719" spans="1:13">
      <c r="A4719" t="s">
        <v>892</v>
      </c>
      <c r="B4719" t="s">
        <v>297</v>
      </c>
      <c r="C4719" s="9">
        <v>315</v>
      </c>
      <c r="D4719" s="10">
        <v>45876</v>
      </c>
      <c r="E4719" s="11">
        <v>85000</v>
      </c>
      <c r="F4719" t="s">
        <v>288</v>
      </c>
      <c r="G4719" s="10">
        <f t="shared" si="306"/>
        <v>45906</v>
      </c>
      <c r="H4719" t="s">
        <v>284</v>
      </c>
      <c r="I4719" s="12" t="str">
        <f t="shared" si="307"/>
        <v>31585000</v>
      </c>
      <c r="J4719" s="10">
        <v>45856</v>
      </c>
      <c r="K4719" s="11">
        <v>85000</v>
      </c>
      <c r="L4719" s="11">
        <f t="shared" si="305"/>
        <v>0</v>
      </c>
    </row>
    <row r="4720" spans="1:13">
      <c r="A4720" t="s">
        <v>57</v>
      </c>
      <c r="B4720" t="s">
        <v>41</v>
      </c>
      <c r="C4720" s="9">
        <v>628040</v>
      </c>
      <c r="D4720" s="10">
        <v>45876</v>
      </c>
      <c r="E4720" s="11">
        <v>508773</v>
      </c>
      <c r="F4720" t="s">
        <v>288</v>
      </c>
      <c r="G4720" s="10">
        <f t="shared" si="306"/>
        <v>45906</v>
      </c>
      <c r="H4720" t="s">
        <v>284</v>
      </c>
      <c r="I4720" s="12" t="str">
        <f t="shared" si="307"/>
        <v>628040508773</v>
      </c>
      <c r="J4720" s="10">
        <v>45902</v>
      </c>
      <c r="K4720" s="11">
        <v>508773</v>
      </c>
      <c r="L4720" s="11">
        <f t="shared" ref="L4720:L4783" si="308">+K4720-E4720</f>
        <v>0</v>
      </c>
    </row>
    <row r="4721" spans="1:14">
      <c r="A4721" t="s">
        <v>63</v>
      </c>
      <c r="B4721" t="s">
        <v>41</v>
      </c>
      <c r="C4721" s="9">
        <v>10488</v>
      </c>
      <c r="D4721" s="10">
        <v>45876</v>
      </c>
      <c r="E4721" s="11">
        <v>6713544</v>
      </c>
      <c r="F4721" t="s">
        <v>288</v>
      </c>
      <c r="G4721" s="10">
        <f t="shared" si="306"/>
        <v>45906</v>
      </c>
      <c r="H4721" t="s">
        <v>284</v>
      </c>
      <c r="I4721" s="12" t="str">
        <f t="shared" si="307"/>
        <v>104886713544</v>
      </c>
      <c r="J4721" s="10">
        <v>45902</v>
      </c>
      <c r="K4721" s="11">
        <v>6713544</v>
      </c>
      <c r="L4721" s="11">
        <f t="shared" si="308"/>
        <v>0</v>
      </c>
      <c r="N4721" s="13" t="s">
        <v>613</v>
      </c>
    </row>
    <row r="4722" spans="1:14">
      <c r="A4722" t="s">
        <v>335</v>
      </c>
      <c r="B4722" t="s">
        <v>41</v>
      </c>
      <c r="C4722" s="9">
        <v>13591</v>
      </c>
      <c r="D4722" s="10">
        <v>45877</v>
      </c>
      <c r="E4722" s="11">
        <v>102980</v>
      </c>
      <c r="F4722" t="s">
        <v>288</v>
      </c>
      <c r="G4722" s="10">
        <f t="shared" si="306"/>
        <v>45907</v>
      </c>
      <c r="H4722" t="s">
        <v>284</v>
      </c>
      <c r="I4722" s="12" t="str">
        <f t="shared" si="307"/>
        <v>13591102980</v>
      </c>
      <c r="J4722" s="10">
        <v>45877</v>
      </c>
      <c r="K4722" s="11">
        <v>102980</v>
      </c>
      <c r="L4722" s="11">
        <f t="shared" si="308"/>
        <v>0</v>
      </c>
    </row>
    <row r="4723" spans="1:14">
      <c r="A4723" t="s">
        <v>584</v>
      </c>
      <c r="B4723" t="s">
        <v>41</v>
      </c>
      <c r="C4723" s="9">
        <v>15528</v>
      </c>
      <c r="D4723" s="10">
        <v>45877</v>
      </c>
      <c r="E4723" s="11">
        <v>159990</v>
      </c>
      <c r="F4723" t="s">
        <v>288</v>
      </c>
      <c r="G4723" s="10">
        <f t="shared" si="306"/>
        <v>45907</v>
      </c>
      <c r="H4723" t="s">
        <v>284</v>
      </c>
      <c r="I4723" s="12" t="str">
        <f t="shared" si="307"/>
        <v>15528159990</v>
      </c>
      <c r="J4723" s="10">
        <v>45877</v>
      </c>
      <c r="K4723" s="11">
        <v>159990</v>
      </c>
      <c r="L4723" s="11">
        <f t="shared" si="308"/>
        <v>0</v>
      </c>
    </row>
    <row r="4724" spans="1:14">
      <c r="A4724" t="s">
        <v>305</v>
      </c>
      <c r="B4724" t="s">
        <v>310</v>
      </c>
      <c r="C4724" s="9">
        <v>27870310</v>
      </c>
      <c r="D4724" s="10">
        <v>45877</v>
      </c>
      <c r="E4724" s="11">
        <v>-3990</v>
      </c>
      <c r="F4724" t="s">
        <v>288</v>
      </c>
      <c r="G4724" s="10">
        <f t="shared" si="306"/>
        <v>45907</v>
      </c>
      <c r="H4724" t="s">
        <v>311</v>
      </c>
      <c r="I4724" s="12" t="str">
        <f t="shared" si="307"/>
        <v>27870310-3990</v>
      </c>
      <c r="L4724" s="11">
        <f t="shared" si="308"/>
        <v>3990</v>
      </c>
    </row>
    <row r="4725" spans="1:14">
      <c r="A4725" t="s">
        <v>478</v>
      </c>
      <c r="B4725" t="s">
        <v>310</v>
      </c>
      <c r="C4725" s="9">
        <v>1925</v>
      </c>
      <c r="D4725" s="10">
        <v>45877</v>
      </c>
      <c r="E4725" s="11">
        <v>-183900</v>
      </c>
      <c r="F4725" t="s">
        <v>288</v>
      </c>
      <c r="G4725" s="10">
        <f t="shared" si="306"/>
        <v>45907</v>
      </c>
      <c r="H4725" t="s">
        <v>311</v>
      </c>
      <c r="I4725" s="12" t="str">
        <f t="shared" si="307"/>
        <v>1925-183900</v>
      </c>
      <c r="L4725" s="11">
        <f t="shared" si="308"/>
        <v>183900</v>
      </c>
      <c r="M4725" t="s">
        <v>928</v>
      </c>
      <c r="N4725" s="13" t="s">
        <v>554</v>
      </c>
    </row>
    <row r="4726" spans="1:14">
      <c r="A4726" t="s">
        <v>305</v>
      </c>
      <c r="B4726" t="s">
        <v>41</v>
      </c>
      <c r="C4726" s="9">
        <v>5346171</v>
      </c>
      <c r="D4726" s="10">
        <v>45877</v>
      </c>
      <c r="E4726" s="11">
        <v>573980</v>
      </c>
      <c r="F4726" t="s">
        <v>288</v>
      </c>
      <c r="G4726" s="10">
        <f t="shared" si="306"/>
        <v>45907</v>
      </c>
      <c r="H4726" t="s">
        <v>284</v>
      </c>
      <c r="I4726" s="12" t="str">
        <f t="shared" si="307"/>
        <v>5346171573980</v>
      </c>
      <c r="J4726" s="10">
        <v>45877</v>
      </c>
      <c r="K4726" s="11">
        <v>573980</v>
      </c>
      <c r="L4726" s="11">
        <f t="shared" si="308"/>
        <v>0</v>
      </c>
    </row>
    <row r="4727" spans="1:14">
      <c r="A4727" t="s">
        <v>305</v>
      </c>
      <c r="B4727" t="s">
        <v>41</v>
      </c>
      <c r="C4727" s="9">
        <v>5346182</v>
      </c>
      <c r="D4727" s="10">
        <v>45877</v>
      </c>
      <c r="E4727" s="11">
        <v>1383980</v>
      </c>
      <c r="F4727" t="s">
        <v>288</v>
      </c>
      <c r="G4727" s="10">
        <f t="shared" si="306"/>
        <v>45907</v>
      </c>
      <c r="H4727" t="s">
        <v>284</v>
      </c>
      <c r="I4727" s="12" t="str">
        <f t="shared" si="307"/>
        <v>53461821383980</v>
      </c>
      <c r="J4727" s="10">
        <v>45877</v>
      </c>
      <c r="K4727" s="11">
        <v>1383980</v>
      </c>
      <c r="L4727" s="11">
        <f t="shared" si="308"/>
        <v>0</v>
      </c>
    </row>
    <row r="4728" spans="1:14">
      <c r="A4728" t="s">
        <v>58</v>
      </c>
      <c r="B4728" t="s">
        <v>41</v>
      </c>
      <c r="C4728" s="9">
        <v>5438</v>
      </c>
      <c r="D4728" s="10">
        <v>45877</v>
      </c>
      <c r="E4728" s="11">
        <v>249980</v>
      </c>
      <c r="F4728" t="s">
        <v>288</v>
      </c>
      <c r="G4728" s="10">
        <f t="shared" si="306"/>
        <v>45907</v>
      </c>
      <c r="H4728" t="s">
        <v>284</v>
      </c>
      <c r="I4728" s="12" t="str">
        <f t="shared" si="307"/>
        <v>5438249980</v>
      </c>
      <c r="J4728" s="10">
        <v>45902</v>
      </c>
      <c r="K4728" s="11">
        <v>249980</v>
      </c>
      <c r="L4728" s="11">
        <f t="shared" si="308"/>
        <v>0</v>
      </c>
    </row>
    <row r="4729" spans="1:14">
      <c r="A4729" t="s">
        <v>532</v>
      </c>
      <c r="B4729" t="s">
        <v>41</v>
      </c>
      <c r="C4729" s="9">
        <v>3445</v>
      </c>
      <c r="D4729" s="10">
        <v>45877</v>
      </c>
      <c r="E4729" s="11">
        <v>358213</v>
      </c>
      <c r="F4729" t="s">
        <v>288</v>
      </c>
      <c r="G4729" s="10">
        <f t="shared" si="306"/>
        <v>45907</v>
      </c>
      <c r="H4729" t="s">
        <v>284</v>
      </c>
      <c r="I4729" s="12" t="str">
        <f t="shared" si="307"/>
        <v>3445358213</v>
      </c>
      <c r="J4729" s="10">
        <v>45902</v>
      </c>
      <c r="K4729" s="11">
        <v>358213</v>
      </c>
      <c r="L4729" s="11">
        <f t="shared" si="308"/>
        <v>0</v>
      </c>
    </row>
    <row r="4730" spans="1:14">
      <c r="A4730" t="s">
        <v>682</v>
      </c>
      <c r="B4730" t="s">
        <v>41</v>
      </c>
      <c r="C4730" s="9">
        <v>25029</v>
      </c>
      <c r="D4730" s="10">
        <v>45877</v>
      </c>
      <c r="E4730" s="11">
        <v>1937068</v>
      </c>
      <c r="F4730" t="s">
        <v>288</v>
      </c>
      <c r="G4730" s="10">
        <f t="shared" si="306"/>
        <v>45907</v>
      </c>
      <c r="H4730" t="s">
        <v>284</v>
      </c>
      <c r="I4730" s="12" t="str">
        <f t="shared" si="307"/>
        <v>250291937068</v>
      </c>
      <c r="J4730" s="10">
        <v>45902</v>
      </c>
      <c r="K4730" s="11">
        <v>1937068</v>
      </c>
      <c r="L4730" s="11">
        <f t="shared" si="308"/>
        <v>0</v>
      </c>
      <c r="N4730" s="13" t="s">
        <v>683</v>
      </c>
    </row>
    <row r="4731" spans="1:14">
      <c r="A4731" t="s">
        <v>705</v>
      </c>
      <c r="B4731" t="s">
        <v>41</v>
      </c>
      <c r="C4731" s="9">
        <v>1209481</v>
      </c>
      <c r="D4731" s="10">
        <v>45877</v>
      </c>
      <c r="E4731" s="11">
        <v>3748452</v>
      </c>
      <c r="F4731" t="s">
        <v>288</v>
      </c>
      <c r="G4731" s="10">
        <f t="shared" si="306"/>
        <v>45907</v>
      </c>
      <c r="H4731" t="s">
        <v>284</v>
      </c>
      <c r="I4731" s="12" t="str">
        <f t="shared" si="307"/>
        <v>12094813748452</v>
      </c>
      <c r="J4731" s="10">
        <v>45912</v>
      </c>
      <c r="K4731" s="11">
        <v>3748452</v>
      </c>
      <c r="L4731" s="11">
        <f t="shared" si="308"/>
        <v>0</v>
      </c>
    </row>
    <row r="4732" spans="1:14">
      <c r="A4732" t="s">
        <v>705</v>
      </c>
      <c r="B4732" t="s">
        <v>41</v>
      </c>
      <c r="C4732" s="9">
        <v>1209494</v>
      </c>
      <c r="D4732" s="10">
        <v>45877</v>
      </c>
      <c r="E4732" s="11">
        <v>3159978</v>
      </c>
      <c r="F4732" t="s">
        <v>288</v>
      </c>
      <c r="G4732" s="10">
        <f t="shared" si="306"/>
        <v>45907</v>
      </c>
      <c r="H4732" t="s">
        <v>284</v>
      </c>
      <c r="I4732" s="12" t="str">
        <f t="shared" si="307"/>
        <v>12094943159978</v>
      </c>
      <c r="J4732" s="10">
        <v>45912</v>
      </c>
      <c r="K4732" s="11">
        <v>3159978</v>
      </c>
      <c r="L4732" s="11">
        <f t="shared" si="308"/>
        <v>0</v>
      </c>
    </row>
    <row r="4733" spans="1:14">
      <c r="A4733" t="s">
        <v>724</v>
      </c>
      <c r="B4733" t="s">
        <v>41</v>
      </c>
      <c r="C4733" s="9">
        <v>52003704</v>
      </c>
      <c r="D4733" s="10">
        <v>45879</v>
      </c>
      <c r="E4733" s="11">
        <v>89271</v>
      </c>
      <c r="F4733" t="s">
        <v>288</v>
      </c>
      <c r="G4733" s="10">
        <f t="shared" si="306"/>
        <v>45909</v>
      </c>
      <c r="H4733" t="s">
        <v>284</v>
      </c>
      <c r="I4733" s="12" t="str">
        <f t="shared" si="307"/>
        <v>5200370489271</v>
      </c>
      <c r="J4733" s="10">
        <v>45901</v>
      </c>
      <c r="K4733" s="11">
        <v>89271</v>
      </c>
      <c r="L4733" s="11">
        <f t="shared" si="308"/>
        <v>0</v>
      </c>
    </row>
    <row r="4734" spans="1:14">
      <c r="A4734" t="s">
        <v>436</v>
      </c>
      <c r="B4734" t="s">
        <v>41</v>
      </c>
      <c r="C4734" s="9">
        <v>2465480</v>
      </c>
      <c r="D4734" s="10">
        <v>45880</v>
      </c>
      <c r="E4734" s="11">
        <v>67759</v>
      </c>
      <c r="F4734" t="s">
        <v>288</v>
      </c>
      <c r="G4734" s="10">
        <f t="shared" si="306"/>
        <v>45910</v>
      </c>
      <c r="H4734" t="s">
        <v>284</v>
      </c>
      <c r="I4734" s="12" t="str">
        <f t="shared" si="307"/>
        <v>246548067759</v>
      </c>
      <c r="J4734" s="10">
        <v>45783</v>
      </c>
      <c r="K4734" s="11">
        <v>67759</v>
      </c>
      <c r="L4734" s="11">
        <f t="shared" si="308"/>
        <v>0</v>
      </c>
    </row>
    <row r="4735" spans="1:14">
      <c r="A4735" t="s">
        <v>436</v>
      </c>
      <c r="B4735" t="s">
        <v>297</v>
      </c>
      <c r="C4735" s="9">
        <v>5412226</v>
      </c>
      <c r="D4735" s="10">
        <v>45880</v>
      </c>
      <c r="E4735" s="11">
        <v>40807</v>
      </c>
      <c r="F4735" t="s">
        <v>288</v>
      </c>
      <c r="G4735" s="10">
        <f t="shared" si="306"/>
        <v>45910</v>
      </c>
      <c r="H4735" t="s">
        <v>284</v>
      </c>
      <c r="I4735" s="12" t="str">
        <f t="shared" si="307"/>
        <v>541222640807</v>
      </c>
      <c r="J4735" s="10">
        <v>45783</v>
      </c>
      <c r="K4735" s="11">
        <v>40807</v>
      </c>
      <c r="L4735" s="11">
        <f t="shared" si="308"/>
        <v>0</v>
      </c>
    </row>
    <row r="4736" spans="1:14">
      <c r="A4736" t="s">
        <v>803</v>
      </c>
      <c r="B4736" t="s">
        <v>310</v>
      </c>
      <c r="C4736" s="9">
        <v>1868</v>
      </c>
      <c r="D4736" s="10">
        <v>45880</v>
      </c>
      <c r="E4736" s="11">
        <v>-35630</v>
      </c>
      <c r="F4736" t="s">
        <v>288</v>
      </c>
      <c r="G4736" s="10">
        <f t="shared" si="306"/>
        <v>45910</v>
      </c>
      <c r="H4736" t="s">
        <v>311</v>
      </c>
      <c r="I4736" s="12" t="str">
        <f t="shared" si="307"/>
        <v>1868-35630</v>
      </c>
      <c r="L4736" s="11">
        <f t="shared" si="308"/>
        <v>35630</v>
      </c>
    </row>
    <row r="4737" spans="1:13" ht="14.15" customHeight="1">
      <c r="A4737" t="s">
        <v>53</v>
      </c>
      <c r="B4737" t="s">
        <v>41</v>
      </c>
      <c r="C4737" s="9">
        <v>27692</v>
      </c>
      <c r="D4737" s="10">
        <v>45880</v>
      </c>
      <c r="E4737" s="11">
        <v>5603286</v>
      </c>
      <c r="F4737" t="s">
        <v>288</v>
      </c>
      <c r="G4737" s="10">
        <f t="shared" si="306"/>
        <v>45910</v>
      </c>
      <c r="H4737" t="s">
        <v>284</v>
      </c>
      <c r="I4737" s="12" t="str">
        <f t="shared" si="307"/>
        <v>276925603286</v>
      </c>
      <c r="J4737" s="10">
        <v>45909</v>
      </c>
      <c r="K4737" s="11">
        <v>5603286</v>
      </c>
      <c r="L4737" s="11">
        <f t="shared" si="308"/>
        <v>0</v>
      </c>
    </row>
    <row r="4738" spans="1:13">
      <c r="A4738" t="s">
        <v>98</v>
      </c>
      <c r="B4738" t="s">
        <v>41</v>
      </c>
      <c r="C4738" s="9">
        <v>9972</v>
      </c>
      <c r="D4738" s="10">
        <v>45880</v>
      </c>
      <c r="E4738" s="11">
        <v>1810778</v>
      </c>
      <c r="F4738" t="s">
        <v>288</v>
      </c>
      <c r="G4738" s="10">
        <f t="shared" ref="G4738:G4801" si="309">+D4738+30</f>
        <v>45910</v>
      </c>
      <c r="H4738" t="s">
        <v>284</v>
      </c>
      <c r="I4738" s="12" t="str">
        <f t="shared" ref="I4738:I4801" si="310">+C4738&amp;E4738</f>
        <v>99721810778</v>
      </c>
      <c r="J4738" s="10">
        <v>45909</v>
      </c>
      <c r="K4738" s="11">
        <v>1810778</v>
      </c>
      <c r="L4738" s="11">
        <f t="shared" si="308"/>
        <v>0</v>
      </c>
    </row>
    <row r="4739" spans="1:13">
      <c r="A4739" t="s">
        <v>305</v>
      </c>
      <c r="B4739" t="s">
        <v>41</v>
      </c>
      <c r="C4739" s="9">
        <v>5346733</v>
      </c>
      <c r="D4739" s="10">
        <v>45880</v>
      </c>
      <c r="E4739" s="11">
        <v>639990</v>
      </c>
      <c r="F4739" t="s">
        <v>288</v>
      </c>
      <c r="G4739" s="10">
        <f t="shared" si="309"/>
        <v>45910</v>
      </c>
      <c r="H4739" t="s">
        <v>284</v>
      </c>
      <c r="I4739" s="12" t="str">
        <f t="shared" si="310"/>
        <v>5346733639990</v>
      </c>
      <c r="J4739" s="10">
        <v>45880</v>
      </c>
      <c r="K4739" s="11">
        <v>639990</v>
      </c>
      <c r="L4739" s="11">
        <f t="shared" si="308"/>
        <v>0</v>
      </c>
    </row>
    <row r="4740" spans="1:13">
      <c r="A4740" t="s">
        <v>54</v>
      </c>
      <c r="B4740" t="s">
        <v>41</v>
      </c>
      <c r="C4740" s="9">
        <v>100263</v>
      </c>
      <c r="D4740" s="10">
        <v>45880</v>
      </c>
      <c r="E4740" s="11">
        <v>1707301</v>
      </c>
      <c r="F4740" t="s">
        <v>288</v>
      </c>
      <c r="G4740" s="10">
        <f t="shared" si="309"/>
        <v>45910</v>
      </c>
      <c r="H4740" t="s">
        <v>284</v>
      </c>
      <c r="I4740" s="12" t="str">
        <f t="shared" si="310"/>
        <v>1002631707301</v>
      </c>
      <c r="J4740" s="10">
        <v>45909</v>
      </c>
      <c r="K4740" s="11">
        <v>1707301</v>
      </c>
      <c r="L4740" s="11">
        <f t="shared" si="308"/>
        <v>0</v>
      </c>
    </row>
    <row r="4741" spans="1:13">
      <c r="A4741" t="s">
        <v>853</v>
      </c>
      <c r="B4741" t="s">
        <v>41</v>
      </c>
      <c r="C4741" s="9">
        <v>2116326</v>
      </c>
      <c r="D4741" s="10">
        <v>45881</v>
      </c>
      <c r="E4741" s="11">
        <v>1254980</v>
      </c>
      <c r="F4741" t="s">
        <v>288</v>
      </c>
      <c r="G4741" s="10">
        <f t="shared" si="309"/>
        <v>45911</v>
      </c>
      <c r="H4741" t="s">
        <v>284</v>
      </c>
      <c r="I4741" s="12" t="str">
        <f t="shared" si="310"/>
        <v>21163261254980</v>
      </c>
      <c r="J4741" s="10">
        <v>45881</v>
      </c>
      <c r="K4741" s="11">
        <v>1254980</v>
      </c>
      <c r="L4741" s="11">
        <f t="shared" si="308"/>
        <v>0</v>
      </c>
    </row>
    <row r="4742" spans="1:13" ht="15" customHeight="1">
      <c r="A4742" t="s">
        <v>929</v>
      </c>
      <c r="B4742" t="s">
        <v>41</v>
      </c>
      <c r="C4742" s="9">
        <v>2420</v>
      </c>
      <c r="D4742" s="10">
        <v>45881</v>
      </c>
      <c r="E4742" s="11">
        <v>30940</v>
      </c>
      <c r="F4742" t="s">
        <v>288</v>
      </c>
      <c r="G4742" s="10">
        <f t="shared" si="309"/>
        <v>45911</v>
      </c>
      <c r="H4742" t="s">
        <v>284</v>
      </c>
      <c r="I4742" s="12" t="str">
        <f t="shared" si="310"/>
        <v>242030940</v>
      </c>
      <c r="J4742" s="10">
        <v>45881</v>
      </c>
      <c r="K4742" s="11">
        <v>30940</v>
      </c>
      <c r="L4742" s="11">
        <f t="shared" si="308"/>
        <v>0</v>
      </c>
    </row>
    <row r="4743" spans="1:13">
      <c r="A4743" t="s">
        <v>305</v>
      </c>
      <c r="B4743" t="s">
        <v>41</v>
      </c>
      <c r="C4743" s="9">
        <v>5347165</v>
      </c>
      <c r="D4743" s="10">
        <v>45881</v>
      </c>
      <c r="E4743" s="11">
        <v>623980</v>
      </c>
      <c r="F4743" t="s">
        <v>288</v>
      </c>
      <c r="G4743" s="10">
        <f t="shared" si="309"/>
        <v>45911</v>
      </c>
      <c r="H4743" t="s">
        <v>284</v>
      </c>
      <c r="I4743" s="12" t="str">
        <f t="shared" si="310"/>
        <v>5347165623980</v>
      </c>
      <c r="J4743" s="10">
        <v>45881</v>
      </c>
      <c r="K4743" s="11">
        <v>623980</v>
      </c>
      <c r="L4743" s="11">
        <f t="shared" si="308"/>
        <v>0</v>
      </c>
    </row>
    <row r="4744" spans="1:13">
      <c r="A4744" t="s">
        <v>930</v>
      </c>
      <c r="B4744" t="s">
        <v>41</v>
      </c>
      <c r="C4744" s="9">
        <v>1478</v>
      </c>
      <c r="D4744" s="10">
        <v>45881</v>
      </c>
      <c r="E4744" s="11">
        <v>33945</v>
      </c>
      <c r="F4744" t="s">
        <v>288</v>
      </c>
      <c r="G4744" s="10">
        <f t="shared" si="309"/>
        <v>45911</v>
      </c>
      <c r="H4744" t="s">
        <v>284</v>
      </c>
      <c r="I4744" s="12" t="str">
        <f t="shared" si="310"/>
        <v>147833945</v>
      </c>
      <c r="J4744" s="10">
        <v>45881</v>
      </c>
      <c r="K4744" s="11">
        <v>33946</v>
      </c>
      <c r="L4744" s="11">
        <f t="shared" si="308"/>
        <v>1</v>
      </c>
      <c r="M4744" t="s">
        <v>931</v>
      </c>
    </row>
    <row r="4745" spans="1:13">
      <c r="A4745" t="s">
        <v>305</v>
      </c>
      <c r="B4745" t="s">
        <v>41</v>
      </c>
      <c r="C4745" s="9">
        <v>5347151</v>
      </c>
      <c r="D4745" s="10">
        <v>45881</v>
      </c>
      <c r="E4745" s="11">
        <v>1273980</v>
      </c>
      <c r="F4745" t="s">
        <v>288</v>
      </c>
      <c r="G4745" s="10">
        <f t="shared" si="309"/>
        <v>45911</v>
      </c>
      <c r="H4745" t="s">
        <v>284</v>
      </c>
      <c r="I4745" s="12" t="str">
        <f t="shared" si="310"/>
        <v>53471511273980</v>
      </c>
      <c r="J4745" s="10">
        <v>45881</v>
      </c>
      <c r="K4745" s="11">
        <v>1273980</v>
      </c>
      <c r="L4745" s="11">
        <f t="shared" si="308"/>
        <v>0</v>
      </c>
    </row>
    <row r="4746" spans="1:13">
      <c r="A4746" t="s">
        <v>803</v>
      </c>
      <c r="B4746" t="s">
        <v>41</v>
      </c>
      <c r="C4746" s="9">
        <v>34108</v>
      </c>
      <c r="D4746" s="10">
        <v>45881</v>
      </c>
      <c r="E4746" s="11">
        <v>35630</v>
      </c>
      <c r="F4746" t="s">
        <v>288</v>
      </c>
      <c r="G4746" s="10">
        <f t="shared" si="309"/>
        <v>45911</v>
      </c>
      <c r="H4746" t="s">
        <v>284</v>
      </c>
      <c r="I4746" s="12" t="str">
        <f t="shared" si="310"/>
        <v>3410835630</v>
      </c>
      <c r="J4746" s="10">
        <v>45909</v>
      </c>
      <c r="K4746" s="11">
        <v>1273980</v>
      </c>
      <c r="L4746" s="11">
        <f t="shared" si="308"/>
        <v>1238350</v>
      </c>
    </row>
    <row r="4747" spans="1:13">
      <c r="A4747" t="s">
        <v>51</v>
      </c>
      <c r="B4747" t="s">
        <v>41</v>
      </c>
      <c r="C4747" s="9">
        <v>24206</v>
      </c>
      <c r="D4747" s="10">
        <v>45881</v>
      </c>
      <c r="E4747" s="11">
        <v>1115149</v>
      </c>
      <c r="F4747" t="s">
        <v>288</v>
      </c>
      <c r="G4747" s="10">
        <f t="shared" si="309"/>
        <v>45911</v>
      </c>
      <c r="H4747" t="s">
        <v>284</v>
      </c>
      <c r="I4747" s="12" t="str">
        <f t="shared" si="310"/>
        <v>242061115149</v>
      </c>
      <c r="J4747" s="10">
        <v>45909</v>
      </c>
      <c r="K4747" s="11">
        <v>35630</v>
      </c>
      <c r="L4747" s="11">
        <f t="shared" si="308"/>
        <v>-1079519</v>
      </c>
    </row>
    <row r="4748" spans="1:13">
      <c r="A4748" t="s">
        <v>128</v>
      </c>
      <c r="B4748" t="s">
        <v>41</v>
      </c>
      <c r="C4748" s="9">
        <v>885164</v>
      </c>
      <c r="D4748" s="10">
        <v>45881</v>
      </c>
      <c r="E4748" s="11">
        <v>186206</v>
      </c>
      <c r="F4748" t="s">
        <v>288</v>
      </c>
      <c r="G4748" s="10">
        <f t="shared" si="309"/>
        <v>45911</v>
      </c>
      <c r="H4748" t="s">
        <v>284</v>
      </c>
      <c r="I4748" s="12" t="str">
        <f t="shared" si="310"/>
        <v>885164186206</v>
      </c>
      <c r="J4748" s="10">
        <v>45909</v>
      </c>
      <c r="K4748" s="11">
        <v>186206</v>
      </c>
      <c r="L4748" s="11">
        <f t="shared" si="308"/>
        <v>0</v>
      </c>
    </row>
    <row r="4749" spans="1:13">
      <c r="A4749" t="s">
        <v>128</v>
      </c>
      <c r="B4749" t="s">
        <v>41</v>
      </c>
      <c r="C4749" s="9">
        <v>885167</v>
      </c>
      <c r="D4749" s="10">
        <v>45881</v>
      </c>
      <c r="E4749" s="11">
        <v>1190775</v>
      </c>
      <c r="F4749" t="s">
        <v>288</v>
      </c>
      <c r="G4749" s="10">
        <f t="shared" si="309"/>
        <v>45911</v>
      </c>
      <c r="H4749" t="s">
        <v>284</v>
      </c>
      <c r="I4749" s="12" t="str">
        <f t="shared" si="310"/>
        <v>8851671190775</v>
      </c>
      <c r="J4749" s="10">
        <v>45909</v>
      </c>
      <c r="K4749" s="11">
        <v>1190775</v>
      </c>
      <c r="L4749" s="11">
        <f t="shared" si="308"/>
        <v>0</v>
      </c>
    </row>
    <row r="4750" spans="1:13">
      <c r="A4750" t="s">
        <v>855</v>
      </c>
      <c r="B4750" t="s">
        <v>41</v>
      </c>
      <c r="C4750" s="9">
        <v>2465490</v>
      </c>
      <c r="D4750" s="10">
        <v>45882</v>
      </c>
      <c r="E4750" s="11">
        <v>67759</v>
      </c>
      <c r="F4750" t="s">
        <v>288</v>
      </c>
      <c r="G4750" s="10">
        <f t="shared" si="309"/>
        <v>45912</v>
      </c>
      <c r="H4750" t="s">
        <v>284</v>
      </c>
      <c r="I4750" s="12" t="str">
        <f t="shared" si="310"/>
        <v>246549067759</v>
      </c>
      <c r="J4750" s="10">
        <v>45783</v>
      </c>
      <c r="K4750" s="11">
        <v>67759</v>
      </c>
      <c r="L4750" s="11">
        <f t="shared" si="308"/>
        <v>0</v>
      </c>
    </row>
    <row r="4751" spans="1:13">
      <c r="A4751" t="s">
        <v>705</v>
      </c>
      <c r="B4751" t="s">
        <v>41</v>
      </c>
      <c r="C4751" s="9">
        <v>1197125</v>
      </c>
      <c r="D4751" s="10">
        <v>45882</v>
      </c>
      <c r="E4751" s="11">
        <v>326900</v>
      </c>
      <c r="F4751" t="s">
        <v>288</v>
      </c>
      <c r="G4751" s="10">
        <f t="shared" si="309"/>
        <v>45912</v>
      </c>
      <c r="H4751" t="s">
        <v>284</v>
      </c>
      <c r="I4751" s="12" t="str">
        <f t="shared" si="310"/>
        <v>1197125326900</v>
      </c>
      <c r="J4751" s="10">
        <v>45783</v>
      </c>
      <c r="K4751" s="11">
        <v>40807</v>
      </c>
      <c r="L4751" s="11">
        <f t="shared" si="308"/>
        <v>-286093</v>
      </c>
    </row>
    <row r="4752" spans="1:13">
      <c r="A4752" t="s">
        <v>932</v>
      </c>
      <c r="B4752" t="s">
        <v>41</v>
      </c>
      <c r="C4752" s="9">
        <v>7082</v>
      </c>
      <c r="D4752" s="10">
        <v>45882</v>
      </c>
      <c r="E4752" s="11">
        <v>98989</v>
      </c>
      <c r="F4752" t="s">
        <v>288</v>
      </c>
      <c r="G4752" s="10">
        <f t="shared" si="309"/>
        <v>45912</v>
      </c>
      <c r="H4752" t="s">
        <v>284</v>
      </c>
      <c r="I4752" s="12" t="str">
        <f t="shared" si="310"/>
        <v>708298989</v>
      </c>
      <c r="J4752" s="10">
        <v>45881</v>
      </c>
      <c r="K4752" s="11">
        <v>98989</v>
      </c>
      <c r="L4752" s="11">
        <f t="shared" si="308"/>
        <v>0</v>
      </c>
    </row>
    <row r="4753" spans="1:13">
      <c r="A4753" t="s">
        <v>350</v>
      </c>
      <c r="B4753" t="s">
        <v>297</v>
      </c>
      <c r="C4753" s="9">
        <v>3178504</v>
      </c>
      <c r="D4753" s="10">
        <v>45882</v>
      </c>
      <c r="E4753" s="11">
        <v>7085</v>
      </c>
      <c r="F4753" t="s">
        <v>288</v>
      </c>
      <c r="G4753" s="10">
        <f t="shared" si="309"/>
        <v>45912</v>
      </c>
      <c r="H4753" t="s">
        <v>284</v>
      </c>
      <c r="I4753" s="12" t="str">
        <f t="shared" si="310"/>
        <v>31785047085</v>
      </c>
      <c r="J4753" s="10">
        <v>45882</v>
      </c>
      <c r="K4753" s="11">
        <v>7085</v>
      </c>
      <c r="L4753" s="11">
        <f t="shared" si="308"/>
        <v>0</v>
      </c>
    </row>
    <row r="4754" spans="1:13">
      <c r="A4754" t="s">
        <v>855</v>
      </c>
      <c r="B4754" t="s">
        <v>297</v>
      </c>
      <c r="C4754" s="9">
        <v>5412293</v>
      </c>
      <c r="D4754" s="10">
        <v>45882</v>
      </c>
      <c r="E4754" s="11">
        <v>40807</v>
      </c>
      <c r="F4754" t="s">
        <v>288</v>
      </c>
      <c r="G4754" s="10">
        <f t="shared" si="309"/>
        <v>45912</v>
      </c>
      <c r="H4754" t="s">
        <v>284</v>
      </c>
      <c r="I4754" s="12" t="str">
        <f t="shared" si="310"/>
        <v>541229340807</v>
      </c>
      <c r="J4754" s="10">
        <v>45783</v>
      </c>
      <c r="K4754" s="11">
        <v>40807</v>
      </c>
      <c r="L4754" s="11">
        <f t="shared" si="308"/>
        <v>0</v>
      </c>
    </row>
    <row r="4755" spans="1:13">
      <c r="A4755" t="s">
        <v>552</v>
      </c>
      <c r="B4755" t="s">
        <v>310</v>
      </c>
      <c r="C4755" s="9">
        <v>16030</v>
      </c>
      <c r="D4755" s="10">
        <v>45882</v>
      </c>
      <c r="E4755" s="11">
        <v>-696650</v>
      </c>
      <c r="F4755" t="s">
        <v>288</v>
      </c>
      <c r="G4755" s="10">
        <f t="shared" si="309"/>
        <v>45912</v>
      </c>
      <c r="H4755" t="s">
        <v>311</v>
      </c>
      <c r="I4755" s="12" t="str">
        <f t="shared" si="310"/>
        <v>16030-696650</v>
      </c>
      <c r="L4755" s="11">
        <f t="shared" si="308"/>
        <v>696650</v>
      </c>
    </row>
    <row r="4756" spans="1:13">
      <c r="A4756" t="s">
        <v>59</v>
      </c>
      <c r="B4756" t="s">
        <v>41</v>
      </c>
      <c r="C4756" s="9">
        <v>10000</v>
      </c>
      <c r="D4756" s="10">
        <v>45882</v>
      </c>
      <c r="E4756" s="11">
        <v>221476</v>
      </c>
      <c r="F4756" t="s">
        <v>288</v>
      </c>
      <c r="G4756" s="10">
        <f t="shared" si="309"/>
        <v>45912</v>
      </c>
      <c r="H4756" t="s">
        <v>327</v>
      </c>
      <c r="I4756" s="12" t="str">
        <f t="shared" si="310"/>
        <v>10000221476</v>
      </c>
      <c r="L4756" s="11">
        <f t="shared" si="308"/>
        <v>-221476</v>
      </c>
    </row>
    <row r="4757" spans="1:13">
      <c r="A4757" t="s">
        <v>56</v>
      </c>
      <c r="B4757" t="s">
        <v>41</v>
      </c>
      <c r="C4757" s="9">
        <v>45394</v>
      </c>
      <c r="D4757" s="10">
        <v>45882</v>
      </c>
      <c r="E4757" s="11">
        <v>382633</v>
      </c>
      <c r="F4757" t="s">
        <v>288</v>
      </c>
      <c r="G4757" s="10">
        <f t="shared" si="309"/>
        <v>45912</v>
      </c>
      <c r="H4757" t="s">
        <v>284</v>
      </c>
      <c r="I4757" s="12" t="str">
        <f t="shared" si="310"/>
        <v>45394382633</v>
      </c>
      <c r="J4757" s="10">
        <v>45909</v>
      </c>
      <c r="K4757" s="11">
        <v>382633</v>
      </c>
      <c r="L4757" s="11">
        <f t="shared" si="308"/>
        <v>0</v>
      </c>
    </row>
    <row r="4758" spans="1:13">
      <c r="A4758" t="s">
        <v>59</v>
      </c>
      <c r="B4758" t="s">
        <v>41</v>
      </c>
      <c r="C4758" s="9">
        <v>10002</v>
      </c>
      <c r="D4758" s="10">
        <v>45882</v>
      </c>
      <c r="E4758" s="11">
        <v>229476</v>
      </c>
      <c r="F4758" t="s">
        <v>288</v>
      </c>
      <c r="G4758" s="10">
        <f t="shared" si="309"/>
        <v>45912</v>
      </c>
      <c r="H4758" t="s">
        <v>284</v>
      </c>
      <c r="I4758" s="12" t="str">
        <f t="shared" si="310"/>
        <v>10002229476</v>
      </c>
      <c r="J4758" s="10">
        <v>45909</v>
      </c>
      <c r="K4758" s="11">
        <v>229476</v>
      </c>
      <c r="L4758" s="11">
        <f t="shared" si="308"/>
        <v>0</v>
      </c>
    </row>
    <row r="4759" spans="1:13" ht="13.5" customHeight="1">
      <c r="A4759" t="s">
        <v>59</v>
      </c>
      <c r="B4759" t="s">
        <v>41</v>
      </c>
      <c r="C4759" s="9">
        <v>10001</v>
      </c>
      <c r="D4759" s="10">
        <v>45882</v>
      </c>
      <c r="E4759" s="11">
        <v>88493</v>
      </c>
      <c r="F4759" t="s">
        <v>288</v>
      </c>
      <c r="G4759" s="10">
        <f t="shared" si="309"/>
        <v>45912</v>
      </c>
      <c r="H4759" t="s">
        <v>284</v>
      </c>
      <c r="I4759" s="12" t="str">
        <f t="shared" si="310"/>
        <v>1000188493</v>
      </c>
      <c r="J4759" s="10">
        <v>45909</v>
      </c>
      <c r="K4759" s="11">
        <v>88493</v>
      </c>
      <c r="L4759" s="11">
        <f t="shared" si="308"/>
        <v>0</v>
      </c>
    </row>
    <row r="4760" spans="1:13">
      <c r="A4760" t="s">
        <v>553</v>
      </c>
      <c r="B4760" t="s">
        <v>41</v>
      </c>
      <c r="C4760" s="9">
        <v>14829</v>
      </c>
      <c r="D4760" s="10">
        <v>45882</v>
      </c>
      <c r="E4760" s="11">
        <v>267669</v>
      </c>
      <c r="F4760" t="s">
        <v>288</v>
      </c>
      <c r="G4760" s="10">
        <f t="shared" si="309"/>
        <v>45912</v>
      </c>
      <c r="H4760" t="s">
        <v>284</v>
      </c>
      <c r="I4760" s="12" t="str">
        <f t="shared" si="310"/>
        <v>14829267669</v>
      </c>
      <c r="J4760" s="10">
        <v>45909</v>
      </c>
      <c r="K4760" s="11">
        <v>267669</v>
      </c>
      <c r="L4760" s="11">
        <f t="shared" si="308"/>
        <v>0</v>
      </c>
    </row>
    <row r="4761" spans="1:13">
      <c r="A4761" t="s">
        <v>305</v>
      </c>
      <c r="B4761" t="s">
        <v>41</v>
      </c>
      <c r="C4761" s="9">
        <v>5347355</v>
      </c>
      <c r="D4761" s="10">
        <v>45882</v>
      </c>
      <c r="E4761" s="11">
        <v>1383980</v>
      </c>
      <c r="F4761" t="s">
        <v>288</v>
      </c>
      <c r="G4761" s="10">
        <f t="shared" si="309"/>
        <v>45912</v>
      </c>
      <c r="H4761" t="s">
        <v>284</v>
      </c>
      <c r="I4761" s="12" t="str">
        <f t="shared" si="310"/>
        <v>53473551383980</v>
      </c>
      <c r="J4761" s="10">
        <v>45882</v>
      </c>
      <c r="K4761" s="11">
        <v>1383980</v>
      </c>
      <c r="L4761" s="11">
        <f t="shared" si="308"/>
        <v>0</v>
      </c>
    </row>
    <row r="4762" spans="1:13">
      <c r="A4762" t="s">
        <v>305</v>
      </c>
      <c r="B4762" t="s">
        <v>41</v>
      </c>
      <c r="C4762" s="9">
        <v>5347346</v>
      </c>
      <c r="D4762" s="10">
        <v>45882</v>
      </c>
      <c r="E4762" s="11">
        <v>573980</v>
      </c>
      <c r="F4762" t="s">
        <v>288</v>
      </c>
      <c r="G4762" s="10">
        <f t="shared" si="309"/>
        <v>45912</v>
      </c>
      <c r="H4762" t="s">
        <v>284</v>
      </c>
      <c r="I4762" s="12" t="str">
        <f t="shared" si="310"/>
        <v>5347346573980</v>
      </c>
      <c r="J4762" s="10">
        <v>45880</v>
      </c>
      <c r="K4762" s="11">
        <v>573980</v>
      </c>
      <c r="L4762" s="11">
        <f t="shared" si="308"/>
        <v>0</v>
      </c>
    </row>
    <row r="4763" spans="1:13">
      <c r="A4763" t="s">
        <v>933</v>
      </c>
      <c r="B4763" t="s">
        <v>41</v>
      </c>
      <c r="C4763" s="9">
        <v>8707</v>
      </c>
      <c r="D4763" s="10">
        <v>45882</v>
      </c>
      <c r="E4763" s="11">
        <v>95557</v>
      </c>
      <c r="F4763" t="s">
        <v>288</v>
      </c>
      <c r="G4763" s="10">
        <f t="shared" si="309"/>
        <v>45912</v>
      </c>
      <c r="H4763" t="s">
        <v>284</v>
      </c>
      <c r="I4763" s="12" t="str">
        <f t="shared" si="310"/>
        <v>870795557</v>
      </c>
      <c r="J4763" s="10">
        <v>45890</v>
      </c>
      <c r="K4763" s="11">
        <v>113713</v>
      </c>
      <c r="L4763" s="11">
        <f t="shared" si="308"/>
        <v>18156</v>
      </c>
      <c r="M4763" s="46" t="s">
        <v>934</v>
      </c>
    </row>
    <row r="4764" spans="1:13">
      <c r="A4764" t="s">
        <v>95</v>
      </c>
      <c r="B4764" t="s">
        <v>41</v>
      </c>
      <c r="C4764" s="9">
        <v>6885</v>
      </c>
      <c r="D4764" s="10">
        <v>45882</v>
      </c>
      <c r="E4764" s="11">
        <v>12378773</v>
      </c>
      <c r="F4764" t="s">
        <v>288</v>
      </c>
      <c r="G4764" s="10">
        <f t="shared" si="309"/>
        <v>45912</v>
      </c>
      <c r="H4764" t="s">
        <v>284</v>
      </c>
      <c r="I4764" s="12" t="str">
        <f t="shared" si="310"/>
        <v>688512378773</v>
      </c>
      <c r="J4764" s="10">
        <v>45909</v>
      </c>
      <c r="K4764" s="11">
        <v>12378773</v>
      </c>
      <c r="L4764" s="11">
        <f t="shared" si="308"/>
        <v>0</v>
      </c>
    </row>
    <row r="4765" spans="1:13">
      <c r="A4765" t="s">
        <v>336</v>
      </c>
      <c r="B4765" t="s">
        <v>41</v>
      </c>
      <c r="C4765" s="9">
        <v>59374</v>
      </c>
      <c r="D4765" s="10">
        <v>45882</v>
      </c>
      <c r="E4765" s="11">
        <v>1954170</v>
      </c>
      <c r="F4765" t="s">
        <v>288</v>
      </c>
      <c r="G4765" s="10">
        <f t="shared" si="309"/>
        <v>45912</v>
      </c>
      <c r="H4765" t="s">
        <v>284</v>
      </c>
      <c r="I4765" s="12" t="str">
        <f t="shared" si="310"/>
        <v>593741954170</v>
      </c>
      <c r="J4765" s="10">
        <v>45882</v>
      </c>
      <c r="K4765" s="11">
        <v>1954170</v>
      </c>
      <c r="L4765" s="11">
        <f t="shared" si="308"/>
        <v>0</v>
      </c>
    </row>
    <row r="4766" spans="1:13" ht="14.15" customHeight="1">
      <c r="A4766" t="s">
        <v>59</v>
      </c>
      <c r="B4766" t="s">
        <v>310</v>
      </c>
      <c r="C4766" s="9">
        <v>2397</v>
      </c>
      <c r="D4766" s="10">
        <v>45882</v>
      </c>
      <c r="E4766" s="11">
        <v>-221476</v>
      </c>
      <c r="F4766" t="s">
        <v>288</v>
      </c>
      <c r="G4766" s="10">
        <f t="shared" si="309"/>
        <v>45912</v>
      </c>
      <c r="H4766" t="s">
        <v>311</v>
      </c>
      <c r="I4766" s="12" t="str">
        <f t="shared" si="310"/>
        <v>2397-221476</v>
      </c>
      <c r="L4766" s="11">
        <f t="shared" si="308"/>
        <v>221476</v>
      </c>
    </row>
    <row r="4767" spans="1:13">
      <c r="A4767" t="s">
        <v>47</v>
      </c>
      <c r="B4767" t="s">
        <v>41</v>
      </c>
      <c r="C4767" s="9">
        <v>14592</v>
      </c>
      <c r="D4767" s="10">
        <v>45882</v>
      </c>
      <c r="E4767" s="11">
        <v>2574421</v>
      </c>
      <c r="F4767" t="s">
        <v>288</v>
      </c>
      <c r="G4767" s="10">
        <f t="shared" si="309"/>
        <v>45912</v>
      </c>
      <c r="H4767" t="s">
        <v>284</v>
      </c>
      <c r="I4767" s="12" t="str">
        <f t="shared" si="310"/>
        <v>145922574421</v>
      </c>
      <c r="J4767" s="10">
        <v>45909</v>
      </c>
      <c r="K4767" s="11">
        <v>2574421</v>
      </c>
      <c r="L4767" s="11">
        <f t="shared" si="308"/>
        <v>0</v>
      </c>
    </row>
    <row r="4768" spans="1:13">
      <c r="A4768" t="s">
        <v>935</v>
      </c>
      <c r="B4768" t="s">
        <v>41</v>
      </c>
      <c r="C4768" s="9">
        <v>92648</v>
      </c>
      <c r="D4768" s="10">
        <v>45883</v>
      </c>
      <c r="E4768" s="11">
        <v>929990</v>
      </c>
      <c r="F4768" t="s">
        <v>288</v>
      </c>
      <c r="G4768" s="10">
        <f t="shared" si="309"/>
        <v>45913</v>
      </c>
      <c r="H4768" t="s">
        <v>284</v>
      </c>
      <c r="I4768" s="12" t="str">
        <f t="shared" si="310"/>
        <v>92648929990</v>
      </c>
      <c r="J4768" s="10">
        <v>45883</v>
      </c>
      <c r="K4768" s="11">
        <v>929990</v>
      </c>
      <c r="L4768" s="11">
        <f t="shared" si="308"/>
        <v>0</v>
      </c>
      <c r="M4768" t="s">
        <v>936</v>
      </c>
    </row>
    <row r="4769" spans="1:13">
      <c r="A4769" t="s">
        <v>94</v>
      </c>
      <c r="B4769" t="s">
        <v>41</v>
      </c>
      <c r="C4769" s="9">
        <v>836847</v>
      </c>
      <c r="D4769" s="10">
        <v>45883</v>
      </c>
      <c r="E4769" s="11">
        <v>338088</v>
      </c>
      <c r="F4769" t="s">
        <v>288</v>
      </c>
      <c r="G4769" s="10">
        <f t="shared" si="309"/>
        <v>45913</v>
      </c>
      <c r="H4769" t="s">
        <v>284</v>
      </c>
      <c r="I4769" s="12" t="str">
        <f t="shared" si="310"/>
        <v>836847338088</v>
      </c>
      <c r="J4769" s="10">
        <v>45909</v>
      </c>
      <c r="K4769" s="11">
        <v>338088</v>
      </c>
      <c r="L4769" s="11">
        <f t="shared" si="308"/>
        <v>0</v>
      </c>
    </row>
    <row r="4770" spans="1:13">
      <c r="A4770" t="s">
        <v>532</v>
      </c>
      <c r="B4770" t="s">
        <v>41</v>
      </c>
      <c r="C4770" s="9">
        <v>3468</v>
      </c>
      <c r="D4770" s="10">
        <v>45883</v>
      </c>
      <c r="E4770" s="11">
        <v>1030679</v>
      </c>
      <c r="F4770" t="s">
        <v>288</v>
      </c>
      <c r="G4770" s="10">
        <f t="shared" si="309"/>
        <v>45913</v>
      </c>
      <c r="H4770" t="s">
        <v>284</v>
      </c>
      <c r="I4770" s="12" t="str">
        <f t="shared" si="310"/>
        <v>34681030679</v>
      </c>
      <c r="J4770" s="10">
        <v>45912</v>
      </c>
      <c r="K4770" s="11">
        <v>1030679</v>
      </c>
      <c r="L4770" s="11">
        <f t="shared" si="308"/>
        <v>0</v>
      </c>
    </row>
    <row r="4771" spans="1:13">
      <c r="A4771" t="s">
        <v>937</v>
      </c>
      <c r="B4771" t="s">
        <v>41</v>
      </c>
      <c r="C4771" s="9">
        <v>234859</v>
      </c>
      <c r="D4771" s="10">
        <v>45883</v>
      </c>
      <c r="E4771" s="11">
        <v>69990</v>
      </c>
      <c r="F4771" t="s">
        <v>288</v>
      </c>
      <c r="G4771" s="10">
        <f t="shared" si="309"/>
        <v>45913</v>
      </c>
      <c r="H4771" t="s">
        <v>284</v>
      </c>
      <c r="I4771" s="12" t="str">
        <f t="shared" si="310"/>
        <v>23485969990</v>
      </c>
      <c r="J4771" s="10">
        <v>45883</v>
      </c>
      <c r="K4771" s="11">
        <v>69990</v>
      </c>
      <c r="L4771" s="11">
        <f t="shared" si="308"/>
        <v>0</v>
      </c>
      <c r="M4771" t="s">
        <v>938</v>
      </c>
    </row>
    <row r="4772" spans="1:13">
      <c r="A4772" t="s">
        <v>306</v>
      </c>
      <c r="B4772" t="s">
        <v>41</v>
      </c>
      <c r="C4772" s="9">
        <v>2116749</v>
      </c>
      <c r="D4772" s="10">
        <v>45887</v>
      </c>
      <c r="E4772" s="11">
        <v>1444970</v>
      </c>
      <c r="F4772" t="s">
        <v>288</v>
      </c>
      <c r="G4772" s="10">
        <f t="shared" si="309"/>
        <v>45917</v>
      </c>
      <c r="H4772" t="s">
        <v>284</v>
      </c>
      <c r="I4772" s="12" t="str">
        <f t="shared" si="310"/>
        <v>21167491444970</v>
      </c>
      <c r="J4772" s="10">
        <v>45887</v>
      </c>
      <c r="K4772" s="11">
        <v>1444970</v>
      </c>
      <c r="L4772" s="11">
        <f t="shared" si="308"/>
        <v>0</v>
      </c>
    </row>
    <row r="4773" spans="1:13">
      <c r="A4773" t="s">
        <v>436</v>
      </c>
      <c r="B4773" t="s">
        <v>41</v>
      </c>
      <c r="C4773" s="9">
        <v>2469688</v>
      </c>
      <c r="D4773" s="10">
        <v>45887</v>
      </c>
      <c r="E4773" s="11">
        <v>68473</v>
      </c>
      <c r="F4773" t="s">
        <v>288</v>
      </c>
      <c r="G4773" s="10">
        <f t="shared" si="309"/>
        <v>45917</v>
      </c>
      <c r="H4773" t="s">
        <v>284</v>
      </c>
      <c r="I4773" s="12" t="str">
        <f t="shared" si="310"/>
        <v>246968868473</v>
      </c>
      <c r="J4773" s="10">
        <v>45887</v>
      </c>
      <c r="K4773" s="11">
        <v>68473</v>
      </c>
      <c r="L4773" s="11">
        <f t="shared" si="308"/>
        <v>0</v>
      </c>
    </row>
    <row r="4774" spans="1:13">
      <c r="A4774" t="s">
        <v>436</v>
      </c>
      <c r="B4774" t="s">
        <v>41</v>
      </c>
      <c r="C4774" s="9">
        <v>2469689</v>
      </c>
      <c r="D4774" s="10">
        <v>45887</v>
      </c>
      <c r="E4774" s="11">
        <v>19040</v>
      </c>
      <c r="F4774" t="s">
        <v>288</v>
      </c>
      <c r="G4774" s="10">
        <f t="shared" si="309"/>
        <v>45917</v>
      </c>
      <c r="H4774" t="s">
        <v>284</v>
      </c>
      <c r="I4774" s="12" t="str">
        <f t="shared" si="310"/>
        <v>246968919040</v>
      </c>
      <c r="J4774" s="10">
        <v>45887</v>
      </c>
      <c r="K4774" s="11">
        <v>19040</v>
      </c>
      <c r="L4774" s="11">
        <f t="shared" si="308"/>
        <v>0</v>
      </c>
    </row>
    <row r="4775" spans="1:13">
      <c r="A4775" t="s">
        <v>436</v>
      </c>
      <c r="B4775" t="s">
        <v>297</v>
      </c>
      <c r="C4775" s="9">
        <v>5162984</v>
      </c>
      <c r="D4775" s="10">
        <v>45887</v>
      </c>
      <c r="E4775" s="11">
        <v>64591</v>
      </c>
      <c r="F4775" t="s">
        <v>288</v>
      </c>
      <c r="G4775" s="10">
        <f t="shared" si="309"/>
        <v>45917</v>
      </c>
      <c r="H4775" t="s">
        <v>284</v>
      </c>
      <c r="I4775" s="12" t="str">
        <f t="shared" si="310"/>
        <v>516298464591</v>
      </c>
      <c r="J4775" s="10">
        <v>45887</v>
      </c>
      <c r="K4775" s="11">
        <v>64591</v>
      </c>
      <c r="L4775" s="11">
        <f t="shared" si="308"/>
        <v>0</v>
      </c>
    </row>
    <row r="4776" spans="1:13">
      <c r="A4776" t="s">
        <v>436</v>
      </c>
      <c r="B4776" t="s">
        <v>297</v>
      </c>
      <c r="C4776" s="9">
        <v>5162981</v>
      </c>
      <c r="D4776" s="10">
        <v>45887</v>
      </c>
      <c r="E4776" s="11">
        <v>2113639</v>
      </c>
      <c r="F4776" t="s">
        <v>288</v>
      </c>
      <c r="G4776" s="10">
        <f t="shared" si="309"/>
        <v>45917</v>
      </c>
      <c r="H4776" t="s">
        <v>284</v>
      </c>
      <c r="I4776" s="12" t="str">
        <f t="shared" si="310"/>
        <v>51629812113639</v>
      </c>
      <c r="J4776" s="10">
        <v>45887</v>
      </c>
      <c r="K4776" s="11">
        <v>2113639</v>
      </c>
      <c r="L4776" s="11">
        <f t="shared" si="308"/>
        <v>0</v>
      </c>
    </row>
    <row r="4777" spans="1:13">
      <c r="A4777" t="s">
        <v>436</v>
      </c>
      <c r="B4777" t="s">
        <v>297</v>
      </c>
      <c r="C4777" s="9">
        <v>5162983</v>
      </c>
      <c r="D4777" s="10">
        <v>45887</v>
      </c>
      <c r="E4777" s="11">
        <v>235546</v>
      </c>
      <c r="F4777" t="s">
        <v>288</v>
      </c>
      <c r="G4777" s="10">
        <f t="shared" si="309"/>
        <v>45917</v>
      </c>
      <c r="H4777" t="s">
        <v>284</v>
      </c>
      <c r="I4777" s="12" t="str">
        <f t="shared" si="310"/>
        <v>5162983235546</v>
      </c>
      <c r="J4777" s="10">
        <v>45887</v>
      </c>
      <c r="K4777" s="11">
        <v>235546</v>
      </c>
      <c r="L4777" s="11">
        <f t="shared" si="308"/>
        <v>0</v>
      </c>
    </row>
    <row r="4778" spans="1:13">
      <c r="A4778" t="s">
        <v>350</v>
      </c>
      <c r="B4778" t="s">
        <v>41</v>
      </c>
      <c r="C4778" s="9">
        <v>7414472</v>
      </c>
      <c r="D4778" s="10">
        <v>45887</v>
      </c>
      <c r="E4778" s="11">
        <v>14100</v>
      </c>
      <c r="F4778" t="s">
        <v>288</v>
      </c>
      <c r="G4778" s="10">
        <f t="shared" si="309"/>
        <v>45917</v>
      </c>
      <c r="H4778" t="s">
        <v>284</v>
      </c>
      <c r="I4778" s="12" t="str">
        <f t="shared" si="310"/>
        <v>741447214100</v>
      </c>
      <c r="J4778" s="10">
        <v>45887</v>
      </c>
      <c r="K4778" s="11">
        <v>14100</v>
      </c>
      <c r="L4778" s="11">
        <f t="shared" si="308"/>
        <v>0</v>
      </c>
    </row>
    <row r="4779" spans="1:13">
      <c r="A4779" t="s">
        <v>50</v>
      </c>
      <c r="B4779" t="s">
        <v>41</v>
      </c>
      <c r="C4779" s="9">
        <v>19606</v>
      </c>
      <c r="D4779" s="10">
        <v>45887</v>
      </c>
      <c r="E4779" s="11">
        <v>527201</v>
      </c>
      <c r="F4779" t="s">
        <v>288</v>
      </c>
      <c r="G4779" s="10">
        <f t="shared" si="309"/>
        <v>45917</v>
      </c>
      <c r="H4779" t="s">
        <v>284</v>
      </c>
      <c r="I4779" s="12" t="str">
        <f t="shared" si="310"/>
        <v>19606527201</v>
      </c>
      <c r="J4779" s="10">
        <v>45912</v>
      </c>
      <c r="K4779" s="11">
        <v>527201</v>
      </c>
      <c r="L4779" s="11">
        <f t="shared" si="308"/>
        <v>0</v>
      </c>
      <c r="M4779" t="s">
        <v>939</v>
      </c>
    </row>
    <row r="4780" spans="1:13" ht="14.15" customHeight="1">
      <c r="A4780" t="s">
        <v>50</v>
      </c>
      <c r="B4780" t="s">
        <v>41</v>
      </c>
      <c r="C4780" s="9">
        <v>19607</v>
      </c>
      <c r="D4780" s="10">
        <v>45887</v>
      </c>
      <c r="E4780" s="11">
        <v>87682</v>
      </c>
      <c r="F4780" t="s">
        <v>288</v>
      </c>
      <c r="G4780" s="10">
        <f t="shared" si="309"/>
        <v>45917</v>
      </c>
      <c r="H4780" t="s">
        <v>284</v>
      </c>
      <c r="I4780" s="12" t="str">
        <f t="shared" si="310"/>
        <v>1960787682</v>
      </c>
      <c r="J4780" s="10">
        <v>45912</v>
      </c>
      <c r="K4780" s="11">
        <v>87682</v>
      </c>
      <c r="L4780" s="11">
        <f t="shared" si="308"/>
        <v>0</v>
      </c>
      <c r="M4780" t="s">
        <v>939</v>
      </c>
    </row>
    <row r="4781" spans="1:13">
      <c r="A4781" t="s">
        <v>53</v>
      </c>
      <c r="B4781" t="s">
        <v>41</v>
      </c>
      <c r="C4781" s="9">
        <v>27997</v>
      </c>
      <c r="D4781" s="10">
        <v>45887</v>
      </c>
      <c r="E4781" s="11">
        <v>3455601</v>
      </c>
      <c r="F4781" t="s">
        <v>288</v>
      </c>
      <c r="G4781" s="10">
        <f t="shared" si="309"/>
        <v>45917</v>
      </c>
      <c r="H4781" t="s">
        <v>284</v>
      </c>
      <c r="I4781" s="12" t="str">
        <f t="shared" si="310"/>
        <v>279973455601</v>
      </c>
      <c r="J4781" s="10">
        <v>45912</v>
      </c>
      <c r="K4781" s="11">
        <v>3455601</v>
      </c>
      <c r="L4781" s="11">
        <f t="shared" si="308"/>
        <v>0</v>
      </c>
    </row>
    <row r="4782" spans="1:13">
      <c r="A4782" t="s">
        <v>305</v>
      </c>
      <c r="B4782" t="s">
        <v>41</v>
      </c>
      <c r="C4782" s="9">
        <v>5378877</v>
      </c>
      <c r="D4782" s="10">
        <v>45887</v>
      </c>
      <c r="E4782" s="11">
        <v>1713960</v>
      </c>
      <c r="F4782" t="s">
        <v>288</v>
      </c>
      <c r="G4782" s="10">
        <f t="shared" si="309"/>
        <v>45917</v>
      </c>
      <c r="H4782" t="s">
        <v>284</v>
      </c>
      <c r="I4782" s="12" t="str">
        <f t="shared" si="310"/>
        <v>53788771713960</v>
      </c>
      <c r="J4782" s="10">
        <v>45887</v>
      </c>
      <c r="K4782" s="11">
        <v>1713960</v>
      </c>
      <c r="L4782" s="11">
        <f t="shared" si="308"/>
        <v>0</v>
      </c>
    </row>
    <row r="4783" spans="1:13">
      <c r="A4783" t="s">
        <v>46</v>
      </c>
      <c r="B4783" t="s">
        <v>41</v>
      </c>
      <c r="C4783" s="9">
        <v>26522</v>
      </c>
      <c r="D4783" s="10">
        <v>45887</v>
      </c>
      <c r="E4783" s="11">
        <v>729303</v>
      </c>
      <c r="F4783" t="s">
        <v>288</v>
      </c>
      <c r="G4783" s="10">
        <f t="shared" si="309"/>
        <v>45917</v>
      </c>
      <c r="H4783" t="s">
        <v>284</v>
      </c>
      <c r="I4783" s="12" t="str">
        <f t="shared" si="310"/>
        <v>26522729303</v>
      </c>
      <c r="J4783" s="10">
        <v>45912</v>
      </c>
      <c r="K4783" s="11">
        <v>729303</v>
      </c>
      <c r="L4783" s="11">
        <f t="shared" si="308"/>
        <v>0</v>
      </c>
    </row>
    <row r="4784" spans="1:13">
      <c r="A4784" t="s">
        <v>940</v>
      </c>
      <c r="B4784" t="s">
        <v>41</v>
      </c>
      <c r="C4784" s="9">
        <v>119950</v>
      </c>
      <c r="D4784" s="10">
        <v>45888</v>
      </c>
      <c r="E4784" s="11">
        <v>999900</v>
      </c>
      <c r="F4784" t="s">
        <v>288</v>
      </c>
      <c r="G4784" s="10">
        <f t="shared" si="309"/>
        <v>45918</v>
      </c>
      <c r="H4784" t="s">
        <v>284</v>
      </c>
      <c r="I4784" s="12" t="str">
        <f t="shared" si="310"/>
        <v>119950999900</v>
      </c>
      <c r="J4784" s="10">
        <v>45883</v>
      </c>
      <c r="K4784" s="11">
        <v>999990</v>
      </c>
      <c r="L4784" s="11">
        <f t="shared" ref="L4784:L4847" si="311">+K4784-E4784</f>
        <v>90</v>
      </c>
    </row>
    <row r="4785" spans="1:14">
      <c r="A4785" t="s">
        <v>941</v>
      </c>
      <c r="B4785" t="s">
        <v>41</v>
      </c>
      <c r="C4785" s="9">
        <v>100037</v>
      </c>
      <c r="D4785" s="10">
        <v>45888</v>
      </c>
      <c r="E4785" s="11">
        <v>383904</v>
      </c>
      <c r="F4785" t="s">
        <v>288</v>
      </c>
      <c r="G4785" s="10">
        <f t="shared" si="309"/>
        <v>45918</v>
      </c>
      <c r="H4785" t="s">
        <v>284</v>
      </c>
      <c r="I4785" s="12" t="str">
        <f t="shared" si="310"/>
        <v>100037383904</v>
      </c>
      <c r="J4785" s="10">
        <v>45888</v>
      </c>
      <c r="K4785" s="11">
        <v>395691</v>
      </c>
      <c r="L4785" s="11">
        <f t="shared" si="311"/>
        <v>11787</v>
      </c>
      <c r="M4785" t="s">
        <v>942</v>
      </c>
    </row>
    <row r="4786" spans="1:14" ht="13.5" customHeight="1">
      <c r="A4786" t="s">
        <v>943</v>
      </c>
      <c r="B4786" t="s">
        <v>41</v>
      </c>
      <c r="C4786" s="9">
        <v>1195</v>
      </c>
      <c r="D4786" s="10">
        <v>45888</v>
      </c>
      <c r="E4786" s="11">
        <v>8990</v>
      </c>
      <c r="F4786" t="s">
        <v>288</v>
      </c>
      <c r="G4786" s="10">
        <f t="shared" si="309"/>
        <v>45918</v>
      </c>
      <c r="H4786" t="s">
        <v>284</v>
      </c>
      <c r="I4786" s="12" t="str">
        <f t="shared" si="310"/>
        <v>11958990</v>
      </c>
      <c r="J4786" s="10">
        <v>45888</v>
      </c>
      <c r="K4786" s="11">
        <v>8990</v>
      </c>
      <c r="L4786" s="11">
        <f t="shared" si="311"/>
        <v>0</v>
      </c>
      <c r="M4786" s="26" t="s">
        <v>944</v>
      </c>
    </row>
    <row r="4787" spans="1:14">
      <c r="A4787" t="s">
        <v>305</v>
      </c>
      <c r="B4787" t="s">
        <v>41</v>
      </c>
      <c r="C4787" s="9">
        <v>5379203</v>
      </c>
      <c r="D4787" s="10">
        <v>45888</v>
      </c>
      <c r="E4787" s="11">
        <v>753980</v>
      </c>
      <c r="F4787" t="s">
        <v>288</v>
      </c>
      <c r="G4787" s="10">
        <f t="shared" si="309"/>
        <v>45918</v>
      </c>
      <c r="H4787" t="s">
        <v>284</v>
      </c>
      <c r="I4787" s="12" t="str">
        <f t="shared" si="310"/>
        <v>5379203753980</v>
      </c>
      <c r="J4787" s="10">
        <v>45888</v>
      </c>
      <c r="K4787" s="11">
        <v>753980</v>
      </c>
      <c r="L4787" s="11">
        <f t="shared" si="311"/>
        <v>0</v>
      </c>
    </row>
    <row r="4788" spans="1:14">
      <c r="A4788" t="s">
        <v>63</v>
      </c>
      <c r="B4788" t="s">
        <v>41</v>
      </c>
      <c r="C4788" s="9">
        <v>10520</v>
      </c>
      <c r="D4788" s="10">
        <v>45888</v>
      </c>
      <c r="E4788" s="11">
        <v>1754903</v>
      </c>
      <c r="F4788" t="s">
        <v>288</v>
      </c>
      <c r="G4788" s="10">
        <f t="shared" si="309"/>
        <v>45918</v>
      </c>
      <c r="H4788" t="s">
        <v>284</v>
      </c>
      <c r="I4788" s="12" t="str">
        <f t="shared" si="310"/>
        <v>105201754903</v>
      </c>
      <c r="J4788" s="10">
        <v>45912</v>
      </c>
      <c r="K4788" s="11">
        <v>1754903</v>
      </c>
      <c r="L4788" s="11">
        <f t="shared" si="311"/>
        <v>0</v>
      </c>
      <c r="N4788" s="13" t="s">
        <v>613</v>
      </c>
    </row>
    <row r="4789" spans="1:14">
      <c r="A4789" t="s">
        <v>64</v>
      </c>
      <c r="B4789" t="s">
        <v>41</v>
      </c>
      <c r="C4789" s="9">
        <v>138017</v>
      </c>
      <c r="D4789" s="10">
        <v>45888</v>
      </c>
      <c r="E4789" s="11">
        <v>225279</v>
      </c>
      <c r="F4789" t="s">
        <v>288</v>
      </c>
      <c r="G4789" s="10">
        <f t="shared" si="309"/>
        <v>45918</v>
      </c>
      <c r="H4789" t="s">
        <v>284</v>
      </c>
      <c r="I4789" s="12" t="str">
        <f t="shared" si="310"/>
        <v>138017225279</v>
      </c>
      <c r="J4789" s="10">
        <v>45912</v>
      </c>
      <c r="K4789" s="11">
        <v>225279</v>
      </c>
      <c r="L4789" s="11">
        <f t="shared" si="311"/>
        <v>0</v>
      </c>
    </row>
    <row r="4790" spans="1:14">
      <c r="A4790" t="s">
        <v>417</v>
      </c>
      <c r="B4790" t="s">
        <v>41</v>
      </c>
      <c r="C4790" s="9">
        <v>32713</v>
      </c>
      <c r="D4790" s="10">
        <v>45888</v>
      </c>
      <c r="E4790" s="11">
        <v>1532232</v>
      </c>
      <c r="F4790" t="s">
        <v>288</v>
      </c>
      <c r="G4790" s="10">
        <f t="shared" si="309"/>
        <v>45918</v>
      </c>
      <c r="H4790" t="s">
        <v>284</v>
      </c>
      <c r="I4790" s="12" t="str">
        <f t="shared" si="310"/>
        <v>327131532232</v>
      </c>
      <c r="J4790" s="10">
        <v>45888</v>
      </c>
      <c r="K4790" s="11">
        <v>1532232</v>
      </c>
      <c r="L4790" s="11">
        <f t="shared" si="311"/>
        <v>0</v>
      </c>
    </row>
    <row r="4791" spans="1:14">
      <c r="A4791" t="s">
        <v>67</v>
      </c>
      <c r="B4791" t="s">
        <v>41</v>
      </c>
      <c r="C4791" s="9">
        <v>48587</v>
      </c>
      <c r="D4791" s="10">
        <v>45888</v>
      </c>
      <c r="E4791" s="11">
        <v>4685477</v>
      </c>
      <c r="F4791" t="s">
        <v>288</v>
      </c>
      <c r="G4791" s="10">
        <f t="shared" si="309"/>
        <v>45918</v>
      </c>
      <c r="H4791" t="s">
        <v>284</v>
      </c>
      <c r="I4791" s="12" t="str">
        <f t="shared" si="310"/>
        <v>485874685477</v>
      </c>
      <c r="J4791" s="10">
        <v>45912</v>
      </c>
      <c r="K4791" s="11">
        <v>4685477</v>
      </c>
      <c r="L4791" s="11">
        <f t="shared" si="311"/>
        <v>0</v>
      </c>
    </row>
    <row r="4792" spans="1:14">
      <c r="A4792" t="s">
        <v>67</v>
      </c>
      <c r="B4792" t="s">
        <v>41</v>
      </c>
      <c r="C4792" s="9">
        <v>48588</v>
      </c>
      <c r="D4792" s="10">
        <v>45888</v>
      </c>
      <c r="E4792" s="11">
        <v>1065189</v>
      </c>
      <c r="F4792" t="s">
        <v>288</v>
      </c>
      <c r="G4792" s="10">
        <f t="shared" si="309"/>
        <v>45918</v>
      </c>
      <c r="H4792" t="s">
        <v>284</v>
      </c>
      <c r="I4792" s="12" t="str">
        <f t="shared" si="310"/>
        <v>485881065189</v>
      </c>
      <c r="J4792" s="10">
        <v>45912</v>
      </c>
      <c r="K4792" s="11">
        <v>1065189</v>
      </c>
      <c r="L4792" s="11">
        <f t="shared" si="311"/>
        <v>0</v>
      </c>
    </row>
    <row r="4793" spans="1:14">
      <c r="A4793" t="s">
        <v>50</v>
      </c>
      <c r="B4793" t="s">
        <v>41</v>
      </c>
      <c r="C4793" s="9">
        <v>19684</v>
      </c>
      <c r="D4793" s="10">
        <v>45889</v>
      </c>
      <c r="E4793" s="11">
        <v>98879</v>
      </c>
      <c r="F4793" t="s">
        <v>288</v>
      </c>
      <c r="G4793" s="10">
        <f t="shared" si="309"/>
        <v>45919</v>
      </c>
      <c r="H4793" t="s">
        <v>284</v>
      </c>
      <c r="I4793" s="12" t="str">
        <f t="shared" si="310"/>
        <v>1968498879</v>
      </c>
      <c r="J4793" s="10">
        <v>45916</v>
      </c>
      <c r="K4793" s="11">
        <v>98879</v>
      </c>
      <c r="L4793" s="11">
        <f t="shared" si="311"/>
        <v>0</v>
      </c>
      <c r="M4793" t="s">
        <v>939</v>
      </c>
    </row>
    <row r="4794" spans="1:14">
      <c r="A4794" t="s">
        <v>305</v>
      </c>
      <c r="B4794" t="s">
        <v>41</v>
      </c>
      <c r="C4794" s="9">
        <v>5379691</v>
      </c>
      <c r="D4794" s="10">
        <v>45889</v>
      </c>
      <c r="E4794" s="11">
        <v>1383980</v>
      </c>
      <c r="F4794" t="s">
        <v>288</v>
      </c>
      <c r="G4794" s="10">
        <f t="shared" si="309"/>
        <v>45919</v>
      </c>
      <c r="H4794" t="s">
        <v>284</v>
      </c>
      <c r="I4794" s="12" t="str">
        <f t="shared" si="310"/>
        <v>53796911383980</v>
      </c>
      <c r="J4794" s="10">
        <v>45889</v>
      </c>
      <c r="K4794" s="11">
        <v>1383980</v>
      </c>
      <c r="L4794" s="11">
        <f t="shared" si="311"/>
        <v>0</v>
      </c>
    </row>
    <row r="4795" spans="1:14">
      <c r="A4795" t="s">
        <v>54</v>
      </c>
      <c r="B4795" t="s">
        <v>41</v>
      </c>
      <c r="C4795" s="9">
        <v>100412</v>
      </c>
      <c r="D4795" s="10">
        <v>45889</v>
      </c>
      <c r="E4795" s="11">
        <v>802869</v>
      </c>
      <c r="F4795" t="s">
        <v>288</v>
      </c>
      <c r="G4795" s="10">
        <f t="shared" si="309"/>
        <v>45919</v>
      </c>
      <c r="H4795" t="s">
        <v>284</v>
      </c>
      <c r="I4795" s="12" t="str">
        <f t="shared" si="310"/>
        <v>100412802869</v>
      </c>
      <c r="J4795" s="10">
        <v>45912</v>
      </c>
      <c r="K4795" s="11">
        <v>802869</v>
      </c>
      <c r="L4795" s="11">
        <f t="shared" si="311"/>
        <v>0</v>
      </c>
    </row>
    <row r="4796" spans="1:14">
      <c r="A4796" t="s">
        <v>532</v>
      </c>
      <c r="B4796" t="s">
        <v>41</v>
      </c>
      <c r="C4796" s="9">
        <v>3492</v>
      </c>
      <c r="D4796" s="10">
        <v>45889</v>
      </c>
      <c r="E4796" s="11">
        <v>142764</v>
      </c>
      <c r="F4796" t="s">
        <v>288</v>
      </c>
      <c r="G4796" s="10">
        <f t="shared" si="309"/>
        <v>45919</v>
      </c>
      <c r="H4796" t="s">
        <v>284</v>
      </c>
      <c r="I4796" s="12" t="str">
        <f t="shared" si="310"/>
        <v>3492142764</v>
      </c>
      <c r="J4796" s="10">
        <v>45912</v>
      </c>
      <c r="K4796" s="11">
        <v>142764</v>
      </c>
      <c r="L4796" s="11">
        <f t="shared" si="311"/>
        <v>0</v>
      </c>
    </row>
    <row r="4797" spans="1:14">
      <c r="A4797" t="s">
        <v>46</v>
      </c>
      <c r="B4797" t="s">
        <v>41</v>
      </c>
      <c r="C4797" s="9">
        <v>26526</v>
      </c>
      <c r="D4797" s="10">
        <v>45889</v>
      </c>
      <c r="E4797" s="11">
        <v>729303</v>
      </c>
      <c r="F4797" t="s">
        <v>288</v>
      </c>
      <c r="G4797" s="10">
        <f t="shared" si="309"/>
        <v>45919</v>
      </c>
      <c r="H4797" t="s">
        <v>284</v>
      </c>
      <c r="I4797" s="12" t="str">
        <f t="shared" si="310"/>
        <v>26526729303</v>
      </c>
      <c r="J4797" s="10">
        <v>45912</v>
      </c>
      <c r="K4797" s="11">
        <v>729303</v>
      </c>
      <c r="L4797" s="11">
        <f t="shared" si="311"/>
        <v>0</v>
      </c>
    </row>
    <row r="4798" spans="1:14">
      <c r="A4798" t="s">
        <v>97</v>
      </c>
      <c r="B4798" t="s">
        <v>41</v>
      </c>
      <c r="C4798" s="9">
        <v>6035</v>
      </c>
      <c r="D4798" s="10">
        <v>45889</v>
      </c>
      <c r="E4798" s="11">
        <v>52350052</v>
      </c>
      <c r="F4798" t="s">
        <v>288</v>
      </c>
      <c r="G4798" s="10">
        <f t="shared" si="309"/>
        <v>45919</v>
      </c>
      <c r="H4798" t="s">
        <v>284</v>
      </c>
      <c r="I4798" s="12" t="str">
        <f t="shared" si="310"/>
        <v>603552350052</v>
      </c>
      <c r="J4798" s="10">
        <v>45889</v>
      </c>
      <c r="K4798" s="11">
        <f>28000000+24350052</f>
        <v>52350052</v>
      </c>
      <c r="L4798" s="11">
        <f t="shared" si="311"/>
        <v>0</v>
      </c>
      <c r="M4798" t="s">
        <v>945</v>
      </c>
      <c r="N4798" s="13" t="s">
        <v>561</v>
      </c>
    </row>
    <row r="4799" spans="1:14">
      <c r="A4799" t="s">
        <v>51</v>
      </c>
      <c r="B4799" t="s">
        <v>41</v>
      </c>
      <c r="C4799" s="9">
        <v>24314</v>
      </c>
      <c r="D4799" s="10">
        <v>45889</v>
      </c>
      <c r="E4799" s="11">
        <v>192827</v>
      </c>
      <c r="F4799" t="s">
        <v>288</v>
      </c>
      <c r="G4799" s="10">
        <f t="shared" si="309"/>
        <v>45919</v>
      </c>
      <c r="H4799" t="s">
        <v>284</v>
      </c>
      <c r="I4799" s="12" t="str">
        <f t="shared" si="310"/>
        <v>24314192827</v>
      </c>
      <c r="J4799" s="10">
        <v>45912</v>
      </c>
      <c r="K4799" s="11">
        <v>192827</v>
      </c>
      <c r="L4799" s="11">
        <f t="shared" si="311"/>
        <v>0</v>
      </c>
    </row>
    <row r="4800" spans="1:14">
      <c r="A4800" t="s">
        <v>397</v>
      </c>
      <c r="B4800" t="s">
        <v>41</v>
      </c>
      <c r="C4800" s="9">
        <v>10074</v>
      </c>
      <c r="D4800" s="10">
        <v>45890</v>
      </c>
      <c r="E4800" s="11">
        <v>2500000</v>
      </c>
      <c r="F4800" t="s">
        <v>288</v>
      </c>
      <c r="G4800" s="10">
        <f t="shared" si="309"/>
        <v>45920</v>
      </c>
      <c r="H4800" t="s">
        <v>284</v>
      </c>
      <c r="I4800" s="12" t="str">
        <f t="shared" si="310"/>
        <v>100742500000</v>
      </c>
      <c r="J4800" s="10">
        <v>45883</v>
      </c>
      <c r="K4800" s="11">
        <v>2500000</v>
      </c>
      <c r="L4800" s="11">
        <f t="shared" si="311"/>
        <v>0</v>
      </c>
    </row>
    <row r="4801" spans="1:14">
      <c r="A4801" t="s">
        <v>55</v>
      </c>
      <c r="B4801" t="s">
        <v>41</v>
      </c>
      <c r="C4801" s="9">
        <v>1197360</v>
      </c>
      <c r="D4801" s="10">
        <v>45890</v>
      </c>
      <c r="E4801" s="11">
        <v>3249920</v>
      </c>
      <c r="F4801" t="s">
        <v>288</v>
      </c>
      <c r="G4801" s="10">
        <f t="shared" si="309"/>
        <v>45920</v>
      </c>
      <c r="H4801" t="s">
        <v>284</v>
      </c>
      <c r="I4801" s="12" t="str">
        <f t="shared" si="310"/>
        <v>11973603249920</v>
      </c>
      <c r="J4801" s="10">
        <v>45890</v>
      </c>
      <c r="K4801" s="11">
        <v>3249920</v>
      </c>
      <c r="L4801" s="11">
        <f t="shared" si="311"/>
        <v>0</v>
      </c>
    </row>
    <row r="4802" spans="1:14">
      <c r="A4802" t="s">
        <v>55</v>
      </c>
      <c r="B4802" t="s">
        <v>41</v>
      </c>
      <c r="C4802" s="9">
        <v>1197361</v>
      </c>
      <c r="D4802" s="10">
        <v>45890</v>
      </c>
      <c r="E4802" s="11">
        <v>3299930</v>
      </c>
      <c r="F4802" t="s">
        <v>288</v>
      </c>
      <c r="G4802" s="10">
        <f t="shared" ref="G4802:G4865" si="312">+D4802+30</f>
        <v>45920</v>
      </c>
      <c r="H4802" t="s">
        <v>284</v>
      </c>
      <c r="I4802" s="12" t="str">
        <f t="shared" ref="I4802:I4865" si="313">+C4802&amp;E4802</f>
        <v>11973613299930</v>
      </c>
      <c r="J4802" s="10">
        <v>45890</v>
      </c>
      <c r="K4802" s="11">
        <v>3299930</v>
      </c>
      <c r="L4802" s="11">
        <f t="shared" si="311"/>
        <v>0</v>
      </c>
    </row>
    <row r="4803" spans="1:14">
      <c r="A4803" t="s">
        <v>946</v>
      </c>
      <c r="B4803" t="s">
        <v>41</v>
      </c>
      <c r="C4803" s="9">
        <v>1185</v>
      </c>
      <c r="D4803" s="10">
        <v>45890</v>
      </c>
      <c r="E4803" s="11">
        <v>3944850</v>
      </c>
      <c r="F4803" t="s">
        <v>288</v>
      </c>
      <c r="G4803" s="10">
        <f t="shared" si="312"/>
        <v>45920</v>
      </c>
      <c r="H4803" t="s">
        <v>284</v>
      </c>
      <c r="I4803" s="12" t="str">
        <f t="shared" si="313"/>
        <v>11853944850</v>
      </c>
      <c r="J4803" s="10">
        <v>45894</v>
      </c>
      <c r="K4803" s="11">
        <v>3944850</v>
      </c>
      <c r="L4803" s="11">
        <f t="shared" si="311"/>
        <v>0</v>
      </c>
    </row>
    <row r="4804" spans="1:14">
      <c r="A4804" t="s">
        <v>56</v>
      </c>
      <c r="B4804" t="s">
        <v>41</v>
      </c>
      <c r="C4804" s="9">
        <v>45597</v>
      </c>
      <c r="D4804" s="10">
        <v>45890</v>
      </c>
      <c r="E4804" s="11">
        <v>28919</v>
      </c>
      <c r="F4804" t="s">
        <v>288</v>
      </c>
      <c r="G4804" s="10">
        <f t="shared" si="312"/>
        <v>45920</v>
      </c>
      <c r="H4804" t="s">
        <v>284</v>
      </c>
      <c r="I4804" s="12" t="str">
        <f t="shared" si="313"/>
        <v>4559728919</v>
      </c>
      <c r="J4804" s="10">
        <v>45912</v>
      </c>
      <c r="K4804" s="11">
        <v>28919</v>
      </c>
      <c r="L4804" s="11">
        <f t="shared" si="311"/>
        <v>0</v>
      </c>
    </row>
    <row r="4805" spans="1:14">
      <c r="A4805" t="s">
        <v>59</v>
      </c>
      <c r="B4805" t="s">
        <v>41</v>
      </c>
      <c r="C4805" s="9">
        <v>10017</v>
      </c>
      <c r="D4805" s="10">
        <v>45890</v>
      </c>
      <c r="E4805" s="11">
        <v>190484</v>
      </c>
      <c r="F4805" t="s">
        <v>288</v>
      </c>
      <c r="G4805" s="10">
        <f t="shared" si="312"/>
        <v>45920</v>
      </c>
      <c r="H4805" t="s">
        <v>284</v>
      </c>
      <c r="I4805" s="12" t="str">
        <f t="shared" si="313"/>
        <v>10017190484</v>
      </c>
      <c r="J4805" s="10">
        <v>45912</v>
      </c>
      <c r="K4805" s="11">
        <v>190484</v>
      </c>
      <c r="L4805" s="11">
        <f t="shared" si="311"/>
        <v>0</v>
      </c>
    </row>
    <row r="4806" spans="1:14">
      <c r="A4806" t="s">
        <v>53</v>
      </c>
      <c r="B4806" t="s">
        <v>41</v>
      </c>
      <c r="C4806" s="9">
        <v>28016</v>
      </c>
      <c r="D4806" s="10">
        <v>45890</v>
      </c>
      <c r="E4806" s="11">
        <v>2023678</v>
      </c>
      <c r="F4806" t="s">
        <v>288</v>
      </c>
      <c r="G4806" s="10">
        <f t="shared" si="312"/>
        <v>45920</v>
      </c>
      <c r="H4806" t="s">
        <v>284</v>
      </c>
      <c r="I4806" s="12" t="str">
        <f t="shared" si="313"/>
        <v>280162023678</v>
      </c>
      <c r="J4806" s="10">
        <v>45912</v>
      </c>
      <c r="K4806" s="11">
        <v>2023678</v>
      </c>
      <c r="L4806" s="11">
        <f t="shared" si="311"/>
        <v>0</v>
      </c>
    </row>
    <row r="4807" spans="1:14">
      <c r="A4807" t="s">
        <v>53</v>
      </c>
      <c r="B4807" t="s">
        <v>41</v>
      </c>
      <c r="C4807" s="9">
        <v>28017</v>
      </c>
      <c r="D4807" s="10">
        <v>45890</v>
      </c>
      <c r="E4807" s="11">
        <v>1679745</v>
      </c>
      <c r="F4807" t="s">
        <v>288</v>
      </c>
      <c r="G4807" s="10">
        <f t="shared" si="312"/>
        <v>45920</v>
      </c>
      <c r="H4807" t="s">
        <v>284</v>
      </c>
      <c r="I4807" s="12" t="str">
        <f t="shared" si="313"/>
        <v>280171679745</v>
      </c>
      <c r="J4807" s="10">
        <v>45912</v>
      </c>
      <c r="K4807" s="11">
        <v>1679745</v>
      </c>
      <c r="L4807" s="11">
        <f t="shared" si="311"/>
        <v>0</v>
      </c>
    </row>
    <row r="4808" spans="1:14">
      <c r="A4808" t="s">
        <v>54</v>
      </c>
      <c r="B4808" t="s">
        <v>41</v>
      </c>
      <c r="C4808" s="9">
        <v>100440</v>
      </c>
      <c r="D4808" s="10">
        <v>45890</v>
      </c>
      <c r="E4808" s="11">
        <v>802869</v>
      </c>
      <c r="F4808" t="s">
        <v>288</v>
      </c>
      <c r="G4808" s="10">
        <f t="shared" si="312"/>
        <v>45920</v>
      </c>
      <c r="H4808" t="s">
        <v>284</v>
      </c>
      <c r="I4808" s="12" t="str">
        <f t="shared" si="313"/>
        <v>100440802869</v>
      </c>
      <c r="J4808" s="10">
        <v>45912</v>
      </c>
      <c r="K4808" s="11">
        <v>802869</v>
      </c>
      <c r="L4808" s="11">
        <f t="shared" si="311"/>
        <v>0</v>
      </c>
    </row>
    <row r="4809" spans="1:14">
      <c r="A4809" t="s">
        <v>54</v>
      </c>
      <c r="B4809" t="s">
        <v>41</v>
      </c>
      <c r="C4809" s="9">
        <v>100441</v>
      </c>
      <c r="D4809" s="10">
        <v>45890</v>
      </c>
      <c r="E4809" s="11">
        <v>1673830</v>
      </c>
      <c r="F4809" t="s">
        <v>288</v>
      </c>
      <c r="G4809" s="10">
        <f t="shared" si="312"/>
        <v>45920</v>
      </c>
      <c r="H4809" t="s">
        <v>284</v>
      </c>
      <c r="I4809" s="12" t="str">
        <f t="shared" si="313"/>
        <v>1004411673830</v>
      </c>
      <c r="J4809" s="10">
        <v>45912</v>
      </c>
      <c r="K4809" s="11">
        <v>1673830</v>
      </c>
      <c r="L4809" s="11">
        <f t="shared" si="311"/>
        <v>0</v>
      </c>
    </row>
    <row r="4810" spans="1:14">
      <c r="A4810" t="s">
        <v>607</v>
      </c>
      <c r="B4810" t="s">
        <v>41</v>
      </c>
      <c r="C4810" s="9">
        <v>2301</v>
      </c>
      <c r="D4810" s="10">
        <v>45890</v>
      </c>
      <c r="E4810" s="11">
        <v>241900</v>
      </c>
      <c r="F4810" t="s">
        <v>288</v>
      </c>
      <c r="G4810" s="10">
        <f t="shared" si="312"/>
        <v>45920</v>
      </c>
      <c r="H4810" t="s">
        <v>284</v>
      </c>
      <c r="I4810" s="12" t="str">
        <f t="shared" si="313"/>
        <v>2301241900</v>
      </c>
      <c r="J4810" s="10">
        <v>45881</v>
      </c>
      <c r="K4810" s="11">
        <v>241900</v>
      </c>
      <c r="L4810" s="11">
        <f t="shared" si="311"/>
        <v>0</v>
      </c>
    </row>
    <row r="4811" spans="1:14">
      <c r="A4811" t="s">
        <v>63</v>
      </c>
      <c r="B4811" t="s">
        <v>41</v>
      </c>
      <c r="C4811" s="9">
        <v>10524</v>
      </c>
      <c r="D4811" s="10">
        <v>45890</v>
      </c>
      <c r="E4811" s="11">
        <v>674956</v>
      </c>
      <c r="F4811" t="s">
        <v>288</v>
      </c>
      <c r="G4811" s="10">
        <f t="shared" si="312"/>
        <v>45920</v>
      </c>
      <c r="H4811" t="s">
        <v>284</v>
      </c>
      <c r="I4811" s="12" t="str">
        <f t="shared" si="313"/>
        <v>10524674956</v>
      </c>
      <c r="J4811" s="10">
        <v>45912</v>
      </c>
      <c r="K4811" s="11">
        <v>674956</v>
      </c>
      <c r="L4811" s="11">
        <f t="shared" si="311"/>
        <v>0</v>
      </c>
      <c r="N4811" s="13" t="s">
        <v>613</v>
      </c>
    </row>
    <row r="4812" spans="1:14">
      <c r="A4812" t="s">
        <v>309</v>
      </c>
      <c r="B4812" t="s">
        <v>41</v>
      </c>
      <c r="C4812" s="9">
        <v>818775</v>
      </c>
      <c r="D4812" s="10">
        <v>45891</v>
      </c>
      <c r="E4812" s="11">
        <v>4703940</v>
      </c>
      <c r="F4812" t="s">
        <v>288</v>
      </c>
      <c r="G4812" s="10">
        <f t="shared" si="312"/>
        <v>45921</v>
      </c>
      <c r="H4812" t="s">
        <v>284</v>
      </c>
      <c r="I4812" s="12" t="str">
        <f t="shared" si="313"/>
        <v>8187754703940</v>
      </c>
      <c r="J4812" s="10">
        <v>45891</v>
      </c>
      <c r="K4812" s="11">
        <v>4703940</v>
      </c>
      <c r="L4812" s="11">
        <f t="shared" si="311"/>
        <v>0</v>
      </c>
    </row>
    <row r="4813" spans="1:14">
      <c r="A4813" t="s">
        <v>317</v>
      </c>
      <c r="B4813" t="s">
        <v>41</v>
      </c>
      <c r="C4813" s="9">
        <v>24619635</v>
      </c>
      <c r="D4813" s="10">
        <v>45891</v>
      </c>
      <c r="E4813" s="11">
        <v>2244970</v>
      </c>
      <c r="F4813" t="s">
        <v>288</v>
      </c>
      <c r="G4813" s="10">
        <f t="shared" si="312"/>
        <v>45921</v>
      </c>
      <c r="H4813" t="s">
        <v>284</v>
      </c>
      <c r="I4813" s="12" t="str">
        <f t="shared" si="313"/>
        <v>246196352244970</v>
      </c>
      <c r="J4813" s="10">
        <v>45891</v>
      </c>
      <c r="K4813" s="11">
        <v>2244970</v>
      </c>
      <c r="L4813" s="11">
        <f t="shared" si="311"/>
        <v>0</v>
      </c>
    </row>
    <row r="4814" spans="1:14">
      <c r="A4814" t="s">
        <v>306</v>
      </c>
      <c r="B4814" t="s">
        <v>41</v>
      </c>
      <c r="C4814" s="9">
        <v>2117072</v>
      </c>
      <c r="D4814" s="10">
        <v>45891</v>
      </c>
      <c r="E4814" s="11">
        <v>1253980</v>
      </c>
      <c r="F4814" t="s">
        <v>288</v>
      </c>
      <c r="G4814" s="10">
        <f t="shared" si="312"/>
        <v>45921</v>
      </c>
      <c r="H4814" t="s">
        <v>284</v>
      </c>
      <c r="I4814" s="12" t="str">
        <f t="shared" si="313"/>
        <v>21170721253980</v>
      </c>
      <c r="J4814" s="10">
        <v>45891</v>
      </c>
      <c r="K4814" s="11">
        <v>1253980</v>
      </c>
      <c r="L4814" s="11">
        <f t="shared" si="311"/>
        <v>0</v>
      </c>
    </row>
    <row r="4815" spans="1:14">
      <c r="A4815" t="s">
        <v>183</v>
      </c>
      <c r="B4815" t="s">
        <v>41</v>
      </c>
      <c r="C4815" s="9">
        <v>1197380</v>
      </c>
      <c r="D4815" s="10">
        <v>45891</v>
      </c>
      <c r="E4815" s="11">
        <v>449970</v>
      </c>
      <c r="F4815" t="s">
        <v>288</v>
      </c>
      <c r="G4815" s="10">
        <f t="shared" si="312"/>
        <v>45921</v>
      </c>
      <c r="H4815" t="s">
        <v>284</v>
      </c>
      <c r="I4815" s="12" t="str">
        <f t="shared" si="313"/>
        <v>1197380449970</v>
      </c>
      <c r="J4815" s="10">
        <v>45891</v>
      </c>
      <c r="K4815" s="11">
        <v>449970</v>
      </c>
      <c r="L4815" s="11">
        <f t="shared" si="311"/>
        <v>0</v>
      </c>
    </row>
    <row r="4816" spans="1:14">
      <c r="A4816" t="s">
        <v>305</v>
      </c>
      <c r="B4816" t="s">
        <v>310</v>
      </c>
      <c r="C4816" s="9">
        <v>28004220</v>
      </c>
      <c r="D4816" s="10">
        <v>45891</v>
      </c>
      <c r="E4816" s="11">
        <v>-803980</v>
      </c>
      <c r="F4816" t="s">
        <v>288</v>
      </c>
      <c r="G4816" s="10">
        <f t="shared" si="312"/>
        <v>45921</v>
      </c>
      <c r="H4816" t="s">
        <v>311</v>
      </c>
      <c r="I4816" s="12" t="str">
        <f t="shared" si="313"/>
        <v>28004220-803980</v>
      </c>
      <c r="L4816" s="11">
        <f t="shared" si="311"/>
        <v>803980</v>
      </c>
    </row>
    <row r="4817" spans="1:13">
      <c r="A4817" t="s">
        <v>92</v>
      </c>
      <c r="B4817" t="s">
        <v>41</v>
      </c>
      <c r="C4817" s="9">
        <v>2403</v>
      </c>
      <c r="D4817" s="10">
        <v>45891</v>
      </c>
      <c r="E4817" s="11">
        <v>4103429</v>
      </c>
      <c r="F4817" t="s">
        <v>288</v>
      </c>
      <c r="G4817" s="10">
        <f t="shared" si="312"/>
        <v>45921</v>
      </c>
      <c r="H4817" t="s">
        <v>284</v>
      </c>
      <c r="I4817" s="12" t="str">
        <f t="shared" si="313"/>
        <v>24034103429</v>
      </c>
      <c r="J4817" s="10">
        <v>45912</v>
      </c>
      <c r="K4817" s="11">
        <v>4103429</v>
      </c>
      <c r="L4817" s="11">
        <f t="shared" si="311"/>
        <v>0</v>
      </c>
    </row>
    <row r="4818" spans="1:13">
      <c r="A4818" t="s">
        <v>59</v>
      </c>
      <c r="B4818" t="s">
        <v>41</v>
      </c>
      <c r="C4818" s="9">
        <v>10022</v>
      </c>
      <c r="D4818" s="10">
        <v>45891</v>
      </c>
      <c r="E4818" s="11">
        <v>394091</v>
      </c>
      <c r="F4818" t="s">
        <v>288</v>
      </c>
      <c r="G4818" s="10">
        <f t="shared" si="312"/>
        <v>45921</v>
      </c>
      <c r="H4818" t="s">
        <v>284</v>
      </c>
      <c r="I4818" s="12" t="str">
        <f t="shared" si="313"/>
        <v>10022394091</v>
      </c>
      <c r="J4818" s="10">
        <v>45912</v>
      </c>
      <c r="K4818" s="11">
        <v>394091</v>
      </c>
      <c r="L4818" s="11">
        <f t="shared" si="311"/>
        <v>0</v>
      </c>
    </row>
    <row r="4819" spans="1:13">
      <c r="A4819" t="s">
        <v>305</v>
      </c>
      <c r="B4819" t="s">
        <v>41</v>
      </c>
      <c r="C4819" s="9">
        <v>5380175</v>
      </c>
      <c r="D4819" s="10">
        <v>45891</v>
      </c>
      <c r="E4819" s="11">
        <v>803980</v>
      </c>
      <c r="F4819" t="s">
        <v>288</v>
      </c>
      <c r="G4819" s="10">
        <f t="shared" si="312"/>
        <v>45921</v>
      </c>
      <c r="H4819" t="s">
        <v>284</v>
      </c>
      <c r="I4819" s="12" t="str">
        <f t="shared" si="313"/>
        <v>5380175803980</v>
      </c>
      <c r="J4819" s="10">
        <v>45889</v>
      </c>
      <c r="K4819" s="11">
        <v>803980</v>
      </c>
      <c r="L4819" s="11">
        <f t="shared" si="311"/>
        <v>0</v>
      </c>
    </row>
    <row r="4820" spans="1:13">
      <c r="A4820" t="s">
        <v>580</v>
      </c>
      <c r="B4820" t="s">
        <v>41</v>
      </c>
      <c r="C4820" s="9">
        <v>197516</v>
      </c>
      <c r="D4820" s="10">
        <v>45891</v>
      </c>
      <c r="E4820" s="11">
        <v>65093</v>
      </c>
      <c r="F4820" t="s">
        <v>288</v>
      </c>
      <c r="G4820" s="10">
        <f t="shared" si="312"/>
        <v>45921</v>
      </c>
      <c r="H4820" t="s">
        <v>284</v>
      </c>
      <c r="I4820" s="12" t="str">
        <f t="shared" si="313"/>
        <v>19751665093</v>
      </c>
      <c r="J4820" s="10">
        <v>45912</v>
      </c>
      <c r="K4820" s="11">
        <v>65093</v>
      </c>
      <c r="L4820" s="11">
        <f t="shared" si="311"/>
        <v>0</v>
      </c>
    </row>
    <row r="4821" spans="1:13">
      <c r="A4821" t="s">
        <v>580</v>
      </c>
      <c r="B4821" t="s">
        <v>41</v>
      </c>
      <c r="C4821" s="9">
        <v>197518</v>
      </c>
      <c r="D4821" s="10">
        <v>45891</v>
      </c>
      <c r="E4821" s="11">
        <v>31957</v>
      </c>
      <c r="F4821" t="s">
        <v>288</v>
      </c>
      <c r="G4821" s="10">
        <f t="shared" si="312"/>
        <v>45921</v>
      </c>
      <c r="H4821" t="s">
        <v>284</v>
      </c>
      <c r="I4821" s="12" t="str">
        <f t="shared" si="313"/>
        <v>19751831957</v>
      </c>
      <c r="J4821" s="10">
        <v>45912</v>
      </c>
      <c r="K4821" s="11">
        <v>31957</v>
      </c>
      <c r="L4821" s="11">
        <f t="shared" si="311"/>
        <v>0</v>
      </c>
    </row>
    <row r="4822" spans="1:13">
      <c r="A4822" t="s">
        <v>580</v>
      </c>
      <c r="B4822" t="s">
        <v>41</v>
      </c>
      <c r="C4822" s="9">
        <v>197517</v>
      </c>
      <c r="D4822" s="10">
        <v>45891</v>
      </c>
      <c r="E4822" s="11">
        <v>34392</v>
      </c>
      <c r="F4822" t="s">
        <v>288</v>
      </c>
      <c r="G4822" s="10">
        <f t="shared" si="312"/>
        <v>45921</v>
      </c>
      <c r="H4822" t="s">
        <v>284</v>
      </c>
      <c r="I4822" s="12" t="str">
        <f t="shared" si="313"/>
        <v>19751734392</v>
      </c>
      <c r="J4822" s="10">
        <v>45912</v>
      </c>
      <c r="K4822" s="11">
        <v>34392</v>
      </c>
      <c r="L4822" s="11">
        <f t="shared" si="311"/>
        <v>0</v>
      </c>
    </row>
    <row r="4823" spans="1:13">
      <c r="A4823" t="s">
        <v>868</v>
      </c>
      <c r="B4823" t="s">
        <v>41</v>
      </c>
      <c r="C4823" s="9">
        <v>5622</v>
      </c>
      <c r="D4823" s="10">
        <v>45894</v>
      </c>
      <c r="E4823" s="11">
        <v>26100</v>
      </c>
      <c r="F4823" t="s">
        <v>288</v>
      </c>
      <c r="G4823" s="10">
        <f t="shared" si="312"/>
        <v>45924</v>
      </c>
      <c r="H4823" t="s">
        <v>284</v>
      </c>
      <c r="I4823" s="12" t="str">
        <f t="shared" si="313"/>
        <v>562226100</v>
      </c>
      <c r="J4823" s="10">
        <v>45894</v>
      </c>
      <c r="K4823" s="11">
        <v>26100</v>
      </c>
      <c r="L4823" s="11">
        <f t="shared" si="311"/>
        <v>0</v>
      </c>
      <c r="M4823" t="s">
        <v>947</v>
      </c>
    </row>
    <row r="4824" spans="1:13">
      <c r="A4824" t="s">
        <v>92</v>
      </c>
      <c r="B4824" t="s">
        <v>41</v>
      </c>
      <c r="C4824" s="9">
        <v>2412</v>
      </c>
      <c r="D4824" s="10">
        <v>45894</v>
      </c>
      <c r="E4824" s="11">
        <v>535917</v>
      </c>
      <c r="F4824" t="s">
        <v>288</v>
      </c>
      <c r="G4824" s="10">
        <f t="shared" si="312"/>
        <v>45924</v>
      </c>
      <c r="H4824" t="s">
        <v>284</v>
      </c>
      <c r="I4824" s="12" t="str">
        <f t="shared" si="313"/>
        <v>2412535917</v>
      </c>
      <c r="J4824" s="10">
        <v>45929</v>
      </c>
      <c r="K4824" s="11">
        <v>535917</v>
      </c>
      <c r="L4824" s="11">
        <f t="shared" si="311"/>
        <v>0</v>
      </c>
    </row>
    <row r="4825" spans="1:13">
      <c r="A4825" t="s">
        <v>92</v>
      </c>
      <c r="B4825" t="s">
        <v>41</v>
      </c>
      <c r="C4825" s="9">
        <v>2411</v>
      </c>
      <c r="D4825" s="10">
        <v>45894</v>
      </c>
      <c r="E4825" s="11">
        <v>803875</v>
      </c>
      <c r="F4825" t="s">
        <v>288</v>
      </c>
      <c r="G4825" s="10">
        <f t="shared" si="312"/>
        <v>45924</v>
      </c>
      <c r="H4825" t="s">
        <v>284</v>
      </c>
      <c r="I4825" s="12" t="str">
        <f t="shared" si="313"/>
        <v>2411803875</v>
      </c>
      <c r="J4825" s="10">
        <v>45929</v>
      </c>
      <c r="K4825" s="11">
        <v>803875</v>
      </c>
      <c r="L4825" s="11">
        <f t="shared" si="311"/>
        <v>0</v>
      </c>
    </row>
    <row r="4826" spans="1:13">
      <c r="A4826" t="s">
        <v>668</v>
      </c>
      <c r="B4826" t="s">
        <v>41</v>
      </c>
      <c r="C4826" s="9">
        <v>52723605</v>
      </c>
      <c r="D4826" s="10">
        <v>45894</v>
      </c>
      <c r="E4826" s="11">
        <v>11814</v>
      </c>
      <c r="F4826" t="s">
        <v>288</v>
      </c>
      <c r="G4826" s="10">
        <f t="shared" si="312"/>
        <v>45924</v>
      </c>
      <c r="H4826" t="s">
        <v>284</v>
      </c>
      <c r="I4826" s="12" t="str">
        <f t="shared" si="313"/>
        <v>5272360511814</v>
      </c>
      <c r="J4826" s="10">
        <v>45894</v>
      </c>
      <c r="K4826" s="11">
        <v>11814</v>
      </c>
      <c r="L4826" s="11">
        <f t="shared" si="311"/>
        <v>0</v>
      </c>
    </row>
    <row r="4827" spans="1:13">
      <c r="A4827" t="s">
        <v>312</v>
      </c>
      <c r="B4827" t="s">
        <v>41</v>
      </c>
      <c r="C4827" s="9">
        <v>75170</v>
      </c>
      <c r="D4827" s="10">
        <v>45894</v>
      </c>
      <c r="E4827" s="11">
        <v>290360</v>
      </c>
      <c r="F4827" t="s">
        <v>288</v>
      </c>
      <c r="G4827" s="10">
        <f t="shared" si="312"/>
        <v>45924</v>
      </c>
      <c r="H4827" t="s">
        <v>284</v>
      </c>
      <c r="I4827" s="12" t="str">
        <f t="shared" si="313"/>
        <v>75170290360</v>
      </c>
      <c r="J4827" s="10">
        <v>45890</v>
      </c>
      <c r="K4827" s="11">
        <v>290360</v>
      </c>
      <c r="L4827" s="11">
        <f t="shared" si="311"/>
        <v>0</v>
      </c>
    </row>
    <row r="4828" spans="1:13">
      <c r="A4828" t="s">
        <v>53</v>
      </c>
      <c r="B4828" t="s">
        <v>41</v>
      </c>
      <c r="C4828" s="9">
        <v>28058</v>
      </c>
      <c r="D4828" s="10">
        <v>45894</v>
      </c>
      <c r="E4828" s="11">
        <v>2883595</v>
      </c>
      <c r="F4828" t="s">
        <v>288</v>
      </c>
      <c r="G4828" s="10">
        <f t="shared" si="312"/>
        <v>45924</v>
      </c>
      <c r="H4828" t="s">
        <v>284</v>
      </c>
      <c r="I4828" s="12" t="str">
        <f t="shared" si="313"/>
        <v>280582883595</v>
      </c>
      <c r="J4828" s="10">
        <v>45929</v>
      </c>
      <c r="K4828" s="11">
        <v>2883595</v>
      </c>
      <c r="L4828" s="11">
        <f t="shared" si="311"/>
        <v>0</v>
      </c>
    </row>
    <row r="4829" spans="1:13">
      <c r="A4829" t="s">
        <v>54</v>
      </c>
      <c r="B4829" t="s">
        <v>41</v>
      </c>
      <c r="C4829" s="9">
        <v>100501</v>
      </c>
      <c r="D4829" s="10">
        <v>45894</v>
      </c>
      <c r="E4829" s="11">
        <v>1871828</v>
      </c>
      <c r="F4829" t="s">
        <v>288</v>
      </c>
      <c r="G4829" s="10">
        <f t="shared" si="312"/>
        <v>45924</v>
      </c>
      <c r="H4829" t="s">
        <v>284</v>
      </c>
      <c r="I4829" s="12" t="str">
        <f t="shared" si="313"/>
        <v>1005011871828</v>
      </c>
      <c r="J4829" s="10">
        <v>45929</v>
      </c>
      <c r="K4829" s="11">
        <v>1871828</v>
      </c>
      <c r="L4829" s="11">
        <f t="shared" si="311"/>
        <v>0</v>
      </c>
    </row>
    <row r="4830" spans="1:13">
      <c r="A4830" t="s">
        <v>532</v>
      </c>
      <c r="B4830" t="s">
        <v>41</v>
      </c>
      <c r="C4830" s="9">
        <v>3504</v>
      </c>
      <c r="D4830" s="10">
        <v>45894</v>
      </c>
      <c r="E4830" s="11">
        <v>142764</v>
      </c>
      <c r="F4830" t="s">
        <v>288</v>
      </c>
      <c r="G4830" s="10">
        <f t="shared" si="312"/>
        <v>45924</v>
      </c>
      <c r="H4830" t="s">
        <v>284</v>
      </c>
      <c r="I4830" s="12" t="str">
        <f t="shared" si="313"/>
        <v>3504142764</v>
      </c>
      <c r="J4830" s="10">
        <v>45929</v>
      </c>
      <c r="K4830" s="11">
        <v>142764</v>
      </c>
      <c r="L4830" s="11">
        <f t="shared" si="311"/>
        <v>0</v>
      </c>
    </row>
    <row r="4831" spans="1:13">
      <c r="A4831" t="s">
        <v>47</v>
      </c>
      <c r="B4831" t="s">
        <v>41</v>
      </c>
      <c r="C4831" s="9">
        <v>14605</v>
      </c>
      <c r="D4831" s="10">
        <v>45894</v>
      </c>
      <c r="E4831" s="11">
        <v>4254467</v>
      </c>
      <c r="F4831" t="s">
        <v>288</v>
      </c>
      <c r="G4831" s="10">
        <f t="shared" si="312"/>
        <v>45924</v>
      </c>
      <c r="H4831" t="s">
        <v>284</v>
      </c>
      <c r="I4831" s="12" t="str">
        <f t="shared" si="313"/>
        <v>146054254467</v>
      </c>
      <c r="J4831" s="10">
        <v>45929</v>
      </c>
      <c r="K4831" s="11">
        <v>4254467</v>
      </c>
      <c r="L4831" s="11">
        <f t="shared" si="311"/>
        <v>0</v>
      </c>
    </row>
    <row r="4832" spans="1:13">
      <c r="A4832" t="s">
        <v>948</v>
      </c>
      <c r="B4832" t="s">
        <v>41</v>
      </c>
      <c r="C4832" s="9">
        <v>1545174</v>
      </c>
      <c r="D4832" s="10">
        <v>45894</v>
      </c>
      <c r="E4832" s="11">
        <v>271970</v>
      </c>
      <c r="F4832" t="s">
        <v>288</v>
      </c>
      <c r="G4832" s="10">
        <f t="shared" si="312"/>
        <v>45924</v>
      </c>
      <c r="H4832" t="s">
        <v>284</v>
      </c>
      <c r="I4832" s="12" t="str">
        <f t="shared" si="313"/>
        <v>1545174271970</v>
      </c>
      <c r="J4832" s="10">
        <v>45891</v>
      </c>
      <c r="K4832" s="11">
        <v>271970</v>
      </c>
      <c r="L4832" s="11">
        <f t="shared" si="311"/>
        <v>0</v>
      </c>
    </row>
    <row r="4833" spans="1:12">
      <c r="A4833" t="s">
        <v>52</v>
      </c>
      <c r="B4833" t="s">
        <v>41</v>
      </c>
      <c r="C4833" s="9">
        <v>132149</v>
      </c>
      <c r="D4833" s="10">
        <v>45894</v>
      </c>
      <c r="E4833" s="11">
        <v>2624854</v>
      </c>
      <c r="F4833" t="s">
        <v>288</v>
      </c>
      <c r="G4833" s="10">
        <f t="shared" si="312"/>
        <v>45924</v>
      </c>
      <c r="H4833" t="s">
        <v>284</v>
      </c>
      <c r="I4833" s="12" t="str">
        <f t="shared" si="313"/>
        <v>1321492624854</v>
      </c>
      <c r="J4833" s="10">
        <v>45929</v>
      </c>
      <c r="K4833" s="11">
        <v>2624854</v>
      </c>
      <c r="L4833" s="11">
        <f t="shared" si="311"/>
        <v>0</v>
      </c>
    </row>
    <row r="4834" spans="1:12">
      <c r="A4834" t="s">
        <v>305</v>
      </c>
      <c r="B4834" t="s">
        <v>41</v>
      </c>
      <c r="C4834" s="9">
        <v>5380981</v>
      </c>
      <c r="D4834" s="10">
        <v>45895</v>
      </c>
      <c r="E4834" s="11">
        <v>1445470</v>
      </c>
      <c r="F4834" t="s">
        <v>288</v>
      </c>
      <c r="G4834" s="10">
        <f t="shared" si="312"/>
        <v>45925</v>
      </c>
      <c r="H4834" t="s">
        <v>284</v>
      </c>
      <c r="I4834" s="12" t="str">
        <f t="shared" si="313"/>
        <v>53809811445470</v>
      </c>
      <c r="J4834" s="10">
        <v>45895</v>
      </c>
      <c r="K4834" s="11">
        <v>1445470</v>
      </c>
      <c r="L4834" s="11">
        <f t="shared" si="311"/>
        <v>0</v>
      </c>
    </row>
    <row r="4835" spans="1:12">
      <c r="A4835" t="s">
        <v>305</v>
      </c>
      <c r="B4835" t="s">
        <v>41</v>
      </c>
      <c r="C4835" s="9">
        <v>5380977</v>
      </c>
      <c r="D4835" s="10">
        <v>45895</v>
      </c>
      <c r="E4835" s="11">
        <v>1384970</v>
      </c>
      <c r="F4835" t="s">
        <v>288</v>
      </c>
      <c r="G4835" s="10">
        <f t="shared" si="312"/>
        <v>45925</v>
      </c>
      <c r="H4835" t="s">
        <v>284</v>
      </c>
      <c r="I4835" s="12" t="str">
        <f t="shared" si="313"/>
        <v>53809771384970</v>
      </c>
      <c r="J4835" s="10">
        <v>45895</v>
      </c>
      <c r="K4835" s="11">
        <v>1384970</v>
      </c>
      <c r="L4835" s="11">
        <f t="shared" si="311"/>
        <v>0</v>
      </c>
    </row>
    <row r="4836" spans="1:12">
      <c r="A4836" t="s">
        <v>428</v>
      </c>
      <c r="B4836" t="s">
        <v>41</v>
      </c>
      <c r="C4836" s="9">
        <v>41981</v>
      </c>
      <c r="D4836" s="10">
        <v>45895</v>
      </c>
      <c r="E4836" s="11">
        <v>199990</v>
      </c>
      <c r="F4836" t="s">
        <v>288</v>
      </c>
      <c r="G4836" s="10">
        <f t="shared" si="312"/>
        <v>45925</v>
      </c>
      <c r="H4836" t="s">
        <v>284</v>
      </c>
      <c r="I4836" s="12" t="str">
        <f t="shared" si="313"/>
        <v>41981199990</v>
      </c>
      <c r="J4836" s="10">
        <v>45895</v>
      </c>
      <c r="K4836" s="11">
        <v>199990</v>
      </c>
      <c r="L4836" s="11">
        <f t="shared" si="311"/>
        <v>0</v>
      </c>
    </row>
    <row r="4837" spans="1:12">
      <c r="A4837" t="s">
        <v>336</v>
      </c>
      <c r="B4837" t="s">
        <v>41</v>
      </c>
      <c r="C4837" s="9">
        <v>59931</v>
      </c>
      <c r="D4837" s="10">
        <v>45895</v>
      </c>
      <c r="E4837" s="11">
        <v>129810</v>
      </c>
      <c r="F4837" t="s">
        <v>288</v>
      </c>
      <c r="G4837" s="10">
        <f t="shared" si="312"/>
        <v>45925</v>
      </c>
      <c r="H4837" t="s">
        <v>284</v>
      </c>
      <c r="I4837" s="12" t="str">
        <f t="shared" si="313"/>
        <v>59931129810</v>
      </c>
      <c r="J4837" s="10">
        <v>45895</v>
      </c>
      <c r="K4837" s="11">
        <v>129810</v>
      </c>
      <c r="L4837" s="11">
        <f t="shared" si="311"/>
        <v>0</v>
      </c>
    </row>
    <row r="4838" spans="1:12">
      <c r="A4838" t="s">
        <v>668</v>
      </c>
      <c r="B4838" t="s">
        <v>41</v>
      </c>
      <c r="C4838" s="9">
        <v>52744301</v>
      </c>
      <c r="D4838" s="10">
        <v>45896</v>
      </c>
      <c r="E4838" s="11">
        <v>7862</v>
      </c>
      <c r="F4838" t="s">
        <v>288</v>
      </c>
      <c r="G4838" s="10">
        <f t="shared" si="312"/>
        <v>45926</v>
      </c>
      <c r="H4838" t="s">
        <v>284</v>
      </c>
      <c r="I4838" s="12" t="str">
        <f t="shared" si="313"/>
        <v>527443017862</v>
      </c>
      <c r="J4838" s="10">
        <v>45896</v>
      </c>
      <c r="K4838" s="11">
        <v>7862</v>
      </c>
      <c r="L4838" s="11">
        <f t="shared" si="311"/>
        <v>0</v>
      </c>
    </row>
    <row r="4839" spans="1:12">
      <c r="A4839" t="s">
        <v>584</v>
      </c>
      <c r="B4839" t="s">
        <v>41</v>
      </c>
      <c r="C4839" s="9">
        <v>15831</v>
      </c>
      <c r="D4839" s="10">
        <v>45896</v>
      </c>
      <c r="E4839" s="11">
        <v>343980</v>
      </c>
      <c r="F4839" t="s">
        <v>288</v>
      </c>
      <c r="G4839" s="10">
        <f t="shared" si="312"/>
        <v>45926</v>
      </c>
      <c r="H4839" t="s">
        <v>284</v>
      </c>
      <c r="I4839" s="12" t="str">
        <f t="shared" si="313"/>
        <v>15831343980</v>
      </c>
      <c r="J4839" s="10">
        <v>45896</v>
      </c>
      <c r="K4839" s="11">
        <v>343980</v>
      </c>
      <c r="L4839" s="11">
        <f t="shared" si="311"/>
        <v>0</v>
      </c>
    </row>
    <row r="4840" spans="1:12">
      <c r="A4840" t="s">
        <v>350</v>
      </c>
      <c r="B4840" t="s">
        <v>297</v>
      </c>
      <c r="C4840" s="9">
        <v>3199316</v>
      </c>
      <c r="D4840" s="10">
        <v>45896</v>
      </c>
      <c r="E4840" s="11">
        <v>6262</v>
      </c>
      <c r="F4840" t="s">
        <v>288</v>
      </c>
      <c r="G4840" s="10">
        <f t="shared" si="312"/>
        <v>45926</v>
      </c>
      <c r="H4840" t="s">
        <v>284</v>
      </c>
      <c r="I4840" s="12" t="str">
        <f t="shared" si="313"/>
        <v>31993166262</v>
      </c>
      <c r="J4840" s="10">
        <v>45896</v>
      </c>
      <c r="K4840" s="11">
        <v>6262</v>
      </c>
      <c r="L4840" s="11">
        <f t="shared" si="311"/>
        <v>0</v>
      </c>
    </row>
    <row r="4841" spans="1:12">
      <c r="A4841" t="s">
        <v>668</v>
      </c>
      <c r="B4841" t="s">
        <v>297</v>
      </c>
      <c r="C4841" s="9">
        <v>13931056</v>
      </c>
      <c r="D4841" s="10">
        <v>45896</v>
      </c>
      <c r="E4841" s="11">
        <v>3700</v>
      </c>
      <c r="F4841" t="s">
        <v>288</v>
      </c>
      <c r="G4841" s="10">
        <f t="shared" si="312"/>
        <v>45926</v>
      </c>
      <c r="H4841" t="s">
        <v>284</v>
      </c>
      <c r="I4841" s="12" t="str">
        <f t="shared" si="313"/>
        <v>139310563700</v>
      </c>
      <c r="J4841" s="10">
        <v>45896</v>
      </c>
      <c r="K4841" s="11">
        <v>3700</v>
      </c>
      <c r="L4841" s="11">
        <f t="shared" si="311"/>
        <v>0</v>
      </c>
    </row>
    <row r="4842" spans="1:12">
      <c r="A4842" t="s">
        <v>914</v>
      </c>
      <c r="B4842" t="s">
        <v>41</v>
      </c>
      <c r="C4842" s="9">
        <v>56176694</v>
      </c>
      <c r="D4842" s="10">
        <v>45896</v>
      </c>
      <c r="E4842" s="11">
        <v>3926</v>
      </c>
      <c r="F4842" t="s">
        <v>288</v>
      </c>
      <c r="G4842" s="10">
        <f t="shared" si="312"/>
        <v>45926</v>
      </c>
      <c r="H4842" t="s">
        <v>284</v>
      </c>
      <c r="I4842" s="12" t="str">
        <f t="shared" si="313"/>
        <v>561766943926</v>
      </c>
      <c r="J4842" s="10">
        <v>45896</v>
      </c>
      <c r="K4842" s="11">
        <v>3926</v>
      </c>
      <c r="L4842" s="11">
        <f t="shared" si="311"/>
        <v>0</v>
      </c>
    </row>
    <row r="4843" spans="1:12">
      <c r="A4843" t="s">
        <v>286</v>
      </c>
      <c r="B4843" t="s">
        <v>41</v>
      </c>
      <c r="C4843" s="9">
        <v>3501361</v>
      </c>
      <c r="D4843" s="10">
        <v>45896</v>
      </c>
      <c r="E4843" s="11">
        <v>501960</v>
      </c>
      <c r="F4843" t="s">
        <v>288</v>
      </c>
      <c r="G4843" s="10">
        <f t="shared" si="312"/>
        <v>45926</v>
      </c>
      <c r="H4843" t="s">
        <v>284</v>
      </c>
      <c r="I4843" s="12" t="str">
        <f t="shared" si="313"/>
        <v>3501361501960</v>
      </c>
      <c r="J4843" s="10">
        <v>45896</v>
      </c>
      <c r="K4843" s="11">
        <v>501960</v>
      </c>
      <c r="L4843" s="11">
        <f t="shared" si="311"/>
        <v>0</v>
      </c>
    </row>
    <row r="4844" spans="1:12">
      <c r="A4844" t="s">
        <v>50</v>
      </c>
      <c r="B4844" t="s">
        <v>41</v>
      </c>
      <c r="C4844" s="9">
        <v>19802</v>
      </c>
      <c r="D4844" s="10">
        <v>45896</v>
      </c>
      <c r="E4844" s="11">
        <v>78263</v>
      </c>
      <c r="F4844" t="s">
        <v>288</v>
      </c>
      <c r="G4844" s="10">
        <f t="shared" si="312"/>
        <v>45926</v>
      </c>
      <c r="H4844" t="s">
        <v>284</v>
      </c>
      <c r="I4844" s="12" t="str">
        <f t="shared" si="313"/>
        <v>1980278263</v>
      </c>
      <c r="J4844" s="10">
        <v>45929</v>
      </c>
      <c r="K4844" s="11">
        <v>78263</v>
      </c>
      <c r="L4844" s="11">
        <f t="shared" si="311"/>
        <v>0</v>
      </c>
    </row>
    <row r="4845" spans="1:12">
      <c r="A4845" t="s">
        <v>50</v>
      </c>
      <c r="B4845" t="s">
        <v>41</v>
      </c>
      <c r="C4845" s="9">
        <v>19801</v>
      </c>
      <c r="D4845" s="10">
        <v>45896</v>
      </c>
      <c r="E4845" s="11">
        <v>23920</v>
      </c>
      <c r="F4845" t="s">
        <v>288</v>
      </c>
      <c r="G4845" s="10">
        <f t="shared" si="312"/>
        <v>45926</v>
      </c>
      <c r="H4845" t="s">
        <v>284</v>
      </c>
      <c r="I4845" s="12" t="str">
        <f t="shared" si="313"/>
        <v>1980123920</v>
      </c>
      <c r="J4845" s="10">
        <v>45930</v>
      </c>
      <c r="K4845" s="11">
        <v>23920</v>
      </c>
      <c r="L4845" s="11">
        <f t="shared" si="311"/>
        <v>0</v>
      </c>
    </row>
    <row r="4846" spans="1:12">
      <c r="A4846" t="s">
        <v>50</v>
      </c>
      <c r="B4846" t="s">
        <v>41</v>
      </c>
      <c r="C4846" s="9">
        <v>19800</v>
      </c>
      <c r="D4846" s="10">
        <v>45896</v>
      </c>
      <c r="E4846" s="11">
        <v>37448</v>
      </c>
      <c r="F4846" t="s">
        <v>288</v>
      </c>
      <c r="G4846" s="10">
        <f t="shared" si="312"/>
        <v>45926</v>
      </c>
      <c r="H4846" t="s">
        <v>284</v>
      </c>
      <c r="I4846" s="12" t="str">
        <f t="shared" si="313"/>
        <v>1980037448</v>
      </c>
      <c r="J4846" s="10">
        <v>45929</v>
      </c>
      <c r="K4846" s="11">
        <v>37448</v>
      </c>
      <c r="L4846" s="11">
        <f t="shared" si="311"/>
        <v>0</v>
      </c>
    </row>
    <row r="4847" spans="1:12">
      <c r="A4847" t="s">
        <v>50</v>
      </c>
      <c r="B4847" t="s">
        <v>41</v>
      </c>
      <c r="C4847" s="9">
        <v>19803</v>
      </c>
      <c r="D4847" s="10">
        <v>45896</v>
      </c>
      <c r="E4847" s="11">
        <v>68197</v>
      </c>
      <c r="F4847" t="s">
        <v>288</v>
      </c>
      <c r="G4847" s="10">
        <f t="shared" si="312"/>
        <v>45926</v>
      </c>
      <c r="H4847" t="s">
        <v>284</v>
      </c>
      <c r="I4847" s="12" t="str">
        <f t="shared" si="313"/>
        <v>1980368197</v>
      </c>
      <c r="J4847" s="10">
        <v>45929</v>
      </c>
      <c r="K4847" s="11">
        <v>68197</v>
      </c>
      <c r="L4847" s="11">
        <f t="shared" si="311"/>
        <v>0</v>
      </c>
    </row>
    <row r="4848" spans="1:12">
      <c r="A4848" t="s">
        <v>305</v>
      </c>
      <c r="B4848" t="s">
        <v>41</v>
      </c>
      <c r="C4848" s="9">
        <v>5381263</v>
      </c>
      <c r="D4848" s="10">
        <v>45896</v>
      </c>
      <c r="E4848" s="11">
        <v>1143970</v>
      </c>
      <c r="F4848" t="s">
        <v>288</v>
      </c>
      <c r="G4848" s="10">
        <f t="shared" si="312"/>
        <v>45926</v>
      </c>
      <c r="H4848" t="s">
        <v>284</v>
      </c>
      <c r="I4848" s="12" t="str">
        <f t="shared" si="313"/>
        <v>53812631143970</v>
      </c>
      <c r="J4848" s="10">
        <v>45896</v>
      </c>
      <c r="K4848" s="11">
        <v>1143970</v>
      </c>
      <c r="L4848" s="11">
        <f t="shared" ref="L4848:L4911" si="314">+K4848-E4848</f>
        <v>0</v>
      </c>
    </row>
    <row r="4849" spans="1:13">
      <c r="A4849" t="s">
        <v>305</v>
      </c>
      <c r="B4849" t="s">
        <v>41</v>
      </c>
      <c r="C4849" s="9">
        <v>5381376</v>
      </c>
      <c r="D4849" s="10">
        <v>45896</v>
      </c>
      <c r="E4849" s="11">
        <v>1383980</v>
      </c>
      <c r="F4849" t="s">
        <v>288</v>
      </c>
      <c r="G4849" s="10">
        <f t="shared" si="312"/>
        <v>45926</v>
      </c>
      <c r="H4849" t="s">
        <v>284</v>
      </c>
      <c r="I4849" s="12" t="str">
        <f t="shared" si="313"/>
        <v>53813761383980</v>
      </c>
      <c r="J4849" s="10">
        <v>45897</v>
      </c>
      <c r="K4849" s="11">
        <v>1383980</v>
      </c>
      <c r="L4849" s="11">
        <f t="shared" si="314"/>
        <v>0</v>
      </c>
    </row>
    <row r="4850" spans="1:13">
      <c r="A4850" t="s">
        <v>789</v>
      </c>
      <c r="B4850" t="s">
        <v>41</v>
      </c>
      <c r="C4850" s="9">
        <v>1257</v>
      </c>
      <c r="D4850" s="10">
        <v>45896</v>
      </c>
      <c r="E4850" s="11">
        <v>1149990</v>
      </c>
      <c r="F4850" t="s">
        <v>288</v>
      </c>
      <c r="G4850" s="10">
        <f t="shared" si="312"/>
        <v>45926</v>
      </c>
      <c r="H4850" t="s">
        <v>284</v>
      </c>
      <c r="I4850" s="12" t="str">
        <f t="shared" si="313"/>
        <v>12571149990</v>
      </c>
      <c r="J4850" s="10">
        <v>45895</v>
      </c>
      <c r="K4850" s="11">
        <v>1153980</v>
      </c>
      <c r="L4850" s="11">
        <f t="shared" si="314"/>
        <v>3990</v>
      </c>
      <c r="M4850" t="s">
        <v>949</v>
      </c>
    </row>
    <row r="4851" spans="1:13">
      <c r="A4851" t="s">
        <v>55</v>
      </c>
      <c r="B4851" t="s">
        <v>41</v>
      </c>
      <c r="C4851" s="9">
        <v>1209935</v>
      </c>
      <c r="D4851" s="10">
        <v>45896</v>
      </c>
      <c r="E4851" s="11">
        <v>3432173</v>
      </c>
      <c r="F4851" t="s">
        <v>288</v>
      </c>
      <c r="G4851" s="10">
        <f t="shared" si="312"/>
        <v>45926</v>
      </c>
      <c r="H4851" t="s">
        <v>284</v>
      </c>
      <c r="I4851" s="12" t="str">
        <f t="shared" si="313"/>
        <v>12099353432173</v>
      </c>
      <c r="J4851" s="10">
        <v>45929</v>
      </c>
      <c r="K4851" s="11">
        <v>3432173</v>
      </c>
      <c r="L4851" s="11">
        <f t="shared" si="314"/>
        <v>0</v>
      </c>
    </row>
    <row r="4852" spans="1:13">
      <c r="A4852" t="s">
        <v>55</v>
      </c>
      <c r="B4852" t="s">
        <v>41</v>
      </c>
      <c r="C4852" s="9">
        <v>1209933</v>
      </c>
      <c r="D4852" s="10">
        <v>45896</v>
      </c>
      <c r="E4852" s="11">
        <v>1229990</v>
      </c>
      <c r="F4852" t="s">
        <v>288</v>
      </c>
      <c r="G4852" s="10">
        <f t="shared" si="312"/>
        <v>45926</v>
      </c>
      <c r="H4852" t="s">
        <v>284</v>
      </c>
      <c r="I4852" s="12" t="str">
        <f t="shared" si="313"/>
        <v>12099331229990</v>
      </c>
      <c r="J4852" s="10">
        <v>45929</v>
      </c>
      <c r="K4852" s="11">
        <v>1229990</v>
      </c>
      <c r="L4852" s="11">
        <f t="shared" si="314"/>
        <v>0</v>
      </c>
    </row>
    <row r="4853" spans="1:13">
      <c r="A4853" t="s">
        <v>950</v>
      </c>
      <c r="B4853" t="s">
        <v>41</v>
      </c>
      <c r="C4853" s="9">
        <v>521786</v>
      </c>
      <c r="D4853" s="10">
        <v>45896</v>
      </c>
      <c r="E4853" s="11">
        <v>362980</v>
      </c>
      <c r="F4853" t="s">
        <v>288</v>
      </c>
      <c r="G4853" s="10">
        <f t="shared" si="312"/>
        <v>45926</v>
      </c>
      <c r="H4853" t="s">
        <v>284</v>
      </c>
      <c r="I4853" s="12" t="str">
        <f t="shared" si="313"/>
        <v>521786362980</v>
      </c>
      <c r="J4853" s="10">
        <v>45895</v>
      </c>
      <c r="K4853" s="11">
        <v>362980</v>
      </c>
      <c r="L4853" s="11">
        <f t="shared" si="314"/>
        <v>0</v>
      </c>
    </row>
    <row r="4854" spans="1:13">
      <c r="A4854" t="s">
        <v>660</v>
      </c>
      <c r="B4854" t="s">
        <v>41</v>
      </c>
      <c r="C4854" s="9">
        <v>196</v>
      </c>
      <c r="D4854" s="10">
        <v>45896</v>
      </c>
      <c r="E4854" s="11">
        <v>4992050</v>
      </c>
      <c r="F4854" t="s">
        <v>288</v>
      </c>
      <c r="G4854" s="10">
        <f t="shared" si="312"/>
        <v>45926</v>
      </c>
      <c r="H4854" t="s">
        <v>284</v>
      </c>
      <c r="I4854" s="12" t="str">
        <f t="shared" si="313"/>
        <v>1964992050</v>
      </c>
      <c r="J4854" s="10">
        <v>45902</v>
      </c>
      <c r="K4854" s="11">
        <v>4992050</v>
      </c>
      <c r="L4854" s="11">
        <f t="shared" si="314"/>
        <v>0</v>
      </c>
    </row>
    <row r="4855" spans="1:13">
      <c r="A4855" t="s">
        <v>128</v>
      </c>
      <c r="B4855" t="s">
        <v>41</v>
      </c>
      <c r="C4855" s="9">
        <v>885926</v>
      </c>
      <c r="D4855" s="10">
        <v>45896</v>
      </c>
      <c r="E4855" s="11">
        <v>450497</v>
      </c>
      <c r="F4855" t="s">
        <v>288</v>
      </c>
      <c r="G4855" s="10">
        <f t="shared" si="312"/>
        <v>45926</v>
      </c>
      <c r="H4855" t="s">
        <v>284</v>
      </c>
      <c r="I4855" s="12" t="str">
        <f t="shared" si="313"/>
        <v>885926450497</v>
      </c>
      <c r="J4855" s="10">
        <v>45929</v>
      </c>
      <c r="K4855" s="11">
        <v>450497</v>
      </c>
      <c r="L4855" s="11">
        <f t="shared" si="314"/>
        <v>0</v>
      </c>
    </row>
    <row r="4856" spans="1:13">
      <c r="A4856" t="s">
        <v>633</v>
      </c>
      <c r="B4856" t="s">
        <v>41</v>
      </c>
      <c r="C4856" s="9">
        <v>758</v>
      </c>
      <c r="D4856" s="10">
        <v>45897</v>
      </c>
      <c r="E4856" s="11">
        <v>200001</v>
      </c>
      <c r="F4856" t="s">
        <v>288</v>
      </c>
      <c r="G4856" s="10">
        <f t="shared" si="312"/>
        <v>45927</v>
      </c>
      <c r="H4856" t="s">
        <v>284</v>
      </c>
      <c r="I4856" s="12" t="str">
        <f t="shared" si="313"/>
        <v>758200001</v>
      </c>
      <c r="J4856" s="10">
        <v>45898</v>
      </c>
      <c r="K4856" s="11">
        <v>200000</v>
      </c>
      <c r="L4856" s="11">
        <f t="shared" si="314"/>
        <v>-1</v>
      </c>
    </row>
    <row r="4857" spans="1:13">
      <c r="A4857" t="s">
        <v>951</v>
      </c>
      <c r="B4857" t="s">
        <v>41</v>
      </c>
      <c r="C4857" s="9">
        <v>20</v>
      </c>
      <c r="D4857" s="10">
        <v>45897</v>
      </c>
      <c r="E4857" s="11">
        <v>179990</v>
      </c>
      <c r="F4857" t="s">
        <v>288</v>
      </c>
      <c r="G4857" s="10">
        <f t="shared" si="312"/>
        <v>45927</v>
      </c>
      <c r="H4857" t="s">
        <v>284</v>
      </c>
      <c r="I4857" s="12" t="str">
        <f t="shared" si="313"/>
        <v>20179990</v>
      </c>
      <c r="J4857" s="10">
        <v>45897</v>
      </c>
      <c r="K4857" s="11">
        <v>179990</v>
      </c>
      <c r="L4857" s="11">
        <f t="shared" si="314"/>
        <v>0</v>
      </c>
      <c r="M4857" t="s">
        <v>952</v>
      </c>
    </row>
    <row r="4858" spans="1:13">
      <c r="A4858" t="s">
        <v>55</v>
      </c>
      <c r="B4858" t="s">
        <v>41</v>
      </c>
      <c r="C4858" s="9">
        <v>1209974</v>
      </c>
      <c r="D4858" s="10">
        <v>45897</v>
      </c>
      <c r="E4858" s="11">
        <v>1539990</v>
      </c>
      <c r="F4858" t="s">
        <v>288</v>
      </c>
      <c r="G4858" s="10">
        <f t="shared" si="312"/>
        <v>45927</v>
      </c>
      <c r="H4858" t="s">
        <v>284</v>
      </c>
      <c r="I4858" s="12" t="str">
        <f t="shared" si="313"/>
        <v>12099741539990</v>
      </c>
      <c r="J4858" s="10">
        <v>45929</v>
      </c>
      <c r="K4858" s="11">
        <v>1539990</v>
      </c>
      <c r="L4858" s="11">
        <f t="shared" si="314"/>
        <v>0</v>
      </c>
    </row>
    <row r="4859" spans="1:13">
      <c r="A4859" t="s">
        <v>46</v>
      </c>
      <c r="B4859" t="s">
        <v>41</v>
      </c>
      <c r="C4859" s="9">
        <v>26541</v>
      </c>
      <c r="D4859" s="10">
        <v>45897</v>
      </c>
      <c r="E4859" s="11">
        <v>339569</v>
      </c>
      <c r="F4859" t="s">
        <v>288</v>
      </c>
      <c r="G4859" s="10">
        <f t="shared" si="312"/>
        <v>45927</v>
      </c>
      <c r="H4859" t="s">
        <v>284</v>
      </c>
      <c r="I4859" s="12" t="str">
        <f t="shared" si="313"/>
        <v>26541339569</v>
      </c>
      <c r="J4859" s="10">
        <v>45929</v>
      </c>
      <c r="K4859" s="11">
        <v>339569</v>
      </c>
      <c r="L4859" s="11">
        <f t="shared" si="314"/>
        <v>0</v>
      </c>
    </row>
    <row r="4860" spans="1:13">
      <c r="A4860" t="s">
        <v>861</v>
      </c>
      <c r="B4860" t="s">
        <v>41</v>
      </c>
      <c r="C4860" s="9">
        <v>1880</v>
      </c>
      <c r="D4860" s="10">
        <v>45897</v>
      </c>
      <c r="E4860" s="11">
        <v>349980</v>
      </c>
      <c r="F4860" t="s">
        <v>288</v>
      </c>
      <c r="G4860" s="10">
        <f t="shared" si="312"/>
        <v>45927</v>
      </c>
      <c r="H4860" t="s">
        <v>284</v>
      </c>
      <c r="I4860" s="12" t="str">
        <f t="shared" si="313"/>
        <v>1880349980</v>
      </c>
      <c r="J4860" s="10">
        <v>45897</v>
      </c>
      <c r="K4860" s="11">
        <v>349980</v>
      </c>
      <c r="L4860" s="11">
        <f t="shared" si="314"/>
        <v>0</v>
      </c>
    </row>
    <row r="4861" spans="1:13">
      <c r="A4861" t="s">
        <v>413</v>
      </c>
      <c r="B4861" t="s">
        <v>41</v>
      </c>
      <c r="C4861" s="9">
        <v>10643</v>
      </c>
      <c r="D4861" s="10">
        <v>45898</v>
      </c>
      <c r="E4861" s="11">
        <v>1597000</v>
      </c>
      <c r="F4861" t="s">
        <v>288</v>
      </c>
      <c r="G4861" s="10">
        <f t="shared" si="312"/>
        <v>45928</v>
      </c>
      <c r="H4861" t="s">
        <v>284</v>
      </c>
      <c r="I4861" s="12" t="str">
        <f t="shared" si="313"/>
        <v>106431597000</v>
      </c>
      <c r="J4861" s="10">
        <v>45897</v>
      </c>
      <c r="K4861" s="11">
        <v>1597000</v>
      </c>
      <c r="L4861" s="11">
        <f t="shared" si="314"/>
        <v>0</v>
      </c>
    </row>
    <row r="4862" spans="1:13">
      <c r="A4862" t="s">
        <v>668</v>
      </c>
      <c r="B4862" t="s">
        <v>41</v>
      </c>
      <c r="C4862" s="9">
        <v>52910496</v>
      </c>
      <c r="D4862" s="10">
        <v>45898</v>
      </c>
      <c r="E4862" s="11">
        <v>153307</v>
      </c>
      <c r="F4862" t="s">
        <v>288</v>
      </c>
      <c r="G4862" s="10">
        <f t="shared" si="312"/>
        <v>45928</v>
      </c>
      <c r="H4862" t="s">
        <v>284</v>
      </c>
      <c r="I4862" s="12" t="str">
        <f t="shared" si="313"/>
        <v>52910496153307</v>
      </c>
      <c r="J4862" s="10">
        <v>45898</v>
      </c>
      <c r="K4862" s="11">
        <v>153307</v>
      </c>
      <c r="L4862" s="11">
        <f t="shared" si="314"/>
        <v>0</v>
      </c>
    </row>
    <row r="4863" spans="1:13">
      <c r="A4863" t="s">
        <v>668</v>
      </c>
      <c r="B4863" t="s">
        <v>297</v>
      </c>
      <c r="C4863" s="9">
        <v>13975906</v>
      </c>
      <c r="D4863" s="10">
        <v>45898</v>
      </c>
      <c r="E4863" s="11">
        <v>0</v>
      </c>
      <c r="F4863" t="s">
        <v>288</v>
      </c>
      <c r="G4863" s="10">
        <f t="shared" si="312"/>
        <v>45928</v>
      </c>
      <c r="H4863" t="s">
        <v>284</v>
      </c>
      <c r="I4863" s="12" t="str">
        <f t="shared" si="313"/>
        <v>139759060</v>
      </c>
      <c r="J4863" s="10">
        <v>45898</v>
      </c>
      <c r="K4863" s="11">
        <v>0</v>
      </c>
      <c r="L4863" s="11">
        <f t="shared" si="314"/>
        <v>0</v>
      </c>
    </row>
    <row r="4864" spans="1:13">
      <c r="A4864" t="s">
        <v>59</v>
      </c>
      <c r="B4864" t="s">
        <v>41</v>
      </c>
      <c r="C4864" s="9">
        <v>10038</v>
      </c>
      <c r="D4864" s="10">
        <v>45898</v>
      </c>
      <c r="E4864" s="11">
        <v>487968</v>
      </c>
      <c r="F4864" t="s">
        <v>288</v>
      </c>
      <c r="G4864" s="10">
        <f t="shared" si="312"/>
        <v>45928</v>
      </c>
      <c r="H4864" t="s">
        <v>284</v>
      </c>
      <c r="I4864" s="12" t="str">
        <f t="shared" si="313"/>
        <v>10038487968</v>
      </c>
      <c r="J4864" s="10">
        <v>45929</v>
      </c>
      <c r="K4864" s="11">
        <v>487968</v>
      </c>
      <c r="L4864" s="11">
        <f t="shared" si="314"/>
        <v>0</v>
      </c>
    </row>
    <row r="4865" spans="1:14">
      <c r="A4865" t="s">
        <v>59</v>
      </c>
      <c r="B4865" t="s">
        <v>41</v>
      </c>
      <c r="C4865" s="9">
        <v>10039</v>
      </c>
      <c r="D4865" s="10">
        <v>45898</v>
      </c>
      <c r="E4865" s="11">
        <v>20801</v>
      </c>
      <c r="F4865" t="s">
        <v>288</v>
      </c>
      <c r="G4865" s="10">
        <f t="shared" si="312"/>
        <v>45928</v>
      </c>
      <c r="H4865" t="s">
        <v>284</v>
      </c>
      <c r="I4865" s="12" t="str">
        <f t="shared" si="313"/>
        <v>1003920801</v>
      </c>
      <c r="J4865" s="10">
        <v>45929</v>
      </c>
      <c r="K4865" s="11">
        <v>20801</v>
      </c>
      <c r="L4865" s="11">
        <f t="shared" si="314"/>
        <v>0</v>
      </c>
    </row>
    <row r="4866" spans="1:14">
      <c r="A4866" t="s">
        <v>53</v>
      </c>
      <c r="B4866" t="s">
        <v>41</v>
      </c>
      <c r="C4866" s="9">
        <v>30224</v>
      </c>
      <c r="D4866" s="10">
        <v>45898</v>
      </c>
      <c r="E4866" s="11">
        <v>1279845</v>
      </c>
      <c r="F4866" t="s">
        <v>288</v>
      </c>
      <c r="G4866" s="10">
        <f t="shared" ref="G4866:G4929" si="315">+D4866+30</f>
        <v>45928</v>
      </c>
      <c r="H4866" t="s">
        <v>284</v>
      </c>
      <c r="I4866" s="12" t="str">
        <f t="shared" ref="I4866:I4929" si="316">+C4866&amp;E4866</f>
        <v>302241279845</v>
      </c>
      <c r="J4866" s="10">
        <v>45929</v>
      </c>
      <c r="K4866" s="11">
        <v>1279845</v>
      </c>
      <c r="L4866" s="11">
        <f t="shared" si="314"/>
        <v>0</v>
      </c>
    </row>
    <row r="4867" spans="1:14">
      <c r="A4867" t="s">
        <v>98</v>
      </c>
      <c r="B4867" t="s">
        <v>41</v>
      </c>
      <c r="C4867" s="9">
        <v>10166</v>
      </c>
      <c r="D4867" s="10">
        <v>45898</v>
      </c>
      <c r="E4867" s="11">
        <v>319645</v>
      </c>
      <c r="F4867" t="s">
        <v>288</v>
      </c>
      <c r="G4867" s="10">
        <f t="shared" si="315"/>
        <v>45928</v>
      </c>
      <c r="H4867" t="s">
        <v>284</v>
      </c>
      <c r="I4867" s="12" t="str">
        <f t="shared" si="316"/>
        <v>10166319645</v>
      </c>
      <c r="J4867" s="10">
        <v>45929</v>
      </c>
      <c r="K4867" s="11">
        <v>319645</v>
      </c>
      <c r="L4867" s="11">
        <f t="shared" si="314"/>
        <v>0</v>
      </c>
    </row>
    <row r="4868" spans="1:14">
      <c r="A4868" t="s">
        <v>98</v>
      </c>
      <c r="B4868" t="s">
        <v>41</v>
      </c>
      <c r="C4868" s="9">
        <v>10170</v>
      </c>
      <c r="D4868" s="10">
        <v>45898</v>
      </c>
      <c r="E4868" s="11">
        <v>1149176</v>
      </c>
      <c r="F4868" t="s">
        <v>288</v>
      </c>
      <c r="G4868" s="10">
        <f t="shared" si="315"/>
        <v>45928</v>
      </c>
      <c r="H4868" t="s">
        <v>284</v>
      </c>
      <c r="I4868" s="12" t="str">
        <f t="shared" si="316"/>
        <v>101701149176</v>
      </c>
      <c r="J4868" s="10">
        <v>45929</v>
      </c>
      <c r="K4868" s="11">
        <v>1149176</v>
      </c>
      <c r="L4868" s="11">
        <f t="shared" si="314"/>
        <v>0</v>
      </c>
    </row>
    <row r="4869" spans="1:14">
      <c r="A4869" t="s">
        <v>98</v>
      </c>
      <c r="B4869" t="s">
        <v>41</v>
      </c>
      <c r="C4869" s="9">
        <v>10171</v>
      </c>
      <c r="D4869" s="10">
        <v>45898</v>
      </c>
      <c r="E4869" s="11">
        <v>108931</v>
      </c>
      <c r="F4869" t="s">
        <v>288</v>
      </c>
      <c r="G4869" s="10">
        <f t="shared" si="315"/>
        <v>45928</v>
      </c>
      <c r="H4869" t="s">
        <v>284</v>
      </c>
      <c r="I4869" s="12" t="str">
        <f t="shared" si="316"/>
        <v>10171108931</v>
      </c>
      <c r="J4869" s="10">
        <v>45929</v>
      </c>
      <c r="K4869" s="11">
        <v>108931</v>
      </c>
      <c r="L4869" s="11">
        <f t="shared" si="314"/>
        <v>0</v>
      </c>
    </row>
    <row r="4870" spans="1:14">
      <c r="A4870" t="s">
        <v>953</v>
      </c>
      <c r="B4870" t="s">
        <v>41</v>
      </c>
      <c r="C4870" s="9">
        <v>214</v>
      </c>
      <c r="D4870" s="10">
        <v>45898</v>
      </c>
      <c r="E4870" s="11">
        <v>154980</v>
      </c>
      <c r="F4870" t="s">
        <v>288</v>
      </c>
      <c r="G4870" s="10">
        <f t="shared" si="315"/>
        <v>45928</v>
      </c>
      <c r="H4870" t="s">
        <v>284</v>
      </c>
      <c r="I4870" s="12" t="str">
        <f t="shared" si="316"/>
        <v>214154980</v>
      </c>
      <c r="J4870" s="10">
        <v>45898</v>
      </c>
      <c r="K4870" s="11">
        <v>154980</v>
      </c>
      <c r="L4870" s="11">
        <f t="shared" si="314"/>
        <v>0</v>
      </c>
      <c r="M4870" t="s">
        <v>954</v>
      </c>
    </row>
    <row r="4871" spans="1:14">
      <c r="A4871" t="s">
        <v>63</v>
      </c>
      <c r="B4871" t="s">
        <v>41</v>
      </c>
      <c r="C4871" s="9">
        <v>10550</v>
      </c>
      <c r="D4871" s="10">
        <v>45898</v>
      </c>
      <c r="E4871" s="11">
        <v>728973</v>
      </c>
      <c r="F4871" t="s">
        <v>288</v>
      </c>
      <c r="G4871" s="10">
        <f t="shared" si="315"/>
        <v>45928</v>
      </c>
      <c r="H4871" t="s">
        <v>284</v>
      </c>
      <c r="I4871" s="12" t="str">
        <f t="shared" si="316"/>
        <v>10550728973</v>
      </c>
      <c r="J4871" s="10">
        <v>45929</v>
      </c>
      <c r="K4871" s="11">
        <v>728973</v>
      </c>
      <c r="L4871" s="11">
        <f t="shared" si="314"/>
        <v>0</v>
      </c>
      <c r="N4871" s="13" t="s">
        <v>613</v>
      </c>
    </row>
    <row r="4872" spans="1:14">
      <c r="A4872" t="s">
        <v>955</v>
      </c>
      <c r="B4872" t="s">
        <v>41</v>
      </c>
      <c r="C4872" s="9">
        <v>754</v>
      </c>
      <c r="D4872" s="10">
        <v>45898</v>
      </c>
      <c r="E4872" s="11">
        <v>276400</v>
      </c>
      <c r="F4872" t="s">
        <v>288</v>
      </c>
      <c r="G4872" s="10">
        <f t="shared" si="315"/>
        <v>45928</v>
      </c>
      <c r="H4872" t="s">
        <v>284</v>
      </c>
      <c r="I4872" s="12" t="str">
        <f t="shared" si="316"/>
        <v>754276400</v>
      </c>
      <c r="J4872" s="10">
        <v>45897</v>
      </c>
      <c r="K4872" s="11">
        <v>276400</v>
      </c>
      <c r="L4872" s="11">
        <f t="shared" si="314"/>
        <v>0</v>
      </c>
    </row>
    <row r="4873" spans="1:14">
      <c r="A4873" t="s">
        <v>484</v>
      </c>
      <c r="B4873" t="s">
        <v>41</v>
      </c>
      <c r="C4873" s="9">
        <v>6973</v>
      </c>
      <c r="D4873" s="10">
        <v>45898</v>
      </c>
      <c r="E4873" s="11">
        <v>1847999</v>
      </c>
      <c r="F4873" t="s">
        <v>288</v>
      </c>
      <c r="G4873" s="10">
        <f t="shared" si="315"/>
        <v>45928</v>
      </c>
      <c r="H4873" t="s">
        <v>284</v>
      </c>
      <c r="I4873" s="12" t="str">
        <f t="shared" si="316"/>
        <v>69731847999</v>
      </c>
      <c r="J4873" s="10">
        <v>45849</v>
      </c>
      <c r="K4873" s="11">
        <v>1847999</v>
      </c>
      <c r="L4873" s="11">
        <f t="shared" si="314"/>
        <v>0</v>
      </c>
      <c r="M4873" t="s">
        <v>890</v>
      </c>
    </row>
    <row r="4874" spans="1:14">
      <c r="A4874" t="s">
        <v>51</v>
      </c>
      <c r="B4874" t="s">
        <v>41</v>
      </c>
      <c r="C4874" s="9">
        <v>24439</v>
      </c>
      <c r="D4874" s="10">
        <v>45898</v>
      </c>
      <c r="E4874" s="11">
        <v>679413</v>
      </c>
      <c r="F4874" t="s">
        <v>288</v>
      </c>
      <c r="G4874" s="10">
        <f t="shared" si="315"/>
        <v>45928</v>
      </c>
      <c r="H4874" t="s">
        <v>327</v>
      </c>
      <c r="I4874" s="12" t="str">
        <f t="shared" si="316"/>
        <v>24439679413</v>
      </c>
      <c r="L4874" s="11">
        <f t="shared" si="314"/>
        <v>-679413</v>
      </c>
    </row>
    <row r="4875" spans="1:14">
      <c r="A4875" t="s">
        <v>67</v>
      </c>
      <c r="B4875" t="s">
        <v>41</v>
      </c>
      <c r="C4875" s="9">
        <v>48801</v>
      </c>
      <c r="D4875" s="10">
        <v>45898</v>
      </c>
      <c r="E4875" s="11">
        <v>969668</v>
      </c>
      <c r="F4875" t="s">
        <v>288</v>
      </c>
      <c r="G4875" s="10">
        <f t="shared" si="315"/>
        <v>45928</v>
      </c>
      <c r="H4875" t="s">
        <v>284</v>
      </c>
      <c r="I4875" s="12" t="str">
        <f t="shared" si="316"/>
        <v>48801969668</v>
      </c>
      <c r="J4875" s="10">
        <v>45929</v>
      </c>
      <c r="K4875" s="11">
        <v>969668</v>
      </c>
      <c r="L4875" s="11">
        <f t="shared" si="314"/>
        <v>0</v>
      </c>
    </row>
    <row r="4876" spans="1:14">
      <c r="A4876" t="s">
        <v>95</v>
      </c>
      <c r="B4876" t="s">
        <v>41</v>
      </c>
      <c r="C4876" s="9">
        <v>6933</v>
      </c>
      <c r="D4876" s="10">
        <v>45898</v>
      </c>
      <c r="E4876" s="11">
        <v>15963405</v>
      </c>
      <c r="F4876" t="s">
        <v>288</v>
      </c>
      <c r="G4876" s="10">
        <f t="shared" si="315"/>
        <v>45928</v>
      </c>
      <c r="H4876" t="s">
        <v>284</v>
      </c>
      <c r="I4876" s="12" t="str">
        <f t="shared" si="316"/>
        <v>693315963405</v>
      </c>
      <c r="J4876" s="10">
        <v>45929</v>
      </c>
      <c r="K4876" s="11">
        <v>14850349</v>
      </c>
      <c r="L4876" s="11">
        <f t="shared" si="314"/>
        <v>-1113056</v>
      </c>
      <c r="M4876" t="s">
        <v>956</v>
      </c>
    </row>
    <row r="4877" spans="1:14">
      <c r="A4877" t="s">
        <v>96</v>
      </c>
      <c r="B4877" t="s">
        <v>310</v>
      </c>
      <c r="C4877" s="9">
        <v>1744</v>
      </c>
      <c r="D4877" s="10">
        <v>45900</v>
      </c>
      <c r="E4877" s="11">
        <v>-164625</v>
      </c>
      <c r="F4877" t="s">
        <v>288</v>
      </c>
      <c r="G4877" s="10">
        <f t="shared" si="315"/>
        <v>45930</v>
      </c>
      <c r="H4877" t="s">
        <v>311</v>
      </c>
      <c r="I4877" s="12" t="str">
        <f t="shared" si="316"/>
        <v>1744-164625</v>
      </c>
      <c r="L4877" s="11">
        <f t="shared" si="314"/>
        <v>164625</v>
      </c>
    </row>
    <row r="4878" spans="1:14">
      <c r="A4878" t="s">
        <v>289</v>
      </c>
      <c r="B4878" t="s">
        <v>41</v>
      </c>
      <c r="C4878" s="9">
        <v>8823</v>
      </c>
      <c r="D4878" s="10">
        <v>45900</v>
      </c>
      <c r="E4878" s="11">
        <v>168437</v>
      </c>
      <c r="F4878" t="s">
        <v>288</v>
      </c>
      <c r="G4878" s="10">
        <f t="shared" si="315"/>
        <v>45930</v>
      </c>
      <c r="H4878" t="s">
        <v>284</v>
      </c>
      <c r="I4878" s="12" t="str">
        <f t="shared" si="316"/>
        <v>8823168437</v>
      </c>
      <c r="J4878" s="10">
        <v>45929</v>
      </c>
      <c r="K4878" s="11">
        <v>168437</v>
      </c>
      <c r="L4878" s="11">
        <f t="shared" si="314"/>
        <v>0</v>
      </c>
    </row>
    <row r="4879" spans="1:14">
      <c r="A4879" t="s">
        <v>580</v>
      </c>
      <c r="B4879" t="s">
        <v>41</v>
      </c>
      <c r="C4879" s="9">
        <v>197909</v>
      </c>
      <c r="D4879" s="10">
        <v>45900</v>
      </c>
      <c r="E4879" s="11">
        <v>6990</v>
      </c>
      <c r="F4879" t="s">
        <v>288</v>
      </c>
      <c r="G4879" s="10">
        <f t="shared" si="315"/>
        <v>45930</v>
      </c>
      <c r="H4879" t="s">
        <v>284</v>
      </c>
      <c r="I4879" s="12" t="str">
        <f t="shared" si="316"/>
        <v>1979096990</v>
      </c>
      <c r="J4879" s="10">
        <v>45929</v>
      </c>
      <c r="K4879" s="11">
        <v>6990</v>
      </c>
      <c r="L4879" s="11">
        <f t="shared" si="314"/>
        <v>0</v>
      </c>
    </row>
    <row r="4880" spans="1:14">
      <c r="A4880" t="s">
        <v>54</v>
      </c>
      <c r="B4880" t="s">
        <v>41</v>
      </c>
      <c r="C4880" s="9">
        <v>100642</v>
      </c>
      <c r="D4880" s="10">
        <v>45900</v>
      </c>
      <c r="E4880" s="11">
        <v>1331929</v>
      </c>
      <c r="F4880" t="s">
        <v>288</v>
      </c>
      <c r="G4880" s="10">
        <f t="shared" si="315"/>
        <v>45930</v>
      </c>
      <c r="H4880" t="s">
        <v>284</v>
      </c>
      <c r="I4880" s="12" t="str">
        <f t="shared" si="316"/>
        <v>1006421331929</v>
      </c>
      <c r="J4880" s="10">
        <v>45929</v>
      </c>
      <c r="K4880" s="11">
        <v>1331929</v>
      </c>
      <c r="L4880" s="11">
        <f t="shared" si="314"/>
        <v>0</v>
      </c>
    </row>
    <row r="4881" spans="1:13">
      <c r="A4881" t="s">
        <v>649</v>
      </c>
      <c r="B4881" t="s">
        <v>41</v>
      </c>
      <c r="C4881" s="9">
        <v>3688</v>
      </c>
      <c r="D4881" s="10">
        <v>45901</v>
      </c>
      <c r="E4881" s="11">
        <v>107822</v>
      </c>
      <c r="F4881" t="s">
        <v>288</v>
      </c>
      <c r="G4881" s="10">
        <f t="shared" si="315"/>
        <v>45931</v>
      </c>
      <c r="H4881" t="s">
        <v>284</v>
      </c>
      <c r="I4881" s="12" t="str">
        <f t="shared" si="316"/>
        <v>3688107822</v>
      </c>
      <c r="J4881" s="10">
        <v>45902</v>
      </c>
      <c r="K4881" s="11">
        <v>107822</v>
      </c>
      <c r="L4881" s="11">
        <f t="shared" si="314"/>
        <v>0</v>
      </c>
    </row>
    <row r="4882" spans="1:13">
      <c r="A4882" t="s">
        <v>295</v>
      </c>
      <c r="B4882" t="s">
        <v>41</v>
      </c>
      <c r="C4882" s="9">
        <v>41337</v>
      </c>
      <c r="D4882" s="10">
        <v>45901</v>
      </c>
      <c r="E4882" s="11">
        <v>47600</v>
      </c>
      <c r="F4882" t="s">
        <v>288</v>
      </c>
      <c r="G4882" s="10">
        <f t="shared" si="315"/>
        <v>45931</v>
      </c>
      <c r="H4882" t="s">
        <v>284</v>
      </c>
      <c r="I4882" s="12" t="str">
        <f t="shared" si="316"/>
        <v>4133747600</v>
      </c>
      <c r="J4882" s="10">
        <v>45901</v>
      </c>
      <c r="K4882" s="11">
        <v>47600</v>
      </c>
      <c r="L4882" s="11">
        <f t="shared" si="314"/>
        <v>0</v>
      </c>
    </row>
    <row r="4883" spans="1:13">
      <c r="A4883" t="s">
        <v>350</v>
      </c>
      <c r="B4883" t="s">
        <v>297</v>
      </c>
      <c r="C4883" s="9">
        <v>3209371</v>
      </c>
      <c r="D4883" s="10">
        <v>45901</v>
      </c>
      <c r="E4883" s="11">
        <v>0</v>
      </c>
      <c r="F4883" t="s">
        <v>288</v>
      </c>
      <c r="G4883" s="10">
        <f t="shared" si="315"/>
        <v>45931</v>
      </c>
      <c r="H4883" t="s">
        <v>284</v>
      </c>
      <c r="I4883" s="12" t="str">
        <f t="shared" si="316"/>
        <v>32093710</v>
      </c>
      <c r="J4883" s="10">
        <v>45901</v>
      </c>
      <c r="K4883" s="11">
        <v>0</v>
      </c>
      <c r="L4883" s="11">
        <f t="shared" si="314"/>
        <v>0</v>
      </c>
    </row>
    <row r="4884" spans="1:13">
      <c r="A4884" t="s">
        <v>305</v>
      </c>
      <c r="B4884" t="s">
        <v>41</v>
      </c>
      <c r="C4884" s="9">
        <v>5382639</v>
      </c>
      <c r="D4884" s="10">
        <v>45901</v>
      </c>
      <c r="E4884" s="11">
        <v>1333980</v>
      </c>
      <c r="F4884" t="s">
        <v>288</v>
      </c>
      <c r="G4884" s="10">
        <f t="shared" si="315"/>
        <v>45931</v>
      </c>
      <c r="H4884" t="s">
        <v>284</v>
      </c>
      <c r="I4884" s="12" t="str">
        <f t="shared" si="316"/>
        <v>53826391333980</v>
      </c>
      <c r="J4884" s="10">
        <v>45901</v>
      </c>
      <c r="K4884" s="11">
        <v>1333980</v>
      </c>
      <c r="L4884" s="11">
        <f t="shared" si="314"/>
        <v>0</v>
      </c>
    </row>
    <row r="4885" spans="1:13">
      <c r="A4885" t="s">
        <v>950</v>
      </c>
      <c r="B4885" t="s">
        <v>41</v>
      </c>
      <c r="C4885" s="9">
        <v>522520</v>
      </c>
      <c r="D4885" s="10">
        <v>45901</v>
      </c>
      <c r="E4885" s="11">
        <v>362980</v>
      </c>
      <c r="F4885" t="s">
        <v>288</v>
      </c>
      <c r="G4885" s="10">
        <f t="shared" si="315"/>
        <v>45931</v>
      </c>
      <c r="H4885" t="s">
        <v>284</v>
      </c>
      <c r="I4885" s="12" t="str">
        <f t="shared" si="316"/>
        <v>522520362980</v>
      </c>
      <c r="J4885" s="10">
        <v>45897</v>
      </c>
      <c r="K4885" s="11">
        <v>362980</v>
      </c>
      <c r="L4885" s="11">
        <f t="shared" si="314"/>
        <v>0</v>
      </c>
      <c r="M4885" t="s">
        <v>957</v>
      </c>
    </row>
    <row r="4886" spans="1:13">
      <c r="A4886" t="s">
        <v>127</v>
      </c>
      <c r="B4886" t="s">
        <v>41</v>
      </c>
      <c r="C4886" s="9">
        <v>35214</v>
      </c>
      <c r="D4886" s="10">
        <v>45901</v>
      </c>
      <c r="E4886" s="11">
        <v>6070</v>
      </c>
      <c r="F4886" t="s">
        <v>288</v>
      </c>
      <c r="G4886" s="10">
        <f t="shared" si="315"/>
        <v>45931</v>
      </c>
      <c r="H4886" t="s">
        <v>284</v>
      </c>
      <c r="I4886" s="12" t="str">
        <f t="shared" si="316"/>
        <v>352146070</v>
      </c>
      <c r="J4886" s="10">
        <v>45929</v>
      </c>
      <c r="K4886" s="11">
        <v>6070</v>
      </c>
      <c r="L4886" s="11">
        <f t="shared" si="314"/>
        <v>0</v>
      </c>
    </row>
    <row r="4887" spans="1:13">
      <c r="A4887" t="s">
        <v>52</v>
      </c>
      <c r="B4887" t="s">
        <v>41</v>
      </c>
      <c r="C4887" s="9">
        <v>132321</v>
      </c>
      <c r="D4887" s="10">
        <v>45901</v>
      </c>
      <c r="E4887" s="11">
        <v>1178528</v>
      </c>
      <c r="F4887" t="s">
        <v>288</v>
      </c>
      <c r="G4887" s="10">
        <f t="shared" si="315"/>
        <v>45931</v>
      </c>
      <c r="H4887" t="s">
        <v>284</v>
      </c>
      <c r="I4887" s="12" t="str">
        <f t="shared" si="316"/>
        <v>1323211178528</v>
      </c>
      <c r="J4887" s="10">
        <v>45929</v>
      </c>
      <c r="K4887" s="11">
        <v>1178528</v>
      </c>
      <c r="L4887" s="11">
        <f t="shared" si="314"/>
        <v>0</v>
      </c>
    </row>
    <row r="4888" spans="1:13">
      <c r="A4888" t="s">
        <v>67</v>
      </c>
      <c r="B4888" t="s">
        <v>41</v>
      </c>
      <c r="C4888" s="9">
        <v>48866</v>
      </c>
      <c r="D4888" s="10">
        <v>45901</v>
      </c>
      <c r="E4888" s="11">
        <v>165277</v>
      </c>
      <c r="F4888" t="s">
        <v>288</v>
      </c>
      <c r="G4888" s="10">
        <f t="shared" si="315"/>
        <v>45931</v>
      </c>
      <c r="H4888" t="s">
        <v>284</v>
      </c>
      <c r="I4888" s="12" t="str">
        <f t="shared" si="316"/>
        <v>48866165277</v>
      </c>
      <c r="J4888" s="10">
        <v>45929</v>
      </c>
      <c r="K4888" s="11">
        <v>165277</v>
      </c>
      <c r="L4888" s="11">
        <f t="shared" si="314"/>
        <v>0</v>
      </c>
    </row>
    <row r="4889" spans="1:13">
      <c r="A4889" t="s">
        <v>127</v>
      </c>
      <c r="B4889" t="s">
        <v>297</v>
      </c>
      <c r="C4889" s="9">
        <v>258228</v>
      </c>
      <c r="D4889" s="10">
        <v>45901</v>
      </c>
      <c r="E4889" s="11">
        <v>69335</v>
      </c>
      <c r="F4889" t="s">
        <v>288</v>
      </c>
      <c r="G4889" s="10">
        <f t="shared" si="315"/>
        <v>45931</v>
      </c>
      <c r="H4889" t="s">
        <v>284</v>
      </c>
      <c r="I4889" s="12" t="str">
        <f t="shared" si="316"/>
        <v>25822869335</v>
      </c>
      <c r="J4889" s="10">
        <v>45929</v>
      </c>
      <c r="K4889" s="11">
        <v>69335</v>
      </c>
      <c r="L4889" s="11">
        <f t="shared" si="314"/>
        <v>0</v>
      </c>
    </row>
    <row r="4890" spans="1:13">
      <c r="A4890" t="s">
        <v>306</v>
      </c>
      <c r="B4890" t="s">
        <v>41</v>
      </c>
      <c r="C4890" s="9">
        <v>2117934</v>
      </c>
      <c r="D4890" s="10">
        <v>45902</v>
      </c>
      <c r="E4890" s="11">
        <v>709970</v>
      </c>
      <c r="F4890" t="s">
        <v>288</v>
      </c>
      <c r="G4890" s="10">
        <f t="shared" si="315"/>
        <v>45932</v>
      </c>
      <c r="H4890" t="s">
        <v>284</v>
      </c>
      <c r="I4890" s="12" t="str">
        <f t="shared" si="316"/>
        <v>2117934709970</v>
      </c>
      <c r="J4890" s="10">
        <v>45902</v>
      </c>
      <c r="K4890" s="11">
        <v>709970</v>
      </c>
      <c r="L4890" s="11">
        <f t="shared" si="314"/>
        <v>0</v>
      </c>
    </row>
    <row r="4891" spans="1:13">
      <c r="A4891" t="s">
        <v>335</v>
      </c>
      <c r="B4891" t="s">
        <v>41</v>
      </c>
      <c r="C4891" s="9">
        <v>13779</v>
      </c>
      <c r="D4891" s="10">
        <v>45902</v>
      </c>
      <c r="E4891" s="11">
        <v>37579</v>
      </c>
      <c r="F4891" t="s">
        <v>288</v>
      </c>
      <c r="G4891" s="10">
        <f t="shared" si="315"/>
        <v>45932</v>
      </c>
      <c r="H4891" t="s">
        <v>284</v>
      </c>
      <c r="I4891" s="12" t="str">
        <f t="shared" si="316"/>
        <v>1377937579</v>
      </c>
      <c r="J4891" s="10">
        <v>45902</v>
      </c>
      <c r="K4891" s="11">
        <v>37579</v>
      </c>
      <c r="L4891" s="11">
        <f t="shared" si="314"/>
        <v>0</v>
      </c>
    </row>
    <row r="4892" spans="1:13">
      <c r="A4892" t="s">
        <v>453</v>
      </c>
      <c r="B4892" t="s">
        <v>41</v>
      </c>
      <c r="C4892" s="9">
        <v>1972737</v>
      </c>
      <c r="D4892" s="10">
        <v>45902</v>
      </c>
      <c r="E4892" s="11">
        <v>2099980</v>
      </c>
      <c r="F4892" t="s">
        <v>288</v>
      </c>
      <c r="G4892" s="10">
        <f t="shared" si="315"/>
        <v>45932</v>
      </c>
      <c r="H4892" t="s">
        <v>284</v>
      </c>
      <c r="I4892" s="12" t="str">
        <f t="shared" si="316"/>
        <v>19727372099980</v>
      </c>
      <c r="J4892" s="10">
        <v>45902</v>
      </c>
      <c r="K4892" s="11">
        <v>2099980</v>
      </c>
      <c r="L4892" s="11">
        <f t="shared" si="314"/>
        <v>0</v>
      </c>
      <c r="M4892" t="s">
        <v>579</v>
      </c>
    </row>
    <row r="4893" spans="1:13">
      <c r="A4893" t="s">
        <v>453</v>
      </c>
      <c r="B4893" t="s">
        <v>41</v>
      </c>
      <c r="C4893" s="9">
        <v>1972738</v>
      </c>
      <c r="D4893" s="10">
        <v>45902</v>
      </c>
      <c r="E4893" s="11">
        <v>559979</v>
      </c>
      <c r="F4893" t="s">
        <v>288</v>
      </c>
      <c r="G4893" s="10">
        <f t="shared" si="315"/>
        <v>45932</v>
      </c>
      <c r="H4893" t="s">
        <v>284</v>
      </c>
      <c r="I4893" s="12" t="str">
        <f t="shared" si="316"/>
        <v>1972738559979</v>
      </c>
      <c r="J4893" s="10">
        <v>45902</v>
      </c>
      <c r="K4893" s="11">
        <v>559979</v>
      </c>
      <c r="L4893" s="11">
        <f t="shared" si="314"/>
        <v>0</v>
      </c>
      <c r="M4893" t="s">
        <v>579</v>
      </c>
    </row>
    <row r="4894" spans="1:13">
      <c r="A4894" t="s">
        <v>51</v>
      </c>
      <c r="B4894" t="s">
        <v>310</v>
      </c>
      <c r="C4894" s="9">
        <v>3277</v>
      </c>
      <c r="D4894" s="10">
        <v>45902</v>
      </c>
      <c r="E4894" s="11">
        <v>-679414</v>
      </c>
      <c r="F4894" t="s">
        <v>288</v>
      </c>
      <c r="G4894" s="10">
        <f t="shared" si="315"/>
        <v>45932</v>
      </c>
      <c r="H4894" t="s">
        <v>311</v>
      </c>
      <c r="I4894" s="12" t="str">
        <f t="shared" si="316"/>
        <v>3277-679414</v>
      </c>
      <c r="L4894" s="11">
        <f t="shared" si="314"/>
        <v>679414</v>
      </c>
    </row>
    <row r="4895" spans="1:13">
      <c r="A4895" t="s">
        <v>92</v>
      </c>
      <c r="B4895" t="s">
        <v>41</v>
      </c>
      <c r="C4895" s="9">
        <v>2449</v>
      </c>
      <c r="D4895" s="10">
        <v>45902</v>
      </c>
      <c r="E4895" s="11">
        <v>1179016</v>
      </c>
      <c r="F4895" t="s">
        <v>288</v>
      </c>
      <c r="G4895" s="10">
        <f t="shared" si="315"/>
        <v>45932</v>
      </c>
      <c r="H4895" t="s">
        <v>284</v>
      </c>
      <c r="I4895" s="12" t="str">
        <f t="shared" si="316"/>
        <v>24491179016</v>
      </c>
      <c r="J4895" s="10">
        <v>45936</v>
      </c>
      <c r="K4895" s="11">
        <v>1179016</v>
      </c>
      <c r="L4895" s="11">
        <f t="shared" si="314"/>
        <v>0</v>
      </c>
    </row>
    <row r="4896" spans="1:13">
      <c r="A4896" t="s">
        <v>65</v>
      </c>
      <c r="B4896" t="s">
        <v>41</v>
      </c>
      <c r="C4896" s="9">
        <v>6146</v>
      </c>
      <c r="D4896" s="10">
        <v>45902</v>
      </c>
      <c r="E4896" s="11">
        <v>103177</v>
      </c>
      <c r="F4896" t="s">
        <v>288</v>
      </c>
      <c r="G4896" s="10">
        <f t="shared" si="315"/>
        <v>45932</v>
      </c>
      <c r="H4896" t="s">
        <v>284</v>
      </c>
      <c r="I4896" s="12" t="str">
        <f t="shared" si="316"/>
        <v>6146103177</v>
      </c>
      <c r="J4896" s="10">
        <v>45936</v>
      </c>
      <c r="K4896" s="11">
        <v>103177</v>
      </c>
      <c r="L4896" s="11">
        <f t="shared" si="314"/>
        <v>0</v>
      </c>
    </row>
    <row r="4897" spans="1:14">
      <c r="A4897" t="s">
        <v>56</v>
      </c>
      <c r="B4897" t="s">
        <v>41</v>
      </c>
      <c r="C4897" s="9">
        <v>45873</v>
      </c>
      <c r="D4897" s="10">
        <v>45902</v>
      </c>
      <c r="E4897" s="11">
        <v>544749</v>
      </c>
      <c r="F4897" t="s">
        <v>288</v>
      </c>
      <c r="G4897" s="10">
        <f t="shared" si="315"/>
        <v>45932</v>
      </c>
      <c r="H4897" t="s">
        <v>284</v>
      </c>
      <c r="I4897" s="12" t="str">
        <f t="shared" si="316"/>
        <v>45873544749</v>
      </c>
      <c r="J4897" s="10">
        <v>45936</v>
      </c>
      <c r="K4897" s="11">
        <v>544749</v>
      </c>
      <c r="L4897" s="11">
        <f t="shared" si="314"/>
        <v>0</v>
      </c>
    </row>
    <row r="4898" spans="1:14">
      <c r="A4898" t="s">
        <v>305</v>
      </c>
      <c r="B4898" t="s">
        <v>41</v>
      </c>
      <c r="C4898" s="9">
        <v>5383102</v>
      </c>
      <c r="D4898" s="10">
        <v>45902</v>
      </c>
      <c r="E4898" s="11">
        <v>757980</v>
      </c>
      <c r="F4898" t="s">
        <v>288</v>
      </c>
      <c r="G4898" s="10">
        <f t="shared" si="315"/>
        <v>45932</v>
      </c>
      <c r="H4898" t="s">
        <v>284</v>
      </c>
      <c r="I4898" s="12" t="str">
        <f t="shared" si="316"/>
        <v>5383102757980</v>
      </c>
      <c r="J4898" s="10">
        <v>45902</v>
      </c>
      <c r="K4898" s="11">
        <v>757980</v>
      </c>
      <c r="L4898" s="11">
        <f t="shared" si="314"/>
        <v>0</v>
      </c>
    </row>
    <row r="4899" spans="1:14">
      <c r="A4899" t="s">
        <v>50</v>
      </c>
      <c r="B4899" t="s">
        <v>41</v>
      </c>
      <c r="C4899" s="9">
        <v>19814</v>
      </c>
      <c r="D4899" s="10">
        <v>45902</v>
      </c>
      <c r="E4899" s="11">
        <v>77868</v>
      </c>
      <c r="F4899" t="s">
        <v>288</v>
      </c>
      <c r="G4899" s="10">
        <f t="shared" si="315"/>
        <v>45932</v>
      </c>
      <c r="H4899" t="s">
        <v>284</v>
      </c>
      <c r="I4899" s="12" t="str">
        <f t="shared" si="316"/>
        <v>1981477868</v>
      </c>
      <c r="J4899" s="10">
        <v>45936</v>
      </c>
      <c r="K4899" s="11">
        <v>77868</v>
      </c>
      <c r="L4899" s="11">
        <f t="shared" si="314"/>
        <v>0</v>
      </c>
    </row>
    <row r="4900" spans="1:14">
      <c r="A4900" t="s">
        <v>50</v>
      </c>
      <c r="B4900" t="s">
        <v>41</v>
      </c>
      <c r="C4900" s="9">
        <v>19813</v>
      </c>
      <c r="D4900" s="10">
        <v>45902</v>
      </c>
      <c r="E4900" s="11">
        <v>156321</v>
      </c>
      <c r="F4900" t="s">
        <v>288</v>
      </c>
      <c r="G4900" s="10">
        <f t="shared" si="315"/>
        <v>45932</v>
      </c>
      <c r="H4900" t="s">
        <v>284</v>
      </c>
      <c r="I4900" s="12" t="str">
        <f t="shared" si="316"/>
        <v>19813156321</v>
      </c>
      <c r="J4900" s="10">
        <v>45936</v>
      </c>
      <c r="K4900" s="11">
        <v>156321</v>
      </c>
      <c r="L4900" s="11">
        <f t="shared" si="314"/>
        <v>0</v>
      </c>
    </row>
    <row r="4901" spans="1:14">
      <c r="A4901" t="s">
        <v>54</v>
      </c>
      <c r="B4901" t="s">
        <v>41</v>
      </c>
      <c r="C4901" s="9">
        <v>100660</v>
      </c>
      <c r="D4901" s="10">
        <v>45902</v>
      </c>
      <c r="E4901" s="11">
        <v>1725595</v>
      </c>
      <c r="F4901" t="s">
        <v>288</v>
      </c>
      <c r="G4901" s="10">
        <f t="shared" si="315"/>
        <v>45932</v>
      </c>
      <c r="H4901" t="s">
        <v>284</v>
      </c>
      <c r="I4901" s="12" t="str">
        <f t="shared" si="316"/>
        <v>1006601725595</v>
      </c>
      <c r="J4901" s="10">
        <v>45938</v>
      </c>
      <c r="K4901" s="11">
        <v>1725595</v>
      </c>
      <c r="L4901" s="11">
        <f t="shared" si="314"/>
        <v>0</v>
      </c>
    </row>
    <row r="4902" spans="1:14">
      <c r="A4902" t="s">
        <v>353</v>
      </c>
      <c r="B4902" t="s">
        <v>41</v>
      </c>
      <c r="C4902" s="9">
        <v>3824</v>
      </c>
      <c r="D4902" s="10">
        <v>45902</v>
      </c>
      <c r="E4902" s="11">
        <v>719920</v>
      </c>
      <c r="F4902" t="s">
        <v>288</v>
      </c>
      <c r="G4902" s="10">
        <f t="shared" si="315"/>
        <v>45932</v>
      </c>
      <c r="H4902" t="s">
        <v>284</v>
      </c>
      <c r="I4902" s="12" t="str">
        <f t="shared" si="316"/>
        <v>3824719920</v>
      </c>
      <c r="J4902" s="10">
        <v>45895</v>
      </c>
      <c r="K4902" s="11">
        <v>719920</v>
      </c>
      <c r="L4902" s="11">
        <f t="shared" si="314"/>
        <v>0</v>
      </c>
    </row>
    <row r="4903" spans="1:14">
      <c r="A4903" t="s">
        <v>51</v>
      </c>
      <c r="B4903" t="s">
        <v>41</v>
      </c>
      <c r="C4903" s="9">
        <v>24492</v>
      </c>
      <c r="D4903" s="10">
        <v>45902</v>
      </c>
      <c r="E4903" s="11">
        <v>1520993</v>
      </c>
      <c r="F4903" t="s">
        <v>288</v>
      </c>
      <c r="G4903" s="10">
        <f t="shared" si="315"/>
        <v>45932</v>
      </c>
      <c r="H4903" t="s">
        <v>284</v>
      </c>
      <c r="I4903" s="12" t="str">
        <f t="shared" si="316"/>
        <v>244921520993</v>
      </c>
      <c r="J4903" s="10">
        <v>45938</v>
      </c>
      <c r="K4903" s="11">
        <v>1520993</v>
      </c>
      <c r="L4903" s="11">
        <f t="shared" si="314"/>
        <v>0</v>
      </c>
    </row>
    <row r="4904" spans="1:14">
      <c r="A4904" t="s">
        <v>413</v>
      </c>
      <c r="B4904" t="s">
        <v>41</v>
      </c>
      <c r="C4904" s="9">
        <v>10427</v>
      </c>
      <c r="D4904" s="10">
        <v>45903</v>
      </c>
      <c r="E4904" s="11">
        <v>336150</v>
      </c>
      <c r="F4904" t="s">
        <v>288</v>
      </c>
      <c r="G4904" s="10">
        <f t="shared" si="315"/>
        <v>45933</v>
      </c>
      <c r="H4904" t="s">
        <v>284</v>
      </c>
      <c r="I4904" s="12" t="str">
        <f t="shared" si="316"/>
        <v>10427336150</v>
      </c>
      <c r="J4904" s="10">
        <v>45903</v>
      </c>
      <c r="K4904" s="11">
        <v>336150</v>
      </c>
      <c r="L4904" s="11">
        <f t="shared" si="314"/>
        <v>0</v>
      </c>
    </row>
    <row r="4905" spans="1:14">
      <c r="A4905" t="s">
        <v>413</v>
      </c>
      <c r="B4905" t="s">
        <v>41</v>
      </c>
      <c r="C4905" s="9">
        <v>10668</v>
      </c>
      <c r="D4905" s="10">
        <v>45903</v>
      </c>
      <c r="E4905" s="11">
        <v>3050272</v>
      </c>
      <c r="F4905" t="s">
        <v>288</v>
      </c>
      <c r="G4905" s="10">
        <f t="shared" si="315"/>
        <v>45933</v>
      </c>
      <c r="H4905" t="s">
        <v>284</v>
      </c>
      <c r="I4905" s="12" t="str">
        <f t="shared" si="316"/>
        <v>106683050272</v>
      </c>
      <c r="J4905" s="10">
        <v>45898</v>
      </c>
      <c r="K4905" s="11">
        <v>3050272</v>
      </c>
      <c r="L4905" s="11">
        <f t="shared" si="314"/>
        <v>0</v>
      </c>
    </row>
    <row r="4906" spans="1:14">
      <c r="A4906" t="s">
        <v>306</v>
      </c>
      <c r="B4906" t="s">
        <v>41</v>
      </c>
      <c r="C4906" s="9">
        <v>2117986</v>
      </c>
      <c r="D4906" s="10">
        <v>45903</v>
      </c>
      <c r="E4906" s="11">
        <v>934980</v>
      </c>
      <c r="F4906" t="s">
        <v>288</v>
      </c>
      <c r="G4906" s="10">
        <f t="shared" si="315"/>
        <v>45933</v>
      </c>
      <c r="H4906" t="s">
        <v>284</v>
      </c>
      <c r="I4906" s="12" t="str">
        <f t="shared" si="316"/>
        <v>2117986934980</v>
      </c>
      <c r="J4906" s="10">
        <v>45903</v>
      </c>
      <c r="K4906" s="11">
        <v>934980</v>
      </c>
      <c r="L4906" s="11">
        <f t="shared" si="314"/>
        <v>0</v>
      </c>
    </row>
    <row r="4907" spans="1:14">
      <c r="A4907" t="s">
        <v>305</v>
      </c>
      <c r="B4907" t="s">
        <v>41</v>
      </c>
      <c r="C4907" s="9">
        <v>5383401</v>
      </c>
      <c r="D4907" s="10">
        <v>45903</v>
      </c>
      <c r="E4907" s="11">
        <v>139980</v>
      </c>
      <c r="F4907" t="s">
        <v>288</v>
      </c>
      <c r="G4907" s="10">
        <f t="shared" si="315"/>
        <v>45933</v>
      </c>
      <c r="H4907" t="s">
        <v>284</v>
      </c>
      <c r="I4907" s="12" t="str">
        <f t="shared" si="316"/>
        <v>5383401139980</v>
      </c>
      <c r="J4907" s="10">
        <v>45903</v>
      </c>
      <c r="K4907" s="11">
        <v>139980</v>
      </c>
      <c r="L4907" s="11">
        <f t="shared" si="314"/>
        <v>0</v>
      </c>
    </row>
    <row r="4908" spans="1:14">
      <c r="A4908" t="s">
        <v>63</v>
      </c>
      <c r="B4908" t="s">
        <v>41</v>
      </c>
      <c r="C4908" s="9">
        <v>10573</v>
      </c>
      <c r="D4908" s="10">
        <v>45903</v>
      </c>
      <c r="E4908" s="11">
        <v>539982</v>
      </c>
      <c r="F4908" t="s">
        <v>288</v>
      </c>
      <c r="G4908" s="10">
        <f t="shared" si="315"/>
        <v>45933</v>
      </c>
      <c r="H4908" t="s">
        <v>284</v>
      </c>
      <c r="I4908" s="12" t="str">
        <f t="shared" si="316"/>
        <v>10573539982</v>
      </c>
      <c r="J4908" s="10">
        <v>45938</v>
      </c>
      <c r="K4908" s="11">
        <v>539982</v>
      </c>
      <c r="L4908" s="11">
        <f t="shared" si="314"/>
        <v>0</v>
      </c>
      <c r="N4908" s="13" t="s">
        <v>613</v>
      </c>
    </row>
    <row r="4909" spans="1:14" ht="15" customHeight="1">
      <c r="A4909" t="s">
        <v>47</v>
      </c>
      <c r="B4909" t="s">
        <v>41</v>
      </c>
      <c r="C4909" s="9">
        <v>14630</v>
      </c>
      <c r="D4909" s="10">
        <v>45903</v>
      </c>
      <c r="E4909" s="11">
        <v>3183121</v>
      </c>
      <c r="F4909" t="s">
        <v>288</v>
      </c>
      <c r="G4909" s="10">
        <f t="shared" si="315"/>
        <v>45933</v>
      </c>
      <c r="H4909" t="s">
        <v>284</v>
      </c>
      <c r="I4909" s="12" t="str">
        <f t="shared" si="316"/>
        <v>146303183121</v>
      </c>
      <c r="J4909" s="10">
        <v>45938</v>
      </c>
      <c r="K4909" s="11">
        <v>3183121</v>
      </c>
      <c r="L4909" s="11">
        <f t="shared" si="314"/>
        <v>0</v>
      </c>
    </row>
    <row r="4910" spans="1:14">
      <c r="A4910" t="s">
        <v>477</v>
      </c>
      <c r="B4910" t="s">
        <v>41</v>
      </c>
      <c r="C4910" s="9">
        <v>379701</v>
      </c>
      <c r="D4910" s="10">
        <v>45904</v>
      </c>
      <c r="E4910" s="11">
        <v>52950</v>
      </c>
      <c r="F4910" t="s">
        <v>288</v>
      </c>
      <c r="G4910" s="10">
        <f t="shared" si="315"/>
        <v>45934</v>
      </c>
      <c r="H4910" t="s">
        <v>284</v>
      </c>
      <c r="I4910" s="12" t="str">
        <f t="shared" si="316"/>
        <v>37970152950</v>
      </c>
      <c r="J4910" s="10">
        <v>45903</v>
      </c>
      <c r="K4910" s="11">
        <v>52950</v>
      </c>
      <c r="L4910" s="11">
        <f t="shared" si="314"/>
        <v>0</v>
      </c>
    </row>
    <row r="4911" spans="1:14">
      <c r="A4911" t="s">
        <v>419</v>
      </c>
      <c r="B4911" t="s">
        <v>41</v>
      </c>
      <c r="C4911" s="9">
        <v>519</v>
      </c>
      <c r="D4911" s="10">
        <v>45904</v>
      </c>
      <c r="E4911" s="11">
        <v>64260</v>
      </c>
      <c r="F4911" t="s">
        <v>288</v>
      </c>
      <c r="G4911" s="10">
        <f t="shared" si="315"/>
        <v>45934</v>
      </c>
      <c r="H4911" t="s">
        <v>284</v>
      </c>
      <c r="I4911" s="12" t="str">
        <f t="shared" si="316"/>
        <v>51964260</v>
      </c>
      <c r="J4911" s="10">
        <v>45905</v>
      </c>
      <c r="K4911" s="11">
        <v>64260</v>
      </c>
      <c r="L4911" s="11">
        <f t="shared" si="314"/>
        <v>0</v>
      </c>
    </row>
    <row r="4912" spans="1:14" ht="14.15" customHeight="1">
      <c r="A4912" t="s">
        <v>66</v>
      </c>
      <c r="B4912" t="s">
        <v>41</v>
      </c>
      <c r="C4912" s="9">
        <v>40</v>
      </c>
      <c r="D4912" s="10">
        <v>45904</v>
      </c>
      <c r="E4912" s="11">
        <v>329305</v>
      </c>
      <c r="F4912" t="s">
        <v>288</v>
      </c>
      <c r="G4912" s="10">
        <f t="shared" si="315"/>
        <v>45934</v>
      </c>
      <c r="H4912" t="s">
        <v>284</v>
      </c>
      <c r="I4912" s="12" t="str">
        <f t="shared" si="316"/>
        <v>40329305</v>
      </c>
      <c r="J4912" s="10">
        <v>45905</v>
      </c>
      <c r="K4912" s="11">
        <v>329305</v>
      </c>
      <c r="L4912" s="11">
        <f t="shared" ref="L4912:L4975" si="317">+K4912-E4912</f>
        <v>0</v>
      </c>
    </row>
    <row r="4913" spans="1:12">
      <c r="A4913" t="s">
        <v>305</v>
      </c>
      <c r="B4913" t="s">
        <v>41</v>
      </c>
      <c r="C4913" s="9">
        <v>5383826</v>
      </c>
      <c r="D4913" s="10">
        <v>45904</v>
      </c>
      <c r="E4913" s="11">
        <v>1023960</v>
      </c>
      <c r="F4913" t="s">
        <v>288</v>
      </c>
      <c r="G4913" s="10">
        <f t="shared" si="315"/>
        <v>45934</v>
      </c>
      <c r="H4913" t="s">
        <v>284</v>
      </c>
      <c r="I4913" s="12" t="str">
        <f t="shared" si="316"/>
        <v>53838261023960</v>
      </c>
      <c r="J4913" s="10">
        <v>45904</v>
      </c>
      <c r="K4913" s="11">
        <v>1023960</v>
      </c>
      <c r="L4913" s="11">
        <f t="shared" si="317"/>
        <v>0</v>
      </c>
    </row>
    <row r="4914" spans="1:12">
      <c r="A4914" t="s">
        <v>627</v>
      </c>
      <c r="B4914" t="s">
        <v>41</v>
      </c>
      <c r="C4914" s="9">
        <v>7042</v>
      </c>
      <c r="D4914" s="10">
        <v>45904</v>
      </c>
      <c r="E4914" s="11">
        <v>95000</v>
      </c>
      <c r="F4914" t="s">
        <v>288</v>
      </c>
      <c r="G4914" s="10">
        <f t="shared" si="315"/>
        <v>45934</v>
      </c>
      <c r="H4914" t="s">
        <v>284</v>
      </c>
      <c r="I4914" s="12" t="str">
        <f t="shared" si="316"/>
        <v>704295000</v>
      </c>
      <c r="J4914" s="10">
        <v>45898</v>
      </c>
      <c r="K4914" s="11">
        <v>95000</v>
      </c>
      <c r="L4914" s="11">
        <f t="shared" si="317"/>
        <v>0</v>
      </c>
    </row>
    <row r="4915" spans="1:12">
      <c r="A4915" t="s">
        <v>627</v>
      </c>
      <c r="B4915" t="s">
        <v>41</v>
      </c>
      <c r="C4915" s="9">
        <v>7043</v>
      </c>
      <c r="D4915" s="10">
        <v>45904</v>
      </c>
      <c r="E4915" s="11">
        <v>440000</v>
      </c>
      <c r="F4915" t="s">
        <v>288</v>
      </c>
      <c r="G4915" s="10">
        <f t="shared" si="315"/>
        <v>45934</v>
      </c>
      <c r="H4915" t="s">
        <v>284</v>
      </c>
      <c r="I4915" s="12" t="str">
        <f t="shared" si="316"/>
        <v>7043440000</v>
      </c>
      <c r="J4915" s="10">
        <v>45905</v>
      </c>
      <c r="K4915" s="11">
        <v>440000</v>
      </c>
      <c r="L4915" s="11">
        <f t="shared" si="317"/>
        <v>0</v>
      </c>
    </row>
    <row r="4916" spans="1:12" ht="14.15" customHeight="1">
      <c r="A4916" t="s">
        <v>305</v>
      </c>
      <c r="B4916" t="s">
        <v>41</v>
      </c>
      <c r="C4916" s="9">
        <v>5383823</v>
      </c>
      <c r="D4916" s="10">
        <v>45904</v>
      </c>
      <c r="E4916" s="11">
        <v>1333980</v>
      </c>
      <c r="F4916" t="s">
        <v>288</v>
      </c>
      <c r="G4916" s="10">
        <f t="shared" si="315"/>
        <v>45934</v>
      </c>
      <c r="H4916" t="s">
        <v>284</v>
      </c>
      <c r="I4916" s="12" t="str">
        <f t="shared" si="316"/>
        <v>53838231333980</v>
      </c>
      <c r="J4916" s="10">
        <v>45904</v>
      </c>
      <c r="K4916" s="11">
        <v>1333980</v>
      </c>
      <c r="L4916" s="11">
        <f t="shared" si="317"/>
        <v>0</v>
      </c>
    </row>
    <row r="4917" spans="1:12" ht="15" customHeight="1">
      <c r="A4917" t="s">
        <v>488</v>
      </c>
      <c r="B4917" t="s">
        <v>41</v>
      </c>
      <c r="C4917" s="9">
        <v>52967450</v>
      </c>
      <c r="D4917" s="10">
        <v>45905</v>
      </c>
      <c r="E4917" s="11">
        <v>4217</v>
      </c>
      <c r="F4917" t="s">
        <v>288</v>
      </c>
      <c r="G4917" s="10">
        <f t="shared" si="315"/>
        <v>45935</v>
      </c>
      <c r="H4917" t="s">
        <v>284</v>
      </c>
      <c r="I4917" s="12" t="str">
        <f t="shared" si="316"/>
        <v>529674504217</v>
      </c>
      <c r="J4917" s="10">
        <v>45905</v>
      </c>
      <c r="K4917" s="11">
        <v>4217</v>
      </c>
      <c r="L4917" s="11">
        <f t="shared" si="317"/>
        <v>0</v>
      </c>
    </row>
    <row r="4918" spans="1:12">
      <c r="A4918" t="s">
        <v>453</v>
      </c>
      <c r="B4918" t="s">
        <v>41</v>
      </c>
      <c r="C4918" s="9">
        <v>1973617</v>
      </c>
      <c r="D4918" s="10">
        <v>45905</v>
      </c>
      <c r="E4918" s="11">
        <v>379980</v>
      </c>
      <c r="F4918" t="s">
        <v>288</v>
      </c>
      <c r="G4918" s="10">
        <f t="shared" si="315"/>
        <v>45935</v>
      </c>
      <c r="H4918" t="s">
        <v>284</v>
      </c>
      <c r="I4918" s="12" t="str">
        <f t="shared" si="316"/>
        <v>1973617379980</v>
      </c>
      <c r="J4918" s="10">
        <v>45905</v>
      </c>
      <c r="K4918" s="11">
        <v>379980</v>
      </c>
      <c r="L4918" s="11">
        <f t="shared" si="317"/>
        <v>0</v>
      </c>
    </row>
    <row r="4919" spans="1:12">
      <c r="A4919" t="s">
        <v>453</v>
      </c>
      <c r="B4919" t="s">
        <v>41</v>
      </c>
      <c r="C4919" s="9">
        <v>1973616</v>
      </c>
      <c r="D4919" s="10">
        <v>45905</v>
      </c>
      <c r="E4919" s="11">
        <v>2050970</v>
      </c>
      <c r="F4919" t="s">
        <v>288</v>
      </c>
      <c r="G4919" s="10">
        <f t="shared" si="315"/>
        <v>45935</v>
      </c>
      <c r="H4919" t="s">
        <v>284</v>
      </c>
      <c r="I4919" s="12" t="str">
        <f t="shared" si="316"/>
        <v>19736162050970</v>
      </c>
      <c r="J4919" s="10">
        <v>45905</v>
      </c>
      <c r="K4919" s="11">
        <v>2050970</v>
      </c>
      <c r="L4919" s="11">
        <f t="shared" si="317"/>
        <v>0</v>
      </c>
    </row>
    <row r="4920" spans="1:12">
      <c r="A4920" t="s">
        <v>958</v>
      </c>
      <c r="B4920" t="s">
        <v>41</v>
      </c>
      <c r="C4920" s="9">
        <v>67</v>
      </c>
      <c r="D4920" s="10">
        <v>45905</v>
      </c>
      <c r="E4920" s="11">
        <v>133000</v>
      </c>
      <c r="F4920" t="s">
        <v>288</v>
      </c>
      <c r="G4920" s="10">
        <f t="shared" si="315"/>
        <v>45935</v>
      </c>
      <c r="H4920" t="s">
        <v>284</v>
      </c>
      <c r="I4920" s="12" t="str">
        <f t="shared" si="316"/>
        <v>67133000</v>
      </c>
      <c r="J4920" s="10">
        <v>45902</v>
      </c>
      <c r="K4920" s="11">
        <v>133000</v>
      </c>
      <c r="L4920" s="11">
        <f t="shared" si="317"/>
        <v>0</v>
      </c>
    </row>
    <row r="4921" spans="1:12">
      <c r="A4921" t="s">
        <v>958</v>
      </c>
      <c r="B4921" t="s">
        <v>41</v>
      </c>
      <c r="C4921" s="9">
        <v>64</v>
      </c>
      <c r="D4921" s="10">
        <v>45905</v>
      </c>
      <c r="E4921" s="11">
        <v>37980</v>
      </c>
      <c r="F4921" t="s">
        <v>288</v>
      </c>
      <c r="G4921" s="10">
        <f t="shared" si="315"/>
        <v>45935</v>
      </c>
      <c r="H4921" t="s">
        <v>284</v>
      </c>
      <c r="I4921" s="12" t="str">
        <f t="shared" si="316"/>
        <v>6437980</v>
      </c>
      <c r="J4921" s="10">
        <v>45875</v>
      </c>
      <c r="K4921" s="11">
        <v>37980</v>
      </c>
      <c r="L4921" s="11">
        <f t="shared" si="317"/>
        <v>0</v>
      </c>
    </row>
    <row r="4922" spans="1:12">
      <c r="A4922" t="s">
        <v>959</v>
      </c>
      <c r="B4922" t="s">
        <v>41</v>
      </c>
      <c r="C4922" s="9">
        <v>6101061</v>
      </c>
      <c r="D4922" s="10">
        <v>45905</v>
      </c>
      <c r="E4922" s="11">
        <v>350991</v>
      </c>
      <c r="F4922" t="s">
        <v>288</v>
      </c>
      <c r="G4922" s="10">
        <f t="shared" si="315"/>
        <v>45935</v>
      </c>
      <c r="H4922" t="s">
        <v>284</v>
      </c>
      <c r="I4922" s="12" t="str">
        <f t="shared" si="316"/>
        <v>6101061350991</v>
      </c>
      <c r="J4922" s="10">
        <v>45905</v>
      </c>
      <c r="K4922" s="11">
        <v>350991</v>
      </c>
      <c r="L4922" s="11">
        <f t="shared" si="317"/>
        <v>0</v>
      </c>
    </row>
    <row r="4923" spans="1:12">
      <c r="A4923" t="s">
        <v>305</v>
      </c>
      <c r="B4923" t="s">
        <v>41</v>
      </c>
      <c r="C4923" s="9">
        <v>5384008</v>
      </c>
      <c r="D4923" s="10">
        <v>45905</v>
      </c>
      <c r="E4923" s="11">
        <v>1333980</v>
      </c>
      <c r="F4923" t="s">
        <v>288</v>
      </c>
      <c r="G4923" s="10">
        <f t="shared" si="315"/>
        <v>45935</v>
      </c>
      <c r="H4923" t="s">
        <v>284</v>
      </c>
      <c r="I4923" s="12" t="str">
        <f t="shared" si="316"/>
        <v>53840081333980</v>
      </c>
      <c r="J4923" s="10">
        <v>45904</v>
      </c>
      <c r="K4923" s="11">
        <v>1333980</v>
      </c>
      <c r="L4923" s="11">
        <f t="shared" si="317"/>
        <v>0</v>
      </c>
    </row>
    <row r="4924" spans="1:12" ht="15" customHeight="1">
      <c r="A4924" t="s">
        <v>426</v>
      </c>
      <c r="B4924" t="s">
        <v>41</v>
      </c>
      <c r="C4924" s="9">
        <v>9608231</v>
      </c>
      <c r="D4924" s="10">
        <v>45905</v>
      </c>
      <c r="E4924" s="11">
        <v>7990</v>
      </c>
      <c r="F4924" t="s">
        <v>288</v>
      </c>
      <c r="G4924" s="10">
        <f t="shared" si="315"/>
        <v>45935</v>
      </c>
      <c r="H4924" t="s">
        <v>284</v>
      </c>
      <c r="I4924" s="12" t="str">
        <f t="shared" si="316"/>
        <v>96082317990</v>
      </c>
      <c r="J4924" s="10">
        <v>45905</v>
      </c>
      <c r="K4924" s="11">
        <v>7990</v>
      </c>
      <c r="L4924" s="11">
        <f t="shared" si="317"/>
        <v>0</v>
      </c>
    </row>
    <row r="4925" spans="1:12">
      <c r="A4925" t="s">
        <v>53</v>
      </c>
      <c r="B4925" t="s">
        <v>41</v>
      </c>
      <c r="C4925" s="9">
        <v>30365</v>
      </c>
      <c r="D4925" s="10">
        <v>45905</v>
      </c>
      <c r="E4925" s="11">
        <v>4879455</v>
      </c>
      <c r="F4925" t="s">
        <v>288</v>
      </c>
      <c r="G4925" s="10">
        <f t="shared" si="315"/>
        <v>45935</v>
      </c>
      <c r="H4925" t="s">
        <v>284</v>
      </c>
      <c r="I4925" s="12" t="str">
        <f t="shared" si="316"/>
        <v>303654879455</v>
      </c>
      <c r="J4925" s="10">
        <v>45938</v>
      </c>
      <c r="K4925" s="11">
        <v>4879455</v>
      </c>
      <c r="L4925" s="11">
        <f t="shared" si="317"/>
        <v>0</v>
      </c>
    </row>
    <row r="4926" spans="1:12">
      <c r="A4926" t="s">
        <v>346</v>
      </c>
      <c r="B4926" t="s">
        <v>41</v>
      </c>
      <c r="C4926" s="9">
        <v>1161</v>
      </c>
      <c r="D4926" s="10">
        <v>45905</v>
      </c>
      <c r="E4926" s="11">
        <v>858000</v>
      </c>
      <c r="F4926" t="s">
        <v>288</v>
      </c>
      <c r="G4926" s="10">
        <f t="shared" si="315"/>
        <v>45935</v>
      </c>
      <c r="H4926" t="s">
        <v>284</v>
      </c>
      <c r="I4926" s="12" t="str">
        <f t="shared" si="316"/>
        <v>1161858000</v>
      </c>
      <c r="J4926" s="10">
        <v>45938</v>
      </c>
      <c r="K4926" s="11">
        <v>858000</v>
      </c>
      <c r="L4926" s="11">
        <f t="shared" si="317"/>
        <v>0</v>
      </c>
    </row>
    <row r="4927" spans="1:12">
      <c r="A4927" t="s">
        <v>61</v>
      </c>
      <c r="B4927" t="s">
        <v>297</v>
      </c>
      <c r="C4927" s="9">
        <v>2556</v>
      </c>
      <c r="D4927" s="10">
        <v>45905</v>
      </c>
      <c r="E4927" s="11">
        <v>1408269</v>
      </c>
      <c r="F4927" t="s">
        <v>288</v>
      </c>
      <c r="G4927" s="10">
        <f t="shared" si="315"/>
        <v>45935</v>
      </c>
      <c r="H4927" t="s">
        <v>284</v>
      </c>
      <c r="I4927" s="12" t="str">
        <f t="shared" si="316"/>
        <v>25561408269</v>
      </c>
      <c r="J4927" s="10">
        <v>45938</v>
      </c>
      <c r="K4927" s="11">
        <v>1408269</v>
      </c>
      <c r="L4927" s="11">
        <f t="shared" si="317"/>
        <v>0</v>
      </c>
    </row>
    <row r="4928" spans="1:12">
      <c r="A4928" t="s">
        <v>306</v>
      </c>
      <c r="B4928" t="s">
        <v>41</v>
      </c>
      <c r="C4928" s="9">
        <v>2118322</v>
      </c>
      <c r="D4928" s="10">
        <v>45908</v>
      </c>
      <c r="E4928" s="11">
        <v>1112980</v>
      </c>
      <c r="F4928" t="s">
        <v>288</v>
      </c>
      <c r="G4928" s="10">
        <f t="shared" si="315"/>
        <v>45938</v>
      </c>
      <c r="H4928" t="s">
        <v>284</v>
      </c>
      <c r="I4928" s="12" t="str">
        <f t="shared" si="316"/>
        <v>21183221112980</v>
      </c>
      <c r="J4928" s="10">
        <v>45908</v>
      </c>
      <c r="K4928" s="11">
        <v>1112980</v>
      </c>
      <c r="L4928" s="11">
        <f t="shared" si="317"/>
        <v>0</v>
      </c>
    </row>
    <row r="4929" spans="1:14">
      <c r="A4929" t="s">
        <v>335</v>
      </c>
      <c r="B4929" t="s">
        <v>41</v>
      </c>
      <c r="C4929" s="9">
        <v>13835</v>
      </c>
      <c r="D4929" s="10">
        <v>45908</v>
      </c>
      <c r="E4929" s="11">
        <v>182970</v>
      </c>
      <c r="F4929" t="s">
        <v>288</v>
      </c>
      <c r="G4929" s="10">
        <f t="shared" si="315"/>
        <v>45938</v>
      </c>
      <c r="H4929" t="s">
        <v>284</v>
      </c>
      <c r="I4929" s="12" t="str">
        <f t="shared" si="316"/>
        <v>13835182970</v>
      </c>
      <c r="J4929" s="10">
        <v>45908</v>
      </c>
      <c r="K4929" s="11">
        <v>182970</v>
      </c>
      <c r="L4929" s="11">
        <f t="shared" si="317"/>
        <v>0</v>
      </c>
    </row>
    <row r="4930" spans="1:14">
      <c r="A4930" t="s">
        <v>453</v>
      </c>
      <c r="B4930" t="s">
        <v>41</v>
      </c>
      <c r="C4930" s="9">
        <v>1973928</v>
      </c>
      <c r="D4930" s="10">
        <v>45908</v>
      </c>
      <c r="E4930" s="11">
        <v>1322980</v>
      </c>
      <c r="F4930" t="s">
        <v>288</v>
      </c>
      <c r="G4930" s="10">
        <f t="shared" ref="G4930:G4993" si="318">+D4930+30</f>
        <v>45938</v>
      </c>
      <c r="H4930" t="s">
        <v>284</v>
      </c>
      <c r="I4930" s="12" t="str">
        <f t="shared" ref="I4930:I4993" si="319">+C4930&amp;E4930</f>
        <v>19739281322980</v>
      </c>
      <c r="J4930" s="10">
        <v>45908</v>
      </c>
      <c r="K4930" s="11">
        <v>1322980</v>
      </c>
      <c r="L4930" s="11">
        <f t="shared" si="317"/>
        <v>0</v>
      </c>
    </row>
    <row r="4931" spans="1:14">
      <c r="A4931" t="s">
        <v>317</v>
      </c>
      <c r="B4931" t="s">
        <v>41</v>
      </c>
      <c r="C4931" s="9">
        <v>24631372</v>
      </c>
      <c r="D4931" s="10">
        <v>45908</v>
      </c>
      <c r="E4931" s="11">
        <v>56980</v>
      </c>
      <c r="F4931" t="s">
        <v>288</v>
      </c>
      <c r="G4931" s="10">
        <f t="shared" si="318"/>
        <v>45938</v>
      </c>
      <c r="H4931" t="s">
        <v>284</v>
      </c>
      <c r="I4931" s="12" t="str">
        <f t="shared" si="319"/>
        <v>2463137256980</v>
      </c>
      <c r="J4931" s="10">
        <v>45908</v>
      </c>
      <c r="K4931" s="11">
        <v>56980</v>
      </c>
      <c r="L4931" s="11">
        <f t="shared" si="317"/>
        <v>0</v>
      </c>
    </row>
    <row r="4932" spans="1:14" ht="15" customHeight="1">
      <c r="A4932" t="s">
        <v>706</v>
      </c>
      <c r="B4932" t="s">
        <v>41</v>
      </c>
      <c r="C4932" s="9">
        <v>2692</v>
      </c>
      <c r="D4932" s="10">
        <v>45908</v>
      </c>
      <c r="E4932" s="11">
        <v>215941</v>
      </c>
      <c r="F4932" t="s">
        <v>288</v>
      </c>
      <c r="G4932" s="10">
        <f t="shared" si="318"/>
        <v>45938</v>
      </c>
      <c r="H4932" t="s">
        <v>284</v>
      </c>
      <c r="I4932" s="12" t="str">
        <f t="shared" si="319"/>
        <v>2692215941</v>
      </c>
      <c r="J4932" s="10">
        <v>45938</v>
      </c>
      <c r="K4932" s="11">
        <v>215941</v>
      </c>
      <c r="L4932" s="11">
        <f t="shared" si="317"/>
        <v>0</v>
      </c>
    </row>
    <row r="4933" spans="1:14">
      <c r="A4933" t="s">
        <v>687</v>
      </c>
      <c r="B4933" t="s">
        <v>41</v>
      </c>
      <c r="C4933" s="9">
        <v>5714613</v>
      </c>
      <c r="D4933" s="10">
        <v>45908</v>
      </c>
      <c r="E4933" s="11">
        <v>746973</v>
      </c>
      <c r="F4933" t="s">
        <v>288</v>
      </c>
      <c r="G4933" s="10">
        <f t="shared" si="318"/>
        <v>45938</v>
      </c>
      <c r="H4933" t="s">
        <v>284</v>
      </c>
      <c r="I4933" s="12" t="str">
        <f t="shared" si="319"/>
        <v>5714613746973</v>
      </c>
      <c r="J4933" s="10">
        <v>45905</v>
      </c>
      <c r="K4933" s="11">
        <v>746973</v>
      </c>
      <c r="L4933" s="11">
        <f t="shared" si="317"/>
        <v>0</v>
      </c>
    </row>
    <row r="4934" spans="1:14">
      <c r="A4934" t="s">
        <v>54</v>
      </c>
      <c r="B4934" t="s">
        <v>41</v>
      </c>
      <c r="C4934" s="9">
        <v>100731</v>
      </c>
      <c r="D4934" s="10">
        <v>45908</v>
      </c>
      <c r="E4934" s="11">
        <v>9604471</v>
      </c>
      <c r="F4934" t="s">
        <v>288</v>
      </c>
      <c r="G4934" s="10">
        <f t="shared" si="318"/>
        <v>45938</v>
      </c>
      <c r="H4934" t="s">
        <v>284</v>
      </c>
      <c r="I4934" s="12" t="str">
        <f t="shared" si="319"/>
        <v>1007319604471</v>
      </c>
      <c r="J4934" s="10">
        <v>45938</v>
      </c>
      <c r="K4934" s="11">
        <v>9604471</v>
      </c>
      <c r="L4934" s="11">
        <f t="shared" si="317"/>
        <v>0</v>
      </c>
    </row>
    <row r="4935" spans="1:14">
      <c r="A4935" t="s">
        <v>51</v>
      </c>
      <c r="B4935" t="s">
        <v>41</v>
      </c>
      <c r="C4935" s="9">
        <v>24615</v>
      </c>
      <c r="D4935" s="10">
        <v>45908</v>
      </c>
      <c r="E4935" s="11">
        <v>831905</v>
      </c>
      <c r="F4935" t="s">
        <v>288</v>
      </c>
      <c r="G4935" s="10">
        <f t="shared" si="318"/>
        <v>45938</v>
      </c>
      <c r="H4935" t="s">
        <v>284</v>
      </c>
      <c r="I4935" s="12" t="str">
        <f t="shared" si="319"/>
        <v>24615831905</v>
      </c>
      <c r="J4935" s="10">
        <v>45938</v>
      </c>
      <c r="K4935" s="11">
        <v>831905</v>
      </c>
      <c r="L4935" s="11">
        <f t="shared" si="317"/>
        <v>0</v>
      </c>
    </row>
    <row r="4936" spans="1:14">
      <c r="A4936" t="s">
        <v>67</v>
      </c>
      <c r="B4936" t="s">
        <v>41</v>
      </c>
      <c r="C4936" s="9">
        <v>48978</v>
      </c>
      <c r="D4936" s="10">
        <v>45908</v>
      </c>
      <c r="E4936" s="11">
        <v>329941</v>
      </c>
      <c r="F4936" t="s">
        <v>288</v>
      </c>
      <c r="G4936" s="10">
        <f t="shared" si="318"/>
        <v>45938</v>
      </c>
      <c r="H4936" t="s">
        <v>284</v>
      </c>
      <c r="I4936" s="12" t="str">
        <f t="shared" si="319"/>
        <v>48978329941</v>
      </c>
      <c r="J4936" s="10">
        <v>45938</v>
      </c>
      <c r="K4936" s="11">
        <v>329941</v>
      </c>
      <c r="L4936" s="11">
        <f t="shared" si="317"/>
        <v>0</v>
      </c>
    </row>
    <row r="4937" spans="1:14">
      <c r="A4937" t="s">
        <v>681</v>
      </c>
      <c r="B4937" t="s">
        <v>41</v>
      </c>
      <c r="C4937" s="9">
        <v>191</v>
      </c>
      <c r="D4937" s="10">
        <v>45909</v>
      </c>
      <c r="E4937" s="11">
        <v>64970</v>
      </c>
      <c r="F4937" t="s">
        <v>288</v>
      </c>
      <c r="G4937" s="10">
        <f t="shared" si="318"/>
        <v>45939</v>
      </c>
      <c r="H4937" t="s">
        <v>284</v>
      </c>
      <c r="I4937" s="12" t="str">
        <f t="shared" si="319"/>
        <v>19164970</v>
      </c>
      <c r="J4937" s="10">
        <v>45909</v>
      </c>
      <c r="K4937" s="11">
        <v>64970</v>
      </c>
      <c r="L4937" s="11">
        <f t="shared" si="317"/>
        <v>0</v>
      </c>
    </row>
    <row r="4938" spans="1:14">
      <c r="A4938" t="s">
        <v>59</v>
      </c>
      <c r="B4938" t="s">
        <v>41</v>
      </c>
      <c r="C4938" s="9">
        <v>10061</v>
      </c>
      <c r="D4938" s="10">
        <v>45909</v>
      </c>
      <c r="E4938" s="11">
        <v>310984</v>
      </c>
      <c r="F4938" t="s">
        <v>288</v>
      </c>
      <c r="G4938" s="10">
        <f t="shared" si="318"/>
        <v>45939</v>
      </c>
      <c r="H4938" t="s">
        <v>284</v>
      </c>
      <c r="I4938" s="12" t="str">
        <f t="shared" si="319"/>
        <v>10061310984</v>
      </c>
      <c r="J4938" s="10">
        <v>45938</v>
      </c>
      <c r="K4938" s="11">
        <v>310984</v>
      </c>
      <c r="L4938" s="11">
        <f t="shared" si="317"/>
        <v>0</v>
      </c>
    </row>
    <row r="4939" spans="1:14">
      <c r="A4939" t="s">
        <v>706</v>
      </c>
      <c r="B4939" t="s">
        <v>41</v>
      </c>
      <c r="C4939" s="9">
        <v>2697</v>
      </c>
      <c r="D4939" s="10">
        <v>45909</v>
      </c>
      <c r="E4939" s="11">
        <v>338505</v>
      </c>
      <c r="F4939" t="s">
        <v>288</v>
      </c>
      <c r="G4939" s="10">
        <f t="shared" si="318"/>
        <v>45939</v>
      </c>
      <c r="H4939" t="s">
        <v>284</v>
      </c>
      <c r="I4939" s="12" t="str">
        <f t="shared" si="319"/>
        <v>2697338505</v>
      </c>
      <c r="J4939" s="10">
        <v>45938</v>
      </c>
      <c r="K4939" s="11">
        <v>338505</v>
      </c>
      <c r="L4939" s="11">
        <f t="shared" si="317"/>
        <v>0</v>
      </c>
    </row>
    <row r="4940" spans="1:14">
      <c r="A4940" t="s">
        <v>53</v>
      </c>
      <c r="B4940" t="s">
        <v>41</v>
      </c>
      <c r="C4940" s="9">
        <v>30449</v>
      </c>
      <c r="D4940" s="10">
        <v>45909</v>
      </c>
      <c r="E4940" s="11">
        <v>623950</v>
      </c>
      <c r="F4940" t="s">
        <v>288</v>
      </c>
      <c r="G4940" s="10">
        <f t="shared" si="318"/>
        <v>45939</v>
      </c>
      <c r="H4940" t="s">
        <v>284</v>
      </c>
      <c r="I4940" s="12" t="str">
        <f t="shared" si="319"/>
        <v>30449623950</v>
      </c>
      <c r="J4940" s="10">
        <v>45938</v>
      </c>
      <c r="K4940" s="11">
        <v>623950</v>
      </c>
      <c r="L4940" s="11">
        <f t="shared" si="317"/>
        <v>0</v>
      </c>
    </row>
    <row r="4941" spans="1:14">
      <c r="A4941" t="s">
        <v>580</v>
      </c>
      <c r="B4941" t="s">
        <v>41</v>
      </c>
      <c r="C4941" s="9">
        <v>198234</v>
      </c>
      <c r="D4941" s="10">
        <v>45909</v>
      </c>
      <c r="E4941" s="11">
        <v>66392</v>
      </c>
      <c r="F4941" t="s">
        <v>288</v>
      </c>
      <c r="G4941" s="10">
        <f t="shared" si="318"/>
        <v>45939</v>
      </c>
      <c r="H4941" t="s">
        <v>284</v>
      </c>
      <c r="I4941" s="12" t="str">
        <f t="shared" si="319"/>
        <v>19823466392</v>
      </c>
      <c r="J4941" s="10">
        <v>45938</v>
      </c>
      <c r="K4941" s="11">
        <v>66392</v>
      </c>
      <c r="L4941" s="11">
        <f t="shared" si="317"/>
        <v>0</v>
      </c>
    </row>
    <row r="4942" spans="1:14">
      <c r="A4942" t="s">
        <v>55</v>
      </c>
      <c r="B4942" t="s">
        <v>41</v>
      </c>
      <c r="C4942" s="9">
        <v>1216359</v>
      </c>
      <c r="D4942" s="10">
        <v>45909</v>
      </c>
      <c r="E4942" s="11">
        <v>3991960</v>
      </c>
      <c r="F4942" t="s">
        <v>288</v>
      </c>
      <c r="G4942" s="10">
        <f t="shared" si="318"/>
        <v>45939</v>
      </c>
      <c r="H4942" t="s">
        <v>284</v>
      </c>
      <c r="I4942" s="12" t="str">
        <f t="shared" si="319"/>
        <v>12163593991960</v>
      </c>
      <c r="J4942" s="10">
        <v>45945</v>
      </c>
      <c r="K4942" s="11">
        <v>3991960</v>
      </c>
      <c r="L4942" s="11">
        <f t="shared" si="317"/>
        <v>0</v>
      </c>
    </row>
    <row r="4943" spans="1:14">
      <c r="A4943" t="s">
        <v>63</v>
      </c>
      <c r="B4943" t="s">
        <v>41</v>
      </c>
      <c r="C4943" s="9">
        <v>10601</v>
      </c>
      <c r="D4943" s="10">
        <v>45909</v>
      </c>
      <c r="E4943" s="11">
        <v>809972</v>
      </c>
      <c r="F4943" t="s">
        <v>288</v>
      </c>
      <c r="G4943" s="10">
        <f t="shared" si="318"/>
        <v>45939</v>
      </c>
      <c r="H4943" t="s">
        <v>284</v>
      </c>
      <c r="I4943" s="12" t="str">
        <f t="shared" si="319"/>
        <v>10601809972</v>
      </c>
      <c r="J4943" s="10">
        <v>45938</v>
      </c>
      <c r="K4943" s="11">
        <v>809972</v>
      </c>
      <c r="L4943" s="11">
        <f t="shared" si="317"/>
        <v>0</v>
      </c>
      <c r="N4943" s="13" t="s">
        <v>613</v>
      </c>
    </row>
    <row r="4944" spans="1:14">
      <c r="A4944" t="s">
        <v>960</v>
      </c>
      <c r="B4944" t="s">
        <v>41</v>
      </c>
      <c r="C4944" s="9">
        <v>12384</v>
      </c>
      <c r="D4944" s="10">
        <v>45909</v>
      </c>
      <c r="E4944" s="11">
        <v>577979</v>
      </c>
      <c r="F4944" t="s">
        <v>288</v>
      </c>
      <c r="G4944" s="10">
        <f t="shared" si="318"/>
        <v>45939</v>
      </c>
      <c r="H4944" t="s">
        <v>284</v>
      </c>
      <c r="I4944" s="12" t="str">
        <f t="shared" si="319"/>
        <v>12384577979</v>
      </c>
      <c r="J4944" s="10">
        <v>45909</v>
      </c>
      <c r="K4944" s="11">
        <v>577979</v>
      </c>
      <c r="L4944" s="11">
        <f t="shared" si="317"/>
        <v>0</v>
      </c>
    </row>
    <row r="4945" spans="1:13">
      <c r="A4945" t="s">
        <v>54</v>
      </c>
      <c r="B4945" t="s">
        <v>310</v>
      </c>
      <c r="C4945" s="9">
        <v>63061</v>
      </c>
      <c r="D4945" s="10">
        <v>45909</v>
      </c>
      <c r="E4945" s="11">
        <v>-9604471</v>
      </c>
      <c r="F4945" t="s">
        <v>288</v>
      </c>
      <c r="G4945" s="10">
        <f t="shared" si="318"/>
        <v>45939</v>
      </c>
      <c r="H4945" t="s">
        <v>311</v>
      </c>
      <c r="I4945" s="12" t="str">
        <f t="shared" si="319"/>
        <v>63061-9604471</v>
      </c>
      <c r="L4945" s="11">
        <f t="shared" si="317"/>
        <v>9604471</v>
      </c>
      <c r="M4945" t="s">
        <v>647</v>
      </c>
    </row>
    <row r="4946" spans="1:13">
      <c r="A4946" t="s">
        <v>95</v>
      </c>
      <c r="B4946" t="s">
        <v>310</v>
      </c>
      <c r="C4946" s="9">
        <v>727</v>
      </c>
      <c r="D4946" s="10">
        <v>45910</v>
      </c>
      <c r="E4946" s="11">
        <v>-1113056</v>
      </c>
      <c r="F4946" t="s">
        <v>288</v>
      </c>
      <c r="G4946" s="10">
        <f t="shared" si="318"/>
        <v>45940</v>
      </c>
      <c r="H4946" t="s">
        <v>311</v>
      </c>
      <c r="I4946" s="12" t="str">
        <f t="shared" si="319"/>
        <v>727-1113056</v>
      </c>
      <c r="L4946" s="11">
        <f t="shared" si="317"/>
        <v>1113056</v>
      </c>
      <c r="M4946" t="s">
        <v>961</v>
      </c>
    </row>
    <row r="4947" spans="1:13">
      <c r="A4947" t="s">
        <v>57</v>
      </c>
      <c r="B4947" t="s">
        <v>41</v>
      </c>
      <c r="C4947" s="9">
        <v>629423</v>
      </c>
      <c r="D4947" s="10">
        <v>45910</v>
      </c>
      <c r="E4947" s="11">
        <v>307085</v>
      </c>
      <c r="F4947" t="s">
        <v>288</v>
      </c>
      <c r="G4947" s="10">
        <f t="shared" si="318"/>
        <v>45940</v>
      </c>
      <c r="H4947" t="s">
        <v>284</v>
      </c>
      <c r="I4947" s="12" t="str">
        <f t="shared" si="319"/>
        <v>629423307085</v>
      </c>
      <c r="J4947" s="10">
        <v>45938</v>
      </c>
      <c r="K4947" s="11">
        <v>307085</v>
      </c>
      <c r="L4947" s="11">
        <f t="shared" si="317"/>
        <v>0</v>
      </c>
    </row>
    <row r="4948" spans="1:13">
      <c r="A4948" t="s">
        <v>300</v>
      </c>
      <c r="B4948" t="s">
        <v>41</v>
      </c>
      <c r="C4948" s="9">
        <v>51859133</v>
      </c>
      <c r="D4948" s="10">
        <v>45910</v>
      </c>
      <c r="E4948" s="11">
        <v>89271</v>
      </c>
      <c r="F4948" t="s">
        <v>288</v>
      </c>
      <c r="G4948" s="10">
        <f t="shared" si="318"/>
        <v>45940</v>
      </c>
      <c r="H4948" t="s">
        <v>284</v>
      </c>
      <c r="I4948" s="12" t="str">
        <f t="shared" si="319"/>
        <v>5185913389271</v>
      </c>
      <c r="J4948" s="10">
        <v>45931</v>
      </c>
      <c r="K4948" s="11">
        <v>89271</v>
      </c>
      <c r="L4948" s="11">
        <f t="shared" si="317"/>
        <v>0</v>
      </c>
    </row>
    <row r="4949" spans="1:13">
      <c r="A4949" t="s">
        <v>962</v>
      </c>
      <c r="B4949" t="s">
        <v>41</v>
      </c>
      <c r="C4949" s="9">
        <v>7143</v>
      </c>
      <c r="D4949" s="10">
        <v>45911</v>
      </c>
      <c r="E4949" s="11">
        <v>34700</v>
      </c>
      <c r="F4949" t="s">
        <v>288</v>
      </c>
      <c r="G4949" s="10">
        <f t="shared" si="318"/>
        <v>45941</v>
      </c>
      <c r="H4949" t="s">
        <v>284</v>
      </c>
      <c r="I4949" s="12" t="str">
        <f t="shared" si="319"/>
        <v>714334700</v>
      </c>
      <c r="J4949" s="10">
        <v>45911</v>
      </c>
      <c r="K4949" s="11">
        <v>34700</v>
      </c>
      <c r="L4949" s="11">
        <f t="shared" si="317"/>
        <v>0</v>
      </c>
    </row>
    <row r="4950" spans="1:13">
      <c r="A4950" t="s">
        <v>963</v>
      </c>
      <c r="B4950" t="s">
        <v>41</v>
      </c>
      <c r="C4950" s="9">
        <v>345</v>
      </c>
      <c r="D4950" s="10">
        <v>45911</v>
      </c>
      <c r="E4950" s="11">
        <v>173980</v>
      </c>
      <c r="F4950" t="s">
        <v>288</v>
      </c>
      <c r="G4950" s="10">
        <f t="shared" si="318"/>
        <v>45941</v>
      </c>
      <c r="H4950" t="s">
        <v>284</v>
      </c>
      <c r="I4950" s="12" t="str">
        <f t="shared" si="319"/>
        <v>345173980</v>
      </c>
      <c r="J4950" s="10">
        <v>45911</v>
      </c>
      <c r="K4950" s="11">
        <v>173980</v>
      </c>
      <c r="L4950" s="11">
        <f t="shared" si="317"/>
        <v>0</v>
      </c>
    </row>
    <row r="4951" spans="1:13">
      <c r="A4951" t="s">
        <v>305</v>
      </c>
      <c r="B4951" t="s">
        <v>41</v>
      </c>
      <c r="C4951" s="9">
        <v>5385577</v>
      </c>
      <c r="D4951" s="10">
        <v>45911</v>
      </c>
      <c r="E4951" s="11">
        <v>890970</v>
      </c>
      <c r="F4951" t="s">
        <v>288</v>
      </c>
      <c r="G4951" s="10">
        <f t="shared" si="318"/>
        <v>45941</v>
      </c>
      <c r="H4951" t="s">
        <v>284</v>
      </c>
      <c r="I4951" s="12" t="str">
        <f t="shared" si="319"/>
        <v>5385577890970</v>
      </c>
      <c r="J4951" s="10">
        <v>45911</v>
      </c>
      <c r="K4951" s="11">
        <v>890970</v>
      </c>
      <c r="L4951" s="11">
        <f t="shared" si="317"/>
        <v>0</v>
      </c>
    </row>
    <row r="4952" spans="1:13">
      <c r="A4952" t="s">
        <v>65</v>
      </c>
      <c r="B4952" t="s">
        <v>41</v>
      </c>
      <c r="C4952" s="9">
        <v>6173</v>
      </c>
      <c r="D4952" s="10">
        <v>45912</v>
      </c>
      <c r="E4952" s="11">
        <v>21593</v>
      </c>
      <c r="F4952" t="s">
        <v>288</v>
      </c>
      <c r="G4952" s="10">
        <f t="shared" si="318"/>
        <v>45942</v>
      </c>
      <c r="H4952" t="s">
        <v>284</v>
      </c>
      <c r="I4952" s="12" t="str">
        <f t="shared" si="319"/>
        <v>617321593</v>
      </c>
      <c r="J4952" s="10">
        <v>45945</v>
      </c>
      <c r="K4952" s="11">
        <v>21593</v>
      </c>
      <c r="L4952" s="11">
        <f t="shared" si="317"/>
        <v>0</v>
      </c>
    </row>
    <row r="4953" spans="1:13">
      <c r="A4953" t="s">
        <v>53</v>
      </c>
      <c r="B4953" t="s">
        <v>41</v>
      </c>
      <c r="C4953" s="9">
        <v>30486</v>
      </c>
      <c r="D4953" s="10">
        <v>45912</v>
      </c>
      <c r="E4953" s="11">
        <v>227977</v>
      </c>
      <c r="F4953" t="s">
        <v>288</v>
      </c>
      <c r="G4953" s="10">
        <f t="shared" si="318"/>
        <v>45942</v>
      </c>
      <c r="H4953" t="s">
        <v>284</v>
      </c>
      <c r="I4953" s="12" t="str">
        <f t="shared" si="319"/>
        <v>30486227977</v>
      </c>
      <c r="J4953" s="10">
        <v>45945</v>
      </c>
      <c r="K4953" s="11">
        <v>227977</v>
      </c>
      <c r="L4953" s="11">
        <f t="shared" si="317"/>
        <v>0</v>
      </c>
    </row>
    <row r="4954" spans="1:13">
      <c r="A4954" t="s">
        <v>305</v>
      </c>
      <c r="B4954" t="s">
        <v>41</v>
      </c>
      <c r="C4954" s="9">
        <v>5385807</v>
      </c>
      <c r="D4954" s="10">
        <v>45912</v>
      </c>
      <c r="E4954" s="11">
        <v>553980</v>
      </c>
      <c r="F4954" t="s">
        <v>288</v>
      </c>
      <c r="G4954" s="10">
        <f t="shared" si="318"/>
        <v>45942</v>
      </c>
      <c r="H4954" t="s">
        <v>284</v>
      </c>
      <c r="I4954" s="12" t="str">
        <f t="shared" si="319"/>
        <v>5385807553980</v>
      </c>
      <c r="J4954" s="10">
        <v>45912</v>
      </c>
      <c r="K4954" s="11">
        <v>553980</v>
      </c>
      <c r="L4954" s="11">
        <f t="shared" si="317"/>
        <v>0</v>
      </c>
    </row>
    <row r="4955" spans="1:13">
      <c r="A4955" t="s">
        <v>55</v>
      </c>
      <c r="B4955" t="s">
        <v>41</v>
      </c>
      <c r="C4955" s="9">
        <v>1218211</v>
      </c>
      <c r="D4955" s="10">
        <v>45914</v>
      </c>
      <c r="E4955" s="11">
        <v>224980</v>
      </c>
      <c r="F4955" t="s">
        <v>288</v>
      </c>
      <c r="G4955" s="10">
        <f t="shared" si="318"/>
        <v>45944</v>
      </c>
      <c r="H4955" t="s">
        <v>284</v>
      </c>
      <c r="I4955" s="12" t="str">
        <f t="shared" si="319"/>
        <v>1218211224980</v>
      </c>
      <c r="J4955" s="10">
        <v>45914</v>
      </c>
      <c r="K4955" s="11">
        <v>224980</v>
      </c>
      <c r="L4955" s="11">
        <f t="shared" si="317"/>
        <v>0</v>
      </c>
      <c r="M4955" t="s">
        <v>579</v>
      </c>
    </row>
    <row r="4956" spans="1:13">
      <c r="A4956" t="s">
        <v>94</v>
      </c>
      <c r="B4956" t="s">
        <v>41</v>
      </c>
      <c r="C4956" s="9">
        <v>842417</v>
      </c>
      <c r="D4956" s="10">
        <v>45914</v>
      </c>
      <c r="E4956" s="11">
        <v>414029</v>
      </c>
      <c r="F4956" t="s">
        <v>288</v>
      </c>
      <c r="G4956" s="10">
        <f t="shared" si="318"/>
        <v>45944</v>
      </c>
      <c r="H4956" t="s">
        <v>284</v>
      </c>
      <c r="I4956" s="12" t="str">
        <f t="shared" si="319"/>
        <v>842417414029</v>
      </c>
      <c r="J4956" s="10">
        <v>45938</v>
      </c>
      <c r="K4956" s="11">
        <v>414029</v>
      </c>
      <c r="L4956" s="11">
        <f t="shared" si="317"/>
        <v>0</v>
      </c>
    </row>
    <row r="4957" spans="1:13">
      <c r="A4957" t="s">
        <v>684</v>
      </c>
      <c r="B4957" t="s">
        <v>41</v>
      </c>
      <c r="C4957" s="9">
        <v>468193</v>
      </c>
      <c r="D4957" s="10">
        <v>45915</v>
      </c>
      <c r="E4957" s="11">
        <v>1045990</v>
      </c>
      <c r="F4957" t="s">
        <v>288</v>
      </c>
      <c r="G4957" s="10">
        <f t="shared" si="318"/>
        <v>45945</v>
      </c>
      <c r="H4957" t="s">
        <v>284</v>
      </c>
      <c r="I4957" s="12" t="str">
        <f t="shared" si="319"/>
        <v>4681931045990</v>
      </c>
      <c r="J4957" s="10">
        <v>45915</v>
      </c>
      <c r="K4957" s="11">
        <v>1045990</v>
      </c>
      <c r="L4957" s="11">
        <f t="shared" si="317"/>
        <v>0</v>
      </c>
    </row>
    <row r="4958" spans="1:13" ht="14.15" customHeight="1">
      <c r="A4958" t="s">
        <v>65</v>
      </c>
      <c r="B4958" t="s">
        <v>41</v>
      </c>
      <c r="C4958" s="9">
        <v>6180</v>
      </c>
      <c r="D4958" s="10">
        <v>45915</v>
      </c>
      <c r="E4958" s="11">
        <v>171961</v>
      </c>
      <c r="F4958" t="s">
        <v>288</v>
      </c>
      <c r="G4958" s="10">
        <f t="shared" si="318"/>
        <v>45945</v>
      </c>
      <c r="H4958" t="s">
        <v>284</v>
      </c>
      <c r="I4958" s="12" t="str">
        <f t="shared" si="319"/>
        <v>6180171961</v>
      </c>
      <c r="J4958" s="10">
        <v>45945</v>
      </c>
      <c r="K4958" s="11">
        <v>171961</v>
      </c>
      <c r="L4958" s="11">
        <f t="shared" si="317"/>
        <v>0</v>
      </c>
    </row>
    <row r="4959" spans="1:13">
      <c r="A4959" t="s">
        <v>53</v>
      </c>
      <c r="B4959" t="s">
        <v>41</v>
      </c>
      <c r="C4959" s="9">
        <v>30503</v>
      </c>
      <c r="D4959" s="10">
        <v>45915</v>
      </c>
      <c r="E4959" s="11">
        <v>627936</v>
      </c>
      <c r="F4959" t="s">
        <v>288</v>
      </c>
      <c r="G4959" s="10">
        <f t="shared" si="318"/>
        <v>45945</v>
      </c>
      <c r="H4959" t="s">
        <v>284</v>
      </c>
      <c r="I4959" s="12" t="str">
        <f t="shared" si="319"/>
        <v>30503627936</v>
      </c>
      <c r="J4959" s="10">
        <v>45945</v>
      </c>
      <c r="K4959" s="11">
        <v>627936</v>
      </c>
      <c r="L4959" s="11">
        <f t="shared" si="317"/>
        <v>0</v>
      </c>
    </row>
    <row r="4960" spans="1:13">
      <c r="A4960" t="s">
        <v>305</v>
      </c>
      <c r="B4960" t="s">
        <v>41</v>
      </c>
      <c r="C4960" s="9">
        <v>5386186</v>
      </c>
      <c r="D4960" s="10">
        <v>45915</v>
      </c>
      <c r="E4960" s="11">
        <v>1103970</v>
      </c>
      <c r="F4960" t="s">
        <v>288</v>
      </c>
      <c r="G4960" s="10">
        <f t="shared" si="318"/>
        <v>45945</v>
      </c>
      <c r="H4960" t="s">
        <v>284</v>
      </c>
      <c r="I4960" s="12" t="str">
        <f t="shared" si="319"/>
        <v>53861861103970</v>
      </c>
      <c r="J4960" s="10">
        <v>45915</v>
      </c>
      <c r="K4960" s="11">
        <v>1103970</v>
      </c>
      <c r="L4960" s="11">
        <f t="shared" si="317"/>
        <v>0</v>
      </c>
    </row>
    <row r="4961" spans="1:14">
      <c r="A4961" t="s">
        <v>55</v>
      </c>
      <c r="B4961" t="s">
        <v>41</v>
      </c>
      <c r="C4961" s="9">
        <v>1216450</v>
      </c>
      <c r="D4961" s="10">
        <v>45915</v>
      </c>
      <c r="E4961" s="11">
        <v>3627970</v>
      </c>
      <c r="F4961" t="s">
        <v>288</v>
      </c>
      <c r="G4961" s="10">
        <f t="shared" si="318"/>
        <v>45945</v>
      </c>
      <c r="H4961" t="s">
        <v>284</v>
      </c>
      <c r="I4961" s="12" t="str">
        <f t="shared" si="319"/>
        <v>12164503627970</v>
      </c>
      <c r="J4961" s="10">
        <v>45954</v>
      </c>
      <c r="K4961" s="11">
        <v>3627970</v>
      </c>
      <c r="L4961" s="11">
        <f t="shared" si="317"/>
        <v>0</v>
      </c>
    </row>
    <row r="4962" spans="1:14">
      <c r="A4962" t="s">
        <v>60</v>
      </c>
      <c r="B4962" t="s">
        <v>41</v>
      </c>
      <c r="C4962" s="9">
        <v>28</v>
      </c>
      <c r="D4962" s="10">
        <v>45915</v>
      </c>
      <c r="E4962" s="11">
        <v>101970</v>
      </c>
      <c r="F4962" t="s">
        <v>288</v>
      </c>
      <c r="G4962" s="10">
        <f t="shared" si="318"/>
        <v>45945</v>
      </c>
      <c r="H4962" t="s">
        <v>284</v>
      </c>
      <c r="I4962" s="12" t="str">
        <f t="shared" si="319"/>
        <v>28101970</v>
      </c>
      <c r="J4962" s="10">
        <v>45945</v>
      </c>
      <c r="K4962" s="11">
        <v>101970</v>
      </c>
      <c r="L4962" s="11">
        <f t="shared" si="317"/>
        <v>0</v>
      </c>
    </row>
    <row r="4963" spans="1:14">
      <c r="A4963" t="s">
        <v>46</v>
      </c>
      <c r="B4963" t="s">
        <v>41</v>
      </c>
      <c r="C4963" s="9">
        <v>26567</v>
      </c>
      <c r="D4963" s="10">
        <v>45915</v>
      </c>
      <c r="E4963" s="11">
        <v>460976</v>
      </c>
      <c r="F4963" t="s">
        <v>288</v>
      </c>
      <c r="G4963" s="10">
        <f t="shared" si="318"/>
        <v>45945</v>
      </c>
      <c r="H4963" t="s">
        <v>284</v>
      </c>
      <c r="I4963" s="12" t="str">
        <f t="shared" si="319"/>
        <v>26567460976</v>
      </c>
      <c r="J4963" s="10">
        <v>45945</v>
      </c>
      <c r="K4963" s="11">
        <v>460976</v>
      </c>
      <c r="L4963" s="11">
        <f t="shared" si="317"/>
        <v>0</v>
      </c>
    </row>
    <row r="4964" spans="1:14">
      <c r="A4964" t="s">
        <v>63</v>
      </c>
      <c r="B4964" t="s">
        <v>41</v>
      </c>
      <c r="C4964" s="9">
        <v>10615</v>
      </c>
      <c r="D4964" s="10">
        <v>45915</v>
      </c>
      <c r="E4964" s="11">
        <v>359982</v>
      </c>
      <c r="F4964" t="s">
        <v>288</v>
      </c>
      <c r="G4964" s="10">
        <f t="shared" si="318"/>
        <v>45945</v>
      </c>
      <c r="H4964" t="s">
        <v>284</v>
      </c>
      <c r="I4964" s="12" t="str">
        <f t="shared" si="319"/>
        <v>10615359982</v>
      </c>
      <c r="J4964" s="10">
        <v>45945</v>
      </c>
      <c r="K4964" s="11">
        <v>359982</v>
      </c>
      <c r="L4964" s="11">
        <f t="shared" si="317"/>
        <v>0</v>
      </c>
      <c r="N4964" s="13" t="s">
        <v>613</v>
      </c>
    </row>
    <row r="4965" spans="1:14">
      <c r="A4965" t="s">
        <v>51</v>
      </c>
      <c r="B4965" t="s">
        <v>41</v>
      </c>
      <c r="C4965" s="9">
        <v>24737</v>
      </c>
      <c r="D4965" s="10">
        <v>45915</v>
      </c>
      <c r="E4965" s="11">
        <v>470121</v>
      </c>
      <c r="F4965" t="s">
        <v>288</v>
      </c>
      <c r="G4965" s="10">
        <f t="shared" si="318"/>
        <v>45945</v>
      </c>
      <c r="H4965" t="s">
        <v>284</v>
      </c>
      <c r="I4965" s="12" t="str">
        <f t="shared" si="319"/>
        <v>24737470121</v>
      </c>
      <c r="J4965" s="10">
        <v>45945</v>
      </c>
      <c r="K4965" s="34">
        <v>470121</v>
      </c>
      <c r="L4965" s="11">
        <f t="shared" si="317"/>
        <v>0</v>
      </c>
    </row>
    <row r="4966" spans="1:14">
      <c r="A4966" t="s">
        <v>128</v>
      </c>
      <c r="B4966" t="s">
        <v>41</v>
      </c>
      <c r="C4966" s="9">
        <v>886851</v>
      </c>
      <c r="D4966" s="10">
        <v>45915</v>
      </c>
      <c r="E4966" s="11">
        <v>256502</v>
      </c>
      <c r="F4966" t="s">
        <v>288</v>
      </c>
      <c r="G4966" s="10">
        <f t="shared" si="318"/>
        <v>45945</v>
      </c>
      <c r="H4966" t="s">
        <v>284</v>
      </c>
      <c r="I4966" s="12" t="str">
        <f t="shared" si="319"/>
        <v>886851256502</v>
      </c>
      <c r="J4966" s="10">
        <v>45945</v>
      </c>
      <c r="K4966" s="11">
        <v>256502</v>
      </c>
      <c r="L4966" s="11">
        <f t="shared" si="317"/>
        <v>0</v>
      </c>
    </row>
    <row r="4967" spans="1:14">
      <c r="A4967" t="s">
        <v>336</v>
      </c>
      <c r="B4967" t="s">
        <v>41</v>
      </c>
      <c r="C4967" s="9">
        <v>61573</v>
      </c>
      <c r="D4967" s="10">
        <v>45915</v>
      </c>
      <c r="E4967" s="11">
        <v>279870</v>
      </c>
      <c r="F4967" t="s">
        <v>288</v>
      </c>
      <c r="G4967" s="10">
        <f t="shared" si="318"/>
        <v>45945</v>
      </c>
      <c r="H4967" t="s">
        <v>284</v>
      </c>
      <c r="I4967" s="12" t="str">
        <f t="shared" si="319"/>
        <v>61573279870</v>
      </c>
      <c r="J4967" s="10">
        <v>45915</v>
      </c>
      <c r="K4967" s="11">
        <v>279870</v>
      </c>
      <c r="L4967" s="11">
        <f t="shared" si="317"/>
        <v>0</v>
      </c>
    </row>
    <row r="4968" spans="1:14">
      <c r="A4968" t="s">
        <v>53</v>
      </c>
      <c r="B4968" t="s">
        <v>310</v>
      </c>
      <c r="C4968" s="9">
        <v>4447</v>
      </c>
      <c r="D4968" s="10">
        <v>45915</v>
      </c>
      <c r="E4968" s="11">
        <v>-227977</v>
      </c>
      <c r="F4968" t="s">
        <v>288</v>
      </c>
      <c r="G4968" s="10">
        <f t="shared" si="318"/>
        <v>45945</v>
      </c>
      <c r="H4968" t="s">
        <v>311</v>
      </c>
      <c r="I4968" s="12" t="str">
        <f t="shared" si="319"/>
        <v>4447-227977</v>
      </c>
      <c r="L4968" s="11">
        <f t="shared" si="317"/>
        <v>227977</v>
      </c>
    </row>
    <row r="4969" spans="1:14">
      <c r="A4969" t="s">
        <v>317</v>
      </c>
      <c r="B4969" t="s">
        <v>41</v>
      </c>
      <c r="C4969" s="9">
        <v>24635386</v>
      </c>
      <c r="D4969" s="10">
        <v>45916</v>
      </c>
      <c r="E4969" s="11">
        <v>119960</v>
      </c>
      <c r="F4969" t="s">
        <v>288</v>
      </c>
      <c r="G4969" s="10">
        <f t="shared" si="318"/>
        <v>45946</v>
      </c>
      <c r="H4969" t="s">
        <v>284</v>
      </c>
      <c r="I4969" s="12" t="str">
        <f t="shared" si="319"/>
        <v>24635386119960</v>
      </c>
      <c r="J4969" s="10">
        <v>45916</v>
      </c>
      <c r="K4969" s="11">
        <v>119960</v>
      </c>
      <c r="L4969" s="11">
        <f t="shared" si="317"/>
        <v>0</v>
      </c>
    </row>
    <row r="4970" spans="1:14">
      <c r="A4970" t="s">
        <v>317</v>
      </c>
      <c r="B4970" t="s">
        <v>41</v>
      </c>
      <c r="C4970" s="9">
        <v>24635387</v>
      </c>
      <c r="D4970" s="10">
        <v>45916</v>
      </c>
      <c r="E4970" s="11">
        <v>4599900</v>
      </c>
      <c r="F4970" t="s">
        <v>288</v>
      </c>
      <c r="G4970" s="10">
        <f t="shared" si="318"/>
        <v>45946</v>
      </c>
      <c r="H4970" t="s">
        <v>284</v>
      </c>
      <c r="I4970" s="12" t="str">
        <f t="shared" si="319"/>
        <v>246353874599900</v>
      </c>
      <c r="J4970" s="10">
        <v>45916</v>
      </c>
      <c r="K4970" s="11">
        <v>4599900</v>
      </c>
      <c r="L4970" s="11">
        <f t="shared" si="317"/>
        <v>0</v>
      </c>
    </row>
    <row r="4971" spans="1:14">
      <c r="A4971" t="s">
        <v>59</v>
      </c>
      <c r="B4971" t="s">
        <v>41</v>
      </c>
      <c r="C4971" s="9">
        <v>10078</v>
      </c>
      <c r="D4971" s="10">
        <v>45916</v>
      </c>
      <c r="E4971" s="11">
        <v>105492</v>
      </c>
      <c r="F4971" t="s">
        <v>288</v>
      </c>
      <c r="G4971" s="10">
        <f t="shared" si="318"/>
        <v>45946</v>
      </c>
      <c r="H4971" t="s">
        <v>284</v>
      </c>
      <c r="I4971" s="12" t="str">
        <f t="shared" si="319"/>
        <v>10078105492</v>
      </c>
      <c r="J4971" s="10">
        <v>45945</v>
      </c>
      <c r="K4971" s="11">
        <v>105492</v>
      </c>
      <c r="L4971" s="11">
        <f t="shared" si="317"/>
        <v>0</v>
      </c>
    </row>
    <row r="4972" spans="1:14">
      <c r="A4972" t="s">
        <v>59</v>
      </c>
      <c r="B4972" t="s">
        <v>41</v>
      </c>
      <c r="C4972" s="9">
        <v>10077</v>
      </c>
      <c r="D4972" s="10">
        <v>45916</v>
      </c>
      <c r="E4972" s="11">
        <v>177984</v>
      </c>
      <c r="F4972" t="s">
        <v>288</v>
      </c>
      <c r="G4972" s="10">
        <f t="shared" si="318"/>
        <v>45946</v>
      </c>
      <c r="H4972" t="s">
        <v>284</v>
      </c>
      <c r="I4972" s="12" t="str">
        <f t="shared" si="319"/>
        <v>10077177984</v>
      </c>
      <c r="J4972" s="10">
        <v>45945</v>
      </c>
      <c r="K4972" s="11">
        <v>177984</v>
      </c>
      <c r="L4972" s="11">
        <f t="shared" si="317"/>
        <v>0</v>
      </c>
    </row>
    <row r="4973" spans="1:14">
      <c r="A4973" t="s">
        <v>66</v>
      </c>
      <c r="B4973" t="s">
        <v>41</v>
      </c>
      <c r="C4973" s="9">
        <v>41</v>
      </c>
      <c r="D4973" s="10">
        <v>45916</v>
      </c>
      <c r="E4973" s="11">
        <v>605643</v>
      </c>
      <c r="F4973" t="s">
        <v>288</v>
      </c>
      <c r="G4973" s="10">
        <f t="shared" si="318"/>
        <v>45946</v>
      </c>
      <c r="H4973" t="s">
        <v>284</v>
      </c>
      <c r="I4973" s="12" t="str">
        <f t="shared" si="319"/>
        <v>41605643</v>
      </c>
      <c r="J4973" s="10">
        <v>45945</v>
      </c>
      <c r="K4973" s="11">
        <v>605643</v>
      </c>
      <c r="L4973" s="11">
        <f t="shared" si="317"/>
        <v>0</v>
      </c>
    </row>
    <row r="4974" spans="1:14">
      <c r="A4974" t="s">
        <v>962</v>
      </c>
      <c r="B4974" t="s">
        <v>41</v>
      </c>
      <c r="C4974" s="9">
        <v>7228</v>
      </c>
      <c r="D4974" s="10">
        <v>45916</v>
      </c>
      <c r="E4974" s="11">
        <v>18800</v>
      </c>
      <c r="F4974" t="s">
        <v>288</v>
      </c>
      <c r="G4974" s="10">
        <f t="shared" si="318"/>
        <v>45946</v>
      </c>
      <c r="H4974" t="s">
        <v>284</v>
      </c>
      <c r="I4974" s="12" t="str">
        <f t="shared" si="319"/>
        <v>722818800</v>
      </c>
      <c r="J4974" s="10">
        <v>45916</v>
      </c>
      <c r="K4974" s="11">
        <v>18800</v>
      </c>
      <c r="L4974" s="11">
        <f t="shared" si="317"/>
        <v>0</v>
      </c>
    </row>
    <row r="4975" spans="1:14">
      <c r="A4975" t="s">
        <v>184</v>
      </c>
      <c r="B4975" t="s">
        <v>41</v>
      </c>
      <c r="C4975" s="9">
        <v>17437</v>
      </c>
      <c r="D4975" s="10">
        <v>45916</v>
      </c>
      <c r="E4975" s="11">
        <v>2099001</v>
      </c>
      <c r="F4975" t="s">
        <v>288</v>
      </c>
      <c r="G4975" s="10">
        <f t="shared" si="318"/>
        <v>45946</v>
      </c>
      <c r="H4975" t="s">
        <v>284</v>
      </c>
      <c r="I4975" s="12" t="str">
        <f t="shared" si="319"/>
        <v>174372099001</v>
      </c>
      <c r="J4975" s="10">
        <v>45916</v>
      </c>
      <c r="K4975" s="11">
        <v>2098999</v>
      </c>
      <c r="L4975" s="11">
        <f t="shared" si="317"/>
        <v>-2</v>
      </c>
    </row>
    <row r="4976" spans="1:14">
      <c r="A4976" t="s">
        <v>305</v>
      </c>
      <c r="B4976" t="s">
        <v>41</v>
      </c>
      <c r="C4976" s="9">
        <v>5386412</v>
      </c>
      <c r="D4976" s="10">
        <v>45916</v>
      </c>
      <c r="E4976" s="11">
        <v>1044890</v>
      </c>
      <c r="F4976" t="s">
        <v>288</v>
      </c>
      <c r="G4976" s="10">
        <f t="shared" si="318"/>
        <v>45946</v>
      </c>
      <c r="H4976" t="s">
        <v>284</v>
      </c>
      <c r="I4976" s="12" t="str">
        <f t="shared" si="319"/>
        <v>53864121044890</v>
      </c>
      <c r="J4976" s="10">
        <v>45916</v>
      </c>
      <c r="K4976" s="11">
        <v>1044890</v>
      </c>
      <c r="L4976" s="11">
        <f t="shared" ref="L4976:L5039" si="320">+K4976-E4976</f>
        <v>0</v>
      </c>
    </row>
    <row r="4977" spans="1:14">
      <c r="A4977" t="s">
        <v>305</v>
      </c>
      <c r="B4977" t="s">
        <v>41</v>
      </c>
      <c r="C4977" s="9">
        <v>5386393</v>
      </c>
      <c r="D4977" s="10">
        <v>45916</v>
      </c>
      <c r="E4977" s="11">
        <v>823980</v>
      </c>
      <c r="F4977" t="s">
        <v>288</v>
      </c>
      <c r="G4977" s="10">
        <f t="shared" si="318"/>
        <v>45946</v>
      </c>
      <c r="H4977" t="s">
        <v>284</v>
      </c>
      <c r="I4977" s="12" t="str">
        <f t="shared" si="319"/>
        <v>5386393823980</v>
      </c>
      <c r="J4977" s="10">
        <v>45916</v>
      </c>
      <c r="K4977" s="11">
        <v>823980</v>
      </c>
      <c r="L4977" s="11">
        <f t="shared" si="320"/>
        <v>0</v>
      </c>
    </row>
    <row r="4978" spans="1:14">
      <c r="A4978" t="s">
        <v>305</v>
      </c>
      <c r="B4978" t="s">
        <v>41</v>
      </c>
      <c r="C4978" s="9">
        <v>5386419</v>
      </c>
      <c r="D4978" s="10">
        <v>45916</v>
      </c>
      <c r="E4978" s="11">
        <v>1103940</v>
      </c>
      <c r="F4978" t="s">
        <v>288</v>
      </c>
      <c r="G4978" s="10">
        <f t="shared" si="318"/>
        <v>45946</v>
      </c>
      <c r="H4978" t="s">
        <v>284</v>
      </c>
      <c r="I4978" s="12" t="str">
        <f t="shared" si="319"/>
        <v>53864191103940</v>
      </c>
      <c r="J4978" s="10">
        <v>45916</v>
      </c>
      <c r="K4978" s="11">
        <v>1103940</v>
      </c>
      <c r="L4978" s="11">
        <f t="shared" si="320"/>
        <v>0</v>
      </c>
      <c r="M4978" t="s">
        <v>964</v>
      </c>
    </row>
    <row r="4979" spans="1:14">
      <c r="A4979" t="s">
        <v>305</v>
      </c>
      <c r="B4979" t="s">
        <v>41</v>
      </c>
      <c r="C4979" s="9">
        <v>5386415</v>
      </c>
      <c r="D4979" s="10">
        <v>45916</v>
      </c>
      <c r="E4979" s="11">
        <v>1373980</v>
      </c>
      <c r="F4979" t="s">
        <v>288</v>
      </c>
      <c r="G4979" s="10">
        <f t="shared" si="318"/>
        <v>45946</v>
      </c>
      <c r="H4979" t="s">
        <v>284</v>
      </c>
      <c r="I4979" s="12" t="str">
        <f t="shared" si="319"/>
        <v>53864151373980</v>
      </c>
      <c r="J4979" s="10">
        <v>45916</v>
      </c>
      <c r="K4979" s="11">
        <v>1373980</v>
      </c>
      <c r="L4979" s="11">
        <f t="shared" si="320"/>
        <v>0</v>
      </c>
    </row>
    <row r="4980" spans="1:14">
      <c r="A4980" t="s">
        <v>55</v>
      </c>
      <c r="B4980" t="s">
        <v>41</v>
      </c>
      <c r="C4980" s="9">
        <v>1216482</v>
      </c>
      <c r="D4980" s="10">
        <v>45916</v>
      </c>
      <c r="E4980" s="11">
        <v>6917629</v>
      </c>
      <c r="F4980" t="s">
        <v>288</v>
      </c>
      <c r="G4980" s="10">
        <f t="shared" si="318"/>
        <v>45946</v>
      </c>
      <c r="H4980" t="s">
        <v>284</v>
      </c>
      <c r="I4980" s="12" t="str">
        <f t="shared" si="319"/>
        <v>12164826917629</v>
      </c>
      <c r="J4980" s="10">
        <v>45954</v>
      </c>
      <c r="K4980" s="11">
        <v>6917629</v>
      </c>
      <c r="L4980" s="11">
        <f t="shared" si="320"/>
        <v>0</v>
      </c>
    </row>
    <row r="4981" spans="1:14">
      <c r="A4981" t="s">
        <v>55</v>
      </c>
      <c r="B4981" t="s">
        <v>41</v>
      </c>
      <c r="C4981" s="9">
        <v>1198121</v>
      </c>
      <c r="D4981" s="10">
        <v>45916</v>
      </c>
      <c r="E4981" s="11">
        <v>1684790</v>
      </c>
      <c r="F4981" t="s">
        <v>288</v>
      </c>
      <c r="G4981" s="10">
        <f t="shared" si="318"/>
        <v>45946</v>
      </c>
      <c r="H4981" t="s">
        <v>284</v>
      </c>
      <c r="I4981" s="12" t="str">
        <f t="shared" si="319"/>
        <v>11981211684790</v>
      </c>
      <c r="J4981" s="10">
        <v>45916</v>
      </c>
      <c r="K4981" s="11">
        <v>1684790</v>
      </c>
      <c r="L4981" s="11">
        <f t="shared" si="320"/>
        <v>0</v>
      </c>
    </row>
    <row r="4982" spans="1:14">
      <c r="A4982" t="s">
        <v>55</v>
      </c>
      <c r="B4982" t="s">
        <v>41</v>
      </c>
      <c r="C4982" s="9">
        <v>1216483</v>
      </c>
      <c r="D4982" s="10">
        <v>45916</v>
      </c>
      <c r="E4982" s="11">
        <v>4663960</v>
      </c>
      <c r="F4982" t="s">
        <v>288</v>
      </c>
      <c r="G4982" s="10">
        <f t="shared" si="318"/>
        <v>45946</v>
      </c>
      <c r="H4982" t="s">
        <v>284</v>
      </c>
      <c r="I4982" s="12" t="str">
        <f t="shared" si="319"/>
        <v>12164834663960</v>
      </c>
      <c r="J4982" s="10">
        <v>45954</v>
      </c>
      <c r="K4982" s="11">
        <v>4663960</v>
      </c>
      <c r="L4982" s="11">
        <f t="shared" si="320"/>
        <v>0</v>
      </c>
    </row>
    <row r="4983" spans="1:14" ht="15" customHeight="1">
      <c r="A4983" t="s">
        <v>63</v>
      </c>
      <c r="B4983" t="s">
        <v>41</v>
      </c>
      <c r="C4983" s="9">
        <v>10622</v>
      </c>
      <c r="D4983" s="10">
        <v>45916</v>
      </c>
      <c r="E4983" s="11">
        <v>9379271</v>
      </c>
      <c r="F4983" t="s">
        <v>288</v>
      </c>
      <c r="G4983" s="10">
        <f t="shared" si="318"/>
        <v>45946</v>
      </c>
      <c r="H4983" t="s">
        <v>284</v>
      </c>
      <c r="I4983" s="12" t="str">
        <f t="shared" si="319"/>
        <v>106229379271</v>
      </c>
      <c r="J4983" s="10">
        <v>45954</v>
      </c>
      <c r="K4983" s="11">
        <v>9379271</v>
      </c>
      <c r="L4983" s="11">
        <f t="shared" si="320"/>
        <v>0</v>
      </c>
      <c r="N4983" s="13" t="s">
        <v>613</v>
      </c>
    </row>
    <row r="4984" spans="1:14">
      <c r="A4984" t="s">
        <v>47</v>
      </c>
      <c r="B4984" t="s">
        <v>41</v>
      </c>
      <c r="C4984" s="9">
        <v>14657</v>
      </c>
      <c r="D4984" s="10">
        <v>45916</v>
      </c>
      <c r="E4984" s="11">
        <v>108674</v>
      </c>
      <c r="F4984" t="s">
        <v>288</v>
      </c>
      <c r="G4984" s="10">
        <f t="shared" si="318"/>
        <v>45946</v>
      </c>
      <c r="H4984" t="s">
        <v>284</v>
      </c>
      <c r="I4984" s="12" t="str">
        <f t="shared" si="319"/>
        <v>14657108674</v>
      </c>
      <c r="J4984" s="10">
        <v>45954</v>
      </c>
      <c r="K4984" s="11">
        <v>108674</v>
      </c>
      <c r="L4984" s="11">
        <f t="shared" si="320"/>
        <v>0</v>
      </c>
    </row>
    <row r="4985" spans="1:14">
      <c r="A4985" t="s">
        <v>965</v>
      </c>
      <c r="B4985" t="s">
        <v>41</v>
      </c>
      <c r="C4985" s="9">
        <v>56263</v>
      </c>
      <c r="D4985" s="10">
        <v>45916</v>
      </c>
      <c r="E4985" s="11">
        <v>329905</v>
      </c>
      <c r="F4985" t="s">
        <v>288</v>
      </c>
      <c r="G4985" s="10">
        <f t="shared" si="318"/>
        <v>45946</v>
      </c>
      <c r="H4985" t="s">
        <v>284</v>
      </c>
      <c r="I4985" s="12" t="str">
        <f t="shared" si="319"/>
        <v>56263329905</v>
      </c>
      <c r="J4985" s="10">
        <v>45916</v>
      </c>
      <c r="K4985" s="11">
        <v>329905</v>
      </c>
      <c r="L4985" s="11">
        <f t="shared" si="320"/>
        <v>0</v>
      </c>
      <c r="M4985" s="80" t="s">
        <v>966</v>
      </c>
      <c r="N4985" s="13">
        <f>323940-329905</f>
        <v>-5965</v>
      </c>
    </row>
    <row r="4986" spans="1:14">
      <c r="A4986" t="s">
        <v>584</v>
      </c>
      <c r="B4986" t="s">
        <v>41</v>
      </c>
      <c r="C4986" s="9">
        <v>16087</v>
      </c>
      <c r="D4986" s="10">
        <v>45916</v>
      </c>
      <c r="E4986" s="11">
        <v>1684950</v>
      </c>
      <c r="F4986" t="s">
        <v>288</v>
      </c>
      <c r="G4986" s="10">
        <f t="shared" si="318"/>
        <v>45946</v>
      </c>
      <c r="H4986" t="s">
        <v>284</v>
      </c>
      <c r="I4986" s="12" t="str">
        <f t="shared" si="319"/>
        <v>160871684950</v>
      </c>
      <c r="J4986" s="10">
        <v>45916</v>
      </c>
      <c r="K4986" s="11">
        <v>1684950</v>
      </c>
      <c r="L4986" s="11">
        <f t="shared" si="320"/>
        <v>0</v>
      </c>
    </row>
    <row r="4987" spans="1:14" ht="15" customHeight="1">
      <c r="A4987" t="s">
        <v>584</v>
      </c>
      <c r="B4987" t="s">
        <v>41</v>
      </c>
      <c r="C4987" s="9">
        <v>16088</v>
      </c>
      <c r="D4987" s="10">
        <v>45916</v>
      </c>
      <c r="E4987" s="11">
        <v>423980</v>
      </c>
      <c r="F4987" t="s">
        <v>288</v>
      </c>
      <c r="G4987" s="10">
        <f t="shared" si="318"/>
        <v>45946</v>
      </c>
      <c r="H4987" t="s">
        <v>284</v>
      </c>
      <c r="I4987" s="12" t="str">
        <f t="shared" si="319"/>
        <v>16088423980</v>
      </c>
      <c r="J4987" s="10">
        <v>46281</v>
      </c>
      <c r="K4987" s="11">
        <v>423980</v>
      </c>
      <c r="L4987" s="11">
        <f t="shared" si="320"/>
        <v>0</v>
      </c>
      <c r="M4987" s="80" t="s">
        <v>967</v>
      </c>
    </row>
    <row r="4988" spans="1:14">
      <c r="A4988" t="s">
        <v>128</v>
      </c>
      <c r="B4988" t="s">
        <v>41</v>
      </c>
      <c r="C4988" s="9">
        <v>886935</v>
      </c>
      <c r="D4988" s="10">
        <v>45916</v>
      </c>
      <c r="E4988" s="11">
        <v>372414</v>
      </c>
      <c r="F4988" t="s">
        <v>288</v>
      </c>
      <c r="G4988" s="10">
        <f t="shared" si="318"/>
        <v>45946</v>
      </c>
      <c r="H4988" t="s">
        <v>284</v>
      </c>
      <c r="I4988" s="12" t="str">
        <f t="shared" si="319"/>
        <v>886935372414</v>
      </c>
      <c r="J4988" s="10">
        <v>45954</v>
      </c>
      <c r="K4988" s="11">
        <v>372414</v>
      </c>
      <c r="L4988" s="11">
        <f t="shared" si="320"/>
        <v>0</v>
      </c>
    </row>
    <row r="4989" spans="1:14">
      <c r="A4989" t="s">
        <v>53</v>
      </c>
      <c r="B4989" t="s">
        <v>41</v>
      </c>
      <c r="C4989" s="9">
        <v>30580</v>
      </c>
      <c r="D4989" s="10">
        <v>45917</v>
      </c>
      <c r="E4989" s="11">
        <v>12592663</v>
      </c>
      <c r="F4989" t="s">
        <v>288</v>
      </c>
      <c r="G4989" s="10">
        <f t="shared" si="318"/>
        <v>45947</v>
      </c>
      <c r="H4989" t="s">
        <v>284</v>
      </c>
      <c r="I4989" s="12" t="str">
        <f t="shared" si="319"/>
        <v>3058012592663</v>
      </c>
      <c r="J4989" s="10">
        <v>45954</v>
      </c>
      <c r="K4989" s="11">
        <v>12592663</v>
      </c>
      <c r="L4989" s="11">
        <f t="shared" si="320"/>
        <v>0</v>
      </c>
    </row>
    <row r="4990" spans="1:14">
      <c r="A4990" t="s">
        <v>477</v>
      </c>
      <c r="B4990" t="s">
        <v>41</v>
      </c>
      <c r="C4990" s="9">
        <v>380947</v>
      </c>
      <c r="D4990" s="10">
        <v>45917</v>
      </c>
      <c r="E4990" s="11">
        <v>129990</v>
      </c>
      <c r="F4990" t="s">
        <v>288</v>
      </c>
      <c r="G4990" s="10">
        <f t="shared" si="318"/>
        <v>45947</v>
      </c>
      <c r="H4990" t="s">
        <v>284</v>
      </c>
      <c r="I4990" s="12" t="str">
        <f t="shared" si="319"/>
        <v>380947129990</v>
      </c>
      <c r="J4990" s="10">
        <v>45916</v>
      </c>
      <c r="K4990" s="11">
        <v>129990</v>
      </c>
      <c r="L4990" s="11">
        <f t="shared" si="320"/>
        <v>0</v>
      </c>
    </row>
    <row r="4991" spans="1:14">
      <c r="A4991" t="s">
        <v>47</v>
      </c>
      <c r="B4991" t="s">
        <v>41</v>
      </c>
      <c r="C4991" s="9">
        <v>14659</v>
      </c>
      <c r="D4991" s="10">
        <v>45917</v>
      </c>
      <c r="E4991" s="11">
        <v>47075</v>
      </c>
      <c r="F4991" t="s">
        <v>288</v>
      </c>
      <c r="G4991" s="10">
        <f t="shared" si="318"/>
        <v>45947</v>
      </c>
      <c r="H4991" t="s">
        <v>284</v>
      </c>
      <c r="I4991" s="12" t="str">
        <f t="shared" si="319"/>
        <v>1465947075</v>
      </c>
      <c r="J4991" s="10">
        <v>45954</v>
      </c>
      <c r="K4991" s="11">
        <v>47075</v>
      </c>
      <c r="L4991" s="11">
        <f t="shared" si="320"/>
        <v>0</v>
      </c>
    </row>
    <row r="4992" spans="1:14">
      <c r="A4992" t="s">
        <v>968</v>
      </c>
      <c r="B4992" t="s">
        <v>41</v>
      </c>
      <c r="C4992" s="9">
        <v>7892</v>
      </c>
      <c r="D4992" s="10">
        <v>45917</v>
      </c>
      <c r="E4992" s="11">
        <v>69600</v>
      </c>
      <c r="F4992" t="s">
        <v>288</v>
      </c>
      <c r="G4992" s="10">
        <f t="shared" si="318"/>
        <v>45947</v>
      </c>
      <c r="H4992" t="s">
        <v>284</v>
      </c>
      <c r="I4992" s="12" t="str">
        <f t="shared" si="319"/>
        <v>789269600</v>
      </c>
      <c r="J4992" s="10">
        <v>45917</v>
      </c>
      <c r="K4992" s="11">
        <v>69600</v>
      </c>
      <c r="L4992" s="11">
        <f t="shared" si="320"/>
        <v>0</v>
      </c>
    </row>
    <row r="4993" spans="1:13">
      <c r="A4993" t="s">
        <v>968</v>
      </c>
      <c r="B4993" t="s">
        <v>41</v>
      </c>
      <c r="C4993" s="9">
        <v>7893</v>
      </c>
      <c r="D4993" s="10">
        <v>45917</v>
      </c>
      <c r="E4993" s="11">
        <v>269500</v>
      </c>
      <c r="F4993" t="s">
        <v>288</v>
      </c>
      <c r="G4993" s="10">
        <f t="shared" si="318"/>
        <v>45947</v>
      </c>
      <c r="H4993" t="s">
        <v>284</v>
      </c>
      <c r="I4993" s="12" t="str">
        <f t="shared" si="319"/>
        <v>7893269500</v>
      </c>
      <c r="J4993" s="10">
        <v>45881</v>
      </c>
      <c r="K4993" s="11">
        <v>269500</v>
      </c>
      <c r="L4993" s="11">
        <f t="shared" si="320"/>
        <v>0</v>
      </c>
    </row>
    <row r="4994" spans="1:13">
      <c r="A4994" t="s">
        <v>57</v>
      </c>
      <c r="B4994" t="s">
        <v>41</v>
      </c>
      <c r="C4994">
        <v>629563</v>
      </c>
      <c r="D4994" s="10">
        <v>45922</v>
      </c>
      <c r="E4994" s="11">
        <v>279482</v>
      </c>
      <c r="F4994" t="s">
        <v>288</v>
      </c>
      <c r="G4994" s="10">
        <f t="shared" ref="G4994:G5057" si="321">+D4994+30</f>
        <v>45952</v>
      </c>
      <c r="H4994" t="s">
        <v>284</v>
      </c>
      <c r="I4994" s="12" t="str">
        <f t="shared" ref="I4994:I5057" si="322">+C4994&amp;E4994</f>
        <v>629563279482</v>
      </c>
      <c r="J4994" s="10">
        <v>45954</v>
      </c>
      <c r="K4994" s="11">
        <v>279482</v>
      </c>
      <c r="L4994" s="11">
        <f t="shared" si="320"/>
        <v>0</v>
      </c>
    </row>
    <row r="4995" spans="1:13">
      <c r="A4995" t="s">
        <v>57</v>
      </c>
      <c r="B4995" t="s">
        <v>41</v>
      </c>
      <c r="C4995">
        <v>630162</v>
      </c>
      <c r="D4995" s="10">
        <v>45922</v>
      </c>
      <c r="E4995" s="34">
        <v>147971</v>
      </c>
      <c r="F4995" t="s">
        <v>288</v>
      </c>
      <c r="G4995" s="10">
        <f t="shared" si="321"/>
        <v>45952</v>
      </c>
      <c r="H4995" t="s">
        <v>284</v>
      </c>
      <c r="I4995" s="12" t="str">
        <f t="shared" si="322"/>
        <v>630162147971</v>
      </c>
      <c r="J4995" s="10">
        <v>45954</v>
      </c>
      <c r="K4995" s="34">
        <v>147971</v>
      </c>
      <c r="L4995" s="34">
        <f t="shared" si="320"/>
        <v>0</v>
      </c>
    </row>
    <row r="4996" spans="1:13">
      <c r="A4996" t="s">
        <v>752</v>
      </c>
      <c r="B4996" t="s">
        <v>41</v>
      </c>
      <c r="C4996" s="9">
        <v>3664</v>
      </c>
      <c r="D4996" s="10">
        <v>45923</v>
      </c>
      <c r="E4996" s="11">
        <v>1299991</v>
      </c>
      <c r="F4996" t="s">
        <v>288</v>
      </c>
      <c r="G4996" s="10">
        <f t="shared" si="321"/>
        <v>45953</v>
      </c>
      <c r="H4996" s="46" t="s">
        <v>284</v>
      </c>
      <c r="I4996" s="12" t="str">
        <f t="shared" si="322"/>
        <v>36641299991</v>
      </c>
      <c r="L4996" s="11">
        <f t="shared" si="320"/>
        <v>-1299991</v>
      </c>
      <c r="M4996" s="26" t="s">
        <v>969</v>
      </c>
    </row>
    <row r="4997" spans="1:13">
      <c r="A4997" t="s">
        <v>305</v>
      </c>
      <c r="B4997" t="s">
        <v>310</v>
      </c>
      <c r="C4997" s="9">
        <v>28050852</v>
      </c>
      <c r="D4997" s="10">
        <v>45923</v>
      </c>
      <c r="E4997" s="11">
        <v>-529990</v>
      </c>
      <c r="F4997" t="s">
        <v>288</v>
      </c>
      <c r="G4997" s="10">
        <f t="shared" si="321"/>
        <v>45953</v>
      </c>
      <c r="H4997" t="s">
        <v>311</v>
      </c>
      <c r="I4997" s="12" t="str">
        <f t="shared" si="322"/>
        <v>28050852-529990</v>
      </c>
      <c r="L4997" s="11">
        <f t="shared" si="320"/>
        <v>529990</v>
      </c>
    </row>
    <row r="4998" spans="1:13">
      <c r="A4998" t="s">
        <v>47</v>
      </c>
      <c r="B4998" t="s">
        <v>41</v>
      </c>
      <c r="C4998">
        <v>14671</v>
      </c>
      <c r="D4998" s="10">
        <v>45923</v>
      </c>
      <c r="E4998" s="11">
        <v>5462906</v>
      </c>
      <c r="F4998" t="s">
        <v>288</v>
      </c>
      <c r="G4998" s="10">
        <f t="shared" si="321"/>
        <v>45953</v>
      </c>
      <c r="H4998" t="s">
        <v>284</v>
      </c>
      <c r="I4998" s="12" t="str">
        <f t="shared" si="322"/>
        <v>146715462906</v>
      </c>
      <c r="J4998" s="10">
        <v>45954</v>
      </c>
      <c r="K4998" s="11">
        <v>5462906</v>
      </c>
      <c r="L4998" s="11">
        <f t="shared" si="320"/>
        <v>0</v>
      </c>
    </row>
    <row r="4999" spans="1:13">
      <c r="A4999" t="s">
        <v>47</v>
      </c>
      <c r="B4999" t="s">
        <v>41</v>
      </c>
      <c r="C4999">
        <v>14664</v>
      </c>
      <c r="D4999" s="10">
        <v>45923</v>
      </c>
      <c r="E4999" s="11">
        <v>1151599</v>
      </c>
      <c r="F4999" t="s">
        <v>288</v>
      </c>
      <c r="G4999" s="10">
        <f t="shared" si="321"/>
        <v>45953</v>
      </c>
      <c r="H4999" t="s">
        <v>284</v>
      </c>
      <c r="I4999" s="12" t="str">
        <f t="shared" si="322"/>
        <v>146641151599</v>
      </c>
      <c r="J4999" s="10">
        <v>45954</v>
      </c>
      <c r="K4999" s="11">
        <v>1151599</v>
      </c>
      <c r="L4999" s="11">
        <f t="shared" si="320"/>
        <v>0</v>
      </c>
    </row>
    <row r="5000" spans="1:13">
      <c r="A5000" t="s">
        <v>305</v>
      </c>
      <c r="B5000" t="s">
        <v>41</v>
      </c>
      <c r="C5000">
        <v>5387402</v>
      </c>
      <c r="D5000" s="10">
        <v>45923</v>
      </c>
      <c r="E5000" s="11">
        <v>1023960</v>
      </c>
      <c r="F5000" t="s">
        <v>288</v>
      </c>
      <c r="G5000" s="10">
        <f t="shared" si="321"/>
        <v>45953</v>
      </c>
      <c r="H5000" t="s">
        <v>284</v>
      </c>
      <c r="I5000" s="12" t="str">
        <f t="shared" si="322"/>
        <v>53874021023960</v>
      </c>
      <c r="J5000" s="10">
        <v>45923</v>
      </c>
      <c r="K5000" s="11">
        <v>1023960</v>
      </c>
      <c r="L5000" s="11">
        <f t="shared" si="320"/>
        <v>0</v>
      </c>
    </row>
    <row r="5001" spans="1:13">
      <c r="A5001" t="s">
        <v>955</v>
      </c>
      <c r="B5001" t="s">
        <v>41</v>
      </c>
      <c r="C5001">
        <v>759</v>
      </c>
      <c r="D5001" s="10">
        <v>45923</v>
      </c>
      <c r="E5001" s="11">
        <v>87390</v>
      </c>
      <c r="F5001" t="s">
        <v>288</v>
      </c>
      <c r="G5001" s="10">
        <f t="shared" si="321"/>
        <v>45953</v>
      </c>
      <c r="H5001" t="s">
        <v>284</v>
      </c>
      <c r="I5001" s="12" t="str">
        <f t="shared" si="322"/>
        <v>75987390</v>
      </c>
      <c r="J5001" s="10">
        <v>45916</v>
      </c>
      <c r="K5001" s="11">
        <v>87390</v>
      </c>
      <c r="L5001" s="11">
        <f t="shared" si="320"/>
        <v>0</v>
      </c>
    </row>
    <row r="5002" spans="1:13">
      <c r="A5002" t="s">
        <v>182</v>
      </c>
      <c r="B5002" t="s">
        <v>41</v>
      </c>
      <c r="C5002" s="9">
        <v>1405417</v>
      </c>
      <c r="D5002" s="10">
        <v>45924</v>
      </c>
      <c r="E5002" s="11">
        <v>1482046</v>
      </c>
      <c r="F5002" t="s">
        <v>288</v>
      </c>
      <c r="G5002" s="10">
        <f t="shared" si="321"/>
        <v>45954</v>
      </c>
      <c r="H5002" t="s">
        <v>284</v>
      </c>
      <c r="I5002" s="12" t="str">
        <f t="shared" si="322"/>
        <v>14054171482046</v>
      </c>
      <c r="K5002" s="11">
        <v>2757788</v>
      </c>
      <c r="L5002" s="11">
        <f t="shared" si="320"/>
        <v>1275742</v>
      </c>
      <c r="M5002" t="s">
        <v>970</v>
      </c>
    </row>
    <row r="5003" spans="1:13" ht="15" customHeight="1">
      <c r="A5003" t="s">
        <v>182</v>
      </c>
      <c r="B5003" t="s">
        <v>41</v>
      </c>
      <c r="C5003" s="9">
        <v>1405418</v>
      </c>
      <c r="D5003" s="10">
        <v>45924</v>
      </c>
      <c r="E5003" s="11">
        <v>155990</v>
      </c>
      <c r="F5003" t="s">
        <v>288</v>
      </c>
      <c r="G5003" s="10">
        <f t="shared" si="321"/>
        <v>45954</v>
      </c>
      <c r="H5003" t="s">
        <v>284</v>
      </c>
      <c r="I5003" s="12" t="str">
        <f t="shared" si="322"/>
        <v>1405418155990</v>
      </c>
      <c r="K5003" s="11">
        <f>+L4992</f>
        <v>0</v>
      </c>
      <c r="L5003" s="11">
        <f t="shared" si="320"/>
        <v>-155990</v>
      </c>
      <c r="M5003" t="s">
        <v>970</v>
      </c>
    </row>
    <row r="5004" spans="1:13">
      <c r="A5004" t="s">
        <v>182</v>
      </c>
      <c r="B5004" t="s">
        <v>41</v>
      </c>
      <c r="C5004" s="9">
        <v>1405419</v>
      </c>
      <c r="D5004" s="10">
        <v>45924</v>
      </c>
      <c r="E5004" s="11">
        <v>259990</v>
      </c>
      <c r="F5004" t="s">
        <v>288</v>
      </c>
      <c r="G5004" s="10">
        <f t="shared" si="321"/>
        <v>45954</v>
      </c>
      <c r="H5004" t="s">
        <v>284</v>
      </c>
      <c r="I5004" s="12" t="str">
        <f t="shared" si="322"/>
        <v>1405419259990</v>
      </c>
      <c r="K5004" s="11">
        <f>+L5003</f>
        <v>-155990</v>
      </c>
      <c r="L5004" s="11">
        <f t="shared" si="320"/>
        <v>-415980</v>
      </c>
      <c r="M5004" s="46" t="s">
        <v>971</v>
      </c>
    </row>
    <row r="5005" spans="1:13">
      <c r="A5005" t="s">
        <v>972</v>
      </c>
      <c r="B5005" t="s">
        <v>41</v>
      </c>
      <c r="C5005">
        <v>14</v>
      </c>
      <c r="D5005" s="10">
        <v>45924</v>
      </c>
      <c r="E5005" s="11">
        <v>127572</v>
      </c>
      <c r="F5005" t="s">
        <v>288</v>
      </c>
      <c r="G5005" s="10">
        <f t="shared" si="321"/>
        <v>45954</v>
      </c>
      <c r="H5005" t="s">
        <v>284</v>
      </c>
      <c r="I5005" s="12" t="str">
        <f t="shared" si="322"/>
        <v>14127572</v>
      </c>
      <c r="J5005" s="10">
        <v>45946</v>
      </c>
      <c r="K5005" s="11">
        <v>127572</v>
      </c>
      <c r="L5005" s="11">
        <f t="shared" si="320"/>
        <v>0</v>
      </c>
    </row>
    <row r="5006" spans="1:13">
      <c r="A5006" t="s">
        <v>973</v>
      </c>
      <c r="B5006" t="s">
        <v>41</v>
      </c>
      <c r="C5006">
        <v>7830</v>
      </c>
      <c r="D5006" s="10">
        <v>45924</v>
      </c>
      <c r="E5006" s="11">
        <v>1199990</v>
      </c>
      <c r="F5006" t="s">
        <v>288</v>
      </c>
      <c r="G5006" s="10">
        <f t="shared" si="321"/>
        <v>45954</v>
      </c>
      <c r="H5006" t="s">
        <v>284</v>
      </c>
      <c r="I5006" s="12" t="str">
        <f t="shared" si="322"/>
        <v>78301199990</v>
      </c>
      <c r="J5006" s="10">
        <v>45923</v>
      </c>
      <c r="K5006" s="11">
        <v>1204980</v>
      </c>
      <c r="L5006" s="11">
        <f t="shared" si="320"/>
        <v>4990</v>
      </c>
      <c r="M5006" t="s">
        <v>974</v>
      </c>
    </row>
    <row r="5007" spans="1:13" ht="15" customHeight="1">
      <c r="A5007" t="s">
        <v>51</v>
      </c>
      <c r="B5007" t="s">
        <v>41</v>
      </c>
      <c r="C5007">
        <v>24832</v>
      </c>
      <c r="D5007" s="10">
        <v>45924</v>
      </c>
      <c r="E5007" s="11">
        <v>1750215</v>
      </c>
      <c r="F5007" t="s">
        <v>288</v>
      </c>
      <c r="G5007" s="10">
        <f t="shared" si="321"/>
        <v>45954</v>
      </c>
      <c r="H5007" t="s">
        <v>284</v>
      </c>
      <c r="I5007" s="12" t="str">
        <f t="shared" si="322"/>
        <v>248321750215</v>
      </c>
      <c r="J5007" s="10">
        <v>45954</v>
      </c>
      <c r="K5007" s="34">
        <v>1750215</v>
      </c>
      <c r="L5007" s="34">
        <f t="shared" si="320"/>
        <v>0</v>
      </c>
    </row>
    <row r="5008" spans="1:13">
      <c r="A5008" t="s">
        <v>59</v>
      </c>
      <c r="B5008" t="s">
        <v>41</v>
      </c>
      <c r="C5008">
        <v>10088</v>
      </c>
      <c r="D5008" s="10">
        <v>45925</v>
      </c>
      <c r="E5008" s="11">
        <v>215484</v>
      </c>
      <c r="F5008" t="s">
        <v>288</v>
      </c>
      <c r="G5008" s="10">
        <f t="shared" si="321"/>
        <v>45955</v>
      </c>
      <c r="H5008" t="s">
        <v>284</v>
      </c>
      <c r="I5008" s="12" t="str">
        <f t="shared" si="322"/>
        <v>10088215484</v>
      </c>
      <c r="J5008" s="10">
        <v>45954</v>
      </c>
      <c r="K5008" s="11">
        <v>215484</v>
      </c>
      <c r="L5008" s="11">
        <f t="shared" si="320"/>
        <v>0</v>
      </c>
    </row>
    <row r="5009" spans="1:13">
      <c r="A5009" t="s">
        <v>580</v>
      </c>
      <c r="B5009" t="s">
        <v>41</v>
      </c>
      <c r="C5009">
        <v>198637</v>
      </c>
      <c r="D5009" s="10">
        <v>45925</v>
      </c>
      <c r="E5009" s="11">
        <v>79968</v>
      </c>
      <c r="F5009" t="s">
        <v>288</v>
      </c>
      <c r="G5009" s="10">
        <f t="shared" si="321"/>
        <v>45955</v>
      </c>
      <c r="H5009" t="s">
        <v>284</v>
      </c>
      <c r="I5009" s="12" t="str">
        <f t="shared" si="322"/>
        <v>19863779968</v>
      </c>
      <c r="J5009" s="10">
        <v>45954</v>
      </c>
      <c r="K5009" s="11">
        <v>79968</v>
      </c>
      <c r="L5009" s="11">
        <f t="shared" si="320"/>
        <v>0</v>
      </c>
    </row>
    <row r="5010" spans="1:13">
      <c r="A5010" t="s">
        <v>305</v>
      </c>
      <c r="B5010" t="s">
        <v>41</v>
      </c>
      <c r="C5010">
        <v>5387980</v>
      </c>
      <c r="D5010" s="10">
        <v>45925</v>
      </c>
      <c r="E5010" s="11">
        <v>1370050</v>
      </c>
      <c r="F5010" t="s">
        <v>288</v>
      </c>
      <c r="G5010" s="10">
        <f t="shared" si="321"/>
        <v>45955</v>
      </c>
      <c r="H5010" t="s">
        <v>284</v>
      </c>
      <c r="I5010" s="12" t="str">
        <f t="shared" si="322"/>
        <v>53879801370050</v>
      </c>
      <c r="J5010" s="10">
        <v>45925</v>
      </c>
      <c r="K5010" s="11">
        <v>1370050</v>
      </c>
      <c r="L5010" s="11">
        <f t="shared" si="320"/>
        <v>0</v>
      </c>
    </row>
    <row r="5011" spans="1:13">
      <c r="A5011" t="s">
        <v>305</v>
      </c>
      <c r="B5011" t="s">
        <v>41</v>
      </c>
      <c r="C5011">
        <v>5387803</v>
      </c>
      <c r="D5011" s="10">
        <v>45925</v>
      </c>
      <c r="E5011" s="11">
        <v>2184920</v>
      </c>
      <c r="F5011" t="s">
        <v>288</v>
      </c>
      <c r="G5011" s="10">
        <f t="shared" si="321"/>
        <v>45955</v>
      </c>
      <c r="H5011" t="s">
        <v>284</v>
      </c>
      <c r="I5011" s="12" t="str">
        <f t="shared" si="322"/>
        <v>53878032184920</v>
      </c>
      <c r="J5011" s="10">
        <v>45925</v>
      </c>
      <c r="K5011" s="11">
        <v>2184920</v>
      </c>
      <c r="L5011" s="11">
        <f t="shared" si="320"/>
        <v>0</v>
      </c>
    </row>
    <row r="5012" spans="1:13">
      <c r="A5012" t="s">
        <v>305</v>
      </c>
      <c r="B5012" t="s">
        <v>41</v>
      </c>
      <c r="C5012">
        <v>5387981</v>
      </c>
      <c r="D5012" s="10">
        <v>45925</v>
      </c>
      <c r="E5012" s="11">
        <v>159920</v>
      </c>
      <c r="F5012" t="s">
        <v>288</v>
      </c>
      <c r="G5012" s="10">
        <f t="shared" si="321"/>
        <v>45955</v>
      </c>
      <c r="H5012" t="s">
        <v>284</v>
      </c>
      <c r="I5012" s="12" t="str">
        <f t="shared" si="322"/>
        <v>5387981159920</v>
      </c>
      <c r="J5012" s="10">
        <v>45925</v>
      </c>
      <c r="K5012" s="11">
        <v>159920</v>
      </c>
      <c r="L5012" s="11">
        <f t="shared" si="320"/>
        <v>0</v>
      </c>
    </row>
    <row r="5013" spans="1:13">
      <c r="A5013" t="s">
        <v>46</v>
      </c>
      <c r="B5013" t="s">
        <v>41</v>
      </c>
      <c r="C5013">
        <v>26581</v>
      </c>
      <c r="D5013" s="10">
        <v>45925</v>
      </c>
      <c r="E5013" s="11">
        <v>217314</v>
      </c>
      <c r="F5013" t="s">
        <v>288</v>
      </c>
      <c r="G5013" s="10">
        <f t="shared" si="321"/>
        <v>45955</v>
      </c>
      <c r="H5013" t="s">
        <v>284</v>
      </c>
      <c r="I5013" s="12" t="str">
        <f t="shared" si="322"/>
        <v>26581217314</v>
      </c>
      <c r="J5013" s="10">
        <v>45954</v>
      </c>
      <c r="K5013" s="11">
        <v>217314</v>
      </c>
      <c r="L5013" s="11">
        <f t="shared" si="320"/>
        <v>0</v>
      </c>
    </row>
    <row r="5014" spans="1:13" ht="15" customHeight="1">
      <c r="A5014" t="s">
        <v>96</v>
      </c>
      <c r="B5014" t="s">
        <v>41</v>
      </c>
      <c r="C5014">
        <v>16264</v>
      </c>
      <c r="D5014" s="10">
        <v>45925</v>
      </c>
      <c r="E5014" s="11">
        <v>3942327</v>
      </c>
      <c r="F5014" t="s">
        <v>288</v>
      </c>
      <c r="G5014" s="10">
        <f t="shared" si="321"/>
        <v>45955</v>
      </c>
      <c r="H5014" t="s">
        <v>284</v>
      </c>
      <c r="I5014" s="12" t="str">
        <f t="shared" si="322"/>
        <v>162643942327</v>
      </c>
      <c r="J5014" s="10">
        <v>45849</v>
      </c>
      <c r="K5014" s="11">
        <f>3909099+33228</f>
        <v>3942327</v>
      </c>
      <c r="L5014" s="11">
        <f t="shared" si="320"/>
        <v>0</v>
      </c>
      <c r="M5014" t="s">
        <v>975</v>
      </c>
    </row>
    <row r="5015" spans="1:13">
      <c r="A5015" t="s">
        <v>477</v>
      </c>
      <c r="B5015" t="s">
        <v>41</v>
      </c>
      <c r="C5015" s="9">
        <v>381505</v>
      </c>
      <c r="D5015" s="10">
        <v>45926</v>
      </c>
      <c r="E5015" s="11">
        <v>99990</v>
      </c>
      <c r="F5015" t="s">
        <v>288</v>
      </c>
      <c r="G5015" s="10">
        <f t="shared" si="321"/>
        <v>45956</v>
      </c>
      <c r="H5015" t="s">
        <v>284</v>
      </c>
      <c r="I5015" s="12" t="str">
        <f t="shared" si="322"/>
        <v>38150599990</v>
      </c>
      <c r="J5015" s="10">
        <v>45925</v>
      </c>
      <c r="K5015" s="11">
        <v>99990</v>
      </c>
      <c r="L5015" s="11">
        <f t="shared" si="320"/>
        <v>0</v>
      </c>
    </row>
    <row r="5016" spans="1:13">
      <c r="A5016" t="s">
        <v>911</v>
      </c>
      <c r="B5016" t="s">
        <v>41</v>
      </c>
      <c r="C5016" s="9">
        <v>160599</v>
      </c>
      <c r="D5016" s="10">
        <v>45926</v>
      </c>
      <c r="E5016" s="11">
        <v>616979</v>
      </c>
      <c r="F5016" t="s">
        <v>288</v>
      </c>
      <c r="G5016" s="10">
        <f t="shared" si="321"/>
        <v>45956</v>
      </c>
      <c r="H5016" t="s">
        <v>284</v>
      </c>
      <c r="I5016" s="12" t="str">
        <f t="shared" si="322"/>
        <v>160599616979</v>
      </c>
      <c r="J5016" s="10">
        <v>45925</v>
      </c>
      <c r="K5016" s="11">
        <v>616979</v>
      </c>
      <c r="L5016" s="11">
        <f t="shared" si="320"/>
        <v>0</v>
      </c>
    </row>
    <row r="5017" spans="1:13">
      <c r="A5017" t="s">
        <v>453</v>
      </c>
      <c r="B5017" t="s">
        <v>41</v>
      </c>
      <c r="C5017" s="9">
        <v>1977746</v>
      </c>
      <c r="D5017" s="10">
        <v>45926</v>
      </c>
      <c r="E5017" s="11">
        <v>549989</v>
      </c>
      <c r="F5017" t="s">
        <v>288</v>
      </c>
      <c r="G5017" s="10">
        <f t="shared" si="321"/>
        <v>45956</v>
      </c>
      <c r="H5017" t="s">
        <v>284</v>
      </c>
      <c r="I5017" s="12" t="str">
        <f t="shared" si="322"/>
        <v>1977746549989</v>
      </c>
      <c r="J5017" s="10">
        <v>45925</v>
      </c>
      <c r="K5017" s="11">
        <v>549989</v>
      </c>
      <c r="L5017" s="11">
        <f t="shared" si="320"/>
        <v>0</v>
      </c>
    </row>
    <row r="5018" spans="1:13">
      <c r="A5018" t="s">
        <v>668</v>
      </c>
      <c r="B5018" t="s">
        <v>41</v>
      </c>
      <c r="C5018" s="9">
        <v>53081181</v>
      </c>
      <c r="D5018" s="10">
        <v>45926</v>
      </c>
      <c r="E5018" s="11">
        <v>7897</v>
      </c>
      <c r="F5018" t="s">
        <v>288</v>
      </c>
      <c r="G5018" s="10">
        <f t="shared" si="321"/>
        <v>45956</v>
      </c>
      <c r="H5018" t="s">
        <v>284</v>
      </c>
      <c r="I5018" s="12" t="str">
        <f t="shared" si="322"/>
        <v>530811817897</v>
      </c>
      <c r="J5018" s="10">
        <v>45926</v>
      </c>
      <c r="K5018" s="11">
        <v>7897</v>
      </c>
      <c r="L5018" s="11">
        <f t="shared" si="320"/>
        <v>0</v>
      </c>
    </row>
    <row r="5019" spans="1:13" ht="15" customHeight="1">
      <c r="A5019" t="s">
        <v>668</v>
      </c>
      <c r="B5019" t="s">
        <v>297</v>
      </c>
      <c r="C5019" s="9">
        <v>14054363</v>
      </c>
      <c r="D5019" s="10">
        <v>45926</v>
      </c>
      <c r="E5019" s="11">
        <v>3718</v>
      </c>
      <c r="F5019" t="s">
        <v>288</v>
      </c>
      <c r="G5019" s="10">
        <f t="shared" si="321"/>
        <v>45956</v>
      </c>
      <c r="H5019" t="s">
        <v>284</v>
      </c>
      <c r="I5019" s="12" t="str">
        <f t="shared" si="322"/>
        <v>140543633718</v>
      </c>
      <c r="J5019" s="10">
        <v>45926</v>
      </c>
      <c r="K5019" s="11">
        <v>3718</v>
      </c>
      <c r="L5019" s="11">
        <f t="shared" si="320"/>
        <v>0</v>
      </c>
    </row>
    <row r="5020" spans="1:13">
      <c r="A5020" t="s">
        <v>914</v>
      </c>
      <c r="B5020" t="s">
        <v>41</v>
      </c>
      <c r="C5020">
        <v>56366258</v>
      </c>
      <c r="D5020" s="10">
        <v>45926</v>
      </c>
      <c r="E5020" s="11">
        <v>3344</v>
      </c>
      <c r="F5020" t="s">
        <v>288</v>
      </c>
      <c r="G5020" s="10">
        <f t="shared" si="321"/>
        <v>45956</v>
      </c>
      <c r="H5020" t="s">
        <v>284</v>
      </c>
      <c r="I5020" s="12" t="str">
        <f t="shared" si="322"/>
        <v>563662583344</v>
      </c>
      <c r="J5020" s="10">
        <v>45561</v>
      </c>
      <c r="K5020" s="11">
        <v>3344</v>
      </c>
      <c r="L5020" s="11">
        <f t="shared" si="320"/>
        <v>0</v>
      </c>
      <c r="M5020" t="s">
        <v>976</v>
      </c>
    </row>
    <row r="5021" spans="1:13">
      <c r="A5021" t="s">
        <v>764</v>
      </c>
      <c r="B5021" t="s">
        <v>41</v>
      </c>
      <c r="C5021">
        <v>318</v>
      </c>
      <c r="D5021" s="10">
        <v>45926</v>
      </c>
      <c r="E5021" s="11">
        <v>543980</v>
      </c>
      <c r="F5021" t="s">
        <v>288</v>
      </c>
      <c r="G5021" s="10">
        <f t="shared" si="321"/>
        <v>45956</v>
      </c>
      <c r="H5021" t="s">
        <v>284</v>
      </c>
      <c r="I5021" s="12" t="str">
        <f t="shared" si="322"/>
        <v>318543980</v>
      </c>
      <c r="J5021" s="10">
        <v>45926</v>
      </c>
      <c r="K5021" s="11">
        <v>543980</v>
      </c>
      <c r="L5021" s="11">
        <f t="shared" si="320"/>
        <v>0</v>
      </c>
    </row>
    <row r="5022" spans="1:13">
      <c r="A5022" t="s">
        <v>50</v>
      </c>
      <c r="B5022" t="s">
        <v>41</v>
      </c>
      <c r="C5022">
        <v>20187</v>
      </c>
      <c r="D5022" s="10">
        <v>45926</v>
      </c>
      <c r="E5022" s="11">
        <v>199361</v>
      </c>
      <c r="F5022" t="s">
        <v>288</v>
      </c>
      <c r="G5022" s="10">
        <f t="shared" si="321"/>
        <v>45956</v>
      </c>
      <c r="H5022" t="s">
        <v>284</v>
      </c>
      <c r="I5022" s="12" t="str">
        <f t="shared" si="322"/>
        <v>20187199361</v>
      </c>
      <c r="J5022" s="10">
        <v>45954</v>
      </c>
      <c r="K5022" s="11">
        <v>199361</v>
      </c>
      <c r="L5022" s="11">
        <f t="shared" si="320"/>
        <v>0</v>
      </c>
    </row>
    <row r="5023" spans="1:13">
      <c r="A5023" t="s">
        <v>50</v>
      </c>
      <c r="B5023" t="s">
        <v>41</v>
      </c>
      <c r="C5023">
        <v>20182</v>
      </c>
      <c r="D5023" s="10">
        <v>45926</v>
      </c>
      <c r="E5023" s="11">
        <v>362905</v>
      </c>
      <c r="F5023" t="s">
        <v>288</v>
      </c>
      <c r="G5023" s="10">
        <f t="shared" si="321"/>
        <v>45956</v>
      </c>
      <c r="H5023" t="s">
        <v>284</v>
      </c>
      <c r="I5023" s="12" t="str">
        <f t="shared" si="322"/>
        <v>20182362905</v>
      </c>
      <c r="J5023" s="10">
        <v>45954</v>
      </c>
      <c r="K5023" s="11">
        <v>362905</v>
      </c>
      <c r="L5023" s="11">
        <f t="shared" si="320"/>
        <v>0</v>
      </c>
    </row>
    <row r="5024" spans="1:13">
      <c r="A5024" t="s">
        <v>50</v>
      </c>
      <c r="B5024" t="s">
        <v>41</v>
      </c>
      <c r="C5024">
        <v>20184</v>
      </c>
      <c r="D5024" s="10">
        <v>45926</v>
      </c>
      <c r="E5024" s="11">
        <v>405219</v>
      </c>
      <c r="F5024" t="s">
        <v>288</v>
      </c>
      <c r="G5024" s="10">
        <f t="shared" si="321"/>
        <v>45956</v>
      </c>
      <c r="H5024" t="s">
        <v>284</v>
      </c>
      <c r="I5024" s="12" t="str">
        <f t="shared" si="322"/>
        <v>20184405219</v>
      </c>
      <c r="J5024" s="10">
        <v>45954</v>
      </c>
      <c r="K5024" s="11">
        <v>405219</v>
      </c>
      <c r="L5024" s="11">
        <f t="shared" si="320"/>
        <v>0</v>
      </c>
    </row>
    <row r="5025" spans="1:12">
      <c r="A5025" t="s">
        <v>50</v>
      </c>
      <c r="B5025" t="s">
        <v>41</v>
      </c>
      <c r="C5025">
        <v>20185</v>
      </c>
      <c r="D5025" s="10">
        <v>45926</v>
      </c>
      <c r="E5025" s="11">
        <v>212162</v>
      </c>
      <c r="F5025" t="s">
        <v>288</v>
      </c>
      <c r="G5025" s="10">
        <f t="shared" si="321"/>
        <v>45956</v>
      </c>
      <c r="H5025" t="s">
        <v>284</v>
      </c>
      <c r="I5025" s="12" t="str">
        <f t="shared" si="322"/>
        <v>20185212162</v>
      </c>
      <c r="J5025" s="10">
        <v>45954</v>
      </c>
      <c r="K5025" s="11">
        <v>212162</v>
      </c>
      <c r="L5025" s="11">
        <f t="shared" si="320"/>
        <v>0</v>
      </c>
    </row>
    <row r="5026" spans="1:12">
      <c r="A5026" t="s">
        <v>50</v>
      </c>
      <c r="B5026" t="s">
        <v>41</v>
      </c>
      <c r="C5026">
        <v>20186</v>
      </c>
      <c r="D5026" s="10">
        <v>45926</v>
      </c>
      <c r="E5026" s="11">
        <v>66233</v>
      </c>
      <c r="F5026" t="s">
        <v>288</v>
      </c>
      <c r="G5026" s="10">
        <f t="shared" si="321"/>
        <v>45956</v>
      </c>
      <c r="H5026" t="s">
        <v>284</v>
      </c>
      <c r="I5026" s="12" t="str">
        <f t="shared" si="322"/>
        <v>2018666233</v>
      </c>
      <c r="J5026" s="10">
        <v>45954</v>
      </c>
      <c r="K5026" s="11">
        <v>66233</v>
      </c>
      <c r="L5026" s="11">
        <f t="shared" si="320"/>
        <v>0</v>
      </c>
    </row>
    <row r="5027" spans="1:12">
      <c r="A5027" t="s">
        <v>50</v>
      </c>
      <c r="B5027" t="s">
        <v>41</v>
      </c>
      <c r="C5027">
        <v>20188</v>
      </c>
      <c r="D5027" s="10">
        <v>45926</v>
      </c>
      <c r="E5027" s="11">
        <v>499281</v>
      </c>
      <c r="F5027" t="s">
        <v>288</v>
      </c>
      <c r="G5027" s="10">
        <f t="shared" si="321"/>
        <v>45956</v>
      </c>
      <c r="H5027" t="s">
        <v>284</v>
      </c>
      <c r="I5027" s="12" t="str">
        <f t="shared" si="322"/>
        <v>20188499281</v>
      </c>
      <c r="J5027" s="10">
        <v>45954</v>
      </c>
      <c r="K5027" s="11">
        <v>499281</v>
      </c>
      <c r="L5027" s="11">
        <f t="shared" si="320"/>
        <v>0</v>
      </c>
    </row>
    <row r="5028" spans="1:12">
      <c r="A5028" t="s">
        <v>50</v>
      </c>
      <c r="B5028" t="s">
        <v>41</v>
      </c>
      <c r="C5028">
        <v>20183</v>
      </c>
      <c r="D5028" s="10">
        <v>45926</v>
      </c>
      <c r="E5028" s="11">
        <v>99680</v>
      </c>
      <c r="F5028" t="s">
        <v>288</v>
      </c>
      <c r="G5028" s="10">
        <f t="shared" si="321"/>
        <v>45956</v>
      </c>
      <c r="H5028" t="s">
        <v>284</v>
      </c>
      <c r="I5028" s="12" t="str">
        <f t="shared" si="322"/>
        <v>2018399680</v>
      </c>
      <c r="J5028" s="10">
        <v>45954</v>
      </c>
      <c r="K5028" s="11">
        <v>99680</v>
      </c>
      <c r="L5028" s="11">
        <f t="shared" si="320"/>
        <v>0</v>
      </c>
    </row>
    <row r="5029" spans="1:12">
      <c r="A5029" t="s">
        <v>50</v>
      </c>
      <c r="B5029" t="s">
        <v>41</v>
      </c>
      <c r="C5029">
        <v>20181</v>
      </c>
      <c r="D5029" s="10">
        <v>45926</v>
      </c>
      <c r="E5029" s="11">
        <v>364424</v>
      </c>
      <c r="F5029" t="s">
        <v>288</v>
      </c>
      <c r="G5029" s="10">
        <f t="shared" si="321"/>
        <v>45956</v>
      </c>
      <c r="H5029" t="s">
        <v>284</v>
      </c>
      <c r="I5029" s="12" t="str">
        <f t="shared" si="322"/>
        <v>20181364424</v>
      </c>
      <c r="J5029" s="10">
        <v>45954</v>
      </c>
      <c r="K5029" s="11">
        <v>364424</v>
      </c>
      <c r="L5029" s="11">
        <f t="shared" si="320"/>
        <v>0</v>
      </c>
    </row>
    <row r="5030" spans="1:12">
      <c r="A5030" t="s">
        <v>183</v>
      </c>
      <c r="B5030" t="s">
        <v>41</v>
      </c>
      <c r="C5030">
        <v>1216707</v>
      </c>
      <c r="D5030" s="10">
        <v>45926</v>
      </c>
      <c r="E5030" s="11">
        <v>3282990</v>
      </c>
      <c r="F5030" t="s">
        <v>288</v>
      </c>
      <c r="G5030" s="10">
        <f t="shared" si="321"/>
        <v>45956</v>
      </c>
      <c r="H5030" t="s">
        <v>284</v>
      </c>
      <c r="I5030" s="12" t="str">
        <f t="shared" si="322"/>
        <v>12167073282990</v>
      </c>
      <c r="J5030" s="10">
        <v>45954</v>
      </c>
      <c r="K5030" s="11">
        <v>3282990</v>
      </c>
      <c r="L5030" s="11">
        <f t="shared" si="320"/>
        <v>0</v>
      </c>
    </row>
    <row r="5031" spans="1:12">
      <c r="A5031" t="s">
        <v>97</v>
      </c>
      <c r="B5031" t="s">
        <v>41</v>
      </c>
      <c r="C5031">
        <v>6126</v>
      </c>
      <c r="D5031" s="10">
        <v>45926</v>
      </c>
      <c r="E5031" s="11">
        <v>727152</v>
      </c>
      <c r="F5031" t="s">
        <v>288</v>
      </c>
      <c r="G5031" s="10">
        <f t="shared" si="321"/>
        <v>45956</v>
      </c>
      <c r="H5031" t="s">
        <v>284</v>
      </c>
      <c r="I5031" s="12" t="str">
        <f t="shared" si="322"/>
        <v>6126727152</v>
      </c>
      <c r="J5031" s="10">
        <v>45954</v>
      </c>
      <c r="K5031" s="11">
        <v>727152</v>
      </c>
      <c r="L5031" s="11">
        <f t="shared" si="320"/>
        <v>0</v>
      </c>
    </row>
    <row r="5032" spans="1:12">
      <c r="A5032" t="s">
        <v>66</v>
      </c>
      <c r="B5032" t="s">
        <v>41</v>
      </c>
      <c r="C5032">
        <v>42</v>
      </c>
      <c r="D5032" s="10">
        <v>45928</v>
      </c>
      <c r="E5032" s="11">
        <v>527409</v>
      </c>
      <c r="F5032" t="s">
        <v>288</v>
      </c>
      <c r="G5032" s="10">
        <f t="shared" si="321"/>
        <v>45958</v>
      </c>
      <c r="H5032" t="s">
        <v>284</v>
      </c>
      <c r="I5032" s="12" t="str">
        <f t="shared" si="322"/>
        <v>42527409</v>
      </c>
      <c r="J5032" s="10">
        <v>45945</v>
      </c>
      <c r="K5032" s="11">
        <v>527409</v>
      </c>
      <c r="L5032" s="11">
        <f t="shared" si="320"/>
        <v>0</v>
      </c>
    </row>
    <row r="5033" spans="1:12">
      <c r="A5033" t="s">
        <v>312</v>
      </c>
      <c r="B5033" t="s">
        <v>41</v>
      </c>
      <c r="C5033">
        <v>75616</v>
      </c>
      <c r="D5033" s="10">
        <v>45928</v>
      </c>
      <c r="E5033" s="11">
        <v>318920</v>
      </c>
      <c r="F5033" t="s">
        <v>288</v>
      </c>
      <c r="G5033" s="10">
        <f t="shared" si="321"/>
        <v>45958</v>
      </c>
      <c r="H5033" t="s">
        <v>284</v>
      </c>
      <c r="I5033" s="12" t="str">
        <f t="shared" si="322"/>
        <v>75616318920</v>
      </c>
      <c r="J5033" s="10">
        <v>45910</v>
      </c>
      <c r="K5033" s="11">
        <v>318920</v>
      </c>
      <c r="L5033" s="11">
        <f t="shared" si="320"/>
        <v>0</v>
      </c>
    </row>
    <row r="5034" spans="1:12">
      <c r="A5034" t="s">
        <v>633</v>
      </c>
      <c r="B5034" t="s">
        <v>41</v>
      </c>
      <c r="C5034">
        <v>764</v>
      </c>
      <c r="D5034" s="10">
        <v>45929</v>
      </c>
      <c r="E5034" s="11">
        <v>250001</v>
      </c>
      <c r="F5034" t="s">
        <v>288</v>
      </c>
      <c r="G5034" s="10">
        <f t="shared" si="321"/>
        <v>45959</v>
      </c>
      <c r="H5034" t="s">
        <v>284</v>
      </c>
      <c r="I5034" s="12" t="str">
        <f t="shared" si="322"/>
        <v>764250001</v>
      </c>
      <c r="J5034" s="10">
        <v>45937</v>
      </c>
      <c r="K5034" s="11">
        <v>250000</v>
      </c>
      <c r="L5034" s="11">
        <f t="shared" si="320"/>
        <v>-1</v>
      </c>
    </row>
    <row r="5035" spans="1:12">
      <c r="A5035" t="s">
        <v>853</v>
      </c>
      <c r="B5035" t="s">
        <v>41</v>
      </c>
      <c r="C5035">
        <v>2119488</v>
      </c>
      <c r="D5035" s="10">
        <v>45929</v>
      </c>
      <c r="E5035" s="11">
        <v>574900</v>
      </c>
      <c r="F5035" t="s">
        <v>288</v>
      </c>
      <c r="G5035" s="10">
        <f t="shared" si="321"/>
        <v>45959</v>
      </c>
      <c r="H5035" t="s">
        <v>284</v>
      </c>
      <c r="I5035" s="12" t="str">
        <f t="shared" si="322"/>
        <v>2119488574900</v>
      </c>
      <c r="J5035" s="10">
        <v>45929</v>
      </c>
      <c r="K5035" s="11">
        <v>574900</v>
      </c>
      <c r="L5035" s="11">
        <f t="shared" si="320"/>
        <v>0</v>
      </c>
    </row>
    <row r="5036" spans="1:12" ht="15" customHeight="1">
      <c r="A5036" t="s">
        <v>490</v>
      </c>
      <c r="B5036" t="s">
        <v>41</v>
      </c>
      <c r="C5036">
        <v>11351020</v>
      </c>
      <c r="D5036" s="10">
        <v>45929</v>
      </c>
      <c r="E5036" s="11">
        <v>139990</v>
      </c>
      <c r="F5036" t="s">
        <v>288</v>
      </c>
      <c r="G5036" s="10">
        <f t="shared" si="321"/>
        <v>45959</v>
      </c>
      <c r="H5036" t="s">
        <v>284</v>
      </c>
      <c r="I5036" s="12" t="str">
        <f t="shared" si="322"/>
        <v>11351020139990</v>
      </c>
      <c r="J5036" s="10">
        <v>45929</v>
      </c>
      <c r="K5036" s="11">
        <v>139990</v>
      </c>
      <c r="L5036" s="11">
        <f t="shared" si="320"/>
        <v>0</v>
      </c>
    </row>
    <row r="5037" spans="1:12">
      <c r="A5037" t="s">
        <v>855</v>
      </c>
      <c r="B5037" t="s">
        <v>41</v>
      </c>
      <c r="C5037">
        <v>2470637</v>
      </c>
      <c r="D5037" s="10">
        <v>45929</v>
      </c>
      <c r="E5037" s="11">
        <v>91012</v>
      </c>
      <c r="F5037" t="s">
        <v>288</v>
      </c>
      <c r="G5037" s="10">
        <f t="shared" si="321"/>
        <v>45959</v>
      </c>
      <c r="H5037" t="s">
        <v>284</v>
      </c>
      <c r="I5037" s="12" t="str">
        <f t="shared" si="322"/>
        <v>247063791012</v>
      </c>
      <c r="J5037" s="10">
        <v>45929</v>
      </c>
      <c r="K5037" s="11">
        <v>91012</v>
      </c>
      <c r="L5037" s="11">
        <f t="shared" si="320"/>
        <v>0</v>
      </c>
    </row>
    <row r="5038" spans="1:12">
      <c r="A5038" t="s">
        <v>855</v>
      </c>
      <c r="B5038" t="s">
        <v>297</v>
      </c>
      <c r="C5038">
        <v>5165007</v>
      </c>
      <c r="D5038" s="10">
        <v>45929</v>
      </c>
      <c r="E5038" s="11">
        <v>1298575</v>
      </c>
      <c r="F5038" t="s">
        <v>288</v>
      </c>
      <c r="G5038" s="10">
        <f t="shared" si="321"/>
        <v>45959</v>
      </c>
      <c r="H5038" t="s">
        <v>284</v>
      </c>
      <c r="I5038" s="12" t="str">
        <f t="shared" si="322"/>
        <v>51650071298575</v>
      </c>
      <c r="J5038" s="10">
        <v>45929</v>
      </c>
      <c r="K5038" s="11">
        <v>1298575</v>
      </c>
      <c r="L5038" s="11">
        <f t="shared" si="320"/>
        <v>0</v>
      </c>
    </row>
    <row r="5039" spans="1:12">
      <c r="A5039" t="s">
        <v>855</v>
      </c>
      <c r="B5039" t="s">
        <v>297</v>
      </c>
      <c r="C5039">
        <v>5165006</v>
      </c>
      <c r="D5039" s="10">
        <v>45929</v>
      </c>
      <c r="E5039" s="11">
        <v>90782</v>
      </c>
      <c r="F5039" t="s">
        <v>288</v>
      </c>
      <c r="G5039" s="10">
        <f t="shared" si="321"/>
        <v>45959</v>
      </c>
      <c r="H5039" t="s">
        <v>284</v>
      </c>
      <c r="I5039" s="12" t="str">
        <f t="shared" si="322"/>
        <v>516500690782</v>
      </c>
      <c r="J5039" s="10">
        <v>45929</v>
      </c>
      <c r="K5039" s="11">
        <v>90782</v>
      </c>
      <c r="L5039" s="11">
        <f t="shared" si="320"/>
        <v>0</v>
      </c>
    </row>
    <row r="5040" spans="1:12">
      <c r="A5040" t="s">
        <v>55</v>
      </c>
      <c r="B5040" t="s">
        <v>41</v>
      </c>
      <c r="C5040">
        <v>1221649</v>
      </c>
      <c r="D5040" s="10">
        <v>45929</v>
      </c>
      <c r="E5040" s="11">
        <v>1008961</v>
      </c>
      <c r="F5040" t="s">
        <v>288</v>
      </c>
      <c r="G5040" s="10">
        <f t="shared" si="321"/>
        <v>45959</v>
      </c>
      <c r="H5040" t="s">
        <v>284</v>
      </c>
      <c r="I5040" s="12" t="str">
        <f t="shared" si="322"/>
        <v>12216491008961</v>
      </c>
      <c r="J5040" s="10">
        <v>45959</v>
      </c>
      <c r="L5040" s="11">
        <f t="shared" ref="L5040:L5103" si="323">+K5040-E5040</f>
        <v>-1008961</v>
      </c>
    </row>
    <row r="5041" spans="1:12">
      <c r="A5041" t="s">
        <v>60</v>
      </c>
      <c r="B5041" t="s">
        <v>41</v>
      </c>
      <c r="C5041">
        <v>29</v>
      </c>
      <c r="D5041" s="10">
        <v>45929</v>
      </c>
      <c r="E5041" s="11">
        <v>53943</v>
      </c>
      <c r="F5041" t="s">
        <v>288</v>
      </c>
      <c r="G5041" s="10">
        <f t="shared" si="321"/>
        <v>45959</v>
      </c>
      <c r="H5041" t="s">
        <v>284</v>
      </c>
      <c r="I5041" s="12" t="str">
        <f t="shared" si="322"/>
        <v>2953943</v>
      </c>
      <c r="J5041" s="10">
        <v>45959</v>
      </c>
      <c r="L5041" s="11">
        <f t="shared" si="323"/>
        <v>-53943</v>
      </c>
    </row>
    <row r="5042" spans="1:12">
      <c r="A5042" t="s">
        <v>305</v>
      </c>
      <c r="B5042" t="s">
        <v>41</v>
      </c>
      <c r="C5042">
        <v>5401113</v>
      </c>
      <c r="D5042" s="10">
        <v>45929</v>
      </c>
      <c r="E5042" s="11">
        <v>714980</v>
      </c>
      <c r="F5042" t="s">
        <v>288</v>
      </c>
      <c r="G5042" s="10">
        <f t="shared" si="321"/>
        <v>45959</v>
      </c>
      <c r="H5042" t="s">
        <v>284</v>
      </c>
      <c r="I5042" s="12" t="str">
        <f t="shared" si="322"/>
        <v>5401113714980</v>
      </c>
      <c r="J5042" s="10">
        <v>45929</v>
      </c>
      <c r="K5042" s="11">
        <v>714980</v>
      </c>
      <c r="L5042" s="11">
        <f t="shared" si="323"/>
        <v>0</v>
      </c>
    </row>
    <row r="5043" spans="1:12">
      <c r="A5043" t="s">
        <v>336</v>
      </c>
      <c r="B5043" t="s">
        <v>41</v>
      </c>
      <c r="C5043">
        <v>62056</v>
      </c>
      <c r="D5043" s="10">
        <v>45929</v>
      </c>
      <c r="E5043" s="11">
        <v>289200</v>
      </c>
      <c r="F5043" t="s">
        <v>288</v>
      </c>
      <c r="G5043" s="10">
        <f t="shared" si="321"/>
        <v>45959</v>
      </c>
      <c r="H5043" t="s">
        <v>284</v>
      </c>
      <c r="I5043" s="12" t="str">
        <f t="shared" si="322"/>
        <v>62056289200</v>
      </c>
      <c r="J5043" s="10">
        <v>45929</v>
      </c>
      <c r="K5043" s="11">
        <v>289200</v>
      </c>
      <c r="L5043" s="11">
        <f t="shared" si="323"/>
        <v>0</v>
      </c>
    </row>
    <row r="5044" spans="1:12">
      <c r="A5044" t="s">
        <v>853</v>
      </c>
      <c r="B5044" t="s">
        <v>41</v>
      </c>
      <c r="C5044">
        <v>2119537</v>
      </c>
      <c r="D5044" s="10">
        <v>45930</v>
      </c>
      <c r="E5044" s="11">
        <v>659850</v>
      </c>
      <c r="F5044" t="s">
        <v>288</v>
      </c>
      <c r="G5044" s="10">
        <f t="shared" si="321"/>
        <v>45960</v>
      </c>
      <c r="H5044" t="s">
        <v>284</v>
      </c>
      <c r="I5044" s="12" t="str">
        <f t="shared" si="322"/>
        <v>2119537659850</v>
      </c>
      <c r="J5044" s="10">
        <v>45930</v>
      </c>
      <c r="K5044" s="11">
        <v>659850</v>
      </c>
      <c r="L5044" s="11">
        <f t="shared" si="323"/>
        <v>0</v>
      </c>
    </row>
    <row r="5045" spans="1:12">
      <c r="A5045" t="s">
        <v>748</v>
      </c>
      <c r="B5045" t="s">
        <v>41</v>
      </c>
      <c r="C5045">
        <v>542432</v>
      </c>
      <c r="D5045" s="10">
        <v>45930</v>
      </c>
      <c r="E5045" s="11">
        <v>499990</v>
      </c>
      <c r="F5045" t="s">
        <v>288</v>
      </c>
      <c r="G5045" s="10">
        <f t="shared" si="321"/>
        <v>45960</v>
      </c>
      <c r="H5045" t="s">
        <v>284</v>
      </c>
      <c r="I5045" s="12" t="str">
        <f t="shared" si="322"/>
        <v>542432499990</v>
      </c>
      <c r="J5045" s="10">
        <v>45929</v>
      </c>
      <c r="K5045" s="11">
        <v>499990</v>
      </c>
      <c r="L5045" s="11">
        <f t="shared" si="323"/>
        <v>0</v>
      </c>
    </row>
    <row r="5046" spans="1:12">
      <c r="A5046" t="s">
        <v>584</v>
      </c>
      <c r="B5046" t="s">
        <v>41</v>
      </c>
      <c r="C5046">
        <v>16283</v>
      </c>
      <c r="D5046" s="10">
        <v>45930</v>
      </c>
      <c r="E5046" s="11">
        <v>2944920</v>
      </c>
      <c r="F5046" t="s">
        <v>288</v>
      </c>
      <c r="G5046" s="10">
        <f t="shared" si="321"/>
        <v>45960</v>
      </c>
      <c r="H5046" t="s">
        <v>284</v>
      </c>
      <c r="I5046" s="12" t="str">
        <f t="shared" si="322"/>
        <v>162832944920</v>
      </c>
      <c r="J5046" s="10">
        <v>45930</v>
      </c>
      <c r="K5046" s="11">
        <v>2944920</v>
      </c>
      <c r="L5046" s="11">
        <f t="shared" si="323"/>
        <v>0</v>
      </c>
    </row>
    <row r="5047" spans="1:12">
      <c r="A5047" t="s">
        <v>914</v>
      </c>
      <c r="B5047" t="s">
        <v>310</v>
      </c>
      <c r="C5047">
        <v>11218590</v>
      </c>
      <c r="D5047" s="10">
        <v>45930</v>
      </c>
      <c r="E5047" s="11">
        <v>-481</v>
      </c>
      <c r="F5047" t="s">
        <v>288</v>
      </c>
      <c r="G5047" s="10">
        <f t="shared" si="321"/>
        <v>45960</v>
      </c>
      <c r="H5047" t="s">
        <v>311</v>
      </c>
      <c r="I5047" s="12" t="str">
        <f t="shared" si="322"/>
        <v>11218590-481</v>
      </c>
      <c r="L5047" s="11">
        <f t="shared" si="323"/>
        <v>481</v>
      </c>
    </row>
    <row r="5048" spans="1:12">
      <c r="A5048" t="s">
        <v>317</v>
      </c>
      <c r="B5048" t="s">
        <v>41</v>
      </c>
      <c r="C5048">
        <v>24877068</v>
      </c>
      <c r="D5048" s="10">
        <v>45930</v>
      </c>
      <c r="E5048" s="11">
        <v>684950</v>
      </c>
      <c r="F5048" t="s">
        <v>288</v>
      </c>
      <c r="G5048" s="10">
        <f t="shared" si="321"/>
        <v>45960</v>
      </c>
      <c r="H5048" t="s">
        <v>284</v>
      </c>
      <c r="I5048" s="12" t="str">
        <f t="shared" si="322"/>
        <v>24877068684950</v>
      </c>
      <c r="J5048" s="10">
        <v>45930</v>
      </c>
      <c r="K5048" s="11">
        <v>684950</v>
      </c>
      <c r="L5048" s="11">
        <f t="shared" si="323"/>
        <v>0</v>
      </c>
    </row>
    <row r="5049" spans="1:12">
      <c r="A5049" t="s">
        <v>59</v>
      </c>
      <c r="B5049" t="s">
        <v>41</v>
      </c>
      <c r="C5049">
        <v>10090</v>
      </c>
      <c r="D5049" s="10">
        <v>45930</v>
      </c>
      <c r="E5049" s="11">
        <v>141276</v>
      </c>
      <c r="F5049" t="s">
        <v>288</v>
      </c>
      <c r="G5049" s="10">
        <f t="shared" si="321"/>
        <v>45960</v>
      </c>
      <c r="H5049" t="s">
        <v>284</v>
      </c>
      <c r="I5049" s="12" t="str">
        <f t="shared" si="322"/>
        <v>10090141276</v>
      </c>
      <c r="J5049" s="10">
        <v>45959</v>
      </c>
      <c r="K5049" s="11">
        <v>141276</v>
      </c>
      <c r="L5049" s="11">
        <f t="shared" si="323"/>
        <v>0</v>
      </c>
    </row>
    <row r="5050" spans="1:12">
      <c r="A5050" t="s">
        <v>706</v>
      </c>
      <c r="B5050" t="s">
        <v>41</v>
      </c>
      <c r="C5050">
        <v>2755</v>
      </c>
      <c r="D5050" s="10">
        <v>45930</v>
      </c>
      <c r="E5050" s="11">
        <v>64558</v>
      </c>
      <c r="F5050" t="s">
        <v>288</v>
      </c>
      <c r="G5050" s="10">
        <f t="shared" si="321"/>
        <v>45960</v>
      </c>
      <c r="H5050" t="s">
        <v>284</v>
      </c>
      <c r="I5050" s="12" t="str">
        <f t="shared" si="322"/>
        <v>275564558</v>
      </c>
      <c r="J5050" s="10">
        <v>45959</v>
      </c>
      <c r="K5050" s="11">
        <v>64558</v>
      </c>
      <c r="L5050" s="11">
        <f t="shared" si="323"/>
        <v>0</v>
      </c>
    </row>
    <row r="5051" spans="1:12">
      <c r="A5051" t="s">
        <v>50</v>
      </c>
      <c r="B5051" t="s">
        <v>41</v>
      </c>
      <c r="C5051">
        <v>20253</v>
      </c>
      <c r="D5051" s="10">
        <v>45930</v>
      </c>
      <c r="E5051" s="11">
        <v>311481</v>
      </c>
      <c r="F5051" t="s">
        <v>288</v>
      </c>
      <c r="G5051" s="10">
        <f t="shared" si="321"/>
        <v>45960</v>
      </c>
      <c r="H5051" t="s">
        <v>284</v>
      </c>
      <c r="I5051" s="12" t="str">
        <f t="shared" si="322"/>
        <v>20253311481</v>
      </c>
      <c r="J5051" s="10">
        <v>45959</v>
      </c>
      <c r="K5051" s="11">
        <v>311481</v>
      </c>
      <c r="L5051" s="11">
        <f t="shared" si="323"/>
        <v>0</v>
      </c>
    </row>
    <row r="5052" spans="1:12">
      <c r="A5052" t="s">
        <v>50</v>
      </c>
      <c r="B5052" t="s">
        <v>41</v>
      </c>
      <c r="C5052">
        <v>20252</v>
      </c>
      <c r="D5052" s="10">
        <v>45930</v>
      </c>
      <c r="E5052" s="11">
        <v>896650</v>
      </c>
      <c r="F5052" t="s">
        <v>288</v>
      </c>
      <c r="G5052" s="10">
        <f t="shared" si="321"/>
        <v>45960</v>
      </c>
      <c r="H5052" t="s">
        <v>284</v>
      </c>
      <c r="I5052" s="12" t="str">
        <f t="shared" si="322"/>
        <v>20252896650</v>
      </c>
      <c r="J5052" s="10">
        <v>45959</v>
      </c>
      <c r="K5052" s="11">
        <v>896650</v>
      </c>
      <c r="L5052" s="11">
        <f t="shared" si="323"/>
        <v>0</v>
      </c>
    </row>
    <row r="5053" spans="1:12">
      <c r="A5053" t="s">
        <v>98</v>
      </c>
      <c r="B5053" t="s">
        <v>41</v>
      </c>
      <c r="C5053">
        <v>10472</v>
      </c>
      <c r="D5053" s="10">
        <v>45930</v>
      </c>
      <c r="E5053" s="11">
        <v>84823</v>
      </c>
      <c r="F5053" t="s">
        <v>288</v>
      </c>
      <c r="G5053" s="10">
        <f t="shared" si="321"/>
        <v>45960</v>
      </c>
      <c r="H5053" t="s">
        <v>284</v>
      </c>
      <c r="I5053" s="12" t="str">
        <f t="shared" si="322"/>
        <v>1047284823</v>
      </c>
      <c r="J5053" s="10">
        <v>45959</v>
      </c>
      <c r="K5053" s="11">
        <v>84823</v>
      </c>
      <c r="L5053" s="11">
        <f t="shared" si="323"/>
        <v>0</v>
      </c>
    </row>
    <row r="5054" spans="1:12">
      <c r="A5054" t="s">
        <v>98</v>
      </c>
      <c r="B5054" t="s">
        <v>41</v>
      </c>
      <c r="C5054">
        <v>10473</v>
      </c>
      <c r="D5054" s="10">
        <v>45930</v>
      </c>
      <c r="E5054" s="11">
        <v>886676</v>
      </c>
      <c r="F5054" t="s">
        <v>288</v>
      </c>
      <c r="G5054" s="10">
        <f t="shared" si="321"/>
        <v>45960</v>
      </c>
      <c r="H5054" t="s">
        <v>284</v>
      </c>
      <c r="I5054" s="12" t="str">
        <f t="shared" si="322"/>
        <v>10473886676</v>
      </c>
      <c r="J5054" s="10">
        <v>45959</v>
      </c>
      <c r="K5054" s="11">
        <v>886676</v>
      </c>
      <c r="L5054" s="11">
        <f t="shared" si="323"/>
        <v>0</v>
      </c>
    </row>
    <row r="5055" spans="1:12">
      <c r="A5055" t="s">
        <v>98</v>
      </c>
      <c r="B5055" t="s">
        <v>41</v>
      </c>
      <c r="C5055">
        <v>10478</v>
      </c>
      <c r="D5055" s="10">
        <v>45930</v>
      </c>
      <c r="E5055" s="11">
        <v>88346</v>
      </c>
      <c r="F5055" t="s">
        <v>288</v>
      </c>
      <c r="G5055" s="10">
        <f t="shared" si="321"/>
        <v>45960</v>
      </c>
      <c r="H5055" t="s">
        <v>284</v>
      </c>
      <c r="I5055" s="12" t="str">
        <f t="shared" si="322"/>
        <v>1047888346</v>
      </c>
      <c r="J5055" s="10">
        <v>45959</v>
      </c>
      <c r="K5055" s="11">
        <v>88346</v>
      </c>
      <c r="L5055" s="11">
        <f t="shared" si="323"/>
        <v>0</v>
      </c>
    </row>
    <row r="5056" spans="1:12">
      <c r="A5056" t="s">
        <v>289</v>
      </c>
      <c r="B5056" t="s">
        <v>41</v>
      </c>
      <c r="C5056">
        <v>8904</v>
      </c>
      <c r="D5056" s="10">
        <v>45930</v>
      </c>
      <c r="E5056" s="11">
        <v>310458</v>
      </c>
      <c r="F5056" t="s">
        <v>288</v>
      </c>
      <c r="G5056" s="10">
        <f t="shared" si="321"/>
        <v>45960</v>
      </c>
      <c r="H5056" t="s">
        <v>284</v>
      </c>
      <c r="I5056" s="12" t="str">
        <f t="shared" si="322"/>
        <v>8904310458</v>
      </c>
      <c r="J5056" s="10">
        <v>45959</v>
      </c>
      <c r="K5056" s="11">
        <v>310458</v>
      </c>
      <c r="L5056" s="11">
        <f t="shared" si="323"/>
        <v>0</v>
      </c>
    </row>
    <row r="5057" spans="1:14">
      <c r="A5057" t="s">
        <v>55</v>
      </c>
      <c r="B5057" t="s">
        <v>41</v>
      </c>
      <c r="C5057">
        <v>1221709</v>
      </c>
      <c r="D5057" s="10">
        <v>45930</v>
      </c>
      <c r="E5057" s="11">
        <v>2692257</v>
      </c>
      <c r="F5057" t="s">
        <v>288</v>
      </c>
      <c r="G5057" s="10">
        <f t="shared" si="321"/>
        <v>45960</v>
      </c>
      <c r="H5057" t="s">
        <v>284</v>
      </c>
      <c r="I5057" s="12" t="str">
        <f t="shared" si="322"/>
        <v>12217092692257</v>
      </c>
      <c r="J5057" s="10">
        <v>45959</v>
      </c>
      <c r="K5057" s="11">
        <v>2692257</v>
      </c>
      <c r="L5057" s="11">
        <f t="shared" si="323"/>
        <v>0</v>
      </c>
    </row>
    <row r="5058" spans="1:14">
      <c r="A5058" t="s">
        <v>305</v>
      </c>
      <c r="B5058" t="s">
        <v>41</v>
      </c>
      <c r="C5058">
        <v>5401348</v>
      </c>
      <c r="D5058" s="10">
        <v>45930</v>
      </c>
      <c r="E5058" s="11">
        <v>1455870</v>
      </c>
      <c r="F5058" t="s">
        <v>288</v>
      </c>
      <c r="G5058" s="10">
        <f t="shared" ref="G5058:G5121" si="324">+D5058+30</f>
        <v>45960</v>
      </c>
      <c r="H5058" t="s">
        <v>284</v>
      </c>
      <c r="I5058" s="12" t="str">
        <f t="shared" ref="I5058:I5121" si="325">+C5058&amp;E5058</f>
        <v>54013481455870</v>
      </c>
      <c r="J5058" s="10">
        <v>45930</v>
      </c>
      <c r="K5058" s="11">
        <v>1455870</v>
      </c>
      <c r="L5058" s="11">
        <f t="shared" si="323"/>
        <v>0</v>
      </c>
    </row>
    <row r="5059" spans="1:14">
      <c r="A5059" t="s">
        <v>977</v>
      </c>
      <c r="B5059" t="s">
        <v>41</v>
      </c>
      <c r="C5059">
        <v>85</v>
      </c>
      <c r="D5059" s="10">
        <v>45930</v>
      </c>
      <c r="E5059" s="11">
        <v>3716089</v>
      </c>
      <c r="F5059" t="s">
        <v>288</v>
      </c>
      <c r="G5059" s="10">
        <f t="shared" si="324"/>
        <v>45960</v>
      </c>
      <c r="H5059" t="s">
        <v>284</v>
      </c>
      <c r="I5059" s="12" t="str">
        <f t="shared" si="325"/>
        <v>853716089</v>
      </c>
      <c r="J5059" s="10">
        <v>45911</v>
      </c>
      <c r="K5059" s="11">
        <v>3716089</v>
      </c>
      <c r="L5059" s="11">
        <f t="shared" si="323"/>
        <v>0</v>
      </c>
      <c r="M5059" t="s">
        <v>611</v>
      </c>
    </row>
    <row r="5060" spans="1:14">
      <c r="A5060" t="s">
        <v>977</v>
      </c>
      <c r="B5060" t="s">
        <v>41</v>
      </c>
      <c r="C5060">
        <v>84</v>
      </c>
      <c r="D5060" s="10">
        <v>45930</v>
      </c>
      <c r="E5060" s="11">
        <v>6969440</v>
      </c>
      <c r="F5060" t="s">
        <v>288</v>
      </c>
      <c r="G5060" s="10">
        <f t="shared" si="324"/>
        <v>45960</v>
      </c>
      <c r="H5060" t="s">
        <v>284</v>
      </c>
      <c r="I5060" s="12" t="str">
        <f t="shared" si="325"/>
        <v>846969440</v>
      </c>
      <c r="J5060" s="10">
        <v>45880</v>
      </c>
      <c r="K5060" s="11">
        <v>6969440</v>
      </c>
      <c r="L5060" s="11">
        <f t="shared" si="323"/>
        <v>0</v>
      </c>
      <c r="M5060" t="s">
        <v>611</v>
      </c>
    </row>
    <row r="5061" spans="1:14">
      <c r="A5061" t="s">
        <v>977</v>
      </c>
      <c r="B5061" t="s">
        <v>41</v>
      </c>
      <c r="C5061">
        <v>86</v>
      </c>
      <c r="D5061" s="10">
        <v>45930</v>
      </c>
      <c r="E5061" s="11">
        <v>6303570</v>
      </c>
      <c r="F5061" t="s">
        <v>288</v>
      </c>
      <c r="G5061" s="10">
        <f t="shared" si="324"/>
        <v>45960</v>
      </c>
      <c r="H5061" t="s">
        <v>284</v>
      </c>
      <c r="I5061" s="12" t="str">
        <f t="shared" si="325"/>
        <v>866303570</v>
      </c>
      <c r="J5061" s="10">
        <v>45938</v>
      </c>
      <c r="K5061" s="11">
        <v>6303570</v>
      </c>
      <c r="L5061" s="11">
        <f t="shared" si="323"/>
        <v>0</v>
      </c>
      <c r="M5061" t="s">
        <v>611</v>
      </c>
    </row>
    <row r="5062" spans="1:14">
      <c r="A5062" t="s">
        <v>978</v>
      </c>
      <c r="B5062" t="s">
        <v>41</v>
      </c>
      <c r="C5062">
        <v>71</v>
      </c>
      <c r="D5062" s="10">
        <v>45930</v>
      </c>
      <c r="E5062" s="11">
        <v>260605</v>
      </c>
      <c r="F5062" t="s">
        <v>288</v>
      </c>
      <c r="G5062" s="10">
        <f t="shared" si="324"/>
        <v>45960</v>
      </c>
      <c r="H5062" t="s">
        <v>284</v>
      </c>
      <c r="I5062" s="12" t="str">
        <f t="shared" si="325"/>
        <v>71260605</v>
      </c>
      <c r="J5062" s="10">
        <v>45930</v>
      </c>
      <c r="K5062" s="11">
        <v>260605</v>
      </c>
      <c r="L5062" s="11">
        <f t="shared" si="323"/>
        <v>0</v>
      </c>
    </row>
    <row r="5063" spans="1:14" ht="15" customHeight="1">
      <c r="A5063" t="s">
        <v>95</v>
      </c>
      <c r="B5063" t="s">
        <v>41</v>
      </c>
      <c r="C5063" s="9">
        <v>6975</v>
      </c>
      <c r="D5063" s="10">
        <v>45930</v>
      </c>
      <c r="E5063" s="11">
        <v>15011331</v>
      </c>
      <c r="F5063" t="s">
        <v>288</v>
      </c>
      <c r="G5063" s="10">
        <f t="shared" si="324"/>
        <v>45960</v>
      </c>
      <c r="H5063" t="s">
        <v>284</v>
      </c>
      <c r="I5063" s="12" t="str">
        <f t="shared" si="325"/>
        <v>697515011331</v>
      </c>
      <c r="J5063" s="10">
        <v>45960</v>
      </c>
      <c r="K5063" s="11">
        <f>15011331-82931-7094+90025</f>
        <v>15011331</v>
      </c>
      <c r="L5063" s="11">
        <f t="shared" si="323"/>
        <v>0</v>
      </c>
      <c r="M5063" t="s">
        <v>979</v>
      </c>
    </row>
    <row r="5064" spans="1:14">
      <c r="A5064" t="s">
        <v>553</v>
      </c>
      <c r="B5064" t="s">
        <v>41</v>
      </c>
      <c r="C5064">
        <v>15200</v>
      </c>
      <c r="D5064" s="10">
        <v>45930</v>
      </c>
      <c r="E5064" s="11">
        <v>133835</v>
      </c>
      <c r="F5064" t="s">
        <v>288</v>
      </c>
      <c r="G5064" s="10">
        <f t="shared" si="324"/>
        <v>45960</v>
      </c>
      <c r="H5064" t="s">
        <v>284</v>
      </c>
      <c r="I5064" s="12" t="str">
        <f t="shared" si="325"/>
        <v>15200133835</v>
      </c>
      <c r="J5064" s="10">
        <v>45959</v>
      </c>
      <c r="K5064" s="11">
        <v>133835</v>
      </c>
      <c r="L5064" s="11">
        <f t="shared" si="323"/>
        <v>0</v>
      </c>
    </row>
    <row r="5065" spans="1:14">
      <c r="A5065" t="s">
        <v>295</v>
      </c>
      <c r="B5065" t="s">
        <v>41</v>
      </c>
      <c r="C5065">
        <v>41858</v>
      </c>
      <c r="D5065" s="10">
        <v>45931</v>
      </c>
      <c r="E5065" s="11">
        <v>47600</v>
      </c>
      <c r="F5065" t="s">
        <v>288</v>
      </c>
      <c r="G5065" s="10">
        <f t="shared" si="324"/>
        <v>45961</v>
      </c>
      <c r="H5065" t="s">
        <v>284</v>
      </c>
      <c r="I5065" s="12" t="str">
        <f t="shared" si="325"/>
        <v>4185847600</v>
      </c>
      <c r="J5065" s="10">
        <v>45931</v>
      </c>
      <c r="K5065" s="11">
        <v>47600</v>
      </c>
      <c r="L5065" s="11">
        <f t="shared" si="323"/>
        <v>0</v>
      </c>
    </row>
    <row r="5066" spans="1:14">
      <c r="A5066" t="s">
        <v>55</v>
      </c>
      <c r="B5066" t="s">
        <v>41</v>
      </c>
      <c r="C5066">
        <v>1221760</v>
      </c>
      <c r="D5066" s="10">
        <v>45931</v>
      </c>
      <c r="E5066" s="11">
        <v>1295990</v>
      </c>
      <c r="F5066" t="s">
        <v>288</v>
      </c>
      <c r="G5066" s="10">
        <f t="shared" si="324"/>
        <v>45961</v>
      </c>
      <c r="H5066" t="s">
        <v>284</v>
      </c>
      <c r="I5066" s="12" t="str">
        <f t="shared" si="325"/>
        <v>12217601295990</v>
      </c>
      <c r="J5066" s="10">
        <v>45959</v>
      </c>
      <c r="K5066" s="11">
        <v>1295990</v>
      </c>
      <c r="L5066" s="11">
        <f t="shared" si="323"/>
        <v>0</v>
      </c>
    </row>
    <row r="5067" spans="1:14">
      <c r="A5067" t="s">
        <v>46</v>
      </c>
      <c r="B5067" t="s">
        <v>41</v>
      </c>
      <c r="C5067">
        <v>26588</v>
      </c>
      <c r="D5067" s="10">
        <v>45931</v>
      </c>
      <c r="E5067" s="11">
        <v>620404</v>
      </c>
      <c r="F5067" t="s">
        <v>288</v>
      </c>
      <c r="G5067" s="10">
        <f t="shared" si="324"/>
        <v>45961</v>
      </c>
      <c r="H5067" t="s">
        <v>284</v>
      </c>
      <c r="I5067" s="12" t="str">
        <f t="shared" si="325"/>
        <v>26588620404</v>
      </c>
      <c r="J5067" s="10">
        <v>45959</v>
      </c>
      <c r="K5067" s="11">
        <v>620404</v>
      </c>
      <c r="L5067" s="11">
        <f t="shared" si="323"/>
        <v>0</v>
      </c>
    </row>
    <row r="5068" spans="1:14">
      <c r="A5068" t="s">
        <v>63</v>
      </c>
      <c r="B5068" t="s">
        <v>41</v>
      </c>
      <c r="C5068">
        <v>10713</v>
      </c>
      <c r="D5068" s="10">
        <v>45931</v>
      </c>
      <c r="E5068" s="11">
        <v>809972</v>
      </c>
      <c r="F5068" t="s">
        <v>288</v>
      </c>
      <c r="G5068" s="10">
        <f t="shared" si="324"/>
        <v>45961</v>
      </c>
      <c r="H5068" t="s">
        <v>284</v>
      </c>
      <c r="I5068" s="12" t="str">
        <f t="shared" si="325"/>
        <v>10713809972</v>
      </c>
      <c r="J5068" s="10">
        <v>45959</v>
      </c>
      <c r="K5068" s="11">
        <v>809972</v>
      </c>
      <c r="L5068" s="11">
        <f t="shared" si="323"/>
        <v>0</v>
      </c>
      <c r="N5068" s="13" t="s">
        <v>613</v>
      </c>
    </row>
    <row r="5069" spans="1:14">
      <c r="A5069" t="s">
        <v>127</v>
      </c>
      <c r="B5069" t="s">
        <v>297</v>
      </c>
      <c r="C5069">
        <v>263320</v>
      </c>
      <c r="D5069" s="10">
        <v>45931</v>
      </c>
      <c r="E5069" s="11">
        <v>92371</v>
      </c>
      <c r="F5069" t="s">
        <v>288</v>
      </c>
      <c r="G5069" s="10">
        <f t="shared" si="324"/>
        <v>45961</v>
      </c>
      <c r="H5069" t="s">
        <v>284</v>
      </c>
      <c r="I5069" s="12" t="str">
        <f t="shared" si="325"/>
        <v>26332092371</v>
      </c>
      <c r="J5069" s="10">
        <v>45959</v>
      </c>
      <c r="K5069" s="11">
        <v>92371</v>
      </c>
      <c r="L5069" s="11">
        <f t="shared" si="323"/>
        <v>0</v>
      </c>
    </row>
    <row r="5070" spans="1:14">
      <c r="A5070" t="s">
        <v>305</v>
      </c>
      <c r="B5070" t="s">
        <v>41</v>
      </c>
      <c r="C5070">
        <v>5401586</v>
      </c>
      <c r="D5070" s="10">
        <v>45931</v>
      </c>
      <c r="E5070" s="11">
        <v>2743970</v>
      </c>
      <c r="F5070" t="s">
        <v>288</v>
      </c>
      <c r="G5070" s="10">
        <f t="shared" si="324"/>
        <v>45961</v>
      </c>
      <c r="H5070" t="s">
        <v>284</v>
      </c>
      <c r="I5070" s="12" t="str">
        <f t="shared" si="325"/>
        <v>54015862743970</v>
      </c>
      <c r="J5070" s="10">
        <v>45931</v>
      </c>
      <c r="K5070" s="11">
        <v>2743970</v>
      </c>
      <c r="L5070" s="11">
        <f t="shared" si="323"/>
        <v>0</v>
      </c>
    </row>
    <row r="5071" spans="1:14">
      <c r="A5071" t="s">
        <v>649</v>
      </c>
      <c r="B5071" t="s">
        <v>41</v>
      </c>
      <c r="C5071">
        <v>3836</v>
      </c>
      <c r="D5071" s="10">
        <v>45932</v>
      </c>
      <c r="E5071" s="11">
        <v>108072</v>
      </c>
      <c r="F5071" t="s">
        <v>288</v>
      </c>
      <c r="G5071" s="10">
        <f t="shared" si="324"/>
        <v>45962</v>
      </c>
      <c r="H5071" t="s">
        <v>284</v>
      </c>
      <c r="I5071" s="12" t="str">
        <f t="shared" si="325"/>
        <v>3836108072</v>
      </c>
      <c r="J5071" s="10">
        <v>45936</v>
      </c>
      <c r="K5071" s="11">
        <v>108072</v>
      </c>
      <c r="L5071" s="11">
        <f t="shared" si="323"/>
        <v>0</v>
      </c>
    </row>
    <row r="5072" spans="1:14">
      <c r="A5072" t="s">
        <v>776</v>
      </c>
      <c r="B5072" t="s">
        <v>41</v>
      </c>
      <c r="C5072">
        <v>5463986</v>
      </c>
      <c r="D5072" s="10">
        <v>45932</v>
      </c>
      <c r="E5072" s="11">
        <v>130350</v>
      </c>
      <c r="F5072" t="s">
        <v>288</v>
      </c>
      <c r="G5072" s="10">
        <f t="shared" si="324"/>
        <v>45962</v>
      </c>
      <c r="H5072" t="s">
        <v>284</v>
      </c>
      <c r="I5072" s="12" t="str">
        <f t="shared" si="325"/>
        <v>5463986130350</v>
      </c>
      <c r="J5072" s="10">
        <v>45932</v>
      </c>
      <c r="K5072" s="11">
        <v>130350</v>
      </c>
      <c r="L5072" s="11">
        <f t="shared" si="323"/>
        <v>0</v>
      </c>
    </row>
    <row r="5073" spans="1:13">
      <c r="A5073" t="s">
        <v>92</v>
      </c>
      <c r="B5073" t="s">
        <v>41</v>
      </c>
      <c r="C5073">
        <v>2551</v>
      </c>
      <c r="D5073" s="10">
        <v>45932</v>
      </c>
      <c r="E5073" s="11">
        <v>841269</v>
      </c>
      <c r="F5073" t="s">
        <v>288</v>
      </c>
      <c r="G5073" s="10">
        <f t="shared" si="324"/>
        <v>45962</v>
      </c>
      <c r="H5073" t="s">
        <v>284</v>
      </c>
      <c r="I5073" s="12" t="str">
        <f t="shared" si="325"/>
        <v>2551841269</v>
      </c>
      <c r="J5073" s="10">
        <v>45959</v>
      </c>
      <c r="K5073" s="11">
        <v>841269</v>
      </c>
      <c r="L5073" s="11">
        <f t="shared" si="323"/>
        <v>0</v>
      </c>
    </row>
    <row r="5074" spans="1:13">
      <c r="A5074" t="s">
        <v>92</v>
      </c>
      <c r="B5074" t="s">
        <v>41</v>
      </c>
      <c r="C5074">
        <v>2550</v>
      </c>
      <c r="D5074" s="10">
        <v>45932</v>
      </c>
      <c r="E5074" s="11">
        <v>3551575</v>
      </c>
      <c r="F5074" t="s">
        <v>288</v>
      </c>
      <c r="G5074" s="10">
        <f t="shared" si="324"/>
        <v>45962</v>
      </c>
      <c r="H5074" t="s">
        <v>284</v>
      </c>
      <c r="I5074" s="12" t="str">
        <f t="shared" si="325"/>
        <v>25503551575</v>
      </c>
      <c r="J5074" s="10">
        <v>45959</v>
      </c>
      <c r="K5074" s="11">
        <v>3551575</v>
      </c>
      <c r="L5074" s="11">
        <f t="shared" si="323"/>
        <v>0</v>
      </c>
    </row>
    <row r="5075" spans="1:13">
      <c r="A5075" t="s">
        <v>93</v>
      </c>
      <c r="B5075" t="s">
        <v>41</v>
      </c>
      <c r="C5075">
        <v>1588</v>
      </c>
      <c r="D5075" s="10">
        <v>45932</v>
      </c>
      <c r="E5075" s="11">
        <v>203958</v>
      </c>
      <c r="F5075" t="s">
        <v>288</v>
      </c>
      <c r="G5075" s="10">
        <f t="shared" si="324"/>
        <v>45962</v>
      </c>
      <c r="H5075" t="s">
        <v>284</v>
      </c>
      <c r="I5075" s="12" t="str">
        <f t="shared" si="325"/>
        <v>1588203958</v>
      </c>
      <c r="J5075" s="10">
        <v>45965</v>
      </c>
      <c r="K5075" s="11">
        <v>203958</v>
      </c>
      <c r="L5075" s="11">
        <f t="shared" si="323"/>
        <v>0</v>
      </c>
    </row>
    <row r="5076" spans="1:13">
      <c r="A5076" t="s">
        <v>50</v>
      </c>
      <c r="B5076" t="s">
        <v>41</v>
      </c>
      <c r="C5076">
        <v>20260</v>
      </c>
      <c r="D5076" s="10">
        <v>45932</v>
      </c>
      <c r="E5076" s="11">
        <v>27920</v>
      </c>
      <c r="F5076" t="s">
        <v>288</v>
      </c>
      <c r="G5076" s="10">
        <f t="shared" si="324"/>
        <v>45962</v>
      </c>
      <c r="H5076" t="s">
        <v>284</v>
      </c>
      <c r="I5076" s="12" t="str">
        <f t="shared" si="325"/>
        <v>2026027920</v>
      </c>
      <c r="J5076" s="10">
        <v>45960</v>
      </c>
      <c r="K5076" s="11">
        <v>27920</v>
      </c>
      <c r="L5076" s="11">
        <f t="shared" si="323"/>
        <v>0</v>
      </c>
    </row>
    <row r="5077" spans="1:13">
      <c r="A5077" t="s">
        <v>128</v>
      </c>
      <c r="B5077" t="s">
        <v>41</v>
      </c>
      <c r="C5077">
        <v>887573</v>
      </c>
      <c r="D5077" s="10">
        <v>45932</v>
      </c>
      <c r="E5077" s="11">
        <v>128251</v>
      </c>
      <c r="F5077" t="s">
        <v>288</v>
      </c>
      <c r="G5077" s="10">
        <f t="shared" si="324"/>
        <v>45962</v>
      </c>
      <c r="H5077" t="s">
        <v>284</v>
      </c>
      <c r="I5077" s="12" t="str">
        <f t="shared" si="325"/>
        <v>887573128251</v>
      </c>
      <c r="J5077" s="10">
        <v>45960</v>
      </c>
      <c r="K5077" s="11">
        <v>128251</v>
      </c>
      <c r="L5077" s="11">
        <f t="shared" si="323"/>
        <v>0</v>
      </c>
    </row>
    <row r="5078" spans="1:13">
      <c r="A5078" t="s">
        <v>305</v>
      </c>
      <c r="B5078" t="s">
        <v>41</v>
      </c>
      <c r="C5078">
        <v>5401953</v>
      </c>
      <c r="D5078" s="10">
        <v>45932</v>
      </c>
      <c r="E5078" s="11">
        <v>1023960</v>
      </c>
      <c r="F5078" t="s">
        <v>288</v>
      </c>
      <c r="G5078" s="10">
        <f t="shared" si="324"/>
        <v>45962</v>
      </c>
      <c r="H5078" t="s">
        <v>284</v>
      </c>
      <c r="I5078" s="12" t="str">
        <f t="shared" si="325"/>
        <v>54019531023960</v>
      </c>
      <c r="J5078" s="10">
        <v>45932</v>
      </c>
      <c r="K5078" s="11">
        <v>1023960</v>
      </c>
      <c r="L5078" s="11">
        <f t="shared" si="323"/>
        <v>0</v>
      </c>
    </row>
    <row r="5079" spans="1:13">
      <c r="A5079" t="s">
        <v>305</v>
      </c>
      <c r="B5079" t="s">
        <v>41</v>
      </c>
      <c r="C5079">
        <v>5401937</v>
      </c>
      <c r="D5079" s="10">
        <v>45932</v>
      </c>
      <c r="E5079" s="11">
        <v>395535</v>
      </c>
      <c r="F5079" t="s">
        <v>288</v>
      </c>
      <c r="G5079" s="10">
        <f t="shared" si="324"/>
        <v>45962</v>
      </c>
      <c r="H5079" t="s">
        <v>284</v>
      </c>
      <c r="I5079" s="12" t="str">
        <f t="shared" si="325"/>
        <v>5401937395535</v>
      </c>
      <c r="J5079" s="10">
        <v>45932</v>
      </c>
      <c r="K5079" s="11">
        <v>395535</v>
      </c>
      <c r="L5079" s="11">
        <f t="shared" si="323"/>
        <v>0</v>
      </c>
    </row>
    <row r="5080" spans="1:13">
      <c r="A5080" t="s">
        <v>980</v>
      </c>
      <c r="B5080" t="s">
        <v>41</v>
      </c>
      <c r="C5080">
        <v>49445</v>
      </c>
      <c r="D5080" s="10">
        <v>45932</v>
      </c>
      <c r="E5080" s="11">
        <v>197820</v>
      </c>
      <c r="F5080" t="s">
        <v>288</v>
      </c>
      <c r="G5080" s="10">
        <f t="shared" si="324"/>
        <v>45962</v>
      </c>
      <c r="H5080" t="s">
        <v>284</v>
      </c>
      <c r="I5080" s="12" t="str">
        <f t="shared" si="325"/>
        <v>49445197820</v>
      </c>
      <c r="J5080" s="10">
        <v>45960</v>
      </c>
      <c r="K5080" s="11">
        <v>197820</v>
      </c>
      <c r="L5080" s="11">
        <f t="shared" si="323"/>
        <v>0</v>
      </c>
    </row>
    <row r="5081" spans="1:13">
      <c r="A5081" t="s">
        <v>981</v>
      </c>
      <c r="B5081" t="s">
        <v>41</v>
      </c>
      <c r="C5081">
        <v>6016</v>
      </c>
      <c r="D5081" s="10">
        <v>45933</v>
      </c>
      <c r="E5081" s="11">
        <v>498980</v>
      </c>
      <c r="F5081" t="s">
        <v>288</v>
      </c>
      <c r="G5081" s="10">
        <f t="shared" si="324"/>
        <v>45963</v>
      </c>
      <c r="H5081" t="s">
        <v>284</v>
      </c>
      <c r="I5081" s="12" t="str">
        <f t="shared" si="325"/>
        <v>6016498980</v>
      </c>
      <c r="J5081" s="10">
        <v>45932</v>
      </c>
      <c r="K5081" s="11">
        <v>498980</v>
      </c>
      <c r="L5081" s="11">
        <f t="shared" si="323"/>
        <v>0</v>
      </c>
    </row>
    <row r="5082" spans="1:13">
      <c r="A5082" t="s">
        <v>57</v>
      </c>
      <c r="B5082" t="s">
        <v>41</v>
      </c>
      <c r="C5082">
        <v>629810</v>
      </c>
      <c r="D5082" s="10">
        <v>45933</v>
      </c>
      <c r="E5082" s="11">
        <v>177850</v>
      </c>
      <c r="F5082" t="s">
        <v>288</v>
      </c>
      <c r="G5082" s="10">
        <f t="shared" si="324"/>
        <v>45963</v>
      </c>
      <c r="H5082" t="s">
        <v>284</v>
      </c>
      <c r="I5082" s="12" t="str">
        <f t="shared" si="325"/>
        <v>629810177850</v>
      </c>
      <c r="J5082" s="10">
        <v>45960</v>
      </c>
      <c r="K5082" s="11">
        <v>177850</v>
      </c>
      <c r="L5082" s="11">
        <f t="shared" si="323"/>
        <v>0</v>
      </c>
    </row>
    <row r="5083" spans="1:13">
      <c r="A5083" t="s">
        <v>53</v>
      </c>
      <c r="B5083" t="s">
        <v>41</v>
      </c>
      <c r="C5083">
        <v>30766</v>
      </c>
      <c r="D5083" s="10">
        <v>45933</v>
      </c>
      <c r="E5083" s="11">
        <v>1799756</v>
      </c>
      <c r="F5083" t="s">
        <v>288</v>
      </c>
      <c r="G5083" s="10">
        <f t="shared" si="324"/>
        <v>45963</v>
      </c>
      <c r="H5083" t="s">
        <v>284</v>
      </c>
      <c r="I5083" s="12" t="str">
        <f t="shared" si="325"/>
        <v>307661799756</v>
      </c>
      <c r="J5083" s="10">
        <v>45960</v>
      </c>
      <c r="K5083" s="11">
        <v>1799756</v>
      </c>
      <c r="L5083" s="11">
        <f t="shared" si="323"/>
        <v>0</v>
      </c>
    </row>
    <row r="5084" spans="1:13">
      <c r="A5084" t="s">
        <v>654</v>
      </c>
      <c r="B5084" t="s">
        <v>41</v>
      </c>
      <c r="C5084">
        <v>10642987</v>
      </c>
      <c r="D5084" s="10">
        <v>45935</v>
      </c>
      <c r="E5084" s="11">
        <v>7990</v>
      </c>
      <c r="F5084" t="s">
        <v>288</v>
      </c>
      <c r="G5084" s="10">
        <f t="shared" si="324"/>
        <v>45965</v>
      </c>
      <c r="H5084" t="s">
        <v>284</v>
      </c>
      <c r="I5084" s="12" t="str">
        <f t="shared" si="325"/>
        <v>106429877990</v>
      </c>
      <c r="J5084" s="10">
        <v>45935</v>
      </c>
      <c r="K5084" s="11">
        <v>7990</v>
      </c>
      <c r="L5084" s="11">
        <f t="shared" si="323"/>
        <v>0</v>
      </c>
    </row>
    <row r="5085" spans="1:13">
      <c r="A5085" t="s">
        <v>488</v>
      </c>
      <c r="B5085" t="s">
        <v>41</v>
      </c>
      <c r="C5085">
        <v>53312666</v>
      </c>
      <c r="D5085" s="10">
        <v>45936</v>
      </c>
      <c r="E5085" s="11">
        <v>8457</v>
      </c>
      <c r="F5085" t="s">
        <v>288</v>
      </c>
      <c r="G5085" s="10">
        <f t="shared" si="324"/>
        <v>45966</v>
      </c>
      <c r="H5085" t="s">
        <v>284</v>
      </c>
      <c r="I5085" s="12" t="str">
        <f t="shared" si="325"/>
        <v>533126668457</v>
      </c>
      <c r="J5085" s="10">
        <v>45936</v>
      </c>
      <c r="K5085" s="11">
        <v>8457</v>
      </c>
      <c r="L5085" s="11">
        <f t="shared" si="323"/>
        <v>0</v>
      </c>
    </row>
    <row r="5086" spans="1:13">
      <c r="A5086" t="s">
        <v>317</v>
      </c>
      <c r="B5086" t="s">
        <v>41</v>
      </c>
      <c r="C5086">
        <v>24885524</v>
      </c>
      <c r="D5086" s="10">
        <v>45936</v>
      </c>
      <c r="E5086" s="11">
        <v>5503890</v>
      </c>
      <c r="F5086" t="s">
        <v>288</v>
      </c>
      <c r="G5086" s="10">
        <f t="shared" si="324"/>
        <v>45966</v>
      </c>
      <c r="H5086" t="s">
        <v>284</v>
      </c>
      <c r="I5086" s="12" t="str">
        <f t="shared" si="325"/>
        <v>248855245503890</v>
      </c>
      <c r="J5086" s="10">
        <v>45936</v>
      </c>
      <c r="K5086" s="11">
        <v>5503890</v>
      </c>
      <c r="L5086" s="11">
        <f t="shared" si="323"/>
        <v>0</v>
      </c>
      <c r="M5086" t="s">
        <v>982</v>
      </c>
    </row>
    <row r="5087" spans="1:13">
      <c r="A5087" t="s">
        <v>92</v>
      </c>
      <c r="B5087" t="s">
        <v>41</v>
      </c>
      <c r="C5087">
        <v>2555</v>
      </c>
      <c r="D5087" s="10">
        <v>45936</v>
      </c>
      <c r="E5087" s="11">
        <v>2048073</v>
      </c>
      <c r="F5087" t="s">
        <v>288</v>
      </c>
      <c r="G5087" s="10">
        <f t="shared" si="324"/>
        <v>45966</v>
      </c>
      <c r="H5087" t="s">
        <v>327</v>
      </c>
      <c r="I5087" s="12" t="str">
        <f t="shared" si="325"/>
        <v>25552048073</v>
      </c>
      <c r="L5087" s="11">
        <f t="shared" si="323"/>
        <v>-2048073</v>
      </c>
    </row>
    <row r="5088" spans="1:13">
      <c r="A5088" t="s">
        <v>337</v>
      </c>
      <c r="B5088" t="s">
        <v>41</v>
      </c>
      <c r="C5088">
        <v>142772057</v>
      </c>
      <c r="D5088" s="10">
        <v>45936</v>
      </c>
      <c r="E5088" s="11">
        <v>68980</v>
      </c>
      <c r="F5088" t="s">
        <v>288</v>
      </c>
      <c r="G5088" s="10">
        <f t="shared" si="324"/>
        <v>45966</v>
      </c>
      <c r="H5088" t="s">
        <v>284</v>
      </c>
      <c r="I5088" s="12" t="str">
        <f t="shared" si="325"/>
        <v>14277205768980</v>
      </c>
      <c r="J5088" s="10">
        <v>45936</v>
      </c>
      <c r="K5088" s="11">
        <v>68980</v>
      </c>
      <c r="L5088" s="11">
        <f t="shared" si="323"/>
        <v>0</v>
      </c>
    </row>
    <row r="5089" spans="1:12">
      <c r="A5089" t="s">
        <v>305</v>
      </c>
      <c r="B5089" t="s">
        <v>41</v>
      </c>
      <c r="C5089">
        <v>5430855</v>
      </c>
      <c r="D5089" s="10">
        <v>45936</v>
      </c>
      <c r="E5089" s="11">
        <v>1303980</v>
      </c>
      <c r="F5089" t="s">
        <v>288</v>
      </c>
      <c r="G5089" s="10">
        <f t="shared" si="324"/>
        <v>45966</v>
      </c>
      <c r="H5089" t="s">
        <v>284</v>
      </c>
      <c r="I5089" s="12" t="str">
        <f t="shared" si="325"/>
        <v>54308551303980</v>
      </c>
      <c r="J5089" s="10">
        <v>45936</v>
      </c>
      <c r="K5089" s="11">
        <v>1303980</v>
      </c>
      <c r="L5089" s="11">
        <f t="shared" si="323"/>
        <v>0</v>
      </c>
    </row>
    <row r="5090" spans="1:12">
      <c r="A5090" t="s">
        <v>710</v>
      </c>
      <c r="B5090" t="s">
        <v>41</v>
      </c>
      <c r="C5090">
        <v>14688</v>
      </c>
      <c r="D5090" s="10">
        <v>45936</v>
      </c>
      <c r="E5090" s="11">
        <v>279924</v>
      </c>
      <c r="F5090" t="s">
        <v>288</v>
      </c>
      <c r="G5090" s="10">
        <f t="shared" si="324"/>
        <v>45966</v>
      </c>
      <c r="H5090" t="s">
        <v>284</v>
      </c>
      <c r="I5090" s="12" t="str">
        <f t="shared" si="325"/>
        <v>14688279924</v>
      </c>
      <c r="J5090" s="10">
        <v>45965</v>
      </c>
      <c r="K5090" s="11">
        <v>279924</v>
      </c>
      <c r="L5090" s="11">
        <f t="shared" si="323"/>
        <v>0</v>
      </c>
    </row>
    <row r="5091" spans="1:12">
      <c r="A5091" t="s">
        <v>710</v>
      </c>
      <c r="B5091" t="s">
        <v>41</v>
      </c>
      <c r="C5091">
        <v>14687</v>
      </c>
      <c r="D5091" s="10">
        <v>45936</v>
      </c>
      <c r="E5091" s="11">
        <v>1266469</v>
      </c>
      <c r="F5091" t="s">
        <v>288</v>
      </c>
      <c r="G5091" s="10">
        <f t="shared" si="324"/>
        <v>45966</v>
      </c>
      <c r="H5091" t="s">
        <v>284</v>
      </c>
      <c r="I5091" s="12" t="str">
        <f t="shared" si="325"/>
        <v>146871266469</v>
      </c>
      <c r="J5091" s="10">
        <v>45965</v>
      </c>
      <c r="K5091" s="11">
        <v>1266469</v>
      </c>
      <c r="L5091" s="11">
        <f t="shared" si="323"/>
        <v>0</v>
      </c>
    </row>
    <row r="5092" spans="1:12">
      <c r="A5092" t="s">
        <v>61</v>
      </c>
      <c r="B5092" t="s">
        <v>297</v>
      </c>
      <c r="C5092">
        <v>2622</v>
      </c>
      <c r="D5092" s="10">
        <v>45936</v>
      </c>
      <c r="E5092" s="11">
        <v>1396597</v>
      </c>
      <c r="F5092" t="s">
        <v>288</v>
      </c>
      <c r="G5092" s="10">
        <f t="shared" si="324"/>
        <v>45966</v>
      </c>
      <c r="H5092" t="s">
        <v>284</v>
      </c>
      <c r="I5092" s="12" t="str">
        <f t="shared" si="325"/>
        <v>26221396597</v>
      </c>
      <c r="J5092" s="10">
        <v>45965</v>
      </c>
      <c r="K5092" s="11">
        <v>1396597</v>
      </c>
      <c r="L5092" s="11">
        <f t="shared" si="323"/>
        <v>0</v>
      </c>
    </row>
    <row r="5093" spans="1:12">
      <c r="A5093" t="s">
        <v>93</v>
      </c>
      <c r="B5093" t="s">
        <v>41</v>
      </c>
      <c r="C5093">
        <v>1591</v>
      </c>
      <c r="D5093" s="10">
        <v>45937</v>
      </c>
      <c r="E5093" s="11">
        <v>361165</v>
      </c>
      <c r="F5093" t="s">
        <v>288</v>
      </c>
      <c r="G5093" s="10">
        <f t="shared" si="324"/>
        <v>45967</v>
      </c>
      <c r="H5093" t="s">
        <v>327</v>
      </c>
      <c r="I5093" s="12" t="str">
        <f t="shared" si="325"/>
        <v>1591361165</v>
      </c>
      <c r="L5093" s="11">
        <f t="shared" si="323"/>
        <v>-361165</v>
      </c>
    </row>
    <row r="5094" spans="1:12" ht="0.65" customHeight="1">
      <c r="A5094" t="s">
        <v>776</v>
      </c>
      <c r="B5094" t="s">
        <v>41</v>
      </c>
      <c r="C5094">
        <v>5469027</v>
      </c>
      <c r="D5094" s="10">
        <v>45937</v>
      </c>
      <c r="E5094" s="11">
        <v>154580</v>
      </c>
      <c r="F5094" t="s">
        <v>288</v>
      </c>
      <c r="G5094" s="10">
        <f t="shared" si="324"/>
        <v>45967</v>
      </c>
      <c r="H5094" t="s">
        <v>284</v>
      </c>
      <c r="I5094" s="12" t="str">
        <f t="shared" si="325"/>
        <v>5469027154580</v>
      </c>
      <c r="J5094" s="10">
        <v>45937</v>
      </c>
      <c r="K5094" s="11">
        <v>154580</v>
      </c>
      <c r="L5094" s="11">
        <f t="shared" si="323"/>
        <v>0</v>
      </c>
    </row>
    <row r="5095" spans="1:12">
      <c r="A5095" t="s">
        <v>92</v>
      </c>
      <c r="B5095" t="s">
        <v>310</v>
      </c>
      <c r="C5095">
        <v>1909</v>
      </c>
      <c r="D5095" s="10">
        <v>45937</v>
      </c>
      <c r="E5095" s="11">
        <v>-2048073</v>
      </c>
      <c r="F5095" t="s">
        <v>288</v>
      </c>
      <c r="G5095" s="10">
        <f t="shared" si="324"/>
        <v>45967</v>
      </c>
      <c r="H5095" t="s">
        <v>311</v>
      </c>
      <c r="I5095" s="12" t="str">
        <f t="shared" si="325"/>
        <v>1909-2048073</v>
      </c>
      <c r="L5095" s="11">
        <f t="shared" si="323"/>
        <v>2048073</v>
      </c>
    </row>
    <row r="5096" spans="1:12">
      <c r="A5096" t="s">
        <v>93</v>
      </c>
      <c r="B5096" t="s">
        <v>310</v>
      </c>
      <c r="C5096">
        <v>979</v>
      </c>
      <c r="D5096" s="10">
        <v>45937</v>
      </c>
      <c r="E5096" s="11">
        <v>-361165</v>
      </c>
      <c r="F5096" t="s">
        <v>288</v>
      </c>
      <c r="G5096" s="10">
        <f t="shared" si="324"/>
        <v>45967</v>
      </c>
      <c r="H5096" t="s">
        <v>311</v>
      </c>
      <c r="I5096" s="12" t="str">
        <f t="shared" si="325"/>
        <v>979-361165</v>
      </c>
      <c r="L5096" s="11">
        <f t="shared" si="323"/>
        <v>361165</v>
      </c>
    </row>
    <row r="5097" spans="1:12">
      <c r="A5097" t="s">
        <v>92</v>
      </c>
      <c r="B5097" t="s">
        <v>41</v>
      </c>
      <c r="C5097">
        <v>2567</v>
      </c>
      <c r="D5097" s="10">
        <v>45937</v>
      </c>
      <c r="E5097" s="11">
        <v>594917</v>
      </c>
      <c r="F5097" t="s">
        <v>288</v>
      </c>
      <c r="G5097" s="10">
        <f t="shared" si="324"/>
        <v>45967</v>
      </c>
      <c r="H5097" t="s">
        <v>284</v>
      </c>
      <c r="I5097" s="12" t="str">
        <f t="shared" si="325"/>
        <v>2567594917</v>
      </c>
      <c r="J5097" s="10">
        <v>45965</v>
      </c>
      <c r="K5097" s="11">
        <v>594917</v>
      </c>
      <c r="L5097" s="11">
        <f t="shared" si="323"/>
        <v>0</v>
      </c>
    </row>
    <row r="5098" spans="1:12">
      <c r="A5098" t="s">
        <v>92</v>
      </c>
      <c r="B5098" t="s">
        <v>41</v>
      </c>
      <c r="C5098">
        <v>2568</v>
      </c>
      <c r="D5098" s="10">
        <v>45937</v>
      </c>
      <c r="E5098" s="11">
        <v>5200978</v>
      </c>
      <c r="F5098" t="s">
        <v>288</v>
      </c>
      <c r="G5098" s="10">
        <f t="shared" si="324"/>
        <v>45967</v>
      </c>
      <c r="H5098" t="s">
        <v>284</v>
      </c>
      <c r="I5098" s="12" t="str">
        <f t="shared" si="325"/>
        <v>25685200978</v>
      </c>
      <c r="J5098" s="10">
        <v>45965</v>
      </c>
      <c r="K5098" s="11">
        <v>5200978</v>
      </c>
      <c r="L5098" s="11">
        <f t="shared" si="323"/>
        <v>0</v>
      </c>
    </row>
    <row r="5099" spans="1:12">
      <c r="A5099" t="s">
        <v>93</v>
      </c>
      <c r="B5099" t="s">
        <v>41</v>
      </c>
      <c r="C5099">
        <v>1592</v>
      </c>
      <c r="D5099" s="10">
        <v>45937</v>
      </c>
      <c r="E5099" s="11">
        <v>361165</v>
      </c>
      <c r="F5099" t="s">
        <v>288</v>
      </c>
      <c r="G5099" s="10">
        <f t="shared" si="324"/>
        <v>45967</v>
      </c>
      <c r="H5099" t="s">
        <v>284</v>
      </c>
      <c r="I5099" s="12" t="str">
        <f t="shared" si="325"/>
        <v>1592361165</v>
      </c>
      <c r="J5099" s="10">
        <v>45965</v>
      </c>
      <c r="K5099" s="11">
        <v>361165</v>
      </c>
      <c r="L5099" s="11">
        <f t="shared" si="323"/>
        <v>0</v>
      </c>
    </row>
    <row r="5100" spans="1:12">
      <c r="A5100" t="s">
        <v>93</v>
      </c>
      <c r="B5100" t="s">
        <v>41</v>
      </c>
      <c r="C5100">
        <v>1590</v>
      </c>
      <c r="D5100" s="10">
        <v>45937</v>
      </c>
      <c r="E5100" s="11">
        <v>239975</v>
      </c>
      <c r="F5100" t="s">
        <v>288</v>
      </c>
      <c r="G5100" s="10">
        <f t="shared" si="324"/>
        <v>45967</v>
      </c>
      <c r="H5100" t="s">
        <v>284</v>
      </c>
      <c r="I5100" s="12" t="str">
        <f t="shared" si="325"/>
        <v>1590239975</v>
      </c>
      <c r="J5100" s="10">
        <v>45965</v>
      </c>
      <c r="K5100" s="11">
        <v>239975</v>
      </c>
      <c r="L5100" s="11">
        <f t="shared" si="323"/>
        <v>0</v>
      </c>
    </row>
    <row r="5101" spans="1:12">
      <c r="A5101" t="s">
        <v>983</v>
      </c>
      <c r="B5101" t="s">
        <v>41</v>
      </c>
      <c r="C5101">
        <v>205</v>
      </c>
      <c r="D5101" s="10">
        <v>45937</v>
      </c>
      <c r="E5101" s="11">
        <v>94950</v>
      </c>
      <c r="F5101" t="s">
        <v>288</v>
      </c>
      <c r="G5101" s="10">
        <f t="shared" si="324"/>
        <v>45967</v>
      </c>
      <c r="H5101" t="s">
        <v>284</v>
      </c>
      <c r="I5101" s="12" t="str">
        <f t="shared" si="325"/>
        <v>20594950</v>
      </c>
      <c r="J5101" s="10">
        <v>45954</v>
      </c>
      <c r="K5101" s="11">
        <v>94950</v>
      </c>
      <c r="L5101" s="11">
        <f t="shared" si="323"/>
        <v>0</v>
      </c>
    </row>
    <row r="5102" spans="1:12">
      <c r="A5102" t="s">
        <v>984</v>
      </c>
      <c r="B5102" t="s">
        <v>41</v>
      </c>
      <c r="C5102">
        <v>84711</v>
      </c>
      <c r="D5102" s="10">
        <v>45937</v>
      </c>
      <c r="E5102" s="11">
        <v>161940</v>
      </c>
      <c r="F5102" t="s">
        <v>288</v>
      </c>
      <c r="G5102" s="10">
        <f t="shared" si="324"/>
        <v>45967</v>
      </c>
      <c r="H5102" t="s">
        <v>284</v>
      </c>
      <c r="I5102" s="12" t="str">
        <f t="shared" si="325"/>
        <v>84711161940</v>
      </c>
      <c r="J5102" s="10">
        <v>45936</v>
      </c>
      <c r="K5102" s="11">
        <v>161940</v>
      </c>
      <c r="L5102" s="11">
        <f t="shared" si="323"/>
        <v>0</v>
      </c>
    </row>
    <row r="5103" spans="1:12">
      <c r="A5103" t="s">
        <v>336</v>
      </c>
      <c r="B5103" t="s">
        <v>41</v>
      </c>
      <c r="C5103">
        <v>62636</v>
      </c>
      <c r="D5103" s="10">
        <v>45937</v>
      </c>
      <c r="E5103" s="11">
        <v>241911</v>
      </c>
      <c r="F5103" t="s">
        <v>288</v>
      </c>
      <c r="G5103" s="10">
        <f t="shared" si="324"/>
        <v>45967</v>
      </c>
      <c r="H5103" t="s">
        <v>284</v>
      </c>
      <c r="I5103" s="12" t="str">
        <f t="shared" si="325"/>
        <v>62636241911</v>
      </c>
      <c r="J5103" s="10">
        <v>45937</v>
      </c>
      <c r="K5103" s="11">
        <v>241911</v>
      </c>
      <c r="L5103" s="11">
        <f t="shared" si="323"/>
        <v>0</v>
      </c>
    </row>
    <row r="5104" spans="1:12">
      <c r="A5104" t="s">
        <v>965</v>
      </c>
      <c r="B5104" t="s">
        <v>41</v>
      </c>
      <c r="C5104" s="9">
        <v>56713</v>
      </c>
      <c r="D5104" s="10">
        <v>45937</v>
      </c>
      <c r="E5104" s="11">
        <v>323941</v>
      </c>
      <c r="F5104" t="s">
        <v>288</v>
      </c>
      <c r="G5104" s="10">
        <f t="shared" si="324"/>
        <v>45967</v>
      </c>
      <c r="H5104" t="s">
        <v>284</v>
      </c>
      <c r="I5104" s="12" t="str">
        <f t="shared" si="325"/>
        <v>56713323941</v>
      </c>
      <c r="J5104" s="10">
        <v>45954</v>
      </c>
      <c r="K5104" s="11">
        <v>323941</v>
      </c>
      <c r="L5104" s="11">
        <f t="shared" ref="L5104:L5167" si="326">+K5104-E5104</f>
        <v>0</v>
      </c>
    </row>
    <row r="5105" spans="1:14">
      <c r="A5105" t="s">
        <v>59</v>
      </c>
      <c r="B5105" t="s">
        <v>41</v>
      </c>
      <c r="C5105">
        <v>10104</v>
      </c>
      <c r="D5105" s="10">
        <v>45937</v>
      </c>
      <c r="E5105" s="11">
        <v>195985</v>
      </c>
      <c r="F5105" t="s">
        <v>288</v>
      </c>
      <c r="G5105" s="10">
        <f t="shared" si="324"/>
        <v>45967</v>
      </c>
      <c r="H5105" t="s">
        <v>284</v>
      </c>
      <c r="I5105" s="12" t="str">
        <f t="shared" si="325"/>
        <v>10104195985</v>
      </c>
      <c r="J5105" s="10">
        <v>45965</v>
      </c>
      <c r="K5105" s="11">
        <v>195985</v>
      </c>
      <c r="L5105" s="11">
        <f t="shared" si="326"/>
        <v>0</v>
      </c>
    </row>
    <row r="5106" spans="1:14">
      <c r="A5106" t="s">
        <v>305</v>
      </c>
      <c r="B5106" t="s">
        <v>41</v>
      </c>
      <c r="C5106">
        <v>5432556</v>
      </c>
      <c r="D5106" s="10">
        <v>45937</v>
      </c>
      <c r="E5106" s="11">
        <v>1463730</v>
      </c>
      <c r="F5106" t="s">
        <v>288</v>
      </c>
      <c r="G5106" s="10">
        <f t="shared" si="324"/>
        <v>45967</v>
      </c>
      <c r="H5106" t="s">
        <v>284</v>
      </c>
      <c r="I5106" s="12" t="str">
        <f t="shared" si="325"/>
        <v>54325561463730</v>
      </c>
      <c r="J5106" s="10">
        <v>45937</v>
      </c>
      <c r="K5106" s="11">
        <v>1463730</v>
      </c>
      <c r="L5106" s="11">
        <f t="shared" si="326"/>
        <v>0</v>
      </c>
      <c r="M5106" t="s">
        <v>985</v>
      </c>
    </row>
    <row r="5107" spans="1:14">
      <c r="A5107" t="s">
        <v>972</v>
      </c>
      <c r="B5107" t="s">
        <v>41</v>
      </c>
      <c r="C5107">
        <v>15</v>
      </c>
      <c r="D5107" s="10">
        <v>45937</v>
      </c>
      <c r="E5107" s="11">
        <v>68619</v>
      </c>
      <c r="F5107" t="s">
        <v>288</v>
      </c>
      <c r="G5107" s="10">
        <f t="shared" si="324"/>
        <v>45967</v>
      </c>
      <c r="H5107" t="s">
        <v>284</v>
      </c>
      <c r="I5107" s="12" t="str">
        <f t="shared" si="325"/>
        <v>1568619</v>
      </c>
      <c r="J5107" s="10">
        <v>45946</v>
      </c>
      <c r="K5107" s="11">
        <v>68619</v>
      </c>
      <c r="L5107" s="11">
        <f t="shared" si="326"/>
        <v>0</v>
      </c>
    </row>
    <row r="5108" spans="1:14">
      <c r="A5108" t="s">
        <v>63</v>
      </c>
      <c r="B5108" t="s">
        <v>41</v>
      </c>
      <c r="C5108">
        <v>10838</v>
      </c>
      <c r="D5108" s="10">
        <v>45937</v>
      </c>
      <c r="E5108" s="11">
        <v>1541478</v>
      </c>
      <c r="F5108" t="s">
        <v>288</v>
      </c>
      <c r="G5108" s="10">
        <f t="shared" si="324"/>
        <v>45967</v>
      </c>
      <c r="H5108" t="s">
        <v>284</v>
      </c>
      <c r="I5108" s="12" t="str">
        <f t="shared" si="325"/>
        <v>108381541478</v>
      </c>
      <c r="J5108" s="10">
        <v>45965</v>
      </c>
      <c r="K5108" s="11">
        <v>1541478</v>
      </c>
      <c r="L5108" s="11">
        <f t="shared" si="326"/>
        <v>0</v>
      </c>
      <c r="N5108" s="13" t="s">
        <v>613</v>
      </c>
    </row>
    <row r="5109" spans="1:14">
      <c r="A5109" t="s">
        <v>305</v>
      </c>
      <c r="B5109" t="s">
        <v>41</v>
      </c>
      <c r="C5109">
        <v>5433065</v>
      </c>
      <c r="D5109" s="10">
        <v>45937</v>
      </c>
      <c r="E5109" s="11">
        <v>819960</v>
      </c>
      <c r="F5109" t="s">
        <v>288</v>
      </c>
      <c r="G5109" s="10">
        <f t="shared" si="324"/>
        <v>45967</v>
      </c>
      <c r="H5109" t="s">
        <v>284</v>
      </c>
      <c r="I5109" s="12" t="str">
        <f t="shared" si="325"/>
        <v>5433065819960</v>
      </c>
      <c r="J5109" s="10">
        <v>45937</v>
      </c>
      <c r="K5109" s="11">
        <v>819960</v>
      </c>
      <c r="L5109" s="11">
        <f t="shared" si="326"/>
        <v>0</v>
      </c>
    </row>
    <row r="5110" spans="1:14">
      <c r="A5110" t="s">
        <v>986</v>
      </c>
      <c r="B5110" t="s">
        <v>41</v>
      </c>
      <c r="C5110">
        <v>5433214</v>
      </c>
      <c r="D5110" s="10">
        <v>45937</v>
      </c>
      <c r="E5110" s="11">
        <v>319700</v>
      </c>
      <c r="F5110" t="s">
        <v>288</v>
      </c>
      <c r="G5110" s="10">
        <f t="shared" si="324"/>
        <v>45967</v>
      </c>
      <c r="H5110" s="46" t="s">
        <v>284</v>
      </c>
      <c r="I5110" s="12" t="str">
        <f t="shared" si="325"/>
        <v>5433214319700</v>
      </c>
      <c r="J5110" s="10">
        <v>45937</v>
      </c>
      <c r="K5110" s="11">
        <v>319700</v>
      </c>
      <c r="L5110" s="11">
        <f t="shared" si="326"/>
        <v>0</v>
      </c>
      <c r="M5110" t="s">
        <v>969</v>
      </c>
    </row>
    <row r="5111" spans="1:14">
      <c r="A5111" t="s">
        <v>54</v>
      </c>
      <c r="B5111" t="s">
        <v>41</v>
      </c>
      <c r="C5111" s="9">
        <v>101281</v>
      </c>
      <c r="D5111" s="10">
        <v>45937</v>
      </c>
      <c r="E5111" s="11">
        <v>4557986</v>
      </c>
      <c r="F5111" t="s">
        <v>288</v>
      </c>
      <c r="G5111" s="10">
        <f t="shared" si="324"/>
        <v>45967</v>
      </c>
      <c r="H5111" t="s">
        <v>284</v>
      </c>
      <c r="I5111" s="12" t="str">
        <f t="shared" si="325"/>
        <v>1012814557986</v>
      </c>
      <c r="J5111" s="10">
        <v>45965</v>
      </c>
      <c r="K5111" s="11">
        <v>4557986</v>
      </c>
      <c r="L5111" s="11">
        <f t="shared" si="326"/>
        <v>0</v>
      </c>
    </row>
    <row r="5112" spans="1:14">
      <c r="A5112" t="s">
        <v>839</v>
      </c>
      <c r="B5112" t="s">
        <v>41</v>
      </c>
      <c r="C5112">
        <v>10104</v>
      </c>
      <c r="D5112" s="10">
        <v>45937</v>
      </c>
      <c r="E5112" s="11">
        <v>105492</v>
      </c>
      <c r="F5112" t="s">
        <v>288</v>
      </c>
      <c r="G5112" s="10">
        <f t="shared" si="324"/>
        <v>45967</v>
      </c>
      <c r="H5112" t="s">
        <v>284</v>
      </c>
      <c r="I5112" s="12" t="str">
        <f t="shared" si="325"/>
        <v>10104105492</v>
      </c>
      <c r="J5112" s="10">
        <v>45965</v>
      </c>
      <c r="K5112" s="11">
        <v>105492</v>
      </c>
      <c r="L5112" s="11">
        <f t="shared" si="326"/>
        <v>0</v>
      </c>
    </row>
    <row r="5113" spans="1:14">
      <c r="A5113" t="s">
        <v>839</v>
      </c>
      <c r="B5113" t="s">
        <v>41</v>
      </c>
      <c r="C5113">
        <v>10105</v>
      </c>
      <c r="D5113" s="10">
        <v>45937</v>
      </c>
      <c r="E5113" s="11">
        <v>195985</v>
      </c>
      <c r="F5113" t="s">
        <v>288</v>
      </c>
      <c r="G5113" s="10">
        <f t="shared" si="324"/>
        <v>45967</v>
      </c>
      <c r="H5113" t="s">
        <v>284</v>
      </c>
      <c r="I5113" s="12" t="str">
        <f t="shared" si="325"/>
        <v>10105195985</v>
      </c>
      <c r="J5113" s="10">
        <v>45972</v>
      </c>
      <c r="K5113" s="11">
        <v>195985</v>
      </c>
      <c r="L5113" s="11">
        <f t="shared" si="326"/>
        <v>0</v>
      </c>
    </row>
    <row r="5114" spans="1:14">
      <c r="A5114" t="s">
        <v>128</v>
      </c>
      <c r="B5114" t="s">
        <v>41</v>
      </c>
      <c r="C5114">
        <v>887825</v>
      </c>
      <c r="D5114" s="10">
        <v>45937</v>
      </c>
      <c r="E5114" s="11">
        <v>662632</v>
      </c>
      <c r="F5114" t="s">
        <v>288</v>
      </c>
      <c r="G5114" s="10">
        <f t="shared" si="324"/>
        <v>45967</v>
      </c>
      <c r="H5114" t="s">
        <v>284</v>
      </c>
      <c r="I5114" s="12" t="str">
        <f t="shared" si="325"/>
        <v>887825662632</v>
      </c>
      <c r="J5114" s="10">
        <v>45965</v>
      </c>
      <c r="K5114" s="11">
        <v>662632</v>
      </c>
      <c r="L5114" s="11">
        <f t="shared" si="326"/>
        <v>0</v>
      </c>
    </row>
    <row r="5115" spans="1:14">
      <c r="A5115" t="s">
        <v>92</v>
      </c>
      <c r="B5115" t="s">
        <v>310</v>
      </c>
      <c r="C5115">
        <v>1909</v>
      </c>
      <c r="D5115" s="10">
        <v>45937</v>
      </c>
      <c r="E5115" s="11">
        <v>2048073</v>
      </c>
      <c r="F5115" t="s">
        <v>925</v>
      </c>
      <c r="G5115" s="10">
        <f t="shared" si="324"/>
        <v>45967</v>
      </c>
      <c r="H5115" t="s">
        <v>311</v>
      </c>
      <c r="I5115" s="12" t="str">
        <f t="shared" si="325"/>
        <v>19092048073</v>
      </c>
      <c r="L5115" s="11">
        <f t="shared" si="326"/>
        <v>-2048073</v>
      </c>
      <c r="N5115" s="13" t="s">
        <v>987</v>
      </c>
    </row>
    <row r="5116" spans="1:14">
      <c r="A5116" t="s">
        <v>93</v>
      </c>
      <c r="B5116" t="s">
        <v>310</v>
      </c>
      <c r="C5116">
        <v>979</v>
      </c>
      <c r="D5116" s="10">
        <v>45937</v>
      </c>
      <c r="E5116" s="11">
        <v>361165</v>
      </c>
      <c r="F5116" t="s">
        <v>925</v>
      </c>
      <c r="G5116" s="10">
        <f t="shared" si="324"/>
        <v>45967</v>
      </c>
      <c r="H5116" t="s">
        <v>311</v>
      </c>
      <c r="I5116" s="12" t="str">
        <f t="shared" si="325"/>
        <v>979361165</v>
      </c>
      <c r="L5116" s="11">
        <f t="shared" si="326"/>
        <v>-361165</v>
      </c>
      <c r="N5116" s="13" t="s">
        <v>988</v>
      </c>
    </row>
    <row r="5117" spans="1:14">
      <c r="A5117" t="s">
        <v>488</v>
      </c>
      <c r="B5117" t="s">
        <v>41</v>
      </c>
      <c r="C5117">
        <v>53328013</v>
      </c>
      <c r="D5117" s="10">
        <v>45938</v>
      </c>
      <c r="E5117" s="11">
        <v>152428</v>
      </c>
      <c r="F5117" t="s">
        <v>288</v>
      </c>
      <c r="G5117" s="10">
        <f t="shared" si="324"/>
        <v>45968</v>
      </c>
      <c r="H5117" t="s">
        <v>284</v>
      </c>
      <c r="I5117" s="12" t="str">
        <f t="shared" si="325"/>
        <v>53328013152428</v>
      </c>
      <c r="J5117" s="10">
        <v>45938</v>
      </c>
      <c r="K5117" s="11">
        <v>152428</v>
      </c>
      <c r="L5117" s="11">
        <f t="shared" si="326"/>
        <v>0</v>
      </c>
      <c r="M5117" t="s">
        <v>989</v>
      </c>
    </row>
    <row r="5118" spans="1:14">
      <c r="A5118" t="s">
        <v>990</v>
      </c>
      <c r="B5118" t="s">
        <v>41</v>
      </c>
      <c r="C5118">
        <v>24888512</v>
      </c>
      <c r="D5118" s="10">
        <v>45938</v>
      </c>
      <c r="E5118" s="11">
        <v>3999920</v>
      </c>
      <c r="F5118" t="s">
        <v>288</v>
      </c>
      <c r="G5118" s="10">
        <f t="shared" si="324"/>
        <v>45968</v>
      </c>
      <c r="H5118" t="s">
        <v>284</v>
      </c>
      <c r="I5118" s="12" t="str">
        <f t="shared" si="325"/>
        <v>248885123999920</v>
      </c>
      <c r="J5118" s="10">
        <v>45938</v>
      </c>
      <c r="K5118" s="11">
        <v>3999920</v>
      </c>
      <c r="L5118" s="11">
        <f t="shared" si="326"/>
        <v>0</v>
      </c>
      <c r="M5118" t="s">
        <v>982</v>
      </c>
    </row>
    <row r="5119" spans="1:14">
      <c r="A5119" t="s">
        <v>335</v>
      </c>
      <c r="B5119" t="s">
        <v>41</v>
      </c>
      <c r="C5119">
        <v>14100</v>
      </c>
      <c r="D5119" s="10">
        <v>45938</v>
      </c>
      <c r="E5119" s="11">
        <v>124969</v>
      </c>
      <c r="F5119" t="s">
        <v>288</v>
      </c>
      <c r="G5119" s="10">
        <f t="shared" si="324"/>
        <v>45968</v>
      </c>
      <c r="H5119" t="s">
        <v>284</v>
      </c>
      <c r="I5119" s="12" t="str">
        <f t="shared" si="325"/>
        <v>14100124969</v>
      </c>
      <c r="J5119" s="10">
        <v>45938</v>
      </c>
      <c r="K5119" s="11">
        <v>124969</v>
      </c>
      <c r="L5119" s="11">
        <f t="shared" si="326"/>
        <v>0</v>
      </c>
    </row>
    <row r="5120" spans="1:14">
      <c r="A5120" t="s">
        <v>488</v>
      </c>
      <c r="B5120" t="s">
        <v>297</v>
      </c>
      <c r="C5120">
        <v>14121542</v>
      </c>
      <c r="D5120" s="10">
        <v>45938</v>
      </c>
      <c r="E5120" s="11">
        <v>0</v>
      </c>
      <c r="F5120" t="s">
        <v>288</v>
      </c>
      <c r="G5120" s="10">
        <f t="shared" si="324"/>
        <v>45968</v>
      </c>
      <c r="H5120" t="s">
        <v>284</v>
      </c>
      <c r="I5120" s="12" t="str">
        <f t="shared" si="325"/>
        <v>141215420</v>
      </c>
      <c r="J5120" s="10">
        <v>45938</v>
      </c>
      <c r="K5120" s="11">
        <v>0</v>
      </c>
      <c r="L5120" s="11">
        <f t="shared" si="326"/>
        <v>0</v>
      </c>
    </row>
    <row r="5121" spans="1:14">
      <c r="A5121" t="s">
        <v>53</v>
      </c>
      <c r="B5121" t="s">
        <v>41</v>
      </c>
      <c r="C5121" s="9">
        <v>30940</v>
      </c>
      <c r="D5121" s="10">
        <v>45938</v>
      </c>
      <c r="E5121" s="11">
        <v>4370681</v>
      </c>
      <c r="F5121" t="s">
        <v>288</v>
      </c>
      <c r="G5121" s="10">
        <f t="shared" si="324"/>
        <v>45968</v>
      </c>
      <c r="H5121" t="s">
        <v>284</v>
      </c>
      <c r="I5121" s="12" t="str">
        <f t="shared" si="325"/>
        <v>309404370681</v>
      </c>
      <c r="J5121" s="10">
        <v>45966</v>
      </c>
      <c r="K5121" s="11">
        <v>4370681</v>
      </c>
      <c r="L5121" s="11">
        <f t="shared" si="326"/>
        <v>0</v>
      </c>
      <c r="M5121" s="46" t="s">
        <v>991</v>
      </c>
    </row>
    <row r="5122" spans="1:14">
      <c r="A5122" t="s">
        <v>63</v>
      </c>
      <c r="B5122" t="s">
        <v>41</v>
      </c>
      <c r="C5122">
        <v>10887</v>
      </c>
      <c r="D5122" s="10">
        <v>45938</v>
      </c>
      <c r="E5122" s="11">
        <v>6173559</v>
      </c>
      <c r="F5122" t="s">
        <v>288</v>
      </c>
      <c r="G5122" s="10">
        <f t="shared" ref="G5122:G5185" si="327">+D5122+30</f>
        <v>45968</v>
      </c>
      <c r="H5122" t="s">
        <v>284</v>
      </c>
      <c r="I5122" s="12" t="str">
        <f t="shared" ref="I5122:I5185" si="328">+C5122&amp;E5122</f>
        <v>108876173559</v>
      </c>
      <c r="J5122" s="10">
        <v>45987</v>
      </c>
      <c r="K5122" s="11">
        <v>6173559</v>
      </c>
      <c r="L5122" s="11">
        <f t="shared" si="326"/>
        <v>0</v>
      </c>
      <c r="N5122" s="13" t="s">
        <v>613</v>
      </c>
    </row>
    <row r="5123" spans="1:14">
      <c r="A5123" t="s">
        <v>305</v>
      </c>
      <c r="B5123" t="s">
        <v>41</v>
      </c>
      <c r="C5123">
        <v>5435201</v>
      </c>
      <c r="D5123" s="10">
        <v>45938</v>
      </c>
      <c r="E5123" s="11">
        <v>5010890</v>
      </c>
      <c r="F5123" t="s">
        <v>288</v>
      </c>
      <c r="G5123" s="10">
        <f t="shared" si="327"/>
        <v>45968</v>
      </c>
      <c r="H5123" t="s">
        <v>284</v>
      </c>
      <c r="I5123" s="12" t="str">
        <f t="shared" si="328"/>
        <v>54352015010890</v>
      </c>
      <c r="J5123" s="10">
        <v>45938</v>
      </c>
      <c r="K5123" s="11">
        <v>5010890</v>
      </c>
      <c r="L5123" s="11">
        <f t="shared" si="326"/>
        <v>0</v>
      </c>
    </row>
    <row r="5124" spans="1:14">
      <c r="A5124" t="s">
        <v>305</v>
      </c>
      <c r="B5124" t="s">
        <v>41</v>
      </c>
      <c r="C5124">
        <v>5435468</v>
      </c>
      <c r="D5124" s="10">
        <v>45938</v>
      </c>
      <c r="E5124" s="11">
        <v>4863940</v>
      </c>
      <c r="F5124" t="s">
        <v>288</v>
      </c>
      <c r="G5124" s="10">
        <f t="shared" si="327"/>
        <v>45968</v>
      </c>
      <c r="H5124" t="s">
        <v>284</v>
      </c>
      <c r="I5124" s="12" t="str">
        <f t="shared" si="328"/>
        <v>54354684863940</v>
      </c>
      <c r="J5124" s="10">
        <v>45938</v>
      </c>
      <c r="K5124" s="11">
        <v>4863940</v>
      </c>
      <c r="L5124" s="11">
        <f t="shared" si="326"/>
        <v>0</v>
      </c>
    </row>
    <row r="5125" spans="1:14">
      <c r="A5125" t="s">
        <v>55</v>
      </c>
      <c r="B5125" t="s">
        <v>41</v>
      </c>
      <c r="C5125">
        <v>1222020</v>
      </c>
      <c r="D5125" s="10">
        <v>45938</v>
      </c>
      <c r="E5125" s="11">
        <v>4096611</v>
      </c>
      <c r="F5125" t="s">
        <v>288</v>
      </c>
      <c r="G5125" s="10">
        <f t="shared" si="327"/>
        <v>45968</v>
      </c>
      <c r="H5125" t="s">
        <v>284</v>
      </c>
      <c r="I5125" s="12" t="str">
        <f t="shared" si="328"/>
        <v>12220204096611</v>
      </c>
      <c r="J5125" s="10">
        <v>45987</v>
      </c>
      <c r="K5125" s="11">
        <v>4096611</v>
      </c>
      <c r="L5125" s="11">
        <f t="shared" si="326"/>
        <v>0</v>
      </c>
    </row>
    <row r="5126" spans="1:14">
      <c r="A5126" t="s">
        <v>55</v>
      </c>
      <c r="B5126" t="s">
        <v>41</v>
      </c>
      <c r="C5126">
        <v>1222050</v>
      </c>
      <c r="D5126" s="10">
        <v>45939</v>
      </c>
      <c r="E5126" s="11">
        <v>6695929</v>
      </c>
      <c r="F5126" t="s">
        <v>288</v>
      </c>
      <c r="G5126" s="10">
        <f t="shared" si="327"/>
        <v>45969</v>
      </c>
      <c r="H5126" t="s">
        <v>284</v>
      </c>
      <c r="I5126" s="12" t="str">
        <f t="shared" si="328"/>
        <v>12220506695929</v>
      </c>
      <c r="J5126" s="10">
        <v>45966</v>
      </c>
      <c r="K5126" s="11">
        <v>6695929</v>
      </c>
      <c r="L5126" s="11">
        <f t="shared" si="326"/>
        <v>0</v>
      </c>
    </row>
    <row r="5127" spans="1:14">
      <c r="A5127" t="s">
        <v>46</v>
      </c>
      <c r="B5127" t="s">
        <v>41</v>
      </c>
      <c r="C5127">
        <v>26596</v>
      </c>
      <c r="D5127" s="10">
        <v>45939</v>
      </c>
      <c r="E5127" s="11">
        <v>779551</v>
      </c>
      <c r="F5127" t="s">
        <v>288</v>
      </c>
      <c r="G5127" s="10">
        <f t="shared" si="327"/>
        <v>45969</v>
      </c>
      <c r="H5127" t="s">
        <v>284</v>
      </c>
      <c r="I5127" s="12" t="str">
        <f t="shared" si="328"/>
        <v>26596779551</v>
      </c>
      <c r="J5127" s="10">
        <v>45966</v>
      </c>
      <c r="K5127" s="11">
        <v>779551</v>
      </c>
      <c r="L5127" s="11">
        <f t="shared" si="326"/>
        <v>0</v>
      </c>
    </row>
    <row r="5128" spans="1:14">
      <c r="A5128" t="s">
        <v>57</v>
      </c>
      <c r="B5128" t="s">
        <v>41</v>
      </c>
      <c r="C5128">
        <v>630162</v>
      </c>
      <c r="D5128" s="10">
        <v>45939</v>
      </c>
      <c r="E5128" s="34">
        <v>143971</v>
      </c>
      <c r="F5128" t="s">
        <v>288</v>
      </c>
      <c r="G5128" s="10">
        <f t="shared" si="327"/>
        <v>45969</v>
      </c>
      <c r="H5128" t="s">
        <v>284</v>
      </c>
      <c r="I5128" s="12" t="str">
        <f t="shared" si="328"/>
        <v>630162143971</v>
      </c>
      <c r="J5128" s="10">
        <v>45966</v>
      </c>
      <c r="K5128" s="34">
        <v>143971</v>
      </c>
      <c r="L5128" s="34">
        <f t="shared" si="326"/>
        <v>0</v>
      </c>
    </row>
    <row r="5129" spans="1:14">
      <c r="A5129" t="s">
        <v>46</v>
      </c>
      <c r="B5129" t="s">
        <v>41</v>
      </c>
      <c r="C5129">
        <v>26597</v>
      </c>
      <c r="D5129" s="10">
        <v>45939</v>
      </c>
      <c r="E5129" s="11">
        <v>779552</v>
      </c>
      <c r="F5129" t="s">
        <v>288</v>
      </c>
      <c r="G5129" s="10">
        <f t="shared" si="327"/>
        <v>45969</v>
      </c>
      <c r="H5129" t="s">
        <v>284</v>
      </c>
      <c r="I5129" s="12" t="str">
        <f t="shared" si="328"/>
        <v>26597779552</v>
      </c>
      <c r="J5129" s="10">
        <v>45966</v>
      </c>
      <c r="K5129" s="11">
        <v>779552</v>
      </c>
      <c r="L5129" s="11">
        <f t="shared" si="326"/>
        <v>0</v>
      </c>
    </row>
    <row r="5130" spans="1:14">
      <c r="A5130" t="s">
        <v>584</v>
      </c>
      <c r="B5130" t="s">
        <v>41</v>
      </c>
      <c r="C5130">
        <v>16622</v>
      </c>
      <c r="D5130" s="10">
        <v>45940</v>
      </c>
      <c r="E5130" s="11">
        <v>1954940</v>
      </c>
      <c r="F5130" t="s">
        <v>288</v>
      </c>
      <c r="G5130" s="10">
        <f t="shared" si="327"/>
        <v>45970</v>
      </c>
      <c r="H5130" t="s">
        <v>284</v>
      </c>
      <c r="I5130" s="12" t="str">
        <f t="shared" si="328"/>
        <v>166221954940</v>
      </c>
      <c r="J5130" s="10">
        <v>45940</v>
      </c>
      <c r="K5130" s="11">
        <v>1954940</v>
      </c>
      <c r="L5130" s="11">
        <f t="shared" si="326"/>
        <v>0</v>
      </c>
    </row>
    <row r="5131" spans="1:14">
      <c r="A5131" t="s">
        <v>337</v>
      </c>
      <c r="B5131" t="s">
        <v>41</v>
      </c>
      <c r="C5131">
        <v>142788623</v>
      </c>
      <c r="D5131" s="10">
        <v>45940</v>
      </c>
      <c r="E5131" s="11">
        <v>489960</v>
      </c>
      <c r="F5131" t="s">
        <v>288</v>
      </c>
      <c r="G5131" s="10">
        <f t="shared" si="327"/>
        <v>45970</v>
      </c>
      <c r="H5131" t="s">
        <v>284</v>
      </c>
      <c r="I5131" s="12" t="str">
        <f t="shared" si="328"/>
        <v>142788623489960</v>
      </c>
      <c r="J5131" s="10">
        <v>45940</v>
      </c>
      <c r="K5131" s="11">
        <v>489960</v>
      </c>
      <c r="L5131" s="11">
        <f t="shared" si="326"/>
        <v>0</v>
      </c>
    </row>
    <row r="5132" spans="1:14">
      <c r="A5132" t="s">
        <v>300</v>
      </c>
      <c r="B5132" t="s">
        <v>41</v>
      </c>
      <c r="C5132" s="9">
        <v>52371725</v>
      </c>
      <c r="D5132" s="10">
        <v>45940</v>
      </c>
      <c r="E5132" s="11">
        <v>89271</v>
      </c>
      <c r="F5132" t="s">
        <v>288</v>
      </c>
      <c r="G5132" s="10">
        <f t="shared" si="327"/>
        <v>45970</v>
      </c>
      <c r="H5132" t="s">
        <v>284</v>
      </c>
      <c r="I5132" s="12" t="str">
        <f t="shared" si="328"/>
        <v>5237172589271</v>
      </c>
      <c r="J5132" s="10">
        <v>45964</v>
      </c>
      <c r="K5132" s="11">
        <v>89271</v>
      </c>
      <c r="L5132" s="11">
        <f t="shared" si="326"/>
        <v>0</v>
      </c>
    </row>
    <row r="5133" spans="1:14">
      <c r="A5133" t="s">
        <v>353</v>
      </c>
      <c r="B5133" t="s">
        <v>41</v>
      </c>
      <c r="C5133" s="9">
        <v>3857</v>
      </c>
      <c r="D5133" s="10">
        <v>45940</v>
      </c>
      <c r="E5133" s="11">
        <v>130860</v>
      </c>
      <c r="F5133" t="s">
        <v>288</v>
      </c>
      <c r="G5133" s="10">
        <f t="shared" si="327"/>
        <v>45970</v>
      </c>
      <c r="H5133" t="s">
        <v>284</v>
      </c>
      <c r="I5133" s="12" t="str">
        <f t="shared" si="328"/>
        <v>3857130860</v>
      </c>
      <c r="J5133" s="10">
        <v>45904</v>
      </c>
      <c r="K5133" s="11">
        <v>719920</v>
      </c>
      <c r="L5133" s="11">
        <f t="shared" si="326"/>
        <v>589060</v>
      </c>
    </row>
    <row r="5134" spans="1:14" ht="15" customHeight="1">
      <c r="A5134" t="s">
        <v>353</v>
      </c>
      <c r="B5134" t="s">
        <v>41</v>
      </c>
      <c r="C5134" s="9">
        <v>3858</v>
      </c>
      <c r="D5134" s="10">
        <v>45940</v>
      </c>
      <c r="E5134" s="11">
        <v>690570</v>
      </c>
      <c r="F5134" t="s">
        <v>288</v>
      </c>
      <c r="G5134" s="10">
        <f t="shared" si="327"/>
        <v>45970</v>
      </c>
      <c r="H5134" t="s">
        <v>284</v>
      </c>
      <c r="I5134" s="12" t="str">
        <f t="shared" si="328"/>
        <v>3858690570</v>
      </c>
      <c r="J5134" s="10">
        <v>45904</v>
      </c>
      <c r="K5134" s="11">
        <v>719920</v>
      </c>
      <c r="L5134" s="11">
        <f t="shared" si="326"/>
        <v>29350</v>
      </c>
    </row>
    <row r="5135" spans="1:14">
      <c r="A5135" t="s">
        <v>47</v>
      </c>
      <c r="B5135" t="s">
        <v>41</v>
      </c>
      <c r="C5135">
        <v>14704</v>
      </c>
      <c r="D5135" s="10">
        <v>45940</v>
      </c>
      <c r="E5135" s="11">
        <v>2937726</v>
      </c>
      <c r="F5135" t="s">
        <v>288</v>
      </c>
      <c r="G5135" s="10">
        <f t="shared" si="327"/>
        <v>45970</v>
      </c>
      <c r="H5135" t="s">
        <v>284</v>
      </c>
      <c r="I5135" s="12" t="str">
        <f t="shared" si="328"/>
        <v>147042937726</v>
      </c>
      <c r="J5135" s="10">
        <v>45966</v>
      </c>
      <c r="K5135" s="11">
        <v>2937726</v>
      </c>
      <c r="L5135" s="11">
        <f t="shared" si="326"/>
        <v>0</v>
      </c>
    </row>
    <row r="5136" spans="1:14">
      <c r="A5136" t="s">
        <v>65</v>
      </c>
      <c r="B5136" t="s">
        <v>41</v>
      </c>
      <c r="C5136" s="9">
        <v>6235</v>
      </c>
      <c r="D5136" s="10">
        <v>45940</v>
      </c>
      <c r="E5136" s="11">
        <v>179958</v>
      </c>
      <c r="F5136" t="s">
        <v>288</v>
      </c>
      <c r="G5136" s="10">
        <f t="shared" si="327"/>
        <v>45970</v>
      </c>
      <c r="H5136" t="s">
        <v>284</v>
      </c>
      <c r="I5136" s="12" t="str">
        <f t="shared" si="328"/>
        <v>6235179958</v>
      </c>
      <c r="J5136" s="10">
        <v>45966</v>
      </c>
      <c r="K5136" s="11">
        <v>179958</v>
      </c>
      <c r="L5136" s="11">
        <f t="shared" si="326"/>
        <v>0</v>
      </c>
    </row>
    <row r="5137" spans="1:14">
      <c r="A5137" t="s">
        <v>305</v>
      </c>
      <c r="B5137" t="s">
        <v>41</v>
      </c>
      <c r="C5137">
        <v>5437725</v>
      </c>
      <c r="D5137" s="10">
        <v>45940</v>
      </c>
      <c r="E5137" s="11">
        <v>1743970</v>
      </c>
      <c r="F5137" t="s">
        <v>288</v>
      </c>
      <c r="G5137" s="10">
        <f t="shared" si="327"/>
        <v>45970</v>
      </c>
      <c r="H5137" t="s">
        <v>284</v>
      </c>
      <c r="I5137" s="12" t="str">
        <f t="shared" si="328"/>
        <v>54377251743970</v>
      </c>
      <c r="J5137" s="10">
        <v>45940</v>
      </c>
      <c r="K5137" s="11">
        <v>1743970</v>
      </c>
      <c r="L5137" s="11">
        <f t="shared" si="326"/>
        <v>0</v>
      </c>
    </row>
    <row r="5138" spans="1:14">
      <c r="A5138" t="s">
        <v>47</v>
      </c>
      <c r="B5138" t="s">
        <v>41</v>
      </c>
      <c r="C5138">
        <v>14707</v>
      </c>
      <c r="D5138" s="10">
        <v>45940</v>
      </c>
      <c r="E5138" s="11">
        <v>479915</v>
      </c>
      <c r="F5138" t="s">
        <v>288</v>
      </c>
      <c r="G5138" s="10">
        <f t="shared" si="327"/>
        <v>45970</v>
      </c>
      <c r="H5138" t="s">
        <v>284</v>
      </c>
      <c r="I5138" s="12" t="str">
        <f t="shared" si="328"/>
        <v>14707479915</v>
      </c>
      <c r="J5138" s="10">
        <v>45966</v>
      </c>
      <c r="K5138" s="11">
        <v>479915</v>
      </c>
      <c r="L5138" s="11">
        <f t="shared" si="326"/>
        <v>0</v>
      </c>
    </row>
    <row r="5139" spans="1:14">
      <c r="A5139" t="s">
        <v>763</v>
      </c>
      <c r="B5139" t="s">
        <v>41</v>
      </c>
      <c r="C5139">
        <v>24889944</v>
      </c>
      <c r="D5139" s="10">
        <v>45940</v>
      </c>
      <c r="E5139" s="11">
        <v>324950</v>
      </c>
      <c r="F5139" t="s">
        <v>288</v>
      </c>
      <c r="G5139" s="10">
        <f t="shared" si="327"/>
        <v>45970</v>
      </c>
      <c r="H5139" t="s">
        <v>284</v>
      </c>
      <c r="I5139" s="12" t="str">
        <f t="shared" si="328"/>
        <v>24889944324950</v>
      </c>
      <c r="J5139" s="10">
        <v>45940</v>
      </c>
      <c r="K5139" s="11">
        <v>324950</v>
      </c>
      <c r="L5139" s="11">
        <f t="shared" si="326"/>
        <v>0</v>
      </c>
    </row>
    <row r="5140" spans="1:14">
      <c r="A5140" t="s">
        <v>659</v>
      </c>
      <c r="B5140" t="s">
        <v>297</v>
      </c>
      <c r="C5140">
        <v>3297568</v>
      </c>
      <c r="D5140" s="10">
        <v>45940</v>
      </c>
      <c r="E5140" s="11">
        <v>6284</v>
      </c>
      <c r="F5140" t="s">
        <v>288</v>
      </c>
      <c r="G5140" s="10">
        <f t="shared" si="327"/>
        <v>45970</v>
      </c>
      <c r="H5140" t="s">
        <v>284</v>
      </c>
      <c r="I5140" s="12" t="str">
        <f t="shared" si="328"/>
        <v>32975686284</v>
      </c>
      <c r="J5140" s="10">
        <v>45940</v>
      </c>
      <c r="K5140" s="11">
        <v>6284</v>
      </c>
      <c r="L5140" s="11">
        <f t="shared" si="326"/>
        <v>0</v>
      </c>
    </row>
    <row r="5141" spans="1:14">
      <c r="A5141" t="s">
        <v>992</v>
      </c>
      <c r="B5141" t="s">
        <v>41</v>
      </c>
      <c r="C5141">
        <v>455517</v>
      </c>
      <c r="D5141" s="10">
        <v>45942</v>
      </c>
      <c r="E5141" s="11">
        <v>218549</v>
      </c>
      <c r="F5141" t="s">
        <v>288</v>
      </c>
      <c r="G5141" s="10">
        <f t="shared" si="327"/>
        <v>45972</v>
      </c>
      <c r="H5141" t="s">
        <v>284</v>
      </c>
      <c r="I5141" s="12" t="str">
        <f t="shared" si="328"/>
        <v>455517218549</v>
      </c>
      <c r="J5141" s="10">
        <v>45942</v>
      </c>
      <c r="K5141" s="11">
        <v>218549</v>
      </c>
      <c r="L5141" s="11">
        <f t="shared" si="326"/>
        <v>0</v>
      </c>
      <c r="M5141" t="s">
        <v>579</v>
      </c>
    </row>
    <row r="5142" spans="1:14">
      <c r="A5142" t="s">
        <v>807</v>
      </c>
      <c r="B5142" t="s">
        <v>41</v>
      </c>
      <c r="C5142">
        <v>610</v>
      </c>
      <c r="D5142" s="10">
        <v>45942</v>
      </c>
      <c r="E5142" s="11">
        <v>26276</v>
      </c>
      <c r="F5142" t="s">
        <v>288</v>
      </c>
      <c r="G5142" s="10">
        <f t="shared" si="327"/>
        <v>45972</v>
      </c>
      <c r="H5142" t="s">
        <v>284</v>
      </c>
      <c r="I5142" s="12" t="str">
        <f t="shared" si="328"/>
        <v>61026276</v>
      </c>
      <c r="J5142" s="10">
        <v>45987</v>
      </c>
      <c r="K5142" s="11">
        <v>26276</v>
      </c>
      <c r="L5142" s="11">
        <f t="shared" si="326"/>
        <v>0</v>
      </c>
    </row>
    <row r="5143" spans="1:14">
      <c r="A5143" t="s">
        <v>978</v>
      </c>
      <c r="B5143" t="s">
        <v>41</v>
      </c>
      <c r="C5143">
        <v>74</v>
      </c>
      <c r="D5143" s="10">
        <v>45943</v>
      </c>
      <c r="E5143" s="11">
        <v>395060</v>
      </c>
      <c r="F5143" t="s">
        <v>288</v>
      </c>
      <c r="G5143" s="10">
        <f t="shared" si="327"/>
        <v>45973</v>
      </c>
      <c r="H5143" t="s">
        <v>284</v>
      </c>
      <c r="I5143" s="12" t="str">
        <f t="shared" si="328"/>
        <v>74395060</v>
      </c>
      <c r="J5143" s="10">
        <v>45943</v>
      </c>
      <c r="K5143" s="11">
        <v>395060</v>
      </c>
      <c r="L5143" s="11">
        <f t="shared" si="326"/>
        <v>0</v>
      </c>
    </row>
    <row r="5144" spans="1:14">
      <c r="A5144" t="s">
        <v>63</v>
      </c>
      <c r="B5144" t="s">
        <v>41</v>
      </c>
      <c r="C5144">
        <v>10991</v>
      </c>
      <c r="D5144" s="10">
        <v>45943</v>
      </c>
      <c r="E5144" s="11">
        <v>1790911</v>
      </c>
      <c r="F5144" t="s">
        <v>288</v>
      </c>
      <c r="G5144" s="10">
        <f t="shared" si="327"/>
        <v>45973</v>
      </c>
      <c r="H5144" t="s">
        <v>284</v>
      </c>
      <c r="I5144" s="12" t="str">
        <f t="shared" si="328"/>
        <v>109911790911</v>
      </c>
      <c r="J5144" s="10">
        <v>45972</v>
      </c>
      <c r="K5144" s="11">
        <v>1790911</v>
      </c>
      <c r="L5144" s="11">
        <f t="shared" si="326"/>
        <v>0</v>
      </c>
      <c r="N5144" s="13" t="s">
        <v>613</v>
      </c>
    </row>
    <row r="5145" spans="1:14">
      <c r="A5145" t="s">
        <v>580</v>
      </c>
      <c r="B5145" t="s">
        <v>41</v>
      </c>
      <c r="C5145">
        <v>199458</v>
      </c>
      <c r="D5145" s="10">
        <v>45943</v>
      </c>
      <c r="E5145" s="11">
        <v>107975</v>
      </c>
      <c r="F5145" t="s">
        <v>288</v>
      </c>
      <c r="G5145" s="10">
        <f t="shared" si="327"/>
        <v>45973</v>
      </c>
      <c r="H5145" t="s">
        <v>284</v>
      </c>
      <c r="I5145" s="12" t="str">
        <f t="shared" si="328"/>
        <v>199458107975</v>
      </c>
      <c r="J5145" s="10">
        <v>45972</v>
      </c>
      <c r="K5145" s="11">
        <v>107975</v>
      </c>
      <c r="L5145" s="11">
        <f t="shared" si="326"/>
        <v>0</v>
      </c>
    </row>
    <row r="5146" spans="1:14">
      <c r="A5146" t="s">
        <v>668</v>
      </c>
      <c r="B5146" t="s">
        <v>41</v>
      </c>
      <c r="C5146">
        <v>53347703</v>
      </c>
      <c r="D5146" s="10">
        <v>45943</v>
      </c>
      <c r="E5146" s="11">
        <v>155808</v>
      </c>
      <c r="F5146" t="s">
        <v>288</v>
      </c>
      <c r="G5146" s="10">
        <f t="shared" si="327"/>
        <v>45973</v>
      </c>
      <c r="H5146" t="s">
        <v>284</v>
      </c>
      <c r="I5146" s="12" t="str">
        <f t="shared" si="328"/>
        <v>53347703155808</v>
      </c>
      <c r="J5146" s="10">
        <v>45943</v>
      </c>
      <c r="K5146" s="11">
        <v>155808</v>
      </c>
      <c r="L5146" s="11">
        <f t="shared" si="326"/>
        <v>0</v>
      </c>
      <c r="M5146" t="s">
        <v>993</v>
      </c>
    </row>
    <row r="5147" spans="1:14">
      <c r="A5147" t="s">
        <v>668</v>
      </c>
      <c r="B5147" t="s">
        <v>297</v>
      </c>
      <c r="C5147">
        <v>14134838</v>
      </c>
      <c r="D5147" s="10">
        <v>45943</v>
      </c>
      <c r="E5147" s="11">
        <v>0</v>
      </c>
      <c r="F5147" t="s">
        <v>288</v>
      </c>
      <c r="G5147" s="10">
        <f t="shared" si="327"/>
        <v>45973</v>
      </c>
      <c r="H5147" t="s">
        <v>284</v>
      </c>
      <c r="I5147" s="12" t="str">
        <f t="shared" si="328"/>
        <v>141348380</v>
      </c>
      <c r="J5147" s="10">
        <v>45943</v>
      </c>
      <c r="K5147" s="11">
        <v>0</v>
      </c>
      <c r="L5147" s="11">
        <f t="shared" si="326"/>
        <v>0</v>
      </c>
    </row>
    <row r="5148" spans="1:14">
      <c r="A5148" t="s">
        <v>94</v>
      </c>
      <c r="B5148" t="s">
        <v>41</v>
      </c>
      <c r="C5148" s="9">
        <v>848175</v>
      </c>
      <c r="D5148" s="10">
        <v>45944</v>
      </c>
      <c r="E5148" s="11">
        <v>377567</v>
      </c>
      <c r="F5148" t="s">
        <v>288</v>
      </c>
      <c r="G5148" s="10">
        <f t="shared" si="327"/>
        <v>45974</v>
      </c>
      <c r="H5148" t="s">
        <v>284</v>
      </c>
      <c r="I5148" s="12" t="str">
        <f t="shared" si="328"/>
        <v>848175377567</v>
      </c>
      <c r="J5148" s="10">
        <v>45972</v>
      </c>
      <c r="K5148" s="11">
        <v>377567</v>
      </c>
      <c r="L5148" s="11">
        <f t="shared" si="326"/>
        <v>0</v>
      </c>
    </row>
    <row r="5149" spans="1:14">
      <c r="A5149" t="s">
        <v>51</v>
      </c>
      <c r="B5149" t="s">
        <v>41</v>
      </c>
      <c r="C5149">
        <v>25601</v>
      </c>
      <c r="D5149" s="10">
        <v>45944</v>
      </c>
      <c r="E5149" s="11">
        <v>558110</v>
      </c>
      <c r="F5149" t="s">
        <v>288</v>
      </c>
      <c r="G5149" s="10">
        <f t="shared" si="327"/>
        <v>45974</v>
      </c>
      <c r="H5149" t="s">
        <v>284</v>
      </c>
      <c r="I5149" s="12" t="str">
        <f t="shared" si="328"/>
        <v>25601558110</v>
      </c>
      <c r="J5149" s="10">
        <v>45972</v>
      </c>
      <c r="K5149" s="34">
        <v>558110</v>
      </c>
      <c r="L5149" s="34">
        <f t="shared" si="326"/>
        <v>0</v>
      </c>
    </row>
    <row r="5150" spans="1:14">
      <c r="A5150" t="s">
        <v>128</v>
      </c>
      <c r="B5150" t="s">
        <v>41</v>
      </c>
      <c r="C5150">
        <v>888219</v>
      </c>
      <c r="D5150" s="10">
        <v>45944</v>
      </c>
      <c r="E5150" s="11">
        <v>324859</v>
      </c>
      <c r="F5150" t="s">
        <v>288</v>
      </c>
      <c r="G5150" s="10">
        <f t="shared" si="327"/>
        <v>45974</v>
      </c>
      <c r="H5150" t="s">
        <v>284</v>
      </c>
      <c r="I5150" s="12" t="str">
        <f t="shared" si="328"/>
        <v>888219324859</v>
      </c>
      <c r="J5150" s="10">
        <v>45972</v>
      </c>
      <c r="K5150" s="11">
        <v>324859</v>
      </c>
      <c r="L5150" s="11">
        <f t="shared" si="326"/>
        <v>0</v>
      </c>
    </row>
    <row r="5151" spans="1:14">
      <c r="A5151" t="s">
        <v>55</v>
      </c>
      <c r="B5151" t="s">
        <v>41</v>
      </c>
      <c r="C5151">
        <v>1229177</v>
      </c>
      <c r="D5151" s="10">
        <v>45944</v>
      </c>
      <c r="E5151" s="11">
        <v>4499949</v>
      </c>
      <c r="F5151" t="s">
        <v>288</v>
      </c>
      <c r="G5151" s="10">
        <f t="shared" si="327"/>
        <v>45974</v>
      </c>
      <c r="H5151" t="s">
        <v>284</v>
      </c>
      <c r="I5151" s="12" t="str">
        <f t="shared" si="328"/>
        <v>12291774499949</v>
      </c>
      <c r="J5151" s="10">
        <v>45968</v>
      </c>
      <c r="K5151" s="11">
        <v>4499949</v>
      </c>
      <c r="L5151" s="11">
        <f t="shared" si="326"/>
        <v>0</v>
      </c>
    </row>
    <row r="5152" spans="1:14">
      <c r="A5152" t="s">
        <v>55</v>
      </c>
      <c r="B5152" t="s">
        <v>41</v>
      </c>
      <c r="C5152">
        <v>1229180</v>
      </c>
      <c r="D5152" s="10">
        <v>45944</v>
      </c>
      <c r="E5152" s="11">
        <v>9195884</v>
      </c>
      <c r="F5152" t="s">
        <v>288</v>
      </c>
      <c r="G5152" s="10">
        <f t="shared" si="327"/>
        <v>45974</v>
      </c>
      <c r="H5152" t="s">
        <v>284</v>
      </c>
      <c r="I5152" s="12" t="str">
        <f t="shared" si="328"/>
        <v>12291809195884</v>
      </c>
      <c r="J5152" s="10">
        <v>45968</v>
      </c>
      <c r="K5152" s="11">
        <v>9195884</v>
      </c>
      <c r="L5152" s="11">
        <f t="shared" si="326"/>
        <v>0</v>
      </c>
    </row>
    <row r="5153" spans="1:14">
      <c r="A5153" t="s">
        <v>972</v>
      </c>
      <c r="B5153" t="s">
        <v>41</v>
      </c>
      <c r="C5153">
        <v>16</v>
      </c>
      <c r="D5153" s="10">
        <v>45944</v>
      </c>
      <c r="E5153" s="11">
        <v>56956</v>
      </c>
      <c r="F5153" t="s">
        <v>288</v>
      </c>
      <c r="G5153" s="10">
        <f t="shared" si="327"/>
        <v>45974</v>
      </c>
      <c r="H5153" t="s">
        <v>284</v>
      </c>
      <c r="I5153" s="12" t="str">
        <f t="shared" si="328"/>
        <v>1656956</v>
      </c>
      <c r="J5153" s="10">
        <v>45946</v>
      </c>
      <c r="K5153" s="11">
        <v>56956</v>
      </c>
      <c r="L5153" s="11">
        <f t="shared" si="326"/>
        <v>0</v>
      </c>
    </row>
    <row r="5154" spans="1:14">
      <c r="A5154" t="s">
        <v>763</v>
      </c>
      <c r="B5154" t="s">
        <v>41</v>
      </c>
      <c r="C5154">
        <v>24893373</v>
      </c>
      <c r="D5154" s="10">
        <v>45944</v>
      </c>
      <c r="E5154" s="11">
        <v>679990</v>
      </c>
      <c r="F5154" t="s">
        <v>288</v>
      </c>
      <c r="G5154" s="10">
        <f t="shared" si="327"/>
        <v>45974</v>
      </c>
      <c r="H5154" t="s">
        <v>284</v>
      </c>
      <c r="I5154" s="12" t="str">
        <f t="shared" si="328"/>
        <v>24893373679990</v>
      </c>
      <c r="J5154" s="10">
        <v>45944</v>
      </c>
      <c r="K5154" s="11">
        <v>679990</v>
      </c>
      <c r="L5154" s="11">
        <f t="shared" si="326"/>
        <v>0</v>
      </c>
    </row>
    <row r="5155" spans="1:14">
      <c r="A5155" t="s">
        <v>763</v>
      </c>
      <c r="B5155" t="s">
        <v>41</v>
      </c>
      <c r="C5155">
        <v>24893344</v>
      </c>
      <c r="D5155" s="10">
        <v>45944</v>
      </c>
      <c r="E5155" s="11">
        <v>2039920</v>
      </c>
      <c r="F5155" t="s">
        <v>288</v>
      </c>
      <c r="G5155" s="10">
        <f t="shared" si="327"/>
        <v>45974</v>
      </c>
      <c r="H5155" t="s">
        <v>284</v>
      </c>
      <c r="I5155" s="12" t="str">
        <f t="shared" si="328"/>
        <v>248933442039920</v>
      </c>
      <c r="J5155" s="10">
        <v>45944</v>
      </c>
      <c r="K5155" s="11">
        <v>2039920</v>
      </c>
      <c r="L5155" s="11">
        <f t="shared" si="326"/>
        <v>0</v>
      </c>
    </row>
    <row r="5156" spans="1:14" ht="15" customHeight="1">
      <c r="A5156" t="s">
        <v>994</v>
      </c>
      <c r="B5156" t="s">
        <v>41</v>
      </c>
      <c r="C5156">
        <v>14</v>
      </c>
      <c r="D5156" s="10">
        <v>45944</v>
      </c>
      <c r="E5156" s="11">
        <v>15020249</v>
      </c>
      <c r="F5156" t="s">
        <v>288</v>
      </c>
      <c r="G5156" s="10">
        <f t="shared" si="327"/>
        <v>45974</v>
      </c>
      <c r="H5156" t="s">
        <v>284</v>
      </c>
      <c r="I5156" s="12" t="str">
        <f t="shared" si="328"/>
        <v>1415020249</v>
      </c>
      <c r="J5156" s="10">
        <v>45889</v>
      </c>
      <c r="K5156" s="11">
        <v>15020249</v>
      </c>
      <c r="L5156" s="11">
        <f t="shared" si="326"/>
        <v>0</v>
      </c>
    </row>
    <row r="5157" spans="1:14">
      <c r="A5157" t="s">
        <v>674</v>
      </c>
      <c r="B5157" t="s">
        <v>41</v>
      </c>
      <c r="C5157">
        <v>1982802</v>
      </c>
      <c r="D5157" s="10">
        <v>45944</v>
      </c>
      <c r="E5157" s="11">
        <v>899990</v>
      </c>
      <c r="F5157" t="s">
        <v>288</v>
      </c>
      <c r="G5157" s="10">
        <f t="shared" si="327"/>
        <v>45974</v>
      </c>
      <c r="H5157" t="s">
        <v>284</v>
      </c>
      <c r="I5157" s="12" t="str">
        <f t="shared" si="328"/>
        <v>1982802899990</v>
      </c>
      <c r="J5157" s="10">
        <v>45944</v>
      </c>
      <c r="K5157" s="11">
        <v>899990</v>
      </c>
      <c r="L5157" s="11">
        <f t="shared" si="326"/>
        <v>0</v>
      </c>
    </row>
    <row r="5158" spans="1:14">
      <c r="A5158" t="s">
        <v>337</v>
      </c>
      <c r="B5158" t="s">
        <v>41</v>
      </c>
      <c r="C5158">
        <v>142791142</v>
      </c>
      <c r="D5158" s="10">
        <v>45944</v>
      </c>
      <c r="E5158" s="11">
        <v>678970</v>
      </c>
      <c r="F5158" t="s">
        <v>288</v>
      </c>
      <c r="G5158" s="10">
        <f t="shared" si="327"/>
        <v>45974</v>
      </c>
      <c r="H5158" t="s">
        <v>284</v>
      </c>
      <c r="I5158" s="12" t="str">
        <f t="shared" si="328"/>
        <v>142791142678970</v>
      </c>
      <c r="J5158" s="10">
        <v>45944</v>
      </c>
      <c r="K5158" s="11">
        <v>678970</v>
      </c>
      <c r="L5158" s="11">
        <f t="shared" si="326"/>
        <v>0</v>
      </c>
    </row>
    <row r="5159" spans="1:14">
      <c r="A5159" t="s">
        <v>335</v>
      </c>
      <c r="B5159" t="s">
        <v>41</v>
      </c>
      <c r="C5159" s="9">
        <v>14171</v>
      </c>
      <c r="D5159" s="10">
        <v>45944</v>
      </c>
      <c r="E5159" s="11">
        <v>412980</v>
      </c>
      <c r="F5159" t="s">
        <v>925</v>
      </c>
      <c r="G5159" s="10">
        <f t="shared" si="327"/>
        <v>45974</v>
      </c>
      <c r="H5159" t="s">
        <v>284</v>
      </c>
      <c r="I5159" s="12" t="str">
        <f t="shared" si="328"/>
        <v>14171412980</v>
      </c>
      <c r="J5159" s="10">
        <v>45944</v>
      </c>
      <c r="K5159" s="11">
        <v>412980</v>
      </c>
      <c r="L5159" s="11">
        <f t="shared" si="326"/>
        <v>0</v>
      </c>
      <c r="M5159" s="46" t="s">
        <v>995</v>
      </c>
    </row>
    <row r="5160" spans="1:14">
      <c r="A5160" t="s">
        <v>59</v>
      </c>
      <c r="B5160" t="s">
        <v>41</v>
      </c>
      <c r="C5160">
        <v>10371</v>
      </c>
      <c r="D5160" s="10">
        <v>45945</v>
      </c>
      <c r="E5160" s="11">
        <v>428969</v>
      </c>
      <c r="F5160" t="s">
        <v>288</v>
      </c>
      <c r="G5160" s="10">
        <f t="shared" si="327"/>
        <v>45975</v>
      </c>
      <c r="H5160" t="s">
        <v>284</v>
      </c>
      <c r="I5160" s="12" t="str">
        <f t="shared" si="328"/>
        <v>10371428969</v>
      </c>
      <c r="J5160" s="10">
        <v>45972</v>
      </c>
      <c r="K5160" s="11">
        <v>428969</v>
      </c>
      <c r="L5160" s="11">
        <f t="shared" si="326"/>
        <v>0</v>
      </c>
    </row>
    <row r="5161" spans="1:14">
      <c r="A5161" t="s">
        <v>47</v>
      </c>
      <c r="B5161" t="s">
        <v>41</v>
      </c>
      <c r="C5161" s="9">
        <v>14713</v>
      </c>
      <c r="D5161" s="10">
        <v>45945</v>
      </c>
      <c r="E5161" s="11">
        <v>190037</v>
      </c>
      <c r="F5161" t="s">
        <v>288</v>
      </c>
      <c r="G5161" s="10">
        <f t="shared" si="327"/>
        <v>45975</v>
      </c>
      <c r="H5161" t="s">
        <v>284</v>
      </c>
      <c r="I5161" s="12" t="str">
        <f t="shared" si="328"/>
        <v>14713190037</v>
      </c>
      <c r="J5161" s="10">
        <v>45972</v>
      </c>
      <c r="K5161" s="11">
        <v>190037</v>
      </c>
      <c r="L5161" s="11">
        <f t="shared" si="326"/>
        <v>0</v>
      </c>
    </row>
    <row r="5162" spans="1:14" ht="14.15" customHeight="1">
      <c r="A5162" t="s">
        <v>996</v>
      </c>
      <c r="B5162" t="s">
        <v>41</v>
      </c>
      <c r="C5162">
        <v>544</v>
      </c>
      <c r="D5162" s="10">
        <v>45945</v>
      </c>
      <c r="E5162" s="11">
        <v>271840</v>
      </c>
      <c r="F5162" t="s">
        <v>288</v>
      </c>
      <c r="G5162" s="10">
        <f t="shared" si="327"/>
        <v>45975</v>
      </c>
      <c r="H5162" s="46" t="s">
        <v>284</v>
      </c>
      <c r="I5162" s="12" t="str">
        <f t="shared" si="328"/>
        <v>544271840</v>
      </c>
      <c r="J5162" s="252"/>
      <c r="L5162" s="11">
        <f t="shared" si="326"/>
        <v>-271840</v>
      </c>
      <c r="M5162" s="46" t="s">
        <v>997</v>
      </c>
    </row>
    <row r="5163" spans="1:14">
      <c r="A5163" t="s">
        <v>337</v>
      </c>
      <c r="B5163" t="s">
        <v>41</v>
      </c>
      <c r="C5163">
        <v>142791951</v>
      </c>
      <c r="D5163" s="10">
        <v>45945</v>
      </c>
      <c r="E5163" s="11">
        <v>149980</v>
      </c>
      <c r="F5163" t="s">
        <v>288</v>
      </c>
      <c r="G5163" s="10">
        <f t="shared" si="327"/>
        <v>45975</v>
      </c>
      <c r="H5163" t="s">
        <v>284</v>
      </c>
      <c r="I5163" s="12" t="str">
        <f t="shared" si="328"/>
        <v>142791951149980</v>
      </c>
      <c r="J5163" s="10">
        <v>45945</v>
      </c>
      <c r="K5163" s="11">
        <v>149980</v>
      </c>
      <c r="L5163" s="11">
        <f t="shared" si="326"/>
        <v>0</v>
      </c>
    </row>
    <row r="5164" spans="1:14">
      <c r="A5164" t="s">
        <v>679</v>
      </c>
      <c r="B5164" t="s">
        <v>41</v>
      </c>
      <c r="C5164">
        <v>75911</v>
      </c>
      <c r="D5164" s="10">
        <v>45945</v>
      </c>
      <c r="E5164" s="11">
        <v>295120</v>
      </c>
      <c r="F5164" t="s">
        <v>925</v>
      </c>
      <c r="G5164" s="10">
        <f t="shared" si="327"/>
        <v>45975</v>
      </c>
      <c r="H5164" t="s">
        <v>284</v>
      </c>
      <c r="I5164" s="12" t="str">
        <f t="shared" si="328"/>
        <v>75911295120</v>
      </c>
      <c r="J5164" s="10">
        <v>45909</v>
      </c>
      <c r="K5164" s="11">
        <v>295120</v>
      </c>
      <c r="L5164" s="11">
        <f t="shared" si="326"/>
        <v>0</v>
      </c>
      <c r="M5164" t="s">
        <v>998</v>
      </c>
      <c r="N5164" s="13" t="s">
        <v>999</v>
      </c>
    </row>
    <row r="5165" spans="1:14">
      <c r="A5165" t="s">
        <v>1000</v>
      </c>
      <c r="B5165" t="s">
        <v>41</v>
      </c>
      <c r="C5165" s="9">
        <v>91858526</v>
      </c>
      <c r="D5165" s="10">
        <v>45946</v>
      </c>
      <c r="E5165" s="11">
        <v>16480</v>
      </c>
      <c r="F5165" t="s">
        <v>288</v>
      </c>
      <c r="G5165" s="10">
        <f t="shared" si="327"/>
        <v>45976</v>
      </c>
      <c r="H5165" t="s">
        <v>284</v>
      </c>
      <c r="I5165" s="12" t="str">
        <f t="shared" si="328"/>
        <v>9185852616480</v>
      </c>
      <c r="J5165" s="10">
        <v>45944</v>
      </c>
      <c r="K5165" s="11">
        <v>16480</v>
      </c>
      <c r="L5165" s="11">
        <f t="shared" si="326"/>
        <v>0</v>
      </c>
    </row>
    <row r="5166" spans="1:14">
      <c r="A5166" t="s">
        <v>64</v>
      </c>
      <c r="B5166" t="s">
        <v>41</v>
      </c>
      <c r="C5166" s="9">
        <v>140090</v>
      </c>
      <c r="D5166" s="10">
        <v>45946</v>
      </c>
      <c r="E5166" s="11">
        <v>559540</v>
      </c>
      <c r="F5166" t="s">
        <v>288</v>
      </c>
      <c r="G5166" s="10">
        <f t="shared" si="327"/>
        <v>45976</v>
      </c>
      <c r="H5166" t="s">
        <v>284</v>
      </c>
      <c r="I5166" s="12" t="str">
        <f t="shared" si="328"/>
        <v>140090559540</v>
      </c>
      <c r="J5166" s="10">
        <v>45972</v>
      </c>
      <c r="K5166" s="11">
        <v>559540</v>
      </c>
      <c r="L5166" s="11">
        <f t="shared" si="326"/>
        <v>0</v>
      </c>
    </row>
    <row r="5167" spans="1:14">
      <c r="A5167" t="s">
        <v>63</v>
      </c>
      <c r="B5167" t="s">
        <v>41</v>
      </c>
      <c r="C5167" s="9">
        <v>11013</v>
      </c>
      <c r="D5167" s="10">
        <v>45946</v>
      </c>
      <c r="E5167" s="11">
        <v>377974</v>
      </c>
      <c r="F5167" t="s">
        <v>288</v>
      </c>
      <c r="G5167" s="10">
        <f t="shared" si="327"/>
        <v>45976</v>
      </c>
      <c r="H5167" t="s">
        <v>284</v>
      </c>
      <c r="I5167" s="12" t="str">
        <f t="shared" si="328"/>
        <v>11013377974</v>
      </c>
      <c r="J5167" s="10">
        <v>45972</v>
      </c>
      <c r="K5167" s="11">
        <v>377974</v>
      </c>
      <c r="L5167" s="11">
        <f t="shared" si="326"/>
        <v>0</v>
      </c>
      <c r="N5167" s="13" t="s">
        <v>613</v>
      </c>
    </row>
    <row r="5168" spans="1:14">
      <c r="A5168" t="s">
        <v>1001</v>
      </c>
      <c r="B5168" t="s">
        <v>41</v>
      </c>
      <c r="C5168" s="9">
        <v>1229311</v>
      </c>
      <c r="D5168" s="10">
        <v>45946</v>
      </c>
      <c r="E5168" s="11">
        <v>4003171</v>
      </c>
      <c r="F5168" t="s">
        <v>288</v>
      </c>
      <c r="G5168" s="10">
        <f t="shared" si="327"/>
        <v>45976</v>
      </c>
      <c r="H5168" t="s">
        <v>284</v>
      </c>
      <c r="I5168" s="12" t="str">
        <f t="shared" si="328"/>
        <v>12293114003171</v>
      </c>
      <c r="J5168" s="10">
        <v>45972</v>
      </c>
      <c r="K5168" s="11">
        <v>4003171</v>
      </c>
      <c r="L5168" s="11">
        <f t="shared" ref="L5168:L5231" si="329">+K5168-E5168</f>
        <v>0</v>
      </c>
    </row>
    <row r="5169" spans="1:14">
      <c r="A5169" t="s">
        <v>59</v>
      </c>
      <c r="B5169" t="s">
        <v>41</v>
      </c>
      <c r="C5169" s="9">
        <v>10377</v>
      </c>
      <c r="D5169" s="10">
        <v>45946</v>
      </c>
      <c r="E5169" s="11">
        <v>5800</v>
      </c>
      <c r="F5169" t="s">
        <v>288</v>
      </c>
      <c r="G5169" s="10">
        <f t="shared" si="327"/>
        <v>45976</v>
      </c>
      <c r="H5169" t="s">
        <v>284</v>
      </c>
      <c r="I5169" s="12" t="str">
        <f t="shared" si="328"/>
        <v>103775800</v>
      </c>
      <c r="J5169" s="10">
        <v>45972</v>
      </c>
      <c r="K5169" s="11">
        <v>5800</v>
      </c>
      <c r="L5169" s="11">
        <f t="shared" si="329"/>
        <v>0</v>
      </c>
    </row>
    <row r="5170" spans="1:14">
      <c r="A5170" t="s">
        <v>54</v>
      </c>
      <c r="B5170" t="s">
        <v>41</v>
      </c>
      <c r="C5170" s="9">
        <v>101523</v>
      </c>
      <c r="D5170" s="10">
        <v>45946</v>
      </c>
      <c r="E5170" s="11">
        <v>914456</v>
      </c>
      <c r="F5170" t="s">
        <v>288</v>
      </c>
      <c r="G5170" s="10">
        <f t="shared" si="327"/>
        <v>45976</v>
      </c>
      <c r="H5170" t="s">
        <v>284</v>
      </c>
      <c r="I5170" s="12" t="str">
        <f t="shared" si="328"/>
        <v>101523914456</v>
      </c>
      <c r="J5170" s="10">
        <v>45972</v>
      </c>
      <c r="K5170" s="11">
        <v>914456</v>
      </c>
      <c r="L5170" s="11">
        <f t="shared" si="329"/>
        <v>0</v>
      </c>
    </row>
    <row r="5171" spans="1:14">
      <c r="A5171" t="s">
        <v>659</v>
      </c>
      <c r="B5171" t="s">
        <v>41</v>
      </c>
      <c r="C5171">
        <v>7511073</v>
      </c>
      <c r="D5171" s="10">
        <v>45946</v>
      </c>
      <c r="E5171" s="11">
        <v>14203</v>
      </c>
      <c r="F5171" t="s">
        <v>288</v>
      </c>
      <c r="G5171" s="10">
        <f t="shared" si="327"/>
        <v>45976</v>
      </c>
      <c r="H5171" t="s">
        <v>284</v>
      </c>
      <c r="I5171" s="12" t="str">
        <f t="shared" si="328"/>
        <v>751107314203</v>
      </c>
      <c r="J5171" s="10">
        <v>45946</v>
      </c>
      <c r="K5171" s="11">
        <v>14203</v>
      </c>
      <c r="L5171" s="11">
        <f t="shared" si="329"/>
        <v>0</v>
      </c>
    </row>
    <row r="5172" spans="1:14">
      <c r="A5172" t="s">
        <v>182</v>
      </c>
      <c r="B5172" t="s">
        <v>310</v>
      </c>
      <c r="C5172">
        <v>234664</v>
      </c>
      <c r="D5172" s="10">
        <v>45946</v>
      </c>
      <c r="E5172" s="11">
        <v>-269843</v>
      </c>
      <c r="F5172" t="s">
        <v>288</v>
      </c>
      <c r="G5172" s="10">
        <f t="shared" si="327"/>
        <v>45976</v>
      </c>
      <c r="H5172" t="s">
        <v>311</v>
      </c>
      <c r="I5172" s="12" t="str">
        <f t="shared" si="328"/>
        <v>234664-269843</v>
      </c>
      <c r="L5172" s="11">
        <f t="shared" si="329"/>
        <v>269843</v>
      </c>
    </row>
    <row r="5173" spans="1:14">
      <c r="A5173" t="s">
        <v>1002</v>
      </c>
      <c r="B5173" t="s">
        <v>310</v>
      </c>
      <c r="C5173">
        <v>234664</v>
      </c>
      <c r="D5173" s="10">
        <v>45946</v>
      </c>
      <c r="E5173" s="11">
        <v>269843</v>
      </c>
      <c r="F5173" t="s">
        <v>925</v>
      </c>
      <c r="G5173" s="10">
        <f t="shared" si="327"/>
        <v>45976</v>
      </c>
      <c r="H5173" t="s">
        <v>311</v>
      </c>
      <c r="I5173" s="12" t="str">
        <f t="shared" si="328"/>
        <v>234664269843</v>
      </c>
      <c r="L5173" s="11">
        <f t="shared" si="329"/>
        <v>-269843</v>
      </c>
      <c r="N5173" s="13" t="s">
        <v>1003</v>
      </c>
    </row>
    <row r="5174" spans="1:14">
      <c r="A5174" s="99" t="s">
        <v>53</v>
      </c>
      <c r="B5174" t="s">
        <v>41</v>
      </c>
      <c r="C5174" s="9">
        <v>31091</v>
      </c>
      <c r="D5174" s="10">
        <v>45947</v>
      </c>
      <c r="E5174" s="11">
        <v>579875</v>
      </c>
      <c r="F5174" t="s">
        <v>288</v>
      </c>
      <c r="G5174" s="10">
        <f t="shared" si="327"/>
        <v>45977</v>
      </c>
      <c r="H5174" t="s">
        <v>284</v>
      </c>
      <c r="I5174" s="12" t="str">
        <f t="shared" si="328"/>
        <v>31091579875</v>
      </c>
      <c r="J5174" s="10">
        <v>45972</v>
      </c>
      <c r="K5174" s="11">
        <v>579875</v>
      </c>
      <c r="L5174" s="11">
        <f t="shared" si="329"/>
        <v>0</v>
      </c>
    </row>
    <row r="5175" spans="1:14" ht="14.15" customHeight="1">
      <c r="A5175" t="s">
        <v>972</v>
      </c>
      <c r="B5175" t="s">
        <v>41</v>
      </c>
      <c r="C5175" s="9">
        <v>17</v>
      </c>
      <c r="D5175" s="10">
        <v>45947</v>
      </c>
      <c r="E5175" s="11">
        <v>56956</v>
      </c>
      <c r="F5175" t="s">
        <v>288</v>
      </c>
      <c r="G5175" s="10">
        <f t="shared" si="327"/>
        <v>45977</v>
      </c>
      <c r="H5175" t="s">
        <v>284</v>
      </c>
      <c r="I5175" s="12" t="str">
        <f t="shared" si="328"/>
        <v>1756956</v>
      </c>
      <c r="J5175" s="10">
        <v>45974</v>
      </c>
      <c r="K5175" s="11">
        <v>56956</v>
      </c>
      <c r="L5175" s="11">
        <f t="shared" si="329"/>
        <v>0</v>
      </c>
    </row>
    <row r="5176" spans="1:14">
      <c r="A5176" s="99" t="s">
        <v>1001</v>
      </c>
      <c r="B5176" t="s">
        <v>41</v>
      </c>
      <c r="C5176" s="9">
        <v>1229368</v>
      </c>
      <c r="D5176" s="10">
        <v>45947</v>
      </c>
      <c r="E5176" s="11">
        <v>1180791</v>
      </c>
      <c r="F5176" t="s">
        <v>288</v>
      </c>
      <c r="G5176" s="10">
        <f t="shared" si="327"/>
        <v>45977</v>
      </c>
      <c r="H5176" t="s">
        <v>284</v>
      </c>
      <c r="I5176" s="12" t="str">
        <f t="shared" si="328"/>
        <v>12293681180791</v>
      </c>
      <c r="J5176" s="10">
        <v>45972</v>
      </c>
      <c r="K5176" s="11">
        <v>1180791</v>
      </c>
      <c r="L5176" s="11">
        <f t="shared" si="329"/>
        <v>0</v>
      </c>
    </row>
    <row r="5177" spans="1:14">
      <c r="A5177" s="99" t="s">
        <v>1001</v>
      </c>
      <c r="B5177" s="99" t="s">
        <v>41</v>
      </c>
      <c r="C5177" s="100">
        <v>1229369</v>
      </c>
      <c r="D5177" s="101">
        <v>45947</v>
      </c>
      <c r="E5177" s="102">
        <v>185980</v>
      </c>
      <c r="F5177" s="99" t="s">
        <v>288</v>
      </c>
      <c r="G5177" s="101">
        <f t="shared" si="327"/>
        <v>45977</v>
      </c>
      <c r="H5177" t="s">
        <v>284</v>
      </c>
      <c r="I5177" s="103" t="str">
        <f t="shared" si="328"/>
        <v>1229369185980</v>
      </c>
      <c r="J5177" s="10">
        <v>45972</v>
      </c>
      <c r="K5177" s="11">
        <v>185980</v>
      </c>
      <c r="L5177" s="102">
        <f t="shared" si="329"/>
        <v>0</v>
      </c>
    </row>
    <row r="5178" spans="1:14">
      <c r="A5178" s="99" t="s">
        <v>59</v>
      </c>
      <c r="B5178" t="s">
        <v>41</v>
      </c>
      <c r="C5178" s="9">
        <v>10380</v>
      </c>
      <c r="D5178" s="10">
        <v>45947</v>
      </c>
      <c r="E5178" s="11">
        <v>6000</v>
      </c>
      <c r="F5178" t="s">
        <v>288</v>
      </c>
      <c r="G5178" s="10">
        <f t="shared" si="327"/>
        <v>45977</v>
      </c>
      <c r="H5178" t="s">
        <v>284</v>
      </c>
      <c r="I5178" s="12" t="str">
        <f t="shared" si="328"/>
        <v>103806000</v>
      </c>
      <c r="J5178" s="10">
        <v>45972</v>
      </c>
      <c r="K5178" s="11">
        <v>6000</v>
      </c>
      <c r="L5178" s="11">
        <f t="shared" si="329"/>
        <v>0</v>
      </c>
    </row>
    <row r="5179" spans="1:14">
      <c r="A5179" t="s">
        <v>1001</v>
      </c>
      <c r="B5179" t="s">
        <v>41</v>
      </c>
      <c r="C5179" s="9">
        <v>1229390</v>
      </c>
      <c r="D5179" s="10">
        <v>45947</v>
      </c>
      <c r="E5179" s="11">
        <v>1526837</v>
      </c>
      <c r="F5179" t="s">
        <v>288</v>
      </c>
      <c r="G5179" s="10">
        <f t="shared" si="327"/>
        <v>45977</v>
      </c>
      <c r="H5179" t="s">
        <v>284</v>
      </c>
      <c r="I5179" s="12" t="str">
        <f t="shared" si="328"/>
        <v>12293901526837</v>
      </c>
      <c r="J5179" s="10">
        <v>45972</v>
      </c>
      <c r="K5179" s="11">
        <v>1526837</v>
      </c>
      <c r="L5179" s="11">
        <f t="shared" si="329"/>
        <v>0</v>
      </c>
    </row>
    <row r="5180" spans="1:14">
      <c r="A5180" t="s">
        <v>46</v>
      </c>
      <c r="B5180" t="s">
        <v>41</v>
      </c>
      <c r="C5180" s="9">
        <v>26613</v>
      </c>
      <c r="D5180" s="10">
        <v>45950</v>
      </c>
      <c r="E5180" s="11">
        <v>475376</v>
      </c>
      <c r="F5180" t="s">
        <v>288</v>
      </c>
      <c r="G5180" s="10">
        <f t="shared" si="327"/>
        <v>45980</v>
      </c>
      <c r="H5180" t="s">
        <v>284</v>
      </c>
      <c r="I5180" s="12" t="str">
        <f t="shared" si="328"/>
        <v>26613475376</v>
      </c>
      <c r="J5180" s="10">
        <v>45979</v>
      </c>
      <c r="K5180" s="11">
        <v>475376</v>
      </c>
      <c r="L5180" s="11">
        <f t="shared" si="329"/>
        <v>0</v>
      </c>
    </row>
    <row r="5181" spans="1:14">
      <c r="A5181" t="s">
        <v>705</v>
      </c>
      <c r="B5181" t="s">
        <v>41</v>
      </c>
      <c r="C5181">
        <v>1229417</v>
      </c>
      <c r="D5181" s="10">
        <v>45950</v>
      </c>
      <c r="E5181" s="11">
        <v>2591979</v>
      </c>
      <c r="F5181" t="s">
        <v>288</v>
      </c>
      <c r="G5181" s="10">
        <f t="shared" si="327"/>
        <v>45980</v>
      </c>
      <c r="H5181" t="s">
        <v>284</v>
      </c>
      <c r="I5181" s="12" t="str">
        <f t="shared" si="328"/>
        <v>12294172591979</v>
      </c>
      <c r="J5181" s="10">
        <v>45979</v>
      </c>
      <c r="K5181" s="11">
        <v>2591979</v>
      </c>
      <c r="L5181" s="11">
        <f t="shared" si="329"/>
        <v>0</v>
      </c>
    </row>
    <row r="5182" spans="1:14">
      <c r="A5182" t="s">
        <v>1004</v>
      </c>
      <c r="B5182" t="s">
        <v>41</v>
      </c>
      <c r="C5182">
        <v>163</v>
      </c>
      <c r="D5182" s="10">
        <v>45950</v>
      </c>
      <c r="E5182" s="11">
        <v>10126900</v>
      </c>
      <c r="F5182" t="s">
        <v>288</v>
      </c>
      <c r="G5182" s="10">
        <f t="shared" si="327"/>
        <v>45980</v>
      </c>
      <c r="H5182" t="s">
        <v>284</v>
      </c>
      <c r="I5182" s="12" t="str">
        <f t="shared" si="328"/>
        <v>16310126900</v>
      </c>
      <c r="J5182" s="10">
        <v>45940</v>
      </c>
      <c r="K5182" s="11">
        <v>10126900</v>
      </c>
      <c r="L5182" s="11">
        <f t="shared" si="329"/>
        <v>0</v>
      </c>
    </row>
    <row r="5183" spans="1:14">
      <c r="A5183" t="s">
        <v>67</v>
      </c>
      <c r="B5183" t="s">
        <v>41</v>
      </c>
      <c r="C5183">
        <v>49637</v>
      </c>
      <c r="D5183" s="10">
        <v>45950</v>
      </c>
      <c r="E5183" s="11">
        <v>1068144</v>
      </c>
      <c r="F5183" t="s">
        <v>288</v>
      </c>
      <c r="G5183" s="10">
        <f t="shared" si="327"/>
        <v>45980</v>
      </c>
      <c r="H5183" t="s">
        <v>284</v>
      </c>
      <c r="I5183" s="12" t="str">
        <f t="shared" si="328"/>
        <v>496371068144</v>
      </c>
      <c r="J5183" s="10">
        <v>45979</v>
      </c>
      <c r="K5183" s="11">
        <v>1068144</v>
      </c>
      <c r="L5183" s="11">
        <f t="shared" si="329"/>
        <v>0</v>
      </c>
    </row>
    <row r="5184" spans="1:14">
      <c r="A5184" t="s">
        <v>67</v>
      </c>
      <c r="B5184" t="s">
        <v>41</v>
      </c>
      <c r="C5184">
        <v>49664</v>
      </c>
      <c r="D5184" s="10">
        <v>45950</v>
      </c>
      <c r="E5184" s="11">
        <v>6645008</v>
      </c>
      <c r="F5184" t="s">
        <v>288</v>
      </c>
      <c r="G5184" s="10">
        <f t="shared" si="327"/>
        <v>45980</v>
      </c>
      <c r="H5184" t="s">
        <v>284</v>
      </c>
      <c r="I5184" s="12" t="str">
        <f t="shared" si="328"/>
        <v>496646645008</v>
      </c>
      <c r="J5184" s="10">
        <v>45979</v>
      </c>
      <c r="K5184" s="11">
        <v>6645008</v>
      </c>
      <c r="L5184" s="11">
        <f t="shared" si="329"/>
        <v>0</v>
      </c>
    </row>
    <row r="5185" spans="1:14">
      <c r="A5185" t="s">
        <v>53</v>
      </c>
      <c r="B5185" t="s">
        <v>41</v>
      </c>
      <c r="C5185" s="9">
        <v>31126</v>
      </c>
      <c r="D5185" s="10">
        <v>45951</v>
      </c>
      <c r="E5185" s="11">
        <v>1600515</v>
      </c>
      <c r="F5185" t="s">
        <v>288</v>
      </c>
      <c r="G5185" s="10">
        <f t="shared" si="327"/>
        <v>45981</v>
      </c>
      <c r="H5185" t="s">
        <v>284</v>
      </c>
      <c r="I5185" s="12" t="str">
        <f t="shared" si="328"/>
        <v>311261600515</v>
      </c>
      <c r="J5185" s="10">
        <v>45979</v>
      </c>
      <c r="K5185" s="11">
        <v>1600515</v>
      </c>
      <c r="L5185" s="11">
        <f t="shared" si="329"/>
        <v>0</v>
      </c>
    </row>
    <row r="5186" spans="1:14">
      <c r="A5186" t="s">
        <v>63</v>
      </c>
      <c r="B5186" t="s">
        <v>41</v>
      </c>
      <c r="C5186" s="9">
        <v>11030</v>
      </c>
      <c r="D5186" s="10">
        <v>45951</v>
      </c>
      <c r="E5186" s="11">
        <v>2204909</v>
      </c>
      <c r="F5186" t="s">
        <v>288</v>
      </c>
      <c r="G5186" s="10">
        <f t="shared" ref="G5186:G5249" si="330">+D5186+30</f>
        <v>45981</v>
      </c>
      <c r="H5186" t="s">
        <v>284</v>
      </c>
      <c r="I5186" s="12" t="str">
        <f t="shared" ref="I5186:I5249" si="331">+C5186&amp;E5186</f>
        <v>110302204909</v>
      </c>
      <c r="J5186" s="10">
        <v>45979</v>
      </c>
      <c r="K5186" s="11">
        <v>2204909</v>
      </c>
      <c r="L5186" s="11">
        <f t="shared" si="329"/>
        <v>0</v>
      </c>
      <c r="N5186" s="13" t="s">
        <v>613</v>
      </c>
    </row>
    <row r="5187" spans="1:14">
      <c r="A5187" t="s">
        <v>47</v>
      </c>
      <c r="B5187" t="s">
        <v>41</v>
      </c>
      <c r="C5187" s="9">
        <v>14730</v>
      </c>
      <c r="D5187" s="10">
        <v>45951</v>
      </c>
      <c r="E5187" s="11">
        <v>4084787</v>
      </c>
      <c r="F5187" t="s">
        <v>288</v>
      </c>
      <c r="G5187" s="10">
        <f t="shared" si="330"/>
        <v>45981</v>
      </c>
      <c r="H5187" t="s">
        <v>284</v>
      </c>
      <c r="I5187" s="12" t="str">
        <f t="shared" si="331"/>
        <v>147304084787</v>
      </c>
      <c r="J5187" s="10">
        <v>45979</v>
      </c>
      <c r="K5187" s="11">
        <v>4084787</v>
      </c>
      <c r="L5187" s="11">
        <f t="shared" si="329"/>
        <v>0</v>
      </c>
    </row>
    <row r="5188" spans="1:14">
      <c r="A5188" t="s">
        <v>59</v>
      </c>
      <c r="B5188" t="s">
        <v>41</v>
      </c>
      <c r="C5188" s="9">
        <v>10391</v>
      </c>
      <c r="D5188" s="10">
        <v>45951</v>
      </c>
      <c r="E5188" s="11">
        <v>687135</v>
      </c>
      <c r="F5188" t="s">
        <v>288</v>
      </c>
      <c r="G5188" s="10">
        <f t="shared" si="330"/>
        <v>45981</v>
      </c>
      <c r="H5188" t="s">
        <v>284</v>
      </c>
      <c r="I5188" s="12" t="str">
        <f t="shared" si="331"/>
        <v>10391687135</v>
      </c>
      <c r="J5188" s="10">
        <v>45979</v>
      </c>
      <c r="K5188" s="11">
        <v>687135</v>
      </c>
      <c r="L5188" s="11">
        <f t="shared" si="329"/>
        <v>0</v>
      </c>
    </row>
    <row r="5189" spans="1:14">
      <c r="A5189" t="s">
        <v>59</v>
      </c>
      <c r="B5189" t="s">
        <v>41</v>
      </c>
      <c r="C5189" s="9">
        <v>10392</v>
      </c>
      <c r="D5189" s="10">
        <v>45951</v>
      </c>
      <c r="E5189" s="11">
        <v>45102</v>
      </c>
      <c r="F5189" t="s">
        <v>288</v>
      </c>
      <c r="G5189" s="10">
        <f t="shared" si="330"/>
        <v>45981</v>
      </c>
      <c r="H5189" t="s">
        <v>284</v>
      </c>
      <c r="I5189" s="12" t="str">
        <f t="shared" si="331"/>
        <v>1039245102</v>
      </c>
      <c r="J5189" s="10">
        <v>45979</v>
      </c>
      <c r="K5189" s="11">
        <v>45102</v>
      </c>
      <c r="L5189" s="11">
        <f t="shared" si="329"/>
        <v>0</v>
      </c>
    </row>
    <row r="5190" spans="1:14">
      <c r="A5190" t="s">
        <v>56</v>
      </c>
      <c r="B5190" t="s">
        <v>41</v>
      </c>
      <c r="C5190" s="9">
        <v>47030</v>
      </c>
      <c r="D5190" s="10">
        <v>45951</v>
      </c>
      <c r="E5190" s="11">
        <v>118417</v>
      </c>
      <c r="F5190" t="s">
        <v>288</v>
      </c>
      <c r="G5190" s="10">
        <f t="shared" si="330"/>
        <v>45981</v>
      </c>
      <c r="H5190" t="s">
        <v>284</v>
      </c>
      <c r="I5190" s="12" t="str">
        <f t="shared" si="331"/>
        <v>47030118417</v>
      </c>
      <c r="J5190" s="10">
        <v>45979</v>
      </c>
      <c r="K5190" s="11">
        <v>118417</v>
      </c>
      <c r="L5190" s="11">
        <f t="shared" si="329"/>
        <v>0</v>
      </c>
    </row>
    <row r="5191" spans="1:14">
      <c r="A5191" t="s">
        <v>720</v>
      </c>
      <c r="B5191" t="s">
        <v>41</v>
      </c>
      <c r="C5191">
        <v>65935</v>
      </c>
      <c r="D5191" s="10">
        <v>45951</v>
      </c>
      <c r="E5191" s="11">
        <v>799990</v>
      </c>
      <c r="F5191" t="s">
        <v>288</v>
      </c>
      <c r="G5191" s="10">
        <f t="shared" si="330"/>
        <v>45981</v>
      </c>
      <c r="H5191" t="s">
        <v>284</v>
      </c>
      <c r="I5191" s="12" t="str">
        <f t="shared" si="331"/>
        <v>65935799990</v>
      </c>
      <c r="J5191" s="10">
        <v>45950</v>
      </c>
      <c r="K5191" s="11">
        <v>799990</v>
      </c>
      <c r="L5191" s="11">
        <f t="shared" si="329"/>
        <v>0</v>
      </c>
    </row>
    <row r="5192" spans="1:14">
      <c r="A5192" t="s">
        <v>853</v>
      </c>
      <c r="B5192" t="s">
        <v>41</v>
      </c>
      <c r="C5192">
        <v>2178098</v>
      </c>
      <c r="D5192" s="10">
        <v>45951</v>
      </c>
      <c r="E5192" s="11">
        <v>384980</v>
      </c>
      <c r="F5192" t="s">
        <v>288</v>
      </c>
      <c r="G5192" s="10">
        <f t="shared" si="330"/>
        <v>45981</v>
      </c>
      <c r="H5192" t="s">
        <v>284</v>
      </c>
      <c r="I5192" s="12" t="str">
        <f t="shared" si="331"/>
        <v>2178098384980</v>
      </c>
      <c r="J5192" s="10">
        <v>45951</v>
      </c>
      <c r="K5192" s="11">
        <v>384980</v>
      </c>
      <c r="L5192" s="11">
        <f t="shared" si="329"/>
        <v>0</v>
      </c>
    </row>
    <row r="5193" spans="1:14">
      <c r="A5193" t="s">
        <v>66</v>
      </c>
      <c r="B5193" t="s">
        <v>41</v>
      </c>
      <c r="C5193">
        <v>43</v>
      </c>
      <c r="D5193" s="10">
        <v>45951</v>
      </c>
      <c r="E5193" s="11">
        <v>541164</v>
      </c>
      <c r="F5193" t="s">
        <v>288</v>
      </c>
      <c r="G5193" s="10">
        <f t="shared" si="330"/>
        <v>45981</v>
      </c>
      <c r="H5193" t="s">
        <v>284</v>
      </c>
      <c r="I5193" s="12" t="str">
        <f t="shared" si="331"/>
        <v>43541164</v>
      </c>
      <c r="J5193" s="10">
        <v>45987</v>
      </c>
      <c r="K5193" s="11">
        <v>541164</v>
      </c>
      <c r="L5193" s="11">
        <f t="shared" si="329"/>
        <v>0</v>
      </c>
    </row>
    <row r="5194" spans="1:14">
      <c r="A5194" t="s">
        <v>335</v>
      </c>
      <c r="B5194" t="s">
        <v>41</v>
      </c>
      <c r="C5194">
        <v>14229</v>
      </c>
      <c r="D5194" s="10">
        <v>45951</v>
      </c>
      <c r="E5194" s="11">
        <v>439970</v>
      </c>
      <c r="F5194" t="s">
        <v>288</v>
      </c>
      <c r="G5194" s="10">
        <f t="shared" si="330"/>
        <v>45981</v>
      </c>
      <c r="H5194" t="s">
        <v>284</v>
      </c>
      <c r="I5194" s="12" t="str">
        <f t="shared" si="331"/>
        <v>14229439970</v>
      </c>
      <c r="J5194" s="10">
        <v>45951</v>
      </c>
      <c r="K5194" s="11">
        <v>439970</v>
      </c>
      <c r="L5194" s="11">
        <f t="shared" si="329"/>
        <v>0</v>
      </c>
    </row>
    <row r="5195" spans="1:14">
      <c r="A5195" t="s">
        <v>335</v>
      </c>
      <c r="B5195" t="s">
        <v>41</v>
      </c>
      <c r="C5195">
        <v>14230</v>
      </c>
      <c r="D5195" s="10">
        <v>45951</v>
      </c>
      <c r="E5195" s="11">
        <v>212980</v>
      </c>
      <c r="F5195" t="s">
        <v>288</v>
      </c>
      <c r="G5195" s="10">
        <f t="shared" si="330"/>
        <v>45981</v>
      </c>
      <c r="H5195" t="s">
        <v>284</v>
      </c>
      <c r="I5195" s="12" t="str">
        <f t="shared" si="331"/>
        <v>14230212980</v>
      </c>
      <c r="J5195" s="10">
        <v>45951</v>
      </c>
      <c r="K5195" s="11">
        <v>212980</v>
      </c>
      <c r="L5195" s="11">
        <f t="shared" si="329"/>
        <v>0</v>
      </c>
    </row>
    <row r="5196" spans="1:14">
      <c r="A5196" t="s">
        <v>1005</v>
      </c>
      <c r="B5196" t="s">
        <v>41</v>
      </c>
      <c r="C5196">
        <v>829301</v>
      </c>
      <c r="D5196" s="10">
        <v>45951</v>
      </c>
      <c r="E5196" s="11">
        <v>908460</v>
      </c>
      <c r="F5196" t="s">
        <v>288</v>
      </c>
      <c r="G5196" s="10">
        <f t="shared" si="330"/>
        <v>45981</v>
      </c>
      <c r="H5196" t="s">
        <v>284</v>
      </c>
      <c r="I5196" s="12" t="str">
        <f t="shared" si="331"/>
        <v>829301908460</v>
      </c>
      <c r="J5196" s="10">
        <v>45951</v>
      </c>
      <c r="K5196" s="11">
        <v>908460</v>
      </c>
      <c r="L5196" s="11">
        <f t="shared" si="329"/>
        <v>0</v>
      </c>
    </row>
    <row r="5197" spans="1:14">
      <c r="A5197" t="s">
        <v>1005</v>
      </c>
      <c r="B5197" t="s">
        <v>41</v>
      </c>
      <c r="C5197">
        <v>829286</v>
      </c>
      <c r="D5197" s="10">
        <v>45951</v>
      </c>
      <c r="E5197" s="11">
        <v>539970</v>
      </c>
      <c r="F5197" t="s">
        <v>288</v>
      </c>
      <c r="G5197" s="10">
        <f t="shared" si="330"/>
        <v>45981</v>
      </c>
      <c r="H5197" t="s">
        <v>284</v>
      </c>
      <c r="I5197" s="12" t="str">
        <f t="shared" si="331"/>
        <v>829286539970</v>
      </c>
      <c r="J5197" s="10">
        <v>45951</v>
      </c>
      <c r="K5197" s="11">
        <v>539970</v>
      </c>
      <c r="L5197" s="11">
        <f t="shared" si="329"/>
        <v>0</v>
      </c>
    </row>
    <row r="5198" spans="1:14">
      <c r="A5198" t="s">
        <v>710</v>
      </c>
      <c r="B5198" t="s">
        <v>41</v>
      </c>
      <c r="C5198">
        <v>14728</v>
      </c>
      <c r="D5198" s="10">
        <v>45951</v>
      </c>
      <c r="E5198" s="11">
        <v>180083</v>
      </c>
      <c r="F5198" t="s">
        <v>288</v>
      </c>
      <c r="G5198" s="10">
        <f t="shared" si="330"/>
        <v>45981</v>
      </c>
      <c r="H5198" t="s">
        <v>284</v>
      </c>
      <c r="I5198" s="12" t="str">
        <f t="shared" si="331"/>
        <v>14728180083</v>
      </c>
      <c r="J5198" s="10">
        <v>45979</v>
      </c>
      <c r="K5198" s="11">
        <v>180083</v>
      </c>
      <c r="L5198" s="11">
        <f t="shared" si="329"/>
        <v>0</v>
      </c>
    </row>
    <row r="5199" spans="1:14">
      <c r="A5199" t="s">
        <v>710</v>
      </c>
      <c r="B5199" t="s">
        <v>41</v>
      </c>
      <c r="C5199">
        <v>14727</v>
      </c>
      <c r="D5199" s="10">
        <v>45951</v>
      </c>
      <c r="E5199" s="11">
        <v>98647</v>
      </c>
      <c r="F5199" t="s">
        <v>288</v>
      </c>
      <c r="G5199" s="10">
        <f t="shared" si="330"/>
        <v>45981</v>
      </c>
      <c r="H5199" t="s">
        <v>284</v>
      </c>
      <c r="I5199" s="12" t="str">
        <f t="shared" si="331"/>
        <v>1472798647</v>
      </c>
      <c r="J5199" s="10">
        <v>45979</v>
      </c>
      <c r="K5199" s="11">
        <v>98647</v>
      </c>
      <c r="L5199" s="11">
        <f t="shared" si="329"/>
        <v>0</v>
      </c>
    </row>
    <row r="5200" spans="1:14">
      <c r="A5200" t="s">
        <v>674</v>
      </c>
      <c r="B5200" t="s">
        <v>41</v>
      </c>
      <c r="C5200">
        <v>1984380</v>
      </c>
      <c r="D5200" s="10">
        <v>45951</v>
      </c>
      <c r="E5200" s="11">
        <v>429990</v>
      </c>
      <c r="F5200" t="s">
        <v>288</v>
      </c>
      <c r="G5200" s="10">
        <f t="shared" si="330"/>
        <v>45981</v>
      </c>
      <c r="H5200" t="s">
        <v>284</v>
      </c>
      <c r="I5200" s="12" t="str">
        <f t="shared" si="331"/>
        <v>1984380429990</v>
      </c>
      <c r="J5200" s="10">
        <v>45950</v>
      </c>
      <c r="K5200" s="11">
        <v>429990</v>
      </c>
      <c r="L5200" s="11">
        <f t="shared" si="329"/>
        <v>0</v>
      </c>
    </row>
    <row r="5201" spans="1:13">
      <c r="A5201" t="s">
        <v>584</v>
      </c>
      <c r="B5201" t="s">
        <v>41</v>
      </c>
      <c r="C5201">
        <v>16806</v>
      </c>
      <c r="D5201" s="10">
        <v>45951</v>
      </c>
      <c r="E5201" s="11">
        <v>359980</v>
      </c>
      <c r="F5201" t="s">
        <v>288</v>
      </c>
      <c r="G5201" s="10">
        <f t="shared" si="330"/>
        <v>45981</v>
      </c>
      <c r="H5201" t="s">
        <v>284</v>
      </c>
      <c r="I5201" s="12" t="str">
        <f t="shared" si="331"/>
        <v>16806359980</v>
      </c>
      <c r="J5201" s="10">
        <v>45951</v>
      </c>
      <c r="K5201" s="11">
        <v>359980</v>
      </c>
      <c r="L5201" s="11">
        <f t="shared" si="329"/>
        <v>0</v>
      </c>
    </row>
    <row r="5202" spans="1:13">
      <c r="A5202" t="s">
        <v>46</v>
      </c>
      <c r="B5202" t="s">
        <v>41</v>
      </c>
      <c r="C5202" s="9">
        <v>26615</v>
      </c>
      <c r="D5202" s="10">
        <v>45952</v>
      </c>
      <c r="E5202" s="11">
        <v>135814</v>
      </c>
      <c r="F5202" t="s">
        <v>288</v>
      </c>
      <c r="G5202" s="10">
        <f t="shared" si="330"/>
        <v>45982</v>
      </c>
      <c r="H5202" t="s">
        <v>284</v>
      </c>
      <c r="I5202" s="12" t="str">
        <f t="shared" si="331"/>
        <v>26615135814</v>
      </c>
      <c r="J5202" s="10">
        <v>45979</v>
      </c>
      <c r="K5202" s="11">
        <v>135814</v>
      </c>
      <c r="L5202" s="11">
        <f t="shared" si="329"/>
        <v>0</v>
      </c>
    </row>
    <row r="5203" spans="1:13" ht="16" customHeight="1">
      <c r="A5203" t="s">
        <v>65</v>
      </c>
      <c r="B5203" t="s">
        <v>41</v>
      </c>
      <c r="C5203" s="9">
        <v>6254</v>
      </c>
      <c r="D5203" s="10">
        <v>45952</v>
      </c>
      <c r="E5203" s="11">
        <v>427059</v>
      </c>
      <c r="F5203" t="s">
        <v>288</v>
      </c>
      <c r="G5203" s="10">
        <f t="shared" si="330"/>
        <v>45982</v>
      </c>
      <c r="H5203" t="s">
        <v>284</v>
      </c>
      <c r="I5203" s="12" t="str">
        <f t="shared" si="331"/>
        <v>6254427059</v>
      </c>
      <c r="J5203" s="10">
        <v>45979</v>
      </c>
      <c r="K5203" s="11">
        <v>427059</v>
      </c>
      <c r="L5203" s="11">
        <f t="shared" si="329"/>
        <v>0</v>
      </c>
    </row>
    <row r="5204" spans="1:13">
      <c r="A5204" t="s">
        <v>447</v>
      </c>
      <c r="B5204" t="s">
        <v>41</v>
      </c>
      <c r="C5204">
        <v>2923141</v>
      </c>
      <c r="D5204" s="10">
        <v>45952</v>
      </c>
      <c r="E5204" s="11">
        <v>19560</v>
      </c>
      <c r="F5204" t="s">
        <v>288</v>
      </c>
      <c r="G5204" s="10">
        <f t="shared" si="330"/>
        <v>45982</v>
      </c>
      <c r="H5204" t="s">
        <v>284</v>
      </c>
      <c r="I5204" s="12" t="str">
        <f t="shared" si="331"/>
        <v>292314119560</v>
      </c>
      <c r="J5204" s="10">
        <v>45952</v>
      </c>
      <c r="K5204" s="11">
        <v>19560</v>
      </c>
      <c r="L5204" s="11">
        <f t="shared" si="329"/>
        <v>0</v>
      </c>
      <c r="M5204" t="s">
        <v>579</v>
      </c>
    </row>
    <row r="5205" spans="1:13">
      <c r="A5205" t="s">
        <v>57</v>
      </c>
      <c r="B5205" t="s">
        <v>41</v>
      </c>
      <c r="C5205">
        <v>630856</v>
      </c>
      <c r="D5205" s="10">
        <v>45952</v>
      </c>
      <c r="E5205" s="11">
        <v>279481</v>
      </c>
      <c r="F5205" t="s">
        <v>925</v>
      </c>
      <c r="G5205" s="10">
        <f t="shared" si="330"/>
        <v>45982</v>
      </c>
      <c r="H5205" t="s">
        <v>284</v>
      </c>
      <c r="I5205" s="12" t="str">
        <f t="shared" si="331"/>
        <v>630856279481</v>
      </c>
      <c r="J5205" s="10">
        <v>45979</v>
      </c>
      <c r="K5205" s="11">
        <v>279481</v>
      </c>
      <c r="L5205" s="11">
        <f t="shared" si="329"/>
        <v>0</v>
      </c>
    </row>
    <row r="5206" spans="1:13">
      <c r="A5206" t="s">
        <v>57</v>
      </c>
      <c r="B5206" t="s">
        <v>41</v>
      </c>
      <c r="C5206">
        <v>630855</v>
      </c>
      <c r="D5206" s="10">
        <v>45952</v>
      </c>
      <c r="E5206" s="11">
        <v>929522</v>
      </c>
      <c r="F5206" t="s">
        <v>925</v>
      </c>
      <c r="G5206" s="10">
        <f t="shared" si="330"/>
        <v>45982</v>
      </c>
      <c r="H5206" t="s">
        <v>284</v>
      </c>
      <c r="I5206" s="12" t="str">
        <f t="shared" si="331"/>
        <v>630855929522</v>
      </c>
      <c r="J5206" s="10">
        <v>45979</v>
      </c>
      <c r="K5206" s="11">
        <v>929522</v>
      </c>
      <c r="L5206" s="11">
        <f t="shared" si="329"/>
        <v>0</v>
      </c>
    </row>
    <row r="5207" spans="1:13">
      <c r="A5207" t="s">
        <v>705</v>
      </c>
      <c r="B5207" t="s">
        <v>41</v>
      </c>
      <c r="C5207">
        <v>1229549</v>
      </c>
      <c r="D5207" s="10">
        <v>45952</v>
      </c>
      <c r="E5207" s="11">
        <v>1728410</v>
      </c>
      <c r="F5207" t="s">
        <v>925</v>
      </c>
      <c r="G5207" s="10">
        <f t="shared" si="330"/>
        <v>45982</v>
      </c>
      <c r="H5207" t="s">
        <v>284</v>
      </c>
      <c r="I5207" s="12" t="str">
        <f t="shared" si="331"/>
        <v>12295491728410</v>
      </c>
      <c r="J5207" s="10">
        <v>45979</v>
      </c>
      <c r="K5207" s="11">
        <v>1728410</v>
      </c>
      <c r="L5207" s="11">
        <f t="shared" si="329"/>
        <v>0</v>
      </c>
    </row>
    <row r="5208" spans="1:13">
      <c r="A5208" t="s">
        <v>705</v>
      </c>
      <c r="B5208" t="s">
        <v>41</v>
      </c>
      <c r="C5208">
        <v>1229550</v>
      </c>
      <c r="D5208" s="10">
        <v>45952</v>
      </c>
      <c r="E5208" s="11">
        <v>10360896</v>
      </c>
      <c r="F5208" t="s">
        <v>925</v>
      </c>
      <c r="G5208" s="10">
        <f t="shared" si="330"/>
        <v>45982</v>
      </c>
      <c r="H5208" t="s">
        <v>284</v>
      </c>
      <c r="I5208" s="12" t="str">
        <f t="shared" si="331"/>
        <v>122955010360896</v>
      </c>
      <c r="J5208" s="10">
        <v>45979</v>
      </c>
      <c r="K5208" s="11">
        <v>10360896</v>
      </c>
      <c r="L5208" s="11">
        <f t="shared" si="329"/>
        <v>0</v>
      </c>
    </row>
    <row r="5209" spans="1:13">
      <c r="A5209" t="s">
        <v>705</v>
      </c>
      <c r="B5209" t="s">
        <v>41</v>
      </c>
      <c r="C5209">
        <v>1229551</v>
      </c>
      <c r="D5209" s="10">
        <v>45952</v>
      </c>
      <c r="E5209" s="11">
        <v>677229</v>
      </c>
      <c r="F5209" t="s">
        <v>925</v>
      </c>
      <c r="G5209" s="10">
        <f t="shared" si="330"/>
        <v>45982</v>
      </c>
      <c r="H5209" t="s">
        <v>284</v>
      </c>
      <c r="I5209" s="12" t="str">
        <f t="shared" si="331"/>
        <v>1229551677229</v>
      </c>
      <c r="J5209" s="10">
        <v>45979</v>
      </c>
      <c r="K5209" s="11">
        <v>677229</v>
      </c>
      <c r="L5209" s="11">
        <f t="shared" si="329"/>
        <v>0</v>
      </c>
    </row>
    <row r="5210" spans="1:13">
      <c r="A5210" t="s">
        <v>958</v>
      </c>
      <c r="B5210" t="s">
        <v>41</v>
      </c>
      <c r="C5210">
        <v>84</v>
      </c>
      <c r="D5210" s="10">
        <v>45952</v>
      </c>
      <c r="E5210" s="11">
        <v>84000</v>
      </c>
      <c r="F5210" t="s">
        <v>925</v>
      </c>
      <c r="G5210" s="10">
        <f t="shared" si="330"/>
        <v>45982</v>
      </c>
      <c r="H5210" t="s">
        <v>284</v>
      </c>
      <c r="I5210" s="12" t="str">
        <f t="shared" si="331"/>
        <v>8484000</v>
      </c>
      <c r="J5210" s="10">
        <v>45952</v>
      </c>
      <c r="K5210" s="11">
        <v>84000</v>
      </c>
      <c r="L5210" s="11">
        <f t="shared" si="329"/>
        <v>0</v>
      </c>
      <c r="M5210" t="s">
        <v>579</v>
      </c>
    </row>
    <row r="5211" spans="1:13">
      <c r="A5211" t="s">
        <v>839</v>
      </c>
      <c r="B5211" t="s">
        <v>41</v>
      </c>
      <c r="C5211">
        <v>10401</v>
      </c>
      <c r="D5211" s="10">
        <v>45953</v>
      </c>
      <c r="E5211" s="11">
        <v>105992</v>
      </c>
      <c r="F5211" t="s">
        <v>925</v>
      </c>
      <c r="G5211" s="10">
        <f t="shared" si="330"/>
        <v>45983</v>
      </c>
      <c r="H5211" t="s">
        <v>284</v>
      </c>
      <c r="I5211" s="12" t="str">
        <f t="shared" si="331"/>
        <v>10401105992</v>
      </c>
      <c r="J5211" s="10">
        <v>45979</v>
      </c>
      <c r="K5211" s="11">
        <v>105992</v>
      </c>
      <c r="L5211" s="11">
        <f t="shared" si="329"/>
        <v>0</v>
      </c>
    </row>
    <row r="5212" spans="1:13">
      <c r="A5212" t="s">
        <v>839</v>
      </c>
      <c r="B5212" t="s">
        <v>41</v>
      </c>
      <c r="C5212">
        <v>10403</v>
      </c>
      <c r="D5212" s="10">
        <v>45953</v>
      </c>
      <c r="E5212" s="11">
        <v>84492</v>
      </c>
      <c r="F5212" t="s">
        <v>925</v>
      </c>
      <c r="G5212" s="10">
        <f t="shared" si="330"/>
        <v>45983</v>
      </c>
      <c r="H5212" t="s">
        <v>284</v>
      </c>
      <c r="I5212" s="12" t="str">
        <f t="shared" si="331"/>
        <v>1040384492</v>
      </c>
      <c r="J5212" s="10">
        <v>45979</v>
      </c>
      <c r="K5212" s="11">
        <v>84492</v>
      </c>
      <c r="L5212" s="11">
        <f t="shared" si="329"/>
        <v>0</v>
      </c>
    </row>
    <row r="5213" spans="1:13" ht="14.15" customHeight="1">
      <c r="A5213" t="s">
        <v>839</v>
      </c>
      <c r="B5213" t="s">
        <v>41</v>
      </c>
      <c r="C5213">
        <v>10400</v>
      </c>
      <c r="D5213" s="10">
        <v>45953</v>
      </c>
      <c r="E5213" s="11">
        <v>489467</v>
      </c>
      <c r="F5213" t="s">
        <v>925</v>
      </c>
      <c r="G5213" s="10">
        <f t="shared" si="330"/>
        <v>45983</v>
      </c>
      <c r="H5213" t="s">
        <v>284</v>
      </c>
      <c r="I5213" s="12" t="str">
        <f t="shared" si="331"/>
        <v>10400489467</v>
      </c>
      <c r="J5213" s="10">
        <v>45979</v>
      </c>
      <c r="K5213" s="11">
        <v>489467</v>
      </c>
      <c r="L5213" s="11">
        <f t="shared" si="329"/>
        <v>0</v>
      </c>
    </row>
    <row r="5214" spans="1:13">
      <c r="A5214" t="s">
        <v>839</v>
      </c>
      <c r="B5214" t="s">
        <v>41</v>
      </c>
      <c r="C5214">
        <v>10397</v>
      </c>
      <c r="D5214" s="10">
        <v>45953</v>
      </c>
      <c r="E5214" s="11">
        <v>3600</v>
      </c>
      <c r="F5214" t="s">
        <v>925</v>
      </c>
      <c r="G5214" s="10">
        <f t="shared" si="330"/>
        <v>45983</v>
      </c>
      <c r="H5214" t="s">
        <v>284</v>
      </c>
      <c r="I5214" s="12" t="str">
        <f t="shared" si="331"/>
        <v>103973600</v>
      </c>
      <c r="J5214" s="10">
        <v>45979</v>
      </c>
      <c r="K5214" s="11">
        <v>3600</v>
      </c>
      <c r="L5214" s="11">
        <f t="shared" si="329"/>
        <v>0</v>
      </c>
    </row>
    <row r="5215" spans="1:13">
      <c r="A5215" t="s">
        <v>57</v>
      </c>
      <c r="B5215" t="s">
        <v>41</v>
      </c>
      <c r="C5215">
        <v>630859</v>
      </c>
      <c r="D5215" s="10">
        <v>45953</v>
      </c>
      <c r="E5215" s="11">
        <v>135502</v>
      </c>
      <c r="F5215" t="s">
        <v>925</v>
      </c>
      <c r="G5215" s="10">
        <f t="shared" si="330"/>
        <v>45983</v>
      </c>
      <c r="H5215" t="s">
        <v>284</v>
      </c>
      <c r="I5215" s="12" t="str">
        <f t="shared" si="331"/>
        <v>630859135502</v>
      </c>
      <c r="J5215" s="10">
        <v>45979</v>
      </c>
      <c r="K5215" s="11">
        <v>135502</v>
      </c>
      <c r="L5215" s="11">
        <f t="shared" si="329"/>
        <v>0</v>
      </c>
    </row>
    <row r="5216" spans="1:13">
      <c r="A5216" t="s">
        <v>1006</v>
      </c>
      <c r="B5216" t="s">
        <v>41</v>
      </c>
      <c r="C5216">
        <v>6272665</v>
      </c>
      <c r="D5216" s="10">
        <v>45953</v>
      </c>
      <c r="E5216" s="11">
        <v>835040</v>
      </c>
      <c r="F5216" t="s">
        <v>925</v>
      </c>
      <c r="G5216" s="10">
        <f t="shared" si="330"/>
        <v>45983</v>
      </c>
      <c r="H5216" t="s">
        <v>284</v>
      </c>
      <c r="I5216" s="12" t="str">
        <f t="shared" si="331"/>
        <v>6272665835040</v>
      </c>
      <c r="J5216" s="10">
        <v>45954</v>
      </c>
      <c r="K5216" s="11">
        <v>835040</v>
      </c>
      <c r="L5216" s="11">
        <f t="shared" si="329"/>
        <v>0</v>
      </c>
    </row>
    <row r="5217" spans="1:14">
      <c r="A5217" t="s">
        <v>1007</v>
      </c>
      <c r="B5217" t="s">
        <v>41</v>
      </c>
      <c r="C5217">
        <v>11035</v>
      </c>
      <c r="D5217" s="10">
        <v>45953</v>
      </c>
      <c r="E5217" s="11">
        <v>629956</v>
      </c>
      <c r="F5217" t="s">
        <v>925</v>
      </c>
      <c r="G5217" s="10">
        <f t="shared" si="330"/>
        <v>45983</v>
      </c>
      <c r="H5217" t="s">
        <v>284</v>
      </c>
      <c r="I5217" s="12" t="str">
        <f t="shared" si="331"/>
        <v>11035629956</v>
      </c>
      <c r="J5217" s="10">
        <v>45979</v>
      </c>
      <c r="K5217" s="11">
        <v>629956</v>
      </c>
      <c r="L5217" s="11">
        <f t="shared" si="329"/>
        <v>0</v>
      </c>
      <c r="N5217" s="13" t="s">
        <v>613</v>
      </c>
    </row>
    <row r="5218" spans="1:14">
      <c r="A5218" t="s">
        <v>1008</v>
      </c>
      <c r="B5218" t="s">
        <v>41</v>
      </c>
      <c r="C5218">
        <v>27319</v>
      </c>
      <c r="D5218" s="10">
        <v>45954</v>
      </c>
      <c r="E5218" s="11">
        <v>329940</v>
      </c>
      <c r="F5218" t="s">
        <v>925</v>
      </c>
      <c r="G5218" s="10">
        <f t="shared" si="330"/>
        <v>45984</v>
      </c>
      <c r="H5218" t="s">
        <v>284</v>
      </c>
      <c r="I5218" s="12" t="str">
        <f t="shared" si="331"/>
        <v>27319329940</v>
      </c>
      <c r="J5218" s="10">
        <v>45954</v>
      </c>
      <c r="K5218" s="11">
        <v>329940</v>
      </c>
      <c r="L5218" s="11">
        <f t="shared" si="329"/>
        <v>0</v>
      </c>
    </row>
    <row r="5219" spans="1:14">
      <c r="A5219" t="s">
        <v>709</v>
      </c>
      <c r="B5219" t="s">
        <v>41</v>
      </c>
      <c r="C5219">
        <v>25990</v>
      </c>
      <c r="D5219" s="10">
        <v>45954</v>
      </c>
      <c r="E5219" s="11">
        <v>141610</v>
      </c>
      <c r="F5219" t="s">
        <v>925</v>
      </c>
      <c r="G5219" s="10">
        <f t="shared" si="330"/>
        <v>45984</v>
      </c>
      <c r="H5219" t="s">
        <v>284</v>
      </c>
      <c r="I5219" s="12" t="str">
        <f t="shared" si="331"/>
        <v>25990141610</v>
      </c>
      <c r="J5219" s="10">
        <v>45979</v>
      </c>
      <c r="K5219" s="11">
        <v>141610</v>
      </c>
      <c r="L5219" s="11">
        <f t="shared" si="329"/>
        <v>0</v>
      </c>
    </row>
    <row r="5220" spans="1:14">
      <c r="A5220" t="s">
        <v>1009</v>
      </c>
      <c r="B5220" t="s">
        <v>41</v>
      </c>
      <c r="C5220">
        <v>869</v>
      </c>
      <c r="D5220" s="10">
        <v>45954</v>
      </c>
      <c r="E5220" s="11">
        <v>797300</v>
      </c>
      <c r="F5220" t="s">
        <v>925</v>
      </c>
      <c r="G5220" s="10">
        <f t="shared" si="330"/>
        <v>45984</v>
      </c>
      <c r="H5220" t="s">
        <v>284</v>
      </c>
      <c r="I5220" s="12" t="str">
        <f t="shared" si="331"/>
        <v>869797300</v>
      </c>
      <c r="J5220" s="10">
        <v>45910</v>
      </c>
      <c r="K5220" s="11">
        <v>670000</v>
      </c>
      <c r="L5220" s="11">
        <f t="shared" si="329"/>
        <v>-127300</v>
      </c>
    </row>
    <row r="5221" spans="1:14">
      <c r="A5221" t="s">
        <v>1010</v>
      </c>
      <c r="B5221" t="s">
        <v>41</v>
      </c>
      <c r="C5221">
        <v>5443168</v>
      </c>
      <c r="D5221" s="10">
        <v>45954</v>
      </c>
      <c r="E5221" s="11">
        <v>394959</v>
      </c>
      <c r="F5221" t="s">
        <v>925</v>
      </c>
      <c r="G5221" s="10">
        <f t="shared" si="330"/>
        <v>45984</v>
      </c>
      <c r="H5221" t="s">
        <v>284</v>
      </c>
      <c r="I5221" s="12" t="str">
        <f t="shared" si="331"/>
        <v>5443168394959</v>
      </c>
      <c r="J5221" s="10">
        <v>45954</v>
      </c>
      <c r="K5221" s="11">
        <v>394959</v>
      </c>
      <c r="L5221" s="11">
        <f t="shared" si="329"/>
        <v>0</v>
      </c>
    </row>
    <row r="5222" spans="1:14">
      <c r="A5222" t="s">
        <v>1010</v>
      </c>
      <c r="B5222" t="s">
        <v>41</v>
      </c>
      <c r="C5222">
        <v>5443167</v>
      </c>
      <c r="D5222" s="10">
        <v>45954</v>
      </c>
      <c r="E5222" s="11">
        <v>271971</v>
      </c>
      <c r="F5222" t="s">
        <v>925</v>
      </c>
      <c r="G5222" s="10">
        <f t="shared" si="330"/>
        <v>45984</v>
      </c>
      <c r="H5222" t="s">
        <v>284</v>
      </c>
      <c r="I5222" s="12" t="str">
        <f t="shared" si="331"/>
        <v>5443167271971</v>
      </c>
      <c r="J5222" s="10">
        <v>45954</v>
      </c>
      <c r="K5222" s="11">
        <v>271971</v>
      </c>
      <c r="L5222" s="11">
        <f t="shared" si="329"/>
        <v>0</v>
      </c>
    </row>
    <row r="5223" spans="1:14">
      <c r="A5223" t="s">
        <v>1011</v>
      </c>
      <c r="B5223" t="s">
        <v>41</v>
      </c>
      <c r="C5223">
        <v>5074</v>
      </c>
      <c r="D5223" s="10">
        <v>45954</v>
      </c>
      <c r="E5223" s="11">
        <v>3154801</v>
      </c>
      <c r="F5223" t="s">
        <v>925</v>
      </c>
      <c r="G5223" s="10">
        <f t="shared" si="330"/>
        <v>45984</v>
      </c>
      <c r="H5223" t="s">
        <v>284</v>
      </c>
      <c r="I5223" s="12" t="str">
        <f t="shared" si="331"/>
        <v>50743154801</v>
      </c>
      <c r="J5223" s="10">
        <v>45916</v>
      </c>
      <c r="K5223" s="11">
        <v>3154801</v>
      </c>
      <c r="L5223" s="11">
        <f t="shared" si="329"/>
        <v>0</v>
      </c>
      <c r="N5223" s="13" t="s">
        <v>1012</v>
      </c>
    </row>
    <row r="5224" spans="1:14">
      <c r="A5224" t="s">
        <v>1013</v>
      </c>
      <c r="B5224" t="s">
        <v>310</v>
      </c>
      <c r="C5224">
        <v>11494442</v>
      </c>
      <c r="D5224" s="10">
        <v>45954</v>
      </c>
      <c r="E5224" s="11">
        <v>584</v>
      </c>
      <c r="F5224" t="s">
        <v>925</v>
      </c>
      <c r="G5224" s="10">
        <f t="shared" si="330"/>
        <v>45984</v>
      </c>
      <c r="H5224" t="s">
        <v>311</v>
      </c>
      <c r="I5224" s="12" t="str">
        <f t="shared" si="331"/>
        <v>11494442584</v>
      </c>
      <c r="L5224" s="11">
        <f t="shared" si="329"/>
        <v>-584</v>
      </c>
      <c r="N5224" s="13" t="s">
        <v>1014</v>
      </c>
    </row>
    <row r="5225" spans="1:14">
      <c r="A5225" t="s">
        <v>580</v>
      </c>
      <c r="B5225" t="s">
        <v>41</v>
      </c>
      <c r="C5225">
        <v>199776</v>
      </c>
      <c r="D5225" s="10">
        <v>45954.382638888892</v>
      </c>
      <c r="E5225" s="11">
        <v>13592</v>
      </c>
      <c r="F5225" t="s">
        <v>925</v>
      </c>
      <c r="G5225" s="10">
        <f t="shared" si="330"/>
        <v>45984.382638888892</v>
      </c>
      <c r="H5225" t="s">
        <v>284</v>
      </c>
      <c r="I5225" s="12" t="str">
        <f t="shared" si="331"/>
        <v>19977613592</v>
      </c>
      <c r="J5225" s="10">
        <v>45979</v>
      </c>
      <c r="K5225" s="11">
        <v>13592</v>
      </c>
      <c r="L5225" s="11">
        <f t="shared" si="329"/>
        <v>0</v>
      </c>
    </row>
    <row r="5226" spans="1:14">
      <c r="A5226" t="s">
        <v>65</v>
      </c>
      <c r="B5226" t="s">
        <v>41</v>
      </c>
      <c r="C5226">
        <v>6261</v>
      </c>
      <c r="D5226" s="10">
        <v>45957</v>
      </c>
      <c r="E5226" s="11">
        <v>171961</v>
      </c>
      <c r="F5226" t="s">
        <v>925</v>
      </c>
      <c r="G5226" s="10">
        <f t="shared" si="330"/>
        <v>45987</v>
      </c>
      <c r="H5226" t="s">
        <v>284</v>
      </c>
      <c r="I5226" s="12" t="str">
        <f t="shared" si="331"/>
        <v>6261171961</v>
      </c>
      <c r="J5226" s="10">
        <v>45987</v>
      </c>
      <c r="K5226" s="11">
        <v>171961</v>
      </c>
      <c r="L5226" s="11">
        <f t="shared" si="329"/>
        <v>0</v>
      </c>
    </row>
    <row r="5227" spans="1:14">
      <c r="A5227" t="s">
        <v>65</v>
      </c>
      <c r="B5227" t="s">
        <v>41</v>
      </c>
      <c r="C5227">
        <v>6262</v>
      </c>
      <c r="D5227" s="10">
        <v>45957</v>
      </c>
      <c r="E5227" s="11">
        <v>222352</v>
      </c>
      <c r="F5227" t="s">
        <v>925</v>
      </c>
      <c r="G5227" s="10">
        <f t="shared" si="330"/>
        <v>45987</v>
      </c>
      <c r="H5227" t="s">
        <v>284</v>
      </c>
      <c r="I5227" s="12" t="str">
        <f t="shared" si="331"/>
        <v>6262222352</v>
      </c>
      <c r="J5227" s="10">
        <v>45987</v>
      </c>
      <c r="K5227" s="11">
        <v>222352</v>
      </c>
      <c r="L5227" s="11">
        <f t="shared" si="329"/>
        <v>0</v>
      </c>
    </row>
    <row r="5228" spans="1:14">
      <c r="A5228" t="s">
        <v>57</v>
      </c>
      <c r="B5228" t="s">
        <v>41</v>
      </c>
      <c r="C5228">
        <v>630925</v>
      </c>
      <c r="D5228" s="10">
        <v>45957</v>
      </c>
      <c r="E5228" s="11">
        <v>307091</v>
      </c>
      <c r="F5228" t="s">
        <v>925</v>
      </c>
      <c r="G5228" s="10">
        <f t="shared" si="330"/>
        <v>45987</v>
      </c>
      <c r="H5228" t="s">
        <v>284</v>
      </c>
      <c r="I5228" s="12" t="str">
        <f t="shared" si="331"/>
        <v>630925307091</v>
      </c>
      <c r="J5228" s="10">
        <v>45987</v>
      </c>
      <c r="K5228" s="11">
        <v>307091</v>
      </c>
      <c r="L5228" s="11">
        <f t="shared" si="329"/>
        <v>0</v>
      </c>
    </row>
    <row r="5229" spans="1:14">
      <c r="A5229" t="s">
        <v>705</v>
      </c>
      <c r="B5229" t="s">
        <v>41</v>
      </c>
      <c r="C5229">
        <v>1229703</v>
      </c>
      <c r="D5229" s="10">
        <v>45957</v>
      </c>
      <c r="E5229" s="11">
        <v>2731074</v>
      </c>
      <c r="F5229" t="s">
        <v>925</v>
      </c>
      <c r="G5229" s="10">
        <f t="shared" si="330"/>
        <v>45987</v>
      </c>
      <c r="H5229" t="s">
        <v>284</v>
      </c>
      <c r="I5229" s="12" t="str">
        <f t="shared" si="331"/>
        <v>12297032731074</v>
      </c>
      <c r="J5229" s="10">
        <v>45987</v>
      </c>
      <c r="K5229" s="11">
        <v>2731074</v>
      </c>
      <c r="L5229" s="11">
        <f t="shared" si="329"/>
        <v>0</v>
      </c>
    </row>
    <row r="5230" spans="1:14">
      <c r="A5230" t="s">
        <v>705</v>
      </c>
      <c r="B5230" t="s">
        <v>41</v>
      </c>
      <c r="C5230">
        <v>1229704</v>
      </c>
      <c r="D5230" s="10">
        <v>45957</v>
      </c>
      <c r="E5230" s="11">
        <v>2228390</v>
      </c>
      <c r="F5230" t="s">
        <v>925</v>
      </c>
      <c r="G5230" s="10">
        <f t="shared" si="330"/>
        <v>45987</v>
      </c>
      <c r="H5230" t="s">
        <v>284</v>
      </c>
      <c r="I5230" s="12" t="str">
        <f t="shared" si="331"/>
        <v>12297042228390</v>
      </c>
      <c r="J5230" s="10">
        <v>45987</v>
      </c>
      <c r="K5230" s="11">
        <v>2228390</v>
      </c>
      <c r="L5230" s="11">
        <f t="shared" si="329"/>
        <v>0</v>
      </c>
    </row>
    <row r="5231" spans="1:14">
      <c r="A5231" t="s">
        <v>46</v>
      </c>
      <c r="B5231" t="s">
        <v>41</v>
      </c>
      <c r="C5231">
        <v>26624</v>
      </c>
      <c r="D5231" s="10">
        <v>45957</v>
      </c>
      <c r="E5231" s="11">
        <v>231991</v>
      </c>
      <c r="F5231" t="s">
        <v>925</v>
      </c>
      <c r="G5231" s="10">
        <f t="shared" si="330"/>
        <v>45987</v>
      </c>
      <c r="H5231" t="s">
        <v>284</v>
      </c>
      <c r="I5231" s="12" t="str">
        <f t="shared" si="331"/>
        <v>26624231991</v>
      </c>
      <c r="J5231" s="10">
        <v>45987</v>
      </c>
      <c r="K5231" s="11">
        <v>231991</v>
      </c>
      <c r="L5231" s="11">
        <f t="shared" si="329"/>
        <v>0</v>
      </c>
    </row>
    <row r="5232" spans="1:14">
      <c r="A5232" t="s">
        <v>684</v>
      </c>
      <c r="B5232" t="s">
        <v>41</v>
      </c>
      <c r="C5232">
        <v>474474</v>
      </c>
      <c r="D5232" s="10">
        <v>45957</v>
      </c>
      <c r="E5232" s="11">
        <v>1027990</v>
      </c>
      <c r="F5232" t="s">
        <v>925</v>
      </c>
      <c r="G5232" s="10">
        <f t="shared" si="330"/>
        <v>45987</v>
      </c>
      <c r="H5232" t="s">
        <v>284</v>
      </c>
      <c r="I5232" s="12" t="str">
        <f t="shared" si="331"/>
        <v>4744741027990</v>
      </c>
      <c r="J5232" s="10">
        <v>45954</v>
      </c>
      <c r="K5232" s="11">
        <v>1027990</v>
      </c>
      <c r="L5232" s="11">
        <f t="shared" ref="L5232:L5295" si="332">+K5232-E5232</f>
        <v>0</v>
      </c>
    </row>
    <row r="5233" spans="1:14">
      <c r="A5233" t="s">
        <v>67</v>
      </c>
      <c r="B5233" t="s">
        <v>41</v>
      </c>
      <c r="C5233">
        <v>49762</v>
      </c>
      <c r="D5233" s="10">
        <v>45957</v>
      </c>
      <c r="E5233" s="11">
        <v>167880</v>
      </c>
      <c r="F5233" t="s">
        <v>925</v>
      </c>
      <c r="G5233" s="10">
        <f t="shared" si="330"/>
        <v>45987</v>
      </c>
      <c r="H5233" t="s">
        <v>284</v>
      </c>
      <c r="I5233" s="12" t="str">
        <f t="shared" si="331"/>
        <v>49762167880</v>
      </c>
      <c r="J5233" s="10">
        <v>45987</v>
      </c>
      <c r="K5233" s="11">
        <v>167880</v>
      </c>
      <c r="L5233" s="11">
        <f t="shared" si="332"/>
        <v>0</v>
      </c>
    </row>
    <row r="5234" spans="1:14">
      <c r="A5234" t="s">
        <v>787</v>
      </c>
      <c r="B5234" t="s">
        <v>41</v>
      </c>
      <c r="C5234">
        <v>24897652</v>
      </c>
      <c r="D5234" s="10">
        <v>45957</v>
      </c>
      <c r="E5234" s="11">
        <v>1563950</v>
      </c>
      <c r="F5234" t="s">
        <v>925</v>
      </c>
      <c r="G5234" s="10">
        <f t="shared" si="330"/>
        <v>45987</v>
      </c>
      <c r="H5234" t="s">
        <v>284</v>
      </c>
      <c r="I5234" s="12" t="str">
        <f t="shared" si="331"/>
        <v>248976521563950</v>
      </c>
      <c r="J5234" s="10">
        <v>45957</v>
      </c>
      <c r="K5234" s="11">
        <v>1563950</v>
      </c>
      <c r="L5234" s="11">
        <f t="shared" si="332"/>
        <v>0</v>
      </c>
      <c r="N5234" s="13" t="s">
        <v>1015</v>
      </c>
    </row>
    <row r="5235" spans="1:14">
      <c r="A5235" t="s">
        <v>50</v>
      </c>
      <c r="B5235" t="s">
        <v>41</v>
      </c>
      <c r="C5235">
        <v>20975</v>
      </c>
      <c r="D5235" s="10">
        <v>45958</v>
      </c>
      <c r="E5235" s="11">
        <v>97689</v>
      </c>
      <c r="F5235" t="s">
        <v>925</v>
      </c>
      <c r="G5235" s="10">
        <f t="shared" si="330"/>
        <v>45988</v>
      </c>
      <c r="H5235" t="s">
        <v>284</v>
      </c>
      <c r="I5235" s="12" t="str">
        <f t="shared" si="331"/>
        <v>2097597689</v>
      </c>
      <c r="J5235" s="10">
        <v>45987</v>
      </c>
      <c r="K5235" s="11">
        <v>97689</v>
      </c>
      <c r="L5235" s="11">
        <f t="shared" si="332"/>
        <v>0</v>
      </c>
    </row>
    <row r="5236" spans="1:14">
      <c r="A5236" t="s">
        <v>50</v>
      </c>
      <c r="B5236" t="s">
        <v>41</v>
      </c>
      <c r="C5236">
        <v>20976</v>
      </c>
      <c r="D5236" s="10">
        <v>45958</v>
      </c>
      <c r="E5236" s="11">
        <v>271840</v>
      </c>
      <c r="F5236" t="s">
        <v>925</v>
      </c>
      <c r="G5236" s="10">
        <f t="shared" si="330"/>
        <v>45988</v>
      </c>
      <c r="H5236" t="s">
        <v>284</v>
      </c>
      <c r="I5236" s="12" t="str">
        <f t="shared" si="331"/>
        <v>20976271840</v>
      </c>
      <c r="J5236" s="10">
        <v>45987</v>
      </c>
      <c r="K5236" s="11">
        <v>271840</v>
      </c>
      <c r="L5236" s="11">
        <f t="shared" si="332"/>
        <v>0</v>
      </c>
    </row>
    <row r="5237" spans="1:14">
      <c r="A5237" t="s">
        <v>50</v>
      </c>
      <c r="B5237" t="s">
        <v>41</v>
      </c>
      <c r="C5237">
        <v>20977</v>
      </c>
      <c r="D5237" s="10">
        <v>45958</v>
      </c>
      <c r="E5237" s="11">
        <v>112031</v>
      </c>
      <c r="F5237" t="s">
        <v>925</v>
      </c>
      <c r="G5237" s="10">
        <f t="shared" si="330"/>
        <v>45988</v>
      </c>
      <c r="H5237" t="s">
        <v>284</v>
      </c>
      <c r="I5237" s="12" t="str">
        <f t="shared" si="331"/>
        <v>20977112031</v>
      </c>
      <c r="J5237" s="10">
        <v>45987</v>
      </c>
      <c r="K5237" s="11">
        <v>112031</v>
      </c>
      <c r="L5237" s="11">
        <f t="shared" si="332"/>
        <v>0</v>
      </c>
    </row>
    <row r="5238" spans="1:14">
      <c r="A5238" t="s">
        <v>50</v>
      </c>
      <c r="B5238" t="s">
        <v>41</v>
      </c>
      <c r="C5238">
        <v>20978</v>
      </c>
      <c r="D5238" s="10">
        <v>45958</v>
      </c>
      <c r="E5238" s="11">
        <v>263480</v>
      </c>
      <c r="F5238" t="s">
        <v>925</v>
      </c>
      <c r="G5238" s="10">
        <f t="shared" si="330"/>
        <v>45988</v>
      </c>
      <c r="H5238" t="s">
        <v>284</v>
      </c>
      <c r="I5238" s="12" t="str">
        <f t="shared" si="331"/>
        <v>20978263480</v>
      </c>
      <c r="J5238" s="10">
        <v>45987</v>
      </c>
      <c r="K5238" s="11">
        <v>263480</v>
      </c>
      <c r="L5238" s="11">
        <f t="shared" si="332"/>
        <v>0</v>
      </c>
    </row>
    <row r="5239" spans="1:14">
      <c r="A5239" t="s">
        <v>50</v>
      </c>
      <c r="B5239" t="s">
        <v>41</v>
      </c>
      <c r="C5239">
        <v>20979</v>
      </c>
      <c r="D5239" s="10">
        <v>45958</v>
      </c>
      <c r="E5239" s="11">
        <v>95760</v>
      </c>
      <c r="F5239" t="s">
        <v>925</v>
      </c>
      <c r="G5239" s="10">
        <f t="shared" si="330"/>
        <v>45988</v>
      </c>
      <c r="H5239" t="s">
        <v>284</v>
      </c>
      <c r="I5239" s="12" t="str">
        <f t="shared" si="331"/>
        <v>2097995760</v>
      </c>
      <c r="J5239" s="10">
        <v>45987</v>
      </c>
      <c r="K5239" s="11">
        <v>95760</v>
      </c>
      <c r="L5239" s="11">
        <f t="shared" si="332"/>
        <v>0</v>
      </c>
    </row>
    <row r="5240" spans="1:14">
      <c r="A5240" t="s">
        <v>50</v>
      </c>
      <c r="B5240" t="s">
        <v>41</v>
      </c>
      <c r="C5240">
        <v>20980</v>
      </c>
      <c r="D5240" s="10">
        <v>45958</v>
      </c>
      <c r="E5240" s="11">
        <v>48908</v>
      </c>
      <c r="F5240" t="s">
        <v>925</v>
      </c>
      <c r="G5240" s="10">
        <f t="shared" si="330"/>
        <v>45988</v>
      </c>
      <c r="H5240" t="s">
        <v>284</v>
      </c>
      <c r="I5240" s="12" t="str">
        <f t="shared" si="331"/>
        <v>2098048908</v>
      </c>
      <c r="J5240" s="10">
        <v>45987</v>
      </c>
      <c r="K5240" s="11">
        <v>48908</v>
      </c>
      <c r="L5240" s="11">
        <f t="shared" si="332"/>
        <v>0</v>
      </c>
    </row>
    <row r="5241" spans="1:14">
      <c r="A5241" t="s">
        <v>54</v>
      </c>
      <c r="B5241" t="s">
        <v>41</v>
      </c>
      <c r="C5241">
        <v>101722</v>
      </c>
      <c r="D5241" s="10">
        <v>45958</v>
      </c>
      <c r="E5241" s="11">
        <v>1618626</v>
      </c>
      <c r="F5241" t="s">
        <v>925</v>
      </c>
      <c r="G5241" s="10">
        <f t="shared" si="330"/>
        <v>45988</v>
      </c>
      <c r="H5241" t="s">
        <v>284</v>
      </c>
      <c r="I5241" s="12" t="str">
        <f t="shared" si="331"/>
        <v>1017221618626</v>
      </c>
      <c r="J5241" s="10">
        <v>45978</v>
      </c>
      <c r="K5241" s="11">
        <v>1618626</v>
      </c>
      <c r="L5241" s="11">
        <f t="shared" si="332"/>
        <v>0</v>
      </c>
      <c r="M5241" t="s">
        <v>1016</v>
      </c>
    </row>
    <row r="5242" spans="1:14">
      <c r="A5242" t="s">
        <v>55</v>
      </c>
      <c r="B5242" t="s">
        <v>41</v>
      </c>
      <c r="C5242">
        <v>1229765</v>
      </c>
      <c r="D5242" s="10">
        <v>45958</v>
      </c>
      <c r="E5242" s="11">
        <v>5462148</v>
      </c>
      <c r="F5242" t="s">
        <v>925</v>
      </c>
      <c r="G5242" s="10">
        <f t="shared" si="330"/>
        <v>45988</v>
      </c>
      <c r="H5242" t="s">
        <v>284</v>
      </c>
      <c r="I5242" s="12" t="str">
        <f t="shared" si="331"/>
        <v>12297655462148</v>
      </c>
      <c r="J5242" s="10">
        <v>45986</v>
      </c>
      <c r="K5242" s="11">
        <v>5462148</v>
      </c>
      <c r="L5242" s="11">
        <f t="shared" si="332"/>
        <v>0</v>
      </c>
    </row>
    <row r="5243" spans="1:14">
      <c r="A5243" t="s">
        <v>55</v>
      </c>
      <c r="B5243" t="s">
        <v>41</v>
      </c>
      <c r="C5243">
        <v>1229766</v>
      </c>
      <c r="D5243" s="10">
        <v>45958</v>
      </c>
      <c r="E5243" s="11">
        <v>1365537</v>
      </c>
      <c r="F5243" t="s">
        <v>925</v>
      </c>
      <c r="G5243" s="10">
        <f t="shared" si="330"/>
        <v>45988</v>
      </c>
      <c r="H5243" t="s">
        <v>284</v>
      </c>
      <c r="I5243" s="12" t="str">
        <f t="shared" si="331"/>
        <v>12297661365537</v>
      </c>
      <c r="J5243" s="10">
        <v>45986</v>
      </c>
      <c r="K5243" s="11">
        <v>1365537</v>
      </c>
      <c r="L5243" s="11">
        <f t="shared" si="332"/>
        <v>0</v>
      </c>
    </row>
    <row r="5244" spans="1:14">
      <c r="A5244" t="s">
        <v>47</v>
      </c>
      <c r="B5244" t="s">
        <v>41</v>
      </c>
      <c r="C5244">
        <v>14743</v>
      </c>
      <c r="D5244" s="10">
        <v>45958</v>
      </c>
      <c r="E5244" s="11">
        <v>527836</v>
      </c>
      <c r="F5244" t="s">
        <v>925</v>
      </c>
      <c r="G5244" s="10">
        <f t="shared" si="330"/>
        <v>45988</v>
      </c>
      <c r="H5244" t="s">
        <v>284</v>
      </c>
      <c r="I5244" s="12" t="str">
        <f t="shared" si="331"/>
        <v>14743527836</v>
      </c>
      <c r="J5244" s="10">
        <v>45987</v>
      </c>
      <c r="K5244" s="11">
        <v>527836</v>
      </c>
      <c r="L5244" s="11">
        <f t="shared" si="332"/>
        <v>0</v>
      </c>
    </row>
    <row r="5245" spans="1:14">
      <c r="A5245" t="s">
        <v>522</v>
      </c>
      <c r="B5245" t="s">
        <v>41</v>
      </c>
      <c r="C5245">
        <v>3985546</v>
      </c>
      <c r="D5245" s="10">
        <v>45958</v>
      </c>
      <c r="E5245" s="11">
        <v>27990</v>
      </c>
      <c r="F5245" t="s">
        <v>925</v>
      </c>
      <c r="G5245" s="10">
        <f t="shared" si="330"/>
        <v>45988</v>
      </c>
      <c r="H5245" t="s">
        <v>284</v>
      </c>
      <c r="I5245" s="12" t="str">
        <f t="shared" si="331"/>
        <v>398554627990</v>
      </c>
      <c r="J5245" s="10">
        <v>45958</v>
      </c>
      <c r="K5245" s="11">
        <v>27990</v>
      </c>
      <c r="L5245" s="11">
        <f t="shared" si="332"/>
        <v>0</v>
      </c>
      <c r="M5245" t="s">
        <v>579</v>
      </c>
    </row>
    <row r="5246" spans="1:14">
      <c r="A5246" t="s">
        <v>67</v>
      </c>
      <c r="B5246" t="s">
        <v>41</v>
      </c>
      <c r="C5246">
        <v>49797</v>
      </c>
      <c r="D5246" s="10">
        <v>45958</v>
      </c>
      <c r="E5246" s="11">
        <v>199007</v>
      </c>
      <c r="F5246" t="s">
        <v>925</v>
      </c>
      <c r="G5246" s="10">
        <f t="shared" si="330"/>
        <v>45988</v>
      </c>
      <c r="H5246" t="s">
        <v>284</v>
      </c>
      <c r="I5246" s="12" t="str">
        <f t="shared" si="331"/>
        <v>49797199007</v>
      </c>
      <c r="J5246" s="10">
        <v>45987</v>
      </c>
      <c r="K5246" s="11">
        <v>199007</v>
      </c>
      <c r="L5246" s="11">
        <f t="shared" si="332"/>
        <v>0</v>
      </c>
    </row>
    <row r="5247" spans="1:14">
      <c r="A5247" t="s">
        <v>1017</v>
      </c>
      <c r="B5247" t="s">
        <v>41</v>
      </c>
      <c r="C5247">
        <v>3337152</v>
      </c>
      <c r="D5247" s="10">
        <v>45958</v>
      </c>
      <c r="E5247" s="11">
        <v>4100000</v>
      </c>
      <c r="F5247" t="s">
        <v>925</v>
      </c>
      <c r="G5247" s="10">
        <f t="shared" si="330"/>
        <v>45988</v>
      </c>
      <c r="H5247" t="s">
        <v>284</v>
      </c>
      <c r="I5247" s="12" t="str">
        <f t="shared" si="331"/>
        <v>33371524100000</v>
      </c>
      <c r="J5247" s="10">
        <v>45954</v>
      </c>
      <c r="K5247" s="11">
        <v>4100000</v>
      </c>
      <c r="L5247" s="11">
        <f t="shared" si="332"/>
        <v>0</v>
      </c>
      <c r="N5247" s="13" t="s">
        <v>1018</v>
      </c>
    </row>
    <row r="5248" spans="1:14">
      <c r="A5248" t="s">
        <v>674</v>
      </c>
      <c r="B5248" t="s">
        <v>41</v>
      </c>
      <c r="C5248">
        <v>1985989</v>
      </c>
      <c r="D5248" s="10">
        <v>45958</v>
      </c>
      <c r="E5248" s="11">
        <v>959969</v>
      </c>
      <c r="F5248" t="s">
        <v>925</v>
      </c>
      <c r="G5248" s="10">
        <f t="shared" si="330"/>
        <v>45988</v>
      </c>
      <c r="H5248" t="s">
        <v>284</v>
      </c>
      <c r="I5248" s="12" t="str">
        <f t="shared" si="331"/>
        <v>1985989959969</v>
      </c>
      <c r="J5248" s="10">
        <v>45958</v>
      </c>
      <c r="K5248" s="11">
        <v>959969</v>
      </c>
      <c r="L5248" s="11">
        <f t="shared" si="332"/>
        <v>0</v>
      </c>
      <c r="N5248" s="13" t="s">
        <v>1019</v>
      </c>
    </row>
    <row r="5249" spans="1:14">
      <c r="A5249" t="s">
        <v>674</v>
      </c>
      <c r="B5249" t="s">
        <v>41</v>
      </c>
      <c r="C5249">
        <v>1986013</v>
      </c>
      <c r="D5249" s="10">
        <v>45958</v>
      </c>
      <c r="E5249" s="11">
        <v>839970</v>
      </c>
      <c r="F5249" t="s">
        <v>925</v>
      </c>
      <c r="G5249" s="10">
        <f t="shared" si="330"/>
        <v>45988</v>
      </c>
      <c r="H5249" t="s">
        <v>284</v>
      </c>
      <c r="I5249" s="12" t="str">
        <f t="shared" si="331"/>
        <v>1986013839970</v>
      </c>
      <c r="J5249" s="10">
        <v>45958</v>
      </c>
      <c r="K5249" s="11">
        <v>839970</v>
      </c>
      <c r="L5249" s="11">
        <f t="shared" si="332"/>
        <v>0</v>
      </c>
      <c r="N5249" s="13" t="s">
        <v>1019</v>
      </c>
    </row>
    <row r="5250" spans="1:14">
      <c r="A5250" t="s">
        <v>668</v>
      </c>
      <c r="B5250" t="s">
        <v>41</v>
      </c>
      <c r="C5250">
        <v>53456386</v>
      </c>
      <c r="D5250" s="10">
        <v>45958</v>
      </c>
      <c r="E5250" s="11">
        <v>8804</v>
      </c>
      <c r="F5250" t="s">
        <v>925</v>
      </c>
      <c r="G5250" s="10">
        <f t="shared" ref="G5250:G5313" si="333">+D5250+30</f>
        <v>45988</v>
      </c>
      <c r="H5250" t="s">
        <v>284</v>
      </c>
      <c r="I5250" s="12" t="str">
        <f t="shared" ref="I5250:I5313" si="334">+C5250&amp;E5250</f>
        <v>534563868804</v>
      </c>
      <c r="J5250" s="10">
        <v>45958</v>
      </c>
      <c r="K5250" s="11">
        <v>8804</v>
      </c>
      <c r="L5250" s="11">
        <f t="shared" si="332"/>
        <v>0</v>
      </c>
      <c r="N5250" s="13" t="s">
        <v>1020</v>
      </c>
    </row>
    <row r="5251" spans="1:14">
      <c r="A5251" t="s">
        <v>668</v>
      </c>
      <c r="B5251" t="s">
        <v>297</v>
      </c>
      <c r="C5251">
        <v>14190771</v>
      </c>
      <c r="D5251" s="10">
        <v>45958</v>
      </c>
      <c r="E5251" s="11">
        <v>2848</v>
      </c>
      <c r="F5251" t="s">
        <v>925</v>
      </c>
      <c r="G5251" s="10">
        <f t="shared" si="333"/>
        <v>45988</v>
      </c>
      <c r="H5251" t="s">
        <v>284</v>
      </c>
      <c r="I5251" s="12" t="str">
        <f t="shared" si="334"/>
        <v>141907712848</v>
      </c>
      <c r="J5251" s="10">
        <v>45958</v>
      </c>
      <c r="K5251" s="11">
        <v>2848</v>
      </c>
      <c r="L5251" s="11">
        <f t="shared" si="332"/>
        <v>0</v>
      </c>
      <c r="N5251" s="13" t="s">
        <v>1020</v>
      </c>
    </row>
    <row r="5252" spans="1:14" ht="15" customHeight="1">
      <c r="A5252" t="s">
        <v>914</v>
      </c>
      <c r="B5252" t="s">
        <v>41</v>
      </c>
      <c r="C5252" s="9">
        <v>56560926</v>
      </c>
      <c r="D5252" s="10">
        <v>45958</v>
      </c>
      <c r="E5252" s="11">
        <v>970</v>
      </c>
      <c r="F5252" t="s">
        <v>925</v>
      </c>
      <c r="G5252" s="10">
        <f t="shared" si="333"/>
        <v>45988</v>
      </c>
      <c r="H5252" t="s">
        <v>284</v>
      </c>
      <c r="I5252" s="12" t="str">
        <f t="shared" si="334"/>
        <v>56560926970</v>
      </c>
      <c r="J5252" s="10">
        <v>45958</v>
      </c>
      <c r="K5252" s="11">
        <v>970</v>
      </c>
      <c r="L5252" s="11">
        <f t="shared" si="332"/>
        <v>0</v>
      </c>
    </row>
    <row r="5253" spans="1:14" ht="14.15" customHeight="1">
      <c r="A5253" t="s">
        <v>47</v>
      </c>
      <c r="B5253" t="s">
        <v>41</v>
      </c>
      <c r="C5253">
        <v>14745</v>
      </c>
      <c r="D5253" s="10">
        <v>45959</v>
      </c>
      <c r="E5253" s="11">
        <v>22714</v>
      </c>
      <c r="F5253" t="s">
        <v>925</v>
      </c>
      <c r="G5253" s="10">
        <f t="shared" si="333"/>
        <v>45989</v>
      </c>
      <c r="H5253" t="s">
        <v>284</v>
      </c>
      <c r="I5253" s="12" t="str">
        <f t="shared" si="334"/>
        <v>1474522714</v>
      </c>
      <c r="J5253" s="10">
        <v>45987</v>
      </c>
      <c r="K5253" s="11">
        <v>22714</v>
      </c>
      <c r="L5253" s="11">
        <f t="shared" si="332"/>
        <v>0</v>
      </c>
    </row>
    <row r="5254" spans="1:14">
      <c r="A5254" t="s">
        <v>97</v>
      </c>
      <c r="B5254" t="s">
        <v>41</v>
      </c>
      <c r="C5254">
        <v>6275</v>
      </c>
      <c r="D5254" s="10">
        <v>45959</v>
      </c>
      <c r="E5254" s="11">
        <v>552634</v>
      </c>
      <c r="F5254" t="s">
        <v>925</v>
      </c>
      <c r="G5254" s="10">
        <f t="shared" si="333"/>
        <v>45989</v>
      </c>
      <c r="H5254" t="s">
        <v>284</v>
      </c>
      <c r="I5254" s="12" t="str">
        <f t="shared" si="334"/>
        <v>6275552634</v>
      </c>
      <c r="J5254" s="10">
        <v>45987</v>
      </c>
      <c r="K5254" s="11">
        <v>552634</v>
      </c>
      <c r="L5254" s="11">
        <f t="shared" si="332"/>
        <v>0</v>
      </c>
    </row>
    <row r="5255" spans="1:14">
      <c r="A5255" t="s">
        <v>706</v>
      </c>
      <c r="B5255" t="s">
        <v>41</v>
      </c>
      <c r="C5255">
        <v>2875</v>
      </c>
      <c r="D5255" s="10">
        <v>45959</v>
      </c>
      <c r="E5255" s="11">
        <v>244557</v>
      </c>
      <c r="F5255" t="s">
        <v>925</v>
      </c>
      <c r="G5255" s="10">
        <f t="shared" si="333"/>
        <v>45989</v>
      </c>
      <c r="H5255" t="s">
        <v>284</v>
      </c>
      <c r="I5255" s="12" t="str">
        <f t="shared" si="334"/>
        <v>2875244557</v>
      </c>
      <c r="J5255" s="10">
        <v>45987</v>
      </c>
      <c r="K5255" s="11">
        <v>244557</v>
      </c>
      <c r="L5255" s="11">
        <f t="shared" si="332"/>
        <v>0</v>
      </c>
    </row>
    <row r="5256" spans="1:14">
      <c r="A5256" t="s">
        <v>128</v>
      </c>
      <c r="B5256" t="s">
        <v>41</v>
      </c>
      <c r="C5256">
        <v>889012</v>
      </c>
      <c r="D5256" s="10">
        <v>45959</v>
      </c>
      <c r="E5256" s="11">
        <v>1115170</v>
      </c>
      <c r="F5256" t="s">
        <v>925</v>
      </c>
      <c r="G5256" s="10">
        <f t="shared" si="333"/>
        <v>45989</v>
      </c>
      <c r="H5256" t="s">
        <v>284</v>
      </c>
      <c r="I5256" s="12" t="str">
        <f t="shared" si="334"/>
        <v>8890121115170</v>
      </c>
      <c r="J5256" s="10">
        <v>45987</v>
      </c>
      <c r="K5256" s="11">
        <v>1115170</v>
      </c>
      <c r="L5256" s="11">
        <f t="shared" si="332"/>
        <v>0</v>
      </c>
    </row>
    <row r="5257" spans="1:14">
      <c r="A5257" t="s">
        <v>55</v>
      </c>
      <c r="B5257" t="s">
        <v>41</v>
      </c>
      <c r="C5257">
        <v>1232342</v>
      </c>
      <c r="D5257" s="10">
        <v>45959</v>
      </c>
      <c r="E5257" s="11">
        <v>749971</v>
      </c>
      <c r="F5257" t="s">
        <v>925</v>
      </c>
      <c r="G5257" s="10">
        <f t="shared" si="333"/>
        <v>45989</v>
      </c>
      <c r="H5257" t="s">
        <v>284</v>
      </c>
      <c r="I5257" s="12" t="str">
        <f t="shared" si="334"/>
        <v>1232342749971</v>
      </c>
      <c r="J5257" s="10">
        <v>45986</v>
      </c>
      <c r="K5257" s="11">
        <v>749971</v>
      </c>
      <c r="L5257" s="11">
        <f t="shared" si="332"/>
        <v>0</v>
      </c>
    </row>
    <row r="5258" spans="1:14">
      <c r="A5258" t="s">
        <v>54</v>
      </c>
      <c r="B5258" t="s">
        <v>41</v>
      </c>
      <c r="C5258">
        <v>101767</v>
      </c>
      <c r="D5258" s="10">
        <v>45959</v>
      </c>
      <c r="E5258" s="11">
        <v>722492</v>
      </c>
      <c r="F5258" t="s">
        <v>925</v>
      </c>
      <c r="G5258" s="10">
        <f t="shared" si="333"/>
        <v>45989</v>
      </c>
      <c r="H5258" t="s">
        <v>284</v>
      </c>
      <c r="I5258" s="12" t="str">
        <f t="shared" si="334"/>
        <v>101767722492</v>
      </c>
      <c r="J5258" s="10">
        <v>45978</v>
      </c>
      <c r="K5258" s="11">
        <v>722492</v>
      </c>
      <c r="L5258" s="11">
        <f t="shared" si="332"/>
        <v>0</v>
      </c>
      <c r="M5258" t="s">
        <v>1016</v>
      </c>
    </row>
    <row r="5259" spans="1:14">
      <c r="A5259" t="s">
        <v>758</v>
      </c>
      <c r="B5259" t="s">
        <v>41</v>
      </c>
      <c r="C5259">
        <v>2257076</v>
      </c>
      <c r="D5259" s="10">
        <v>45959</v>
      </c>
      <c r="E5259" s="11">
        <v>474311</v>
      </c>
      <c r="F5259" t="s">
        <v>925</v>
      </c>
      <c r="G5259" s="10">
        <f t="shared" si="333"/>
        <v>45989</v>
      </c>
      <c r="H5259" t="s">
        <v>284</v>
      </c>
      <c r="I5259" s="12" t="str">
        <f t="shared" si="334"/>
        <v>2257076474311</v>
      </c>
      <c r="J5259" s="10">
        <v>45958</v>
      </c>
      <c r="K5259" s="11">
        <v>474310</v>
      </c>
      <c r="L5259" s="11">
        <f t="shared" si="332"/>
        <v>-1</v>
      </c>
      <c r="N5259" s="13" t="s">
        <v>1021</v>
      </c>
    </row>
    <row r="5260" spans="1:14">
      <c r="A5260" t="s">
        <v>1011</v>
      </c>
      <c r="B5260" t="s">
        <v>41</v>
      </c>
      <c r="C5260">
        <v>5082</v>
      </c>
      <c r="D5260" s="10">
        <v>45959</v>
      </c>
      <c r="E5260" s="11">
        <v>259900</v>
      </c>
      <c r="F5260" t="s">
        <v>925</v>
      </c>
      <c r="G5260" s="10">
        <f t="shared" si="333"/>
        <v>45989</v>
      </c>
      <c r="H5260" t="s">
        <v>284</v>
      </c>
      <c r="I5260" s="12" t="str">
        <f t="shared" si="334"/>
        <v>5082259900</v>
      </c>
      <c r="J5260" s="10">
        <v>45959</v>
      </c>
      <c r="K5260" s="11">
        <v>259900</v>
      </c>
      <c r="L5260" s="11">
        <f t="shared" si="332"/>
        <v>0</v>
      </c>
      <c r="N5260" s="13" t="s">
        <v>1022</v>
      </c>
    </row>
    <row r="5261" spans="1:14" ht="14.15" customHeight="1">
      <c r="A5261" t="s">
        <v>923</v>
      </c>
      <c r="B5261" t="s">
        <v>41</v>
      </c>
      <c r="C5261">
        <v>771</v>
      </c>
      <c r="D5261" s="10">
        <v>45959</v>
      </c>
      <c r="E5261" s="11">
        <v>200000</v>
      </c>
      <c r="F5261" t="s">
        <v>925</v>
      </c>
      <c r="G5261" s="10">
        <f t="shared" si="333"/>
        <v>45989</v>
      </c>
      <c r="H5261" t="s">
        <v>284</v>
      </c>
      <c r="I5261" s="12" t="str">
        <f t="shared" si="334"/>
        <v>771200000</v>
      </c>
      <c r="J5261" s="10">
        <v>45968</v>
      </c>
      <c r="K5261" s="11">
        <v>200000</v>
      </c>
      <c r="L5261" s="11">
        <f t="shared" si="332"/>
        <v>0</v>
      </c>
      <c r="N5261" s="13" t="s">
        <v>1023</v>
      </c>
    </row>
    <row r="5262" spans="1:14">
      <c r="A5262" t="s">
        <v>55</v>
      </c>
      <c r="B5262" t="s">
        <v>41</v>
      </c>
      <c r="C5262">
        <v>1232436</v>
      </c>
      <c r="D5262" s="10">
        <v>45960</v>
      </c>
      <c r="E5262" s="11">
        <v>2731074</v>
      </c>
      <c r="F5262" t="s">
        <v>925</v>
      </c>
      <c r="G5262" s="10">
        <f t="shared" si="333"/>
        <v>45990</v>
      </c>
      <c r="H5262" t="s">
        <v>284</v>
      </c>
      <c r="I5262" s="12" t="str">
        <f t="shared" si="334"/>
        <v>12324362731074</v>
      </c>
      <c r="J5262" s="10">
        <v>45986</v>
      </c>
      <c r="K5262" s="11">
        <v>2731074</v>
      </c>
      <c r="L5262" s="11">
        <f t="shared" si="332"/>
        <v>0</v>
      </c>
      <c r="N5262" s="13" t="s">
        <v>304</v>
      </c>
    </row>
    <row r="5263" spans="1:14">
      <c r="A5263" t="s">
        <v>55</v>
      </c>
      <c r="B5263" t="s">
        <v>41</v>
      </c>
      <c r="C5263">
        <v>1232439</v>
      </c>
      <c r="D5263" s="10">
        <v>45960</v>
      </c>
      <c r="E5263" s="11">
        <v>2864754</v>
      </c>
      <c r="F5263" t="s">
        <v>925</v>
      </c>
      <c r="G5263" s="10">
        <f t="shared" si="333"/>
        <v>45990</v>
      </c>
      <c r="H5263" t="s">
        <v>284</v>
      </c>
      <c r="I5263" s="12" t="str">
        <f t="shared" si="334"/>
        <v>12324392864754</v>
      </c>
      <c r="J5263" s="10">
        <v>45986</v>
      </c>
      <c r="K5263" s="11">
        <v>2864754</v>
      </c>
      <c r="L5263" s="11">
        <f t="shared" si="332"/>
        <v>0</v>
      </c>
      <c r="N5263" s="13" t="s">
        <v>304</v>
      </c>
    </row>
    <row r="5264" spans="1:14">
      <c r="A5264" t="s">
        <v>63</v>
      </c>
      <c r="B5264" t="s">
        <v>41</v>
      </c>
      <c r="C5264">
        <v>11071</v>
      </c>
      <c r="D5264" s="10">
        <v>45960</v>
      </c>
      <c r="E5264" s="11">
        <v>6452689</v>
      </c>
      <c r="F5264" t="s">
        <v>925</v>
      </c>
      <c r="G5264" s="10">
        <f t="shared" si="333"/>
        <v>45990</v>
      </c>
      <c r="H5264" t="s">
        <v>284</v>
      </c>
      <c r="I5264" s="12" t="str">
        <f t="shared" si="334"/>
        <v>110716452689</v>
      </c>
      <c r="J5264" s="10">
        <v>45987</v>
      </c>
      <c r="K5264" s="11">
        <v>6452689</v>
      </c>
      <c r="L5264" s="11">
        <f t="shared" si="332"/>
        <v>0</v>
      </c>
      <c r="N5264" s="13" t="s">
        <v>613</v>
      </c>
    </row>
    <row r="5265" spans="1:14">
      <c r="A5265" t="s">
        <v>335</v>
      </c>
      <c r="B5265" t="s">
        <v>41</v>
      </c>
      <c r="C5265" s="9">
        <v>14279</v>
      </c>
      <c r="D5265" s="10">
        <v>45960</v>
      </c>
      <c r="E5265" s="11">
        <v>439603</v>
      </c>
      <c r="F5265" t="s">
        <v>925</v>
      </c>
      <c r="G5265" s="10">
        <f t="shared" si="333"/>
        <v>45990</v>
      </c>
      <c r="H5265" t="s">
        <v>284</v>
      </c>
      <c r="I5265" s="12" t="str">
        <f t="shared" si="334"/>
        <v>14279439603</v>
      </c>
      <c r="J5265" s="10">
        <v>45960</v>
      </c>
      <c r="K5265" s="11">
        <v>439603</v>
      </c>
      <c r="L5265" s="11">
        <f t="shared" si="332"/>
        <v>0</v>
      </c>
    </row>
    <row r="5266" spans="1:14">
      <c r="A5266" t="s">
        <v>1005</v>
      </c>
      <c r="B5266" t="s">
        <v>41</v>
      </c>
      <c r="C5266">
        <v>830294</v>
      </c>
      <c r="D5266" s="10">
        <v>45960</v>
      </c>
      <c r="E5266" s="11">
        <v>123980</v>
      </c>
      <c r="F5266" t="s">
        <v>925</v>
      </c>
      <c r="G5266" s="10">
        <f t="shared" si="333"/>
        <v>45990</v>
      </c>
      <c r="H5266" t="s">
        <v>284</v>
      </c>
      <c r="I5266" s="12" t="str">
        <f t="shared" si="334"/>
        <v>830294123980</v>
      </c>
      <c r="J5266" s="10">
        <v>45960</v>
      </c>
      <c r="K5266" s="11">
        <v>123980</v>
      </c>
      <c r="L5266" s="11">
        <f t="shared" si="332"/>
        <v>0</v>
      </c>
      <c r="N5266" s="13" t="s">
        <v>1024</v>
      </c>
    </row>
    <row r="5267" spans="1:14" ht="15.65" customHeight="1">
      <c r="A5267" t="s">
        <v>1025</v>
      </c>
      <c r="B5267" t="s">
        <v>41</v>
      </c>
      <c r="C5267">
        <v>1370</v>
      </c>
      <c r="D5267" s="10">
        <v>45961</v>
      </c>
      <c r="E5267" s="11">
        <v>139990</v>
      </c>
      <c r="F5267" t="s">
        <v>925</v>
      </c>
      <c r="G5267" s="10">
        <f t="shared" si="333"/>
        <v>45991</v>
      </c>
      <c r="H5267" s="46" t="s">
        <v>284</v>
      </c>
      <c r="I5267" s="12" t="str">
        <f t="shared" si="334"/>
        <v>1370139990</v>
      </c>
      <c r="J5267" s="252"/>
      <c r="L5267" s="11">
        <f t="shared" si="332"/>
        <v>-139990</v>
      </c>
      <c r="M5267" s="26" t="s">
        <v>969</v>
      </c>
      <c r="N5267" s="13" t="s">
        <v>1026</v>
      </c>
    </row>
    <row r="5268" spans="1:14">
      <c r="A5268" t="s">
        <v>127</v>
      </c>
      <c r="B5268" t="s">
        <v>297</v>
      </c>
      <c r="C5268">
        <v>266503</v>
      </c>
      <c r="D5268" s="10">
        <v>45962</v>
      </c>
      <c r="E5268" s="11">
        <v>65258</v>
      </c>
      <c r="F5268" t="s">
        <v>925</v>
      </c>
      <c r="G5268" s="10">
        <f t="shared" si="333"/>
        <v>45992</v>
      </c>
      <c r="H5268" t="s">
        <v>284</v>
      </c>
      <c r="I5268" s="12" t="str">
        <f t="shared" si="334"/>
        <v>26650365258</v>
      </c>
      <c r="J5268" s="10">
        <v>45992</v>
      </c>
      <c r="K5268" s="11">
        <v>65258</v>
      </c>
      <c r="L5268" s="11">
        <f t="shared" si="332"/>
        <v>0</v>
      </c>
      <c r="N5268" s="13" t="s">
        <v>1027</v>
      </c>
    </row>
    <row r="5269" spans="1:14">
      <c r="A5269" t="s">
        <v>47</v>
      </c>
      <c r="B5269" t="s">
        <v>41</v>
      </c>
      <c r="C5269">
        <v>14751</v>
      </c>
      <c r="D5269" s="10">
        <v>45964</v>
      </c>
      <c r="E5269" s="11">
        <v>540443</v>
      </c>
      <c r="F5269" t="s">
        <v>925</v>
      </c>
      <c r="G5269" s="10">
        <f t="shared" si="333"/>
        <v>45994</v>
      </c>
      <c r="H5269" t="s">
        <v>284</v>
      </c>
      <c r="I5269" s="12" t="str">
        <f t="shared" si="334"/>
        <v>14751540443</v>
      </c>
      <c r="J5269" s="10">
        <v>45993</v>
      </c>
      <c r="K5269" s="11">
        <v>540443</v>
      </c>
      <c r="L5269" s="11">
        <f t="shared" si="332"/>
        <v>0</v>
      </c>
      <c r="N5269" s="13" t="s">
        <v>1028</v>
      </c>
    </row>
    <row r="5270" spans="1:14">
      <c r="A5270" t="s">
        <v>1029</v>
      </c>
      <c r="B5270" t="s">
        <v>41</v>
      </c>
      <c r="C5270">
        <v>617</v>
      </c>
      <c r="D5270" s="10">
        <v>45964</v>
      </c>
      <c r="E5270" s="11">
        <v>50001</v>
      </c>
      <c r="F5270" t="s">
        <v>925</v>
      </c>
      <c r="G5270" s="10">
        <f t="shared" si="333"/>
        <v>45994</v>
      </c>
      <c r="H5270" t="s">
        <v>284</v>
      </c>
      <c r="I5270" s="12" t="str">
        <f t="shared" si="334"/>
        <v>61750001</v>
      </c>
      <c r="J5270" s="10">
        <v>45967</v>
      </c>
      <c r="K5270" s="11">
        <v>50000</v>
      </c>
      <c r="L5270" s="11">
        <f t="shared" si="332"/>
        <v>-1</v>
      </c>
      <c r="N5270" s="13" t="s">
        <v>1030</v>
      </c>
    </row>
    <row r="5271" spans="1:14">
      <c r="A5271" t="s">
        <v>59</v>
      </c>
      <c r="B5271" t="s">
        <v>41</v>
      </c>
      <c r="C5271">
        <v>10420</v>
      </c>
      <c r="D5271" s="10">
        <v>45964</v>
      </c>
      <c r="E5271" s="11">
        <v>210484</v>
      </c>
      <c r="F5271" t="s">
        <v>925</v>
      </c>
      <c r="G5271" s="10">
        <f t="shared" si="333"/>
        <v>45994</v>
      </c>
      <c r="H5271" t="s">
        <v>284</v>
      </c>
      <c r="I5271" s="12" t="str">
        <f t="shared" si="334"/>
        <v>10420210484</v>
      </c>
      <c r="J5271" s="10">
        <v>45993</v>
      </c>
      <c r="K5271" s="11">
        <v>210484</v>
      </c>
      <c r="L5271" s="11">
        <f t="shared" si="332"/>
        <v>0</v>
      </c>
      <c r="N5271" s="13" t="s">
        <v>1031</v>
      </c>
    </row>
    <row r="5272" spans="1:14">
      <c r="A5272" t="s">
        <v>56</v>
      </c>
      <c r="B5272" t="s">
        <v>41</v>
      </c>
      <c r="C5272">
        <v>47261</v>
      </c>
      <c r="D5272" s="10">
        <v>45964</v>
      </c>
      <c r="E5272" s="11">
        <v>190390</v>
      </c>
      <c r="F5272" t="s">
        <v>925</v>
      </c>
      <c r="G5272" s="10">
        <f t="shared" si="333"/>
        <v>45994</v>
      </c>
      <c r="H5272" t="s">
        <v>284</v>
      </c>
      <c r="I5272" s="12" t="str">
        <f t="shared" si="334"/>
        <v>47261190390</v>
      </c>
      <c r="J5272" s="10">
        <v>45993</v>
      </c>
      <c r="K5272" s="11">
        <v>190390</v>
      </c>
      <c r="L5272" s="11">
        <f t="shared" si="332"/>
        <v>0</v>
      </c>
      <c r="N5272" s="13" t="s">
        <v>1032</v>
      </c>
    </row>
    <row r="5273" spans="1:14">
      <c r="A5273" t="s">
        <v>97</v>
      </c>
      <c r="B5273" t="s">
        <v>41</v>
      </c>
      <c r="C5273">
        <v>6294</v>
      </c>
      <c r="D5273" s="10">
        <v>45964</v>
      </c>
      <c r="E5273" s="11">
        <v>552634</v>
      </c>
      <c r="F5273" t="s">
        <v>925</v>
      </c>
      <c r="G5273" s="10">
        <f t="shared" si="333"/>
        <v>45994</v>
      </c>
      <c r="H5273" t="s">
        <v>284</v>
      </c>
      <c r="I5273" s="12" t="str">
        <f t="shared" si="334"/>
        <v>6294552634</v>
      </c>
      <c r="J5273" s="10">
        <v>45986</v>
      </c>
      <c r="K5273" s="11">
        <v>552634</v>
      </c>
      <c r="L5273" s="11">
        <f t="shared" si="332"/>
        <v>0</v>
      </c>
      <c r="N5273" s="13" t="s">
        <v>561</v>
      </c>
    </row>
    <row r="5274" spans="1:14">
      <c r="A5274" t="s">
        <v>295</v>
      </c>
      <c r="B5274" t="s">
        <v>41</v>
      </c>
      <c r="C5274" s="9">
        <v>42422</v>
      </c>
      <c r="D5274" s="10">
        <v>45964</v>
      </c>
      <c r="E5274" s="11">
        <v>51366</v>
      </c>
      <c r="F5274" t="s">
        <v>925</v>
      </c>
      <c r="G5274" s="10">
        <f t="shared" si="333"/>
        <v>45994</v>
      </c>
      <c r="H5274" t="s">
        <v>284</v>
      </c>
      <c r="I5274" s="12" t="str">
        <f t="shared" si="334"/>
        <v>4242251366</v>
      </c>
      <c r="J5274" s="10">
        <v>45964</v>
      </c>
      <c r="K5274" s="11">
        <v>51366</v>
      </c>
      <c r="L5274" s="11">
        <f t="shared" si="332"/>
        <v>0</v>
      </c>
    </row>
    <row r="5275" spans="1:14">
      <c r="A5275" t="s">
        <v>649</v>
      </c>
      <c r="B5275" t="s">
        <v>41</v>
      </c>
      <c r="C5275" s="9">
        <v>4011</v>
      </c>
      <c r="D5275" s="10">
        <v>45964</v>
      </c>
      <c r="E5275" s="11">
        <v>108421</v>
      </c>
      <c r="F5275" t="s">
        <v>925</v>
      </c>
      <c r="G5275" s="10">
        <f t="shared" si="333"/>
        <v>45994</v>
      </c>
      <c r="H5275" t="s">
        <v>284</v>
      </c>
      <c r="I5275" s="12" t="str">
        <f t="shared" si="334"/>
        <v>4011108421</v>
      </c>
      <c r="J5275" s="10">
        <v>45965</v>
      </c>
      <c r="K5275" s="11">
        <v>108421</v>
      </c>
      <c r="L5275" s="11">
        <f t="shared" si="332"/>
        <v>0</v>
      </c>
    </row>
    <row r="5276" spans="1:14">
      <c r="A5276" t="s">
        <v>478</v>
      </c>
      <c r="B5276" t="s">
        <v>41</v>
      </c>
      <c r="C5276" s="9">
        <v>738</v>
      </c>
      <c r="D5276" s="10">
        <v>45964</v>
      </c>
      <c r="E5276" s="11">
        <v>967501</v>
      </c>
      <c r="F5276" t="s">
        <v>925</v>
      </c>
      <c r="G5276" s="10">
        <f t="shared" si="333"/>
        <v>45994</v>
      </c>
      <c r="H5276" t="s">
        <v>284</v>
      </c>
      <c r="I5276" s="12" t="str">
        <f t="shared" si="334"/>
        <v>738967501</v>
      </c>
      <c r="J5276" s="10">
        <v>45974</v>
      </c>
      <c r="K5276" s="11">
        <f>+E5276-207900-K5315</f>
        <v>0</v>
      </c>
      <c r="L5276" s="11">
        <f t="shared" si="332"/>
        <v>-967501</v>
      </c>
      <c r="M5276" t="s">
        <v>1033</v>
      </c>
      <c r="N5276" s="13" t="s">
        <v>554</v>
      </c>
    </row>
    <row r="5277" spans="1:14">
      <c r="A5277" t="s">
        <v>787</v>
      </c>
      <c r="B5277" t="s">
        <v>41</v>
      </c>
      <c r="C5277">
        <v>24906557</v>
      </c>
      <c r="D5277" s="10">
        <v>45964</v>
      </c>
      <c r="E5277" s="11">
        <v>1503980</v>
      </c>
      <c r="F5277" t="s">
        <v>925</v>
      </c>
      <c r="G5277" s="10">
        <f t="shared" si="333"/>
        <v>45994</v>
      </c>
      <c r="H5277" t="s">
        <v>284</v>
      </c>
      <c r="I5277" s="12" t="str">
        <f t="shared" si="334"/>
        <v>249065571503980</v>
      </c>
      <c r="J5277" s="10">
        <v>45965</v>
      </c>
      <c r="K5277" s="11">
        <v>1503980</v>
      </c>
      <c r="L5277" s="11">
        <f t="shared" si="332"/>
        <v>0</v>
      </c>
      <c r="N5277" s="13" t="s">
        <v>1034</v>
      </c>
    </row>
    <row r="5278" spans="1:14">
      <c r="A5278" t="s">
        <v>53</v>
      </c>
      <c r="B5278" t="s">
        <v>41</v>
      </c>
      <c r="C5278">
        <v>31352</v>
      </c>
      <c r="D5278" s="10">
        <v>45965</v>
      </c>
      <c r="E5278" s="11">
        <v>2587728</v>
      </c>
      <c r="F5278" t="s">
        <v>925</v>
      </c>
      <c r="G5278" s="10">
        <f t="shared" si="333"/>
        <v>45995</v>
      </c>
      <c r="H5278" t="s">
        <v>284</v>
      </c>
      <c r="I5278" s="12" t="str">
        <f t="shared" si="334"/>
        <v>313522587728</v>
      </c>
      <c r="J5278" s="10">
        <v>45993</v>
      </c>
      <c r="K5278" s="11">
        <v>2587728</v>
      </c>
      <c r="L5278" s="11">
        <f t="shared" si="332"/>
        <v>0</v>
      </c>
      <c r="N5278" s="13" t="s">
        <v>1035</v>
      </c>
    </row>
    <row r="5279" spans="1:14">
      <c r="A5279" t="s">
        <v>47</v>
      </c>
      <c r="B5279" t="s">
        <v>41</v>
      </c>
      <c r="C5279">
        <v>14761</v>
      </c>
      <c r="D5279" s="10">
        <v>45965</v>
      </c>
      <c r="E5279" s="11">
        <v>96960</v>
      </c>
      <c r="F5279" t="s">
        <v>925</v>
      </c>
      <c r="G5279" s="10">
        <f t="shared" si="333"/>
        <v>45995</v>
      </c>
      <c r="H5279" t="s">
        <v>284</v>
      </c>
      <c r="I5279" s="12" t="str">
        <f t="shared" si="334"/>
        <v>1476196960</v>
      </c>
      <c r="J5279" s="10">
        <v>45993</v>
      </c>
      <c r="K5279" s="11">
        <v>96960</v>
      </c>
      <c r="L5279" s="11">
        <f t="shared" si="332"/>
        <v>0</v>
      </c>
      <c r="N5279" s="13" t="s">
        <v>1028</v>
      </c>
    </row>
    <row r="5280" spans="1:14" ht="15" customHeight="1">
      <c r="A5280" t="s">
        <v>60</v>
      </c>
      <c r="B5280" t="s">
        <v>41</v>
      </c>
      <c r="C5280">
        <v>31</v>
      </c>
      <c r="D5280" s="10">
        <v>45965</v>
      </c>
      <c r="E5280" s="11">
        <v>1039498</v>
      </c>
      <c r="F5280" t="s">
        <v>925</v>
      </c>
      <c r="G5280" s="10">
        <f t="shared" si="333"/>
        <v>45995</v>
      </c>
      <c r="H5280" t="s">
        <v>284</v>
      </c>
      <c r="I5280" s="12" t="str">
        <f t="shared" si="334"/>
        <v>311039498</v>
      </c>
      <c r="J5280" s="10">
        <v>45993</v>
      </c>
      <c r="K5280" s="11">
        <v>1039498</v>
      </c>
      <c r="L5280" s="11">
        <f t="shared" si="332"/>
        <v>0</v>
      </c>
      <c r="N5280" s="13" t="s">
        <v>1036</v>
      </c>
    </row>
    <row r="5281" spans="1:14">
      <c r="A5281" t="s">
        <v>59</v>
      </c>
      <c r="B5281" t="s">
        <v>41</v>
      </c>
      <c r="C5281">
        <v>10426</v>
      </c>
      <c r="D5281" s="10">
        <v>45965</v>
      </c>
      <c r="E5281" s="11">
        <v>141982</v>
      </c>
      <c r="F5281" t="s">
        <v>925</v>
      </c>
      <c r="G5281" s="10">
        <f t="shared" si="333"/>
        <v>45995</v>
      </c>
      <c r="H5281" t="s">
        <v>284</v>
      </c>
      <c r="I5281" s="12" t="str">
        <f t="shared" si="334"/>
        <v>10426141982</v>
      </c>
      <c r="J5281" s="10">
        <v>45993</v>
      </c>
      <c r="K5281" s="11">
        <v>141982</v>
      </c>
      <c r="L5281" s="11">
        <f t="shared" si="332"/>
        <v>0</v>
      </c>
      <c r="N5281" s="13" t="s">
        <v>1031</v>
      </c>
    </row>
    <row r="5282" spans="1:14">
      <c r="A5282" t="s">
        <v>46</v>
      </c>
      <c r="B5282" t="s">
        <v>41</v>
      </c>
      <c r="C5282">
        <v>26632</v>
      </c>
      <c r="D5282" s="10">
        <v>45965</v>
      </c>
      <c r="E5282" s="11">
        <v>231100</v>
      </c>
      <c r="F5282" t="s">
        <v>925</v>
      </c>
      <c r="G5282" s="10">
        <f t="shared" si="333"/>
        <v>45995</v>
      </c>
      <c r="H5282" t="s">
        <v>284</v>
      </c>
      <c r="I5282" s="12" t="str">
        <f t="shared" si="334"/>
        <v>26632231100</v>
      </c>
      <c r="J5282" s="10">
        <v>45993</v>
      </c>
      <c r="K5282" s="11">
        <v>231100</v>
      </c>
      <c r="L5282" s="11">
        <f t="shared" si="332"/>
        <v>0</v>
      </c>
      <c r="N5282" s="13" t="s">
        <v>603</v>
      </c>
    </row>
    <row r="5283" spans="1:14">
      <c r="A5283" t="s">
        <v>305</v>
      </c>
      <c r="B5283" t="s">
        <v>41</v>
      </c>
      <c r="C5283">
        <v>5445738</v>
      </c>
      <c r="D5283" s="10">
        <v>45965</v>
      </c>
      <c r="E5283" s="11">
        <v>349940</v>
      </c>
      <c r="F5283" t="s">
        <v>925</v>
      </c>
      <c r="G5283" s="10">
        <f t="shared" si="333"/>
        <v>45995</v>
      </c>
      <c r="H5283" t="s">
        <v>284</v>
      </c>
      <c r="I5283" s="12" t="str">
        <f t="shared" si="334"/>
        <v>5445738349940</v>
      </c>
      <c r="J5283" s="10">
        <v>45965</v>
      </c>
      <c r="K5283" s="11">
        <v>349940</v>
      </c>
      <c r="L5283" s="11">
        <f t="shared" si="332"/>
        <v>0</v>
      </c>
      <c r="N5283" s="13" t="s">
        <v>1037</v>
      </c>
    </row>
    <row r="5284" spans="1:14">
      <c r="A5284" t="s">
        <v>305</v>
      </c>
      <c r="B5284" t="s">
        <v>41</v>
      </c>
      <c r="C5284">
        <v>5445736</v>
      </c>
      <c r="D5284" s="10">
        <v>45965</v>
      </c>
      <c r="E5284" s="11">
        <v>1160980</v>
      </c>
      <c r="F5284" t="s">
        <v>925</v>
      </c>
      <c r="G5284" s="10">
        <f t="shared" si="333"/>
        <v>45995</v>
      </c>
      <c r="H5284" t="s">
        <v>284</v>
      </c>
      <c r="I5284" s="12" t="str">
        <f t="shared" si="334"/>
        <v>54457361160980</v>
      </c>
      <c r="J5284" s="10">
        <v>45965</v>
      </c>
      <c r="K5284" s="11">
        <v>1160980</v>
      </c>
      <c r="L5284" s="11">
        <f t="shared" si="332"/>
        <v>0</v>
      </c>
      <c r="N5284" s="13" t="s">
        <v>1037</v>
      </c>
    </row>
    <row r="5285" spans="1:14">
      <c r="A5285" t="s">
        <v>58</v>
      </c>
      <c r="B5285" t="s">
        <v>41</v>
      </c>
      <c r="C5285">
        <v>5584</v>
      </c>
      <c r="D5285" s="10">
        <v>45965</v>
      </c>
      <c r="E5285" s="11">
        <v>80000</v>
      </c>
      <c r="F5285" t="s">
        <v>925</v>
      </c>
      <c r="G5285" s="10">
        <f t="shared" si="333"/>
        <v>45995</v>
      </c>
      <c r="H5285" t="s">
        <v>284</v>
      </c>
      <c r="I5285" s="12" t="str">
        <f t="shared" si="334"/>
        <v>558480000</v>
      </c>
      <c r="J5285" s="10">
        <v>45993</v>
      </c>
      <c r="K5285" s="11">
        <v>80000</v>
      </c>
      <c r="L5285" s="11">
        <f t="shared" si="332"/>
        <v>0</v>
      </c>
      <c r="N5285" s="13" t="s">
        <v>1038</v>
      </c>
    </row>
    <row r="5286" spans="1:14">
      <c r="A5286" t="s">
        <v>972</v>
      </c>
      <c r="B5286" t="s">
        <v>41</v>
      </c>
      <c r="C5286">
        <v>18</v>
      </c>
      <c r="D5286" s="10">
        <v>45965</v>
      </c>
      <c r="E5286" s="11">
        <v>58953</v>
      </c>
      <c r="F5286" t="s">
        <v>925</v>
      </c>
      <c r="G5286" s="10">
        <f t="shared" si="333"/>
        <v>45995</v>
      </c>
      <c r="H5286" t="s">
        <v>284</v>
      </c>
      <c r="I5286" s="12" t="str">
        <f t="shared" si="334"/>
        <v>1858953</v>
      </c>
      <c r="J5286" s="10">
        <v>45993</v>
      </c>
      <c r="K5286" s="11">
        <v>58953</v>
      </c>
      <c r="L5286" s="11">
        <f t="shared" si="332"/>
        <v>0</v>
      </c>
      <c r="N5286" s="13" t="s">
        <v>1039</v>
      </c>
    </row>
    <row r="5287" spans="1:14">
      <c r="A5287" t="s">
        <v>58</v>
      </c>
      <c r="B5287" t="s">
        <v>41</v>
      </c>
      <c r="C5287">
        <v>5585</v>
      </c>
      <c r="D5287" s="10">
        <v>45965</v>
      </c>
      <c r="E5287" s="11">
        <v>80000</v>
      </c>
      <c r="F5287" t="s">
        <v>925</v>
      </c>
      <c r="G5287" s="10">
        <f t="shared" si="333"/>
        <v>45995</v>
      </c>
      <c r="H5287" t="s">
        <v>327</v>
      </c>
      <c r="I5287" s="12" t="str">
        <f t="shared" si="334"/>
        <v>558580000</v>
      </c>
      <c r="L5287" s="11">
        <f t="shared" si="332"/>
        <v>-80000</v>
      </c>
      <c r="N5287" s="13" t="s">
        <v>1038</v>
      </c>
    </row>
    <row r="5288" spans="1:14">
      <c r="A5288" t="s">
        <v>58</v>
      </c>
      <c r="B5288" t="s">
        <v>310</v>
      </c>
      <c r="C5288">
        <v>282</v>
      </c>
      <c r="D5288" s="10">
        <v>45965</v>
      </c>
      <c r="E5288" s="11">
        <v>-80000</v>
      </c>
      <c r="F5288" t="s">
        <v>925</v>
      </c>
      <c r="G5288" s="10">
        <f t="shared" si="333"/>
        <v>45995</v>
      </c>
      <c r="H5288" t="s">
        <v>311</v>
      </c>
      <c r="I5288" s="12" t="str">
        <f t="shared" si="334"/>
        <v>282-80000</v>
      </c>
      <c r="L5288" s="11">
        <f t="shared" si="332"/>
        <v>80000</v>
      </c>
      <c r="N5288" s="13" t="s">
        <v>1038</v>
      </c>
    </row>
    <row r="5289" spans="1:14">
      <c r="A5289" t="s">
        <v>1040</v>
      </c>
      <c r="B5289" t="s">
        <v>41</v>
      </c>
      <c r="C5289">
        <v>10677581</v>
      </c>
      <c r="D5289" s="10">
        <v>45965</v>
      </c>
      <c r="E5289" s="11">
        <v>7990</v>
      </c>
      <c r="F5289" t="s">
        <v>925</v>
      </c>
      <c r="G5289" s="10">
        <f t="shared" si="333"/>
        <v>45995</v>
      </c>
      <c r="H5289" t="s">
        <v>284</v>
      </c>
      <c r="I5289" s="12" t="str">
        <f t="shared" si="334"/>
        <v>106775817990</v>
      </c>
      <c r="J5289" s="10">
        <v>45965</v>
      </c>
      <c r="K5289" s="11">
        <v>7990</v>
      </c>
      <c r="L5289" s="11">
        <f t="shared" si="332"/>
        <v>0</v>
      </c>
      <c r="N5289" s="13" t="s">
        <v>1041</v>
      </c>
    </row>
    <row r="5290" spans="1:14">
      <c r="A5290" t="s">
        <v>478</v>
      </c>
      <c r="B5290" t="s">
        <v>41</v>
      </c>
      <c r="C5290" s="9">
        <v>739</v>
      </c>
      <c r="D5290" s="10">
        <v>45965</v>
      </c>
      <c r="E5290" s="11">
        <v>202900</v>
      </c>
      <c r="F5290" t="s">
        <v>925</v>
      </c>
      <c r="G5290" s="10">
        <f t="shared" si="333"/>
        <v>45995</v>
      </c>
      <c r="H5290" t="s">
        <v>284</v>
      </c>
      <c r="I5290" s="12" t="str">
        <f t="shared" si="334"/>
        <v>739202900</v>
      </c>
      <c r="J5290" s="10">
        <v>45974</v>
      </c>
      <c r="K5290" s="11">
        <v>202900</v>
      </c>
      <c r="L5290" s="11">
        <f t="shared" si="332"/>
        <v>0</v>
      </c>
    </row>
    <row r="5291" spans="1:14">
      <c r="A5291" t="s">
        <v>674</v>
      </c>
      <c r="B5291" t="s">
        <v>41</v>
      </c>
      <c r="C5291" s="9">
        <v>1986995</v>
      </c>
      <c r="D5291" s="10">
        <v>45965</v>
      </c>
      <c r="E5291" s="11">
        <v>2099970</v>
      </c>
      <c r="F5291" t="s">
        <v>925</v>
      </c>
      <c r="G5291" s="10">
        <f t="shared" si="333"/>
        <v>45995</v>
      </c>
      <c r="H5291" t="s">
        <v>284</v>
      </c>
      <c r="I5291" s="12" t="str">
        <f t="shared" si="334"/>
        <v>19869952099970</v>
      </c>
      <c r="J5291" s="10">
        <v>45965</v>
      </c>
      <c r="K5291" s="11">
        <v>2099970</v>
      </c>
      <c r="L5291" s="11">
        <f t="shared" si="332"/>
        <v>0</v>
      </c>
    </row>
    <row r="5292" spans="1:14">
      <c r="A5292" t="s">
        <v>305</v>
      </c>
      <c r="B5292" t="s">
        <v>41</v>
      </c>
      <c r="C5292">
        <v>5446052</v>
      </c>
      <c r="D5292" s="10">
        <v>45966</v>
      </c>
      <c r="E5292" s="11">
        <v>1924960</v>
      </c>
      <c r="F5292" t="s">
        <v>925</v>
      </c>
      <c r="G5292" s="10">
        <f t="shared" si="333"/>
        <v>45996</v>
      </c>
      <c r="H5292" t="s">
        <v>284</v>
      </c>
      <c r="I5292" s="12" t="str">
        <f t="shared" si="334"/>
        <v>54460521924960</v>
      </c>
      <c r="J5292" s="10">
        <v>45966</v>
      </c>
      <c r="K5292" s="11">
        <v>1924960</v>
      </c>
      <c r="L5292" s="11">
        <f t="shared" si="332"/>
        <v>0</v>
      </c>
      <c r="N5292" s="13" t="s">
        <v>1037</v>
      </c>
    </row>
    <row r="5293" spans="1:14">
      <c r="A5293" t="s">
        <v>55</v>
      </c>
      <c r="B5293" t="s">
        <v>41</v>
      </c>
      <c r="C5293">
        <v>1232616</v>
      </c>
      <c r="D5293" s="10">
        <v>45966</v>
      </c>
      <c r="E5293" s="11">
        <v>4211202</v>
      </c>
      <c r="F5293" t="s">
        <v>925</v>
      </c>
      <c r="G5293" s="10">
        <f t="shared" si="333"/>
        <v>45996</v>
      </c>
      <c r="H5293" t="s">
        <v>284</v>
      </c>
      <c r="I5293" s="12" t="str">
        <f t="shared" si="334"/>
        <v>12326164211202</v>
      </c>
      <c r="J5293" s="10">
        <v>45993</v>
      </c>
      <c r="K5293" s="11">
        <v>4211202</v>
      </c>
      <c r="L5293" s="11">
        <f t="shared" si="332"/>
        <v>0</v>
      </c>
      <c r="N5293" s="13" t="s">
        <v>304</v>
      </c>
    </row>
    <row r="5294" spans="1:14">
      <c r="A5294" t="s">
        <v>950</v>
      </c>
      <c r="B5294" t="s">
        <v>41</v>
      </c>
      <c r="C5294">
        <v>534156</v>
      </c>
      <c r="D5294" s="10">
        <v>45966</v>
      </c>
      <c r="E5294" s="11">
        <v>360980</v>
      </c>
      <c r="F5294" t="s">
        <v>925</v>
      </c>
      <c r="G5294" s="10">
        <f t="shared" si="333"/>
        <v>45996</v>
      </c>
      <c r="H5294" t="s">
        <v>284</v>
      </c>
      <c r="I5294" s="12" t="str">
        <f t="shared" si="334"/>
        <v>534156360980</v>
      </c>
      <c r="J5294" s="10">
        <v>45966</v>
      </c>
      <c r="K5294" s="11">
        <v>360980</v>
      </c>
      <c r="L5294" s="11">
        <f t="shared" si="332"/>
        <v>0</v>
      </c>
      <c r="N5294" s="13" t="s">
        <v>1042</v>
      </c>
    </row>
    <row r="5295" spans="1:14">
      <c r="A5295" t="s">
        <v>758</v>
      </c>
      <c r="B5295" t="s">
        <v>41</v>
      </c>
      <c r="C5295" s="9">
        <v>2257888</v>
      </c>
      <c r="D5295" s="10">
        <v>45966</v>
      </c>
      <c r="E5295" s="11">
        <v>315370</v>
      </c>
      <c r="F5295" t="s">
        <v>925</v>
      </c>
      <c r="G5295" s="10">
        <f t="shared" si="333"/>
        <v>45996</v>
      </c>
      <c r="H5295" t="s">
        <v>284</v>
      </c>
      <c r="I5295" s="12" t="str">
        <f t="shared" si="334"/>
        <v>2257888315370</v>
      </c>
      <c r="J5295" s="10">
        <v>45965</v>
      </c>
      <c r="K5295" s="11">
        <v>315370</v>
      </c>
      <c r="L5295" s="11">
        <f t="shared" si="332"/>
        <v>0</v>
      </c>
    </row>
    <row r="5296" spans="1:14">
      <c r="A5296" t="s">
        <v>962</v>
      </c>
      <c r="B5296" t="s">
        <v>41</v>
      </c>
      <c r="C5296" s="9">
        <v>8339</v>
      </c>
      <c r="D5296" s="10">
        <v>45966</v>
      </c>
      <c r="E5296" s="11">
        <v>63500</v>
      </c>
      <c r="F5296" t="s">
        <v>925</v>
      </c>
      <c r="G5296" s="10">
        <f t="shared" si="333"/>
        <v>45996</v>
      </c>
      <c r="H5296" t="s">
        <v>284</v>
      </c>
      <c r="I5296" s="12" t="str">
        <f t="shared" si="334"/>
        <v>833963500</v>
      </c>
      <c r="J5296" s="10">
        <v>45964</v>
      </c>
      <c r="K5296" s="11">
        <v>63500</v>
      </c>
      <c r="L5296" s="11">
        <f t="shared" ref="L5296:L5359" si="335">+K5296-E5296</f>
        <v>0</v>
      </c>
    </row>
    <row r="5297" spans="1:14">
      <c r="A5297" t="s">
        <v>1043</v>
      </c>
      <c r="B5297" t="s">
        <v>41</v>
      </c>
      <c r="C5297" s="9">
        <v>235971</v>
      </c>
      <c r="D5297" s="10">
        <v>45966</v>
      </c>
      <c r="E5297" s="11">
        <v>925663</v>
      </c>
      <c r="F5297" t="s">
        <v>925</v>
      </c>
      <c r="G5297" s="10">
        <f t="shared" si="333"/>
        <v>45996</v>
      </c>
      <c r="H5297" t="s">
        <v>284</v>
      </c>
      <c r="I5297" s="12" t="str">
        <f t="shared" si="334"/>
        <v>235971925663</v>
      </c>
      <c r="J5297" s="10">
        <v>45966</v>
      </c>
      <c r="K5297" s="11">
        <v>897660</v>
      </c>
      <c r="L5297" s="11">
        <f t="shared" si="335"/>
        <v>-28003</v>
      </c>
    </row>
    <row r="5298" spans="1:14">
      <c r="A5298" t="s">
        <v>477</v>
      </c>
      <c r="B5298" t="s">
        <v>41</v>
      </c>
      <c r="C5298" s="9">
        <v>397009</v>
      </c>
      <c r="D5298" s="10">
        <v>45966</v>
      </c>
      <c r="E5298" s="11">
        <v>423980</v>
      </c>
      <c r="F5298" t="s">
        <v>925</v>
      </c>
      <c r="G5298" s="10">
        <f t="shared" si="333"/>
        <v>45996</v>
      </c>
      <c r="H5298" t="s">
        <v>284</v>
      </c>
      <c r="I5298" s="12" t="str">
        <f t="shared" si="334"/>
        <v>397009423980</v>
      </c>
      <c r="J5298" s="10">
        <v>45966</v>
      </c>
      <c r="K5298" s="11">
        <v>423980</v>
      </c>
      <c r="L5298" s="11">
        <f t="shared" si="335"/>
        <v>0</v>
      </c>
      <c r="N5298" s="13" t="s">
        <v>1037</v>
      </c>
    </row>
    <row r="5299" spans="1:14">
      <c r="A5299" t="s">
        <v>668</v>
      </c>
      <c r="B5299" t="s">
        <v>41</v>
      </c>
      <c r="C5299" s="9">
        <v>53649406</v>
      </c>
      <c r="D5299" s="10">
        <v>45966</v>
      </c>
      <c r="E5299" s="11">
        <v>4241</v>
      </c>
      <c r="F5299" t="s">
        <v>925</v>
      </c>
      <c r="G5299" s="10">
        <f t="shared" si="333"/>
        <v>45996</v>
      </c>
      <c r="H5299" t="s">
        <v>284</v>
      </c>
      <c r="I5299" s="12" t="str">
        <f t="shared" si="334"/>
        <v>536494064241</v>
      </c>
      <c r="J5299" s="10">
        <v>45966</v>
      </c>
      <c r="K5299" s="11">
        <v>4241</v>
      </c>
      <c r="L5299" s="11">
        <f t="shared" si="335"/>
        <v>0</v>
      </c>
    </row>
    <row r="5300" spans="1:14">
      <c r="A5300" t="s">
        <v>1044</v>
      </c>
      <c r="B5300" t="s">
        <v>41</v>
      </c>
      <c r="C5300" s="9">
        <v>2079</v>
      </c>
      <c r="D5300" s="10">
        <v>45966</v>
      </c>
      <c r="E5300" s="11">
        <v>9000</v>
      </c>
      <c r="F5300" t="s">
        <v>925</v>
      </c>
      <c r="G5300" s="10">
        <f t="shared" si="333"/>
        <v>45996</v>
      </c>
      <c r="H5300" t="s">
        <v>284</v>
      </c>
      <c r="I5300" s="12" t="str">
        <f t="shared" si="334"/>
        <v>20799000</v>
      </c>
      <c r="J5300" s="10">
        <v>45968</v>
      </c>
      <c r="K5300" s="11">
        <v>9000</v>
      </c>
      <c r="L5300" s="11">
        <f t="shared" si="335"/>
        <v>0</v>
      </c>
    </row>
    <row r="5301" spans="1:14">
      <c r="A5301" t="s">
        <v>368</v>
      </c>
      <c r="B5301" t="s">
        <v>41</v>
      </c>
      <c r="C5301">
        <v>71859</v>
      </c>
      <c r="D5301" s="10">
        <v>45967</v>
      </c>
      <c r="E5301" s="11">
        <v>1040060</v>
      </c>
      <c r="F5301" t="s">
        <v>925</v>
      </c>
      <c r="G5301" s="10">
        <f t="shared" si="333"/>
        <v>45997</v>
      </c>
      <c r="H5301" t="s">
        <v>284</v>
      </c>
      <c r="I5301" s="12" t="str">
        <f t="shared" si="334"/>
        <v>718591040060</v>
      </c>
      <c r="J5301" s="10">
        <v>45967</v>
      </c>
      <c r="K5301" s="11">
        <v>1040060</v>
      </c>
      <c r="L5301" s="11">
        <f t="shared" si="335"/>
        <v>0</v>
      </c>
      <c r="N5301" s="13" t="s">
        <v>1045</v>
      </c>
    </row>
    <row r="5302" spans="1:14">
      <c r="A5302" t="s">
        <v>55</v>
      </c>
      <c r="B5302" t="s">
        <v>41</v>
      </c>
      <c r="C5302">
        <v>1232655</v>
      </c>
      <c r="D5302" s="10">
        <v>45967</v>
      </c>
      <c r="E5302" s="11">
        <v>4096611</v>
      </c>
      <c r="F5302" t="s">
        <v>925</v>
      </c>
      <c r="G5302" s="10">
        <f t="shared" si="333"/>
        <v>45997</v>
      </c>
      <c r="H5302" t="s">
        <v>284</v>
      </c>
      <c r="I5302" s="12" t="str">
        <f t="shared" si="334"/>
        <v>12326554096611</v>
      </c>
      <c r="J5302" s="10">
        <v>45993</v>
      </c>
      <c r="K5302" s="11">
        <v>4096611</v>
      </c>
      <c r="L5302" s="11">
        <f t="shared" si="335"/>
        <v>0</v>
      </c>
      <c r="N5302" s="13" t="s">
        <v>304</v>
      </c>
    </row>
    <row r="5303" spans="1:14">
      <c r="A5303" t="s">
        <v>61</v>
      </c>
      <c r="B5303" t="s">
        <v>297</v>
      </c>
      <c r="C5303">
        <v>2702</v>
      </c>
      <c r="D5303" s="10">
        <v>45967</v>
      </c>
      <c r="E5303" s="11">
        <v>1370439</v>
      </c>
      <c r="F5303" t="s">
        <v>925</v>
      </c>
      <c r="G5303" s="10">
        <f t="shared" si="333"/>
        <v>45997</v>
      </c>
      <c r="H5303" t="s">
        <v>284</v>
      </c>
      <c r="I5303" s="12" t="str">
        <f t="shared" si="334"/>
        <v>27021370439</v>
      </c>
      <c r="J5303" s="10">
        <v>45993</v>
      </c>
      <c r="K5303" s="11">
        <v>1370439</v>
      </c>
      <c r="L5303" s="11">
        <f t="shared" si="335"/>
        <v>0</v>
      </c>
      <c r="N5303" s="13" t="s">
        <v>1046</v>
      </c>
    </row>
    <row r="5304" spans="1:14">
      <c r="A5304" t="s">
        <v>1047</v>
      </c>
      <c r="B5304" t="s">
        <v>41</v>
      </c>
      <c r="C5304">
        <v>32</v>
      </c>
      <c r="D5304" s="10">
        <v>45967</v>
      </c>
      <c r="E5304" s="11">
        <v>1047901</v>
      </c>
      <c r="F5304" t="s">
        <v>925</v>
      </c>
      <c r="G5304" s="10">
        <f t="shared" si="333"/>
        <v>45997</v>
      </c>
      <c r="H5304" t="s">
        <v>284</v>
      </c>
      <c r="I5304" s="12" t="str">
        <f t="shared" si="334"/>
        <v>321047901</v>
      </c>
      <c r="J5304" s="10">
        <v>45959</v>
      </c>
      <c r="K5304" s="11">
        <v>1047901</v>
      </c>
      <c r="L5304" s="11">
        <f t="shared" si="335"/>
        <v>0</v>
      </c>
      <c r="N5304" s="13" t="s">
        <v>1048</v>
      </c>
    </row>
    <row r="5305" spans="1:14">
      <c r="A5305" t="s">
        <v>55</v>
      </c>
      <c r="B5305" t="s">
        <v>41</v>
      </c>
      <c r="C5305">
        <v>1232660</v>
      </c>
      <c r="D5305" s="10">
        <v>45967</v>
      </c>
      <c r="E5305" s="11">
        <v>884990</v>
      </c>
      <c r="F5305" t="s">
        <v>925</v>
      </c>
      <c r="G5305" s="10">
        <f t="shared" si="333"/>
        <v>45997</v>
      </c>
      <c r="H5305" t="s">
        <v>284</v>
      </c>
      <c r="I5305" s="12" t="str">
        <f t="shared" si="334"/>
        <v>1232660884990</v>
      </c>
      <c r="J5305" s="10">
        <v>45993</v>
      </c>
      <c r="K5305" s="11">
        <v>884990</v>
      </c>
      <c r="L5305" s="11">
        <f t="shared" si="335"/>
        <v>0</v>
      </c>
      <c r="N5305" s="13" t="s">
        <v>304</v>
      </c>
    </row>
    <row r="5306" spans="1:14">
      <c r="A5306" t="s">
        <v>627</v>
      </c>
      <c r="B5306" t="s">
        <v>41</v>
      </c>
      <c r="C5306">
        <v>7121</v>
      </c>
      <c r="D5306" s="10">
        <v>45967</v>
      </c>
      <c r="E5306" s="11">
        <v>95000</v>
      </c>
      <c r="F5306" t="s">
        <v>925</v>
      </c>
      <c r="G5306" s="10">
        <f t="shared" si="333"/>
        <v>45997</v>
      </c>
      <c r="H5306" t="s">
        <v>284</v>
      </c>
      <c r="I5306" s="12" t="str">
        <f t="shared" si="334"/>
        <v>712195000</v>
      </c>
      <c r="J5306" s="10">
        <v>45959</v>
      </c>
      <c r="K5306" s="11">
        <v>95000</v>
      </c>
      <c r="L5306" s="11">
        <f t="shared" si="335"/>
        <v>0</v>
      </c>
      <c r="N5306" s="13" t="s">
        <v>1049</v>
      </c>
    </row>
    <row r="5307" spans="1:14">
      <c r="A5307" t="s">
        <v>1050</v>
      </c>
      <c r="B5307" t="s">
        <v>41</v>
      </c>
      <c r="C5307" s="9">
        <v>31</v>
      </c>
      <c r="D5307" s="10">
        <v>45967</v>
      </c>
      <c r="E5307" s="11">
        <v>357000</v>
      </c>
      <c r="F5307" t="s">
        <v>925</v>
      </c>
      <c r="G5307" s="10">
        <f t="shared" si="333"/>
        <v>45997</v>
      </c>
      <c r="H5307" t="s">
        <v>284</v>
      </c>
      <c r="I5307" s="12" t="str">
        <f t="shared" si="334"/>
        <v>31357000</v>
      </c>
      <c r="J5307" s="10">
        <v>45968</v>
      </c>
      <c r="K5307" s="11">
        <v>350000</v>
      </c>
      <c r="L5307" s="11">
        <f t="shared" si="335"/>
        <v>-7000</v>
      </c>
    </row>
    <row r="5308" spans="1:14">
      <c r="A5308" t="s">
        <v>674</v>
      </c>
      <c r="B5308" t="s">
        <v>41</v>
      </c>
      <c r="C5308" s="9">
        <v>1987419</v>
      </c>
      <c r="D5308" s="10">
        <v>45967</v>
      </c>
      <c r="E5308" s="11">
        <v>1099990</v>
      </c>
      <c r="F5308" t="s">
        <v>925</v>
      </c>
      <c r="G5308" s="10">
        <f t="shared" si="333"/>
        <v>45997</v>
      </c>
      <c r="H5308" t="s">
        <v>284</v>
      </c>
      <c r="I5308" s="12" t="str">
        <f t="shared" si="334"/>
        <v>19874191099990</v>
      </c>
      <c r="J5308" s="10">
        <v>45966</v>
      </c>
      <c r="K5308" s="11">
        <v>1099990</v>
      </c>
      <c r="L5308" s="11">
        <f t="shared" si="335"/>
        <v>0</v>
      </c>
    </row>
    <row r="5309" spans="1:14" ht="14.15" customHeight="1">
      <c r="A5309" t="s">
        <v>674</v>
      </c>
      <c r="B5309" t="s">
        <v>41</v>
      </c>
      <c r="C5309" s="9">
        <v>1987485</v>
      </c>
      <c r="D5309" s="10">
        <v>45967</v>
      </c>
      <c r="E5309" s="11">
        <v>133980</v>
      </c>
      <c r="F5309" t="s">
        <v>925</v>
      </c>
      <c r="G5309" s="10">
        <f t="shared" si="333"/>
        <v>45997</v>
      </c>
      <c r="H5309" t="s">
        <v>284</v>
      </c>
      <c r="I5309" s="12" t="str">
        <f t="shared" si="334"/>
        <v>1987485133980</v>
      </c>
      <c r="J5309" s="10">
        <v>45966</v>
      </c>
      <c r="K5309" s="11">
        <v>133980</v>
      </c>
      <c r="L5309" s="11">
        <f t="shared" si="335"/>
        <v>0</v>
      </c>
    </row>
    <row r="5310" spans="1:14">
      <c r="A5310" t="s">
        <v>926</v>
      </c>
      <c r="B5310" t="s">
        <v>41</v>
      </c>
      <c r="C5310" s="9">
        <v>151</v>
      </c>
      <c r="D5310" s="10">
        <v>45967</v>
      </c>
      <c r="E5310" s="11">
        <v>119000</v>
      </c>
      <c r="F5310" t="s">
        <v>925</v>
      </c>
      <c r="G5310" s="10">
        <f t="shared" si="333"/>
        <v>45997</v>
      </c>
      <c r="H5310" s="46" t="s">
        <v>284</v>
      </c>
      <c r="I5310" s="12" t="str">
        <f t="shared" si="334"/>
        <v>151119000</v>
      </c>
      <c r="J5310" s="252"/>
      <c r="L5310" s="11">
        <f t="shared" si="335"/>
        <v>-119000</v>
      </c>
      <c r="M5310" s="46" t="s">
        <v>997</v>
      </c>
    </row>
    <row r="5311" spans="1:14">
      <c r="A5311" t="s">
        <v>668</v>
      </c>
      <c r="B5311" t="s">
        <v>41</v>
      </c>
      <c r="C5311" s="9">
        <v>53662758</v>
      </c>
      <c r="D5311" s="10">
        <v>45967</v>
      </c>
      <c r="E5311" s="11">
        <v>149587</v>
      </c>
      <c r="F5311" t="s">
        <v>925</v>
      </c>
      <c r="G5311" s="10">
        <f t="shared" si="333"/>
        <v>45997</v>
      </c>
      <c r="H5311" t="s">
        <v>284</v>
      </c>
      <c r="I5311" s="12" t="str">
        <f t="shared" si="334"/>
        <v>53662758149587</v>
      </c>
      <c r="J5311" s="10">
        <v>45967</v>
      </c>
      <c r="K5311" s="11">
        <v>149587</v>
      </c>
      <c r="L5311" s="11">
        <f t="shared" si="335"/>
        <v>0</v>
      </c>
    </row>
    <row r="5312" spans="1:14">
      <c r="A5312" t="s">
        <v>346</v>
      </c>
      <c r="B5312" t="s">
        <v>41</v>
      </c>
      <c r="C5312" s="9">
        <v>1179</v>
      </c>
      <c r="D5312" s="10">
        <v>45967</v>
      </c>
      <c r="E5312" s="11">
        <v>858000</v>
      </c>
      <c r="F5312" t="s">
        <v>925</v>
      </c>
      <c r="G5312" s="10">
        <f t="shared" si="333"/>
        <v>45997</v>
      </c>
      <c r="H5312" t="s">
        <v>284</v>
      </c>
      <c r="I5312" s="12" t="str">
        <f t="shared" si="334"/>
        <v>1179858000</v>
      </c>
      <c r="J5312" s="10">
        <v>45993</v>
      </c>
      <c r="K5312" s="11">
        <v>858000</v>
      </c>
      <c r="L5312" s="11">
        <f t="shared" si="335"/>
        <v>0</v>
      </c>
    </row>
    <row r="5313" spans="1:14">
      <c r="A5313" t="s">
        <v>668</v>
      </c>
      <c r="B5313" t="s">
        <v>297</v>
      </c>
      <c r="C5313">
        <v>14243104</v>
      </c>
      <c r="D5313" s="10">
        <v>45967</v>
      </c>
      <c r="E5313" s="11">
        <v>0</v>
      </c>
      <c r="F5313" t="s">
        <v>925</v>
      </c>
      <c r="G5313" s="10">
        <f t="shared" si="333"/>
        <v>45997</v>
      </c>
      <c r="H5313" t="s">
        <v>284</v>
      </c>
      <c r="I5313" s="12" t="str">
        <f t="shared" si="334"/>
        <v>142431040</v>
      </c>
      <c r="J5313" s="10">
        <v>45967</v>
      </c>
      <c r="K5313" s="11">
        <v>0</v>
      </c>
      <c r="L5313" s="11">
        <f t="shared" si="335"/>
        <v>0</v>
      </c>
      <c r="N5313" s="13" t="s">
        <v>1020</v>
      </c>
    </row>
    <row r="5314" spans="1:14">
      <c r="A5314" t="s">
        <v>787</v>
      </c>
      <c r="B5314" t="s">
        <v>41</v>
      </c>
      <c r="C5314">
        <v>25398489</v>
      </c>
      <c r="D5314" s="10">
        <v>45967</v>
      </c>
      <c r="E5314" s="11">
        <v>255980</v>
      </c>
      <c r="F5314" t="s">
        <v>925</v>
      </c>
      <c r="G5314" s="10">
        <f t="shared" ref="G5314:G5377" si="336">+D5314+30</f>
        <v>45997</v>
      </c>
      <c r="H5314" t="s">
        <v>284</v>
      </c>
      <c r="I5314" s="12" t="str">
        <f t="shared" ref="I5314:I5377" si="337">+C5314&amp;E5314</f>
        <v>25398489255980</v>
      </c>
      <c r="J5314" s="10">
        <v>45967</v>
      </c>
      <c r="K5314" s="11">
        <v>255980</v>
      </c>
      <c r="L5314" s="11">
        <f t="shared" si="335"/>
        <v>0</v>
      </c>
      <c r="N5314" s="13" t="s">
        <v>1034</v>
      </c>
    </row>
    <row r="5315" spans="1:14">
      <c r="A5315" t="s">
        <v>478</v>
      </c>
      <c r="B5315" t="s">
        <v>41</v>
      </c>
      <c r="C5315" s="9">
        <v>742</v>
      </c>
      <c r="D5315" s="10">
        <v>45968</v>
      </c>
      <c r="E5315" s="11">
        <v>759601</v>
      </c>
      <c r="F5315" t="s">
        <v>925</v>
      </c>
      <c r="G5315" s="10">
        <f t="shared" si="336"/>
        <v>45998</v>
      </c>
      <c r="H5315" t="s">
        <v>284</v>
      </c>
      <c r="I5315" s="12" t="str">
        <f t="shared" si="337"/>
        <v>742759601</v>
      </c>
      <c r="J5315" s="10">
        <v>45974</v>
      </c>
      <c r="K5315" s="11">
        <v>759601</v>
      </c>
      <c r="L5315" s="11">
        <f t="shared" si="335"/>
        <v>0</v>
      </c>
    </row>
    <row r="5316" spans="1:14">
      <c r="A5316" t="s">
        <v>335</v>
      </c>
      <c r="B5316" t="s">
        <v>41</v>
      </c>
      <c r="C5316" s="9">
        <v>14323</v>
      </c>
      <c r="D5316" s="10">
        <v>45968</v>
      </c>
      <c r="E5316" s="11">
        <v>339480</v>
      </c>
      <c r="F5316" t="s">
        <v>925</v>
      </c>
      <c r="G5316" s="10">
        <f t="shared" si="336"/>
        <v>45998</v>
      </c>
      <c r="H5316" t="s">
        <v>284</v>
      </c>
      <c r="I5316" s="12" t="str">
        <f t="shared" si="337"/>
        <v>14323339480</v>
      </c>
      <c r="J5316" s="10">
        <v>45968</v>
      </c>
      <c r="K5316" s="11">
        <v>339480</v>
      </c>
      <c r="L5316" s="11">
        <f t="shared" si="335"/>
        <v>0</v>
      </c>
    </row>
    <row r="5317" spans="1:14">
      <c r="A5317" t="s">
        <v>478</v>
      </c>
      <c r="B5317" t="s">
        <v>41</v>
      </c>
      <c r="C5317" s="9">
        <v>743</v>
      </c>
      <c r="D5317" s="10">
        <v>45968</v>
      </c>
      <c r="E5317" s="11">
        <v>1184401</v>
      </c>
      <c r="F5317" t="s">
        <v>925</v>
      </c>
      <c r="G5317" s="10">
        <f t="shared" si="336"/>
        <v>45998</v>
      </c>
      <c r="H5317" t="s">
        <v>284</v>
      </c>
      <c r="I5317" s="12" t="str">
        <f t="shared" si="337"/>
        <v>7431184401</v>
      </c>
      <c r="J5317" s="10">
        <v>45974</v>
      </c>
      <c r="K5317" s="11">
        <v>1184401</v>
      </c>
      <c r="L5317" s="11">
        <f t="shared" si="335"/>
        <v>0</v>
      </c>
    </row>
    <row r="5318" spans="1:14">
      <c r="A5318" t="s">
        <v>337</v>
      </c>
      <c r="B5318" t="s">
        <v>41</v>
      </c>
      <c r="C5318" s="9">
        <v>143458372</v>
      </c>
      <c r="D5318" s="10">
        <v>45968</v>
      </c>
      <c r="E5318" s="11">
        <v>1010940</v>
      </c>
      <c r="F5318" t="s">
        <v>925</v>
      </c>
      <c r="G5318" s="10">
        <f t="shared" si="336"/>
        <v>45998</v>
      </c>
      <c r="H5318" t="s">
        <v>284</v>
      </c>
      <c r="I5318" s="12" t="str">
        <f t="shared" si="337"/>
        <v>1434583721010940</v>
      </c>
      <c r="J5318" s="10">
        <v>45968</v>
      </c>
      <c r="K5318" s="11">
        <v>1010940</v>
      </c>
      <c r="L5318" s="11">
        <f t="shared" si="335"/>
        <v>0</v>
      </c>
    </row>
    <row r="5319" spans="1:14">
      <c r="A5319" t="s">
        <v>752</v>
      </c>
      <c r="B5319" t="s">
        <v>41</v>
      </c>
      <c r="C5319" s="9">
        <v>3786</v>
      </c>
      <c r="D5319" s="10">
        <v>45968</v>
      </c>
      <c r="E5319" s="11">
        <v>243980</v>
      </c>
      <c r="F5319" t="s">
        <v>925</v>
      </c>
      <c r="G5319" s="10">
        <f t="shared" si="336"/>
        <v>45998</v>
      </c>
      <c r="H5319" t="s">
        <v>284</v>
      </c>
      <c r="I5319" s="12" t="str">
        <f t="shared" si="337"/>
        <v>3786243980</v>
      </c>
      <c r="J5319" s="10">
        <v>45959</v>
      </c>
      <c r="K5319" s="11">
        <v>243980</v>
      </c>
      <c r="L5319" s="11">
        <f t="shared" si="335"/>
        <v>0</v>
      </c>
    </row>
    <row r="5320" spans="1:14">
      <c r="A5320" t="s">
        <v>853</v>
      </c>
      <c r="B5320" t="s">
        <v>41</v>
      </c>
      <c r="C5320" s="9">
        <v>2179494</v>
      </c>
      <c r="D5320" s="10">
        <v>45968</v>
      </c>
      <c r="E5320" s="11">
        <v>1123970</v>
      </c>
      <c r="F5320" t="s">
        <v>925</v>
      </c>
      <c r="G5320" s="10">
        <f t="shared" si="336"/>
        <v>45998</v>
      </c>
      <c r="H5320" t="s">
        <v>284</v>
      </c>
      <c r="I5320" s="12" t="str">
        <f t="shared" si="337"/>
        <v>21794941123970</v>
      </c>
      <c r="J5320" s="10">
        <v>45968</v>
      </c>
      <c r="K5320" s="11">
        <v>1123970</v>
      </c>
      <c r="L5320" s="11">
        <f t="shared" si="335"/>
        <v>0</v>
      </c>
    </row>
    <row r="5321" spans="1:14">
      <c r="A5321" t="s">
        <v>674</v>
      </c>
      <c r="B5321" t="s">
        <v>41</v>
      </c>
      <c r="C5321" s="9">
        <v>1987721</v>
      </c>
      <c r="D5321" s="10">
        <v>45968</v>
      </c>
      <c r="E5321" s="11">
        <v>1499980</v>
      </c>
      <c r="F5321" t="s">
        <v>925</v>
      </c>
      <c r="G5321" s="10">
        <f t="shared" si="336"/>
        <v>45998</v>
      </c>
      <c r="H5321" t="s">
        <v>284</v>
      </c>
      <c r="I5321" s="12" t="str">
        <f t="shared" si="337"/>
        <v>19877211499980</v>
      </c>
      <c r="J5321" s="10">
        <v>45968</v>
      </c>
      <c r="K5321" s="11">
        <v>1499980</v>
      </c>
      <c r="L5321" s="11">
        <f t="shared" si="335"/>
        <v>0</v>
      </c>
    </row>
    <row r="5322" spans="1:14">
      <c r="A5322" t="s">
        <v>674</v>
      </c>
      <c r="B5322" t="s">
        <v>41</v>
      </c>
      <c r="C5322" s="9">
        <v>1987722</v>
      </c>
      <c r="D5322" s="10">
        <v>45968</v>
      </c>
      <c r="E5322" s="11">
        <v>1272979</v>
      </c>
      <c r="F5322" t="s">
        <v>925</v>
      </c>
      <c r="G5322" s="10">
        <f t="shared" si="336"/>
        <v>45998</v>
      </c>
      <c r="H5322" t="s">
        <v>284</v>
      </c>
      <c r="I5322" s="12" t="str">
        <f t="shared" si="337"/>
        <v>19877221272979</v>
      </c>
      <c r="J5322" s="10">
        <v>45968</v>
      </c>
      <c r="K5322" s="11">
        <v>1272979</v>
      </c>
      <c r="L5322" s="11">
        <f t="shared" si="335"/>
        <v>0</v>
      </c>
    </row>
    <row r="5323" spans="1:14">
      <c r="A5323" t="s">
        <v>478</v>
      </c>
      <c r="B5323" t="s">
        <v>310</v>
      </c>
      <c r="C5323" s="9">
        <v>2092</v>
      </c>
      <c r="D5323" s="10">
        <v>45968</v>
      </c>
      <c r="E5323" s="11">
        <v>-759601</v>
      </c>
      <c r="F5323" t="s">
        <v>925</v>
      </c>
      <c r="G5323" s="10">
        <f t="shared" si="336"/>
        <v>45998</v>
      </c>
      <c r="H5323" t="s">
        <v>311</v>
      </c>
      <c r="I5323" s="12" t="str">
        <f t="shared" si="337"/>
        <v>2092-759601</v>
      </c>
      <c r="L5323" s="11">
        <f t="shared" si="335"/>
        <v>759601</v>
      </c>
      <c r="M5323" t="s">
        <v>1051</v>
      </c>
      <c r="N5323" s="13" t="s">
        <v>554</v>
      </c>
    </row>
    <row r="5324" spans="1:14">
      <c r="A5324" t="s">
        <v>1052</v>
      </c>
      <c r="B5324" t="s">
        <v>41</v>
      </c>
      <c r="C5324">
        <v>2915</v>
      </c>
      <c r="D5324" s="10">
        <v>45971</v>
      </c>
      <c r="E5324" s="11">
        <v>614344</v>
      </c>
      <c r="F5324" t="s">
        <v>925</v>
      </c>
      <c r="G5324" s="10">
        <f t="shared" si="336"/>
        <v>46001</v>
      </c>
      <c r="H5324" t="s">
        <v>284</v>
      </c>
      <c r="I5324" s="12" t="str">
        <f t="shared" si="337"/>
        <v>2915614344</v>
      </c>
      <c r="J5324" s="10">
        <v>45993</v>
      </c>
      <c r="K5324" s="11">
        <v>614344</v>
      </c>
      <c r="L5324" s="11">
        <f t="shared" si="335"/>
        <v>0</v>
      </c>
      <c r="N5324" s="13" t="s">
        <v>1053</v>
      </c>
    </row>
    <row r="5325" spans="1:14">
      <c r="A5325" t="s">
        <v>679</v>
      </c>
      <c r="B5325" t="s">
        <v>41</v>
      </c>
      <c r="C5325">
        <v>76292</v>
      </c>
      <c r="D5325" s="10">
        <v>45971</v>
      </c>
      <c r="E5325" s="11">
        <v>580720</v>
      </c>
      <c r="F5325" t="s">
        <v>925</v>
      </c>
      <c r="G5325" s="10">
        <f t="shared" si="336"/>
        <v>46001</v>
      </c>
      <c r="H5325" t="s">
        <v>284</v>
      </c>
      <c r="I5325" s="12" t="str">
        <f t="shared" si="337"/>
        <v>76292580720</v>
      </c>
      <c r="J5325" s="10">
        <v>45936</v>
      </c>
      <c r="K5325" s="11">
        <v>580720</v>
      </c>
      <c r="L5325" s="11">
        <f t="shared" si="335"/>
        <v>0</v>
      </c>
      <c r="N5325" s="13" t="s">
        <v>1054</v>
      </c>
    </row>
    <row r="5326" spans="1:14" ht="14.15" customHeight="1">
      <c r="A5326" t="s">
        <v>724</v>
      </c>
      <c r="B5326" t="s">
        <v>41</v>
      </c>
      <c r="C5326">
        <v>52564749</v>
      </c>
      <c r="D5326" s="10">
        <v>45971</v>
      </c>
      <c r="E5326" s="11">
        <v>89271</v>
      </c>
      <c r="F5326" t="s">
        <v>925</v>
      </c>
      <c r="G5326" s="10">
        <f t="shared" si="336"/>
        <v>46001</v>
      </c>
      <c r="H5326" t="s">
        <v>284</v>
      </c>
      <c r="I5326" s="12" t="str">
        <f t="shared" si="337"/>
        <v>5256474989271</v>
      </c>
      <c r="J5326" s="10">
        <v>45992</v>
      </c>
      <c r="K5326" s="11">
        <v>89271</v>
      </c>
      <c r="L5326" s="11">
        <f t="shared" si="335"/>
        <v>0</v>
      </c>
      <c r="N5326" s="13" t="s">
        <v>1055</v>
      </c>
    </row>
    <row r="5327" spans="1:14">
      <c r="A5327" t="s">
        <v>1056</v>
      </c>
      <c r="B5327" t="s">
        <v>41</v>
      </c>
      <c r="C5327" s="9">
        <v>1275</v>
      </c>
      <c r="D5327" s="10">
        <v>45972</v>
      </c>
      <c r="E5327" s="11">
        <v>2062533</v>
      </c>
      <c r="F5327" t="s">
        <v>925</v>
      </c>
      <c r="G5327" s="10">
        <f t="shared" si="336"/>
        <v>46002</v>
      </c>
      <c r="H5327" t="s">
        <v>284</v>
      </c>
      <c r="I5327" s="12" t="str">
        <f t="shared" si="337"/>
        <v>12752062533</v>
      </c>
      <c r="J5327" s="10">
        <v>45973</v>
      </c>
      <c r="K5327" s="11">
        <v>2062533</v>
      </c>
      <c r="L5327" s="11">
        <f t="shared" si="335"/>
        <v>0</v>
      </c>
    </row>
    <row r="5328" spans="1:14">
      <c r="A5328" t="s">
        <v>584</v>
      </c>
      <c r="B5328" t="s">
        <v>41</v>
      </c>
      <c r="C5328" s="9">
        <v>17206</v>
      </c>
      <c r="D5328" s="10">
        <v>45972</v>
      </c>
      <c r="E5328" s="11">
        <v>328940</v>
      </c>
      <c r="F5328" t="s">
        <v>925</v>
      </c>
      <c r="G5328" s="10">
        <f t="shared" si="336"/>
        <v>46002</v>
      </c>
      <c r="H5328" t="s">
        <v>284</v>
      </c>
      <c r="I5328" s="12" t="str">
        <f t="shared" si="337"/>
        <v>17206328940</v>
      </c>
      <c r="J5328" s="10">
        <v>45972</v>
      </c>
      <c r="K5328" s="11">
        <v>328940</v>
      </c>
      <c r="L5328" s="11">
        <f t="shared" si="335"/>
        <v>0</v>
      </c>
    </row>
    <row r="5329" spans="1:14">
      <c r="A5329" t="s">
        <v>337</v>
      </c>
      <c r="B5329" t="s">
        <v>41</v>
      </c>
      <c r="C5329" s="9">
        <v>143573501</v>
      </c>
      <c r="D5329" s="10">
        <v>45972</v>
      </c>
      <c r="E5329" s="11">
        <v>263970</v>
      </c>
      <c r="F5329" t="s">
        <v>925</v>
      </c>
      <c r="G5329" s="10">
        <f t="shared" si="336"/>
        <v>46002</v>
      </c>
      <c r="H5329" t="s">
        <v>284</v>
      </c>
      <c r="I5329" s="12" t="str">
        <f t="shared" si="337"/>
        <v>143573501263970</v>
      </c>
      <c r="J5329" s="10">
        <v>45972</v>
      </c>
      <c r="K5329" s="11">
        <v>263970</v>
      </c>
      <c r="L5329" s="11">
        <f t="shared" si="335"/>
        <v>0</v>
      </c>
    </row>
    <row r="5330" spans="1:14">
      <c r="A5330" t="s">
        <v>1057</v>
      </c>
      <c r="B5330" t="s">
        <v>41</v>
      </c>
      <c r="C5330" s="9">
        <v>609247</v>
      </c>
      <c r="D5330" s="10">
        <v>45972</v>
      </c>
      <c r="E5330" s="11">
        <v>204990</v>
      </c>
      <c r="F5330" t="s">
        <v>925</v>
      </c>
      <c r="G5330" s="10">
        <f t="shared" si="336"/>
        <v>46002</v>
      </c>
      <c r="H5330" t="s">
        <v>327</v>
      </c>
      <c r="I5330" s="12" t="str">
        <f t="shared" si="337"/>
        <v>609247204990</v>
      </c>
      <c r="L5330" s="11">
        <f t="shared" si="335"/>
        <v>-204990</v>
      </c>
    </row>
    <row r="5331" spans="1:14">
      <c r="A5331" t="s">
        <v>1058</v>
      </c>
      <c r="B5331" t="s">
        <v>310</v>
      </c>
      <c r="C5331" s="9">
        <v>4661</v>
      </c>
      <c r="D5331" s="10">
        <v>45972</v>
      </c>
      <c r="E5331" s="11">
        <v>-153980</v>
      </c>
      <c r="F5331" t="s">
        <v>925</v>
      </c>
      <c r="G5331" s="10">
        <f t="shared" si="336"/>
        <v>46002</v>
      </c>
      <c r="H5331" t="s">
        <v>311</v>
      </c>
      <c r="I5331" s="12" t="str">
        <f t="shared" si="337"/>
        <v>4661-153980</v>
      </c>
      <c r="L5331" s="11">
        <f t="shared" si="335"/>
        <v>153980</v>
      </c>
    </row>
    <row r="5332" spans="1:14">
      <c r="A5332" t="s">
        <v>1057</v>
      </c>
      <c r="B5332" t="s">
        <v>310</v>
      </c>
      <c r="C5332" s="9">
        <v>1240561</v>
      </c>
      <c r="D5332" s="10">
        <v>45972</v>
      </c>
      <c r="E5332" s="11">
        <v>-204990</v>
      </c>
      <c r="F5332" t="s">
        <v>925</v>
      </c>
      <c r="G5332" s="10">
        <f t="shared" si="336"/>
        <v>46002</v>
      </c>
      <c r="H5332" t="s">
        <v>311</v>
      </c>
      <c r="I5332" s="12" t="str">
        <f t="shared" si="337"/>
        <v>1240561-204990</v>
      </c>
      <c r="L5332" s="11">
        <f t="shared" si="335"/>
        <v>204990</v>
      </c>
    </row>
    <row r="5333" spans="1:14">
      <c r="A5333" t="s">
        <v>759</v>
      </c>
      <c r="B5333" t="s">
        <v>41</v>
      </c>
      <c r="C5333">
        <v>560</v>
      </c>
      <c r="D5333" s="10">
        <v>45972</v>
      </c>
      <c r="E5333" s="11">
        <v>12997</v>
      </c>
      <c r="F5333" t="s">
        <v>925</v>
      </c>
      <c r="G5333" s="10">
        <f t="shared" si="336"/>
        <v>46002</v>
      </c>
      <c r="H5333" t="s">
        <v>284</v>
      </c>
      <c r="I5333" s="12" t="str">
        <f t="shared" si="337"/>
        <v>56012997</v>
      </c>
      <c r="J5333" s="10">
        <v>45993</v>
      </c>
      <c r="K5333" s="11">
        <v>12997</v>
      </c>
      <c r="L5333" s="11">
        <f t="shared" si="335"/>
        <v>0</v>
      </c>
      <c r="N5333" s="13" t="s">
        <v>1059</v>
      </c>
    </row>
    <row r="5334" spans="1:14">
      <c r="A5334" t="s">
        <v>1058</v>
      </c>
      <c r="B5334" t="s">
        <v>41</v>
      </c>
      <c r="C5334">
        <v>1195</v>
      </c>
      <c r="D5334" s="10">
        <v>45972</v>
      </c>
      <c r="E5334" s="11">
        <v>149990</v>
      </c>
      <c r="F5334" t="s">
        <v>925</v>
      </c>
      <c r="G5334" s="10">
        <f t="shared" si="336"/>
        <v>46002</v>
      </c>
      <c r="H5334" t="s">
        <v>284</v>
      </c>
      <c r="I5334" s="12" t="str">
        <f t="shared" si="337"/>
        <v>1195149990</v>
      </c>
      <c r="J5334" s="10">
        <v>45947</v>
      </c>
      <c r="K5334" s="11">
        <v>149990</v>
      </c>
      <c r="L5334" s="11">
        <f t="shared" si="335"/>
        <v>0</v>
      </c>
      <c r="N5334" s="13" t="s">
        <v>1060</v>
      </c>
    </row>
    <row r="5335" spans="1:14">
      <c r="A5335" t="s">
        <v>808</v>
      </c>
      <c r="B5335" t="s">
        <v>41</v>
      </c>
      <c r="C5335">
        <v>7029</v>
      </c>
      <c r="D5335" s="10">
        <v>45972</v>
      </c>
      <c r="E5335" s="11">
        <v>19059898</v>
      </c>
      <c r="F5335" t="s">
        <v>925</v>
      </c>
      <c r="G5335" s="10">
        <f t="shared" si="336"/>
        <v>46002</v>
      </c>
      <c r="H5335" t="s">
        <v>284</v>
      </c>
      <c r="I5335" s="12" t="str">
        <f t="shared" si="337"/>
        <v>702919059898</v>
      </c>
      <c r="J5335" s="10">
        <v>45993</v>
      </c>
      <c r="K5335" s="11">
        <v>19059898</v>
      </c>
      <c r="L5335" s="11">
        <f t="shared" si="335"/>
        <v>0</v>
      </c>
      <c r="N5335" s="13" t="s">
        <v>1061</v>
      </c>
    </row>
    <row r="5336" spans="1:14">
      <c r="A5336" t="s">
        <v>65</v>
      </c>
      <c r="B5336" t="s">
        <v>41</v>
      </c>
      <c r="C5336">
        <v>6302</v>
      </c>
      <c r="D5336" s="10">
        <v>45972</v>
      </c>
      <c r="E5336" s="11">
        <v>321502</v>
      </c>
      <c r="F5336" t="s">
        <v>925</v>
      </c>
      <c r="G5336" s="10">
        <f t="shared" si="336"/>
        <v>46002</v>
      </c>
      <c r="H5336" t="s">
        <v>284</v>
      </c>
      <c r="I5336" s="12" t="str">
        <f t="shared" si="337"/>
        <v>6302321502</v>
      </c>
      <c r="J5336" s="10">
        <v>46000</v>
      </c>
      <c r="K5336" s="11">
        <v>31502</v>
      </c>
      <c r="L5336" s="11">
        <f t="shared" si="335"/>
        <v>-290000</v>
      </c>
      <c r="N5336" s="13" t="s">
        <v>1062</v>
      </c>
    </row>
    <row r="5337" spans="1:14">
      <c r="A5337" t="s">
        <v>65</v>
      </c>
      <c r="B5337" t="s">
        <v>41</v>
      </c>
      <c r="C5337">
        <v>6303</v>
      </c>
      <c r="D5337" s="10">
        <v>45972</v>
      </c>
      <c r="E5337" s="11">
        <v>67961</v>
      </c>
      <c r="F5337" t="s">
        <v>925</v>
      </c>
      <c r="G5337" s="10">
        <f t="shared" si="336"/>
        <v>46002</v>
      </c>
      <c r="H5337" t="s">
        <v>284</v>
      </c>
      <c r="I5337" s="12" t="str">
        <f t="shared" si="337"/>
        <v>630367961</v>
      </c>
      <c r="J5337" s="10">
        <v>46000</v>
      </c>
      <c r="K5337" s="11">
        <v>67961</v>
      </c>
      <c r="L5337" s="11">
        <f t="shared" si="335"/>
        <v>0</v>
      </c>
      <c r="N5337" s="13" t="s">
        <v>1062</v>
      </c>
    </row>
    <row r="5338" spans="1:14">
      <c r="A5338" t="s">
        <v>478</v>
      </c>
      <c r="B5338" t="s">
        <v>41</v>
      </c>
      <c r="C5338" s="9">
        <v>748</v>
      </c>
      <c r="D5338" s="10">
        <v>45973</v>
      </c>
      <c r="E5338" s="11">
        <v>569700</v>
      </c>
      <c r="F5338" t="s">
        <v>925</v>
      </c>
      <c r="G5338" s="10">
        <f t="shared" si="336"/>
        <v>46003</v>
      </c>
      <c r="H5338" t="s">
        <v>284</v>
      </c>
      <c r="I5338" s="12" t="str">
        <f t="shared" si="337"/>
        <v>748569700</v>
      </c>
      <c r="J5338" s="10">
        <v>45974</v>
      </c>
      <c r="K5338" s="11">
        <v>569700</v>
      </c>
      <c r="L5338" s="11">
        <f t="shared" si="335"/>
        <v>0</v>
      </c>
    </row>
    <row r="5339" spans="1:14">
      <c r="A5339" t="s">
        <v>1063</v>
      </c>
      <c r="B5339" t="s">
        <v>41</v>
      </c>
      <c r="C5339" s="9">
        <v>162496</v>
      </c>
      <c r="D5339" s="10">
        <v>45973</v>
      </c>
      <c r="E5339" s="11">
        <v>756970</v>
      </c>
      <c r="F5339" t="s">
        <v>925</v>
      </c>
      <c r="G5339" s="10">
        <f t="shared" si="336"/>
        <v>46003</v>
      </c>
      <c r="H5339" t="s">
        <v>284</v>
      </c>
      <c r="I5339" s="12" t="str">
        <f t="shared" si="337"/>
        <v>162496756970</v>
      </c>
      <c r="J5339" s="10">
        <v>45972</v>
      </c>
      <c r="K5339" s="11">
        <v>756970</v>
      </c>
      <c r="L5339" s="11">
        <f t="shared" si="335"/>
        <v>0</v>
      </c>
    </row>
    <row r="5340" spans="1:14">
      <c r="A5340" t="s">
        <v>336</v>
      </c>
      <c r="B5340" t="s">
        <v>41</v>
      </c>
      <c r="C5340">
        <v>64613</v>
      </c>
      <c r="D5340" s="10">
        <v>45973</v>
      </c>
      <c r="E5340" s="11">
        <v>165930</v>
      </c>
      <c r="F5340" t="s">
        <v>925</v>
      </c>
      <c r="G5340" s="10">
        <f t="shared" si="336"/>
        <v>46003</v>
      </c>
      <c r="H5340" t="s">
        <v>284</v>
      </c>
      <c r="I5340" s="12" t="str">
        <f t="shared" si="337"/>
        <v>64613165930</v>
      </c>
      <c r="J5340" s="10">
        <v>45973</v>
      </c>
      <c r="K5340" s="11">
        <v>165930</v>
      </c>
      <c r="L5340" s="11">
        <f t="shared" si="335"/>
        <v>0</v>
      </c>
      <c r="N5340" s="13" t="s">
        <v>1064</v>
      </c>
    </row>
    <row r="5341" spans="1:14">
      <c r="A5341" t="s">
        <v>335</v>
      </c>
      <c r="B5341" t="s">
        <v>41</v>
      </c>
      <c r="C5341">
        <v>14357</v>
      </c>
      <c r="D5341" s="10">
        <v>45973</v>
      </c>
      <c r="E5341" s="11">
        <v>412980</v>
      </c>
      <c r="F5341" t="s">
        <v>925</v>
      </c>
      <c r="G5341" s="10">
        <f t="shared" si="336"/>
        <v>46003</v>
      </c>
      <c r="H5341" t="s">
        <v>284</v>
      </c>
      <c r="I5341" s="12" t="str">
        <f t="shared" si="337"/>
        <v>14357412980</v>
      </c>
      <c r="J5341" s="10">
        <v>45944</v>
      </c>
      <c r="K5341" s="11">
        <v>412980</v>
      </c>
      <c r="L5341" s="11">
        <f t="shared" si="335"/>
        <v>0</v>
      </c>
      <c r="N5341" s="13" t="s">
        <v>1065</v>
      </c>
    </row>
    <row r="5342" spans="1:14">
      <c r="A5342" t="s">
        <v>66</v>
      </c>
      <c r="B5342" t="s">
        <v>41</v>
      </c>
      <c r="C5342">
        <v>44</v>
      </c>
      <c r="D5342" s="10">
        <v>45973</v>
      </c>
      <c r="E5342" s="11">
        <v>1090528</v>
      </c>
      <c r="F5342" t="s">
        <v>925</v>
      </c>
      <c r="G5342" s="10">
        <f t="shared" si="336"/>
        <v>46003</v>
      </c>
      <c r="H5342" t="s">
        <v>284</v>
      </c>
      <c r="I5342" s="12" t="str">
        <f t="shared" si="337"/>
        <v>441090528</v>
      </c>
      <c r="J5342" s="10">
        <v>45974</v>
      </c>
      <c r="K5342" s="11">
        <v>1090528</v>
      </c>
      <c r="L5342" s="11">
        <f t="shared" si="335"/>
        <v>0</v>
      </c>
      <c r="N5342" s="13" t="s">
        <v>1066</v>
      </c>
    </row>
    <row r="5343" spans="1:14">
      <c r="A5343" t="s">
        <v>66</v>
      </c>
      <c r="B5343" t="s">
        <v>41</v>
      </c>
      <c r="C5343">
        <v>45</v>
      </c>
      <c r="D5343" s="10">
        <v>45973</v>
      </c>
      <c r="E5343" s="11">
        <v>927736</v>
      </c>
      <c r="F5343" t="s">
        <v>925</v>
      </c>
      <c r="G5343" s="10">
        <f t="shared" si="336"/>
        <v>46003</v>
      </c>
      <c r="H5343" t="s">
        <v>284</v>
      </c>
      <c r="I5343" s="12" t="str">
        <f t="shared" si="337"/>
        <v>45927736</v>
      </c>
      <c r="J5343" s="10">
        <v>45974</v>
      </c>
      <c r="K5343" s="11">
        <v>927736</v>
      </c>
      <c r="L5343" s="11">
        <f t="shared" si="335"/>
        <v>0</v>
      </c>
      <c r="N5343" s="13" t="s">
        <v>1066</v>
      </c>
    </row>
    <row r="5344" spans="1:14">
      <c r="A5344" t="s">
        <v>66</v>
      </c>
      <c r="B5344" t="s">
        <v>41</v>
      </c>
      <c r="C5344">
        <v>46</v>
      </c>
      <c r="D5344" s="10">
        <v>45973</v>
      </c>
      <c r="E5344" s="11">
        <v>934965</v>
      </c>
      <c r="F5344" t="s">
        <v>925</v>
      </c>
      <c r="G5344" s="10">
        <f t="shared" si="336"/>
        <v>46003</v>
      </c>
      <c r="H5344" t="s">
        <v>284</v>
      </c>
      <c r="I5344" s="12" t="str">
        <f t="shared" si="337"/>
        <v>46934965</v>
      </c>
      <c r="J5344" s="10">
        <v>45974</v>
      </c>
      <c r="K5344" s="11">
        <v>934965</v>
      </c>
      <c r="L5344" s="11">
        <f t="shared" si="335"/>
        <v>0</v>
      </c>
      <c r="N5344" s="13" t="s">
        <v>1066</v>
      </c>
    </row>
    <row r="5345" spans="1:14">
      <c r="A5345" t="s">
        <v>659</v>
      </c>
      <c r="B5345" t="s">
        <v>297</v>
      </c>
      <c r="C5345">
        <v>3364727</v>
      </c>
      <c r="D5345" s="10">
        <v>45973</v>
      </c>
      <c r="E5345" s="11">
        <v>6293</v>
      </c>
      <c r="F5345" t="s">
        <v>925</v>
      </c>
      <c r="G5345" s="10">
        <f t="shared" si="336"/>
        <v>46003</v>
      </c>
      <c r="H5345" t="s">
        <v>284</v>
      </c>
      <c r="I5345" s="12" t="str">
        <f t="shared" si="337"/>
        <v>33647276293</v>
      </c>
      <c r="J5345" s="10">
        <v>45973</v>
      </c>
      <c r="K5345" s="11">
        <v>6293</v>
      </c>
      <c r="L5345" s="11">
        <f t="shared" si="335"/>
        <v>0</v>
      </c>
      <c r="N5345" s="13" t="s">
        <v>1067</v>
      </c>
    </row>
    <row r="5346" spans="1:14">
      <c r="A5346" t="s">
        <v>839</v>
      </c>
      <c r="B5346" t="s">
        <v>41</v>
      </c>
      <c r="C5346">
        <v>10441</v>
      </c>
      <c r="D5346" s="10">
        <v>45973</v>
      </c>
      <c r="E5346" s="11">
        <v>326976</v>
      </c>
      <c r="F5346" t="s">
        <v>925</v>
      </c>
      <c r="G5346" s="10">
        <f t="shared" si="336"/>
        <v>46003</v>
      </c>
      <c r="H5346" t="s">
        <v>284</v>
      </c>
      <c r="I5346" s="12" t="str">
        <f t="shared" si="337"/>
        <v>10441326976</v>
      </c>
      <c r="J5346" s="10">
        <v>46000</v>
      </c>
      <c r="K5346" s="11">
        <v>326976</v>
      </c>
      <c r="L5346" s="11">
        <f t="shared" si="335"/>
        <v>0</v>
      </c>
      <c r="N5346" s="13" t="s">
        <v>1068</v>
      </c>
    </row>
    <row r="5347" spans="1:14">
      <c r="A5347" t="s">
        <v>705</v>
      </c>
      <c r="B5347" t="s">
        <v>41</v>
      </c>
      <c r="C5347">
        <v>1232853</v>
      </c>
      <c r="D5347" s="10">
        <v>45973</v>
      </c>
      <c r="E5347" s="11">
        <v>3159978</v>
      </c>
      <c r="F5347" t="s">
        <v>925</v>
      </c>
      <c r="G5347" s="10">
        <f t="shared" si="336"/>
        <v>46003</v>
      </c>
      <c r="H5347" t="s">
        <v>284</v>
      </c>
      <c r="I5347" s="12" t="str">
        <f t="shared" si="337"/>
        <v>12328533159978</v>
      </c>
      <c r="J5347" s="10">
        <v>46000</v>
      </c>
      <c r="K5347" s="11">
        <v>3159978</v>
      </c>
      <c r="L5347" s="11">
        <f t="shared" si="335"/>
        <v>0</v>
      </c>
      <c r="N5347" s="13" t="s">
        <v>1069</v>
      </c>
    </row>
    <row r="5348" spans="1:14">
      <c r="A5348" t="s">
        <v>705</v>
      </c>
      <c r="B5348" t="s">
        <v>41</v>
      </c>
      <c r="C5348">
        <v>1232854</v>
      </c>
      <c r="D5348" s="10">
        <v>45973</v>
      </c>
      <c r="E5348" s="11">
        <v>3250246</v>
      </c>
      <c r="F5348" t="s">
        <v>925</v>
      </c>
      <c r="G5348" s="10">
        <f t="shared" si="336"/>
        <v>46003</v>
      </c>
      <c r="H5348" t="s">
        <v>284</v>
      </c>
      <c r="I5348" s="12" t="str">
        <f t="shared" si="337"/>
        <v>12328543250246</v>
      </c>
      <c r="J5348" s="10">
        <v>46000</v>
      </c>
      <c r="K5348" s="11">
        <v>3250246</v>
      </c>
      <c r="L5348" s="11">
        <f t="shared" si="335"/>
        <v>0</v>
      </c>
      <c r="N5348" s="13" t="s">
        <v>1069</v>
      </c>
    </row>
    <row r="5349" spans="1:14">
      <c r="A5349" t="s">
        <v>980</v>
      </c>
      <c r="B5349" t="s">
        <v>41</v>
      </c>
      <c r="C5349">
        <v>50063</v>
      </c>
      <c r="D5349" s="10">
        <v>45973</v>
      </c>
      <c r="E5349" s="11">
        <v>689941</v>
      </c>
      <c r="F5349" t="s">
        <v>925</v>
      </c>
      <c r="G5349" s="10">
        <f t="shared" si="336"/>
        <v>46003</v>
      </c>
      <c r="H5349" t="s">
        <v>284</v>
      </c>
      <c r="I5349" s="12" t="str">
        <f t="shared" si="337"/>
        <v>50063689941</v>
      </c>
      <c r="J5349" s="10">
        <v>46000</v>
      </c>
      <c r="K5349" s="11">
        <v>689941</v>
      </c>
      <c r="L5349" s="11">
        <f t="shared" si="335"/>
        <v>0</v>
      </c>
      <c r="N5349" s="13" t="s">
        <v>1070</v>
      </c>
    </row>
    <row r="5350" spans="1:14">
      <c r="A5350" t="s">
        <v>853</v>
      </c>
      <c r="B5350" t="s">
        <v>41</v>
      </c>
      <c r="C5350">
        <v>2180055</v>
      </c>
      <c r="D5350" s="10">
        <v>45974</v>
      </c>
      <c r="E5350" s="11">
        <v>1123970</v>
      </c>
      <c r="F5350" t="s">
        <v>925</v>
      </c>
      <c r="G5350" s="10">
        <f t="shared" si="336"/>
        <v>46004</v>
      </c>
      <c r="H5350" t="s">
        <v>284</v>
      </c>
      <c r="I5350" s="12" t="str">
        <f t="shared" si="337"/>
        <v>21800551123970</v>
      </c>
      <c r="J5350" s="10">
        <v>45974</v>
      </c>
      <c r="K5350" s="11">
        <v>1123970</v>
      </c>
      <c r="L5350" s="11">
        <f t="shared" si="335"/>
        <v>0</v>
      </c>
      <c r="N5350" s="13" t="s">
        <v>1071</v>
      </c>
    </row>
    <row r="5351" spans="1:14">
      <c r="A5351" t="s">
        <v>1005</v>
      </c>
      <c r="B5351" t="s">
        <v>41</v>
      </c>
      <c r="C5351">
        <v>832473</v>
      </c>
      <c r="D5351" s="10">
        <v>45974</v>
      </c>
      <c r="E5351" s="11">
        <v>1449950</v>
      </c>
      <c r="F5351" t="s">
        <v>925</v>
      </c>
      <c r="G5351" s="10">
        <f t="shared" si="336"/>
        <v>46004</v>
      </c>
      <c r="H5351" t="s">
        <v>284</v>
      </c>
      <c r="I5351" s="12" t="str">
        <f t="shared" si="337"/>
        <v>8324731449950</v>
      </c>
      <c r="J5351" s="10">
        <v>45974</v>
      </c>
      <c r="K5351" s="11">
        <v>1449950</v>
      </c>
      <c r="L5351" s="11">
        <f t="shared" si="335"/>
        <v>0</v>
      </c>
      <c r="N5351" s="13" t="s">
        <v>1024</v>
      </c>
    </row>
    <row r="5352" spans="1:14">
      <c r="A5352" t="s">
        <v>1072</v>
      </c>
      <c r="B5352" t="s">
        <v>41</v>
      </c>
      <c r="C5352">
        <v>913</v>
      </c>
      <c r="D5352" s="10">
        <v>45974</v>
      </c>
      <c r="E5352" s="11">
        <v>570000</v>
      </c>
      <c r="F5352" t="s">
        <v>925</v>
      </c>
      <c r="G5352" s="10">
        <f t="shared" si="336"/>
        <v>46004</v>
      </c>
      <c r="H5352" t="s">
        <v>284</v>
      </c>
      <c r="I5352" s="12" t="str">
        <f t="shared" si="337"/>
        <v>913570000</v>
      </c>
      <c r="J5352" s="10">
        <v>45947</v>
      </c>
      <c r="K5352" s="11">
        <v>570000</v>
      </c>
      <c r="L5352" s="11">
        <f t="shared" si="335"/>
        <v>0</v>
      </c>
      <c r="N5352" s="13" t="s">
        <v>1073</v>
      </c>
    </row>
    <row r="5353" spans="1:14">
      <c r="A5353" t="s">
        <v>1072</v>
      </c>
      <c r="B5353" t="s">
        <v>41</v>
      </c>
      <c r="C5353">
        <v>914</v>
      </c>
      <c r="D5353" s="10">
        <v>45974</v>
      </c>
      <c r="E5353" s="11">
        <v>570000</v>
      </c>
      <c r="F5353" t="s">
        <v>925</v>
      </c>
      <c r="G5353" s="10">
        <f t="shared" si="336"/>
        <v>46004</v>
      </c>
      <c r="H5353" t="s">
        <v>327</v>
      </c>
      <c r="I5353" s="12" t="str">
        <f t="shared" si="337"/>
        <v>914570000</v>
      </c>
      <c r="L5353" s="11">
        <f t="shared" si="335"/>
        <v>-570000</v>
      </c>
      <c r="N5353" s="13" t="s">
        <v>1073</v>
      </c>
    </row>
    <row r="5354" spans="1:14">
      <c r="A5354" t="s">
        <v>337</v>
      </c>
      <c r="B5354" t="s">
        <v>41</v>
      </c>
      <c r="C5354">
        <v>143605260</v>
      </c>
      <c r="D5354" s="10">
        <v>45974</v>
      </c>
      <c r="E5354" s="11">
        <v>393960</v>
      </c>
      <c r="F5354" t="s">
        <v>925</v>
      </c>
      <c r="G5354" s="10">
        <f t="shared" si="336"/>
        <v>46004</v>
      </c>
      <c r="H5354" t="s">
        <v>284</v>
      </c>
      <c r="I5354" s="12" t="str">
        <f t="shared" si="337"/>
        <v>143605260393960</v>
      </c>
      <c r="J5354" s="10">
        <v>45974</v>
      </c>
      <c r="K5354" s="11">
        <v>393960</v>
      </c>
      <c r="L5354" s="11">
        <f t="shared" si="335"/>
        <v>0</v>
      </c>
      <c r="N5354" s="13" t="s">
        <v>1074</v>
      </c>
    </row>
    <row r="5355" spans="1:14">
      <c r="A5355" t="s">
        <v>1075</v>
      </c>
      <c r="B5355" t="s">
        <v>41</v>
      </c>
      <c r="C5355">
        <v>478209</v>
      </c>
      <c r="D5355" s="10">
        <v>45974</v>
      </c>
      <c r="E5355" s="11">
        <v>747990</v>
      </c>
      <c r="F5355" t="s">
        <v>925</v>
      </c>
      <c r="G5355" s="10">
        <f t="shared" si="336"/>
        <v>46004</v>
      </c>
      <c r="H5355" t="s">
        <v>284</v>
      </c>
      <c r="I5355" s="12" t="str">
        <f t="shared" si="337"/>
        <v>478209747990</v>
      </c>
      <c r="J5355" s="10">
        <v>45974</v>
      </c>
      <c r="K5355" s="11">
        <v>747990</v>
      </c>
      <c r="L5355" s="11">
        <f t="shared" si="335"/>
        <v>0</v>
      </c>
      <c r="N5355" s="13" t="s">
        <v>1076</v>
      </c>
    </row>
    <row r="5356" spans="1:14">
      <c r="A5356" t="s">
        <v>1072</v>
      </c>
      <c r="B5356" t="s">
        <v>310</v>
      </c>
      <c r="C5356">
        <v>124</v>
      </c>
      <c r="D5356" s="10">
        <v>45974</v>
      </c>
      <c r="E5356" s="11">
        <v>-570000</v>
      </c>
      <c r="F5356" t="s">
        <v>925</v>
      </c>
      <c r="G5356" s="10">
        <f t="shared" si="336"/>
        <v>46004</v>
      </c>
      <c r="H5356" t="s">
        <v>311</v>
      </c>
      <c r="I5356" s="12" t="str">
        <f t="shared" si="337"/>
        <v>124-570000</v>
      </c>
      <c r="L5356" s="11">
        <f t="shared" si="335"/>
        <v>570000</v>
      </c>
      <c r="N5356" s="13" t="s">
        <v>1073</v>
      </c>
    </row>
    <row r="5357" spans="1:14">
      <c r="A5357" t="s">
        <v>1077</v>
      </c>
      <c r="B5357" t="s">
        <v>41</v>
      </c>
      <c r="C5357">
        <v>17651</v>
      </c>
      <c r="D5357" s="10">
        <v>45974</v>
      </c>
      <c r="E5357" s="11">
        <v>40436</v>
      </c>
      <c r="F5357" t="s">
        <v>925</v>
      </c>
      <c r="G5357" s="10">
        <f t="shared" si="336"/>
        <v>46004</v>
      </c>
      <c r="H5357" t="s">
        <v>284</v>
      </c>
      <c r="I5357" s="12" t="str">
        <f t="shared" si="337"/>
        <v>1765140436</v>
      </c>
      <c r="J5357" s="10">
        <v>45979</v>
      </c>
      <c r="K5357" s="11">
        <v>40436</v>
      </c>
      <c r="L5357" s="11">
        <f t="shared" si="335"/>
        <v>0</v>
      </c>
      <c r="N5357" s="13" t="s">
        <v>1078</v>
      </c>
    </row>
    <row r="5358" spans="1:14">
      <c r="A5358" t="s">
        <v>57</v>
      </c>
      <c r="B5358" t="s">
        <v>41</v>
      </c>
      <c r="C5358">
        <v>631195</v>
      </c>
      <c r="D5358" s="10">
        <v>45974</v>
      </c>
      <c r="E5358" s="11">
        <v>635855</v>
      </c>
      <c r="F5358" t="s">
        <v>925</v>
      </c>
      <c r="G5358" s="10">
        <f t="shared" si="336"/>
        <v>46004</v>
      </c>
      <c r="H5358" t="s">
        <v>284</v>
      </c>
      <c r="I5358" s="12" t="str">
        <f t="shared" si="337"/>
        <v>631195635855</v>
      </c>
      <c r="J5358" s="10">
        <v>46000</v>
      </c>
      <c r="K5358" s="11">
        <v>635855</v>
      </c>
      <c r="L5358" s="11">
        <f t="shared" si="335"/>
        <v>0</v>
      </c>
      <c r="N5358" s="13" t="s">
        <v>1079</v>
      </c>
    </row>
    <row r="5359" spans="1:14">
      <c r="A5359" t="s">
        <v>916</v>
      </c>
      <c r="B5359" t="s">
        <v>41</v>
      </c>
      <c r="C5359">
        <v>266109</v>
      </c>
      <c r="D5359" s="10">
        <v>45974</v>
      </c>
      <c r="E5359" s="11">
        <v>6771413</v>
      </c>
      <c r="F5359" t="s">
        <v>925</v>
      </c>
      <c r="G5359" s="10">
        <f t="shared" si="336"/>
        <v>46004</v>
      </c>
      <c r="H5359" t="s">
        <v>284</v>
      </c>
      <c r="I5359" s="12" t="str">
        <f t="shared" si="337"/>
        <v>2661096771413</v>
      </c>
      <c r="J5359" s="10">
        <v>46000</v>
      </c>
      <c r="K5359" s="11">
        <v>6771413</v>
      </c>
      <c r="L5359" s="11">
        <f t="shared" si="335"/>
        <v>0</v>
      </c>
      <c r="N5359" s="13" t="s">
        <v>1080</v>
      </c>
    </row>
    <row r="5360" spans="1:14">
      <c r="A5360" t="s">
        <v>705</v>
      </c>
      <c r="B5360" t="s">
        <v>41</v>
      </c>
      <c r="C5360">
        <v>1232885</v>
      </c>
      <c r="D5360" s="10">
        <v>45974</v>
      </c>
      <c r="E5360" s="11">
        <v>1728410</v>
      </c>
      <c r="F5360" t="s">
        <v>925</v>
      </c>
      <c r="G5360" s="10">
        <f t="shared" si="336"/>
        <v>46004</v>
      </c>
      <c r="H5360" t="s">
        <v>284</v>
      </c>
      <c r="I5360" s="12" t="str">
        <f t="shared" si="337"/>
        <v>12328851728410</v>
      </c>
      <c r="J5360" s="10">
        <v>46000</v>
      </c>
      <c r="K5360" s="11">
        <v>1728410</v>
      </c>
      <c r="L5360" s="11">
        <f t="shared" ref="L5360:L5423" si="338">+K5360-E5360</f>
        <v>0</v>
      </c>
      <c r="N5360" s="13" t="s">
        <v>1069</v>
      </c>
    </row>
    <row r="5361" spans="1:14">
      <c r="A5361" t="s">
        <v>705</v>
      </c>
      <c r="B5361" t="s">
        <v>41</v>
      </c>
      <c r="C5361">
        <v>1232886</v>
      </c>
      <c r="D5361" s="10">
        <v>45974</v>
      </c>
      <c r="E5361" s="11">
        <v>3456819</v>
      </c>
      <c r="F5361" t="s">
        <v>925</v>
      </c>
      <c r="G5361" s="10">
        <f t="shared" si="336"/>
        <v>46004</v>
      </c>
      <c r="H5361" t="s">
        <v>284</v>
      </c>
      <c r="I5361" s="12" t="str">
        <f t="shared" si="337"/>
        <v>12328863456819</v>
      </c>
      <c r="J5361" s="10">
        <v>46000</v>
      </c>
      <c r="K5361" s="11">
        <v>3456819</v>
      </c>
      <c r="L5361" s="11">
        <f t="shared" si="338"/>
        <v>0</v>
      </c>
      <c r="N5361" s="13" t="s">
        <v>1069</v>
      </c>
    </row>
    <row r="5362" spans="1:14">
      <c r="A5362" t="s">
        <v>705</v>
      </c>
      <c r="B5362" t="s">
        <v>41</v>
      </c>
      <c r="C5362">
        <v>1232887</v>
      </c>
      <c r="D5362" s="10">
        <v>45974</v>
      </c>
      <c r="E5362" s="11">
        <v>1728410</v>
      </c>
      <c r="F5362" t="s">
        <v>925</v>
      </c>
      <c r="G5362" s="10">
        <f t="shared" si="336"/>
        <v>46004</v>
      </c>
      <c r="H5362" t="s">
        <v>284</v>
      </c>
      <c r="I5362" s="12" t="str">
        <f t="shared" si="337"/>
        <v>12328871728410</v>
      </c>
      <c r="J5362" s="10">
        <v>46000</v>
      </c>
      <c r="K5362" s="11">
        <v>1728410</v>
      </c>
      <c r="L5362" s="11">
        <f t="shared" si="338"/>
        <v>0</v>
      </c>
      <c r="N5362" s="13" t="s">
        <v>1069</v>
      </c>
    </row>
    <row r="5363" spans="1:14">
      <c r="A5363" t="s">
        <v>705</v>
      </c>
      <c r="B5363" t="s">
        <v>41</v>
      </c>
      <c r="C5363">
        <v>1232888</v>
      </c>
      <c r="D5363" s="10">
        <v>45974</v>
      </c>
      <c r="E5363" s="11">
        <v>5595827</v>
      </c>
      <c r="F5363" t="s">
        <v>925</v>
      </c>
      <c r="G5363" s="10">
        <f t="shared" si="336"/>
        <v>46004</v>
      </c>
      <c r="H5363" t="s">
        <v>284</v>
      </c>
      <c r="I5363" s="12" t="str">
        <f t="shared" si="337"/>
        <v>12328885595827</v>
      </c>
      <c r="J5363" s="10">
        <v>46000</v>
      </c>
      <c r="K5363" s="11">
        <v>5595827</v>
      </c>
      <c r="L5363" s="11">
        <f t="shared" si="338"/>
        <v>0</v>
      </c>
      <c r="N5363" s="13" t="s">
        <v>1069</v>
      </c>
    </row>
    <row r="5364" spans="1:14">
      <c r="A5364" t="s">
        <v>128</v>
      </c>
      <c r="B5364" t="s">
        <v>41</v>
      </c>
      <c r="C5364">
        <v>889740</v>
      </c>
      <c r="D5364" s="10">
        <v>45974</v>
      </c>
      <c r="E5364" s="11">
        <v>4446753</v>
      </c>
      <c r="F5364" t="s">
        <v>925</v>
      </c>
      <c r="G5364" s="10">
        <f t="shared" si="336"/>
        <v>46004</v>
      </c>
      <c r="H5364" t="s">
        <v>284</v>
      </c>
      <c r="I5364" s="12" t="str">
        <f t="shared" si="337"/>
        <v>8897404446753</v>
      </c>
      <c r="J5364" s="10">
        <v>46000</v>
      </c>
      <c r="K5364" s="11">
        <v>4446753</v>
      </c>
      <c r="L5364" s="11">
        <f t="shared" si="338"/>
        <v>0</v>
      </c>
      <c r="N5364" s="13" t="s">
        <v>1081</v>
      </c>
    </row>
    <row r="5365" spans="1:14">
      <c r="A5365" t="s">
        <v>787</v>
      </c>
      <c r="B5365" t="s">
        <v>41</v>
      </c>
      <c r="C5365">
        <v>25402345</v>
      </c>
      <c r="D5365" s="10">
        <v>45975</v>
      </c>
      <c r="E5365" s="11">
        <v>399950</v>
      </c>
      <c r="F5365" t="s">
        <v>925</v>
      </c>
      <c r="G5365" s="10">
        <f t="shared" si="336"/>
        <v>46005</v>
      </c>
      <c r="H5365" t="s">
        <v>284</v>
      </c>
      <c r="I5365" s="12" t="str">
        <f t="shared" si="337"/>
        <v>25402345399950</v>
      </c>
      <c r="J5365" s="10">
        <v>45975</v>
      </c>
      <c r="K5365" s="11">
        <v>399950</v>
      </c>
      <c r="L5365" s="11">
        <f t="shared" si="338"/>
        <v>0</v>
      </c>
      <c r="N5365" s="13" t="s">
        <v>1034</v>
      </c>
    </row>
    <row r="5366" spans="1:14">
      <c r="A5366" t="s">
        <v>1005</v>
      </c>
      <c r="B5366" t="s">
        <v>41</v>
      </c>
      <c r="C5366">
        <v>832504</v>
      </c>
      <c r="D5366" s="10">
        <v>45975</v>
      </c>
      <c r="E5366" s="11">
        <v>253981</v>
      </c>
      <c r="F5366" t="s">
        <v>925</v>
      </c>
      <c r="G5366" s="10">
        <f t="shared" si="336"/>
        <v>46005</v>
      </c>
      <c r="H5366" t="s">
        <v>284</v>
      </c>
      <c r="I5366" s="12" t="str">
        <f t="shared" si="337"/>
        <v>832504253981</v>
      </c>
      <c r="J5366" s="10">
        <v>45975</v>
      </c>
      <c r="K5366" s="11">
        <v>253981</v>
      </c>
      <c r="L5366" s="11">
        <f t="shared" si="338"/>
        <v>0</v>
      </c>
      <c r="N5366" s="13" t="s">
        <v>1024</v>
      </c>
    </row>
    <row r="5367" spans="1:14">
      <c r="A5367" t="s">
        <v>337</v>
      </c>
      <c r="B5367" t="s">
        <v>41</v>
      </c>
      <c r="C5367">
        <v>143605985</v>
      </c>
      <c r="D5367" s="10">
        <v>45975</v>
      </c>
      <c r="E5367" s="11">
        <v>203980</v>
      </c>
      <c r="F5367" t="s">
        <v>925</v>
      </c>
      <c r="G5367" s="10">
        <f t="shared" si="336"/>
        <v>46005</v>
      </c>
      <c r="H5367" t="s">
        <v>327</v>
      </c>
      <c r="I5367" s="12" t="str">
        <f t="shared" si="337"/>
        <v>143605985203980</v>
      </c>
      <c r="L5367" s="11">
        <f t="shared" si="338"/>
        <v>-203980</v>
      </c>
      <c r="N5367" s="13" t="s">
        <v>1074</v>
      </c>
    </row>
    <row r="5368" spans="1:14">
      <c r="A5368" t="s">
        <v>674</v>
      </c>
      <c r="B5368" t="s">
        <v>41</v>
      </c>
      <c r="C5368">
        <v>1988795</v>
      </c>
      <c r="D5368" s="10">
        <v>45975</v>
      </c>
      <c r="E5368" s="11">
        <v>369980</v>
      </c>
      <c r="F5368" t="s">
        <v>925</v>
      </c>
      <c r="G5368" s="10">
        <f t="shared" si="336"/>
        <v>46005</v>
      </c>
      <c r="H5368" t="s">
        <v>284</v>
      </c>
      <c r="I5368" s="12" t="str">
        <f t="shared" si="337"/>
        <v>1988795369980</v>
      </c>
      <c r="J5368" s="10">
        <v>45975</v>
      </c>
      <c r="K5368" s="11">
        <v>369980</v>
      </c>
      <c r="L5368" s="11">
        <f t="shared" si="338"/>
        <v>0</v>
      </c>
      <c r="N5368" s="13" t="s">
        <v>1019</v>
      </c>
    </row>
    <row r="5369" spans="1:14">
      <c r="A5369" t="s">
        <v>674</v>
      </c>
      <c r="B5369" t="s">
        <v>41</v>
      </c>
      <c r="C5369">
        <v>1988847</v>
      </c>
      <c r="D5369" s="10">
        <v>45975</v>
      </c>
      <c r="E5369" s="11">
        <v>799991</v>
      </c>
      <c r="F5369" t="s">
        <v>925</v>
      </c>
      <c r="G5369" s="10">
        <f t="shared" si="336"/>
        <v>46005</v>
      </c>
      <c r="H5369" t="s">
        <v>284</v>
      </c>
      <c r="I5369" s="12" t="str">
        <f t="shared" si="337"/>
        <v>1988847799991</v>
      </c>
      <c r="J5369" s="10">
        <v>45974</v>
      </c>
      <c r="K5369" s="11">
        <v>799990</v>
      </c>
      <c r="L5369" s="11">
        <f t="shared" si="338"/>
        <v>-1</v>
      </c>
      <c r="N5369" s="13" t="s">
        <v>1019</v>
      </c>
    </row>
    <row r="5370" spans="1:14">
      <c r="A5370" t="s">
        <v>436</v>
      </c>
      <c r="B5370" t="s">
        <v>310</v>
      </c>
      <c r="C5370">
        <v>1319352</v>
      </c>
      <c r="D5370" s="10">
        <v>45975</v>
      </c>
      <c r="E5370" s="11">
        <v>-64591</v>
      </c>
      <c r="F5370" t="s">
        <v>925</v>
      </c>
      <c r="G5370" s="10">
        <f t="shared" si="336"/>
        <v>46005</v>
      </c>
      <c r="H5370" t="s">
        <v>311</v>
      </c>
      <c r="I5370" s="12" t="str">
        <f t="shared" si="337"/>
        <v>1319352-64591</v>
      </c>
      <c r="L5370" s="11">
        <f t="shared" si="338"/>
        <v>64591</v>
      </c>
      <c r="N5370" s="13" t="s">
        <v>1082</v>
      </c>
    </row>
    <row r="5371" spans="1:14">
      <c r="A5371" t="s">
        <v>337</v>
      </c>
      <c r="B5371" t="s">
        <v>310</v>
      </c>
      <c r="C5371">
        <v>62012089</v>
      </c>
      <c r="D5371" s="10">
        <v>45975</v>
      </c>
      <c r="E5371" s="11">
        <v>-203980</v>
      </c>
      <c r="F5371" t="s">
        <v>925</v>
      </c>
      <c r="G5371" s="10">
        <f t="shared" si="336"/>
        <v>46005</v>
      </c>
      <c r="H5371" t="s">
        <v>311</v>
      </c>
      <c r="I5371" s="12" t="str">
        <f t="shared" si="337"/>
        <v>62012089-203980</v>
      </c>
      <c r="L5371" s="11">
        <f t="shared" si="338"/>
        <v>203980</v>
      </c>
      <c r="N5371" s="13" t="s">
        <v>1074</v>
      </c>
    </row>
    <row r="5372" spans="1:14">
      <c r="A5372" t="s">
        <v>478</v>
      </c>
      <c r="B5372" t="s">
        <v>41</v>
      </c>
      <c r="C5372">
        <v>750</v>
      </c>
      <c r="D5372" s="10">
        <v>45975</v>
      </c>
      <c r="E5372" s="11">
        <v>379800</v>
      </c>
      <c r="F5372" t="s">
        <v>925</v>
      </c>
      <c r="G5372" s="10">
        <f t="shared" si="336"/>
        <v>46005</v>
      </c>
      <c r="H5372" t="s">
        <v>284</v>
      </c>
      <c r="I5372" s="12" t="str">
        <f t="shared" si="337"/>
        <v>750379800</v>
      </c>
      <c r="J5372" s="10">
        <v>46000</v>
      </c>
      <c r="K5372" s="104">
        <v>379800</v>
      </c>
      <c r="L5372" s="11">
        <f t="shared" si="338"/>
        <v>0</v>
      </c>
      <c r="N5372" s="13" t="s">
        <v>1083</v>
      </c>
    </row>
    <row r="5373" spans="1:14">
      <c r="A5373" t="s">
        <v>305</v>
      </c>
      <c r="B5373" t="s">
        <v>41</v>
      </c>
      <c r="C5373">
        <v>5448492</v>
      </c>
      <c r="D5373" s="10">
        <v>45975</v>
      </c>
      <c r="E5373" s="11">
        <v>514980</v>
      </c>
      <c r="F5373" t="s">
        <v>925</v>
      </c>
      <c r="G5373" s="10">
        <f t="shared" si="336"/>
        <v>46005</v>
      </c>
      <c r="H5373" t="s">
        <v>327</v>
      </c>
      <c r="I5373" s="12" t="str">
        <f t="shared" si="337"/>
        <v>5448492514980</v>
      </c>
      <c r="L5373" s="11">
        <f t="shared" si="338"/>
        <v>-514980</v>
      </c>
      <c r="N5373" s="13" t="s">
        <v>1084</v>
      </c>
    </row>
    <row r="5374" spans="1:14">
      <c r="A5374" t="s">
        <v>705</v>
      </c>
      <c r="B5374" t="s">
        <v>41</v>
      </c>
      <c r="C5374">
        <v>1237304</v>
      </c>
      <c r="D5374" s="10">
        <v>45975</v>
      </c>
      <c r="E5374" s="11">
        <v>5920512</v>
      </c>
      <c r="F5374" t="s">
        <v>925</v>
      </c>
      <c r="G5374" s="10">
        <f t="shared" si="336"/>
        <v>46005</v>
      </c>
      <c r="H5374" t="s">
        <v>284</v>
      </c>
      <c r="I5374" s="12" t="str">
        <f t="shared" si="337"/>
        <v>12373045920512</v>
      </c>
      <c r="J5374" s="10">
        <v>46000</v>
      </c>
      <c r="K5374" s="11">
        <v>5920512</v>
      </c>
      <c r="L5374" s="11">
        <f t="shared" si="338"/>
        <v>0</v>
      </c>
      <c r="N5374" s="13" t="s">
        <v>1069</v>
      </c>
    </row>
    <row r="5375" spans="1:14">
      <c r="A5375" t="s">
        <v>705</v>
      </c>
      <c r="B5375" t="s">
        <v>41</v>
      </c>
      <c r="C5375">
        <v>1237305</v>
      </c>
      <c r="D5375" s="10">
        <v>45975</v>
      </c>
      <c r="E5375" s="11">
        <v>3906789</v>
      </c>
      <c r="F5375" t="s">
        <v>925</v>
      </c>
      <c r="G5375" s="10">
        <f t="shared" si="336"/>
        <v>46005</v>
      </c>
      <c r="H5375" t="s">
        <v>284</v>
      </c>
      <c r="I5375" s="12" t="str">
        <f t="shared" si="337"/>
        <v>12373053906789</v>
      </c>
      <c r="J5375" s="10">
        <v>46002</v>
      </c>
      <c r="K5375" s="11">
        <v>3906789</v>
      </c>
      <c r="L5375" s="11">
        <f t="shared" si="338"/>
        <v>0</v>
      </c>
      <c r="N5375" s="13" t="s">
        <v>1069</v>
      </c>
    </row>
    <row r="5376" spans="1:14">
      <c r="A5376" t="s">
        <v>705</v>
      </c>
      <c r="B5376" t="s">
        <v>41</v>
      </c>
      <c r="C5376">
        <v>1237306</v>
      </c>
      <c r="D5376" s="10">
        <v>45975</v>
      </c>
      <c r="E5376" s="11">
        <v>4256246</v>
      </c>
      <c r="F5376" t="s">
        <v>925</v>
      </c>
      <c r="G5376" s="10">
        <f t="shared" si="336"/>
        <v>46005</v>
      </c>
      <c r="H5376" t="s">
        <v>284</v>
      </c>
      <c r="I5376" s="12" t="str">
        <f t="shared" si="337"/>
        <v>12373064256246</v>
      </c>
      <c r="J5376" s="10">
        <v>46002</v>
      </c>
      <c r="K5376" s="11">
        <v>4256246</v>
      </c>
      <c r="L5376" s="11">
        <f t="shared" si="338"/>
        <v>0</v>
      </c>
      <c r="N5376" s="13" t="s">
        <v>1069</v>
      </c>
    </row>
    <row r="5377" spans="1:14">
      <c r="A5377" t="s">
        <v>65</v>
      </c>
      <c r="B5377" t="s">
        <v>41</v>
      </c>
      <c r="C5377">
        <v>6315</v>
      </c>
      <c r="D5377" s="10">
        <v>45975</v>
      </c>
      <c r="E5377" s="11">
        <v>287985</v>
      </c>
      <c r="F5377" t="s">
        <v>925</v>
      </c>
      <c r="G5377" s="10">
        <f t="shared" si="336"/>
        <v>46005</v>
      </c>
      <c r="H5377" t="s">
        <v>284</v>
      </c>
      <c r="I5377" s="12" t="str">
        <f t="shared" si="337"/>
        <v>6315287985</v>
      </c>
      <c r="L5377" s="11">
        <f t="shared" si="338"/>
        <v>-287985</v>
      </c>
      <c r="N5377" s="13" t="s">
        <v>1062</v>
      </c>
    </row>
    <row r="5378" spans="1:14">
      <c r="A5378" t="s">
        <v>705</v>
      </c>
      <c r="B5378" t="s">
        <v>41</v>
      </c>
      <c r="C5378">
        <v>1237328</v>
      </c>
      <c r="D5378" s="10">
        <v>45975</v>
      </c>
      <c r="E5378" s="11">
        <v>954918</v>
      </c>
      <c r="F5378" t="s">
        <v>925</v>
      </c>
      <c r="G5378" s="10">
        <f t="shared" ref="G5378:G5441" si="339">+D5378+30</f>
        <v>46005</v>
      </c>
      <c r="H5378" t="s">
        <v>284</v>
      </c>
      <c r="I5378" s="12" t="str">
        <f t="shared" ref="I5378:I5441" si="340">+C5378&amp;E5378</f>
        <v>1237328954918</v>
      </c>
      <c r="J5378" s="10">
        <v>46008</v>
      </c>
      <c r="K5378" s="11">
        <v>954918</v>
      </c>
      <c r="L5378" s="11">
        <f t="shared" si="338"/>
        <v>0</v>
      </c>
      <c r="N5378" s="13" t="s">
        <v>1069</v>
      </c>
    </row>
    <row r="5379" spans="1:14">
      <c r="A5379" t="s">
        <v>705</v>
      </c>
      <c r="B5379" t="s">
        <v>41</v>
      </c>
      <c r="C5379">
        <v>1237338</v>
      </c>
      <c r="D5379" s="10">
        <v>45975</v>
      </c>
      <c r="E5379" s="11">
        <v>954918</v>
      </c>
      <c r="F5379" t="s">
        <v>925</v>
      </c>
      <c r="G5379" s="10">
        <f t="shared" si="339"/>
        <v>46005</v>
      </c>
      <c r="H5379" t="s">
        <v>284</v>
      </c>
      <c r="I5379" s="12" t="str">
        <f t="shared" si="340"/>
        <v>1237338954918</v>
      </c>
      <c r="J5379" s="10">
        <v>46008</v>
      </c>
      <c r="K5379" s="11">
        <v>954918</v>
      </c>
      <c r="L5379" s="11">
        <f t="shared" si="338"/>
        <v>0</v>
      </c>
      <c r="N5379" s="13" t="s">
        <v>1069</v>
      </c>
    </row>
    <row r="5380" spans="1:14">
      <c r="A5380" t="s">
        <v>1085</v>
      </c>
      <c r="B5380" t="s">
        <v>41</v>
      </c>
      <c r="C5380">
        <v>853299</v>
      </c>
      <c r="D5380" s="10">
        <v>45975</v>
      </c>
      <c r="E5380" s="11">
        <v>378004</v>
      </c>
      <c r="F5380" t="s">
        <v>925</v>
      </c>
      <c r="G5380" s="10">
        <f t="shared" si="339"/>
        <v>46005</v>
      </c>
      <c r="H5380" t="s">
        <v>284</v>
      </c>
      <c r="I5380" s="12" t="str">
        <f t="shared" si="340"/>
        <v>853299378004</v>
      </c>
      <c r="J5380" s="10">
        <v>45992</v>
      </c>
      <c r="K5380" s="11">
        <v>378004</v>
      </c>
      <c r="L5380" s="11">
        <f t="shared" si="338"/>
        <v>0</v>
      </c>
      <c r="N5380" s="13" t="s">
        <v>1086</v>
      </c>
    </row>
    <row r="5381" spans="1:14">
      <c r="A5381" t="s">
        <v>285</v>
      </c>
      <c r="B5381" t="s">
        <v>41</v>
      </c>
      <c r="C5381">
        <v>1941</v>
      </c>
      <c r="D5381" s="10">
        <v>45975</v>
      </c>
      <c r="E5381" s="11">
        <v>449705</v>
      </c>
      <c r="F5381" t="s">
        <v>925</v>
      </c>
      <c r="G5381" s="10">
        <f t="shared" si="339"/>
        <v>46005</v>
      </c>
      <c r="H5381" t="s">
        <v>284</v>
      </c>
      <c r="I5381" s="12" t="str">
        <f t="shared" si="340"/>
        <v>1941449705</v>
      </c>
      <c r="J5381" s="10">
        <v>46002</v>
      </c>
      <c r="K5381" s="11">
        <v>449705</v>
      </c>
      <c r="L5381" s="11">
        <f t="shared" si="338"/>
        <v>0</v>
      </c>
      <c r="N5381" s="13" t="s">
        <v>1087</v>
      </c>
    </row>
    <row r="5382" spans="1:14">
      <c r="A5382" t="s">
        <v>285</v>
      </c>
      <c r="B5382" t="s">
        <v>41</v>
      </c>
      <c r="C5382">
        <v>1942</v>
      </c>
      <c r="D5382" s="10">
        <v>45975</v>
      </c>
      <c r="E5382" s="11">
        <v>90475</v>
      </c>
      <c r="F5382" t="s">
        <v>925</v>
      </c>
      <c r="G5382" s="10">
        <f t="shared" si="339"/>
        <v>46005</v>
      </c>
      <c r="H5382" t="s">
        <v>327</v>
      </c>
      <c r="I5382" s="12" t="str">
        <f t="shared" si="340"/>
        <v>194290475</v>
      </c>
      <c r="L5382" s="11">
        <f t="shared" si="338"/>
        <v>-90475</v>
      </c>
      <c r="N5382" s="13" t="s">
        <v>1087</v>
      </c>
    </row>
    <row r="5383" spans="1:14">
      <c r="A5383" t="s">
        <v>285</v>
      </c>
      <c r="B5383" t="s">
        <v>41</v>
      </c>
      <c r="C5383">
        <v>1943</v>
      </c>
      <c r="D5383" s="10">
        <v>45975</v>
      </c>
      <c r="E5383" s="11">
        <v>90475</v>
      </c>
      <c r="F5383" t="s">
        <v>925</v>
      </c>
      <c r="G5383" s="10">
        <f t="shared" si="339"/>
        <v>46005</v>
      </c>
      <c r="H5383" t="s">
        <v>284</v>
      </c>
      <c r="I5383" s="12" t="str">
        <f t="shared" si="340"/>
        <v>194390475</v>
      </c>
      <c r="J5383" s="10">
        <v>46002</v>
      </c>
      <c r="K5383" s="11">
        <v>90475</v>
      </c>
      <c r="L5383" s="11">
        <f t="shared" si="338"/>
        <v>0</v>
      </c>
      <c r="N5383" s="13" t="s">
        <v>1087</v>
      </c>
    </row>
    <row r="5384" spans="1:14">
      <c r="A5384" t="s">
        <v>285</v>
      </c>
      <c r="B5384" t="s">
        <v>41</v>
      </c>
      <c r="C5384">
        <v>1944</v>
      </c>
      <c r="D5384" s="10">
        <v>45975</v>
      </c>
      <c r="E5384" s="11">
        <v>86772</v>
      </c>
      <c r="F5384" t="s">
        <v>925</v>
      </c>
      <c r="G5384" s="10">
        <f t="shared" si="339"/>
        <v>46005</v>
      </c>
      <c r="H5384" t="s">
        <v>284</v>
      </c>
      <c r="I5384" s="12" t="str">
        <f t="shared" si="340"/>
        <v>194486772</v>
      </c>
      <c r="J5384" s="10">
        <v>46002</v>
      </c>
      <c r="K5384" s="11">
        <v>86772</v>
      </c>
      <c r="L5384" s="11">
        <f t="shared" si="338"/>
        <v>0</v>
      </c>
      <c r="N5384" s="13" t="s">
        <v>1087</v>
      </c>
    </row>
    <row r="5385" spans="1:14">
      <c r="A5385" t="s">
        <v>285</v>
      </c>
      <c r="B5385" t="s">
        <v>41</v>
      </c>
      <c r="C5385">
        <v>1945</v>
      </c>
      <c r="D5385" s="10">
        <v>45975</v>
      </c>
      <c r="E5385" s="11">
        <v>90475</v>
      </c>
      <c r="F5385" t="s">
        <v>925</v>
      </c>
      <c r="G5385" s="10">
        <f t="shared" si="339"/>
        <v>46005</v>
      </c>
      <c r="H5385" t="s">
        <v>284</v>
      </c>
      <c r="I5385" s="12" t="str">
        <f t="shared" si="340"/>
        <v>194590475</v>
      </c>
      <c r="J5385" s="10">
        <v>46002</v>
      </c>
      <c r="K5385" s="11">
        <v>90475</v>
      </c>
      <c r="L5385" s="11">
        <f t="shared" si="338"/>
        <v>0</v>
      </c>
      <c r="N5385" s="13" t="s">
        <v>1087</v>
      </c>
    </row>
    <row r="5386" spans="1:14">
      <c r="A5386" t="s">
        <v>285</v>
      </c>
      <c r="B5386" t="s">
        <v>41</v>
      </c>
      <c r="C5386">
        <v>1946</v>
      </c>
      <c r="D5386" s="10">
        <v>45975</v>
      </c>
      <c r="E5386" s="11">
        <v>722241</v>
      </c>
      <c r="F5386" t="s">
        <v>925</v>
      </c>
      <c r="G5386" s="10">
        <f t="shared" si="339"/>
        <v>46005</v>
      </c>
      <c r="H5386" t="s">
        <v>327</v>
      </c>
      <c r="I5386" s="12" t="str">
        <f t="shared" si="340"/>
        <v>1946722241</v>
      </c>
      <c r="L5386" s="11">
        <f t="shared" si="338"/>
        <v>-722241</v>
      </c>
      <c r="N5386" s="13" t="s">
        <v>1087</v>
      </c>
    </row>
    <row r="5387" spans="1:14">
      <c r="A5387" t="s">
        <v>285</v>
      </c>
      <c r="B5387" t="s">
        <v>41</v>
      </c>
      <c r="C5387">
        <v>1947</v>
      </c>
      <c r="D5387" s="10">
        <v>45975</v>
      </c>
      <c r="E5387" s="11">
        <v>722241</v>
      </c>
      <c r="F5387" t="s">
        <v>925</v>
      </c>
      <c r="G5387" s="10">
        <f t="shared" si="339"/>
        <v>46005</v>
      </c>
      <c r="H5387" t="s">
        <v>284</v>
      </c>
      <c r="I5387" s="12" t="str">
        <f t="shared" si="340"/>
        <v>1947722241</v>
      </c>
      <c r="J5387" s="10">
        <v>46002</v>
      </c>
      <c r="K5387" s="11">
        <v>722241</v>
      </c>
      <c r="L5387" s="11">
        <f t="shared" si="338"/>
        <v>0</v>
      </c>
      <c r="N5387" s="13" t="s">
        <v>1087</v>
      </c>
    </row>
    <row r="5388" spans="1:14">
      <c r="A5388" t="s">
        <v>285</v>
      </c>
      <c r="B5388" t="s">
        <v>41</v>
      </c>
      <c r="C5388">
        <v>1948</v>
      </c>
      <c r="D5388" s="10">
        <v>45975</v>
      </c>
      <c r="E5388" s="11">
        <v>573717</v>
      </c>
      <c r="F5388" t="s">
        <v>925</v>
      </c>
      <c r="G5388" s="10">
        <f t="shared" si="339"/>
        <v>46005</v>
      </c>
      <c r="H5388" t="s">
        <v>284</v>
      </c>
      <c r="I5388" s="12" t="str">
        <f t="shared" si="340"/>
        <v>1948573717</v>
      </c>
      <c r="J5388" s="10">
        <v>46002</v>
      </c>
      <c r="K5388" s="11">
        <v>573717</v>
      </c>
      <c r="L5388" s="11">
        <f t="shared" si="338"/>
        <v>0</v>
      </c>
      <c r="N5388" s="13" t="s">
        <v>1087</v>
      </c>
    </row>
    <row r="5389" spans="1:14">
      <c r="A5389" t="s">
        <v>305</v>
      </c>
      <c r="B5389" t="s">
        <v>310</v>
      </c>
      <c r="C5389">
        <v>28704831</v>
      </c>
      <c r="D5389" s="10">
        <v>45975</v>
      </c>
      <c r="E5389" s="11">
        <v>-514980</v>
      </c>
      <c r="F5389" t="s">
        <v>925</v>
      </c>
      <c r="G5389" s="10">
        <f t="shared" si="339"/>
        <v>46005</v>
      </c>
      <c r="H5389" t="s">
        <v>311</v>
      </c>
      <c r="I5389" s="12" t="str">
        <f t="shared" si="340"/>
        <v>28704831-514980</v>
      </c>
      <c r="L5389" s="11">
        <f t="shared" si="338"/>
        <v>514980</v>
      </c>
      <c r="N5389" s="13" t="s">
        <v>1084</v>
      </c>
    </row>
    <row r="5390" spans="1:14">
      <c r="A5390" t="s">
        <v>285</v>
      </c>
      <c r="B5390" t="s">
        <v>310</v>
      </c>
      <c r="C5390">
        <v>141</v>
      </c>
      <c r="D5390" s="10">
        <v>45975</v>
      </c>
      <c r="E5390" s="11">
        <v>-90475</v>
      </c>
      <c r="F5390" t="s">
        <v>925</v>
      </c>
      <c r="G5390" s="10">
        <f t="shared" si="339"/>
        <v>46005</v>
      </c>
      <c r="H5390" t="s">
        <v>311</v>
      </c>
      <c r="I5390" s="12" t="str">
        <f t="shared" si="340"/>
        <v>141-90475</v>
      </c>
      <c r="L5390" s="11">
        <f t="shared" si="338"/>
        <v>90475</v>
      </c>
      <c r="N5390" s="13" t="s">
        <v>1087</v>
      </c>
    </row>
    <row r="5391" spans="1:14">
      <c r="A5391" t="s">
        <v>285</v>
      </c>
      <c r="B5391" t="s">
        <v>310</v>
      </c>
      <c r="C5391">
        <v>142</v>
      </c>
      <c r="D5391" s="10">
        <v>45975</v>
      </c>
      <c r="E5391" s="11">
        <v>-722241</v>
      </c>
      <c r="F5391" t="s">
        <v>925</v>
      </c>
      <c r="G5391" s="10">
        <f t="shared" si="339"/>
        <v>46005</v>
      </c>
      <c r="H5391" t="s">
        <v>311</v>
      </c>
      <c r="I5391" s="12" t="str">
        <f t="shared" si="340"/>
        <v>142-722241</v>
      </c>
      <c r="L5391" s="11">
        <f t="shared" si="338"/>
        <v>722241</v>
      </c>
      <c r="N5391" s="13" t="s">
        <v>1087</v>
      </c>
    </row>
    <row r="5392" spans="1:14">
      <c r="A5392" t="s">
        <v>659</v>
      </c>
      <c r="B5392" t="s">
        <v>41</v>
      </c>
      <c r="C5392">
        <v>7559671</v>
      </c>
      <c r="D5392" s="10">
        <v>45978</v>
      </c>
      <c r="E5392" s="11">
        <v>14247</v>
      </c>
      <c r="F5392" t="s">
        <v>925</v>
      </c>
      <c r="G5392" s="10">
        <f t="shared" si="339"/>
        <v>46008</v>
      </c>
      <c r="H5392" t="s">
        <v>284</v>
      </c>
      <c r="I5392" s="12" t="str">
        <f t="shared" si="340"/>
        <v>755967114247</v>
      </c>
      <c r="J5392" s="10">
        <v>45978</v>
      </c>
      <c r="K5392" s="11">
        <v>14247</v>
      </c>
      <c r="L5392" s="11">
        <f t="shared" si="338"/>
        <v>0</v>
      </c>
      <c r="N5392" s="13" t="s">
        <v>1067</v>
      </c>
    </row>
    <row r="5393" spans="1:14">
      <c r="A5393" t="s">
        <v>1088</v>
      </c>
      <c r="B5393" t="s">
        <v>41</v>
      </c>
      <c r="C5393">
        <v>17821</v>
      </c>
      <c r="D5393" s="10">
        <v>45978</v>
      </c>
      <c r="E5393" s="11">
        <v>2099001</v>
      </c>
      <c r="F5393" t="s">
        <v>925</v>
      </c>
      <c r="G5393" s="10">
        <f t="shared" si="339"/>
        <v>46008</v>
      </c>
      <c r="H5393" t="s">
        <v>284</v>
      </c>
      <c r="I5393" s="12" t="str">
        <f t="shared" si="340"/>
        <v>178212099001</v>
      </c>
      <c r="J5393" s="10">
        <v>45986</v>
      </c>
      <c r="K5393" s="11">
        <v>2099001</v>
      </c>
      <c r="L5393" s="11">
        <f t="shared" si="338"/>
        <v>0</v>
      </c>
      <c r="N5393" s="13" t="s">
        <v>1089</v>
      </c>
    </row>
    <row r="5394" spans="1:14">
      <c r="A5394" t="s">
        <v>49</v>
      </c>
      <c r="B5394" t="s">
        <v>41</v>
      </c>
      <c r="C5394">
        <v>17484</v>
      </c>
      <c r="D5394" s="10">
        <v>45978</v>
      </c>
      <c r="E5394" s="11">
        <v>605251</v>
      </c>
      <c r="F5394" t="s">
        <v>925</v>
      </c>
      <c r="G5394" s="10">
        <f t="shared" si="339"/>
        <v>46008</v>
      </c>
      <c r="H5394" t="s">
        <v>284</v>
      </c>
      <c r="I5394" s="12" t="str">
        <f t="shared" si="340"/>
        <v>17484605251</v>
      </c>
      <c r="J5394" s="10">
        <v>46006</v>
      </c>
      <c r="K5394" s="11">
        <v>605251</v>
      </c>
      <c r="L5394" s="11">
        <f t="shared" si="338"/>
        <v>0</v>
      </c>
      <c r="N5394" s="13" t="s">
        <v>1090</v>
      </c>
    </row>
    <row r="5395" spans="1:14">
      <c r="A5395" t="s">
        <v>65</v>
      </c>
      <c r="B5395" t="s">
        <v>41</v>
      </c>
      <c r="C5395">
        <v>6321</v>
      </c>
      <c r="D5395" s="10">
        <v>45978</v>
      </c>
      <c r="E5395" s="11">
        <v>335976</v>
      </c>
      <c r="F5395" t="s">
        <v>925</v>
      </c>
      <c r="G5395" s="10">
        <f t="shared" si="339"/>
        <v>46008</v>
      </c>
      <c r="H5395" t="s">
        <v>284</v>
      </c>
      <c r="I5395" s="12" t="str">
        <f t="shared" si="340"/>
        <v>6321335976</v>
      </c>
      <c r="J5395" s="10">
        <v>46006</v>
      </c>
      <c r="K5395" s="11">
        <v>335976</v>
      </c>
      <c r="L5395" s="11">
        <f t="shared" si="338"/>
        <v>0</v>
      </c>
      <c r="N5395" s="13" t="s">
        <v>1062</v>
      </c>
    </row>
    <row r="5396" spans="1:14">
      <c r="A5396" t="s">
        <v>972</v>
      </c>
      <c r="B5396" t="s">
        <v>41</v>
      </c>
      <c r="C5396">
        <v>22</v>
      </c>
      <c r="D5396" s="10">
        <v>45978</v>
      </c>
      <c r="E5396" s="11">
        <v>58953</v>
      </c>
      <c r="F5396" t="s">
        <v>925</v>
      </c>
      <c r="G5396" s="10">
        <f t="shared" si="339"/>
        <v>46008</v>
      </c>
      <c r="H5396" t="s">
        <v>284</v>
      </c>
      <c r="I5396" s="12" t="str">
        <f t="shared" si="340"/>
        <v>2258953</v>
      </c>
      <c r="J5396" s="10">
        <v>46008</v>
      </c>
      <c r="K5396" s="11">
        <v>58953</v>
      </c>
      <c r="L5396" s="11">
        <f t="shared" si="338"/>
        <v>0</v>
      </c>
      <c r="N5396" s="13" t="s">
        <v>1091</v>
      </c>
    </row>
    <row r="5397" spans="1:14">
      <c r="A5397" t="s">
        <v>336</v>
      </c>
      <c r="B5397" t="s">
        <v>41</v>
      </c>
      <c r="C5397">
        <v>64840</v>
      </c>
      <c r="D5397" s="10">
        <v>45978</v>
      </c>
      <c r="E5397" s="11">
        <v>558160</v>
      </c>
      <c r="F5397" t="s">
        <v>925</v>
      </c>
      <c r="G5397" s="10">
        <f t="shared" si="339"/>
        <v>46008</v>
      </c>
      <c r="H5397" t="s">
        <v>284</v>
      </c>
      <c r="I5397" s="12" t="str">
        <f t="shared" si="340"/>
        <v>64840558160</v>
      </c>
      <c r="J5397" s="10">
        <v>45978</v>
      </c>
      <c r="K5397" s="11">
        <v>558160</v>
      </c>
      <c r="L5397" s="11">
        <f t="shared" si="338"/>
        <v>0</v>
      </c>
      <c r="N5397" t="s">
        <v>1064</v>
      </c>
    </row>
    <row r="5398" spans="1:14">
      <c r="A5398" t="s">
        <v>710</v>
      </c>
      <c r="B5398" t="s">
        <v>41</v>
      </c>
      <c r="C5398">
        <v>14795</v>
      </c>
      <c r="D5398" s="10">
        <v>45978</v>
      </c>
      <c r="E5398" s="11">
        <v>115199</v>
      </c>
      <c r="F5398" t="s">
        <v>925</v>
      </c>
      <c r="G5398" s="10">
        <f t="shared" si="339"/>
        <v>46008</v>
      </c>
      <c r="H5398" t="s">
        <v>284</v>
      </c>
      <c r="I5398" s="12" t="str">
        <f t="shared" si="340"/>
        <v>14795115199</v>
      </c>
      <c r="J5398" s="10">
        <v>46006</v>
      </c>
      <c r="K5398" s="11">
        <v>115199</v>
      </c>
      <c r="L5398" s="11">
        <f t="shared" si="338"/>
        <v>0</v>
      </c>
    </row>
    <row r="5399" spans="1:14">
      <c r="A5399" t="s">
        <v>705</v>
      </c>
      <c r="B5399" t="s">
        <v>41</v>
      </c>
      <c r="C5399">
        <v>1237388</v>
      </c>
      <c r="D5399" s="10">
        <v>45978</v>
      </c>
      <c r="E5399" s="11">
        <v>1631991</v>
      </c>
      <c r="F5399" t="s">
        <v>925</v>
      </c>
      <c r="G5399" s="10">
        <f t="shared" si="339"/>
        <v>46008</v>
      </c>
      <c r="H5399" t="s">
        <v>284</v>
      </c>
      <c r="I5399" s="12" t="str">
        <f t="shared" si="340"/>
        <v>12373881631991</v>
      </c>
      <c r="J5399" s="10">
        <v>46006</v>
      </c>
      <c r="K5399" s="11">
        <v>1631991</v>
      </c>
      <c r="L5399" s="11">
        <f t="shared" si="338"/>
        <v>0</v>
      </c>
    </row>
    <row r="5400" spans="1:14">
      <c r="A5400" t="s">
        <v>478</v>
      </c>
      <c r="B5400" t="s">
        <v>41</v>
      </c>
      <c r="C5400">
        <v>757</v>
      </c>
      <c r="D5400" s="10">
        <v>45978</v>
      </c>
      <c r="E5400" s="11">
        <v>189900</v>
      </c>
      <c r="F5400" t="s">
        <v>925</v>
      </c>
      <c r="G5400" s="10">
        <f t="shared" si="339"/>
        <v>46008</v>
      </c>
      <c r="H5400" t="s">
        <v>284</v>
      </c>
      <c r="I5400" s="12" t="str">
        <f t="shared" si="340"/>
        <v>757189900</v>
      </c>
      <c r="J5400" s="10">
        <v>46000</v>
      </c>
      <c r="K5400" s="104">
        <v>189900</v>
      </c>
      <c r="L5400" s="11">
        <f t="shared" si="338"/>
        <v>0</v>
      </c>
    </row>
    <row r="5401" spans="1:14">
      <c r="A5401" t="s">
        <v>793</v>
      </c>
      <c r="B5401" t="s">
        <v>41</v>
      </c>
      <c r="C5401">
        <v>356</v>
      </c>
      <c r="D5401" s="10">
        <v>45978</v>
      </c>
      <c r="E5401" s="11">
        <v>309000</v>
      </c>
      <c r="F5401" t="s">
        <v>925</v>
      </c>
      <c r="G5401" s="10">
        <f t="shared" si="339"/>
        <v>46008</v>
      </c>
      <c r="H5401" t="s">
        <v>284</v>
      </c>
      <c r="I5401" s="12" t="str">
        <f t="shared" si="340"/>
        <v>356309000</v>
      </c>
      <c r="J5401" s="10">
        <v>45975</v>
      </c>
      <c r="K5401" s="11">
        <v>309000</v>
      </c>
      <c r="L5401" s="11">
        <f t="shared" si="338"/>
        <v>0</v>
      </c>
    </row>
    <row r="5402" spans="1:14">
      <c r="A5402" t="s">
        <v>1092</v>
      </c>
      <c r="B5402" t="s">
        <v>297</v>
      </c>
      <c r="C5402">
        <v>30099</v>
      </c>
      <c r="D5402" s="10">
        <v>45978</v>
      </c>
      <c r="E5402" s="11">
        <v>487978</v>
      </c>
      <c r="F5402" t="s">
        <v>925</v>
      </c>
      <c r="G5402" s="10">
        <f t="shared" si="339"/>
        <v>46008</v>
      </c>
      <c r="H5402" t="s">
        <v>284</v>
      </c>
      <c r="I5402" s="12" t="str">
        <f t="shared" si="340"/>
        <v>30099487978</v>
      </c>
      <c r="J5402" s="10">
        <v>45989</v>
      </c>
      <c r="K5402" s="11">
        <v>487978</v>
      </c>
      <c r="L5402" s="11">
        <f t="shared" si="338"/>
        <v>0</v>
      </c>
    </row>
    <row r="5403" spans="1:14">
      <c r="A5403" t="s">
        <v>478</v>
      </c>
      <c r="B5403" t="s">
        <v>310</v>
      </c>
      <c r="C5403">
        <v>2105</v>
      </c>
      <c r="D5403" s="10">
        <v>45978</v>
      </c>
      <c r="E5403" s="11">
        <v>-189900</v>
      </c>
      <c r="F5403" t="s">
        <v>925</v>
      </c>
      <c r="G5403" s="10">
        <f t="shared" si="339"/>
        <v>46008</v>
      </c>
      <c r="H5403" t="s">
        <v>311</v>
      </c>
      <c r="I5403" s="12" t="str">
        <f t="shared" si="340"/>
        <v>2105-189900</v>
      </c>
      <c r="K5403" s="104"/>
      <c r="L5403" s="11">
        <f t="shared" si="338"/>
        <v>189900</v>
      </c>
      <c r="M5403" t="s">
        <v>1093</v>
      </c>
      <c r="N5403" s="13" t="s">
        <v>554</v>
      </c>
    </row>
    <row r="5404" spans="1:14">
      <c r="A5404" t="s">
        <v>65</v>
      </c>
      <c r="B5404" t="s">
        <v>41</v>
      </c>
      <c r="C5404">
        <v>6327</v>
      </c>
      <c r="D5404" s="10">
        <v>45979</v>
      </c>
      <c r="E5404" s="11">
        <v>335976</v>
      </c>
      <c r="F5404" t="s">
        <v>925</v>
      </c>
      <c r="G5404" s="10">
        <f t="shared" si="339"/>
        <v>46009</v>
      </c>
      <c r="H5404" t="s">
        <v>284</v>
      </c>
      <c r="I5404" s="12" t="str">
        <f t="shared" si="340"/>
        <v>6327335976</v>
      </c>
      <c r="J5404" s="10">
        <v>46006</v>
      </c>
      <c r="K5404" s="11">
        <v>335976</v>
      </c>
      <c r="L5404" s="11">
        <f t="shared" si="338"/>
        <v>0</v>
      </c>
    </row>
    <row r="5405" spans="1:14">
      <c r="A5405" t="s">
        <v>705</v>
      </c>
      <c r="B5405" t="s">
        <v>41</v>
      </c>
      <c r="C5405">
        <v>1227268</v>
      </c>
      <c r="D5405" s="10">
        <v>45979</v>
      </c>
      <c r="E5405" s="11">
        <v>151900</v>
      </c>
      <c r="F5405" t="s">
        <v>925</v>
      </c>
      <c r="G5405" s="10">
        <f t="shared" si="339"/>
        <v>46009</v>
      </c>
      <c r="H5405" t="s">
        <v>284</v>
      </c>
      <c r="I5405" s="12" t="str">
        <f t="shared" si="340"/>
        <v>1227268151900</v>
      </c>
      <c r="J5405" s="10">
        <v>45979</v>
      </c>
      <c r="K5405" s="11">
        <v>151900</v>
      </c>
      <c r="L5405" s="11">
        <f t="shared" si="338"/>
        <v>0</v>
      </c>
    </row>
    <row r="5406" spans="1:14">
      <c r="A5406" t="s">
        <v>1005</v>
      </c>
      <c r="B5406" t="s">
        <v>41</v>
      </c>
      <c r="C5406">
        <v>833014</v>
      </c>
      <c r="D5406" s="10">
        <v>45979</v>
      </c>
      <c r="E5406" s="11">
        <v>1349950</v>
      </c>
      <c r="F5406" t="s">
        <v>925</v>
      </c>
      <c r="G5406" s="10">
        <f t="shared" si="339"/>
        <v>46009</v>
      </c>
      <c r="H5406" t="s">
        <v>284</v>
      </c>
      <c r="I5406" s="12" t="str">
        <f t="shared" si="340"/>
        <v>8330141349950</v>
      </c>
      <c r="J5406" s="10">
        <v>45979</v>
      </c>
      <c r="K5406" s="11">
        <v>1349950</v>
      </c>
      <c r="L5406" s="11">
        <f t="shared" si="338"/>
        <v>0</v>
      </c>
    </row>
    <row r="5407" spans="1:14">
      <c r="A5407" t="s">
        <v>128</v>
      </c>
      <c r="B5407" t="s">
        <v>41</v>
      </c>
      <c r="C5407">
        <v>889934</v>
      </c>
      <c r="D5407" s="10">
        <v>45979</v>
      </c>
      <c r="E5407" s="11">
        <v>988407</v>
      </c>
      <c r="F5407" t="s">
        <v>925</v>
      </c>
      <c r="G5407" s="10">
        <f t="shared" si="339"/>
        <v>46009</v>
      </c>
      <c r="H5407" t="s">
        <v>284</v>
      </c>
      <c r="I5407" s="12" t="str">
        <f t="shared" si="340"/>
        <v>889934988407</v>
      </c>
      <c r="J5407" s="10">
        <v>46006</v>
      </c>
      <c r="K5407" s="11">
        <v>988407</v>
      </c>
      <c r="L5407" s="11">
        <f t="shared" si="338"/>
        <v>0</v>
      </c>
    </row>
    <row r="5408" spans="1:14">
      <c r="A5408" t="s">
        <v>53</v>
      </c>
      <c r="B5408" t="s">
        <v>41</v>
      </c>
      <c r="C5408">
        <v>31531</v>
      </c>
      <c r="D5408" s="10">
        <v>45979</v>
      </c>
      <c r="E5408" s="11">
        <v>1231869</v>
      </c>
      <c r="F5408" t="s">
        <v>925</v>
      </c>
      <c r="G5408" s="10">
        <f t="shared" si="339"/>
        <v>46009</v>
      </c>
      <c r="H5408" t="s">
        <v>327</v>
      </c>
      <c r="I5408" s="12" t="str">
        <f t="shared" si="340"/>
        <v>315311231869</v>
      </c>
      <c r="L5408" s="11">
        <f t="shared" si="338"/>
        <v>-1231869</v>
      </c>
      <c r="M5408" t="s">
        <v>1094</v>
      </c>
    </row>
    <row r="5409" spans="1:14">
      <c r="A5409" t="s">
        <v>478</v>
      </c>
      <c r="B5409" t="s">
        <v>41</v>
      </c>
      <c r="C5409">
        <v>758</v>
      </c>
      <c r="D5409" s="10">
        <v>45979</v>
      </c>
      <c r="E5409" s="11">
        <v>569700</v>
      </c>
      <c r="F5409" t="s">
        <v>925</v>
      </c>
      <c r="G5409" s="10">
        <f t="shared" si="339"/>
        <v>46009</v>
      </c>
      <c r="H5409" t="s">
        <v>284</v>
      </c>
      <c r="I5409" s="12" t="str">
        <f t="shared" si="340"/>
        <v>758569700</v>
      </c>
      <c r="J5409" s="10">
        <v>46000</v>
      </c>
      <c r="K5409" s="104">
        <v>599700</v>
      </c>
      <c r="L5409" s="45">
        <f t="shared" si="338"/>
        <v>30000</v>
      </c>
    </row>
    <row r="5410" spans="1:14">
      <c r="A5410" t="s">
        <v>1052</v>
      </c>
      <c r="B5410" t="s">
        <v>41</v>
      </c>
      <c r="C5410">
        <v>2933</v>
      </c>
      <c r="D5410" s="10">
        <v>45979</v>
      </c>
      <c r="E5410" s="11">
        <v>89950</v>
      </c>
      <c r="F5410" t="s">
        <v>925</v>
      </c>
      <c r="G5410" s="10">
        <f t="shared" si="339"/>
        <v>46009</v>
      </c>
      <c r="H5410" t="s">
        <v>284</v>
      </c>
      <c r="I5410" s="12" t="str">
        <f t="shared" si="340"/>
        <v>293389950</v>
      </c>
      <c r="J5410" s="10">
        <v>46006</v>
      </c>
      <c r="K5410" s="11">
        <v>89950</v>
      </c>
      <c r="L5410" s="11">
        <f t="shared" si="338"/>
        <v>0</v>
      </c>
    </row>
    <row r="5411" spans="1:14">
      <c r="A5411" t="s">
        <v>705</v>
      </c>
      <c r="B5411" t="s">
        <v>41</v>
      </c>
      <c r="C5411">
        <v>1237430</v>
      </c>
      <c r="D5411" s="10">
        <v>45979</v>
      </c>
      <c r="E5411" s="11">
        <v>2972951</v>
      </c>
      <c r="F5411" t="s">
        <v>925</v>
      </c>
      <c r="G5411" s="10">
        <f t="shared" si="339"/>
        <v>46009</v>
      </c>
      <c r="H5411" t="s">
        <v>284</v>
      </c>
      <c r="I5411" s="12" t="str">
        <f t="shared" si="340"/>
        <v>12374302972951</v>
      </c>
      <c r="J5411" s="10">
        <v>46006</v>
      </c>
      <c r="K5411" s="11">
        <v>2972951</v>
      </c>
      <c r="L5411" s="11">
        <f t="shared" si="338"/>
        <v>0</v>
      </c>
    </row>
    <row r="5412" spans="1:14">
      <c r="A5412" t="s">
        <v>1075</v>
      </c>
      <c r="B5412" t="s">
        <v>41</v>
      </c>
      <c r="C5412">
        <v>478681</v>
      </c>
      <c r="D5412" s="10">
        <v>45979</v>
      </c>
      <c r="E5412" s="11">
        <v>431934</v>
      </c>
      <c r="F5412" t="s">
        <v>925</v>
      </c>
      <c r="G5412" s="10">
        <f t="shared" si="339"/>
        <v>46009</v>
      </c>
      <c r="H5412" t="s">
        <v>284</v>
      </c>
      <c r="I5412" s="12" t="str">
        <f t="shared" si="340"/>
        <v>478681431934</v>
      </c>
      <c r="J5412" s="10">
        <v>45975</v>
      </c>
      <c r="K5412" s="11">
        <v>431934</v>
      </c>
      <c r="L5412" s="11">
        <f t="shared" si="338"/>
        <v>0</v>
      </c>
    </row>
    <row r="5413" spans="1:14">
      <c r="A5413" t="s">
        <v>305</v>
      </c>
      <c r="B5413" t="s">
        <v>41</v>
      </c>
      <c r="C5413">
        <v>5449619</v>
      </c>
      <c r="D5413" s="10">
        <v>45979</v>
      </c>
      <c r="E5413" s="11">
        <v>3000536</v>
      </c>
      <c r="F5413" t="s">
        <v>925</v>
      </c>
      <c r="G5413" s="10">
        <f t="shared" si="339"/>
        <v>46009</v>
      </c>
      <c r="H5413" t="s">
        <v>284</v>
      </c>
      <c r="I5413" s="12" t="str">
        <f t="shared" si="340"/>
        <v>54496193000536</v>
      </c>
      <c r="J5413" s="10">
        <v>45979</v>
      </c>
      <c r="K5413" s="11">
        <v>3000536</v>
      </c>
      <c r="L5413" s="11">
        <f t="shared" si="338"/>
        <v>0</v>
      </c>
    </row>
    <row r="5414" spans="1:14">
      <c r="A5414" t="s">
        <v>305</v>
      </c>
      <c r="B5414" t="s">
        <v>41</v>
      </c>
      <c r="C5414">
        <v>5449620</v>
      </c>
      <c r="D5414" s="10">
        <v>45979</v>
      </c>
      <c r="E5414" s="11">
        <v>559939</v>
      </c>
      <c r="F5414" t="s">
        <v>925</v>
      </c>
      <c r="G5414" s="10">
        <f t="shared" si="339"/>
        <v>46009</v>
      </c>
      <c r="H5414" t="s">
        <v>284</v>
      </c>
      <c r="I5414" s="12" t="str">
        <f t="shared" si="340"/>
        <v>5449620559939</v>
      </c>
      <c r="J5414" s="10">
        <v>45979</v>
      </c>
      <c r="K5414" s="11">
        <v>559939</v>
      </c>
      <c r="L5414" s="11">
        <f t="shared" si="338"/>
        <v>0</v>
      </c>
    </row>
    <row r="5415" spans="1:14">
      <c r="A5415" t="s">
        <v>54</v>
      </c>
      <c r="B5415" t="s">
        <v>41</v>
      </c>
      <c r="C5415">
        <v>102126</v>
      </c>
      <c r="D5415" s="10">
        <v>45979</v>
      </c>
      <c r="E5415" s="11">
        <v>1333954</v>
      </c>
      <c r="F5415" t="s">
        <v>925</v>
      </c>
      <c r="G5415" s="10">
        <f t="shared" si="339"/>
        <v>46009</v>
      </c>
      <c r="H5415" t="s">
        <v>284</v>
      </c>
      <c r="I5415" s="12" t="str">
        <f t="shared" si="340"/>
        <v>1021261333954</v>
      </c>
      <c r="J5415" s="10">
        <v>46006</v>
      </c>
      <c r="K5415" s="11">
        <v>1333954</v>
      </c>
      <c r="L5415" s="11">
        <f t="shared" si="338"/>
        <v>0</v>
      </c>
    </row>
    <row r="5416" spans="1:14">
      <c r="A5416" t="s">
        <v>710</v>
      </c>
      <c r="B5416" t="s">
        <v>41</v>
      </c>
      <c r="C5416">
        <v>14802</v>
      </c>
      <c r="D5416" s="10">
        <v>45979</v>
      </c>
      <c r="E5416" s="11">
        <v>919051</v>
      </c>
      <c r="F5416" t="s">
        <v>925</v>
      </c>
      <c r="G5416" s="10">
        <f t="shared" si="339"/>
        <v>46009</v>
      </c>
      <c r="H5416" t="s">
        <v>284</v>
      </c>
      <c r="I5416" s="12" t="str">
        <f t="shared" si="340"/>
        <v>14802919051</v>
      </c>
      <c r="J5416" s="10">
        <v>46008</v>
      </c>
      <c r="K5416" s="11">
        <v>919051</v>
      </c>
      <c r="L5416" s="11">
        <f t="shared" si="338"/>
        <v>0</v>
      </c>
    </row>
    <row r="5417" spans="1:14" ht="15" customHeight="1">
      <c r="A5417" t="s">
        <v>128</v>
      </c>
      <c r="B5417" t="s">
        <v>41</v>
      </c>
      <c r="C5417">
        <v>889989</v>
      </c>
      <c r="D5417" s="10">
        <v>45979</v>
      </c>
      <c r="E5417" s="11">
        <v>473775</v>
      </c>
      <c r="F5417" t="s">
        <v>925</v>
      </c>
      <c r="G5417" s="10">
        <f t="shared" si="339"/>
        <v>46009</v>
      </c>
      <c r="H5417" t="s">
        <v>284</v>
      </c>
      <c r="I5417" s="12" t="str">
        <f t="shared" si="340"/>
        <v>889989473775</v>
      </c>
      <c r="J5417" s="10">
        <v>46008</v>
      </c>
      <c r="K5417" s="11">
        <v>473775</v>
      </c>
      <c r="L5417" s="11">
        <f t="shared" si="338"/>
        <v>0</v>
      </c>
    </row>
    <row r="5418" spans="1:14">
      <c r="A5418" t="s">
        <v>691</v>
      </c>
      <c r="B5418" t="s">
        <v>41</v>
      </c>
      <c r="C5418">
        <v>120592</v>
      </c>
      <c r="D5418" s="10">
        <v>45979</v>
      </c>
      <c r="E5418" s="11">
        <v>59000</v>
      </c>
      <c r="F5418" t="s">
        <v>925</v>
      </c>
      <c r="G5418" s="10">
        <f t="shared" si="339"/>
        <v>46009</v>
      </c>
      <c r="H5418" t="s">
        <v>284</v>
      </c>
      <c r="I5418" s="12" t="str">
        <f t="shared" si="340"/>
        <v>12059259000</v>
      </c>
      <c r="J5418" s="10">
        <v>45979</v>
      </c>
      <c r="K5418" s="11">
        <v>59000</v>
      </c>
      <c r="L5418" s="11">
        <f t="shared" si="338"/>
        <v>0</v>
      </c>
      <c r="M5418" t="s">
        <v>579</v>
      </c>
    </row>
    <row r="5419" spans="1:14">
      <c r="A5419" t="s">
        <v>478</v>
      </c>
      <c r="B5419" t="s">
        <v>310</v>
      </c>
      <c r="C5419">
        <v>2106</v>
      </c>
      <c r="D5419" s="10">
        <v>45979</v>
      </c>
      <c r="E5419" s="11">
        <v>-569700</v>
      </c>
      <c r="F5419" t="s">
        <v>925</v>
      </c>
      <c r="G5419" s="10">
        <f t="shared" si="339"/>
        <v>46009</v>
      </c>
      <c r="H5419" t="s">
        <v>311</v>
      </c>
      <c r="I5419" s="12" t="str">
        <f t="shared" si="340"/>
        <v>2106-569700</v>
      </c>
      <c r="K5419" s="104"/>
      <c r="L5419" s="11">
        <f t="shared" si="338"/>
        <v>569700</v>
      </c>
      <c r="M5419" t="s">
        <v>1095</v>
      </c>
      <c r="N5419" s="13" t="s">
        <v>554</v>
      </c>
    </row>
    <row r="5420" spans="1:14">
      <c r="A5420" t="s">
        <v>980</v>
      </c>
      <c r="B5420" t="s">
        <v>41</v>
      </c>
      <c r="C5420">
        <v>50188</v>
      </c>
      <c r="D5420" s="10">
        <v>45979</v>
      </c>
      <c r="E5420" s="11">
        <v>998046</v>
      </c>
      <c r="F5420" t="s">
        <v>925</v>
      </c>
      <c r="G5420" s="10">
        <f t="shared" si="339"/>
        <v>46009</v>
      </c>
      <c r="H5420" t="s">
        <v>284</v>
      </c>
      <c r="I5420" s="12" t="str">
        <f t="shared" si="340"/>
        <v>50188998046</v>
      </c>
      <c r="J5420" s="10">
        <v>46008</v>
      </c>
      <c r="K5420" s="11">
        <v>998046</v>
      </c>
      <c r="L5420" s="11">
        <f t="shared" si="338"/>
        <v>0</v>
      </c>
      <c r="N5420" s="13" t="s">
        <v>1070</v>
      </c>
    </row>
    <row r="5421" spans="1:14">
      <c r="A5421" t="s">
        <v>335</v>
      </c>
      <c r="B5421" t="s">
        <v>41</v>
      </c>
      <c r="C5421">
        <v>14389</v>
      </c>
      <c r="D5421" s="10">
        <v>45980</v>
      </c>
      <c r="E5421" s="11">
        <v>754460</v>
      </c>
      <c r="F5421" t="s">
        <v>925</v>
      </c>
      <c r="G5421" s="10">
        <f t="shared" si="339"/>
        <v>46010</v>
      </c>
      <c r="H5421" t="s">
        <v>284</v>
      </c>
      <c r="I5421" s="12" t="str">
        <f t="shared" si="340"/>
        <v>14389754460</v>
      </c>
      <c r="J5421" s="10">
        <v>45980</v>
      </c>
      <c r="K5421" s="11">
        <v>754460</v>
      </c>
      <c r="L5421" s="11">
        <f t="shared" si="338"/>
        <v>0</v>
      </c>
    </row>
    <row r="5422" spans="1:14">
      <c r="A5422" t="s">
        <v>1096</v>
      </c>
      <c r="B5422" t="s">
        <v>41</v>
      </c>
      <c r="C5422">
        <v>26694</v>
      </c>
      <c r="D5422" s="10">
        <v>45980</v>
      </c>
      <c r="E5422" s="11">
        <v>294018</v>
      </c>
      <c r="F5422" t="s">
        <v>925</v>
      </c>
      <c r="G5422" s="10">
        <f t="shared" si="339"/>
        <v>46010</v>
      </c>
      <c r="H5422" t="s">
        <v>284</v>
      </c>
      <c r="I5422" s="12" t="str">
        <f t="shared" si="340"/>
        <v>26694294018</v>
      </c>
      <c r="J5422" s="10">
        <v>46008</v>
      </c>
      <c r="K5422" s="11">
        <v>294018</v>
      </c>
      <c r="L5422" s="11">
        <f t="shared" si="338"/>
        <v>0</v>
      </c>
      <c r="N5422" s="13" t="s">
        <v>1097</v>
      </c>
    </row>
    <row r="5423" spans="1:14">
      <c r="A5423" t="s">
        <v>1006</v>
      </c>
      <c r="B5423" t="s">
        <v>41</v>
      </c>
      <c r="C5423">
        <v>6274888</v>
      </c>
      <c r="D5423" s="10">
        <v>45980</v>
      </c>
      <c r="E5423" s="11">
        <v>9057679</v>
      </c>
      <c r="F5423" t="s">
        <v>925</v>
      </c>
      <c r="G5423" s="10">
        <f t="shared" si="339"/>
        <v>46010</v>
      </c>
      <c r="H5423" t="s">
        <v>284</v>
      </c>
      <c r="I5423" s="12" t="str">
        <f t="shared" si="340"/>
        <v>62748889057679</v>
      </c>
      <c r="J5423" s="10">
        <v>45979</v>
      </c>
      <c r="K5423" s="11">
        <v>9057679</v>
      </c>
      <c r="L5423" s="11">
        <f t="shared" si="338"/>
        <v>0</v>
      </c>
      <c r="N5423" s="13" t="s">
        <v>1098</v>
      </c>
    </row>
    <row r="5424" spans="1:14">
      <c r="A5424" t="s">
        <v>57</v>
      </c>
      <c r="B5424" t="s">
        <v>41</v>
      </c>
      <c r="C5424">
        <v>631300</v>
      </c>
      <c r="D5424" s="10">
        <v>45980</v>
      </c>
      <c r="E5424" s="11">
        <v>837163</v>
      </c>
      <c r="F5424" t="s">
        <v>925</v>
      </c>
      <c r="G5424" s="10">
        <f t="shared" si="339"/>
        <v>46010</v>
      </c>
      <c r="H5424" t="s">
        <v>284</v>
      </c>
      <c r="I5424" s="12" t="str">
        <f t="shared" si="340"/>
        <v>631300837163</v>
      </c>
      <c r="J5424" s="10">
        <v>46008</v>
      </c>
      <c r="K5424" s="11">
        <v>837163</v>
      </c>
      <c r="L5424" s="11">
        <f t="shared" ref="L5424:L5487" si="341">+K5424-E5424</f>
        <v>0</v>
      </c>
      <c r="N5424" s="13" t="s">
        <v>1079</v>
      </c>
    </row>
    <row r="5425" spans="1:14">
      <c r="A5425" t="s">
        <v>1099</v>
      </c>
      <c r="B5425" t="s">
        <v>41</v>
      </c>
      <c r="C5425">
        <v>6746</v>
      </c>
      <c r="D5425" s="10">
        <v>45980</v>
      </c>
      <c r="E5425" s="11">
        <v>2990000</v>
      </c>
      <c r="F5425" t="s">
        <v>925</v>
      </c>
      <c r="G5425" s="10">
        <f t="shared" si="339"/>
        <v>46010</v>
      </c>
      <c r="H5425" t="s">
        <v>284</v>
      </c>
      <c r="I5425" s="12" t="str">
        <f t="shared" si="340"/>
        <v>67462990000</v>
      </c>
      <c r="J5425" s="10">
        <v>45973</v>
      </c>
      <c r="K5425" s="11">
        <v>2990000</v>
      </c>
      <c r="L5425" s="11">
        <f t="shared" si="341"/>
        <v>0</v>
      </c>
      <c r="N5425" s="13" t="s">
        <v>1100</v>
      </c>
    </row>
    <row r="5426" spans="1:14">
      <c r="A5426" t="s">
        <v>337</v>
      </c>
      <c r="B5426" t="s">
        <v>41</v>
      </c>
      <c r="C5426">
        <v>143778356</v>
      </c>
      <c r="D5426" s="10">
        <v>45981</v>
      </c>
      <c r="E5426" s="11">
        <v>584970</v>
      </c>
      <c r="F5426" t="s">
        <v>925</v>
      </c>
      <c r="G5426" s="10">
        <f t="shared" si="339"/>
        <v>46011</v>
      </c>
      <c r="H5426" t="s">
        <v>284</v>
      </c>
      <c r="I5426" s="12" t="str">
        <f t="shared" si="340"/>
        <v>143778356584970</v>
      </c>
      <c r="J5426" s="10">
        <v>45981</v>
      </c>
      <c r="K5426" s="11">
        <v>584970</v>
      </c>
      <c r="L5426" s="11">
        <f t="shared" si="341"/>
        <v>0</v>
      </c>
    </row>
    <row r="5427" spans="1:14">
      <c r="A5427" t="s">
        <v>65</v>
      </c>
      <c r="B5427" t="s">
        <v>41</v>
      </c>
      <c r="C5427">
        <v>6333</v>
      </c>
      <c r="D5427" s="10">
        <v>45981</v>
      </c>
      <c r="E5427" s="11">
        <v>587723</v>
      </c>
      <c r="F5427" t="s">
        <v>925</v>
      </c>
      <c r="G5427" s="10">
        <f t="shared" si="339"/>
        <v>46011</v>
      </c>
      <c r="H5427" t="s">
        <v>284</v>
      </c>
      <c r="I5427" s="12" t="str">
        <f t="shared" si="340"/>
        <v>6333587723</v>
      </c>
      <c r="J5427" s="10">
        <v>46008</v>
      </c>
      <c r="K5427" s="11">
        <v>587723</v>
      </c>
      <c r="L5427" s="11">
        <f t="shared" si="341"/>
        <v>0</v>
      </c>
      <c r="N5427" s="13" t="s">
        <v>1062</v>
      </c>
    </row>
    <row r="5428" spans="1:14">
      <c r="A5428" t="s">
        <v>709</v>
      </c>
      <c r="B5428" t="s">
        <v>41</v>
      </c>
      <c r="C5428">
        <v>26527</v>
      </c>
      <c r="D5428" s="10">
        <v>45981</v>
      </c>
      <c r="E5428" s="11">
        <v>138823</v>
      </c>
      <c r="F5428" t="s">
        <v>925</v>
      </c>
      <c r="G5428" s="10">
        <f t="shared" si="339"/>
        <v>46011</v>
      </c>
      <c r="H5428" t="s">
        <v>284</v>
      </c>
      <c r="I5428" s="12" t="str">
        <f t="shared" si="340"/>
        <v>26527138823</v>
      </c>
      <c r="J5428" s="10">
        <v>46021</v>
      </c>
      <c r="K5428" s="11">
        <v>138823</v>
      </c>
      <c r="L5428" s="11">
        <f t="shared" si="341"/>
        <v>0</v>
      </c>
      <c r="N5428" s="13" t="s">
        <v>1101</v>
      </c>
    </row>
    <row r="5429" spans="1:14">
      <c r="A5429" t="s">
        <v>65</v>
      </c>
      <c r="B5429" t="s">
        <v>41</v>
      </c>
      <c r="C5429">
        <v>6335</v>
      </c>
      <c r="D5429" s="10">
        <v>45981</v>
      </c>
      <c r="E5429" s="11">
        <v>195136</v>
      </c>
      <c r="F5429" t="s">
        <v>925</v>
      </c>
      <c r="G5429" s="10">
        <f t="shared" si="339"/>
        <v>46011</v>
      </c>
      <c r="H5429" t="s">
        <v>284</v>
      </c>
      <c r="I5429" s="12" t="str">
        <f t="shared" si="340"/>
        <v>6335195136</v>
      </c>
      <c r="J5429" s="10">
        <v>46008</v>
      </c>
      <c r="K5429" s="11">
        <v>195136</v>
      </c>
      <c r="L5429" s="11">
        <f t="shared" si="341"/>
        <v>0</v>
      </c>
      <c r="N5429" s="13" t="s">
        <v>1062</v>
      </c>
    </row>
    <row r="5430" spans="1:14">
      <c r="A5430" t="s">
        <v>679</v>
      </c>
      <c r="B5430" t="s">
        <v>41</v>
      </c>
      <c r="C5430">
        <v>76445</v>
      </c>
      <c r="D5430" s="10">
        <v>45981</v>
      </c>
      <c r="E5430" s="11">
        <v>1056720</v>
      </c>
      <c r="F5430" t="s">
        <v>925</v>
      </c>
      <c r="G5430" s="10">
        <f t="shared" si="339"/>
        <v>46011</v>
      </c>
      <c r="H5430" t="s">
        <v>284</v>
      </c>
      <c r="I5430" s="12" t="str">
        <f t="shared" si="340"/>
        <v>764451056720</v>
      </c>
      <c r="J5430" s="10">
        <v>45883</v>
      </c>
      <c r="K5430" s="11">
        <v>1056750</v>
      </c>
      <c r="L5430" s="11">
        <f t="shared" si="341"/>
        <v>30</v>
      </c>
      <c r="N5430" s="13" t="s">
        <v>1054</v>
      </c>
    </row>
    <row r="5431" spans="1:14">
      <c r="A5431" t="s">
        <v>1052</v>
      </c>
      <c r="B5431" t="s">
        <v>41</v>
      </c>
      <c r="C5431">
        <v>2957</v>
      </c>
      <c r="D5431" s="10">
        <v>45981</v>
      </c>
      <c r="E5431" s="11">
        <v>418040</v>
      </c>
      <c r="F5431" t="s">
        <v>925</v>
      </c>
      <c r="G5431" s="10">
        <f t="shared" si="339"/>
        <v>46011</v>
      </c>
      <c r="H5431" t="s">
        <v>284</v>
      </c>
      <c r="I5431" s="12" t="str">
        <f t="shared" si="340"/>
        <v>2957418040</v>
      </c>
      <c r="J5431" s="10">
        <v>46008</v>
      </c>
      <c r="K5431" s="11">
        <v>418040</v>
      </c>
      <c r="L5431" s="11">
        <f t="shared" si="341"/>
        <v>0</v>
      </c>
      <c r="N5431" s="13" t="s">
        <v>1053</v>
      </c>
    </row>
    <row r="5432" spans="1:14">
      <c r="A5432" t="s">
        <v>478</v>
      </c>
      <c r="B5432" t="s">
        <v>41</v>
      </c>
      <c r="C5432">
        <v>763</v>
      </c>
      <c r="D5432" s="10">
        <v>45982</v>
      </c>
      <c r="E5432" s="11">
        <v>608600</v>
      </c>
      <c r="F5432" t="s">
        <v>925</v>
      </c>
      <c r="G5432" s="10">
        <f t="shared" si="339"/>
        <v>46012</v>
      </c>
      <c r="H5432" t="s">
        <v>284</v>
      </c>
      <c r="I5432" s="12" t="str">
        <f t="shared" si="340"/>
        <v>763608600</v>
      </c>
      <c r="J5432" s="10">
        <v>46000</v>
      </c>
      <c r="K5432" s="104">
        <v>608600</v>
      </c>
      <c r="L5432" s="11">
        <f t="shared" si="341"/>
        <v>0</v>
      </c>
    </row>
    <row r="5433" spans="1:14">
      <c r="A5433" t="s">
        <v>478</v>
      </c>
      <c r="B5433" t="s">
        <v>41</v>
      </c>
      <c r="C5433">
        <v>764</v>
      </c>
      <c r="D5433" s="10">
        <v>45982</v>
      </c>
      <c r="E5433" s="11">
        <v>625691</v>
      </c>
      <c r="F5433" t="s">
        <v>925</v>
      </c>
      <c r="G5433" s="10">
        <f t="shared" si="339"/>
        <v>46012</v>
      </c>
      <c r="H5433" t="s">
        <v>284</v>
      </c>
      <c r="I5433" s="12" t="str">
        <f t="shared" si="340"/>
        <v>764625691</v>
      </c>
      <c r="J5433" s="10">
        <v>46000</v>
      </c>
      <c r="K5433" s="104">
        <v>625691</v>
      </c>
      <c r="L5433" s="11">
        <f t="shared" si="341"/>
        <v>0</v>
      </c>
    </row>
    <row r="5434" spans="1:14">
      <c r="A5434" t="s">
        <v>478</v>
      </c>
      <c r="B5434" t="s">
        <v>41</v>
      </c>
      <c r="C5434">
        <v>765</v>
      </c>
      <c r="D5434" s="10">
        <v>45982</v>
      </c>
      <c r="E5434" s="11">
        <v>596700</v>
      </c>
      <c r="F5434" t="s">
        <v>925</v>
      </c>
      <c r="G5434" s="10">
        <f t="shared" si="339"/>
        <v>46012</v>
      </c>
      <c r="H5434" t="s">
        <v>284</v>
      </c>
      <c r="I5434" s="12" t="str">
        <f t="shared" si="340"/>
        <v>765596700</v>
      </c>
      <c r="J5434" s="10">
        <v>46000</v>
      </c>
      <c r="K5434" s="104">
        <v>596700</v>
      </c>
      <c r="L5434" s="11">
        <f t="shared" si="341"/>
        <v>0</v>
      </c>
      <c r="M5434" s="12">
        <f>+K5434-189900-189900</f>
        <v>216900</v>
      </c>
    </row>
    <row r="5435" spans="1:14">
      <c r="A5435" t="s">
        <v>56</v>
      </c>
      <c r="B5435" t="s">
        <v>41</v>
      </c>
      <c r="C5435">
        <v>47682</v>
      </c>
      <c r="D5435" s="10">
        <v>45982</v>
      </c>
      <c r="E5435" s="11">
        <v>148688</v>
      </c>
      <c r="F5435" t="s">
        <v>925</v>
      </c>
      <c r="G5435" s="10">
        <f t="shared" si="339"/>
        <v>46012</v>
      </c>
      <c r="H5435" t="s">
        <v>284</v>
      </c>
      <c r="I5435" s="12" t="str">
        <f t="shared" si="340"/>
        <v>47682148688</v>
      </c>
      <c r="J5435" s="10">
        <v>46008</v>
      </c>
      <c r="K5435" s="11">
        <v>148688</v>
      </c>
      <c r="L5435" s="11">
        <f t="shared" si="341"/>
        <v>0</v>
      </c>
      <c r="N5435" s="13" t="s">
        <v>1102</v>
      </c>
    </row>
    <row r="5436" spans="1:14">
      <c r="A5436" t="s">
        <v>1096</v>
      </c>
      <c r="B5436" t="s">
        <v>41</v>
      </c>
      <c r="C5436">
        <v>26707</v>
      </c>
      <c r="D5436" s="10">
        <v>45982</v>
      </c>
      <c r="E5436" s="11">
        <v>1093951</v>
      </c>
      <c r="F5436" t="s">
        <v>925</v>
      </c>
      <c r="G5436" s="10">
        <f t="shared" si="339"/>
        <v>46012</v>
      </c>
      <c r="H5436" t="s">
        <v>284</v>
      </c>
      <c r="I5436" s="12" t="str">
        <f t="shared" si="340"/>
        <v>267071093951</v>
      </c>
      <c r="J5436" s="10">
        <v>46008</v>
      </c>
      <c r="K5436" s="11">
        <v>1093951</v>
      </c>
      <c r="L5436" s="11">
        <f t="shared" si="341"/>
        <v>0</v>
      </c>
      <c r="N5436" s="13" t="s">
        <v>1097</v>
      </c>
    </row>
    <row r="5437" spans="1:14">
      <c r="A5437" t="s">
        <v>705</v>
      </c>
      <c r="B5437" t="s">
        <v>41</v>
      </c>
      <c r="C5437">
        <v>1237543</v>
      </c>
      <c r="D5437" s="10">
        <v>45982</v>
      </c>
      <c r="E5437" s="11">
        <v>5653283</v>
      </c>
      <c r="F5437" t="s">
        <v>925</v>
      </c>
      <c r="G5437" s="10">
        <f t="shared" si="339"/>
        <v>46012</v>
      </c>
      <c r="H5437" t="s">
        <v>284</v>
      </c>
      <c r="I5437" s="12" t="str">
        <f t="shared" si="340"/>
        <v>12375435653283</v>
      </c>
      <c r="J5437" s="10">
        <v>46008</v>
      </c>
      <c r="K5437" s="11">
        <v>5653283</v>
      </c>
      <c r="L5437" s="11">
        <f t="shared" si="341"/>
        <v>0</v>
      </c>
      <c r="N5437" s="13" t="s">
        <v>1069</v>
      </c>
    </row>
    <row r="5438" spans="1:14">
      <c r="A5438" t="s">
        <v>1103</v>
      </c>
      <c r="B5438" t="s">
        <v>41</v>
      </c>
      <c r="C5438">
        <v>5408</v>
      </c>
      <c r="D5438" s="10">
        <v>45982</v>
      </c>
      <c r="E5438" s="11">
        <v>79960</v>
      </c>
      <c r="F5438" t="s">
        <v>925</v>
      </c>
      <c r="G5438" s="10">
        <f t="shared" si="339"/>
        <v>46012</v>
      </c>
      <c r="H5438" t="s">
        <v>284</v>
      </c>
      <c r="I5438" s="12" t="str">
        <f t="shared" si="340"/>
        <v>540879960</v>
      </c>
      <c r="J5438" s="10">
        <v>45982</v>
      </c>
      <c r="K5438" s="11">
        <v>79960</v>
      </c>
      <c r="L5438" s="11">
        <f t="shared" si="341"/>
        <v>0</v>
      </c>
      <c r="N5438" s="13" t="s">
        <v>1104</v>
      </c>
    </row>
    <row r="5439" spans="1:14">
      <c r="A5439" t="s">
        <v>839</v>
      </c>
      <c r="B5439" t="s">
        <v>41</v>
      </c>
      <c r="C5439">
        <v>10465</v>
      </c>
      <c r="D5439" s="10">
        <v>45983</v>
      </c>
      <c r="E5439" s="11">
        <v>126285</v>
      </c>
      <c r="F5439" t="s">
        <v>925</v>
      </c>
      <c r="G5439" s="10">
        <f t="shared" si="339"/>
        <v>46013</v>
      </c>
      <c r="H5439" t="s">
        <v>284</v>
      </c>
      <c r="I5439" s="12" t="str">
        <f t="shared" si="340"/>
        <v>10465126285</v>
      </c>
      <c r="J5439" s="10">
        <v>46015</v>
      </c>
      <c r="K5439" s="11">
        <v>126285</v>
      </c>
      <c r="L5439" s="11">
        <f t="shared" si="341"/>
        <v>0</v>
      </c>
      <c r="N5439" s="13" t="s">
        <v>1068</v>
      </c>
    </row>
    <row r="5440" spans="1:14">
      <c r="A5440" t="s">
        <v>66</v>
      </c>
      <c r="B5440" t="s">
        <v>41</v>
      </c>
      <c r="C5440">
        <v>47</v>
      </c>
      <c r="D5440" s="10">
        <v>45984</v>
      </c>
      <c r="E5440" s="11">
        <v>694179</v>
      </c>
      <c r="F5440" t="s">
        <v>925</v>
      </c>
      <c r="G5440" s="10">
        <f t="shared" si="339"/>
        <v>46014</v>
      </c>
      <c r="H5440" t="s">
        <v>284</v>
      </c>
      <c r="I5440" s="12" t="str">
        <f t="shared" si="340"/>
        <v>47694179</v>
      </c>
      <c r="J5440" s="10">
        <v>46015</v>
      </c>
      <c r="K5440" s="11">
        <v>694179</v>
      </c>
      <c r="L5440" s="11">
        <f t="shared" si="341"/>
        <v>0</v>
      </c>
      <c r="N5440" s="13" t="s">
        <v>1066</v>
      </c>
    </row>
    <row r="5441" spans="1:14">
      <c r="A5441" t="s">
        <v>1105</v>
      </c>
      <c r="B5441" t="s">
        <v>41</v>
      </c>
      <c r="C5441">
        <v>24449</v>
      </c>
      <c r="D5441" s="10">
        <v>45985</v>
      </c>
      <c r="E5441" s="11">
        <v>183980</v>
      </c>
      <c r="F5441" t="s">
        <v>925</v>
      </c>
      <c r="G5441" s="10">
        <f t="shared" si="339"/>
        <v>46015</v>
      </c>
      <c r="H5441" t="s">
        <v>284</v>
      </c>
      <c r="I5441" s="12" t="str">
        <f t="shared" si="340"/>
        <v>24449183980</v>
      </c>
      <c r="J5441" s="10">
        <v>45985</v>
      </c>
      <c r="K5441" s="11">
        <v>183980</v>
      </c>
      <c r="L5441" s="11">
        <f t="shared" si="341"/>
        <v>0</v>
      </c>
    </row>
    <row r="5442" spans="1:14">
      <c r="A5442" t="s">
        <v>490</v>
      </c>
      <c r="B5442" t="s">
        <v>41</v>
      </c>
      <c r="C5442">
        <v>11358433</v>
      </c>
      <c r="D5442" s="10">
        <v>45985</v>
      </c>
      <c r="E5442" s="11">
        <v>599990</v>
      </c>
      <c r="F5442" t="s">
        <v>925</v>
      </c>
      <c r="G5442" s="10">
        <f t="shared" ref="G5442:G5505" si="342">+D5442+30</f>
        <v>46015</v>
      </c>
      <c r="H5442" t="s">
        <v>284</v>
      </c>
      <c r="I5442" s="12" t="str">
        <f t="shared" ref="I5442:I5505" si="343">+C5442&amp;E5442</f>
        <v>11358433599990</v>
      </c>
      <c r="J5442" s="10">
        <v>45985</v>
      </c>
      <c r="K5442" s="11">
        <v>599990</v>
      </c>
      <c r="L5442" s="11">
        <f t="shared" si="341"/>
        <v>0</v>
      </c>
    </row>
    <row r="5443" spans="1:14">
      <c r="A5443" t="s">
        <v>337</v>
      </c>
      <c r="B5443" t="s">
        <v>41</v>
      </c>
      <c r="C5443">
        <v>143816464</v>
      </c>
      <c r="D5443" s="10">
        <v>45985</v>
      </c>
      <c r="E5443" s="11">
        <v>284970</v>
      </c>
      <c r="F5443" t="s">
        <v>925</v>
      </c>
      <c r="G5443" s="10">
        <f t="shared" si="342"/>
        <v>46015</v>
      </c>
      <c r="H5443" t="s">
        <v>284</v>
      </c>
      <c r="I5443" s="12" t="str">
        <f t="shared" si="343"/>
        <v>143816464284970</v>
      </c>
      <c r="J5443" s="10">
        <v>45985</v>
      </c>
      <c r="K5443" s="11">
        <v>284970</v>
      </c>
      <c r="L5443" s="11">
        <f t="shared" si="341"/>
        <v>0</v>
      </c>
    </row>
    <row r="5444" spans="1:14">
      <c r="A5444" t="s">
        <v>1106</v>
      </c>
      <c r="B5444" t="s">
        <v>41</v>
      </c>
      <c r="C5444">
        <v>9138</v>
      </c>
      <c r="D5444" s="10">
        <v>45985</v>
      </c>
      <c r="E5444" s="11">
        <v>99974</v>
      </c>
      <c r="F5444" t="s">
        <v>925</v>
      </c>
      <c r="G5444" s="10">
        <f t="shared" si="342"/>
        <v>46015</v>
      </c>
      <c r="H5444" t="s">
        <v>284</v>
      </c>
      <c r="I5444" s="12" t="str">
        <f t="shared" si="343"/>
        <v>913899974</v>
      </c>
      <c r="J5444" s="10">
        <v>45985</v>
      </c>
      <c r="K5444" s="11">
        <v>99980</v>
      </c>
      <c r="L5444" s="11">
        <f t="shared" si="341"/>
        <v>6</v>
      </c>
    </row>
    <row r="5445" spans="1:14">
      <c r="A5445" t="s">
        <v>337</v>
      </c>
      <c r="B5445" t="s">
        <v>41</v>
      </c>
      <c r="C5445">
        <v>143854989</v>
      </c>
      <c r="D5445" s="10">
        <v>45985</v>
      </c>
      <c r="E5445" s="11">
        <v>1010940</v>
      </c>
      <c r="F5445" t="s">
        <v>925</v>
      </c>
      <c r="G5445" s="10">
        <f t="shared" si="342"/>
        <v>46015</v>
      </c>
      <c r="H5445" t="s">
        <v>284</v>
      </c>
      <c r="I5445" s="12" t="str">
        <f t="shared" si="343"/>
        <v>1438549891010940</v>
      </c>
      <c r="J5445" s="10">
        <v>45985</v>
      </c>
      <c r="K5445" s="11">
        <v>1010940</v>
      </c>
      <c r="L5445" s="11">
        <f t="shared" si="341"/>
        <v>0</v>
      </c>
    </row>
    <row r="5446" spans="1:14">
      <c r="A5446" t="s">
        <v>477</v>
      </c>
      <c r="B5446" t="s">
        <v>41</v>
      </c>
      <c r="C5446">
        <v>399032</v>
      </c>
      <c r="D5446" s="10">
        <v>45985</v>
      </c>
      <c r="E5446" s="11">
        <v>328940</v>
      </c>
      <c r="F5446" t="s">
        <v>925</v>
      </c>
      <c r="G5446" s="10">
        <f t="shared" si="342"/>
        <v>46015</v>
      </c>
      <c r="H5446" t="s">
        <v>284</v>
      </c>
      <c r="I5446" s="12" t="str">
        <f t="shared" si="343"/>
        <v>399032328940</v>
      </c>
      <c r="J5446" s="10">
        <v>45985</v>
      </c>
      <c r="K5446" s="11">
        <v>328940</v>
      </c>
      <c r="L5446" s="11">
        <f t="shared" si="341"/>
        <v>0</v>
      </c>
    </row>
    <row r="5447" spans="1:14">
      <c r="A5447" t="s">
        <v>53</v>
      </c>
      <c r="B5447" t="s">
        <v>310</v>
      </c>
      <c r="C5447">
        <v>4638</v>
      </c>
      <c r="D5447" s="10">
        <v>45985</v>
      </c>
      <c r="E5447" s="11">
        <v>-1231869</v>
      </c>
      <c r="F5447" t="s">
        <v>925</v>
      </c>
      <c r="G5447" s="10">
        <f t="shared" si="342"/>
        <v>46015</v>
      </c>
      <c r="H5447" t="s">
        <v>311</v>
      </c>
      <c r="I5447" s="12" t="str">
        <f t="shared" si="343"/>
        <v>4638-1231869</v>
      </c>
      <c r="L5447" s="11">
        <f t="shared" si="341"/>
        <v>1231869</v>
      </c>
    </row>
    <row r="5448" spans="1:14">
      <c r="A5448" t="s">
        <v>1096</v>
      </c>
      <c r="B5448" t="s">
        <v>41</v>
      </c>
      <c r="C5448">
        <v>26717</v>
      </c>
      <c r="D5448" s="10">
        <v>45985</v>
      </c>
      <c r="E5448" s="11">
        <v>203722</v>
      </c>
      <c r="F5448" t="s">
        <v>925</v>
      </c>
      <c r="G5448" s="10">
        <f t="shared" si="342"/>
        <v>46015</v>
      </c>
      <c r="H5448" t="s">
        <v>284</v>
      </c>
      <c r="I5448" s="12" t="str">
        <f t="shared" si="343"/>
        <v>26717203722</v>
      </c>
      <c r="J5448" s="10">
        <v>46015</v>
      </c>
      <c r="K5448" s="11">
        <v>203722</v>
      </c>
      <c r="L5448" s="11">
        <f t="shared" si="341"/>
        <v>0</v>
      </c>
      <c r="N5448" s="13" t="s">
        <v>1097</v>
      </c>
    </row>
    <row r="5449" spans="1:14">
      <c r="A5449" t="s">
        <v>1052</v>
      </c>
      <c r="B5449" t="s">
        <v>41</v>
      </c>
      <c r="C5449">
        <v>2965</v>
      </c>
      <c r="D5449" s="10">
        <v>45985</v>
      </c>
      <c r="E5449" s="11">
        <v>59248</v>
      </c>
      <c r="F5449" t="s">
        <v>925</v>
      </c>
      <c r="G5449" s="10">
        <f t="shared" si="342"/>
        <v>46015</v>
      </c>
      <c r="H5449" t="s">
        <v>284</v>
      </c>
      <c r="I5449" s="12" t="str">
        <f t="shared" si="343"/>
        <v>296559248</v>
      </c>
      <c r="J5449" s="10">
        <v>46015</v>
      </c>
      <c r="K5449" s="11">
        <v>59248</v>
      </c>
      <c r="L5449" s="11">
        <f t="shared" si="341"/>
        <v>0</v>
      </c>
      <c r="N5449" s="13" t="s">
        <v>1053</v>
      </c>
    </row>
    <row r="5450" spans="1:14">
      <c r="A5450" t="s">
        <v>1007</v>
      </c>
      <c r="B5450" t="s">
        <v>41</v>
      </c>
      <c r="C5450">
        <v>11186</v>
      </c>
      <c r="D5450" s="10">
        <v>45985</v>
      </c>
      <c r="E5450" s="11">
        <v>1664928</v>
      </c>
      <c r="F5450" t="s">
        <v>925</v>
      </c>
      <c r="G5450" s="10">
        <f t="shared" si="342"/>
        <v>46015</v>
      </c>
      <c r="H5450" t="s">
        <v>284</v>
      </c>
      <c r="I5450" s="12" t="str">
        <f t="shared" si="343"/>
        <v>111861664928</v>
      </c>
      <c r="J5450" s="10">
        <v>46015</v>
      </c>
      <c r="K5450" s="11">
        <v>1664928</v>
      </c>
      <c r="L5450" s="11">
        <f t="shared" si="341"/>
        <v>0</v>
      </c>
      <c r="N5450" s="13" t="s">
        <v>1107</v>
      </c>
    </row>
    <row r="5451" spans="1:14">
      <c r="A5451" t="s">
        <v>53</v>
      </c>
      <c r="B5451" t="s">
        <v>41</v>
      </c>
      <c r="C5451">
        <v>31633</v>
      </c>
      <c r="D5451" s="10">
        <v>45985</v>
      </c>
      <c r="E5451" s="11">
        <v>1279833</v>
      </c>
      <c r="F5451" t="s">
        <v>925</v>
      </c>
      <c r="G5451" s="10">
        <f t="shared" si="342"/>
        <v>46015</v>
      </c>
      <c r="H5451" t="s">
        <v>284</v>
      </c>
      <c r="I5451" s="12" t="str">
        <f t="shared" si="343"/>
        <v>316331279833</v>
      </c>
      <c r="J5451" s="10">
        <v>46015</v>
      </c>
      <c r="K5451" s="11">
        <v>1279833</v>
      </c>
      <c r="L5451" s="11">
        <f t="shared" si="341"/>
        <v>0</v>
      </c>
      <c r="N5451" s="13" t="s">
        <v>1108</v>
      </c>
    </row>
    <row r="5452" spans="1:14">
      <c r="A5452" t="s">
        <v>679</v>
      </c>
      <c r="B5452" t="s">
        <v>41</v>
      </c>
      <c r="C5452">
        <v>76479</v>
      </c>
      <c r="D5452" s="10">
        <v>45985</v>
      </c>
      <c r="E5452" s="11">
        <v>1113840</v>
      </c>
      <c r="F5452" t="s">
        <v>925</v>
      </c>
      <c r="G5452" s="10">
        <f t="shared" si="342"/>
        <v>46015</v>
      </c>
      <c r="H5452" t="s">
        <v>284</v>
      </c>
      <c r="I5452" s="12" t="str">
        <f t="shared" si="343"/>
        <v>764791113840</v>
      </c>
      <c r="J5452" s="10">
        <v>45979</v>
      </c>
      <c r="K5452" s="11">
        <v>1113840</v>
      </c>
      <c r="L5452" s="11">
        <f t="shared" si="341"/>
        <v>0</v>
      </c>
      <c r="N5452" t="s">
        <v>1054</v>
      </c>
    </row>
    <row r="5453" spans="1:14">
      <c r="A5453" t="s">
        <v>60</v>
      </c>
      <c r="B5453" t="s">
        <v>41</v>
      </c>
      <c r="C5453">
        <v>32</v>
      </c>
      <c r="D5453" s="10">
        <v>45985</v>
      </c>
      <c r="E5453" s="11">
        <v>89943</v>
      </c>
      <c r="F5453" t="s">
        <v>925</v>
      </c>
      <c r="G5453" s="10">
        <f t="shared" si="342"/>
        <v>46015</v>
      </c>
      <c r="H5453" t="s">
        <v>284</v>
      </c>
      <c r="I5453" s="12" t="str">
        <f t="shared" si="343"/>
        <v>3289943</v>
      </c>
      <c r="J5453" s="10">
        <v>46015</v>
      </c>
      <c r="K5453" s="11">
        <v>89943</v>
      </c>
      <c r="L5453" s="11">
        <f t="shared" si="341"/>
        <v>0</v>
      </c>
      <c r="N5453" s="13" t="s">
        <v>1109</v>
      </c>
    </row>
    <row r="5454" spans="1:14">
      <c r="A5454" t="s">
        <v>305</v>
      </c>
      <c r="B5454" t="s">
        <v>41</v>
      </c>
      <c r="C5454">
        <v>5451373</v>
      </c>
      <c r="D5454" s="10">
        <v>45985</v>
      </c>
      <c r="E5454" s="11">
        <v>2004940</v>
      </c>
      <c r="F5454" t="s">
        <v>925</v>
      </c>
      <c r="G5454" s="10">
        <f t="shared" si="342"/>
        <v>46015</v>
      </c>
      <c r="H5454" t="s">
        <v>284</v>
      </c>
      <c r="I5454" s="12" t="str">
        <f t="shared" si="343"/>
        <v>54513732004940</v>
      </c>
      <c r="J5454" s="10">
        <v>45985</v>
      </c>
      <c r="K5454" s="11">
        <v>2004940</v>
      </c>
      <c r="L5454" s="11">
        <f t="shared" si="341"/>
        <v>0</v>
      </c>
      <c r="N5454" t="s">
        <v>1084</v>
      </c>
    </row>
    <row r="5455" spans="1:14">
      <c r="A5455" t="s">
        <v>336</v>
      </c>
      <c r="B5455" t="s">
        <v>41</v>
      </c>
      <c r="C5455">
        <v>65298</v>
      </c>
      <c r="D5455" s="10">
        <v>45985</v>
      </c>
      <c r="E5455" s="11">
        <v>393929</v>
      </c>
      <c r="F5455" t="s">
        <v>925</v>
      </c>
      <c r="G5455" s="10">
        <f t="shared" si="342"/>
        <v>46015</v>
      </c>
      <c r="H5455" t="s">
        <v>284</v>
      </c>
      <c r="I5455" s="12" t="str">
        <f t="shared" si="343"/>
        <v>65298393929</v>
      </c>
      <c r="J5455" s="10">
        <v>45985</v>
      </c>
      <c r="K5455" s="11">
        <v>393929</v>
      </c>
      <c r="L5455" s="11">
        <f t="shared" si="341"/>
        <v>0</v>
      </c>
      <c r="N5455" t="s">
        <v>1064</v>
      </c>
    </row>
    <row r="5456" spans="1:14" ht="15" customHeight="1">
      <c r="A5456" t="s">
        <v>305</v>
      </c>
      <c r="B5456" t="s">
        <v>41</v>
      </c>
      <c r="C5456">
        <v>5451379</v>
      </c>
      <c r="D5456" s="10">
        <v>45985</v>
      </c>
      <c r="E5456" s="11">
        <v>1444970</v>
      </c>
      <c r="F5456" t="s">
        <v>925</v>
      </c>
      <c r="G5456" s="10">
        <f t="shared" si="342"/>
        <v>46015</v>
      </c>
      <c r="H5456" t="s">
        <v>284</v>
      </c>
      <c r="I5456" s="12" t="str">
        <f t="shared" si="343"/>
        <v>54513791444970</v>
      </c>
      <c r="J5456" s="10">
        <v>45985</v>
      </c>
      <c r="K5456" s="11">
        <v>1444970</v>
      </c>
      <c r="L5456" s="11">
        <f t="shared" si="341"/>
        <v>0</v>
      </c>
      <c r="N5456" t="s">
        <v>1084</v>
      </c>
    </row>
    <row r="5457" spans="1:14">
      <c r="A5457" t="s">
        <v>1110</v>
      </c>
      <c r="B5457" t="s">
        <v>41</v>
      </c>
      <c r="C5457">
        <v>332</v>
      </c>
      <c r="D5457" s="10">
        <v>45985</v>
      </c>
      <c r="E5457" s="11">
        <v>247455</v>
      </c>
      <c r="F5457" t="s">
        <v>925</v>
      </c>
      <c r="G5457" s="10">
        <f t="shared" si="342"/>
        <v>46015</v>
      </c>
      <c r="H5457" t="s">
        <v>284</v>
      </c>
      <c r="I5457" s="12" t="str">
        <f t="shared" si="343"/>
        <v>332247455</v>
      </c>
      <c r="J5457" s="10">
        <v>46021</v>
      </c>
      <c r="K5457" s="11">
        <v>247455</v>
      </c>
      <c r="L5457" s="11">
        <f t="shared" si="341"/>
        <v>0</v>
      </c>
      <c r="N5457" s="13" t="s">
        <v>1111</v>
      </c>
    </row>
    <row r="5458" spans="1:14">
      <c r="A5458" t="s">
        <v>1110</v>
      </c>
      <c r="B5458" t="s">
        <v>41</v>
      </c>
      <c r="C5458">
        <v>333</v>
      </c>
      <c r="D5458" s="10">
        <v>45985</v>
      </c>
      <c r="E5458" s="11">
        <v>56228</v>
      </c>
      <c r="F5458" t="s">
        <v>925</v>
      </c>
      <c r="G5458" s="10">
        <f t="shared" si="342"/>
        <v>46015</v>
      </c>
      <c r="H5458" t="s">
        <v>284</v>
      </c>
      <c r="I5458" s="12" t="str">
        <f t="shared" si="343"/>
        <v>33356228</v>
      </c>
      <c r="J5458" s="10">
        <v>46022</v>
      </c>
      <c r="K5458" s="11">
        <v>56228</v>
      </c>
      <c r="L5458" s="11">
        <f t="shared" si="341"/>
        <v>0</v>
      </c>
      <c r="N5458" s="13" t="s">
        <v>1111</v>
      </c>
    </row>
    <row r="5459" spans="1:14" ht="14.15" customHeight="1">
      <c r="A5459" t="s">
        <v>1112</v>
      </c>
      <c r="B5459" t="s">
        <v>41</v>
      </c>
      <c r="C5459">
        <v>2994153</v>
      </c>
      <c r="D5459" s="10">
        <v>45986</v>
      </c>
      <c r="E5459" s="11">
        <v>258270</v>
      </c>
      <c r="F5459" t="s">
        <v>925</v>
      </c>
      <c r="G5459" s="10">
        <f t="shared" si="342"/>
        <v>46016</v>
      </c>
      <c r="H5459" t="s">
        <v>284</v>
      </c>
      <c r="I5459" s="12" t="str">
        <f t="shared" si="343"/>
        <v>2994153258270</v>
      </c>
      <c r="J5459" s="10">
        <v>45986</v>
      </c>
      <c r="K5459" s="11">
        <v>258270</v>
      </c>
      <c r="L5459" s="11">
        <f t="shared" si="341"/>
        <v>0</v>
      </c>
    </row>
    <row r="5460" spans="1:14">
      <c r="A5460" t="s">
        <v>720</v>
      </c>
      <c r="B5460" t="s">
        <v>41</v>
      </c>
      <c r="C5460">
        <v>66626</v>
      </c>
      <c r="D5460" s="10">
        <v>45986</v>
      </c>
      <c r="E5460" s="11">
        <v>239990</v>
      </c>
      <c r="F5460" t="s">
        <v>925</v>
      </c>
      <c r="G5460" s="10">
        <f t="shared" si="342"/>
        <v>46016</v>
      </c>
      <c r="H5460" t="s">
        <v>284</v>
      </c>
      <c r="I5460" s="12" t="str">
        <f t="shared" si="343"/>
        <v>66626239990</v>
      </c>
      <c r="J5460" s="10">
        <v>45986</v>
      </c>
      <c r="K5460" s="11">
        <v>239990</v>
      </c>
      <c r="L5460" s="11">
        <f t="shared" si="341"/>
        <v>0</v>
      </c>
    </row>
    <row r="5461" spans="1:14">
      <c r="A5461" t="s">
        <v>674</v>
      </c>
      <c r="B5461" t="s">
        <v>41</v>
      </c>
      <c r="C5461">
        <v>1990616</v>
      </c>
      <c r="D5461" s="10">
        <v>45986</v>
      </c>
      <c r="E5461" s="11">
        <v>659980</v>
      </c>
      <c r="F5461" t="s">
        <v>925</v>
      </c>
      <c r="G5461" s="10">
        <f t="shared" si="342"/>
        <v>46016</v>
      </c>
      <c r="H5461" t="s">
        <v>284</v>
      </c>
      <c r="I5461" s="12" t="str">
        <f t="shared" si="343"/>
        <v>1990616659980</v>
      </c>
      <c r="J5461" s="10">
        <v>45986</v>
      </c>
      <c r="K5461" s="11">
        <v>659980</v>
      </c>
      <c r="L5461" s="11">
        <f t="shared" si="341"/>
        <v>0</v>
      </c>
    </row>
    <row r="5462" spans="1:14">
      <c r="A5462" t="s">
        <v>853</v>
      </c>
      <c r="B5462" t="s">
        <v>41</v>
      </c>
      <c r="C5462">
        <v>2181033</v>
      </c>
      <c r="D5462" s="10">
        <v>45986</v>
      </c>
      <c r="E5462" s="11">
        <v>711960</v>
      </c>
      <c r="F5462" t="s">
        <v>925</v>
      </c>
      <c r="G5462" s="10">
        <f t="shared" si="342"/>
        <v>46016</v>
      </c>
      <c r="H5462" t="s">
        <v>284</v>
      </c>
      <c r="I5462" s="12" t="str">
        <f t="shared" si="343"/>
        <v>2181033711960</v>
      </c>
      <c r="J5462" s="10">
        <v>45986</v>
      </c>
      <c r="K5462" s="11">
        <v>711960</v>
      </c>
      <c r="L5462" s="11">
        <f t="shared" si="341"/>
        <v>0</v>
      </c>
    </row>
    <row r="5463" spans="1:14">
      <c r="A5463" t="s">
        <v>674</v>
      </c>
      <c r="B5463" t="s">
        <v>41</v>
      </c>
      <c r="C5463">
        <v>1990683</v>
      </c>
      <c r="D5463" s="10">
        <v>45986</v>
      </c>
      <c r="E5463" s="11">
        <v>1499980</v>
      </c>
      <c r="F5463" t="s">
        <v>925</v>
      </c>
      <c r="G5463" s="10">
        <f t="shared" si="342"/>
        <v>46016</v>
      </c>
      <c r="H5463" t="s">
        <v>284</v>
      </c>
      <c r="I5463" s="12" t="str">
        <f t="shared" si="343"/>
        <v>19906831499980</v>
      </c>
      <c r="J5463" s="10">
        <v>45985</v>
      </c>
      <c r="K5463" s="11">
        <v>1499980</v>
      </c>
      <c r="L5463" s="11">
        <f t="shared" si="341"/>
        <v>0</v>
      </c>
    </row>
    <row r="5464" spans="1:14">
      <c r="A5464" t="s">
        <v>148</v>
      </c>
      <c r="B5464" t="s">
        <v>41</v>
      </c>
      <c r="C5464">
        <v>2431</v>
      </c>
      <c r="D5464" s="10">
        <v>45986</v>
      </c>
      <c r="E5464" s="11">
        <v>1703211</v>
      </c>
      <c r="F5464" t="s">
        <v>288</v>
      </c>
      <c r="G5464" s="10">
        <f t="shared" si="342"/>
        <v>46016</v>
      </c>
      <c r="H5464" t="s">
        <v>284</v>
      </c>
      <c r="I5464" s="12" t="str">
        <f t="shared" si="343"/>
        <v>24311703211</v>
      </c>
      <c r="J5464" s="252">
        <v>46052</v>
      </c>
      <c r="K5464" s="11">
        <v>1703211</v>
      </c>
      <c r="L5464" s="11">
        <f t="shared" si="341"/>
        <v>0</v>
      </c>
      <c r="M5464" t="s">
        <v>149</v>
      </c>
    </row>
    <row r="5465" spans="1:14">
      <c r="A5465" t="s">
        <v>58</v>
      </c>
      <c r="B5465" t="s">
        <v>41</v>
      </c>
      <c r="C5465">
        <v>5614</v>
      </c>
      <c r="D5465" s="10">
        <v>45986</v>
      </c>
      <c r="E5465" s="11">
        <v>75000</v>
      </c>
      <c r="F5465" t="s">
        <v>288</v>
      </c>
      <c r="G5465" s="10">
        <f t="shared" si="342"/>
        <v>46016</v>
      </c>
      <c r="H5465" t="s">
        <v>284</v>
      </c>
      <c r="I5465" s="12" t="str">
        <f t="shared" si="343"/>
        <v>561475000</v>
      </c>
      <c r="J5465" s="10">
        <v>46015</v>
      </c>
      <c r="K5465" s="11">
        <v>75000</v>
      </c>
      <c r="L5465" s="11">
        <f t="shared" si="341"/>
        <v>0</v>
      </c>
    </row>
    <row r="5466" spans="1:14" ht="15" customHeight="1">
      <c r="A5466" t="s">
        <v>54</v>
      </c>
      <c r="B5466" t="s">
        <v>41</v>
      </c>
      <c r="C5466">
        <v>102200</v>
      </c>
      <c r="D5466" s="10">
        <v>45986</v>
      </c>
      <c r="E5466" s="11">
        <v>275972</v>
      </c>
      <c r="F5466" t="s">
        <v>288</v>
      </c>
      <c r="G5466" s="10">
        <f t="shared" si="342"/>
        <v>46016</v>
      </c>
      <c r="H5466" t="s">
        <v>284</v>
      </c>
      <c r="I5466" s="12" t="str">
        <f t="shared" si="343"/>
        <v>102200275972</v>
      </c>
      <c r="J5466" s="10">
        <v>46015</v>
      </c>
      <c r="K5466" s="11">
        <v>275972</v>
      </c>
      <c r="L5466" s="11">
        <f t="shared" si="341"/>
        <v>0</v>
      </c>
    </row>
    <row r="5467" spans="1:14" ht="14.15" customHeight="1">
      <c r="A5467" t="s">
        <v>610</v>
      </c>
      <c r="B5467" t="s">
        <v>41</v>
      </c>
      <c r="C5467">
        <v>105</v>
      </c>
      <c r="D5467" s="10">
        <v>45986</v>
      </c>
      <c r="E5467" s="11">
        <v>3186166</v>
      </c>
      <c r="F5467" t="s">
        <v>288</v>
      </c>
      <c r="G5467" s="10">
        <f t="shared" si="342"/>
        <v>46016</v>
      </c>
      <c r="H5467" t="s">
        <v>327</v>
      </c>
      <c r="I5467" s="12" t="str">
        <f t="shared" si="343"/>
        <v>1053186166</v>
      </c>
      <c r="L5467" s="11">
        <f t="shared" si="341"/>
        <v>-3186166</v>
      </c>
    </row>
    <row r="5468" spans="1:14">
      <c r="A5468" t="s">
        <v>610</v>
      </c>
      <c r="B5468" t="s">
        <v>41</v>
      </c>
      <c r="C5468">
        <v>106</v>
      </c>
      <c r="D5468" s="10">
        <v>45986</v>
      </c>
      <c r="E5468" s="11">
        <v>3186166</v>
      </c>
      <c r="F5468" t="s">
        <v>288</v>
      </c>
      <c r="G5468" s="10">
        <f t="shared" si="342"/>
        <v>46016</v>
      </c>
      <c r="H5468" t="s">
        <v>284</v>
      </c>
      <c r="I5468" s="12" t="str">
        <f t="shared" si="343"/>
        <v>1063186166</v>
      </c>
      <c r="J5468" s="10">
        <v>46002</v>
      </c>
      <c r="K5468" s="11">
        <v>3186166</v>
      </c>
      <c r="L5468" s="11">
        <f t="shared" si="341"/>
        <v>0</v>
      </c>
      <c r="M5468" t="s">
        <v>1113</v>
      </c>
    </row>
    <row r="5469" spans="1:14">
      <c r="A5469" t="s">
        <v>1114</v>
      </c>
      <c r="B5469" t="s">
        <v>41</v>
      </c>
      <c r="C5469">
        <v>1967</v>
      </c>
      <c r="D5469" s="10">
        <v>45986</v>
      </c>
      <c r="E5469" s="11">
        <v>826960</v>
      </c>
      <c r="F5469" t="s">
        <v>288</v>
      </c>
      <c r="G5469" s="10">
        <f t="shared" si="342"/>
        <v>46016</v>
      </c>
      <c r="H5469" t="s">
        <v>284</v>
      </c>
      <c r="I5469" s="12" t="str">
        <f t="shared" si="343"/>
        <v>1967826960</v>
      </c>
      <c r="J5469" s="10">
        <v>45986</v>
      </c>
      <c r="K5469" s="11">
        <v>826960</v>
      </c>
      <c r="L5469" s="11">
        <f t="shared" si="341"/>
        <v>0</v>
      </c>
    </row>
    <row r="5470" spans="1:14">
      <c r="A5470" t="s">
        <v>46</v>
      </c>
      <c r="B5470" t="s">
        <v>41</v>
      </c>
      <c r="C5470">
        <v>26720</v>
      </c>
      <c r="D5470" s="10">
        <v>45986</v>
      </c>
      <c r="E5470" s="11">
        <v>489579</v>
      </c>
      <c r="F5470" t="s">
        <v>288</v>
      </c>
      <c r="G5470" s="10">
        <f t="shared" si="342"/>
        <v>46016</v>
      </c>
      <c r="H5470" t="s">
        <v>284</v>
      </c>
      <c r="I5470" s="12" t="str">
        <f t="shared" si="343"/>
        <v>26720489579</v>
      </c>
      <c r="J5470" s="10">
        <v>46015</v>
      </c>
      <c r="K5470" s="11">
        <v>489579</v>
      </c>
      <c r="L5470" s="11">
        <f t="shared" si="341"/>
        <v>0</v>
      </c>
    </row>
    <row r="5471" spans="1:14">
      <c r="A5471" t="s">
        <v>654</v>
      </c>
      <c r="B5471" t="s">
        <v>41</v>
      </c>
      <c r="C5471">
        <v>11056803</v>
      </c>
      <c r="D5471" s="10">
        <v>45986</v>
      </c>
      <c r="E5471" s="11">
        <v>150221</v>
      </c>
      <c r="F5471" t="s">
        <v>288</v>
      </c>
      <c r="G5471" s="10">
        <f t="shared" si="342"/>
        <v>46016</v>
      </c>
      <c r="H5471" t="s">
        <v>284</v>
      </c>
      <c r="I5471" s="12" t="str">
        <f t="shared" si="343"/>
        <v>11056803150221</v>
      </c>
      <c r="J5471" s="10">
        <v>45986</v>
      </c>
      <c r="K5471" s="11">
        <v>150221</v>
      </c>
      <c r="L5471" s="11">
        <f t="shared" si="341"/>
        <v>0</v>
      </c>
    </row>
    <row r="5472" spans="1:14">
      <c r="A5472" t="s">
        <v>47</v>
      </c>
      <c r="B5472" t="s">
        <v>41</v>
      </c>
      <c r="C5472">
        <v>14815</v>
      </c>
      <c r="D5472" s="10">
        <v>45986</v>
      </c>
      <c r="E5472" s="11">
        <v>399923</v>
      </c>
      <c r="F5472" t="s">
        <v>288</v>
      </c>
      <c r="G5472" s="10">
        <f t="shared" si="342"/>
        <v>46016</v>
      </c>
      <c r="H5472" t="s">
        <v>284</v>
      </c>
      <c r="I5472" s="12" t="str">
        <f t="shared" si="343"/>
        <v>14815399923</v>
      </c>
      <c r="J5472" s="10">
        <v>46015</v>
      </c>
      <c r="K5472" s="11">
        <v>399923</v>
      </c>
      <c r="L5472" s="11">
        <f t="shared" si="341"/>
        <v>0</v>
      </c>
    </row>
    <row r="5473" spans="1:14">
      <c r="A5473" t="s">
        <v>47</v>
      </c>
      <c r="B5473" t="s">
        <v>41</v>
      </c>
      <c r="C5473">
        <v>14814</v>
      </c>
      <c r="D5473" s="10">
        <v>45986</v>
      </c>
      <c r="E5473" s="11">
        <v>1963613</v>
      </c>
      <c r="F5473" t="s">
        <v>288</v>
      </c>
      <c r="G5473" s="10">
        <f t="shared" si="342"/>
        <v>46016</v>
      </c>
      <c r="H5473" t="s">
        <v>284</v>
      </c>
      <c r="I5473" s="12" t="str">
        <f t="shared" si="343"/>
        <v>148141963613</v>
      </c>
      <c r="J5473" s="10">
        <v>46015</v>
      </c>
      <c r="K5473" s="11">
        <v>1963613</v>
      </c>
      <c r="L5473" s="11">
        <f t="shared" si="341"/>
        <v>0</v>
      </c>
    </row>
    <row r="5474" spans="1:14">
      <c r="A5474" t="s">
        <v>919</v>
      </c>
      <c r="B5474" t="s">
        <v>297</v>
      </c>
      <c r="C5474">
        <v>299</v>
      </c>
      <c r="D5474" s="10">
        <v>45986</v>
      </c>
      <c r="E5474" s="11">
        <v>234000</v>
      </c>
      <c r="F5474" t="s">
        <v>288</v>
      </c>
      <c r="G5474" s="10">
        <f t="shared" si="342"/>
        <v>46016</v>
      </c>
      <c r="H5474" t="s">
        <v>284</v>
      </c>
      <c r="I5474" s="12" t="str">
        <f t="shared" si="343"/>
        <v>299234000</v>
      </c>
      <c r="J5474" s="10">
        <v>45987</v>
      </c>
      <c r="K5474" s="11">
        <v>234000</v>
      </c>
      <c r="L5474" s="11">
        <f t="shared" si="341"/>
        <v>0</v>
      </c>
    </row>
    <row r="5475" spans="1:14">
      <c r="A5475" t="s">
        <v>919</v>
      </c>
      <c r="B5475" t="s">
        <v>297</v>
      </c>
      <c r="C5475">
        <v>300</v>
      </c>
      <c r="D5475" s="10">
        <v>45986</v>
      </c>
      <c r="E5475" s="11">
        <v>806000</v>
      </c>
      <c r="F5475" t="s">
        <v>288</v>
      </c>
      <c r="G5475" s="10">
        <f t="shared" si="342"/>
        <v>46016</v>
      </c>
      <c r="H5475" t="s">
        <v>284</v>
      </c>
      <c r="I5475" s="12" t="str">
        <f t="shared" si="343"/>
        <v>300806000</v>
      </c>
      <c r="J5475" s="10">
        <v>45987</v>
      </c>
      <c r="K5475" s="11">
        <v>806000</v>
      </c>
      <c r="L5475" s="11">
        <f t="shared" si="341"/>
        <v>0</v>
      </c>
    </row>
    <row r="5476" spans="1:14">
      <c r="A5476" t="s">
        <v>919</v>
      </c>
      <c r="B5476" t="s">
        <v>297</v>
      </c>
      <c r="C5476">
        <v>298</v>
      </c>
      <c r="D5476" s="10">
        <v>45986</v>
      </c>
      <c r="E5476" s="11">
        <v>1040000</v>
      </c>
      <c r="F5476" t="s">
        <v>288</v>
      </c>
      <c r="G5476" s="10">
        <f t="shared" si="342"/>
        <v>46016</v>
      </c>
      <c r="H5476" t="s">
        <v>327</v>
      </c>
      <c r="I5476" s="12" t="str">
        <f t="shared" si="343"/>
        <v>2981040000</v>
      </c>
      <c r="L5476" s="11">
        <f t="shared" si="341"/>
        <v>-1040000</v>
      </c>
    </row>
    <row r="5477" spans="1:14">
      <c r="A5477" t="s">
        <v>610</v>
      </c>
      <c r="B5477" t="s">
        <v>310</v>
      </c>
      <c r="C5477">
        <v>23</v>
      </c>
      <c r="D5477" s="10">
        <v>45986</v>
      </c>
      <c r="E5477" s="11">
        <v>-3186166</v>
      </c>
      <c r="F5477" t="s">
        <v>288</v>
      </c>
      <c r="G5477" s="10">
        <f t="shared" si="342"/>
        <v>46016</v>
      </c>
      <c r="H5477" t="s">
        <v>311</v>
      </c>
      <c r="I5477" s="12" t="str">
        <f t="shared" si="343"/>
        <v>23-3186166</v>
      </c>
      <c r="L5477" s="11">
        <f t="shared" si="341"/>
        <v>3186166</v>
      </c>
    </row>
    <row r="5478" spans="1:14">
      <c r="A5478" t="s">
        <v>919</v>
      </c>
      <c r="B5478" t="s">
        <v>310</v>
      </c>
      <c r="C5478">
        <v>67</v>
      </c>
      <c r="D5478" s="10">
        <v>45986</v>
      </c>
      <c r="E5478" s="11">
        <v>-1040000</v>
      </c>
      <c r="F5478" t="s">
        <v>288</v>
      </c>
      <c r="G5478" s="10">
        <f t="shared" si="342"/>
        <v>46016</v>
      </c>
      <c r="H5478" t="s">
        <v>311</v>
      </c>
      <c r="I5478" s="12" t="str">
        <f t="shared" si="343"/>
        <v>67-1040000</v>
      </c>
      <c r="L5478" s="11">
        <f t="shared" si="341"/>
        <v>1040000</v>
      </c>
    </row>
    <row r="5479" spans="1:14">
      <c r="A5479" t="s">
        <v>317</v>
      </c>
      <c r="B5479" t="s">
        <v>41</v>
      </c>
      <c r="C5479">
        <v>25409969</v>
      </c>
      <c r="D5479" s="10">
        <v>45986</v>
      </c>
      <c r="E5479" s="11">
        <v>711960</v>
      </c>
      <c r="F5479" t="s">
        <v>288</v>
      </c>
      <c r="G5479" s="10">
        <f t="shared" si="342"/>
        <v>46016</v>
      </c>
      <c r="H5479" t="s">
        <v>284</v>
      </c>
      <c r="I5479" s="12" t="str">
        <f t="shared" si="343"/>
        <v>25409969711960</v>
      </c>
      <c r="J5479" s="10">
        <v>45986</v>
      </c>
      <c r="K5479" s="11">
        <v>711960</v>
      </c>
      <c r="L5479" s="11">
        <f t="shared" si="341"/>
        <v>0</v>
      </c>
    </row>
    <row r="5480" spans="1:14">
      <c r="A5480" t="s">
        <v>1115</v>
      </c>
      <c r="B5480" t="s">
        <v>41</v>
      </c>
      <c r="C5480">
        <v>11020</v>
      </c>
      <c r="D5480" s="10">
        <v>45987</v>
      </c>
      <c r="E5480" s="11">
        <v>85880</v>
      </c>
      <c r="F5480" t="s">
        <v>925</v>
      </c>
      <c r="G5480" s="10">
        <f t="shared" si="342"/>
        <v>46017</v>
      </c>
      <c r="H5480" t="s">
        <v>284</v>
      </c>
      <c r="I5480" s="12" t="str">
        <f t="shared" si="343"/>
        <v>1102085880</v>
      </c>
      <c r="J5480" s="10">
        <v>45987</v>
      </c>
      <c r="K5480" s="11">
        <v>85880</v>
      </c>
      <c r="L5480" s="11">
        <f t="shared" si="341"/>
        <v>0</v>
      </c>
    </row>
    <row r="5481" spans="1:14">
      <c r="A5481" t="s">
        <v>668</v>
      </c>
      <c r="B5481" t="s">
        <v>41</v>
      </c>
      <c r="C5481">
        <v>53775770</v>
      </c>
      <c r="D5481" s="10">
        <v>45987</v>
      </c>
      <c r="E5481" s="11">
        <v>7946</v>
      </c>
      <c r="F5481" t="s">
        <v>925</v>
      </c>
      <c r="G5481" s="10">
        <f t="shared" si="342"/>
        <v>46017</v>
      </c>
      <c r="H5481" t="s">
        <v>284</v>
      </c>
      <c r="I5481" s="12" t="str">
        <f t="shared" si="343"/>
        <v>537757707946</v>
      </c>
      <c r="J5481" s="10">
        <v>45987</v>
      </c>
      <c r="K5481" s="11">
        <v>7946</v>
      </c>
      <c r="L5481" s="11">
        <f t="shared" si="341"/>
        <v>0</v>
      </c>
    </row>
    <row r="5482" spans="1:14">
      <c r="A5482" t="s">
        <v>668</v>
      </c>
      <c r="B5482" t="s">
        <v>297</v>
      </c>
      <c r="C5482">
        <v>14317315</v>
      </c>
      <c r="D5482" s="10">
        <v>45987</v>
      </c>
      <c r="E5482" s="11">
        <v>3738</v>
      </c>
      <c r="F5482" t="s">
        <v>925</v>
      </c>
      <c r="G5482" s="10">
        <f t="shared" si="342"/>
        <v>46017</v>
      </c>
      <c r="H5482" t="s">
        <v>284</v>
      </c>
      <c r="I5482" s="12" t="str">
        <f t="shared" si="343"/>
        <v>143173153738</v>
      </c>
      <c r="J5482" s="10">
        <v>45987</v>
      </c>
      <c r="K5482" s="11">
        <v>3738</v>
      </c>
      <c r="L5482" s="11">
        <f t="shared" si="341"/>
        <v>0</v>
      </c>
    </row>
    <row r="5483" spans="1:14">
      <c r="A5483" t="s">
        <v>1013</v>
      </c>
      <c r="B5483" t="s">
        <v>310</v>
      </c>
      <c r="C5483">
        <v>11673803</v>
      </c>
      <c r="D5483" s="10">
        <v>45987</v>
      </c>
      <c r="E5483" s="11">
        <v>-102</v>
      </c>
      <c r="F5483" t="s">
        <v>925</v>
      </c>
      <c r="G5483" s="10">
        <f t="shared" si="342"/>
        <v>46017</v>
      </c>
      <c r="H5483" t="s">
        <v>311</v>
      </c>
      <c r="I5483" s="12" t="str">
        <f t="shared" si="343"/>
        <v>11673803-102</v>
      </c>
      <c r="L5483" s="11">
        <f t="shared" si="341"/>
        <v>102</v>
      </c>
    </row>
    <row r="5484" spans="1:14">
      <c r="A5484" t="s">
        <v>914</v>
      </c>
      <c r="B5484" t="s">
        <v>41</v>
      </c>
      <c r="C5484">
        <v>56752370</v>
      </c>
      <c r="D5484" s="10">
        <v>45987</v>
      </c>
      <c r="E5484" s="11">
        <v>3257</v>
      </c>
      <c r="F5484" t="s">
        <v>925</v>
      </c>
      <c r="G5484" s="10">
        <f t="shared" si="342"/>
        <v>46017</v>
      </c>
      <c r="H5484" t="s">
        <v>284</v>
      </c>
      <c r="I5484" s="12" t="str">
        <f t="shared" si="343"/>
        <v>567523703257</v>
      </c>
      <c r="J5484" s="10">
        <v>45987</v>
      </c>
      <c r="K5484" s="11">
        <v>3257</v>
      </c>
      <c r="L5484" s="11">
        <f t="shared" si="341"/>
        <v>0</v>
      </c>
      <c r="N5484" s="13" t="s">
        <v>1014</v>
      </c>
    </row>
    <row r="5485" spans="1:14">
      <c r="A5485" t="s">
        <v>53</v>
      </c>
      <c r="B5485" t="s">
        <v>310</v>
      </c>
      <c r="C5485">
        <v>4646</v>
      </c>
      <c r="D5485" s="10">
        <v>45987</v>
      </c>
      <c r="E5485" s="11">
        <v>-1279833</v>
      </c>
      <c r="F5485" t="s">
        <v>925</v>
      </c>
      <c r="G5485" s="10">
        <f t="shared" si="342"/>
        <v>46017</v>
      </c>
      <c r="H5485" t="s">
        <v>311</v>
      </c>
      <c r="I5485" s="12" t="str">
        <f t="shared" si="343"/>
        <v>4646-1279833</v>
      </c>
      <c r="L5485" s="251">
        <f t="shared" si="341"/>
        <v>1279833</v>
      </c>
      <c r="N5485" t="s">
        <v>1108</v>
      </c>
    </row>
    <row r="5486" spans="1:14">
      <c r="A5486" t="s">
        <v>65</v>
      </c>
      <c r="B5486" t="s">
        <v>41</v>
      </c>
      <c r="C5486">
        <v>6342</v>
      </c>
      <c r="D5486" s="10">
        <v>45987</v>
      </c>
      <c r="E5486" s="11">
        <v>273551</v>
      </c>
      <c r="F5486" t="s">
        <v>288</v>
      </c>
      <c r="G5486" s="10">
        <f t="shared" si="342"/>
        <v>46017</v>
      </c>
      <c r="H5486" t="s">
        <v>284</v>
      </c>
      <c r="I5486" s="12" t="str">
        <f t="shared" si="343"/>
        <v>6342273551</v>
      </c>
      <c r="J5486" s="10">
        <v>46015</v>
      </c>
      <c r="K5486" s="11">
        <v>273551</v>
      </c>
      <c r="L5486" s="11">
        <f t="shared" si="341"/>
        <v>0</v>
      </c>
    </row>
    <row r="5487" spans="1:14">
      <c r="A5487" t="s">
        <v>45</v>
      </c>
      <c r="B5487" t="s">
        <v>41</v>
      </c>
      <c r="C5487">
        <v>338</v>
      </c>
      <c r="D5487" s="10">
        <v>45987</v>
      </c>
      <c r="E5487" s="11">
        <v>56228</v>
      </c>
      <c r="F5487" t="s">
        <v>288</v>
      </c>
      <c r="G5487" s="10">
        <f t="shared" si="342"/>
        <v>46017</v>
      </c>
      <c r="H5487" t="s">
        <v>284</v>
      </c>
      <c r="I5487" s="12" t="str">
        <f t="shared" si="343"/>
        <v>33856228</v>
      </c>
      <c r="J5487" s="10">
        <v>46022</v>
      </c>
      <c r="K5487" s="11">
        <v>56228</v>
      </c>
      <c r="L5487" s="11">
        <f t="shared" si="341"/>
        <v>0</v>
      </c>
    </row>
    <row r="5488" spans="1:14">
      <c r="A5488" t="s">
        <v>57</v>
      </c>
      <c r="B5488" t="s">
        <v>41</v>
      </c>
      <c r="C5488">
        <v>631434</v>
      </c>
      <c r="D5488" s="10">
        <v>45987</v>
      </c>
      <c r="E5488" s="11">
        <v>135502</v>
      </c>
      <c r="F5488" t="s">
        <v>288</v>
      </c>
      <c r="G5488" s="10">
        <f t="shared" si="342"/>
        <v>46017</v>
      </c>
      <c r="H5488" t="s">
        <v>284</v>
      </c>
      <c r="I5488" s="12" t="str">
        <f t="shared" si="343"/>
        <v>631434135502</v>
      </c>
      <c r="J5488" s="10">
        <v>46015</v>
      </c>
      <c r="K5488" s="11">
        <v>135502</v>
      </c>
      <c r="L5488" s="11">
        <f t="shared" ref="L5488:L5551" si="344">+K5488-E5488</f>
        <v>0</v>
      </c>
    </row>
    <row r="5489" spans="1:13">
      <c r="A5489" t="s">
        <v>47</v>
      </c>
      <c r="B5489" t="s">
        <v>41</v>
      </c>
      <c r="C5489">
        <v>14826</v>
      </c>
      <c r="D5489" s="10">
        <v>45987</v>
      </c>
      <c r="E5489" s="11">
        <v>2580253</v>
      </c>
      <c r="F5489" t="s">
        <v>288</v>
      </c>
      <c r="G5489" s="10">
        <f t="shared" si="342"/>
        <v>46017</v>
      </c>
      <c r="H5489" t="s">
        <v>284</v>
      </c>
      <c r="I5489" s="12" t="str">
        <f t="shared" si="343"/>
        <v>148262580253</v>
      </c>
      <c r="J5489" s="10">
        <v>46015</v>
      </c>
      <c r="K5489" s="11">
        <v>2580253</v>
      </c>
      <c r="L5489" s="11">
        <f t="shared" si="344"/>
        <v>0</v>
      </c>
    </row>
    <row r="5490" spans="1:13" ht="13.5" customHeight="1">
      <c r="A5490" t="s">
        <v>1116</v>
      </c>
      <c r="B5490" t="s">
        <v>41</v>
      </c>
      <c r="C5490">
        <v>1770</v>
      </c>
      <c r="D5490" s="10">
        <v>45987</v>
      </c>
      <c r="E5490" s="11">
        <v>1164970</v>
      </c>
      <c r="F5490" t="s">
        <v>288</v>
      </c>
      <c r="G5490" s="10">
        <f t="shared" si="342"/>
        <v>46017</v>
      </c>
      <c r="H5490" s="46" t="s">
        <v>284</v>
      </c>
      <c r="I5490" s="12" t="str">
        <f t="shared" si="343"/>
        <v>17701164970</v>
      </c>
      <c r="J5490" s="252"/>
      <c r="L5490" s="11">
        <f t="shared" si="344"/>
        <v>-1164970</v>
      </c>
      <c r="M5490" s="26" t="s">
        <v>969</v>
      </c>
    </row>
    <row r="5491" spans="1:13">
      <c r="A5491" t="s">
        <v>51</v>
      </c>
      <c r="B5491" t="s">
        <v>41</v>
      </c>
      <c r="C5491">
        <v>26651</v>
      </c>
      <c r="D5491" s="10">
        <v>45987</v>
      </c>
      <c r="E5491" s="11">
        <v>138823</v>
      </c>
      <c r="F5491" t="s">
        <v>288</v>
      </c>
      <c r="G5491" s="10">
        <f t="shared" si="342"/>
        <v>46017</v>
      </c>
      <c r="H5491" t="s">
        <v>327</v>
      </c>
      <c r="I5491" s="12" t="str">
        <f t="shared" si="343"/>
        <v>26651138823</v>
      </c>
      <c r="L5491" s="11">
        <f t="shared" si="344"/>
        <v>-138823</v>
      </c>
    </row>
    <row r="5492" spans="1:13">
      <c r="A5492" t="s">
        <v>51</v>
      </c>
      <c r="B5492" t="s">
        <v>310</v>
      </c>
      <c r="C5492">
        <v>3575</v>
      </c>
      <c r="D5492" s="10">
        <v>45987</v>
      </c>
      <c r="E5492" s="11">
        <v>-138823</v>
      </c>
      <c r="F5492" t="s">
        <v>288</v>
      </c>
      <c r="G5492" s="10">
        <f t="shared" si="342"/>
        <v>46017</v>
      </c>
      <c r="H5492" t="s">
        <v>311</v>
      </c>
      <c r="I5492" s="12" t="str">
        <f t="shared" si="343"/>
        <v>3575-138823</v>
      </c>
      <c r="L5492" s="11">
        <f t="shared" si="344"/>
        <v>138823</v>
      </c>
    </row>
    <row r="5493" spans="1:13" ht="14.15" customHeight="1">
      <c r="A5493" t="s">
        <v>478</v>
      </c>
      <c r="B5493" t="s">
        <v>41</v>
      </c>
      <c r="C5493">
        <v>771</v>
      </c>
      <c r="D5493" s="10">
        <v>45988</v>
      </c>
      <c r="E5493" s="11">
        <v>198900</v>
      </c>
      <c r="F5493" t="s">
        <v>925</v>
      </c>
      <c r="G5493" s="10">
        <f t="shared" si="342"/>
        <v>46018</v>
      </c>
      <c r="H5493" t="s">
        <v>284</v>
      </c>
      <c r="I5493" s="12" t="str">
        <f t="shared" si="343"/>
        <v>771198900</v>
      </c>
      <c r="J5493" s="10">
        <v>46000</v>
      </c>
      <c r="K5493" s="104">
        <v>198900</v>
      </c>
      <c r="L5493" s="11">
        <f t="shared" si="344"/>
        <v>0</v>
      </c>
    </row>
    <row r="5494" spans="1:13">
      <c r="A5494" t="s">
        <v>962</v>
      </c>
      <c r="B5494" t="s">
        <v>41</v>
      </c>
      <c r="C5494">
        <v>8932</v>
      </c>
      <c r="D5494" s="10">
        <v>45988</v>
      </c>
      <c r="E5494" s="11">
        <v>209651</v>
      </c>
      <c r="F5494" t="s">
        <v>925</v>
      </c>
      <c r="G5494" s="10">
        <f t="shared" si="342"/>
        <v>46018</v>
      </c>
      <c r="H5494" t="s">
        <v>284</v>
      </c>
      <c r="I5494" s="12" t="str">
        <f t="shared" si="343"/>
        <v>8932209651</v>
      </c>
      <c r="J5494" s="10">
        <v>45988</v>
      </c>
      <c r="K5494" s="11">
        <v>209651</v>
      </c>
      <c r="L5494" s="11">
        <f t="shared" si="344"/>
        <v>0</v>
      </c>
    </row>
    <row r="5495" spans="1:13">
      <c r="A5495" t="s">
        <v>674</v>
      </c>
      <c r="B5495" t="s">
        <v>310</v>
      </c>
      <c r="C5495">
        <v>180447</v>
      </c>
      <c r="D5495" s="10">
        <v>45988</v>
      </c>
      <c r="E5495" s="11">
        <v>-1099990</v>
      </c>
      <c r="F5495" t="s">
        <v>925</v>
      </c>
      <c r="G5495" s="10">
        <f t="shared" si="342"/>
        <v>46018</v>
      </c>
      <c r="H5495" t="s">
        <v>311</v>
      </c>
      <c r="I5495" s="12" t="str">
        <f t="shared" si="343"/>
        <v>180447-1099990</v>
      </c>
      <c r="L5495" s="11">
        <f t="shared" si="344"/>
        <v>1099990</v>
      </c>
    </row>
    <row r="5496" spans="1:13">
      <c r="A5496" t="s">
        <v>65</v>
      </c>
      <c r="B5496" t="s">
        <v>41</v>
      </c>
      <c r="C5496">
        <v>6345</v>
      </c>
      <c r="D5496" s="10">
        <v>45988</v>
      </c>
      <c r="E5496" s="11">
        <v>159960</v>
      </c>
      <c r="F5496" t="s">
        <v>288</v>
      </c>
      <c r="G5496" s="10">
        <f t="shared" si="342"/>
        <v>46018</v>
      </c>
      <c r="H5496" t="s">
        <v>284</v>
      </c>
      <c r="I5496" s="12" t="str">
        <f t="shared" si="343"/>
        <v>6345159960</v>
      </c>
      <c r="J5496" s="10">
        <v>46015</v>
      </c>
      <c r="K5496" s="11">
        <v>159960</v>
      </c>
      <c r="L5496" s="11">
        <f t="shared" si="344"/>
        <v>0</v>
      </c>
    </row>
    <row r="5497" spans="1:13">
      <c r="A5497" t="s">
        <v>687</v>
      </c>
      <c r="B5497" t="s">
        <v>41</v>
      </c>
      <c r="C5497">
        <v>5755839</v>
      </c>
      <c r="D5497" s="10">
        <v>45988</v>
      </c>
      <c r="E5497" s="11">
        <v>277890</v>
      </c>
      <c r="F5497" t="s">
        <v>288</v>
      </c>
      <c r="G5497" s="10">
        <f t="shared" si="342"/>
        <v>46018</v>
      </c>
      <c r="H5497" t="s">
        <v>284</v>
      </c>
      <c r="I5497" s="12" t="str">
        <f t="shared" si="343"/>
        <v>5755839277890</v>
      </c>
      <c r="J5497" s="10">
        <v>45988</v>
      </c>
      <c r="K5497" s="11">
        <v>277890</v>
      </c>
      <c r="L5497" s="11">
        <f t="shared" si="344"/>
        <v>0</v>
      </c>
    </row>
    <row r="5498" spans="1:13">
      <c r="A5498" t="s">
        <v>45</v>
      </c>
      <c r="B5498" t="s">
        <v>41</v>
      </c>
      <c r="C5498">
        <v>343</v>
      </c>
      <c r="D5498" s="10">
        <v>45988</v>
      </c>
      <c r="E5498" s="11">
        <v>48742</v>
      </c>
      <c r="F5498" t="s">
        <v>288</v>
      </c>
      <c r="G5498" s="10">
        <f t="shared" si="342"/>
        <v>46018</v>
      </c>
      <c r="H5498" t="s">
        <v>284</v>
      </c>
      <c r="I5498" s="12" t="str">
        <f t="shared" si="343"/>
        <v>34348742</v>
      </c>
      <c r="J5498" s="10">
        <v>46022</v>
      </c>
      <c r="K5498" s="11">
        <v>48742</v>
      </c>
      <c r="L5498" s="11">
        <f t="shared" si="344"/>
        <v>0</v>
      </c>
    </row>
    <row r="5499" spans="1:13">
      <c r="A5499" t="s">
        <v>45</v>
      </c>
      <c r="B5499" t="s">
        <v>41</v>
      </c>
      <c r="C5499">
        <v>342</v>
      </c>
      <c r="D5499" s="10">
        <v>45988</v>
      </c>
      <c r="E5499" s="11">
        <v>50986</v>
      </c>
      <c r="F5499" t="s">
        <v>288</v>
      </c>
      <c r="G5499" s="10">
        <f t="shared" si="342"/>
        <v>46018</v>
      </c>
      <c r="H5499" t="s">
        <v>284</v>
      </c>
      <c r="I5499" s="12" t="str">
        <f t="shared" si="343"/>
        <v>34250986</v>
      </c>
      <c r="J5499" s="10">
        <v>46022</v>
      </c>
      <c r="K5499" s="11">
        <v>50986</v>
      </c>
      <c r="L5499" s="11">
        <f t="shared" si="344"/>
        <v>0</v>
      </c>
    </row>
    <row r="5500" spans="1:13">
      <c r="A5500" t="s">
        <v>53</v>
      </c>
      <c r="B5500" t="s">
        <v>41</v>
      </c>
      <c r="C5500">
        <v>31692</v>
      </c>
      <c r="D5500" s="10">
        <v>45988</v>
      </c>
      <c r="E5500" s="11">
        <v>1733735</v>
      </c>
      <c r="F5500" t="s">
        <v>288</v>
      </c>
      <c r="G5500" s="10">
        <f t="shared" si="342"/>
        <v>46018</v>
      </c>
      <c r="H5500" t="s">
        <v>284</v>
      </c>
      <c r="I5500" s="12" t="str">
        <f t="shared" si="343"/>
        <v>316921733735</v>
      </c>
      <c r="J5500" s="10">
        <v>46015</v>
      </c>
      <c r="K5500" s="11">
        <v>1733735</v>
      </c>
      <c r="L5500" s="11">
        <f t="shared" si="344"/>
        <v>0</v>
      </c>
    </row>
    <row r="5501" spans="1:13">
      <c r="A5501" t="s">
        <v>53</v>
      </c>
      <c r="B5501" t="s">
        <v>41</v>
      </c>
      <c r="C5501">
        <v>31691</v>
      </c>
      <c r="D5501" s="10">
        <v>45988</v>
      </c>
      <c r="E5501" s="11">
        <v>1839794</v>
      </c>
      <c r="F5501" t="s">
        <v>288</v>
      </c>
      <c r="G5501" s="10">
        <f t="shared" si="342"/>
        <v>46018</v>
      </c>
      <c r="H5501" t="s">
        <v>284</v>
      </c>
      <c r="I5501" s="12" t="str">
        <f t="shared" si="343"/>
        <v>316911839794</v>
      </c>
      <c r="J5501" s="10">
        <v>46015</v>
      </c>
      <c r="K5501" s="11">
        <v>1839794</v>
      </c>
      <c r="L5501" s="11">
        <f t="shared" si="344"/>
        <v>0</v>
      </c>
    </row>
    <row r="5502" spans="1:13">
      <c r="A5502" t="s">
        <v>305</v>
      </c>
      <c r="B5502" t="s">
        <v>41</v>
      </c>
      <c r="C5502">
        <v>5466433</v>
      </c>
      <c r="D5502" s="10">
        <v>45988</v>
      </c>
      <c r="E5502" s="11">
        <v>473980</v>
      </c>
      <c r="F5502" t="s">
        <v>288</v>
      </c>
      <c r="G5502" s="10">
        <f t="shared" si="342"/>
        <v>46018</v>
      </c>
      <c r="H5502" t="s">
        <v>284</v>
      </c>
      <c r="I5502" s="12" t="str">
        <f t="shared" si="343"/>
        <v>5466433473980</v>
      </c>
      <c r="J5502" s="10">
        <v>45988</v>
      </c>
      <c r="K5502" s="11">
        <v>473980</v>
      </c>
      <c r="L5502" s="11">
        <f t="shared" si="344"/>
        <v>0</v>
      </c>
    </row>
    <row r="5503" spans="1:13">
      <c r="A5503" t="s">
        <v>305</v>
      </c>
      <c r="B5503" t="s">
        <v>41</v>
      </c>
      <c r="C5503">
        <v>5466483</v>
      </c>
      <c r="D5503" s="10">
        <v>45988</v>
      </c>
      <c r="E5503" s="11">
        <v>1344970</v>
      </c>
      <c r="F5503" t="s">
        <v>288</v>
      </c>
      <c r="G5503" s="10">
        <f t="shared" si="342"/>
        <v>46018</v>
      </c>
      <c r="H5503" t="s">
        <v>284</v>
      </c>
      <c r="I5503" s="12" t="str">
        <f t="shared" si="343"/>
        <v>54664831344970</v>
      </c>
      <c r="J5503" s="10">
        <v>45988</v>
      </c>
      <c r="K5503" s="11">
        <v>1344970</v>
      </c>
      <c r="L5503" s="11">
        <f t="shared" si="344"/>
        <v>0</v>
      </c>
    </row>
    <row r="5504" spans="1:13">
      <c r="A5504" t="s">
        <v>55</v>
      </c>
      <c r="B5504" t="s">
        <v>41</v>
      </c>
      <c r="C5504">
        <v>1237708</v>
      </c>
      <c r="D5504" s="10">
        <v>45988</v>
      </c>
      <c r="E5504" s="11">
        <v>4626364</v>
      </c>
      <c r="F5504" t="s">
        <v>288</v>
      </c>
      <c r="G5504" s="10">
        <f t="shared" si="342"/>
        <v>46018</v>
      </c>
      <c r="H5504" t="s">
        <v>284</v>
      </c>
      <c r="I5504" s="12" t="str">
        <f t="shared" si="343"/>
        <v>12377084626364</v>
      </c>
      <c r="J5504" s="10">
        <v>46015</v>
      </c>
      <c r="K5504" s="11">
        <v>4626364</v>
      </c>
      <c r="L5504" s="11">
        <f t="shared" si="344"/>
        <v>0</v>
      </c>
    </row>
    <row r="5505" spans="1:14">
      <c r="A5505" t="s">
        <v>55</v>
      </c>
      <c r="B5505" t="s">
        <v>41</v>
      </c>
      <c r="C5505">
        <v>1237707</v>
      </c>
      <c r="D5505" s="10">
        <v>45988</v>
      </c>
      <c r="E5505" s="11">
        <v>4680364</v>
      </c>
      <c r="F5505" t="s">
        <v>288</v>
      </c>
      <c r="G5505" s="10">
        <f t="shared" si="342"/>
        <v>46018</v>
      </c>
      <c r="H5505" t="s">
        <v>284</v>
      </c>
      <c r="I5505" s="12" t="str">
        <f t="shared" si="343"/>
        <v>12377074680364</v>
      </c>
      <c r="J5505" s="10">
        <v>46015</v>
      </c>
      <c r="K5505" s="11">
        <v>4680364</v>
      </c>
      <c r="L5505" s="11">
        <f t="shared" si="344"/>
        <v>0</v>
      </c>
    </row>
    <row r="5506" spans="1:14">
      <c r="A5506" t="s">
        <v>47</v>
      </c>
      <c r="B5506" t="s">
        <v>41</v>
      </c>
      <c r="C5506">
        <v>14829</v>
      </c>
      <c r="D5506" s="10">
        <v>45988</v>
      </c>
      <c r="E5506" s="11">
        <v>78263</v>
      </c>
      <c r="F5506" t="s">
        <v>288</v>
      </c>
      <c r="G5506" s="10">
        <f t="shared" ref="G5506:G5569" si="345">+D5506+30</f>
        <v>46018</v>
      </c>
      <c r="H5506" t="s">
        <v>284</v>
      </c>
      <c r="I5506" s="12" t="str">
        <f t="shared" ref="I5506:I5569" si="346">+C5506&amp;E5506</f>
        <v>1482978263</v>
      </c>
      <c r="J5506" s="10">
        <v>46015</v>
      </c>
      <c r="K5506" s="11">
        <v>78263</v>
      </c>
      <c r="L5506" s="11">
        <f t="shared" si="344"/>
        <v>0</v>
      </c>
    </row>
    <row r="5507" spans="1:14">
      <c r="A5507" t="s">
        <v>47</v>
      </c>
      <c r="B5507" t="s">
        <v>41</v>
      </c>
      <c r="C5507">
        <v>14828</v>
      </c>
      <c r="D5507" s="10">
        <v>45988</v>
      </c>
      <c r="E5507" s="11">
        <v>374212</v>
      </c>
      <c r="F5507" t="s">
        <v>288</v>
      </c>
      <c r="G5507" s="10">
        <f t="shared" si="345"/>
        <v>46018</v>
      </c>
      <c r="H5507" t="s">
        <v>284</v>
      </c>
      <c r="I5507" s="12" t="str">
        <f t="shared" si="346"/>
        <v>14828374212</v>
      </c>
      <c r="J5507" s="10">
        <v>46015</v>
      </c>
      <c r="K5507" s="11">
        <v>374212</v>
      </c>
      <c r="L5507" s="11">
        <f t="shared" si="344"/>
        <v>0</v>
      </c>
    </row>
    <row r="5508" spans="1:14">
      <c r="A5508" t="s">
        <v>336</v>
      </c>
      <c r="B5508" t="s">
        <v>41</v>
      </c>
      <c r="C5508">
        <v>65534</v>
      </c>
      <c r="D5508" s="10">
        <v>45988</v>
      </c>
      <c r="E5508" s="11">
        <v>234890</v>
      </c>
      <c r="F5508" t="s">
        <v>288</v>
      </c>
      <c r="G5508" s="10">
        <f t="shared" si="345"/>
        <v>46018</v>
      </c>
      <c r="H5508" t="s">
        <v>284</v>
      </c>
      <c r="I5508" s="12" t="str">
        <f t="shared" si="346"/>
        <v>65534234890</v>
      </c>
      <c r="J5508" s="10">
        <v>45988</v>
      </c>
      <c r="K5508" s="11">
        <v>234890</v>
      </c>
      <c r="L5508" s="11">
        <f t="shared" si="344"/>
        <v>0</v>
      </c>
    </row>
    <row r="5509" spans="1:14">
      <c r="A5509" t="s">
        <v>1005</v>
      </c>
      <c r="B5509" t="s">
        <v>41</v>
      </c>
      <c r="C5509">
        <v>834662</v>
      </c>
      <c r="D5509" s="10">
        <v>45989</v>
      </c>
      <c r="E5509" s="11">
        <v>963960</v>
      </c>
      <c r="F5509" t="s">
        <v>925</v>
      </c>
      <c r="G5509" s="10">
        <f t="shared" si="345"/>
        <v>46019</v>
      </c>
      <c r="H5509" t="s">
        <v>284</v>
      </c>
      <c r="I5509" s="12" t="str">
        <f t="shared" si="346"/>
        <v>834662963960</v>
      </c>
      <c r="J5509" s="10">
        <v>45989</v>
      </c>
      <c r="K5509" s="11">
        <v>963960</v>
      </c>
      <c r="L5509" s="11">
        <f t="shared" si="344"/>
        <v>0</v>
      </c>
      <c r="N5509" s="13" t="s">
        <v>1024</v>
      </c>
    </row>
    <row r="5510" spans="1:14">
      <c r="A5510" t="s">
        <v>337</v>
      </c>
      <c r="B5510" t="s">
        <v>41</v>
      </c>
      <c r="C5510">
        <v>143947932</v>
      </c>
      <c r="D5510" s="10">
        <v>45989</v>
      </c>
      <c r="E5510" s="11">
        <v>1426930</v>
      </c>
      <c r="F5510" t="s">
        <v>925</v>
      </c>
      <c r="G5510" s="10">
        <f t="shared" si="345"/>
        <v>46019</v>
      </c>
      <c r="H5510" t="s">
        <v>284</v>
      </c>
      <c r="I5510" s="12" t="str">
        <f t="shared" si="346"/>
        <v>1439479321426930</v>
      </c>
      <c r="J5510" s="10">
        <v>45989</v>
      </c>
      <c r="K5510" s="11">
        <v>1426930</v>
      </c>
      <c r="L5510" s="11">
        <f t="shared" si="344"/>
        <v>0</v>
      </c>
      <c r="N5510" s="13" t="s">
        <v>1074</v>
      </c>
    </row>
    <row r="5511" spans="1:14">
      <c r="A5511" t="s">
        <v>923</v>
      </c>
      <c r="B5511" t="s">
        <v>41</v>
      </c>
      <c r="C5511">
        <v>778</v>
      </c>
      <c r="D5511" s="10">
        <v>45989</v>
      </c>
      <c r="E5511" s="11">
        <v>200000</v>
      </c>
      <c r="F5511" t="s">
        <v>925</v>
      </c>
      <c r="G5511" s="10">
        <f t="shared" si="345"/>
        <v>46019</v>
      </c>
      <c r="H5511" t="s">
        <v>284</v>
      </c>
      <c r="I5511" s="12" t="str">
        <f t="shared" si="346"/>
        <v>778200000</v>
      </c>
      <c r="J5511" s="10">
        <v>45940</v>
      </c>
      <c r="K5511" s="11">
        <v>200000</v>
      </c>
      <c r="L5511" s="11">
        <f t="shared" si="344"/>
        <v>0</v>
      </c>
      <c r="N5511" s="13" t="s">
        <v>1023</v>
      </c>
    </row>
    <row r="5512" spans="1:14">
      <c r="A5512" t="s">
        <v>92</v>
      </c>
      <c r="B5512" t="s">
        <v>41</v>
      </c>
      <c r="C5512">
        <v>2811</v>
      </c>
      <c r="D5512" s="10">
        <v>45989</v>
      </c>
      <c r="E5512" s="11">
        <v>1325827</v>
      </c>
      <c r="F5512" t="s">
        <v>925</v>
      </c>
      <c r="G5512" s="10">
        <f t="shared" si="345"/>
        <v>46019</v>
      </c>
      <c r="H5512" t="s">
        <v>284</v>
      </c>
      <c r="I5512" s="12" t="str">
        <f t="shared" si="346"/>
        <v>28111325827</v>
      </c>
      <c r="J5512" s="10">
        <v>46015</v>
      </c>
      <c r="K5512" s="11">
        <v>1325827</v>
      </c>
      <c r="L5512" s="11">
        <f t="shared" si="344"/>
        <v>0</v>
      </c>
      <c r="N5512" s="13" t="s">
        <v>987</v>
      </c>
    </row>
    <row r="5513" spans="1:14">
      <c r="A5513" t="s">
        <v>93</v>
      </c>
      <c r="B5513" t="s">
        <v>41</v>
      </c>
      <c r="C5513">
        <v>1610</v>
      </c>
      <c r="D5513" s="10">
        <v>45989</v>
      </c>
      <c r="E5513" s="11">
        <v>339912</v>
      </c>
      <c r="F5513" t="s">
        <v>925</v>
      </c>
      <c r="G5513" s="10">
        <f t="shared" si="345"/>
        <v>46019</v>
      </c>
      <c r="H5513" t="s">
        <v>284</v>
      </c>
      <c r="I5513" s="12" t="str">
        <f t="shared" si="346"/>
        <v>1610339912</v>
      </c>
      <c r="J5513" s="10">
        <v>46015</v>
      </c>
      <c r="K5513" s="11">
        <v>339912</v>
      </c>
      <c r="L5513" s="11">
        <f t="shared" si="344"/>
        <v>0</v>
      </c>
      <c r="N5513" s="13" t="s">
        <v>988</v>
      </c>
    </row>
    <row r="5514" spans="1:14">
      <c r="A5514" t="s">
        <v>92</v>
      </c>
      <c r="B5514" t="s">
        <v>41</v>
      </c>
      <c r="C5514">
        <v>2812</v>
      </c>
      <c r="D5514" s="10">
        <v>45989</v>
      </c>
      <c r="E5514" s="11">
        <v>2566663</v>
      </c>
      <c r="F5514" t="s">
        <v>925</v>
      </c>
      <c r="G5514" s="10">
        <f t="shared" si="345"/>
        <v>46019</v>
      </c>
      <c r="H5514" t="s">
        <v>284</v>
      </c>
      <c r="I5514" s="12" t="str">
        <f t="shared" si="346"/>
        <v>28122566663</v>
      </c>
      <c r="J5514" s="10">
        <v>46021</v>
      </c>
      <c r="K5514" s="11">
        <v>2566663</v>
      </c>
      <c r="L5514" s="11">
        <f t="shared" si="344"/>
        <v>0</v>
      </c>
      <c r="N5514" s="13" t="s">
        <v>987</v>
      </c>
    </row>
    <row r="5515" spans="1:14" ht="13.5" customHeight="1">
      <c r="A5515" t="s">
        <v>92</v>
      </c>
      <c r="B5515" t="s">
        <v>41</v>
      </c>
      <c r="C5515">
        <v>2813</v>
      </c>
      <c r="D5515" s="10">
        <v>45989</v>
      </c>
      <c r="E5515" s="11">
        <v>834761</v>
      </c>
      <c r="F5515" t="s">
        <v>925</v>
      </c>
      <c r="G5515" s="10">
        <f t="shared" si="345"/>
        <v>46019</v>
      </c>
      <c r="H5515" t="s">
        <v>284</v>
      </c>
      <c r="I5515" s="12" t="str">
        <f t="shared" si="346"/>
        <v>2813834761</v>
      </c>
      <c r="J5515" s="10">
        <v>46021</v>
      </c>
      <c r="K5515" s="11">
        <v>834761</v>
      </c>
      <c r="L5515" s="11">
        <f t="shared" si="344"/>
        <v>0</v>
      </c>
      <c r="N5515" s="13" t="s">
        <v>987</v>
      </c>
    </row>
    <row r="5516" spans="1:14">
      <c r="A5516" t="s">
        <v>674</v>
      </c>
      <c r="B5516" t="s">
        <v>41</v>
      </c>
      <c r="C5516">
        <v>1991495</v>
      </c>
      <c r="D5516" s="10">
        <v>45989</v>
      </c>
      <c r="E5516" s="11">
        <v>1099990</v>
      </c>
      <c r="F5516" t="s">
        <v>925</v>
      </c>
      <c r="G5516" s="10">
        <f t="shared" si="345"/>
        <v>46019</v>
      </c>
      <c r="H5516" s="80" t="s">
        <v>327</v>
      </c>
      <c r="I5516" s="12" t="str">
        <f t="shared" si="346"/>
        <v>19914951099990</v>
      </c>
      <c r="L5516" s="11">
        <f t="shared" si="344"/>
        <v>-1099990</v>
      </c>
      <c r="N5516" s="13" t="s">
        <v>1019</v>
      </c>
    </row>
    <row r="5517" spans="1:14">
      <c r="A5517" t="s">
        <v>67</v>
      </c>
      <c r="B5517" t="s">
        <v>41</v>
      </c>
      <c r="C5517">
        <v>50452</v>
      </c>
      <c r="D5517" s="10">
        <v>45989</v>
      </c>
      <c r="E5517" s="11">
        <v>4300868</v>
      </c>
      <c r="F5517" t="s">
        <v>288</v>
      </c>
      <c r="G5517" s="10">
        <f t="shared" si="345"/>
        <v>46019</v>
      </c>
      <c r="H5517" t="s">
        <v>284</v>
      </c>
      <c r="I5517" s="12" t="str">
        <f t="shared" si="346"/>
        <v>504524300868</v>
      </c>
      <c r="J5517" s="10">
        <v>46021</v>
      </c>
      <c r="K5517" s="11">
        <v>4300868</v>
      </c>
      <c r="L5517" s="11">
        <f t="shared" si="344"/>
        <v>0</v>
      </c>
      <c r="M5517" t="s">
        <v>1117</v>
      </c>
    </row>
    <row r="5518" spans="1:14">
      <c r="A5518" t="s">
        <v>67</v>
      </c>
      <c r="B5518" t="s">
        <v>41</v>
      </c>
      <c r="C5518">
        <v>50453</v>
      </c>
      <c r="D5518" s="10">
        <v>45989</v>
      </c>
      <c r="E5518" s="11">
        <v>1044210</v>
      </c>
      <c r="F5518" t="s">
        <v>288</v>
      </c>
      <c r="G5518" s="10">
        <f t="shared" si="345"/>
        <v>46019</v>
      </c>
      <c r="H5518" t="s">
        <v>284</v>
      </c>
      <c r="I5518" s="12" t="str">
        <f t="shared" si="346"/>
        <v>504531044210</v>
      </c>
      <c r="J5518" s="10">
        <v>46021</v>
      </c>
      <c r="K5518" s="11">
        <v>1044210</v>
      </c>
      <c r="L5518" s="11">
        <f t="shared" si="344"/>
        <v>0</v>
      </c>
      <c r="M5518" s="105"/>
    </row>
    <row r="5519" spans="1:14">
      <c r="A5519" t="s">
        <v>59</v>
      </c>
      <c r="B5519" t="s">
        <v>41</v>
      </c>
      <c r="C5519">
        <v>10486</v>
      </c>
      <c r="D5519" s="10">
        <v>45989</v>
      </c>
      <c r="E5519" s="11">
        <v>210075</v>
      </c>
      <c r="F5519" t="s">
        <v>288</v>
      </c>
      <c r="G5519" s="10">
        <f t="shared" si="345"/>
        <v>46019</v>
      </c>
      <c r="H5519" t="s">
        <v>284</v>
      </c>
      <c r="I5519" s="12" t="str">
        <f t="shared" si="346"/>
        <v>10486210075</v>
      </c>
      <c r="J5519" s="10">
        <v>46021</v>
      </c>
      <c r="K5519" s="11">
        <v>210075</v>
      </c>
      <c r="L5519" s="11">
        <f t="shared" si="344"/>
        <v>0</v>
      </c>
    </row>
    <row r="5520" spans="1:14">
      <c r="A5520" t="s">
        <v>1047</v>
      </c>
      <c r="B5520" t="s">
        <v>41</v>
      </c>
      <c r="C5520">
        <v>33</v>
      </c>
      <c r="D5520" s="10">
        <v>45989</v>
      </c>
      <c r="E5520" s="11">
        <v>3399300</v>
      </c>
      <c r="F5520" t="s">
        <v>288</v>
      </c>
      <c r="G5520" s="10">
        <f t="shared" si="345"/>
        <v>46019</v>
      </c>
      <c r="H5520" t="s">
        <v>284</v>
      </c>
      <c r="I5520" s="12" t="str">
        <f t="shared" si="346"/>
        <v>333399300</v>
      </c>
      <c r="J5520" s="10">
        <v>45989</v>
      </c>
      <c r="K5520" s="11">
        <v>3399300</v>
      </c>
      <c r="L5520" s="11">
        <f t="shared" si="344"/>
        <v>0</v>
      </c>
    </row>
    <row r="5521" spans="1:14">
      <c r="A5521" t="s">
        <v>57</v>
      </c>
      <c r="B5521" t="s">
        <v>41</v>
      </c>
      <c r="C5521">
        <v>631503</v>
      </c>
      <c r="D5521" s="10">
        <v>45989</v>
      </c>
      <c r="E5521" s="11">
        <v>635179</v>
      </c>
      <c r="F5521" t="s">
        <v>288</v>
      </c>
      <c r="G5521" s="10">
        <f t="shared" si="345"/>
        <v>46019</v>
      </c>
      <c r="H5521" t="s">
        <v>284</v>
      </c>
      <c r="I5521" s="12" t="str">
        <f t="shared" si="346"/>
        <v>631503635179</v>
      </c>
      <c r="J5521" s="10">
        <v>46021</v>
      </c>
      <c r="K5521" s="11">
        <v>635179</v>
      </c>
      <c r="L5521" s="11">
        <f t="shared" si="344"/>
        <v>0</v>
      </c>
    </row>
    <row r="5522" spans="1:14">
      <c r="A5522" t="s">
        <v>50</v>
      </c>
      <c r="B5522" t="s">
        <v>41</v>
      </c>
      <c r="C5522">
        <v>21287</v>
      </c>
      <c r="D5522" s="10">
        <v>45989</v>
      </c>
      <c r="E5522" s="11">
        <v>52919</v>
      </c>
      <c r="F5522" t="s">
        <v>288</v>
      </c>
      <c r="G5522" s="10">
        <f t="shared" si="345"/>
        <v>46019</v>
      </c>
      <c r="H5522" t="s">
        <v>284</v>
      </c>
      <c r="I5522" s="12" t="str">
        <f t="shared" si="346"/>
        <v>2128752919</v>
      </c>
      <c r="J5522" s="10">
        <v>46021</v>
      </c>
      <c r="K5522" s="11">
        <v>52919</v>
      </c>
      <c r="L5522" s="11">
        <f t="shared" si="344"/>
        <v>0</v>
      </c>
    </row>
    <row r="5523" spans="1:14">
      <c r="A5523" t="s">
        <v>50</v>
      </c>
      <c r="B5523" t="s">
        <v>41</v>
      </c>
      <c r="C5523">
        <v>21284</v>
      </c>
      <c r="D5523" s="10">
        <v>45989</v>
      </c>
      <c r="E5523" s="11">
        <v>173841</v>
      </c>
      <c r="F5523" t="s">
        <v>288</v>
      </c>
      <c r="G5523" s="10">
        <f t="shared" si="345"/>
        <v>46019</v>
      </c>
      <c r="H5523" t="s">
        <v>284</v>
      </c>
      <c r="I5523" s="12" t="str">
        <f t="shared" si="346"/>
        <v>21284173841</v>
      </c>
      <c r="J5523" s="10">
        <v>46021</v>
      </c>
      <c r="K5523" s="11">
        <v>173841</v>
      </c>
      <c r="L5523" s="11">
        <f t="shared" si="344"/>
        <v>0</v>
      </c>
    </row>
    <row r="5524" spans="1:14">
      <c r="A5524" t="s">
        <v>50</v>
      </c>
      <c r="B5524" t="s">
        <v>41</v>
      </c>
      <c r="C5524">
        <v>21283</v>
      </c>
      <c r="D5524" s="10">
        <v>45989</v>
      </c>
      <c r="E5524" s="11">
        <v>167441</v>
      </c>
      <c r="F5524" t="s">
        <v>288</v>
      </c>
      <c r="G5524" s="10">
        <f t="shared" si="345"/>
        <v>46019</v>
      </c>
      <c r="H5524" t="s">
        <v>284</v>
      </c>
      <c r="I5524" s="12" t="str">
        <f t="shared" si="346"/>
        <v>21283167441</v>
      </c>
      <c r="J5524" s="10">
        <v>46021</v>
      </c>
      <c r="K5524" s="11">
        <v>167441</v>
      </c>
      <c r="L5524" s="11">
        <f t="shared" si="344"/>
        <v>0</v>
      </c>
    </row>
    <row r="5525" spans="1:14">
      <c r="A5525" t="s">
        <v>50</v>
      </c>
      <c r="B5525" t="s">
        <v>41</v>
      </c>
      <c r="C5525">
        <v>21282</v>
      </c>
      <c r="D5525" s="10">
        <v>45989</v>
      </c>
      <c r="E5525" s="11">
        <v>63839</v>
      </c>
      <c r="F5525" t="s">
        <v>288</v>
      </c>
      <c r="G5525" s="10">
        <f t="shared" si="345"/>
        <v>46019</v>
      </c>
      <c r="H5525" t="s">
        <v>284</v>
      </c>
      <c r="I5525" s="12" t="str">
        <f t="shared" si="346"/>
        <v>2128263839</v>
      </c>
      <c r="J5525" s="10">
        <v>46021</v>
      </c>
      <c r="K5525" s="11">
        <v>63839</v>
      </c>
      <c r="L5525" s="11">
        <f t="shared" si="344"/>
        <v>0</v>
      </c>
    </row>
    <row r="5526" spans="1:14">
      <c r="A5526" t="s">
        <v>50</v>
      </c>
      <c r="B5526" t="s">
        <v>41</v>
      </c>
      <c r="C5526">
        <v>21286</v>
      </c>
      <c r="D5526" s="10">
        <v>45989</v>
      </c>
      <c r="E5526" s="11">
        <v>391600</v>
      </c>
      <c r="F5526" t="s">
        <v>288</v>
      </c>
      <c r="G5526" s="10">
        <f t="shared" si="345"/>
        <v>46019</v>
      </c>
      <c r="H5526" t="s">
        <v>284</v>
      </c>
      <c r="I5526" s="12" t="str">
        <f t="shared" si="346"/>
        <v>21286391600</v>
      </c>
      <c r="J5526" s="10">
        <v>46021</v>
      </c>
      <c r="K5526" s="11">
        <v>391600</v>
      </c>
      <c r="L5526" s="11">
        <f t="shared" si="344"/>
        <v>0</v>
      </c>
    </row>
    <row r="5527" spans="1:14">
      <c r="A5527" t="s">
        <v>50</v>
      </c>
      <c r="B5527" t="s">
        <v>41</v>
      </c>
      <c r="C5527">
        <v>21285</v>
      </c>
      <c r="D5527" s="10">
        <v>45989</v>
      </c>
      <c r="E5527" s="11">
        <v>47920</v>
      </c>
      <c r="F5527" t="s">
        <v>288</v>
      </c>
      <c r="G5527" s="10">
        <f t="shared" si="345"/>
        <v>46019</v>
      </c>
      <c r="H5527" t="s">
        <v>284</v>
      </c>
      <c r="I5527" s="12" t="str">
        <f t="shared" si="346"/>
        <v>2128547920</v>
      </c>
      <c r="J5527" s="10">
        <v>46021</v>
      </c>
      <c r="K5527" s="11">
        <v>47920</v>
      </c>
      <c r="L5527" s="11">
        <f t="shared" si="344"/>
        <v>0</v>
      </c>
    </row>
    <row r="5528" spans="1:14">
      <c r="A5528" t="s">
        <v>55</v>
      </c>
      <c r="B5528" t="s">
        <v>41</v>
      </c>
      <c r="C5528">
        <v>1237803</v>
      </c>
      <c r="D5528" s="10">
        <v>45989</v>
      </c>
      <c r="E5528" s="11">
        <v>2731074</v>
      </c>
      <c r="F5528" t="s">
        <v>288</v>
      </c>
      <c r="G5528" s="10">
        <f t="shared" si="345"/>
        <v>46019</v>
      </c>
      <c r="H5528" t="s">
        <v>284</v>
      </c>
      <c r="I5528" s="12" t="str">
        <f t="shared" si="346"/>
        <v>12378032731074</v>
      </c>
      <c r="J5528" s="10">
        <v>46021</v>
      </c>
      <c r="K5528" s="11">
        <v>2731074</v>
      </c>
      <c r="L5528" s="11">
        <f t="shared" si="344"/>
        <v>0</v>
      </c>
    </row>
    <row r="5529" spans="1:14">
      <c r="A5529" t="s">
        <v>682</v>
      </c>
      <c r="B5529" t="s">
        <v>41</v>
      </c>
      <c r="C5529">
        <v>26549</v>
      </c>
      <c r="D5529" s="10">
        <v>45989</v>
      </c>
      <c r="E5529" s="11">
        <v>4468355</v>
      </c>
      <c r="F5529" t="s">
        <v>288</v>
      </c>
      <c r="G5529" s="10">
        <f t="shared" si="345"/>
        <v>46019</v>
      </c>
      <c r="H5529" t="s">
        <v>284</v>
      </c>
      <c r="I5529" s="12" t="str">
        <f t="shared" si="346"/>
        <v>265494468355</v>
      </c>
      <c r="J5529" s="10">
        <v>46021</v>
      </c>
      <c r="K5529" s="11">
        <v>4468355</v>
      </c>
      <c r="L5529" s="11">
        <f t="shared" si="344"/>
        <v>0</v>
      </c>
    </row>
    <row r="5530" spans="1:14">
      <c r="A5530" t="s">
        <v>353</v>
      </c>
      <c r="B5530" t="s">
        <v>41</v>
      </c>
      <c r="C5530">
        <v>3898</v>
      </c>
      <c r="D5530" s="10">
        <v>45989</v>
      </c>
      <c r="E5530" s="11">
        <v>799500</v>
      </c>
      <c r="F5530" t="s">
        <v>288</v>
      </c>
      <c r="G5530" s="10">
        <f t="shared" si="345"/>
        <v>46019</v>
      </c>
      <c r="H5530" t="s">
        <v>284</v>
      </c>
      <c r="I5530" s="12" t="str">
        <f t="shared" si="346"/>
        <v>3898799500</v>
      </c>
      <c r="J5530" s="10">
        <v>45974</v>
      </c>
      <c r="K5530" s="11">
        <v>799500</v>
      </c>
      <c r="L5530" s="11">
        <f t="shared" si="344"/>
        <v>0</v>
      </c>
    </row>
    <row r="5531" spans="1:14">
      <c r="A5531" t="s">
        <v>353</v>
      </c>
      <c r="B5531" t="s">
        <v>41</v>
      </c>
      <c r="C5531">
        <v>3900</v>
      </c>
      <c r="D5531" s="10">
        <v>45989</v>
      </c>
      <c r="E5531" s="11">
        <v>799500</v>
      </c>
      <c r="F5531" t="s">
        <v>288</v>
      </c>
      <c r="G5531" s="10">
        <f t="shared" si="345"/>
        <v>46019</v>
      </c>
      <c r="H5531" t="s">
        <v>284</v>
      </c>
      <c r="I5531" s="12" t="str">
        <f t="shared" si="346"/>
        <v>3900799500</v>
      </c>
      <c r="J5531" s="10">
        <v>45979</v>
      </c>
      <c r="K5531" s="11">
        <v>799500</v>
      </c>
      <c r="L5531" s="11">
        <f t="shared" si="344"/>
        <v>0</v>
      </c>
    </row>
    <row r="5532" spans="1:14">
      <c r="A5532" t="s">
        <v>128</v>
      </c>
      <c r="B5532" t="s">
        <v>41</v>
      </c>
      <c r="C5532">
        <v>890635</v>
      </c>
      <c r="D5532" s="10">
        <v>45989</v>
      </c>
      <c r="E5532" s="11">
        <v>567711</v>
      </c>
      <c r="F5532" t="s">
        <v>288</v>
      </c>
      <c r="G5532" s="10">
        <f t="shared" si="345"/>
        <v>46019</v>
      </c>
      <c r="H5532" t="s">
        <v>284</v>
      </c>
      <c r="I5532" s="12" t="str">
        <f t="shared" si="346"/>
        <v>890635567711</v>
      </c>
      <c r="J5532" s="10">
        <v>46021</v>
      </c>
      <c r="K5532" s="11">
        <v>567711</v>
      </c>
      <c r="L5532" s="11">
        <f t="shared" si="344"/>
        <v>0</v>
      </c>
    </row>
    <row r="5533" spans="1:14" ht="14.15" customHeight="1">
      <c r="A5533" t="s">
        <v>312</v>
      </c>
      <c r="B5533" t="s">
        <v>41</v>
      </c>
      <c r="C5533">
        <v>76613</v>
      </c>
      <c r="D5533" s="10">
        <v>45990</v>
      </c>
      <c r="E5533" s="11">
        <v>1056720</v>
      </c>
      <c r="F5533" t="s">
        <v>288</v>
      </c>
      <c r="G5533" s="10">
        <f t="shared" si="345"/>
        <v>46020</v>
      </c>
      <c r="H5533" t="s">
        <v>284</v>
      </c>
      <c r="I5533" s="12" t="str">
        <f t="shared" si="346"/>
        <v>766131056720</v>
      </c>
      <c r="J5533" s="10">
        <v>45868</v>
      </c>
      <c r="K5533" s="11">
        <f>249900+806820</f>
        <v>1056720</v>
      </c>
      <c r="L5533" s="11">
        <f t="shared" si="344"/>
        <v>0</v>
      </c>
      <c r="M5533">
        <f>806820+249900</f>
        <v>1056720</v>
      </c>
    </row>
    <row r="5534" spans="1:14" ht="15" customHeight="1">
      <c r="A5534" t="s">
        <v>1118</v>
      </c>
      <c r="B5534" t="s">
        <v>41</v>
      </c>
      <c r="C5534">
        <v>773</v>
      </c>
      <c r="D5534" s="10">
        <v>45991</v>
      </c>
      <c r="E5534" s="11">
        <v>138399</v>
      </c>
      <c r="F5534" t="s">
        <v>925</v>
      </c>
      <c r="G5534" s="10">
        <f t="shared" si="345"/>
        <v>46021</v>
      </c>
      <c r="H5534" t="s">
        <v>284</v>
      </c>
      <c r="I5534" s="12" t="str">
        <f t="shared" si="346"/>
        <v>773138399</v>
      </c>
      <c r="J5534" s="10">
        <v>45980</v>
      </c>
      <c r="K5534" s="11">
        <v>152240</v>
      </c>
      <c r="L5534" s="11">
        <f t="shared" si="344"/>
        <v>13841</v>
      </c>
      <c r="N5534" t="s">
        <v>1119</v>
      </c>
    </row>
    <row r="5535" spans="1:14">
      <c r="A5535" t="s">
        <v>1002</v>
      </c>
      <c r="B5535" t="s">
        <v>41</v>
      </c>
      <c r="C5535">
        <v>1434388</v>
      </c>
      <c r="D5535" s="10">
        <v>45991</v>
      </c>
      <c r="E5535" s="11">
        <v>594854</v>
      </c>
      <c r="F5535" t="s">
        <v>925</v>
      </c>
      <c r="G5535" s="10">
        <f t="shared" si="345"/>
        <v>46021</v>
      </c>
      <c r="H5535" t="s">
        <v>284</v>
      </c>
      <c r="I5535" s="12" t="str">
        <f t="shared" si="346"/>
        <v>1434388594854</v>
      </c>
      <c r="J5535" s="10">
        <v>46021</v>
      </c>
      <c r="K5535" s="11">
        <v>594854</v>
      </c>
      <c r="L5535" s="11">
        <f t="shared" si="344"/>
        <v>0</v>
      </c>
      <c r="N5535" s="13" t="s">
        <v>1003</v>
      </c>
    </row>
    <row r="5536" spans="1:14">
      <c r="A5536" t="s">
        <v>1002</v>
      </c>
      <c r="B5536" t="s">
        <v>41</v>
      </c>
      <c r="C5536">
        <v>1434389</v>
      </c>
      <c r="D5536" s="10">
        <v>45991</v>
      </c>
      <c r="E5536" s="11">
        <v>579991</v>
      </c>
      <c r="F5536" t="s">
        <v>925</v>
      </c>
      <c r="G5536" s="10">
        <f t="shared" si="345"/>
        <v>46021</v>
      </c>
      <c r="H5536" t="s">
        <v>284</v>
      </c>
      <c r="I5536" s="12" t="str">
        <f t="shared" si="346"/>
        <v>1434389579991</v>
      </c>
      <c r="J5536" s="10">
        <v>46021</v>
      </c>
      <c r="K5536" s="11">
        <v>579991</v>
      </c>
      <c r="L5536" s="11">
        <f t="shared" si="344"/>
        <v>0</v>
      </c>
      <c r="N5536" s="13" t="s">
        <v>1003</v>
      </c>
    </row>
    <row r="5537" spans="1:14">
      <c r="A5537" t="s">
        <v>752</v>
      </c>
      <c r="B5537" t="s">
        <v>41</v>
      </c>
      <c r="C5537">
        <v>3863</v>
      </c>
      <c r="D5537" s="10">
        <v>45992</v>
      </c>
      <c r="E5537" s="11">
        <v>1214979</v>
      </c>
      <c r="F5537" t="s">
        <v>925</v>
      </c>
      <c r="G5537" s="10">
        <f t="shared" si="345"/>
        <v>46022</v>
      </c>
      <c r="H5537" t="s">
        <v>284</v>
      </c>
      <c r="I5537" s="12" t="str">
        <f t="shared" si="346"/>
        <v>38631214979</v>
      </c>
      <c r="J5537" s="10">
        <v>45989</v>
      </c>
      <c r="K5537" s="11">
        <v>1214980</v>
      </c>
      <c r="L5537" s="11">
        <f t="shared" si="344"/>
        <v>1</v>
      </c>
      <c r="N5537" t="s">
        <v>1120</v>
      </c>
    </row>
    <row r="5538" spans="1:14">
      <c r="A5538" t="s">
        <v>649</v>
      </c>
      <c r="B5538" t="s">
        <v>41</v>
      </c>
      <c r="C5538">
        <v>4297</v>
      </c>
      <c r="D5538" s="10">
        <v>45992</v>
      </c>
      <c r="E5538" s="11">
        <v>108504</v>
      </c>
      <c r="F5538" t="s">
        <v>925</v>
      </c>
      <c r="G5538" s="10">
        <f t="shared" si="345"/>
        <v>46022</v>
      </c>
      <c r="H5538" t="s">
        <v>284</v>
      </c>
      <c r="I5538" s="12" t="str">
        <f t="shared" si="346"/>
        <v>4297108504</v>
      </c>
      <c r="J5538" s="10">
        <v>45993</v>
      </c>
      <c r="K5538" s="11">
        <v>108504</v>
      </c>
      <c r="L5538" s="11">
        <f t="shared" si="344"/>
        <v>0</v>
      </c>
      <c r="N5538" t="s">
        <v>1121</v>
      </c>
    </row>
    <row r="5539" spans="1:14">
      <c r="A5539" t="s">
        <v>295</v>
      </c>
      <c r="B5539" t="s">
        <v>41</v>
      </c>
      <c r="C5539">
        <v>42995</v>
      </c>
      <c r="D5539" s="10">
        <v>45992</v>
      </c>
      <c r="E5539" s="11">
        <v>47600</v>
      </c>
      <c r="F5539" t="s">
        <v>925</v>
      </c>
      <c r="G5539" s="10">
        <f t="shared" si="345"/>
        <v>46022</v>
      </c>
      <c r="H5539" t="s">
        <v>284</v>
      </c>
      <c r="I5539" s="12" t="str">
        <f t="shared" si="346"/>
        <v>4299547600</v>
      </c>
      <c r="J5539" s="10">
        <v>45992</v>
      </c>
      <c r="K5539" s="11">
        <v>47600</v>
      </c>
      <c r="L5539" s="11">
        <f t="shared" si="344"/>
        <v>0</v>
      </c>
      <c r="N5539" s="13" t="s">
        <v>1122</v>
      </c>
    </row>
    <row r="5540" spans="1:14">
      <c r="A5540" t="s">
        <v>757</v>
      </c>
      <c r="B5540" t="s">
        <v>41</v>
      </c>
      <c r="C5540">
        <v>349861</v>
      </c>
      <c r="D5540" s="10">
        <v>45992</v>
      </c>
      <c r="E5540" s="11">
        <v>1307990</v>
      </c>
      <c r="F5540" t="s">
        <v>925</v>
      </c>
      <c r="G5540" s="10">
        <f t="shared" si="345"/>
        <v>46022</v>
      </c>
      <c r="H5540" t="s">
        <v>284</v>
      </c>
      <c r="I5540" s="12" t="str">
        <f t="shared" si="346"/>
        <v>3498611307990</v>
      </c>
      <c r="J5540" s="10">
        <v>45995</v>
      </c>
      <c r="K5540" s="11">
        <v>1307990</v>
      </c>
      <c r="L5540" s="11">
        <f t="shared" si="344"/>
        <v>0</v>
      </c>
      <c r="M5540" t="s">
        <v>1123</v>
      </c>
      <c r="N5540" s="13" t="s">
        <v>1124</v>
      </c>
    </row>
    <row r="5541" spans="1:14">
      <c r="A5541" t="s">
        <v>1125</v>
      </c>
      <c r="B5541" t="s">
        <v>41</v>
      </c>
      <c r="C5541">
        <v>12950723</v>
      </c>
      <c r="D5541" s="10">
        <v>45992</v>
      </c>
      <c r="E5541" s="11">
        <v>152856</v>
      </c>
      <c r="F5541" t="s">
        <v>288</v>
      </c>
      <c r="G5541" s="10">
        <f t="shared" si="345"/>
        <v>46022</v>
      </c>
      <c r="H5541" t="s">
        <v>284</v>
      </c>
      <c r="I5541" s="12" t="str">
        <f t="shared" si="346"/>
        <v>12950723152856</v>
      </c>
      <c r="J5541" s="10">
        <v>45993</v>
      </c>
      <c r="K5541" s="11">
        <v>152856</v>
      </c>
      <c r="L5541" s="11">
        <f t="shared" si="344"/>
        <v>0</v>
      </c>
      <c r="M5541" t="s">
        <v>1126</v>
      </c>
    </row>
    <row r="5542" spans="1:14" ht="14.15" customHeight="1">
      <c r="A5542" t="s">
        <v>53</v>
      </c>
      <c r="B5542" t="s">
        <v>41</v>
      </c>
      <c r="C5542">
        <v>31865</v>
      </c>
      <c r="D5542" s="10">
        <v>45992</v>
      </c>
      <c r="E5542" s="11">
        <v>3543496</v>
      </c>
      <c r="F5542" t="s">
        <v>288</v>
      </c>
      <c r="G5542" s="10">
        <f t="shared" si="345"/>
        <v>46022</v>
      </c>
      <c r="H5542" t="s">
        <v>284</v>
      </c>
      <c r="I5542" s="12" t="str">
        <f t="shared" si="346"/>
        <v>318653543496</v>
      </c>
      <c r="J5542" s="10">
        <v>46021</v>
      </c>
      <c r="K5542" s="11">
        <v>3543496</v>
      </c>
      <c r="L5542" s="11">
        <f t="shared" si="344"/>
        <v>0</v>
      </c>
    </row>
    <row r="5543" spans="1:14">
      <c r="A5543" t="s">
        <v>1127</v>
      </c>
      <c r="B5543" t="s">
        <v>41</v>
      </c>
      <c r="C5543">
        <v>17494</v>
      </c>
      <c r="D5543" s="10">
        <v>45992</v>
      </c>
      <c r="E5543" s="11">
        <v>192152</v>
      </c>
      <c r="F5543" t="s">
        <v>288</v>
      </c>
      <c r="G5543" s="10">
        <f t="shared" si="345"/>
        <v>46022</v>
      </c>
      <c r="H5543" t="s">
        <v>284</v>
      </c>
      <c r="I5543" s="12" t="str">
        <f t="shared" si="346"/>
        <v>17494192152</v>
      </c>
      <c r="J5543" s="10">
        <v>45992</v>
      </c>
      <c r="K5543" s="11">
        <v>192152</v>
      </c>
      <c r="L5543" s="11">
        <f t="shared" si="344"/>
        <v>0</v>
      </c>
    </row>
    <row r="5544" spans="1:14">
      <c r="A5544" t="s">
        <v>55</v>
      </c>
      <c r="B5544" t="s">
        <v>41</v>
      </c>
      <c r="C5544">
        <v>1247094</v>
      </c>
      <c r="D5544" s="10">
        <v>45992</v>
      </c>
      <c r="E5544" s="11">
        <v>729990</v>
      </c>
      <c r="F5544" t="s">
        <v>288</v>
      </c>
      <c r="G5544" s="10">
        <f t="shared" si="345"/>
        <v>46022</v>
      </c>
      <c r="H5544" t="s">
        <v>284</v>
      </c>
      <c r="I5544" s="12" t="str">
        <f t="shared" si="346"/>
        <v>1247094729990</v>
      </c>
      <c r="J5544" s="10">
        <v>46021</v>
      </c>
      <c r="K5544" s="11">
        <v>729990</v>
      </c>
      <c r="L5544" s="11">
        <f t="shared" si="344"/>
        <v>0</v>
      </c>
    </row>
    <row r="5545" spans="1:14">
      <c r="A5545" t="s">
        <v>63</v>
      </c>
      <c r="B5545" t="s">
        <v>41</v>
      </c>
      <c r="C5545">
        <v>11318</v>
      </c>
      <c r="D5545" s="10">
        <v>45992</v>
      </c>
      <c r="E5545" s="11">
        <v>377974</v>
      </c>
      <c r="F5545" t="s">
        <v>288</v>
      </c>
      <c r="G5545" s="10">
        <f t="shared" si="345"/>
        <v>46022</v>
      </c>
      <c r="H5545" t="s">
        <v>284</v>
      </c>
      <c r="I5545" s="12" t="str">
        <f t="shared" si="346"/>
        <v>11318377974</v>
      </c>
      <c r="J5545" s="10">
        <v>46021</v>
      </c>
      <c r="K5545" s="11">
        <v>377974</v>
      </c>
      <c r="L5545" s="11">
        <f t="shared" si="344"/>
        <v>0</v>
      </c>
    </row>
    <row r="5546" spans="1:14">
      <c r="A5546" t="s">
        <v>127</v>
      </c>
      <c r="B5546" t="s">
        <v>297</v>
      </c>
      <c r="C5546">
        <v>272730</v>
      </c>
      <c r="D5546" s="10">
        <v>45992</v>
      </c>
      <c r="E5546" s="11">
        <v>223253</v>
      </c>
      <c r="F5546" t="s">
        <v>288</v>
      </c>
      <c r="G5546" s="10">
        <f t="shared" si="345"/>
        <v>46022</v>
      </c>
      <c r="H5546" t="s">
        <v>284</v>
      </c>
      <c r="I5546" s="12" t="str">
        <f t="shared" si="346"/>
        <v>272730223253</v>
      </c>
      <c r="J5546" s="10">
        <v>46021</v>
      </c>
      <c r="K5546" s="11">
        <v>223253</v>
      </c>
      <c r="L5546" s="11">
        <f t="shared" si="344"/>
        <v>0</v>
      </c>
    </row>
    <row r="5547" spans="1:14" ht="13.5" customHeight="1">
      <c r="A5547" t="s">
        <v>1128</v>
      </c>
      <c r="B5547" t="s">
        <v>41</v>
      </c>
      <c r="C5547">
        <v>1318</v>
      </c>
      <c r="D5547" s="10">
        <v>45993</v>
      </c>
      <c r="E5547" s="11">
        <v>146339</v>
      </c>
      <c r="F5547" t="s">
        <v>925</v>
      </c>
      <c r="G5547" s="10">
        <f t="shared" si="345"/>
        <v>46023</v>
      </c>
      <c r="H5547" t="s">
        <v>284</v>
      </c>
      <c r="I5547" s="12" t="str">
        <f t="shared" si="346"/>
        <v>1318146339</v>
      </c>
      <c r="J5547" s="10">
        <v>45993</v>
      </c>
      <c r="K5547" s="11">
        <v>146339</v>
      </c>
      <c r="L5547" s="11">
        <f t="shared" si="344"/>
        <v>0</v>
      </c>
      <c r="N5547" t="s">
        <v>1129</v>
      </c>
    </row>
    <row r="5548" spans="1:14">
      <c r="A5548" t="s">
        <v>496</v>
      </c>
      <c r="B5548" t="s">
        <v>41</v>
      </c>
      <c r="C5548">
        <v>941</v>
      </c>
      <c r="D5548" s="10">
        <v>45993</v>
      </c>
      <c r="E5548" s="11">
        <v>3665200</v>
      </c>
      <c r="F5548" t="s">
        <v>925</v>
      </c>
      <c r="G5548" s="10">
        <f t="shared" si="345"/>
        <v>46023</v>
      </c>
      <c r="H5548" t="s">
        <v>284</v>
      </c>
      <c r="I5548" s="12" t="str">
        <f t="shared" si="346"/>
        <v>9413665200</v>
      </c>
      <c r="J5548" s="10">
        <v>45985</v>
      </c>
      <c r="K5548" s="11">
        <f>1499400+2165800</f>
        <v>3665200</v>
      </c>
      <c r="L5548" s="11">
        <f t="shared" si="344"/>
        <v>0</v>
      </c>
      <c r="N5548" s="13" t="s">
        <v>1130</v>
      </c>
    </row>
    <row r="5549" spans="1:14">
      <c r="A5549" t="s">
        <v>584</v>
      </c>
      <c r="B5549" t="s">
        <v>41</v>
      </c>
      <c r="C5549">
        <v>17774</v>
      </c>
      <c r="D5549" s="10">
        <v>45993</v>
      </c>
      <c r="E5549" s="11">
        <v>868940</v>
      </c>
      <c r="F5549" t="s">
        <v>925</v>
      </c>
      <c r="G5549" s="10">
        <f t="shared" si="345"/>
        <v>46023</v>
      </c>
      <c r="H5549" t="s">
        <v>284</v>
      </c>
      <c r="I5549" s="12" t="str">
        <f t="shared" si="346"/>
        <v>17774868940</v>
      </c>
      <c r="J5549" s="10">
        <v>45993</v>
      </c>
      <c r="K5549" s="11">
        <v>868940</v>
      </c>
      <c r="L5549" s="11">
        <f t="shared" si="344"/>
        <v>0</v>
      </c>
      <c r="N5549" s="13" t="s">
        <v>1131</v>
      </c>
    </row>
    <row r="5550" spans="1:14">
      <c r="A5550" t="s">
        <v>337</v>
      </c>
      <c r="B5550" t="s">
        <v>41</v>
      </c>
      <c r="C5550">
        <v>143995282</v>
      </c>
      <c r="D5550" s="10">
        <v>45993</v>
      </c>
      <c r="E5550" s="11">
        <v>1190940</v>
      </c>
      <c r="F5550" t="s">
        <v>925</v>
      </c>
      <c r="G5550" s="10">
        <f t="shared" si="345"/>
        <v>46023</v>
      </c>
      <c r="H5550" t="s">
        <v>284</v>
      </c>
      <c r="I5550" s="12" t="str">
        <f t="shared" si="346"/>
        <v>1439952821190940</v>
      </c>
      <c r="J5550" s="10">
        <v>45993</v>
      </c>
      <c r="K5550" s="11">
        <v>1190940</v>
      </c>
      <c r="L5550" s="11">
        <f t="shared" si="344"/>
        <v>0</v>
      </c>
      <c r="N5550" s="13" t="s">
        <v>1074</v>
      </c>
    </row>
    <row r="5551" spans="1:14">
      <c r="A5551" t="s">
        <v>337</v>
      </c>
      <c r="B5551" t="s">
        <v>41</v>
      </c>
      <c r="C5551">
        <v>143995447</v>
      </c>
      <c r="D5551" s="10">
        <v>45993</v>
      </c>
      <c r="E5551" s="11">
        <v>1266940</v>
      </c>
      <c r="F5551" t="s">
        <v>925</v>
      </c>
      <c r="G5551" s="10">
        <f t="shared" si="345"/>
        <v>46023</v>
      </c>
      <c r="H5551" t="s">
        <v>284</v>
      </c>
      <c r="I5551" s="12" t="str">
        <f t="shared" si="346"/>
        <v>1439954471266940</v>
      </c>
      <c r="J5551" s="10">
        <v>45993</v>
      </c>
      <c r="K5551" s="11">
        <v>1266940</v>
      </c>
      <c r="L5551" s="11">
        <f t="shared" si="344"/>
        <v>0</v>
      </c>
      <c r="N5551" s="13" t="s">
        <v>1074</v>
      </c>
    </row>
    <row r="5552" spans="1:14">
      <c r="A5552" t="s">
        <v>45</v>
      </c>
      <c r="B5552" t="s">
        <v>41</v>
      </c>
      <c r="C5552">
        <v>354</v>
      </c>
      <c r="D5552" s="10">
        <v>45993</v>
      </c>
      <c r="E5552" s="11">
        <v>1267314</v>
      </c>
      <c r="F5552" t="s">
        <v>288</v>
      </c>
      <c r="G5552" s="10">
        <f t="shared" si="345"/>
        <v>46023</v>
      </c>
      <c r="H5552" t="s">
        <v>284</v>
      </c>
      <c r="I5552" s="12" t="str">
        <f t="shared" si="346"/>
        <v>3541267314</v>
      </c>
      <c r="J5552" s="10">
        <v>46031</v>
      </c>
      <c r="K5552" s="11">
        <v>1267314</v>
      </c>
      <c r="L5552" s="11">
        <f t="shared" ref="L5552:L5615" si="347">+K5552-E5552</f>
        <v>0</v>
      </c>
    </row>
    <row r="5553" spans="1:13">
      <c r="A5553" t="s">
        <v>45</v>
      </c>
      <c r="B5553" t="s">
        <v>41</v>
      </c>
      <c r="C5553">
        <v>352</v>
      </c>
      <c r="D5553" s="10">
        <v>45993</v>
      </c>
      <c r="E5553" s="11">
        <v>187425</v>
      </c>
      <c r="F5553" t="s">
        <v>288</v>
      </c>
      <c r="G5553" s="10">
        <f t="shared" si="345"/>
        <v>46023</v>
      </c>
      <c r="H5553" t="s">
        <v>284</v>
      </c>
      <c r="I5553" s="12" t="str">
        <f t="shared" si="346"/>
        <v>352187425</v>
      </c>
      <c r="J5553" s="10">
        <v>46031</v>
      </c>
      <c r="K5553" s="11">
        <v>187425</v>
      </c>
      <c r="L5553" s="11">
        <f t="shared" si="347"/>
        <v>0</v>
      </c>
    </row>
    <row r="5554" spans="1:13">
      <c r="A5554" t="s">
        <v>46</v>
      </c>
      <c r="B5554" t="s">
        <v>41</v>
      </c>
      <c r="C5554">
        <v>26737</v>
      </c>
      <c r="D5554" s="10">
        <v>45993</v>
      </c>
      <c r="E5554" s="11">
        <v>735045</v>
      </c>
      <c r="F5554" t="s">
        <v>288</v>
      </c>
      <c r="G5554" s="10">
        <f t="shared" si="345"/>
        <v>46023</v>
      </c>
      <c r="H5554" t="s">
        <v>284</v>
      </c>
      <c r="I5554" s="12" t="str">
        <f t="shared" si="346"/>
        <v>26737735045</v>
      </c>
      <c r="J5554" s="10">
        <v>46031</v>
      </c>
      <c r="K5554" s="11">
        <v>735045</v>
      </c>
      <c r="L5554" s="11">
        <f t="shared" si="347"/>
        <v>0</v>
      </c>
    </row>
    <row r="5555" spans="1:13">
      <c r="A5555" t="s">
        <v>46</v>
      </c>
      <c r="B5555" t="s">
        <v>41</v>
      </c>
      <c r="C5555">
        <v>26736</v>
      </c>
      <c r="D5555" s="10">
        <v>45993</v>
      </c>
      <c r="E5555" s="11">
        <v>735045</v>
      </c>
      <c r="F5555" t="s">
        <v>288</v>
      </c>
      <c r="G5555" s="10">
        <f t="shared" si="345"/>
        <v>46023</v>
      </c>
      <c r="H5555" t="s">
        <v>284</v>
      </c>
      <c r="I5555" s="12" t="str">
        <f t="shared" si="346"/>
        <v>26736735045</v>
      </c>
      <c r="J5555" s="10">
        <v>46031</v>
      </c>
      <c r="K5555" s="11">
        <v>735045</v>
      </c>
      <c r="L5555" s="11">
        <f t="shared" si="347"/>
        <v>0</v>
      </c>
    </row>
    <row r="5556" spans="1:13">
      <c r="A5556" t="s">
        <v>47</v>
      </c>
      <c r="B5556" t="s">
        <v>41</v>
      </c>
      <c r="C5556">
        <v>14841</v>
      </c>
      <c r="D5556" s="10">
        <v>45993</v>
      </c>
      <c r="E5556" s="11">
        <v>646331</v>
      </c>
      <c r="F5556" t="s">
        <v>288</v>
      </c>
      <c r="G5556" s="10">
        <f t="shared" si="345"/>
        <v>46023</v>
      </c>
      <c r="H5556" t="s">
        <v>284</v>
      </c>
      <c r="I5556" s="12" t="str">
        <f t="shared" si="346"/>
        <v>14841646331</v>
      </c>
      <c r="J5556" s="10">
        <v>46031</v>
      </c>
      <c r="K5556" s="11">
        <v>646331</v>
      </c>
      <c r="L5556" s="11">
        <f t="shared" si="347"/>
        <v>0</v>
      </c>
    </row>
    <row r="5557" spans="1:13">
      <c r="A5557" t="s">
        <v>48</v>
      </c>
      <c r="B5557" t="s">
        <v>41</v>
      </c>
      <c r="C5557">
        <v>5320</v>
      </c>
      <c r="D5557" s="10">
        <v>45993</v>
      </c>
      <c r="E5557" s="11">
        <v>2133349</v>
      </c>
      <c r="F5557" t="s">
        <v>288</v>
      </c>
      <c r="G5557" s="10">
        <f t="shared" si="345"/>
        <v>46023</v>
      </c>
      <c r="H5557" t="s">
        <v>284</v>
      </c>
      <c r="I5557" s="12" t="str">
        <f t="shared" si="346"/>
        <v>53202133349</v>
      </c>
      <c r="J5557" s="10">
        <v>46031</v>
      </c>
      <c r="K5557" s="11">
        <v>2133349</v>
      </c>
      <c r="L5557" s="11">
        <f t="shared" si="347"/>
        <v>0</v>
      </c>
    </row>
    <row r="5558" spans="1:13">
      <c r="A5558" t="s">
        <v>317</v>
      </c>
      <c r="B5558" t="s">
        <v>41</v>
      </c>
      <c r="C5558">
        <v>25419712</v>
      </c>
      <c r="D5558" s="10">
        <v>45994</v>
      </c>
      <c r="E5558" s="11">
        <v>154950</v>
      </c>
      <c r="F5558" t="s">
        <v>288</v>
      </c>
      <c r="G5558" s="10">
        <f t="shared" si="345"/>
        <v>46024</v>
      </c>
      <c r="H5558" s="46" t="s">
        <v>284</v>
      </c>
      <c r="I5558" s="12" t="str">
        <f t="shared" si="346"/>
        <v>25419712154950</v>
      </c>
      <c r="J5558" s="252"/>
      <c r="L5558" s="11">
        <f t="shared" si="347"/>
        <v>-154950</v>
      </c>
      <c r="M5558" s="26" t="s">
        <v>969</v>
      </c>
    </row>
    <row r="5559" spans="1:13">
      <c r="A5559" t="s">
        <v>317</v>
      </c>
      <c r="B5559" t="s">
        <v>41</v>
      </c>
      <c r="C5559">
        <v>25419711</v>
      </c>
      <c r="D5559" s="10">
        <v>45994</v>
      </c>
      <c r="E5559" s="11">
        <v>684900</v>
      </c>
      <c r="F5559" t="s">
        <v>288</v>
      </c>
      <c r="G5559" s="10">
        <f t="shared" si="345"/>
        <v>46024</v>
      </c>
      <c r="H5559" t="s">
        <v>284</v>
      </c>
      <c r="I5559" s="12" t="str">
        <f t="shared" si="346"/>
        <v>25419711684900</v>
      </c>
      <c r="J5559" s="10">
        <v>45994</v>
      </c>
      <c r="K5559" s="11">
        <v>384900</v>
      </c>
      <c r="L5559" s="11">
        <f t="shared" si="347"/>
        <v>-300000</v>
      </c>
      <c r="M5559" t="s">
        <v>1132</v>
      </c>
    </row>
    <row r="5560" spans="1:13" ht="15.65" customHeight="1">
      <c r="A5560" t="s">
        <v>49</v>
      </c>
      <c r="B5560" t="s">
        <v>41</v>
      </c>
      <c r="C5560">
        <v>17631</v>
      </c>
      <c r="D5560" s="10">
        <v>45994</v>
      </c>
      <c r="E5560" s="11">
        <v>298500</v>
      </c>
      <c r="F5560" t="s">
        <v>288</v>
      </c>
      <c r="G5560" s="10">
        <f t="shared" si="345"/>
        <v>46024</v>
      </c>
      <c r="H5560" t="s">
        <v>284</v>
      </c>
      <c r="I5560" s="12" t="str">
        <f t="shared" si="346"/>
        <v>17631298500</v>
      </c>
      <c r="J5560" s="10">
        <v>46031</v>
      </c>
      <c r="K5560" s="11">
        <v>298500</v>
      </c>
      <c r="L5560" s="11">
        <f t="shared" si="347"/>
        <v>0</v>
      </c>
    </row>
    <row r="5561" spans="1:13">
      <c r="A5561" t="s">
        <v>306</v>
      </c>
      <c r="B5561" t="s">
        <v>41</v>
      </c>
      <c r="C5561">
        <v>2183113</v>
      </c>
      <c r="D5561" s="10">
        <v>45994</v>
      </c>
      <c r="E5561" s="11">
        <v>1590720</v>
      </c>
      <c r="F5561" t="s">
        <v>288</v>
      </c>
      <c r="G5561" s="10">
        <f t="shared" si="345"/>
        <v>46024</v>
      </c>
      <c r="H5561" t="s">
        <v>284</v>
      </c>
      <c r="I5561" s="12" t="str">
        <f t="shared" si="346"/>
        <v>21831131590720</v>
      </c>
      <c r="J5561" s="10">
        <v>45994</v>
      </c>
      <c r="K5561" s="11">
        <v>1590720</v>
      </c>
      <c r="L5561" s="11">
        <f t="shared" si="347"/>
        <v>0</v>
      </c>
    </row>
    <row r="5562" spans="1:13">
      <c r="A5562" t="s">
        <v>50</v>
      </c>
      <c r="B5562" t="s">
        <v>41</v>
      </c>
      <c r="C5562">
        <v>21311</v>
      </c>
      <c r="D5562" s="10">
        <v>45994</v>
      </c>
      <c r="E5562" s="11">
        <v>1760252</v>
      </c>
      <c r="F5562" t="s">
        <v>288</v>
      </c>
      <c r="G5562" s="10">
        <f t="shared" si="345"/>
        <v>46024</v>
      </c>
      <c r="H5562" t="s">
        <v>284</v>
      </c>
      <c r="I5562" s="12" t="str">
        <f t="shared" si="346"/>
        <v>213111760252</v>
      </c>
      <c r="J5562" s="10">
        <v>46031</v>
      </c>
      <c r="K5562" s="11">
        <v>1760252</v>
      </c>
      <c r="L5562" s="11">
        <f t="shared" si="347"/>
        <v>0</v>
      </c>
    </row>
    <row r="5563" spans="1:13">
      <c r="A5563" t="s">
        <v>634</v>
      </c>
      <c r="B5563" t="s">
        <v>41</v>
      </c>
      <c r="C5563">
        <v>2110</v>
      </c>
      <c r="D5563" s="10">
        <v>45994</v>
      </c>
      <c r="E5563" s="11">
        <v>9000</v>
      </c>
      <c r="F5563" t="s">
        <v>288</v>
      </c>
      <c r="G5563" s="10">
        <f t="shared" si="345"/>
        <v>46024</v>
      </c>
      <c r="H5563" t="s">
        <v>284</v>
      </c>
      <c r="I5563" s="12" t="str">
        <f t="shared" si="346"/>
        <v>21109000</v>
      </c>
      <c r="J5563" s="10">
        <v>46001</v>
      </c>
      <c r="K5563" s="11">
        <v>9000</v>
      </c>
      <c r="L5563" s="11">
        <f t="shared" si="347"/>
        <v>0</v>
      </c>
    </row>
    <row r="5564" spans="1:13">
      <c r="A5564" t="s">
        <v>305</v>
      </c>
      <c r="B5564" t="s">
        <v>41</v>
      </c>
      <c r="C5564">
        <v>5498005</v>
      </c>
      <c r="D5564" s="10">
        <v>45994</v>
      </c>
      <c r="E5564" s="11">
        <v>703980</v>
      </c>
      <c r="F5564" t="s">
        <v>288</v>
      </c>
      <c r="G5564" s="10">
        <f t="shared" si="345"/>
        <v>46024</v>
      </c>
      <c r="H5564" t="s">
        <v>284</v>
      </c>
      <c r="I5564" s="12" t="str">
        <f t="shared" si="346"/>
        <v>5498005703980</v>
      </c>
      <c r="J5564" s="10">
        <v>45994</v>
      </c>
      <c r="K5564" s="11">
        <v>703980</v>
      </c>
      <c r="L5564" s="11">
        <f t="shared" si="347"/>
        <v>0</v>
      </c>
    </row>
    <row r="5565" spans="1:13">
      <c r="A5565" t="s">
        <v>51</v>
      </c>
      <c r="B5565" t="s">
        <v>41</v>
      </c>
      <c r="C5565">
        <v>26859</v>
      </c>
      <c r="D5565" s="10">
        <v>45994</v>
      </c>
      <c r="E5565" s="11">
        <v>154247</v>
      </c>
      <c r="F5565" t="s">
        <v>288</v>
      </c>
      <c r="G5565" s="10">
        <f t="shared" si="345"/>
        <v>46024</v>
      </c>
      <c r="H5565" t="s">
        <v>284</v>
      </c>
      <c r="I5565" s="12" t="str">
        <f t="shared" si="346"/>
        <v>26859154247</v>
      </c>
      <c r="J5565" s="10">
        <v>46031</v>
      </c>
      <c r="K5565" s="11">
        <v>154247</v>
      </c>
      <c r="L5565" s="11">
        <f t="shared" si="347"/>
        <v>0</v>
      </c>
    </row>
    <row r="5566" spans="1:13">
      <c r="A5566" t="s">
        <v>52</v>
      </c>
      <c r="B5566" t="s">
        <v>41</v>
      </c>
      <c r="C5566">
        <v>134522</v>
      </c>
      <c r="D5566" s="10">
        <v>45994</v>
      </c>
      <c r="E5566" s="11">
        <v>3892942</v>
      </c>
      <c r="F5566" t="s">
        <v>288</v>
      </c>
      <c r="G5566" s="10">
        <f t="shared" si="345"/>
        <v>46024</v>
      </c>
      <c r="H5566" t="s">
        <v>284</v>
      </c>
      <c r="I5566" s="12" t="str">
        <f t="shared" si="346"/>
        <v>1345223892942</v>
      </c>
      <c r="J5566" s="10">
        <v>46031</v>
      </c>
      <c r="K5566" s="11">
        <v>3892942</v>
      </c>
      <c r="L5566" s="11">
        <f t="shared" si="347"/>
        <v>0</v>
      </c>
    </row>
    <row r="5567" spans="1:13">
      <c r="A5567" t="s">
        <v>419</v>
      </c>
      <c r="B5567" t="s">
        <v>41</v>
      </c>
      <c r="C5567">
        <v>568</v>
      </c>
      <c r="D5567" s="10">
        <v>45994</v>
      </c>
      <c r="E5567" s="11">
        <v>262871</v>
      </c>
      <c r="F5567" t="s">
        <v>288</v>
      </c>
      <c r="G5567" s="10">
        <f t="shared" si="345"/>
        <v>46024</v>
      </c>
      <c r="H5567" t="s">
        <v>284</v>
      </c>
      <c r="I5567" s="12" t="str">
        <f t="shared" si="346"/>
        <v>568262871</v>
      </c>
      <c r="J5567" s="10">
        <v>45996</v>
      </c>
      <c r="K5567" s="11">
        <v>262871</v>
      </c>
      <c r="L5567" s="11">
        <f t="shared" si="347"/>
        <v>0</v>
      </c>
    </row>
    <row r="5568" spans="1:13">
      <c r="A5568" t="s">
        <v>148</v>
      </c>
      <c r="B5568" t="s">
        <v>41</v>
      </c>
      <c r="C5568">
        <v>2432</v>
      </c>
      <c r="D5568" s="10">
        <v>45994</v>
      </c>
      <c r="E5568" s="11">
        <v>847661</v>
      </c>
      <c r="F5568" t="s">
        <v>288</v>
      </c>
      <c r="G5568" s="10">
        <f t="shared" si="345"/>
        <v>46024</v>
      </c>
      <c r="H5568" t="s">
        <v>284</v>
      </c>
      <c r="I5568" s="12" t="str">
        <f t="shared" si="346"/>
        <v>2432847661</v>
      </c>
      <c r="J5568" s="252">
        <v>46055</v>
      </c>
      <c r="K5568" s="11">
        <v>847661</v>
      </c>
      <c r="L5568" s="11">
        <f t="shared" si="347"/>
        <v>0</v>
      </c>
      <c r="M5568" t="s">
        <v>1133</v>
      </c>
    </row>
    <row r="5569" spans="1:15">
      <c r="A5569" t="s">
        <v>53</v>
      </c>
      <c r="B5569" t="s">
        <v>41</v>
      </c>
      <c r="C5569">
        <v>31923</v>
      </c>
      <c r="D5569" s="10">
        <v>45994</v>
      </c>
      <c r="E5569" s="11">
        <v>1839800</v>
      </c>
      <c r="F5569" t="s">
        <v>288</v>
      </c>
      <c r="G5569" s="10">
        <f t="shared" si="345"/>
        <v>46024</v>
      </c>
      <c r="H5569" t="s">
        <v>284</v>
      </c>
      <c r="I5569" s="12" t="str">
        <f t="shared" si="346"/>
        <v>319231839800</v>
      </c>
      <c r="J5569" s="252">
        <v>46031</v>
      </c>
      <c r="K5569" s="34">
        <v>1839800</v>
      </c>
      <c r="L5569" s="34">
        <f t="shared" si="347"/>
        <v>0</v>
      </c>
      <c r="M5569" t="s">
        <v>1134</v>
      </c>
    </row>
    <row r="5570" spans="1:15">
      <c r="A5570" t="s">
        <v>53</v>
      </c>
      <c r="B5570" t="s">
        <v>41</v>
      </c>
      <c r="C5570">
        <v>31924</v>
      </c>
      <c r="D5570" s="10">
        <v>45994</v>
      </c>
      <c r="E5570" s="11">
        <v>6257751</v>
      </c>
      <c r="F5570" t="s">
        <v>288</v>
      </c>
      <c r="G5570" s="10">
        <f t="shared" ref="G5570:G5633" si="348">+D5570+30</f>
        <v>46024</v>
      </c>
      <c r="H5570" t="s">
        <v>284</v>
      </c>
      <c r="I5570" s="12" t="str">
        <f t="shared" ref="I5570:I5633" si="349">+C5570&amp;E5570</f>
        <v>319246257751</v>
      </c>
      <c r="J5570" s="10">
        <v>46031</v>
      </c>
      <c r="K5570" s="11">
        <v>6257751</v>
      </c>
      <c r="L5570" s="11">
        <f t="shared" si="347"/>
        <v>0</v>
      </c>
    </row>
    <row r="5571" spans="1:15">
      <c r="A5571" t="s">
        <v>54</v>
      </c>
      <c r="B5571" t="s">
        <v>41</v>
      </c>
      <c r="C5571">
        <v>102509</v>
      </c>
      <c r="D5571" s="10">
        <v>45994</v>
      </c>
      <c r="E5571" s="11">
        <v>2659174</v>
      </c>
      <c r="F5571" t="s">
        <v>288</v>
      </c>
      <c r="G5571" s="10">
        <f t="shared" si="348"/>
        <v>46024</v>
      </c>
      <c r="H5571" t="s">
        <v>284</v>
      </c>
      <c r="I5571" s="12" t="str">
        <f t="shared" si="349"/>
        <v>1025092659174</v>
      </c>
      <c r="J5571" s="10">
        <v>46031</v>
      </c>
      <c r="K5571" s="11">
        <v>2659174</v>
      </c>
      <c r="L5571" s="11">
        <f t="shared" si="347"/>
        <v>0</v>
      </c>
    </row>
    <row r="5572" spans="1:15">
      <c r="A5572" t="s">
        <v>55</v>
      </c>
      <c r="B5572" t="s">
        <v>41</v>
      </c>
      <c r="C5572">
        <v>1247217</v>
      </c>
      <c r="D5572" s="10">
        <v>45994</v>
      </c>
      <c r="E5572" s="11">
        <v>1365537</v>
      </c>
      <c r="F5572" t="s">
        <v>288</v>
      </c>
      <c r="G5572" s="10">
        <f t="shared" si="348"/>
        <v>46024</v>
      </c>
      <c r="H5572" t="s">
        <v>284</v>
      </c>
      <c r="I5572" s="12" t="str">
        <f t="shared" si="349"/>
        <v>12472171365537</v>
      </c>
      <c r="J5572" s="10">
        <v>46031</v>
      </c>
      <c r="K5572" s="11">
        <v>1365537</v>
      </c>
      <c r="L5572" s="11">
        <f t="shared" si="347"/>
        <v>0</v>
      </c>
    </row>
    <row r="5573" spans="1:15">
      <c r="A5573" t="s">
        <v>55</v>
      </c>
      <c r="B5573" t="s">
        <v>41</v>
      </c>
      <c r="C5573">
        <v>1247218</v>
      </c>
      <c r="D5573" s="10">
        <v>45994</v>
      </c>
      <c r="E5573" s="11">
        <v>2757218</v>
      </c>
      <c r="F5573" t="s">
        <v>288</v>
      </c>
      <c r="G5573" s="10">
        <f t="shared" si="348"/>
        <v>46024</v>
      </c>
      <c r="H5573" t="s">
        <v>284</v>
      </c>
      <c r="I5573" s="12" t="str">
        <f t="shared" si="349"/>
        <v>12472182757218</v>
      </c>
      <c r="J5573" s="10">
        <v>46031</v>
      </c>
      <c r="K5573" s="11">
        <v>2757218</v>
      </c>
      <c r="L5573" s="11">
        <f t="shared" si="347"/>
        <v>0</v>
      </c>
    </row>
    <row r="5574" spans="1:15" s="363" customFormat="1">
      <c r="A5574" s="363" t="s">
        <v>1135</v>
      </c>
      <c r="B5574" s="363" t="s">
        <v>41</v>
      </c>
      <c r="C5574" s="363">
        <v>1195558</v>
      </c>
      <c r="D5574" s="364">
        <v>45994</v>
      </c>
      <c r="E5574" s="365">
        <v>83129</v>
      </c>
      <c r="F5574" s="363" t="s">
        <v>288</v>
      </c>
      <c r="G5574" s="364">
        <f t="shared" si="348"/>
        <v>46024</v>
      </c>
      <c r="H5574" s="363" t="s">
        <v>284</v>
      </c>
      <c r="I5574" s="366" t="str">
        <f t="shared" si="349"/>
        <v>119555883129</v>
      </c>
      <c r="J5574" s="367"/>
      <c r="K5574" s="365"/>
      <c r="L5574" s="365">
        <f t="shared" si="347"/>
        <v>-83129</v>
      </c>
      <c r="M5574" s="363" t="s">
        <v>1136</v>
      </c>
      <c r="N5574" s="368"/>
      <c r="O5574" s="364"/>
    </row>
    <row r="5575" spans="1:15">
      <c r="A5575" t="s">
        <v>52</v>
      </c>
      <c r="B5575" t="s">
        <v>41</v>
      </c>
      <c r="C5575">
        <v>134539</v>
      </c>
      <c r="D5575" s="10">
        <v>45994</v>
      </c>
      <c r="E5575" s="11">
        <v>126307</v>
      </c>
      <c r="F5575" t="s">
        <v>288</v>
      </c>
      <c r="G5575" s="10">
        <f t="shared" si="348"/>
        <v>46024</v>
      </c>
      <c r="H5575" t="s">
        <v>284</v>
      </c>
      <c r="I5575" s="12" t="str">
        <f t="shared" si="349"/>
        <v>134539126307</v>
      </c>
      <c r="J5575" s="10">
        <v>46031</v>
      </c>
      <c r="K5575" s="11">
        <v>126307</v>
      </c>
      <c r="L5575" s="11">
        <f t="shared" si="347"/>
        <v>0</v>
      </c>
    </row>
    <row r="5576" spans="1:15">
      <c r="A5576" t="s">
        <v>336</v>
      </c>
      <c r="B5576" t="s">
        <v>41</v>
      </c>
      <c r="C5576">
        <v>66194</v>
      </c>
      <c r="D5576" s="10">
        <v>45994</v>
      </c>
      <c r="E5576" s="11">
        <v>659700</v>
      </c>
      <c r="F5576" t="s">
        <v>288</v>
      </c>
      <c r="G5576" s="10">
        <f t="shared" si="348"/>
        <v>46024</v>
      </c>
      <c r="H5576" t="s">
        <v>284</v>
      </c>
      <c r="I5576" s="12" t="str">
        <f t="shared" si="349"/>
        <v>66194659700</v>
      </c>
      <c r="J5576" s="10">
        <v>45994</v>
      </c>
      <c r="K5576" s="11">
        <v>659700</v>
      </c>
      <c r="L5576" s="11">
        <f t="shared" si="347"/>
        <v>0</v>
      </c>
    </row>
    <row r="5577" spans="1:15">
      <c r="A5577" t="s">
        <v>477</v>
      </c>
      <c r="B5577" t="s">
        <v>41</v>
      </c>
      <c r="C5577">
        <v>401270</v>
      </c>
      <c r="D5577" s="10">
        <v>45995</v>
      </c>
      <c r="E5577" s="11">
        <v>164980</v>
      </c>
      <c r="F5577" t="s">
        <v>288</v>
      </c>
      <c r="G5577" s="10">
        <f t="shared" si="348"/>
        <v>46025</v>
      </c>
      <c r="H5577" t="s">
        <v>284</v>
      </c>
      <c r="I5577" s="12" t="str">
        <f t="shared" si="349"/>
        <v>401270164980</v>
      </c>
      <c r="J5577" s="10">
        <v>45994</v>
      </c>
      <c r="K5577" s="11">
        <v>164980</v>
      </c>
      <c r="L5577" s="11">
        <f t="shared" si="347"/>
        <v>0</v>
      </c>
      <c r="N5577" s="13" t="s">
        <v>1137</v>
      </c>
    </row>
    <row r="5578" spans="1:15">
      <c r="A5578" t="s">
        <v>757</v>
      </c>
      <c r="B5578" t="s">
        <v>41</v>
      </c>
      <c r="C5578">
        <v>350777</v>
      </c>
      <c r="D5578" s="10">
        <v>45995</v>
      </c>
      <c r="E5578" s="11">
        <v>1211980</v>
      </c>
      <c r="F5578" t="s">
        <v>288</v>
      </c>
      <c r="G5578" s="10">
        <f t="shared" si="348"/>
        <v>46025</v>
      </c>
      <c r="H5578" t="s">
        <v>284</v>
      </c>
      <c r="I5578" s="12" t="str">
        <f t="shared" si="349"/>
        <v>3507771211980</v>
      </c>
      <c r="J5578" s="10">
        <v>45993</v>
      </c>
      <c r="K5578" s="11">
        <v>1211980</v>
      </c>
      <c r="L5578" s="11">
        <f t="shared" si="347"/>
        <v>0</v>
      </c>
      <c r="N5578" s="13" t="s">
        <v>1124</v>
      </c>
    </row>
    <row r="5579" spans="1:15">
      <c r="A5579" t="s">
        <v>184</v>
      </c>
      <c r="B5579" t="s">
        <v>41</v>
      </c>
      <c r="C5579">
        <v>17937</v>
      </c>
      <c r="D5579" s="10">
        <v>45995</v>
      </c>
      <c r="E5579" s="11">
        <v>2099001</v>
      </c>
      <c r="F5579" t="s">
        <v>288</v>
      </c>
      <c r="G5579" s="10">
        <f t="shared" si="348"/>
        <v>46025</v>
      </c>
      <c r="H5579" t="s">
        <v>284</v>
      </c>
      <c r="I5579" s="12" t="str">
        <f t="shared" si="349"/>
        <v>179372099001</v>
      </c>
      <c r="J5579" s="10">
        <v>46021</v>
      </c>
      <c r="K5579" s="11">
        <v>2099001</v>
      </c>
      <c r="L5579" s="11">
        <f t="shared" si="347"/>
        <v>0</v>
      </c>
    </row>
    <row r="5580" spans="1:15">
      <c r="A5580" t="s">
        <v>1138</v>
      </c>
      <c r="B5580" t="s">
        <v>41</v>
      </c>
      <c r="C5580">
        <v>772</v>
      </c>
      <c r="D5580" s="10">
        <v>45995</v>
      </c>
      <c r="E5580" s="11">
        <v>558400</v>
      </c>
      <c r="F5580" t="s">
        <v>288</v>
      </c>
      <c r="G5580" s="10">
        <f t="shared" si="348"/>
        <v>46025</v>
      </c>
      <c r="H5580" t="s">
        <v>284</v>
      </c>
      <c r="I5580" s="12" t="str">
        <f t="shared" si="349"/>
        <v>772558400</v>
      </c>
      <c r="J5580" s="10">
        <v>45989</v>
      </c>
      <c r="K5580" s="11">
        <v>558400</v>
      </c>
      <c r="L5580" s="11">
        <f t="shared" si="347"/>
        <v>0</v>
      </c>
    </row>
    <row r="5581" spans="1:15">
      <c r="A5581" t="s">
        <v>1139</v>
      </c>
      <c r="B5581" t="s">
        <v>41</v>
      </c>
      <c r="C5581">
        <v>399683</v>
      </c>
      <c r="D5581" s="10">
        <v>45995</v>
      </c>
      <c r="E5581" s="11">
        <v>122657</v>
      </c>
      <c r="F5581" t="s">
        <v>288</v>
      </c>
      <c r="G5581" s="10">
        <f t="shared" si="348"/>
        <v>46025</v>
      </c>
      <c r="H5581" t="s">
        <v>284</v>
      </c>
      <c r="I5581" s="12" t="str">
        <f t="shared" si="349"/>
        <v>399683122657</v>
      </c>
      <c r="J5581" s="10">
        <v>45988</v>
      </c>
      <c r="K5581" s="11">
        <v>122657</v>
      </c>
      <c r="L5581" s="11">
        <f t="shared" si="347"/>
        <v>0</v>
      </c>
    </row>
    <row r="5582" spans="1:15">
      <c r="A5582" t="s">
        <v>56</v>
      </c>
      <c r="B5582" t="s">
        <v>41</v>
      </c>
      <c r="C5582">
        <v>47941</v>
      </c>
      <c r="D5582" s="10">
        <v>45995</v>
      </c>
      <c r="E5582" s="11">
        <v>179845</v>
      </c>
      <c r="F5582" t="s">
        <v>288</v>
      </c>
      <c r="G5582" s="10">
        <f t="shared" si="348"/>
        <v>46025</v>
      </c>
      <c r="H5582" t="s">
        <v>284</v>
      </c>
      <c r="I5582" s="12" t="str">
        <f t="shared" si="349"/>
        <v>47941179845</v>
      </c>
      <c r="J5582" s="10">
        <v>46031</v>
      </c>
      <c r="K5582" s="11">
        <v>179845</v>
      </c>
      <c r="L5582" s="11">
        <f t="shared" si="347"/>
        <v>0</v>
      </c>
    </row>
    <row r="5583" spans="1:15">
      <c r="A5583" t="s">
        <v>57</v>
      </c>
      <c r="B5583" t="s">
        <v>41</v>
      </c>
      <c r="C5583">
        <v>631709</v>
      </c>
      <c r="D5583" s="10">
        <v>45995</v>
      </c>
      <c r="E5583" s="11">
        <v>233533</v>
      </c>
      <c r="F5583" t="s">
        <v>288</v>
      </c>
      <c r="G5583" s="10">
        <f t="shared" si="348"/>
        <v>46025</v>
      </c>
      <c r="H5583" t="s">
        <v>284</v>
      </c>
      <c r="I5583" s="12" t="str">
        <f t="shared" si="349"/>
        <v>631709233533</v>
      </c>
      <c r="J5583" s="10">
        <v>46031</v>
      </c>
      <c r="K5583" s="11">
        <v>233533</v>
      </c>
      <c r="L5583" s="11">
        <f t="shared" si="347"/>
        <v>0</v>
      </c>
    </row>
    <row r="5584" spans="1:15">
      <c r="A5584" t="s">
        <v>58</v>
      </c>
      <c r="B5584" t="s">
        <v>41</v>
      </c>
      <c r="C5584">
        <v>5641</v>
      </c>
      <c r="D5584" s="10">
        <v>45995</v>
      </c>
      <c r="E5584" s="11">
        <v>200000</v>
      </c>
      <c r="F5584" t="s">
        <v>288</v>
      </c>
      <c r="G5584" s="10">
        <f t="shared" si="348"/>
        <v>46025</v>
      </c>
      <c r="H5584" t="s">
        <v>284</v>
      </c>
      <c r="I5584" s="12" t="str">
        <f t="shared" si="349"/>
        <v>5641200000</v>
      </c>
      <c r="J5584" s="10">
        <v>46031</v>
      </c>
      <c r="K5584" s="11">
        <v>200000</v>
      </c>
      <c r="L5584" s="11">
        <f t="shared" si="347"/>
        <v>0</v>
      </c>
    </row>
    <row r="5585" spans="1:12">
      <c r="A5585" t="s">
        <v>1140</v>
      </c>
      <c r="B5585" t="s">
        <v>41</v>
      </c>
      <c r="C5585">
        <v>16</v>
      </c>
      <c r="D5585" s="10">
        <v>45995</v>
      </c>
      <c r="E5585" s="11">
        <v>1950001</v>
      </c>
      <c r="F5585" t="s">
        <v>288</v>
      </c>
      <c r="G5585" s="10">
        <f t="shared" si="348"/>
        <v>46025</v>
      </c>
      <c r="H5585" t="s">
        <v>1141</v>
      </c>
      <c r="I5585" s="12" t="str">
        <f t="shared" si="349"/>
        <v>161950001</v>
      </c>
      <c r="L5585" s="11">
        <f t="shared" si="347"/>
        <v>-1950001</v>
      </c>
    </row>
    <row r="5586" spans="1:12">
      <c r="A5586" t="s">
        <v>305</v>
      </c>
      <c r="B5586" t="s">
        <v>41</v>
      </c>
      <c r="C5586">
        <v>5498784</v>
      </c>
      <c r="D5586" s="10">
        <v>45995</v>
      </c>
      <c r="E5586" s="11">
        <v>1523980</v>
      </c>
      <c r="F5586" t="s">
        <v>288</v>
      </c>
      <c r="G5586" s="10">
        <f t="shared" si="348"/>
        <v>46025</v>
      </c>
      <c r="H5586" t="s">
        <v>284</v>
      </c>
      <c r="I5586" s="12" t="str">
        <f t="shared" si="349"/>
        <v>54987841523980</v>
      </c>
      <c r="J5586" s="10">
        <v>45995</v>
      </c>
      <c r="K5586" s="11">
        <v>1523980</v>
      </c>
      <c r="L5586" s="11">
        <f t="shared" si="347"/>
        <v>0</v>
      </c>
    </row>
    <row r="5587" spans="1:12">
      <c r="A5587" t="s">
        <v>627</v>
      </c>
      <c r="B5587" t="s">
        <v>41</v>
      </c>
      <c r="C5587">
        <v>7142</v>
      </c>
      <c r="D5587" s="10">
        <v>45995</v>
      </c>
      <c r="E5587" s="11">
        <v>95000</v>
      </c>
      <c r="F5587" t="s">
        <v>288</v>
      </c>
      <c r="G5587" s="10">
        <f t="shared" si="348"/>
        <v>46025</v>
      </c>
      <c r="H5587" t="s">
        <v>284</v>
      </c>
      <c r="I5587" s="12" t="str">
        <f t="shared" si="349"/>
        <v>714295000</v>
      </c>
      <c r="J5587" s="10">
        <v>45989</v>
      </c>
      <c r="K5587" s="11">
        <v>95000</v>
      </c>
      <c r="L5587" s="11">
        <f t="shared" si="347"/>
        <v>0</v>
      </c>
    </row>
    <row r="5588" spans="1:12">
      <c r="A5588" t="s">
        <v>55</v>
      </c>
      <c r="B5588" t="s">
        <v>41</v>
      </c>
      <c r="C5588">
        <v>1247259</v>
      </c>
      <c r="D5588" s="10">
        <v>45995</v>
      </c>
      <c r="E5588" s="11">
        <v>2572607</v>
      </c>
      <c r="F5588" t="s">
        <v>288</v>
      </c>
      <c r="G5588" s="10">
        <f t="shared" si="348"/>
        <v>46025</v>
      </c>
      <c r="H5588" t="s">
        <v>284</v>
      </c>
      <c r="I5588" s="12" t="str">
        <f t="shared" si="349"/>
        <v>12472592572607</v>
      </c>
      <c r="J5588" s="10">
        <v>46031</v>
      </c>
      <c r="K5588" s="11">
        <v>2572607</v>
      </c>
      <c r="L5588" s="11">
        <f t="shared" si="347"/>
        <v>0</v>
      </c>
    </row>
    <row r="5589" spans="1:12">
      <c r="A5589" t="s">
        <v>46</v>
      </c>
      <c r="B5589" t="s">
        <v>41</v>
      </c>
      <c r="C5589">
        <v>26749</v>
      </c>
      <c r="D5589" s="10">
        <v>45995</v>
      </c>
      <c r="E5589" s="11">
        <v>1319976</v>
      </c>
      <c r="F5589" t="s">
        <v>288</v>
      </c>
      <c r="G5589" s="10">
        <f t="shared" si="348"/>
        <v>46025</v>
      </c>
      <c r="H5589" t="s">
        <v>284</v>
      </c>
      <c r="I5589" s="12" t="str">
        <f t="shared" si="349"/>
        <v>267491319976</v>
      </c>
      <c r="J5589" s="10">
        <v>46031</v>
      </c>
      <c r="K5589" s="11">
        <v>1319976</v>
      </c>
      <c r="L5589" s="11">
        <f t="shared" si="347"/>
        <v>0</v>
      </c>
    </row>
    <row r="5590" spans="1:12">
      <c r="A5590" t="s">
        <v>426</v>
      </c>
      <c r="B5590" t="s">
        <v>41</v>
      </c>
      <c r="C5590">
        <v>10716574</v>
      </c>
      <c r="D5590" s="10">
        <v>45995</v>
      </c>
      <c r="E5590" s="11">
        <v>7990</v>
      </c>
      <c r="F5590" t="s">
        <v>288</v>
      </c>
      <c r="G5590" s="10">
        <f t="shared" si="348"/>
        <v>46025</v>
      </c>
      <c r="H5590" t="s">
        <v>284</v>
      </c>
      <c r="I5590" s="12" t="str">
        <f t="shared" si="349"/>
        <v>107165747990</v>
      </c>
      <c r="J5590" s="10">
        <v>45995</v>
      </c>
      <c r="K5590" s="11">
        <v>7990</v>
      </c>
      <c r="L5590" s="11">
        <f t="shared" si="347"/>
        <v>0</v>
      </c>
    </row>
    <row r="5591" spans="1:12">
      <c r="A5591" t="s">
        <v>47</v>
      </c>
      <c r="B5591" t="s">
        <v>41</v>
      </c>
      <c r="C5591">
        <v>14845</v>
      </c>
      <c r="D5591" s="10">
        <v>45995</v>
      </c>
      <c r="E5591" s="11">
        <v>5438690</v>
      </c>
      <c r="F5591" t="s">
        <v>288</v>
      </c>
      <c r="G5591" s="10">
        <f t="shared" si="348"/>
        <v>46025</v>
      </c>
      <c r="H5591" t="s">
        <v>284</v>
      </c>
      <c r="I5591" s="12" t="str">
        <f t="shared" si="349"/>
        <v>148455438690</v>
      </c>
      <c r="J5591" s="10">
        <v>46031</v>
      </c>
      <c r="K5591" s="11">
        <v>5438690</v>
      </c>
      <c r="L5591" s="11">
        <f t="shared" si="347"/>
        <v>0</v>
      </c>
    </row>
    <row r="5592" spans="1:12">
      <c r="A5592" t="s">
        <v>47</v>
      </c>
      <c r="B5592" t="s">
        <v>41</v>
      </c>
      <c r="C5592">
        <v>14844</v>
      </c>
      <c r="D5592" s="10">
        <v>45995</v>
      </c>
      <c r="E5592" s="11">
        <v>214741</v>
      </c>
      <c r="F5592" t="s">
        <v>288</v>
      </c>
      <c r="G5592" s="10">
        <f t="shared" si="348"/>
        <v>46025</v>
      </c>
      <c r="H5592" t="s">
        <v>284</v>
      </c>
      <c r="I5592" s="12" t="str">
        <f t="shared" si="349"/>
        <v>14844214741</v>
      </c>
      <c r="J5592" s="10">
        <v>46031</v>
      </c>
      <c r="K5592" s="11">
        <v>214741</v>
      </c>
      <c r="L5592" s="11">
        <f t="shared" si="347"/>
        <v>0</v>
      </c>
    </row>
    <row r="5593" spans="1:12">
      <c r="A5593" t="s">
        <v>432</v>
      </c>
      <c r="B5593" t="s">
        <v>41</v>
      </c>
      <c r="C5593">
        <v>50844</v>
      </c>
      <c r="D5593" s="10">
        <v>45995</v>
      </c>
      <c r="E5593" s="11">
        <v>432940</v>
      </c>
      <c r="F5593" t="s">
        <v>288</v>
      </c>
      <c r="G5593" s="10">
        <f t="shared" si="348"/>
        <v>46025</v>
      </c>
      <c r="H5593" t="s">
        <v>284</v>
      </c>
      <c r="I5593" s="12" t="str">
        <f t="shared" si="349"/>
        <v>50844432940</v>
      </c>
      <c r="J5593" s="10">
        <v>45994</v>
      </c>
      <c r="K5593" s="11">
        <v>432940</v>
      </c>
      <c r="L5593" s="11">
        <f t="shared" si="347"/>
        <v>0</v>
      </c>
    </row>
    <row r="5594" spans="1:12">
      <c r="A5594" t="s">
        <v>51</v>
      </c>
      <c r="B5594" t="s">
        <v>41</v>
      </c>
      <c r="C5594">
        <v>26981</v>
      </c>
      <c r="D5594" s="10">
        <v>45995</v>
      </c>
      <c r="E5594" s="11">
        <v>205846</v>
      </c>
      <c r="F5594" t="s">
        <v>288</v>
      </c>
      <c r="G5594" s="10">
        <f t="shared" si="348"/>
        <v>46025</v>
      </c>
      <c r="H5594" t="s">
        <v>284</v>
      </c>
      <c r="I5594" s="12" t="str">
        <f t="shared" si="349"/>
        <v>26981205846</v>
      </c>
      <c r="J5594" s="10">
        <v>46031</v>
      </c>
      <c r="K5594" s="11">
        <v>205846</v>
      </c>
      <c r="L5594" s="11">
        <f t="shared" si="347"/>
        <v>0</v>
      </c>
    </row>
    <row r="5595" spans="1:12">
      <c r="A5595" t="s">
        <v>488</v>
      </c>
      <c r="B5595" t="s">
        <v>41</v>
      </c>
      <c r="C5595">
        <v>53992521</v>
      </c>
      <c r="D5595" s="10">
        <v>45996</v>
      </c>
      <c r="E5595" s="11">
        <v>4246</v>
      </c>
      <c r="F5595" t="s">
        <v>288</v>
      </c>
      <c r="G5595" s="10">
        <f t="shared" si="348"/>
        <v>46026</v>
      </c>
      <c r="H5595" t="s">
        <v>284</v>
      </c>
      <c r="I5595" s="12" t="str">
        <f t="shared" si="349"/>
        <v>539925214246</v>
      </c>
      <c r="J5595" s="10">
        <v>45996</v>
      </c>
      <c r="K5595" s="11">
        <v>4246</v>
      </c>
      <c r="L5595" s="11">
        <f t="shared" si="347"/>
        <v>0</v>
      </c>
    </row>
    <row r="5596" spans="1:12">
      <c r="A5596" t="s">
        <v>1140</v>
      </c>
      <c r="B5596" t="s">
        <v>41</v>
      </c>
      <c r="C5596">
        <v>18</v>
      </c>
      <c r="D5596" s="10">
        <v>45996</v>
      </c>
      <c r="E5596" s="11">
        <v>1960000</v>
      </c>
      <c r="F5596" t="s">
        <v>288</v>
      </c>
      <c r="G5596" s="10">
        <f t="shared" si="348"/>
        <v>46026</v>
      </c>
      <c r="H5596" t="s">
        <v>284</v>
      </c>
      <c r="I5596" s="12" t="str">
        <f t="shared" si="349"/>
        <v>181960000</v>
      </c>
      <c r="J5596" s="10">
        <v>45996</v>
      </c>
      <c r="K5596" s="11">
        <v>1960000</v>
      </c>
      <c r="L5596" s="11">
        <f t="shared" si="347"/>
        <v>0</v>
      </c>
    </row>
    <row r="5597" spans="1:12">
      <c r="A5597" t="s">
        <v>59</v>
      </c>
      <c r="B5597" t="s">
        <v>41</v>
      </c>
      <c r="C5597">
        <v>10503</v>
      </c>
      <c r="D5597" s="10">
        <v>45996</v>
      </c>
      <c r="E5597" s="11">
        <v>1018234</v>
      </c>
      <c r="F5597" t="s">
        <v>288</v>
      </c>
      <c r="G5597" s="10">
        <f t="shared" si="348"/>
        <v>46026</v>
      </c>
      <c r="H5597" t="s">
        <v>284</v>
      </c>
      <c r="I5597" s="12" t="str">
        <f t="shared" si="349"/>
        <v>105031018234</v>
      </c>
      <c r="J5597" s="10">
        <v>46031</v>
      </c>
      <c r="K5597" s="11">
        <v>1018234</v>
      </c>
      <c r="L5597" s="11">
        <f t="shared" si="347"/>
        <v>0</v>
      </c>
    </row>
    <row r="5598" spans="1:12">
      <c r="A5598" t="s">
        <v>49</v>
      </c>
      <c r="B5598" t="s">
        <v>41</v>
      </c>
      <c r="C5598">
        <v>17658</v>
      </c>
      <c r="D5598" s="10">
        <v>45996</v>
      </c>
      <c r="E5598" s="11">
        <v>149250</v>
      </c>
      <c r="F5598" t="s">
        <v>288</v>
      </c>
      <c r="G5598" s="10">
        <f t="shared" si="348"/>
        <v>46026</v>
      </c>
      <c r="H5598" t="s">
        <v>284</v>
      </c>
      <c r="I5598" s="12" t="str">
        <f t="shared" si="349"/>
        <v>17658149250</v>
      </c>
      <c r="J5598" s="10">
        <v>46031</v>
      </c>
      <c r="K5598" s="11">
        <v>149250</v>
      </c>
      <c r="L5598" s="11">
        <f t="shared" si="347"/>
        <v>0</v>
      </c>
    </row>
    <row r="5599" spans="1:12">
      <c r="A5599" t="s">
        <v>55</v>
      </c>
      <c r="B5599" t="s">
        <v>41</v>
      </c>
      <c r="C5599">
        <v>1247288</v>
      </c>
      <c r="D5599" s="10">
        <v>45996</v>
      </c>
      <c r="E5599" s="11">
        <v>1365537</v>
      </c>
      <c r="F5599" t="s">
        <v>288</v>
      </c>
      <c r="G5599" s="10">
        <f t="shared" si="348"/>
        <v>46026</v>
      </c>
      <c r="H5599" t="s">
        <v>284</v>
      </c>
      <c r="I5599" s="12" t="str">
        <f t="shared" si="349"/>
        <v>12472881365537</v>
      </c>
      <c r="J5599" s="10">
        <v>46031</v>
      </c>
      <c r="K5599" s="11">
        <v>1365537</v>
      </c>
      <c r="L5599" s="11">
        <f t="shared" si="347"/>
        <v>0</v>
      </c>
    </row>
    <row r="5600" spans="1:12">
      <c r="A5600" t="s">
        <v>55</v>
      </c>
      <c r="B5600" t="s">
        <v>41</v>
      </c>
      <c r="C5600">
        <v>1247289</v>
      </c>
      <c r="D5600" s="10">
        <v>45996</v>
      </c>
      <c r="E5600" s="11">
        <v>359970</v>
      </c>
      <c r="F5600" t="s">
        <v>288</v>
      </c>
      <c r="G5600" s="10">
        <f t="shared" si="348"/>
        <v>46026</v>
      </c>
      <c r="H5600" t="s">
        <v>284</v>
      </c>
      <c r="I5600" s="12" t="str">
        <f t="shared" si="349"/>
        <v>1247289359970</v>
      </c>
      <c r="J5600" s="10">
        <v>46031</v>
      </c>
      <c r="K5600" s="11">
        <v>359970</v>
      </c>
      <c r="L5600" s="11">
        <f t="shared" si="347"/>
        <v>0</v>
      </c>
    </row>
    <row r="5601" spans="1:13">
      <c r="A5601" t="s">
        <v>55</v>
      </c>
      <c r="B5601" t="s">
        <v>41</v>
      </c>
      <c r="C5601">
        <v>1247290</v>
      </c>
      <c r="D5601" s="10">
        <v>45996</v>
      </c>
      <c r="E5601" s="11">
        <v>359970</v>
      </c>
      <c r="F5601" t="s">
        <v>288</v>
      </c>
      <c r="G5601" s="10">
        <f t="shared" si="348"/>
        <v>46026</v>
      </c>
      <c r="H5601" t="s">
        <v>284</v>
      </c>
      <c r="I5601" s="12" t="str">
        <f t="shared" si="349"/>
        <v>1247290359970</v>
      </c>
      <c r="J5601" s="10">
        <v>46031</v>
      </c>
      <c r="K5601" s="11">
        <v>359970</v>
      </c>
      <c r="L5601" s="11">
        <f t="shared" si="347"/>
        <v>0</v>
      </c>
    </row>
    <row r="5602" spans="1:13">
      <c r="A5602" t="s">
        <v>60</v>
      </c>
      <c r="B5602" t="s">
        <v>41</v>
      </c>
      <c r="C5602">
        <v>33</v>
      </c>
      <c r="D5602" s="10">
        <v>45996</v>
      </c>
      <c r="E5602" s="11">
        <v>497936</v>
      </c>
      <c r="F5602" t="s">
        <v>288</v>
      </c>
      <c r="G5602" s="10">
        <f t="shared" si="348"/>
        <v>46026</v>
      </c>
      <c r="H5602" t="s">
        <v>284</v>
      </c>
      <c r="I5602" s="12" t="str">
        <f t="shared" si="349"/>
        <v>33497936</v>
      </c>
      <c r="J5602" s="10">
        <v>46031</v>
      </c>
      <c r="K5602" s="11">
        <v>497936</v>
      </c>
      <c r="L5602" s="11">
        <f t="shared" si="347"/>
        <v>0</v>
      </c>
    </row>
    <row r="5603" spans="1:13">
      <c r="A5603" t="s">
        <v>46</v>
      </c>
      <c r="B5603" t="s">
        <v>41</v>
      </c>
      <c r="C5603">
        <v>26755</v>
      </c>
      <c r="D5603" s="10">
        <v>45996</v>
      </c>
      <c r="E5603" s="11">
        <v>1428632</v>
      </c>
      <c r="F5603" t="s">
        <v>288</v>
      </c>
      <c r="G5603" s="10">
        <f t="shared" si="348"/>
        <v>46026</v>
      </c>
      <c r="H5603" t="s">
        <v>284</v>
      </c>
      <c r="I5603" s="12" t="str">
        <f t="shared" si="349"/>
        <v>267551428632</v>
      </c>
      <c r="J5603" s="10">
        <v>46031</v>
      </c>
      <c r="K5603" s="11">
        <v>1428632</v>
      </c>
      <c r="L5603" s="11">
        <f t="shared" si="347"/>
        <v>0</v>
      </c>
    </row>
    <row r="5604" spans="1:13">
      <c r="A5604" t="s">
        <v>1142</v>
      </c>
      <c r="B5604" t="s">
        <v>41</v>
      </c>
      <c r="C5604">
        <v>1109878</v>
      </c>
      <c r="D5604" s="10">
        <v>45996</v>
      </c>
      <c r="E5604" s="11">
        <v>1947970</v>
      </c>
      <c r="F5604" t="s">
        <v>288</v>
      </c>
      <c r="G5604" s="10">
        <f t="shared" si="348"/>
        <v>46026</v>
      </c>
      <c r="H5604" t="s">
        <v>284</v>
      </c>
      <c r="I5604" s="12" t="str">
        <f t="shared" si="349"/>
        <v>11098781947970</v>
      </c>
      <c r="J5604" s="10">
        <v>45996</v>
      </c>
      <c r="K5604" s="11">
        <v>1947970</v>
      </c>
      <c r="L5604" s="11">
        <f t="shared" si="347"/>
        <v>0</v>
      </c>
    </row>
    <row r="5605" spans="1:13">
      <c r="A5605" t="s">
        <v>61</v>
      </c>
      <c r="B5605" t="s">
        <v>297</v>
      </c>
      <c r="C5605">
        <v>2765</v>
      </c>
      <c r="D5605" s="10">
        <v>45996</v>
      </c>
      <c r="E5605" s="11">
        <v>1333217</v>
      </c>
      <c r="F5605" t="s">
        <v>288</v>
      </c>
      <c r="G5605" s="10">
        <f t="shared" si="348"/>
        <v>46026</v>
      </c>
      <c r="H5605" t="s">
        <v>284</v>
      </c>
      <c r="I5605" s="12" t="str">
        <f t="shared" si="349"/>
        <v>27651333217</v>
      </c>
      <c r="J5605" s="10">
        <v>46031</v>
      </c>
      <c r="K5605" s="11">
        <v>1333217</v>
      </c>
      <c r="L5605" s="11">
        <f t="shared" si="347"/>
        <v>0</v>
      </c>
    </row>
    <row r="5606" spans="1:13">
      <c r="A5606" t="s">
        <v>1140</v>
      </c>
      <c r="B5606" t="s">
        <v>310</v>
      </c>
      <c r="C5606">
        <v>1</v>
      </c>
      <c r="D5606" s="10">
        <v>45996</v>
      </c>
      <c r="E5606" s="11">
        <v>-1950001</v>
      </c>
      <c r="F5606" t="s">
        <v>288</v>
      </c>
      <c r="G5606" s="10">
        <f t="shared" si="348"/>
        <v>46026</v>
      </c>
      <c r="H5606" t="s">
        <v>311</v>
      </c>
      <c r="I5606" s="12" t="str">
        <f t="shared" si="349"/>
        <v>1-1950001</v>
      </c>
      <c r="L5606" s="11">
        <f t="shared" si="347"/>
        <v>1950001</v>
      </c>
    </row>
    <row r="5607" spans="1:13">
      <c r="A5607" t="s">
        <v>55</v>
      </c>
      <c r="B5607" t="s">
        <v>41</v>
      </c>
      <c r="C5607">
        <v>1245733</v>
      </c>
      <c r="D5607" s="10">
        <v>45998</v>
      </c>
      <c r="E5607" s="11">
        <v>384979</v>
      </c>
      <c r="F5607" t="s">
        <v>288</v>
      </c>
      <c r="G5607" s="10">
        <f t="shared" si="348"/>
        <v>46028</v>
      </c>
      <c r="H5607" t="s">
        <v>284</v>
      </c>
      <c r="I5607" s="12" t="str">
        <f t="shared" si="349"/>
        <v>1245733384979</v>
      </c>
      <c r="J5607" s="10">
        <v>45998</v>
      </c>
      <c r="K5607" s="11">
        <v>384979</v>
      </c>
      <c r="L5607" s="11">
        <f t="shared" si="347"/>
        <v>0</v>
      </c>
      <c r="M5607" t="s">
        <v>820</v>
      </c>
    </row>
    <row r="5608" spans="1:13">
      <c r="A5608" t="s">
        <v>478</v>
      </c>
      <c r="B5608" t="s">
        <v>41</v>
      </c>
      <c r="C5608">
        <v>791</v>
      </c>
      <c r="D5608" s="10">
        <v>45999</v>
      </c>
      <c r="E5608" s="11">
        <v>790600</v>
      </c>
      <c r="F5608" t="s">
        <v>288</v>
      </c>
      <c r="G5608" s="10">
        <f t="shared" si="348"/>
        <v>46029</v>
      </c>
      <c r="H5608" t="s">
        <v>284</v>
      </c>
      <c r="I5608" s="12" t="str">
        <f t="shared" si="349"/>
        <v>791790600</v>
      </c>
      <c r="J5608" s="10">
        <v>46000</v>
      </c>
      <c r="K5608" s="104">
        <v>790600</v>
      </c>
      <c r="L5608" s="11">
        <f t="shared" si="347"/>
        <v>0</v>
      </c>
    </row>
    <row r="5609" spans="1:13">
      <c r="A5609" t="s">
        <v>309</v>
      </c>
      <c r="B5609" t="s">
        <v>41</v>
      </c>
      <c r="C5609">
        <v>836934</v>
      </c>
      <c r="D5609" s="10">
        <v>46000</v>
      </c>
      <c r="E5609" s="11">
        <v>373480</v>
      </c>
      <c r="F5609" t="s">
        <v>288</v>
      </c>
      <c r="G5609" s="10">
        <f t="shared" si="348"/>
        <v>46030</v>
      </c>
      <c r="H5609" t="s">
        <v>284</v>
      </c>
      <c r="I5609" s="12" t="str">
        <f t="shared" si="349"/>
        <v>836934373480</v>
      </c>
      <c r="J5609" s="10">
        <v>46000</v>
      </c>
      <c r="K5609" s="11">
        <v>373480</v>
      </c>
      <c r="L5609" s="11">
        <f t="shared" si="347"/>
        <v>0</v>
      </c>
    </row>
    <row r="5610" spans="1:13">
      <c r="A5610" t="s">
        <v>309</v>
      </c>
      <c r="B5610" t="s">
        <v>41</v>
      </c>
      <c r="C5610">
        <v>836931</v>
      </c>
      <c r="D5610" s="10">
        <v>46000</v>
      </c>
      <c r="E5610" s="11">
        <v>393960</v>
      </c>
      <c r="F5610" t="s">
        <v>288</v>
      </c>
      <c r="G5610" s="10">
        <f t="shared" si="348"/>
        <v>46030</v>
      </c>
      <c r="H5610" t="s">
        <v>284</v>
      </c>
      <c r="I5610" s="12" t="str">
        <f t="shared" si="349"/>
        <v>836931393960</v>
      </c>
      <c r="J5610" s="10">
        <v>46000</v>
      </c>
      <c r="K5610" s="11">
        <v>393960</v>
      </c>
      <c r="L5610" s="11">
        <f t="shared" si="347"/>
        <v>0</v>
      </c>
    </row>
    <row r="5611" spans="1:13">
      <c r="A5611" t="s">
        <v>990</v>
      </c>
      <c r="B5611" t="s">
        <v>41</v>
      </c>
      <c r="C5611">
        <v>25425230</v>
      </c>
      <c r="D5611" s="10">
        <v>46000</v>
      </c>
      <c r="E5611" s="11">
        <v>2403970</v>
      </c>
      <c r="F5611" t="s">
        <v>288</v>
      </c>
      <c r="G5611" s="10">
        <f t="shared" si="348"/>
        <v>46030</v>
      </c>
      <c r="H5611" t="s">
        <v>284</v>
      </c>
      <c r="I5611" s="12" t="str">
        <f t="shared" si="349"/>
        <v>254252302403970</v>
      </c>
      <c r="J5611" s="10">
        <v>46000</v>
      </c>
      <c r="K5611" s="11">
        <v>2403970</v>
      </c>
      <c r="L5611" s="11">
        <f t="shared" si="347"/>
        <v>0</v>
      </c>
    </row>
    <row r="5612" spans="1:13">
      <c r="A5612" t="s">
        <v>306</v>
      </c>
      <c r="B5612" t="s">
        <v>41</v>
      </c>
      <c r="C5612">
        <v>2183709</v>
      </c>
      <c r="D5612" s="10">
        <v>46000</v>
      </c>
      <c r="E5612" s="11">
        <v>1103970</v>
      </c>
      <c r="F5612" t="s">
        <v>288</v>
      </c>
      <c r="G5612" s="10">
        <f t="shared" si="348"/>
        <v>46030</v>
      </c>
      <c r="H5612" t="s">
        <v>284</v>
      </c>
      <c r="I5612" s="12" t="str">
        <f t="shared" si="349"/>
        <v>21837091103970</v>
      </c>
      <c r="J5612" s="10">
        <v>46000</v>
      </c>
      <c r="K5612" s="11">
        <v>1103970</v>
      </c>
      <c r="L5612" s="11">
        <f t="shared" si="347"/>
        <v>0</v>
      </c>
    </row>
    <row r="5613" spans="1:13">
      <c r="A5613" t="s">
        <v>62</v>
      </c>
      <c r="B5613" t="s">
        <v>41</v>
      </c>
      <c r="C5613">
        <v>328</v>
      </c>
      <c r="D5613" s="10">
        <v>46000</v>
      </c>
      <c r="E5613" s="11">
        <v>130388</v>
      </c>
      <c r="F5613" t="s">
        <v>288</v>
      </c>
      <c r="G5613" s="10">
        <f t="shared" si="348"/>
        <v>46030</v>
      </c>
      <c r="H5613" t="s">
        <v>284</v>
      </c>
      <c r="I5613" s="12" t="str">
        <f t="shared" si="349"/>
        <v>328130388</v>
      </c>
      <c r="J5613" s="10">
        <v>46031</v>
      </c>
      <c r="K5613" s="11">
        <v>130388</v>
      </c>
      <c r="L5613" s="11">
        <f t="shared" si="347"/>
        <v>0</v>
      </c>
    </row>
    <row r="5614" spans="1:13">
      <c r="A5614" t="s">
        <v>184</v>
      </c>
      <c r="B5614" t="s">
        <v>41</v>
      </c>
      <c r="C5614">
        <v>17959</v>
      </c>
      <c r="D5614" s="10">
        <v>46000</v>
      </c>
      <c r="E5614" s="11">
        <v>11490000</v>
      </c>
      <c r="F5614" t="s">
        <v>288</v>
      </c>
      <c r="G5614" s="10">
        <f t="shared" si="348"/>
        <v>46030</v>
      </c>
      <c r="H5614" t="s">
        <v>284</v>
      </c>
      <c r="I5614" s="12" t="str">
        <f t="shared" si="349"/>
        <v>1795911490000</v>
      </c>
      <c r="J5614" s="10">
        <v>46003</v>
      </c>
      <c r="K5614" s="11">
        <v>11490000</v>
      </c>
      <c r="L5614" s="11">
        <f t="shared" si="347"/>
        <v>0</v>
      </c>
    </row>
    <row r="5615" spans="1:13">
      <c r="A5615" t="s">
        <v>184</v>
      </c>
      <c r="B5615" t="s">
        <v>41</v>
      </c>
      <c r="C5615">
        <v>17960</v>
      </c>
      <c r="D5615" s="10">
        <v>46000</v>
      </c>
      <c r="E5615" s="11">
        <v>6990001</v>
      </c>
      <c r="F5615" t="s">
        <v>288</v>
      </c>
      <c r="G5615" s="10">
        <f t="shared" si="348"/>
        <v>46030</v>
      </c>
      <c r="H5615" t="s">
        <v>284</v>
      </c>
      <c r="I5615" s="12" t="str">
        <f t="shared" si="349"/>
        <v>179606990001</v>
      </c>
      <c r="J5615" s="10">
        <v>46003</v>
      </c>
      <c r="K5615" s="11">
        <v>6990000</v>
      </c>
      <c r="L5615" s="11">
        <f t="shared" si="347"/>
        <v>-1</v>
      </c>
    </row>
    <row r="5616" spans="1:13" ht="14.15" customHeight="1">
      <c r="A5616" t="s">
        <v>316</v>
      </c>
      <c r="B5616" t="s">
        <v>41</v>
      </c>
      <c r="C5616">
        <v>36746326</v>
      </c>
      <c r="D5616" s="10">
        <v>46000</v>
      </c>
      <c r="E5616" s="11">
        <v>811980</v>
      </c>
      <c r="F5616" t="s">
        <v>288</v>
      </c>
      <c r="G5616" s="10">
        <f t="shared" si="348"/>
        <v>46030</v>
      </c>
      <c r="H5616" t="s">
        <v>284</v>
      </c>
      <c r="I5616" s="12" t="str">
        <f t="shared" si="349"/>
        <v>36746326811980</v>
      </c>
      <c r="J5616" s="252">
        <v>46000</v>
      </c>
      <c r="K5616" s="11">
        <v>811980</v>
      </c>
      <c r="L5616" s="11">
        <f t="shared" ref="L5616:L5679" si="350">+K5616-E5616</f>
        <v>0</v>
      </c>
    </row>
    <row r="5617" spans="1:15">
      <c r="A5617" t="s">
        <v>477</v>
      </c>
      <c r="B5617" t="s">
        <v>41</v>
      </c>
      <c r="C5617">
        <v>402305</v>
      </c>
      <c r="D5617" s="10">
        <v>46000</v>
      </c>
      <c r="E5617" s="11">
        <v>227980</v>
      </c>
      <c r="F5617" t="s">
        <v>288</v>
      </c>
      <c r="G5617" s="10">
        <f t="shared" si="348"/>
        <v>46030</v>
      </c>
      <c r="H5617" t="s">
        <v>284</v>
      </c>
      <c r="I5617" s="12" t="str">
        <f t="shared" si="349"/>
        <v>402305227980</v>
      </c>
      <c r="J5617" s="10">
        <v>46000</v>
      </c>
      <c r="K5617" s="11">
        <v>227980</v>
      </c>
      <c r="L5617" s="11">
        <f t="shared" si="350"/>
        <v>0</v>
      </c>
    </row>
    <row r="5618" spans="1:15">
      <c r="A5618" t="s">
        <v>447</v>
      </c>
      <c r="B5618" t="s">
        <v>41</v>
      </c>
      <c r="C5618">
        <v>2941776</v>
      </c>
      <c r="D5618" s="10">
        <v>46000</v>
      </c>
      <c r="E5618" s="11">
        <v>12980</v>
      </c>
      <c r="F5618" t="s">
        <v>288</v>
      </c>
      <c r="G5618" s="10">
        <f t="shared" si="348"/>
        <v>46030</v>
      </c>
      <c r="H5618" t="s">
        <v>284</v>
      </c>
      <c r="I5618" s="12" t="str">
        <f t="shared" si="349"/>
        <v>294177612980</v>
      </c>
      <c r="J5618" s="10">
        <v>46000</v>
      </c>
      <c r="K5618" s="11">
        <v>12980</v>
      </c>
      <c r="L5618" s="11">
        <f t="shared" si="350"/>
        <v>0</v>
      </c>
      <c r="M5618" t="s">
        <v>579</v>
      </c>
    </row>
    <row r="5619" spans="1:15">
      <c r="A5619" t="s">
        <v>1143</v>
      </c>
      <c r="B5619" t="s">
        <v>41</v>
      </c>
      <c r="C5619" s="9">
        <v>63946</v>
      </c>
      <c r="D5619" s="10">
        <v>46000</v>
      </c>
      <c r="E5619" s="11">
        <v>819937</v>
      </c>
      <c r="F5619" t="s">
        <v>288</v>
      </c>
      <c r="G5619" s="10">
        <f t="shared" si="348"/>
        <v>46030</v>
      </c>
      <c r="H5619" t="s">
        <v>284</v>
      </c>
      <c r="I5619" s="12" t="str">
        <f t="shared" si="349"/>
        <v>63946819937</v>
      </c>
      <c r="J5619" s="10">
        <v>46000</v>
      </c>
      <c r="K5619" s="11">
        <v>819937</v>
      </c>
      <c r="L5619" s="11">
        <f t="shared" si="350"/>
        <v>0</v>
      </c>
    </row>
    <row r="5620" spans="1:15">
      <c r="A5620" t="s">
        <v>305</v>
      </c>
      <c r="B5620" t="s">
        <v>41</v>
      </c>
      <c r="C5620" s="9">
        <v>5500125</v>
      </c>
      <c r="D5620" s="10">
        <v>46000</v>
      </c>
      <c r="E5620" s="11">
        <v>1553980</v>
      </c>
      <c r="F5620" t="s">
        <v>288</v>
      </c>
      <c r="G5620" s="10">
        <f t="shared" si="348"/>
        <v>46030</v>
      </c>
      <c r="H5620" t="s">
        <v>284</v>
      </c>
      <c r="I5620" s="12" t="str">
        <f t="shared" si="349"/>
        <v>55001251553980</v>
      </c>
      <c r="J5620" s="10">
        <v>46000</v>
      </c>
      <c r="K5620" s="11">
        <v>1553980</v>
      </c>
      <c r="L5620" s="11">
        <f t="shared" si="350"/>
        <v>0</v>
      </c>
    </row>
    <row r="5621" spans="1:15">
      <c r="A5621" t="s">
        <v>305</v>
      </c>
      <c r="B5621" t="s">
        <v>41</v>
      </c>
      <c r="C5621" s="9">
        <v>5500234</v>
      </c>
      <c r="D5621" s="10">
        <v>46000</v>
      </c>
      <c r="E5621" s="11">
        <v>386980</v>
      </c>
      <c r="F5621" t="s">
        <v>288</v>
      </c>
      <c r="G5621" s="10">
        <f t="shared" si="348"/>
        <v>46030</v>
      </c>
      <c r="H5621" t="s">
        <v>284</v>
      </c>
      <c r="I5621" s="12" t="str">
        <f t="shared" si="349"/>
        <v>5500234386980</v>
      </c>
      <c r="J5621" s="10">
        <v>46000</v>
      </c>
      <c r="K5621" s="11">
        <v>386980</v>
      </c>
      <c r="L5621" s="11">
        <f t="shared" si="350"/>
        <v>0</v>
      </c>
    </row>
    <row r="5622" spans="1:15">
      <c r="A5622" t="s">
        <v>55</v>
      </c>
      <c r="B5622" t="s">
        <v>41</v>
      </c>
      <c r="C5622" s="9">
        <v>1247359</v>
      </c>
      <c r="D5622" s="10">
        <v>46000</v>
      </c>
      <c r="E5622" s="11">
        <v>7055950</v>
      </c>
      <c r="F5622" t="s">
        <v>288</v>
      </c>
      <c r="G5622" s="10">
        <f t="shared" si="348"/>
        <v>46030</v>
      </c>
      <c r="H5622" t="s">
        <v>284</v>
      </c>
      <c r="I5622" s="12" t="str">
        <f t="shared" si="349"/>
        <v>12473597055950</v>
      </c>
      <c r="J5622" s="10">
        <v>46031</v>
      </c>
      <c r="K5622" s="11">
        <v>7055950</v>
      </c>
      <c r="L5622" s="11">
        <f t="shared" si="350"/>
        <v>0</v>
      </c>
    </row>
    <row r="5623" spans="1:15">
      <c r="A5623" t="s">
        <v>63</v>
      </c>
      <c r="B5623" t="s">
        <v>41</v>
      </c>
      <c r="C5623" s="9">
        <v>11401</v>
      </c>
      <c r="D5623" s="10">
        <v>46000</v>
      </c>
      <c r="E5623" s="11">
        <v>7109611</v>
      </c>
      <c r="F5623" t="s">
        <v>288</v>
      </c>
      <c r="G5623" s="10">
        <f t="shared" si="348"/>
        <v>46030</v>
      </c>
      <c r="H5623" t="s">
        <v>284</v>
      </c>
      <c r="I5623" s="12" t="str">
        <f t="shared" si="349"/>
        <v>114017109611</v>
      </c>
      <c r="J5623" s="10">
        <v>46031</v>
      </c>
      <c r="K5623" s="11">
        <v>7109611</v>
      </c>
      <c r="L5623" s="11">
        <f t="shared" si="350"/>
        <v>0</v>
      </c>
    </row>
    <row r="5624" spans="1:15">
      <c r="A5624" t="s">
        <v>1144</v>
      </c>
      <c r="B5624" t="s">
        <v>41</v>
      </c>
      <c r="C5624" s="9">
        <v>4</v>
      </c>
      <c r="D5624" s="10">
        <v>46000</v>
      </c>
      <c r="E5624" s="11">
        <v>288175</v>
      </c>
      <c r="F5624" t="s">
        <v>288</v>
      </c>
      <c r="G5624" s="10">
        <f t="shared" si="348"/>
        <v>46030</v>
      </c>
      <c r="H5624" t="s">
        <v>284</v>
      </c>
      <c r="I5624" s="12" t="str">
        <f t="shared" si="349"/>
        <v>4288175</v>
      </c>
      <c r="J5624" s="10">
        <v>46374</v>
      </c>
      <c r="K5624" s="11">
        <v>288175</v>
      </c>
      <c r="L5624" s="11">
        <f t="shared" si="350"/>
        <v>0</v>
      </c>
    </row>
    <row r="5625" spans="1:15">
      <c r="A5625" t="s">
        <v>64</v>
      </c>
      <c r="B5625" t="s">
        <v>41</v>
      </c>
      <c r="C5625">
        <v>141926</v>
      </c>
      <c r="D5625" s="10">
        <v>46000</v>
      </c>
      <c r="E5625" s="11">
        <v>334414</v>
      </c>
      <c r="F5625" t="s">
        <v>288</v>
      </c>
      <c r="G5625" s="10">
        <f t="shared" si="348"/>
        <v>46030</v>
      </c>
      <c r="H5625" t="s">
        <v>284</v>
      </c>
      <c r="I5625" s="12" t="str">
        <f t="shared" si="349"/>
        <v>141926334414</v>
      </c>
      <c r="J5625" s="10">
        <v>46031</v>
      </c>
      <c r="K5625" s="11">
        <v>334414</v>
      </c>
      <c r="L5625" s="11">
        <f t="shared" si="350"/>
        <v>0</v>
      </c>
    </row>
    <row r="5626" spans="1:15">
      <c r="A5626" t="s">
        <v>64</v>
      </c>
      <c r="B5626" t="s">
        <v>41</v>
      </c>
      <c r="C5626">
        <v>142029</v>
      </c>
      <c r="D5626" s="10">
        <v>46000</v>
      </c>
      <c r="E5626" s="11">
        <v>160805</v>
      </c>
      <c r="F5626" t="s">
        <v>288</v>
      </c>
      <c r="G5626" s="10">
        <f t="shared" si="348"/>
        <v>46030</v>
      </c>
      <c r="H5626" t="s">
        <v>284</v>
      </c>
      <c r="I5626" s="12" t="str">
        <f t="shared" si="349"/>
        <v>142029160805</v>
      </c>
      <c r="J5626" s="10">
        <v>46031</v>
      </c>
      <c r="K5626" s="11">
        <v>160805</v>
      </c>
      <c r="L5626" s="11">
        <f t="shared" si="350"/>
        <v>0</v>
      </c>
    </row>
    <row r="5627" spans="1:15" s="355" customFormat="1">
      <c r="A5627" s="355" t="s">
        <v>1145</v>
      </c>
      <c r="B5627" s="355" t="s">
        <v>41</v>
      </c>
      <c r="C5627" s="355">
        <v>1793</v>
      </c>
      <c r="D5627" s="357">
        <v>46000</v>
      </c>
      <c r="E5627" s="358">
        <v>133459</v>
      </c>
      <c r="F5627" s="355" t="s">
        <v>288</v>
      </c>
      <c r="G5627" s="357">
        <f t="shared" si="348"/>
        <v>46030</v>
      </c>
      <c r="H5627" s="355" t="s">
        <v>284</v>
      </c>
      <c r="I5627" s="359" t="str">
        <f t="shared" si="349"/>
        <v>1793133459</v>
      </c>
      <c r="J5627" s="361">
        <v>45973</v>
      </c>
      <c r="K5627" s="358">
        <v>47591</v>
      </c>
      <c r="L5627" s="358">
        <f t="shared" si="350"/>
        <v>-85868</v>
      </c>
      <c r="M5627" s="355" t="s">
        <v>1146</v>
      </c>
      <c r="N5627" s="360"/>
      <c r="O5627" s="357"/>
    </row>
    <row r="5628" spans="1:15">
      <c r="A5628" t="s">
        <v>306</v>
      </c>
      <c r="B5628" t="s">
        <v>41</v>
      </c>
      <c r="C5628">
        <v>2183802</v>
      </c>
      <c r="D5628" s="10">
        <v>46001</v>
      </c>
      <c r="E5628" s="11">
        <v>351980</v>
      </c>
      <c r="F5628" t="s">
        <v>288</v>
      </c>
      <c r="G5628" s="10">
        <f t="shared" si="348"/>
        <v>46031</v>
      </c>
      <c r="H5628" t="s">
        <v>284</v>
      </c>
      <c r="I5628" s="12" t="str">
        <f t="shared" si="349"/>
        <v>2183802351980</v>
      </c>
      <c r="J5628" s="10">
        <v>45940</v>
      </c>
      <c r="K5628" s="11">
        <v>351980</v>
      </c>
      <c r="L5628" s="11">
        <f t="shared" si="350"/>
        <v>0</v>
      </c>
    </row>
    <row r="5629" spans="1:15">
      <c r="A5629" t="s">
        <v>335</v>
      </c>
      <c r="B5629" t="s">
        <v>41</v>
      </c>
      <c r="C5629">
        <v>14581</v>
      </c>
      <c r="D5629" s="10">
        <v>46001</v>
      </c>
      <c r="E5629" s="11">
        <v>521980</v>
      </c>
      <c r="F5629" t="s">
        <v>288</v>
      </c>
      <c r="G5629" s="10">
        <f t="shared" si="348"/>
        <v>46031</v>
      </c>
      <c r="H5629" t="s">
        <v>284</v>
      </c>
      <c r="I5629" s="12" t="str">
        <f t="shared" si="349"/>
        <v>14581521980</v>
      </c>
      <c r="J5629" s="10">
        <v>46001</v>
      </c>
      <c r="K5629" s="11">
        <v>521980</v>
      </c>
      <c r="L5629" s="11">
        <f t="shared" si="350"/>
        <v>0</v>
      </c>
    </row>
    <row r="5630" spans="1:15">
      <c r="A5630" t="s">
        <v>477</v>
      </c>
      <c r="B5630" t="s">
        <v>41</v>
      </c>
      <c r="C5630">
        <v>402449</v>
      </c>
      <c r="D5630" s="10">
        <v>46001</v>
      </c>
      <c r="E5630" s="11">
        <v>43980</v>
      </c>
      <c r="F5630" t="s">
        <v>288</v>
      </c>
      <c r="G5630" s="10">
        <f t="shared" si="348"/>
        <v>46031</v>
      </c>
      <c r="H5630" t="s">
        <v>284</v>
      </c>
      <c r="I5630" s="12" t="str">
        <f t="shared" si="349"/>
        <v>40244943980</v>
      </c>
      <c r="J5630" s="10">
        <v>46001</v>
      </c>
      <c r="K5630" s="11">
        <v>43980</v>
      </c>
      <c r="L5630" s="11">
        <f t="shared" si="350"/>
        <v>0</v>
      </c>
    </row>
    <row r="5631" spans="1:15">
      <c r="A5631" t="s">
        <v>436</v>
      </c>
      <c r="B5631" t="s">
        <v>41</v>
      </c>
      <c r="C5631">
        <v>2492784</v>
      </c>
      <c r="D5631" s="10">
        <v>46001</v>
      </c>
      <c r="E5631" s="11">
        <v>57120</v>
      </c>
      <c r="F5631" t="s">
        <v>288</v>
      </c>
      <c r="G5631" s="10">
        <f t="shared" si="348"/>
        <v>46031</v>
      </c>
      <c r="H5631" t="s">
        <v>284</v>
      </c>
      <c r="I5631" s="12" t="str">
        <f t="shared" si="349"/>
        <v>249278457120</v>
      </c>
      <c r="J5631" s="10">
        <v>46000</v>
      </c>
      <c r="K5631" s="11">
        <v>57120</v>
      </c>
      <c r="L5631" s="11">
        <f t="shared" si="350"/>
        <v>0</v>
      </c>
    </row>
    <row r="5632" spans="1:15">
      <c r="A5632" t="s">
        <v>1147</v>
      </c>
      <c r="B5632" t="s">
        <v>41</v>
      </c>
      <c r="C5632">
        <v>503</v>
      </c>
      <c r="D5632" s="10">
        <v>46001</v>
      </c>
      <c r="E5632" s="11">
        <v>799990</v>
      </c>
      <c r="F5632" t="s">
        <v>288</v>
      </c>
      <c r="G5632" s="10">
        <f t="shared" si="348"/>
        <v>46031</v>
      </c>
      <c r="H5632" t="s">
        <v>284</v>
      </c>
      <c r="I5632" s="12" t="str">
        <f t="shared" si="349"/>
        <v>503799990</v>
      </c>
      <c r="J5632" s="10">
        <v>46000</v>
      </c>
      <c r="K5632" s="11">
        <v>799990</v>
      </c>
      <c r="L5632" s="11">
        <f t="shared" si="350"/>
        <v>0</v>
      </c>
    </row>
    <row r="5633" spans="1:13">
      <c r="A5633" t="s">
        <v>453</v>
      </c>
      <c r="B5633" t="s">
        <v>41</v>
      </c>
      <c r="C5633">
        <v>1994145</v>
      </c>
      <c r="D5633" s="10">
        <v>46001</v>
      </c>
      <c r="E5633" s="11">
        <v>599990</v>
      </c>
      <c r="F5633" t="s">
        <v>288</v>
      </c>
      <c r="G5633" s="10">
        <f t="shared" si="348"/>
        <v>46031</v>
      </c>
      <c r="H5633" t="s">
        <v>284</v>
      </c>
      <c r="I5633" s="12" t="str">
        <f t="shared" si="349"/>
        <v>1994145599990</v>
      </c>
      <c r="J5633" s="10">
        <v>46001</v>
      </c>
      <c r="K5633" s="11">
        <v>599990</v>
      </c>
      <c r="L5633" s="11">
        <f t="shared" si="350"/>
        <v>0</v>
      </c>
    </row>
    <row r="5634" spans="1:13">
      <c r="A5634" t="s">
        <v>436</v>
      </c>
      <c r="B5634" t="s">
        <v>297</v>
      </c>
      <c r="C5634">
        <v>5168850</v>
      </c>
      <c r="D5634" s="10">
        <v>46001</v>
      </c>
      <c r="E5634" s="11">
        <v>603778</v>
      </c>
      <c r="F5634" t="s">
        <v>288</v>
      </c>
      <c r="G5634" s="10">
        <f t="shared" ref="G5634:G5697" si="351">+D5634+30</f>
        <v>46031</v>
      </c>
      <c r="H5634" t="s">
        <v>284</v>
      </c>
      <c r="I5634" s="12" t="str">
        <f t="shared" ref="I5634:I5697" si="352">+C5634&amp;E5634</f>
        <v>5168850603778</v>
      </c>
      <c r="J5634" s="10">
        <v>46000</v>
      </c>
      <c r="K5634" s="11">
        <v>603778</v>
      </c>
      <c r="L5634" s="11">
        <f t="shared" si="350"/>
        <v>0</v>
      </c>
    </row>
    <row r="5635" spans="1:13">
      <c r="A5635" t="s">
        <v>65</v>
      </c>
      <c r="B5635" t="s">
        <v>41</v>
      </c>
      <c r="C5635">
        <v>6403</v>
      </c>
      <c r="D5635" s="10">
        <v>46001</v>
      </c>
      <c r="E5635" s="11">
        <v>103177</v>
      </c>
      <c r="F5635" t="s">
        <v>288</v>
      </c>
      <c r="G5635" s="10">
        <f t="shared" si="351"/>
        <v>46031</v>
      </c>
      <c r="H5635" t="s">
        <v>284</v>
      </c>
      <c r="I5635" s="12" t="str">
        <f t="shared" si="352"/>
        <v>6403103177</v>
      </c>
      <c r="J5635" s="10">
        <v>46031</v>
      </c>
      <c r="K5635" s="11">
        <v>103177</v>
      </c>
      <c r="L5635" s="11">
        <f t="shared" si="350"/>
        <v>0</v>
      </c>
    </row>
    <row r="5636" spans="1:13">
      <c r="A5636" t="s">
        <v>45</v>
      </c>
      <c r="B5636" t="s">
        <v>41</v>
      </c>
      <c r="C5636">
        <v>366</v>
      </c>
      <c r="D5636" s="10">
        <v>46001</v>
      </c>
      <c r="E5636" s="11">
        <v>2200777</v>
      </c>
      <c r="F5636" t="s">
        <v>288</v>
      </c>
      <c r="G5636" s="10">
        <f t="shared" si="351"/>
        <v>46031</v>
      </c>
      <c r="H5636" t="s">
        <v>284</v>
      </c>
      <c r="I5636" s="12" t="str">
        <f t="shared" si="352"/>
        <v>3662200777</v>
      </c>
      <c r="J5636" s="10">
        <v>46031</v>
      </c>
      <c r="K5636" s="11">
        <v>2200777</v>
      </c>
      <c r="L5636" s="11">
        <f t="shared" si="350"/>
        <v>0</v>
      </c>
    </row>
    <row r="5637" spans="1:13">
      <c r="A5637" t="s">
        <v>45</v>
      </c>
      <c r="B5637" t="s">
        <v>41</v>
      </c>
      <c r="C5637">
        <v>365</v>
      </c>
      <c r="D5637" s="10">
        <v>46001</v>
      </c>
      <c r="E5637" s="11">
        <v>277425</v>
      </c>
      <c r="F5637" t="s">
        <v>288</v>
      </c>
      <c r="G5637" s="10">
        <f t="shared" si="351"/>
        <v>46031</v>
      </c>
      <c r="H5637" t="s">
        <v>284</v>
      </c>
      <c r="I5637" s="12" t="str">
        <f t="shared" si="352"/>
        <v>365277425</v>
      </c>
      <c r="J5637" s="10">
        <v>46031</v>
      </c>
      <c r="K5637" s="11">
        <v>277425</v>
      </c>
      <c r="L5637" s="11">
        <f t="shared" si="350"/>
        <v>0</v>
      </c>
    </row>
    <row r="5638" spans="1:13">
      <c r="A5638" t="s">
        <v>66</v>
      </c>
      <c r="B5638" t="s">
        <v>41</v>
      </c>
      <c r="C5638">
        <v>48</v>
      </c>
      <c r="D5638" s="10">
        <v>46001</v>
      </c>
      <c r="E5638" s="11">
        <v>1268256</v>
      </c>
      <c r="F5638" t="s">
        <v>288</v>
      </c>
      <c r="G5638" s="10">
        <f t="shared" si="351"/>
        <v>46031</v>
      </c>
      <c r="H5638" t="s">
        <v>284</v>
      </c>
      <c r="I5638" s="12" t="str">
        <f t="shared" si="352"/>
        <v>481268256</v>
      </c>
      <c r="J5638" s="10">
        <v>46031</v>
      </c>
      <c r="K5638" s="11">
        <v>1268256</v>
      </c>
      <c r="L5638" s="11">
        <f t="shared" si="350"/>
        <v>0</v>
      </c>
    </row>
    <row r="5639" spans="1:13">
      <c r="A5639" t="s">
        <v>57</v>
      </c>
      <c r="B5639" t="s">
        <v>41</v>
      </c>
      <c r="C5639">
        <v>631821</v>
      </c>
      <c r="D5639" s="10">
        <v>46001</v>
      </c>
      <c r="E5639" s="11">
        <v>687650</v>
      </c>
      <c r="F5639" t="s">
        <v>288</v>
      </c>
      <c r="G5639" s="10">
        <f t="shared" si="351"/>
        <v>46031</v>
      </c>
      <c r="H5639" t="s">
        <v>284</v>
      </c>
      <c r="I5639" s="12" t="str">
        <f t="shared" si="352"/>
        <v>631821687650</v>
      </c>
      <c r="J5639" s="10">
        <v>46031</v>
      </c>
      <c r="K5639" s="11">
        <v>687650</v>
      </c>
      <c r="L5639" s="11">
        <f t="shared" si="350"/>
        <v>0</v>
      </c>
    </row>
    <row r="5640" spans="1:13">
      <c r="A5640" t="s">
        <v>305</v>
      </c>
      <c r="B5640" t="s">
        <v>41</v>
      </c>
      <c r="C5640">
        <v>5500856</v>
      </c>
      <c r="D5640" s="10">
        <v>46001</v>
      </c>
      <c r="E5640" s="11">
        <v>49990</v>
      </c>
      <c r="F5640" t="s">
        <v>288</v>
      </c>
      <c r="G5640" s="10">
        <f t="shared" si="351"/>
        <v>46031</v>
      </c>
      <c r="H5640" t="s">
        <v>327</v>
      </c>
      <c r="I5640" s="12" t="str">
        <f t="shared" si="352"/>
        <v>550085649990</v>
      </c>
      <c r="L5640" s="11">
        <f t="shared" si="350"/>
        <v>-49990</v>
      </c>
    </row>
    <row r="5641" spans="1:13">
      <c r="A5641" t="s">
        <v>305</v>
      </c>
      <c r="B5641" t="s">
        <v>41</v>
      </c>
      <c r="C5641">
        <v>5500532</v>
      </c>
      <c r="D5641" s="10">
        <v>46001</v>
      </c>
      <c r="E5641" s="11">
        <v>574960</v>
      </c>
      <c r="F5641" t="s">
        <v>288</v>
      </c>
      <c r="G5641" s="10">
        <f t="shared" si="351"/>
        <v>46031</v>
      </c>
      <c r="H5641" t="s">
        <v>284</v>
      </c>
      <c r="I5641" s="12" t="str">
        <f t="shared" si="352"/>
        <v>5500532574960</v>
      </c>
      <c r="J5641" s="10">
        <v>46000</v>
      </c>
      <c r="K5641" s="11">
        <v>574960</v>
      </c>
      <c r="L5641" s="11">
        <f t="shared" si="350"/>
        <v>0</v>
      </c>
    </row>
    <row r="5642" spans="1:13">
      <c r="A5642" t="s">
        <v>1148</v>
      </c>
      <c r="B5642" t="s">
        <v>41</v>
      </c>
      <c r="C5642">
        <v>5789761</v>
      </c>
      <c r="D5642" s="10">
        <v>46001</v>
      </c>
      <c r="E5642" s="11">
        <v>253970</v>
      </c>
      <c r="F5642" t="s">
        <v>288</v>
      </c>
      <c r="G5642" s="10">
        <f t="shared" si="351"/>
        <v>46031</v>
      </c>
      <c r="H5642" t="s">
        <v>284</v>
      </c>
      <c r="I5642" s="12" t="str">
        <f t="shared" si="352"/>
        <v>5789761253970</v>
      </c>
      <c r="J5642" s="10">
        <v>46001</v>
      </c>
      <c r="K5642" s="11">
        <v>253970</v>
      </c>
      <c r="L5642" s="11">
        <f t="shared" si="350"/>
        <v>0</v>
      </c>
    </row>
    <row r="5643" spans="1:13">
      <c r="A5643" t="s">
        <v>1148</v>
      </c>
      <c r="B5643" t="s">
        <v>41</v>
      </c>
      <c r="C5643">
        <v>5789760</v>
      </c>
      <c r="D5643" s="10">
        <v>46001</v>
      </c>
      <c r="E5643" s="11">
        <v>832900</v>
      </c>
      <c r="F5643" t="s">
        <v>288</v>
      </c>
      <c r="G5643" s="10">
        <f t="shared" si="351"/>
        <v>46031</v>
      </c>
      <c r="H5643" t="s">
        <v>284</v>
      </c>
      <c r="I5643" s="12" t="str">
        <f t="shared" si="352"/>
        <v>5789760832900</v>
      </c>
      <c r="J5643" s="10">
        <v>46001</v>
      </c>
      <c r="K5643" s="11">
        <v>832900</v>
      </c>
      <c r="L5643" s="11">
        <f t="shared" si="350"/>
        <v>0</v>
      </c>
    </row>
    <row r="5644" spans="1:13">
      <c r="A5644" t="s">
        <v>52</v>
      </c>
      <c r="B5644" t="s">
        <v>41</v>
      </c>
      <c r="C5644">
        <v>134662</v>
      </c>
      <c r="D5644" s="10">
        <v>46001</v>
      </c>
      <c r="E5644" s="11">
        <v>21408</v>
      </c>
      <c r="F5644" t="s">
        <v>288</v>
      </c>
      <c r="G5644" s="10">
        <f t="shared" si="351"/>
        <v>46031</v>
      </c>
      <c r="H5644" t="s">
        <v>284</v>
      </c>
      <c r="I5644" s="12" t="str">
        <f t="shared" si="352"/>
        <v>13466221408</v>
      </c>
      <c r="J5644" s="10">
        <v>46031</v>
      </c>
      <c r="K5644" s="11">
        <v>21408</v>
      </c>
      <c r="L5644" s="11">
        <f t="shared" si="350"/>
        <v>0</v>
      </c>
    </row>
    <row r="5645" spans="1:13">
      <c r="A5645" t="s">
        <v>300</v>
      </c>
      <c r="B5645" t="s">
        <v>41</v>
      </c>
      <c r="C5645">
        <v>52472825</v>
      </c>
      <c r="D5645" s="10">
        <v>46001</v>
      </c>
      <c r="E5645" s="11">
        <v>89271</v>
      </c>
      <c r="F5645" t="s">
        <v>288</v>
      </c>
      <c r="G5645" s="10">
        <f t="shared" si="351"/>
        <v>46031</v>
      </c>
      <c r="H5645" t="s">
        <v>284</v>
      </c>
      <c r="I5645" s="12" t="str">
        <f t="shared" si="352"/>
        <v>5247282589271</v>
      </c>
      <c r="J5645" s="10">
        <v>46024</v>
      </c>
      <c r="K5645" s="11">
        <v>89271</v>
      </c>
      <c r="L5645" s="11">
        <f t="shared" si="350"/>
        <v>0</v>
      </c>
    </row>
    <row r="5646" spans="1:13">
      <c r="A5646" t="s">
        <v>67</v>
      </c>
      <c r="B5646" t="s">
        <v>41</v>
      </c>
      <c r="C5646">
        <v>50754</v>
      </c>
      <c r="D5646" s="10">
        <v>46001</v>
      </c>
      <c r="E5646" s="11">
        <v>265276</v>
      </c>
      <c r="F5646" t="s">
        <v>288</v>
      </c>
      <c r="G5646" s="10">
        <f t="shared" si="351"/>
        <v>46031</v>
      </c>
      <c r="H5646" t="s">
        <v>284</v>
      </c>
      <c r="I5646" s="12" t="str">
        <f t="shared" si="352"/>
        <v>50754265276</v>
      </c>
      <c r="J5646" s="10">
        <v>46031</v>
      </c>
      <c r="K5646" s="11">
        <v>265276</v>
      </c>
      <c r="L5646" s="11">
        <f t="shared" si="350"/>
        <v>0</v>
      </c>
    </row>
    <row r="5647" spans="1:13">
      <c r="A5647" t="s">
        <v>317</v>
      </c>
      <c r="B5647" t="s">
        <v>41</v>
      </c>
      <c r="C5647">
        <v>25425455</v>
      </c>
      <c r="D5647" s="10">
        <v>46001</v>
      </c>
      <c r="E5647" s="11">
        <v>1103970</v>
      </c>
      <c r="F5647" t="s">
        <v>288</v>
      </c>
      <c r="G5647" s="10">
        <f t="shared" si="351"/>
        <v>46031</v>
      </c>
      <c r="H5647" t="s">
        <v>284</v>
      </c>
      <c r="I5647" s="12" t="str">
        <f t="shared" si="352"/>
        <v>254254551103970</v>
      </c>
      <c r="J5647" s="10">
        <v>46001</v>
      </c>
      <c r="K5647" s="11">
        <v>1103970</v>
      </c>
      <c r="L5647" s="11">
        <f t="shared" si="350"/>
        <v>0</v>
      </c>
    </row>
    <row r="5648" spans="1:13">
      <c r="A5648" t="s">
        <v>301</v>
      </c>
      <c r="B5648" t="s">
        <v>41</v>
      </c>
      <c r="C5648">
        <v>63330</v>
      </c>
      <c r="D5648" s="10">
        <v>46002</v>
      </c>
      <c r="E5648" s="11">
        <v>175790</v>
      </c>
      <c r="F5648" t="s">
        <v>288</v>
      </c>
      <c r="G5648" s="10">
        <f t="shared" si="351"/>
        <v>46032</v>
      </c>
      <c r="H5648" s="46" t="s">
        <v>284</v>
      </c>
      <c r="I5648" s="12" t="str">
        <f t="shared" si="352"/>
        <v>63330175790</v>
      </c>
      <c r="J5648" s="252">
        <f>+D5648</f>
        <v>46002</v>
      </c>
      <c r="K5648" s="11">
        <f>+E5648</f>
        <v>175790</v>
      </c>
      <c r="L5648" s="11">
        <f t="shared" si="350"/>
        <v>0</v>
      </c>
      <c r="M5648" s="26" t="s">
        <v>969</v>
      </c>
    </row>
    <row r="5649" spans="1:13">
      <c r="A5649" t="s">
        <v>1149</v>
      </c>
      <c r="B5649" t="s">
        <v>41</v>
      </c>
      <c r="C5649">
        <v>171222</v>
      </c>
      <c r="D5649" s="10">
        <v>46002</v>
      </c>
      <c r="E5649" s="11">
        <v>294810</v>
      </c>
      <c r="F5649" t="s">
        <v>288</v>
      </c>
      <c r="G5649" s="10">
        <f t="shared" si="351"/>
        <v>46032</v>
      </c>
      <c r="H5649" t="s">
        <v>284</v>
      </c>
      <c r="I5649" s="12" t="str">
        <f t="shared" si="352"/>
        <v>171222294810</v>
      </c>
      <c r="J5649" s="10">
        <v>46002</v>
      </c>
      <c r="K5649" s="11">
        <v>294810</v>
      </c>
      <c r="L5649" s="11">
        <f t="shared" si="350"/>
        <v>0</v>
      </c>
    </row>
    <row r="5650" spans="1:13">
      <c r="A5650" t="s">
        <v>306</v>
      </c>
      <c r="B5650" t="s">
        <v>41</v>
      </c>
      <c r="C5650">
        <v>2184085</v>
      </c>
      <c r="D5650" s="10">
        <v>46002</v>
      </c>
      <c r="E5650" s="11">
        <v>143980</v>
      </c>
      <c r="F5650" t="s">
        <v>288</v>
      </c>
      <c r="G5650" s="10">
        <f t="shared" si="351"/>
        <v>46032</v>
      </c>
      <c r="H5650" t="s">
        <v>284</v>
      </c>
      <c r="I5650" s="12" t="str">
        <f t="shared" si="352"/>
        <v>2184085143980</v>
      </c>
      <c r="J5650" s="10">
        <v>46002</v>
      </c>
      <c r="K5650" s="11">
        <v>143980</v>
      </c>
      <c r="L5650" s="11">
        <f t="shared" si="350"/>
        <v>0</v>
      </c>
    </row>
    <row r="5651" spans="1:13">
      <c r="A5651" t="s">
        <v>1150</v>
      </c>
      <c r="B5651" t="s">
        <v>41</v>
      </c>
      <c r="C5651">
        <v>2555</v>
      </c>
      <c r="D5651" s="10">
        <v>46002</v>
      </c>
      <c r="E5651" s="11">
        <v>25724</v>
      </c>
      <c r="F5651" t="s">
        <v>288</v>
      </c>
      <c r="G5651" s="10">
        <f t="shared" si="351"/>
        <v>46032</v>
      </c>
      <c r="H5651" t="s">
        <v>284</v>
      </c>
      <c r="I5651" s="12" t="str">
        <f t="shared" si="352"/>
        <v>255525724</v>
      </c>
      <c r="J5651" s="10">
        <v>46002</v>
      </c>
      <c r="K5651" s="11">
        <v>25724</v>
      </c>
      <c r="L5651" s="11">
        <f t="shared" si="350"/>
        <v>0</v>
      </c>
    </row>
    <row r="5652" spans="1:13">
      <c r="A5652" t="s">
        <v>1151</v>
      </c>
      <c r="B5652" t="s">
        <v>41</v>
      </c>
      <c r="C5652">
        <v>1589</v>
      </c>
      <c r="D5652" s="10">
        <v>46002</v>
      </c>
      <c r="E5652" s="11">
        <v>150470</v>
      </c>
      <c r="F5652" t="s">
        <v>288</v>
      </c>
      <c r="G5652" s="10">
        <f t="shared" si="351"/>
        <v>46032</v>
      </c>
      <c r="H5652" t="s">
        <v>284</v>
      </c>
      <c r="I5652" s="12" t="str">
        <f t="shared" si="352"/>
        <v>1589150470</v>
      </c>
      <c r="J5652" s="10">
        <v>46002</v>
      </c>
      <c r="K5652" s="11">
        <v>150470</v>
      </c>
      <c r="L5652" s="11">
        <f t="shared" si="350"/>
        <v>0</v>
      </c>
    </row>
    <row r="5653" spans="1:13">
      <c r="A5653" t="s">
        <v>477</v>
      </c>
      <c r="B5653" t="s">
        <v>41</v>
      </c>
      <c r="C5653">
        <v>402573</v>
      </c>
      <c r="D5653" s="10">
        <v>46002</v>
      </c>
      <c r="E5653" s="11">
        <v>345985</v>
      </c>
      <c r="F5653" t="s">
        <v>288</v>
      </c>
      <c r="G5653" s="10">
        <f t="shared" si="351"/>
        <v>46032</v>
      </c>
      <c r="H5653" t="s">
        <v>284</v>
      </c>
      <c r="I5653" s="12" t="str">
        <f t="shared" si="352"/>
        <v>402573345985</v>
      </c>
      <c r="J5653" s="10">
        <v>46001</v>
      </c>
      <c r="K5653" s="11">
        <v>345985</v>
      </c>
      <c r="L5653" s="11">
        <f t="shared" si="350"/>
        <v>0</v>
      </c>
    </row>
    <row r="5654" spans="1:13">
      <c r="A5654" t="s">
        <v>477</v>
      </c>
      <c r="B5654" t="s">
        <v>41</v>
      </c>
      <c r="C5654">
        <v>402607</v>
      </c>
      <c r="D5654" s="10">
        <v>46002</v>
      </c>
      <c r="E5654" s="11">
        <v>346653</v>
      </c>
      <c r="F5654" t="s">
        <v>288</v>
      </c>
      <c r="G5654" s="10">
        <f t="shared" si="351"/>
        <v>46032</v>
      </c>
      <c r="H5654" t="s">
        <v>284</v>
      </c>
      <c r="I5654" s="12" t="str">
        <f t="shared" si="352"/>
        <v>402607346653</v>
      </c>
      <c r="J5654" s="10">
        <v>46001</v>
      </c>
      <c r="K5654" s="11">
        <v>346653</v>
      </c>
      <c r="L5654" s="11">
        <f t="shared" si="350"/>
        <v>0</v>
      </c>
    </row>
    <row r="5655" spans="1:13">
      <c r="A5655" t="s">
        <v>477</v>
      </c>
      <c r="B5655" t="s">
        <v>41</v>
      </c>
      <c r="C5655">
        <v>402574</v>
      </c>
      <c r="D5655" s="10">
        <v>46002</v>
      </c>
      <c r="E5655" s="11">
        <v>345985</v>
      </c>
      <c r="F5655" t="s">
        <v>288</v>
      </c>
      <c r="G5655" s="10">
        <f t="shared" si="351"/>
        <v>46032</v>
      </c>
      <c r="H5655" t="s">
        <v>284</v>
      </c>
      <c r="I5655" s="12" t="str">
        <f t="shared" si="352"/>
        <v>402574345985</v>
      </c>
      <c r="J5655" s="10">
        <v>46001</v>
      </c>
      <c r="K5655" s="11">
        <v>345985</v>
      </c>
      <c r="L5655" s="11">
        <f t="shared" si="350"/>
        <v>0</v>
      </c>
    </row>
    <row r="5656" spans="1:13">
      <c r="A5656" t="s">
        <v>477</v>
      </c>
      <c r="B5656" t="s">
        <v>41</v>
      </c>
      <c r="C5656">
        <v>402608</v>
      </c>
      <c r="D5656" s="10">
        <v>46002</v>
      </c>
      <c r="E5656" s="11">
        <v>346653</v>
      </c>
      <c r="F5656" t="s">
        <v>288</v>
      </c>
      <c r="G5656" s="10">
        <f t="shared" si="351"/>
        <v>46032</v>
      </c>
      <c r="H5656" t="s">
        <v>284</v>
      </c>
      <c r="I5656" s="12" t="str">
        <f t="shared" si="352"/>
        <v>402608346653</v>
      </c>
      <c r="J5656" s="10">
        <v>46001</v>
      </c>
      <c r="K5656" s="11">
        <v>346653</v>
      </c>
      <c r="L5656" s="11">
        <f t="shared" si="350"/>
        <v>0</v>
      </c>
    </row>
    <row r="5657" spans="1:13">
      <c r="A5657" t="s">
        <v>477</v>
      </c>
      <c r="B5657" t="s">
        <v>41</v>
      </c>
      <c r="C5657">
        <v>402606</v>
      </c>
      <c r="D5657" s="10">
        <v>46002</v>
      </c>
      <c r="E5657" s="11">
        <v>346654</v>
      </c>
      <c r="F5657" t="s">
        <v>288</v>
      </c>
      <c r="G5657" s="10">
        <f t="shared" si="351"/>
        <v>46032</v>
      </c>
      <c r="H5657" t="s">
        <v>284</v>
      </c>
      <c r="I5657" s="12" t="str">
        <f t="shared" si="352"/>
        <v>402606346654</v>
      </c>
      <c r="J5657" s="10">
        <v>46001</v>
      </c>
      <c r="K5657" s="11">
        <v>34654</v>
      </c>
      <c r="L5657" s="11">
        <f t="shared" si="350"/>
        <v>-312000</v>
      </c>
    </row>
    <row r="5658" spans="1:13">
      <c r="A5658" t="s">
        <v>490</v>
      </c>
      <c r="B5658" t="s">
        <v>41</v>
      </c>
      <c r="C5658">
        <v>11361486</v>
      </c>
      <c r="D5658" s="10">
        <v>46002</v>
      </c>
      <c r="E5658" s="11">
        <v>6990</v>
      </c>
      <c r="F5658" t="s">
        <v>288</v>
      </c>
      <c r="G5658" s="10">
        <f t="shared" si="351"/>
        <v>46032</v>
      </c>
      <c r="H5658" s="46" t="s">
        <v>284</v>
      </c>
      <c r="I5658" s="12" t="str">
        <f t="shared" si="352"/>
        <v>113614866990</v>
      </c>
      <c r="J5658" s="252">
        <f>+D5658</f>
        <v>46002</v>
      </c>
      <c r="K5658" s="11">
        <f>+E5658</f>
        <v>6990</v>
      </c>
      <c r="L5658" s="11">
        <f t="shared" si="350"/>
        <v>0</v>
      </c>
      <c r="M5658" s="26" t="s">
        <v>969</v>
      </c>
    </row>
    <row r="5659" spans="1:13">
      <c r="A5659" t="s">
        <v>92</v>
      </c>
      <c r="B5659" t="s">
        <v>41</v>
      </c>
      <c r="C5659">
        <v>2861</v>
      </c>
      <c r="D5659" s="10">
        <v>46002</v>
      </c>
      <c r="E5659" s="11">
        <v>503917</v>
      </c>
      <c r="F5659" t="s">
        <v>288</v>
      </c>
      <c r="G5659" s="10">
        <f t="shared" si="351"/>
        <v>46032</v>
      </c>
      <c r="H5659" t="s">
        <v>284</v>
      </c>
      <c r="I5659" s="12" t="str">
        <f t="shared" si="352"/>
        <v>2861503917</v>
      </c>
      <c r="J5659" s="10">
        <v>46035</v>
      </c>
      <c r="K5659" s="11">
        <v>503917</v>
      </c>
      <c r="L5659" s="11">
        <f t="shared" si="350"/>
        <v>0</v>
      </c>
    </row>
    <row r="5660" spans="1:13">
      <c r="A5660" t="s">
        <v>92</v>
      </c>
      <c r="B5660" t="s">
        <v>41</v>
      </c>
      <c r="C5660">
        <v>2862</v>
      </c>
      <c r="D5660" s="10">
        <v>46002</v>
      </c>
      <c r="E5660" s="11">
        <v>479976</v>
      </c>
      <c r="F5660" t="s">
        <v>288</v>
      </c>
      <c r="G5660" s="10">
        <f t="shared" si="351"/>
        <v>46032</v>
      </c>
      <c r="H5660" t="s">
        <v>284</v>
      </c>
      <c r="I5660" s="12" t="str">
        <f t="shared" si="352"/>
        <v>2862479976</v>
      </c>
      <c r="J5660" s="10">
        <v>46035</v>
      </c>
      <c r="K5660" s="11">
        <v>479976</v>
      </c>
      <c r="L5660" s="11">
        <f t="shared" si="350"/>
        <v>0</v>
      </c>
    </row>
    <row r="5661" spans="1:13">
      <c r="A5661" t="s">
        <v>93</v>
      </c>
      <c r="B5661" t="s">
        <v>41</v>
      </c>
      <c r="C5661">
        <v>1628</v>
      </c>
      <c r="D5661" s="10">
        <v>46002</v>
      </c>
      <c r="E5661" s="11">
        <v>1039917</v>
      </c>
      <c r="F5661" t="s">
        <v>288</v>
      </c>
      <c r="G5661" s="10">
        <f t="shared" si="351"/>
        <v>46032</v>
      </c>
      <c r="H5661" t="s">
        <v>284</v>
      </c>
      <c r="I5661" s="12" t="str">
        <f t="shared" si="352"/>
        <v>16281039917</v>
      </c>
      <c r="J5661" s="10">
        <v>46035</v>
      </c>
      <c r="K5661" s="11">
        <v>1039917</v>
      </c>
      <c r="L5661" s="11">
        <f t="shared" si="350"/>
        <v>0</v>
      </c>
    </row>
    <row r="5662" spans="1:13">
      <c r="A5662" t="s">
        <v>65</v>
      </c>
      <c r="B5662" t="s">
        <v>41</v>
      </c>
      <c r="C5662">
        <v>6404</v>
      </c>
      <c r="D5662" s="10">
        <v>46002</v>
      </c>
      <c r="E5662" s="11">
        <v>63963</v>
      </c>
      <c r="F5662" t="s">
        <v>288</v>
      </c>
      <c r="G5662" s="10">
        <f t="shared" si="351"/>
        <v>46032</v>
      </c>
      <c r="H5662" t="s">
        <v>284</v>
      </c>
      <c r="I5662" s="12" t="str">
        <f t="shared" si="352"/>
        <v>640463963</v>
      </c>
      <c r="J5662" s="10">
        <v>46035</v>
      </c>
      <c r="K5662" s="11">
        <v>63963</v>
      </c>
      <c r="L5662" s="11">
        <f t="shared" si="350"/>
        <v>0</v>
      </c>
    </row>
    <row r="5663" spans="1:13">
      <c r="A5663" t="s">
        <v>305</v>
      </c>
      <c r="B5663" t="s">
        <v>41</v>
      </c>
      <c r="C5663">
        <v>5501325</v>
      </c>
      <c r="D5663" s="10">
        <v>46002</v>
      </c>
      <c r="E5663" s="11">
        <v>1007940</v>
      </c>
      <c r="F5663" t="s">
        <v>288</v>
      </c>
      <c r="G5663" s="10">
        <f t="shared" si="351"/>
        <v>46032</v>
      </c>
      <c r="H5663" t="s">
        <v>284</v>
      </c>
      <c r="I5663" s="12" t="str">
        <f t="shared" si="352"/>
        <v>55013251007940</v>
      </c>
      <c r="J5663" s="10">
        <v>46002</v>
      </c>
      <c r="K5663" s="11">
        <v>1007940</v>
      </c>
      <c r="L5663" s="11">
        <f t="shared" si="350"/>
        <v>0</v>
      </c>
    </row>
    <row r="5664" spans="1:13">
      <c r="A5664" t="s">
        <v>305</v>
      </c>
      <c r="B5664" t="s">
        <v>41</v>
      </c>
      <c r="C5664">
        <v>5501321</v>
      </c>
      <c r="D5664" s="10">
        <v>46002</v>
      </c>
      <c r="E5664" s="11">
        <v>474847</v>
      </c>
      <c r="F5664" t="s">
        <v>288</v>
      </c>
      <c r="G5664" s="10">
        <f t="shared" si="351"/>
        <v>46032</v>
      </c>
      <c r="H5664" t="s">
        <v>284</v>
      </c>
      <c r="I5664" s="12" t="str">
        <f t="shared" si="352"/>
        <v>5501321474847</v>
      </c>
      <c r="J5664" s="10">
        <v>46002</v>
      </c>
      <c r="K5664" s="11">
        <v>474847</v>
      </c>
      <c r="L5664" s="11">
        <f t="shared" si="350"/>
        <v>0</v>
      </c>
    </row>
    <row r="5665" spans="1:12">
      <c r="A5665" t="s">
        <v>305</v>
      </c>
      <c r="B5665" t="s">
        <v>41</v>
      </c>
      <c r="C5665">
        <v>5501320</v>
      </c>
      <c r="D5665" s="10">
        <v>46002</v>
      </c>
      <c r="E5665" s="11">
        <v>1300103</v>
      </c>
      <c r="F5665" t="s">
        <v>288</v>
      </c>
      <c r="G5665" s="10">
        <f t="shared" si="351"/>
        <v>46032</v>
      </c>
      <c r="H5665" t="s">
        <v>284</v>
      </c>
      <c r="I5665" s="12" t="str">
        <f t="shared" si="352"/>
        <v>55013201300103</v>
      </c>
      <c r="J5665" s="10">
        <v>46002</v>
      </c>
      <c r="K5665" s="11">
        <v>1300103</v>
      </c>
      <c r="L5665" s="11">
        <f t="shared" si="350"/>
        <v>0</v>
      </c>
    </row>
    <row r="5666" spans="1:12">
      <c r="A5666" t="s">
        <v>305</v>
      </c>
      <c r="B5666" t="s">
        <v>41</v>
      </c>
      <c r="C5666">
        <v>5501338</v>
      </c>
      <c r="D5666" s="10">
        <v>46002</v>
      </c>
      <c r="E5666" s="11">
        <v>1303980</v>
      </c>
      <c r="F5666" t="s">
        <v>288</v>
      </c>
      <c r="G5666" s="10">
        <f t="shared" si="351"/>
        <v>46032</v>
      </c>
      <c r="H5666" t="s">
        <v>284</v>
      </c>
      <c r="I5666" s="12" t="str">
        <f t="shared" si="352"/>
        <v>55013381303980</v>
      </c>
      <c r="J5666" s="10">
        <v>46002</v>
      </c>
      <c r="K5666" s="11">
        <v>1303980</v>
      </c>
      <c r="L5666" s="11">
        <f t="shared" si="350"/>
        <v>0</v>
      </c>
    </row>
    <row r="5667" spans="1:12">
      <c r="A5667" t="s">
        <v>55</v>
      </c>
      <c r="B5667" t="s">
        <v>41</v>
      </c>
      <c r="C5667">
        <v>1247437</v>
      </c>
      <c r="D5667" s="10">
        <v>46002</v>
      </c>
      <c r="E5667" s="11">
        <v>807490</v>
      </c>
      <c r="F5667" t="s">
        <v>288</v>
      </c>
      <c r="G5667" s="10">
        <f t="shared" si="351"/>
        <v>46032</v>
      </c>
      <c r="H5667" t="s">
        <v>284</v>
      </c>
      <c r="I5667" s="12" t="str">
        <f t="shared" si="352"/>
        <v>1247437807490</v>
      </c>
      <c r="J5667" s="10">
        <v>46035</v>
      </c>
      <c r="K5667" s="11">
        <v>807490</v>
      </c>
      <c r="L5667" s="11">
        <f t="shared" si="350"/>
        <v>0</v>
      </c>
    </row>
    <row r="5668" spans="1:12">
      <c r="A5668" t="s">
        <v>55</v>
      </c>
      <c r="B5668" t="s">
        <v>41</v>
      </c>
      <c r="C5668">
        <v>1247438</v>
      </c>
      <c r="D5668" s="10">
        <v>46002</v>
      </c>
      <c r="E5668" s="11">
        <v>7286049</v>
      </c>
      <c r="F5668" t="s">
        <v>288</v>
      </c>
      <c r="G5668" s="10">
        <f t="shared" si="351"/>
        <v>46032</v>
      </c>
      <c r="H5668" t="s">
        <v>284</v>
      </c>
      <c r="I5668" s="12" t="str">
        <f t="shared" si="352"/>
        <v>12474387286049</v>
      </c>
      <c r="J5668" s="10">
        <v>46035</v>
      </c>
      <c r="K5668" s="11">
        <v>7286049</v>
      </c>
      <c r="L5668" s="11">
        <f t="shared" si="350"/>
        <v>0</v>
      </c>
    </row>
    <row r="5669" spans="1:12">
      <c r="A5669" t="s">
        <v>55</v>
      </c>
      <c r="B5669" t="s">
        <v>41</v>
      </c>
      <c r="C5669">
        <v>1247421</v>
      </c>
      <c r="D5669" s="10">
        <v>46002</v>
      </c>
      <c r="E5669" s="11">
        <v>3781044</v>
      </c>
      <c r="F5669" t="s">
        <v>288</v>
      </c>
      <c r="G5669" s="10">
        <f t="shared" si="351"/>
        <v>46032</v>
      </c>
      <c r="H5669" t="s">
        <v>284</v>
      </c>
      <c r="I5669" s="12" t="str">
        <f t="shared" si="352"/>
        <v>12474213781044</v>
      </c>
      <c r="J5669" s="10">
        <v>46035</v>
      </c>
      <c r="K5669" s="11">
        <v>3781044</v>
      </c>
      <c r="L5669" s="11">
        <f t="shared" si="350"/>
        <v>0</v>
      </c>
    </row>
    <row r="5670" spans="1:12">
      <c r="A5670" t="s">
        <v>63</v>
      </c>
      <c r="B5670" t="s">
        <v>41</v>
      </c>
      <c r="C5670">
        <v>11420</v>
      </c>
      <c r="D5670" s="10">
        <v>46002</v>
      </c>
      <c r="E5670" s="11">
        <v>449957</v>
      </c>
      <c r="F5670" t="s">
        <v>288</v>
      </c>
      <c r="G5670" s="10">
        <f t="shared" si="351"/>
        <v>46032</v>
      </c>
      <c r="H5670" t="s">
        <v>284</v>
      </c>
      <c r="I5670" s="12" t="str">
        <f t="shared" si="352"/>
        <v>11420449957</v>
      </c>
      <c r="J5670" s="10">
        <v>46035</v>
      </c>
      <c r="K5670" s="11">
        <v>449957</v>
      </c>
      <c r="L5670" s="11">
        <f t="shared" si="350"/>
        <v>0</v>
      </c>
    </row>
    <row r="5671" spans="1:12">
      <c r="A5671" t="s">
        <v>336</v>
      </c>
      <c r="B5671" t="s">
        <v>41</v>
      </c>
      <c r="C5671">
        <v>66901</v>
      </c>
      <c r="D5671" s="10">
        <v>46002</v>
      </c>
      <c r="E5671" s="11">
        <v>779970</v>
      </c>
      <c r="F5671" t="s">
        <v>288</v>
      </c>
      <c r="G5671" s="10">
        <f t="shared" si="351"/>
        <v>46032</v>
      </c>
      <c r="H5671" t="s">
        <v>284</v>
      </c>
      <c r="I5671" s="12" t="str">
        <f t="shared" si="352"/>
        <v>66901779970</v>
      </c>
      <c r="J5671" s="10">
        <v>46002</v>
      </c>
      <c r="K5671" s="11">
        <v>779970</v>
      </c>
      <c r="L5671" s="11">
        <f t="shared" si="350"/>
        <v>0</v>
      </c>
    </row>
    <row r="5672" spans="1:12">
      <c r="A5672" t="s">
        <v>1138</v>
      </c>
      <c r="B5672" t="s">
        <v>41</v>
      </c>
      <c r="C5672">
        <v>781</v>
      </c>
      <c r="D5672" s="10">
        <v>46003</v>
      </c>
      <c r="E5672" s="11">
        <v>123000</v>
      </c>
      <c r="F5672" t="s">
        <v>288</v>
      </c>
      <c r="G5672" s="10">
        <f t="shared" si="351"/>
        <v>46033</v>
      </c>
      <c r="H5672" t="s">
        <v>284</v>
      </c>
      <c r="I5672" s="12" t="str">
        <f t="shared" si="352"/>
        <v>781123000</v>
      </c>
      <c r="J5672" s="10">
        <v>46003</v>
      </c>
      <c r="K5672" s="11">
        <v>123000</v>
      </c>
      <c r="L5672" s="11">
        <f t="shared" si="350"/>
        <v>0</v>
      </c>
    </row>
    <row r="5673" spans="1:12">
      <c r="A5673" t="s">
        <v>453</v>
      </c>
      <c r="B5673" t="s">
        <v>41</v>
      </c>
      <c r="C5673">
        <v>1994484</v>
      </c>
      <c r="D5673" s="10">
        <v>46003</v>
      </c>
      <c r="E5673" s="11">
        <v>312979</v>
      </c>
      <c r="F5673" t="s">
        <v>288</v>
      </c>
      <c r="G5673" s="10">
        <f t="shared" si="351"/>
        <v>46033</v>
      </c>
      <c r="H5673" t="s">
        <v>284</v>
      </c>
      <c r="I5673" s="12" t="str">
        <f t="shared" si="352"/>
        <v>1994484312979</v>
      </c>
      <c r="J5673" s="10">
        <v>46002</v>
      </c>
      <c r="K5673" s="11">
        <v>312979</v>
      </c>
      <c r="L5673" s="11">
        <f t="shared" si="350"/>
        <v>0</v>
      </c>
    </row>
    <row r="5674" spans="1:12">
      <c r="A5674" t="s">
        <v>350</v>
      </c>
      <c r="B5674" t="s">
        <v>297</v>
      </c>
      <c r="C5674">
        <v>3429220</v>
      </c>
      <c r="D5674" s="10">
        <v>46003</v>
      </c>
      <c r="E5674" s="11">
        <v>6258</v>
      </c>
      <c r="F5674" t="s">
        <v>288</v>
      </c>
      <c r="G5674" s="10">
        <f t="shared" si="351"/>
        <v>46033</v>
      </c>
      <c r="H5674" t="s">
        <v>284</v>
      </c>
      <c r="I5674" s="12" t="str">
        <f t="shared" si="352"/>
        <v>34292206258</v>
      </c>
      <c r="J5674" s="10">
        <v>46003</v>
      </c>
      <c r="K5674" s="11">
        <v>6258</v>
      </c>
      <c r="L5674" s="11">
        <f t="shared" si="350"/>
        <v>0</v>
      </c>
    </row>
    <row r="5675" spans="1:12">
      <c r="A5675" t="s">
        <v>453</v>
      </c>
      <c r="B5675" t="s">
        <v>41</v>
      </c>
      <c r="C5675" s="9">
        <v>1994466</v>
      </c>
      <c r="D5675" s="10">
        <v>46003</v>
      </c>
      <c r="E5675" s="11">
        <v>1299991</v>
      </c>
      <c r="F5675" t="s">
        <v>288</v>
      </c>
      <c r="G5675" s="10">
        <f t="shared" si="351"/>
        <v>46033</v>
      </c>
      <c r="H5675" t="s">
        <v>284</v>
      </c>
      <c r="I5675" s="12" t="str">
        <f t="shared" si="352"/>
        <v>19944661299991</v>
      </c>
      <c r="J5675" s="10">
        <v>46002</v>
      </c>
      <c r="K5675" s="11">
        <v>1299991</v>
      </c>
      <c r="L5675" s="11">
        <f t="shared" si="350"/>
        <v>0</v>
      </c>
    </row>
    <row r="5676" spans="1:12">
      <c r="A5676" t="s">
        <v>65</v>
      </c>
      <c r="B5676" t="s">
        <v>41</v>
      </c>
      <c r="C5676">
        <v>6409</v>
      </c>
      <c r="D5676" s="10">
        <v>46003</v>
      </c>
      <c r="E5676" s="11">
        <v>519840</v>
      </c>
      <c r="F5676" t="s">
        <v>288</v>
      </c>
      <c r="G5676" s="10">
        <f t="shared" si="351"/>
        <v>46033</v>
      </c>
      <c r="H5676" t="s">
        <v>284</v>
      </c>
      <c r="I5676" s="12" t="str">
        <f t="shared" si="352"/>
        <v>6409519840</v>
      </c>
      <c r="J5676" s="10">
        <v>46035</v>
      </c>
      <c r="K5676" s="11">
        <v>519840</v>
      </c>
      <c r="L5676" s="11">
        <f t="shared" si="350"/>
        <v>0</v>
      </c>
    </row>
    <row r="5677" spans="1:12">
      <c r="A5677" t="s">
        <v>59</v>
      </c>
      <c r="B5677" t="s">
        <v>41</v>
      </c>
      <c r="C5677">
        <v>10520</v>
      </c>
      <c r="D5677" s="10">
        <v>46003</v>
      </c>
      <c r="E5677" s="11">
        <v>84492</v>
      </c>
      <c r="F5677" t="s">
        <v>288</v>
      </c>
      <c r="G5677" s="10">
        <f t="shared" si="351"/>
        <v>46033</v>
      </c>
      <c r="H5677" t="s">
        <v>284</v>
      </c>
      <c r="I5677" s="12" t="str">
        <f t="shared" si="352"/>
        <v>1052084492</v>
      </c>
      <c r="J5677" s="10">
        <v>46035</v>
      </c>
      <c r="K5677" s="11">
        <v>84492</v>
      </c>
      <c r="L5677" s="11">
        <f t="shared" si="350"/>
        <v>0</v>
      </c>
    </row>
    <row r="5678" spans="1:12">
      <c r="A5678" t="s">
        <v>59</v>
      </c>
      <c r="B5678" t="s">
        <v>41</v>
      </c>
      <c r="C5678">
        <v>10521</v>
      </c>
      <c r="D5678" s="10">
        <v>46003</v>
      </c>
      <c r="E5678" s="11">
        <v>748744</v>
      </c>
      <c r="F5678" t="s">
        <v>288</v>
      </c>
      <c r="G5678" s="10">
        <f t="shared" si="351"/>
        <v>46033</v>
      </c>
      <c r="H5678" t="s">
        <v>284</v>
      </c>
      <c r="I5678" s="12" t="str">
        <f t="shared" si="352"/>
        <v>10521748744</v>
      </c>
      <c r="J5678" s="10">
        <v>46035</v>
      </c>
      <c r="K5678" s="11">
        <v>748744</v>
      </c>
      <c r="L5678" s="11">
        <f t="shared" si="350"/>
        <v>0</v>
      </c>
    </row>
    <row r="5679" spans="1:12">
      <c r="A5679" t="s">
        <v>1152</v>
      </c>
      <c r="B5679" t="s">
        <v>41</v>
      </c>
      <c r="C5679">
        <v>654</v>
      </c>
      <c r="D5679" s="10">
        <v>46003</v>
      </c>
      <c r="E5679" s="11">
        <v>152659</v>
      </c>
      <c r="F5679" t="s">
        <v>288</v>
      </c>
      <c r="G5679" s="10">
        <f t="shared" si="351"/>
        <v>46033</v>
      </c>
      <c r="H5679" t="s">
        <v>284</v>
      </c>
      <c r="I5679" s="12" t="str">
        <f t="shared" si="352"/>
        <v>654152659</v>
      </c>
      <c r="J5679" s="10">
        <v>45996</v>
      </c>
      <c r="K5679" s="11">
        <v>152660</v>
      </c>
      <c r="L5679" s="11">
        <f t="shared" si="350"/>
        <v>1</v>
      </c>
    </row>
    <row r="5680" spans="1:12">
      <c r="A5680" t="s">
        <v>57</v>
      </c>
      <c r="B5680" t="s">
        <v>41</v>
      </c>
      <c r="C5680">
        <v>631882</v>
      </c>
      <c r="D5680" s="10">
        <v>46003</v>
      </c>
      <c r="E5680" s="11">
        <v>322504</v>
      </c>
      <c r="F5680" t="s">
        <v>288</v>
      </c>
      <c r="G5680" s="10">
        <f t="shared" si="351"/>
        <v>46033</v>
      </c>
      <c r="H5680" t="s">
        <v>284</v>
      </c>
      <c r="I5680" s="12" t="str">
        <f t="shared" si="352"/>
        <v>631882322504</v>
      </c>
      <c r="J5680" s="10">
        <v>46035</v>
      </c>
      <c r="K5680" s="11">
        <v>322504</v>
      </c>
      <c r="L5680" s="11">
        <f t="shared" ref="L5680:L5743" si="353">+K5680-E5680</f>
        <v>0</v>
      </c>
    </row>
    <row r="5681" spans="1:13">
      <c r="A5681" t="s">
        <v>55</v>
      </c>
      <c r="B5681" t="s">
        <v>41</v>
      </c>
      <c r="C5681">
        <v>1247460</v>
      </c>
      <c r="D5681" s="10">
        <v>46003</v>
      </c>
      <c r="E5681" s="11">
        <v>1365537</v>
      </c>
      <c r="F5681" t="s">
        <v>288</v>
      </c>
      <c r="G5681" s="10">
        <f t="shared" si="351"/>
        <v>46033</v>
      </c>
      <c r="H5681" t="s">
        <v>284</v>
      </c>
      <c r="I5681" s="12" t="str">
        <f t="shared" si="352"/>
        <v>12474601365537</v>
      </c>
      <c r="J5681" s="10">
        <v>46035</v>
      </c>
      <c r="K5681" s="11">
        <v>1365537</v>
      </c>
      <c r="L5681" s="11">
        <f t="shared" si="353"/>
        <v>0</v>
      </c>
    </row>
    <row r="5682" spans="1:13">
      <c r="A5682" t="s">
        <v>46</v>
      </c>
      <c r="B5682" t="s">
        <v>41</v>
      </c>
      <c r="C5682">
        <v>26770</v>
      </c>
      <c r="D5682" s="10">
        <v>46003</v>
      </c>
      <c r="E5682" s="11">
        <v>339537</v>
      </c>
      <c r="F5682" t="s">
        <v>288</v>
      </c>
      <c r="G5682" s="10">
        <f t="shared" si="351"/>
        <v>46033</v>
      </c>
      <c r="H5682" t="s">
        <v>284</v>
      </c>
      <c r="I5682" s="12" t="str">
        <f t="shared" si="352"/>
        <v>26770339537</v>
      </c>
      <c r="J5682" s="10">
        <v>46035</v>
      </c>
      <c r="K5682" s="11">
        <v>339537</v>
      </c>
      <c r="L5682" s="11">
        <f t="shared" si="353"/>
        <v>0</v>
      </c>
    </row>
    <row r="5683" spans="1:13">
      <c r="A5683" t="s">
        <v>59</v>
      </c>
      <c r="B5683" t="s">
        <v>310</v>
      </c>
      <c r="C5683">
        <v>2507</v>
      </c>
      <c r="D5683" s="10">
        <v>46003</v>
      </c>
      <c r="E5683" s="11">
        <v>-79992</v>
      </c>
      <c r="F5683" t="s">
        <v>288</v>
      </c>
      <c r="G5683" s="10">
        <f t="shared" si="351"/>
        <v>46033</v>
      </c>
      <c r="H5683" t="s">
        <v>311</v>
      </c>
      <c r="I5683" s="12" t="str">
        <f t="shared" si="352"/>
        <v>2507-79992</v>
      </c>
      <c r="L5683" s="11">
        <f t="shared" si="353"/>
        <v>79992</v>
      </c>
    </row>
    <row r="5684" spans="1:13">
      <c r="A5684" t="s">
        <v>59</v>
      </c>
      <c r="B5684" t="s">
        <v>310</v>
      </c>
      <c r="C5684">
        <v>2507</v>
      </c>
      <c r="D5684" s="10">
        <v>46003</v>
      </c>
      <c r="E5684" s="11">
        <v>79992</v>
      </c>
      <c r="F5684" t="s">
        <v>288</v>
      </c>
      <c r="G5684" s="10">
        <f t="shared" si="351"/>
        <v>46033</v>
      </c>
      <c r="H5684" t="s">
        <v>284</v>
      </c>
      <c r="I5684" s="12" t="str">
        <f t="shared" si="352"/>
        <v>250779992</v>
      </c>
      <c r="J5684" s="10">
        <v>46035</v>
      </c>
      <c r="K5684" s="11">
        <v>79992</v>
      </c>
      <c r="L5684" s="11">
        <f t="shared" si="353"/>
        <v>0</v>
      </c>
    </row>
    <row r="5685" spans="1:13">
      <c r="A5685" t="s">
        <v>94</v>
      </c>
      <c r="B5685" t="s">
        <v>41</v>
      </c>
      <c r="C5685">
        <v>859497</v>
      </c>
      <c r="D5685" s="10">
        <v>46005</v>
      </c>
      <c r="E5685" s="11">
        <v>378809</v>
      </c>
      <c r="F5685" t="s">
        <v>288</v>
      </c>
      <c r="G5685" s="10">
        <f t="shared" si="351"/>
        <v>46035</v>
      </c>
      <c r="H5685" t="s">
        <v>284</v>
      </c>
      <c r="I5685" s="12" t="str">
        <f t="shared" si="352"/>
        <v>859497378809</v>
      </c>
      <c r="J5685" s="10">
        <v>46035</v>
      </c>
      <c r="K5685" s="11">
        <v>378809</v>
      </c>
      <c r="L5685" s="11">
        <f t="shared" si="353"/>
        <v>0</v>
      </c>
    </row>
    <row r="5686" spans="1:13">
      <c r="A5686" t="s">
        <v>962</v>
      </c>
      <c r="B5686" t="s">
        <v>41</v>
      </c>
      <c r="C5686">
        <v>9397</v>
      </c>
      <c r="D5686" s="10">
        <v>46006</v>
      </c>
      <c r="E5686" s="11">
        <v>26300</v>
      </c>
      <c r="F5686" t="s">
        <v>288</v>
      </c>
      <c r="G5686" s="10">
        <f t="shared" si="351"/>
        <v>46036</v>
      </c>
      <c r="H5686" s="46" t="s">
        <v>284</v>
      </c>
      <c r="I5686" s="12" t="str">
        <f t="shared" si="352"/>
        <v>939726300</v>
      </c>
      <c r="J5686" s="252"/>
      <c r="L5686" s="11">
        <f t="shared" si="353"/>
        <v>-26300</v>
      </c>
      <c r="M5686" s="46" t="s">
        <v>997</v>
      </c>
    </row>
    <row r="5687" spans="1:13">
      <c r="A5687" t="s">
        <v>305</v>
      </c>
      <c r="B5687" t="s">
        <v>310</v>
      </c>
      <c r="C5687">
        <v>28973879</v>
      </c>
      <c r="D5687" s="10">
        <v>46006</v>
      </c>
      <c r="E5687" s="11">
        <v>-49990</v>
      </c>
      <c r="F5687" t="s">
        <v>288</v>
      </c>
      <c r="G5687" s="10">
        <f t="shared" si="351"/>
        <v>46036</v>
      </c>
      <c r="H5687" t="s">
        <v>311</v>
      </c>
      <c r="I5687" s="12" t="str">
        <f t="shared" si="352"/>
        <v>28973879-49990</v>
      </c>
      <c r="L5687" s="11">
        <f t="shared" si="353"/>
        <v>49990</v>
      </c>
    </row>
    <row r="5688" spans="1:13">
      <c r="A5688" t="s">
        <v>305</v>
      </c>
      <c r="B5688" t="s">
        <v>41</v>
      </c>
      <c r="C5688">
        <v>5502645</v>
      </c>
      <c r="D5688" s="10">
        <v>46006</v>
      </c>
      <c r="E5688" s="11">
        <v>291980</v>
      </c>
      <c r="F5688" t="s">
        <v>288</v>
      </c>
      <c r="G5688" s="10">
        <f t="shared" si="351"/>
        <v>46036</v>
      </c>
      <c r="H5688" t="s">
        <v>284</v>
      </c>
      <c r="I5688" s="12" t="str">
        <f t="shared" si="352"/>
        <v>5502645291980</v>
      </c>
      <c r="J5688" s="10">
        <v>46005</v>
      </c>
      <c r="K5688" s="11">
        <v>291980</v>
      </c>
      <c r="L5688" s="11">
        <f t="shared" si="353"/>
        <v>0</v>
      </c>
    </row>
    <row r="5689" spans="1:13">
      <c r="A5689" t="s">
        <v>59</v>
      </c>
      <c r="B5689" t="s">
        <v>41</v>
      </c>
      <c r="C5689">
        <v>10538</v>
      </c>
      <c r="D5689" s="10">
        <v>46006</v>
      </c>
      <c r="E5689" s="11">
        <v>214666</v>
      </c>
      <c r="F5689" t="s">
        <v>288</v>
      </c>
      <c r="G5689" s="10">
        <f t="shared" si="351"/>
        <v>46036</v>
      </c>
      <c r="H5689" t="s">
        <v>284</v>
      </c>
      <c r="I5689" s="12" t="str">
        <f t="shared" si="352"/>
        <v>10538214666</v>
      </c>
      <c r="J5689" s="10">
        <v>46035</v>
      </c>
      <c r="K5689" s="11">
        <v>214666</v>
      </c>
      <c r="L5689" s="11">
        <f t="shared" si="353"/>
        <v>0</v>
      </c>
    </row>
    <row r="5690" spans="1:13">
      <c r="A5690" t="s">
        <v>45</v>
      </c>
      <c r="B5690" t="s">
        <v>41</v>
      </c>
      <c r="C5690">
        <v>375</v>
      </c>
      <c r="D5690" s="10">
        <v>46006</v>
      </c>
      <c r="E5690" s="11">
        <v>179938</v>
      </c>
      <c r="F5690" t="s">
        <v>288</v>
      </c>
      <c r="G5690" s="10">
        <f t="shared" si="351"/>
        <v>46036</v>
      </c>
      <c r="H5690" t="s">
        <v>284</v>
      </c>
      <c r="I5690" s="12" t="str">
        <f t="shared" si="352"/>
        <v>375179938</v>
      </c>
      <c r="J5690" s="10">
        <v>46035</v>
      </c>
      <c r="K5690" s="11">
        <v>1799387</v>
      </c>
      <c r="L5690" s="11">
        <f t="shared" si="353"/>
        <v>1619449</v>
      </c>
    </row>
    <row r="5691" spans="1:13">
      <c r="A5691" t="s">
        <v>45</v>
      </c>
      <c r="B5691" t="s">
        <v>41</v>
      </c>
      <c r="C5691">
        <v>377</v>
      </c>
      <c r="D5691" s="10">
        <v>46006</v>
      </c>
      <c r="E5691" s="11">
        <v>1180902</v>
      </c>
      <c r="F5691" t="s">
        <v>288</v>
      </c>
      <c r="G5691" s="10">
        <f t="shared" si="351"/>
        <v>46036</v>
      </c>
      <c r="H5691" t="s">
        <v>284</v>
      </c>
      <c r="I5691" s="12" t="str">
        <f t="shared" si="352"/>
        <v>3771180902</v>
      </c>
      <c r="J5691" s="10">
        <v>46035</v>
      </c>
      <c r="K5691" s="11">
        <v>1180902</v>
      </c>
      <c r="L5691" s="11">
        <f t="shared" si="353"/>
        <v>0</v>
      </c>
    </row>
    <row r="5692" spans="1:13">
      <c r="A5692" t="s">
        <v>45</v>
      </c>
      <c r="B5692" t="s">
        <v>41</v>
      </c>
      <c r="C5692">
        <v>376</v>
      </c>
      <c r="D5692" s="10">
        <v>46006</v>
      </c>
      <c r="E5692" s="11">
        <v>179938</v>
      </c>
      <c r="F5692" t="s">
        <v>288</v>
      </c>
      <c r="G5692" s="10">
        <f t="shared" si="351"/>
        <v>46036</v>
      </c>
      <c r="H5692" t="s">
        <v>284</v>
      </c>
      <c r="I5692" s="12" t="str">
        <f t="shared" si="352"/>
        <v>376179938</v>
      </c>
      <c r="J5692" s="10">
        <v>46035</v>
      </c>
      <c r="K5692" s="11">
        <v>179935</v>
      </c>
      <c r="L5692" s="11">
        <f t="shared" si="353"/>
        <v>-3</v>
      </c>
    </row>
    <row r="5693" spans="1:13">
      <c r="A5693" t="s">
        <v>46</v>
      </c>
      <c r="B5693" t="s">
        <v>41</v>
      </c>
      <c r="C5693">
        <v>26775</v>
      </c>
      <c r="D5693" s="10">
        <v>46006</v>
      </c>
      <c r="E5693" s="11">
        <v>463732</v>
      </c>
      <c r="F5693" t="s">
        <v>288</v>
      </c>
      <c r="G5693" s="10">
        <f t="shared" si="351"/>
        <v>46036</v>
      </c>
      <c r="H5693" t="s">
        <v>284</v>
      </c>
      <c r="I5693" s="12" t="str">
        <f t="shared" si="352"/>
        <v>26775463732</v>
      </c>
      <c r="J5693" s="10">
        <v>46035</v>
      </c>
      <c r="K5693" s="11">
        <v>463732</v>
      </c>
      <c r="L5693" s="11">
        <f t="shared" si="353"/>
        <v>0</v>
      </c>
    </row>
    <row r="5694" spans="1:13">
      <c r="A5694" t="s">
        <v>95</v>
      </c>
      <c r="B5694" t="s">
        <v>41</v>
      </c>
      <c r="C5694">
        <v>7092</v>
      </c>
      <c r="D5694" s="10">
        <v>46006</v>
      </c>
      <c r="E5694" s="11">
        <v>12697515</v>
      </c>
      <c r="F5694" t="s">
        <v>288</v>
      </c>
      <c r="G5694" s="10">
        <f t="shared" si="351"/>
        <v>46036</v>
      </c>
      <c r="H5694" t="s">
        <v>284</v>
      </c>
      <c r="I5694" s="12" t="str">
        <f t="shared" si="352"/>
        <v>709212697515</v>
      </c>
      <c r="J5694" s="10">
        <v>46035</v>
      </c>
      <c r="K5694" s="11">
        <v>12697515</v>
      </c>
      <c r="L5694" s="11">
        <f t="shared" si="353"/>
        <v>0</v>
      </c>
    </row>
    <row r="5695" spans="1:13">
      <c r="A5695" t="s">
        <v>96</v>
      </c>
      <c r="B5695" t="s">
        <v>41</v>
      </c>
      <c r="C5695">
        <v>16921</v>
      </c>
      <c r="D5695" s="10">
        <v>46006</v>
      </c>
      <c r="E5695" s="11">
        <v>4680960</v>
      </c>
      <c r="F5695" t="s">
        <v>288</v>
      </c>
      <c r="G5695" s="10">
        <f t="shared" si="351"/>
        <v>46036</v>
      </c>
      <c r="H5695" t="s">
        <v>284</v>
      </c>
      <c r="I5695" s="12" t="str">
        <f t="shared" si="352"/>
        <v>169214680960</v>
      </c>
      <c r="J5695" s="10">
        <v>46035</v>
      </c>
      <c r="K5695" s="11">
        <v>4680960</v>
      </c>
      <c r="L5695" s="11">
        <f t="shared" si="353"/>
        <v>0</v>
      </c>
    </row>
    <row r="5696" spans="1:13">
      <c r="A5696" t="s">
        <v>336</v>
      </c>
      <c r="B5696" t="s">
        <v>41</v>
      </c>
      <c r="C5696">
        <v>67180</v>
      </c>
      <c r="D5696" s="10">
        <v>46006</v>
      </c>
      <c r="E5696" s="11">
        <v>341880</v>
      </c>
      <c r="F5696" t="s">
        <v>288</v>
      </c>
      <c r="G5696" s="10">
        <f t="shared" si="351"/>
        <v>46036</v>
      </c>
      <c r="H5696" t="s">
        <v>284</v>
      </c>
      <c r="I5696" s="12" t="str">
        <f t="shared" si="352"/>
        <v>67180341880</v>
      </c>
      <c r="J5696" s="10">
        <v>46005</v>
      </c>
      <c r="K5696" s="11">
        <v>341880</v>
      </c>
      <c r="L5696" s="11">
        <f t="shared" si="353"/>
        <v>0</v>
      </c>
    </row>
    <row r="5697" spans="1:12">
      <c r="A5697" t="s">
        <v>1153</v>
      </c>
      <c r="B5697" t="s">
        <v>41</v>
      </c>
      <c r="C5697">
        <v>411</v>
      </c>
      <c r="D5697" s="10">
        <v>46007</v>
      </c>
      <c r="E5697" s="11">
        <v>4712400</v>
      </c>
      <c r="F5697" t="s">
        <v>288</v>
      </c>
      <c r="G5697" s="10">
        <f t="shared" si="351"/>
        <v>46037</v>
      </c>
      <c r="H5697" t="s">
        <v>284</v>
      </c>
      <c r="I5697" s="12" t="str">
        <f t="shared" si="352"/>
        <v>4114712400</v>
      </c>
      <c r="J5697" s="10">
        <v>46006</v>
      </c>
      <c r="K5697" s="11">
        <v>4712400</v>
      </c>
      <c r="L5697" s="11">
        <f t="shared" si="353"/>
        <v>0</v>
      </c>
    </row>
    <row r="5698" spans="1:12">
      <c r="A5698" t="s">
        <v>184</v>
      </c>
      <c r="B5698" t="s">
        <v>41</v>
      </c>
      <c r="C5698">
        <v>18003</v>
      </c>
      <c r="D5698" s="10">
        <v>46007</v>
      </c>
      <c r="E5698" s="11">
        <v>2099001</v>
      </c>
      <c r="F5698" t="s">
        <v>288</v>
      </c>
      <c r="G5698" s="10">
        <f t="shared" ref="G5698:G5761" si="354">+D5698+30</f>
        <v>46037</v>
      </c>
      <c r="H5698" t="s">
        <v>284</v>
      </c>
      <c r="I5698" s="12" t="str">
        <f t="shared" ref="I5698:I5761" si="355">+C5698&amp;E5698</f>
        <v>180032099001</v>
      </c>
      <c r="J5698" s="10">
        <v>46021</v>
      </c>
      <c r="K5698" s="11">
        <v>2099001</v>
      </c>
      <c r="L5698" s="11">
        <f t="shared" si="353"/>
        <v>0</v>
      </c>
    </row>
    <row r="5699" spans="1:12">
      <c r="A5699" t="s">
        <v>350</v>
      </c>
      <c r="B5699" t="s">
        <v>41</v>
      </c>
      <c r="C5699" s="9">
        <v>7607938</v>
      </c>
      <c r="D5699" s="10">
        <v>46007</v>
      </c>
      <c r="E5699" s="11">
        <v>14256</v>
      </c>
      <c r="F5699" t="s">
        <v>288</v>
      </c>
      <c r="G5699" s="10">
        <f t="shared" si="354"/>
        <v>46037</v>
      </c>
      <c r="H5699" t="s">
        <v>284</v>
      </c>
      <c r="I5699" s="12" t="str">
        <f t="shared" si="355"/>
        <v>760793814256</v>
      </c>
      <c r="J5699" s="10">
        <v>46007</v>
      </c>
      <c r="K5699" s="11">
        <v>14256</v>
      </c>
      <c r="L5699" s="11">
        <f t="shared" si="353"/>
        <v>0</v>
      </c>
    </row>
    <row r="5700" spans="1:12">
      <c r="A5700" t="s">
        <v>477</v>
      </c>
      <c r="B5700" t="s">
        <v>41</v>
      </c>
      <c r="C5700" s="9">
        <v>403181</v>
      </c>
      <c r="D5700" s="10">
        <v>46007</v>
      </c>
      <c r="E5700" s="11">
        <v>761980</v>
      </c>
      <c r="F5700" t="s">
        <v>288</v>
      </c>
      <c r="G5700" s="10">
        <f t="shared" si="354"/>
        <v>46037</v>
      </c>
      <c r="H5700" t="s">
        <v>284</v>
      </c>
      <c r="I5700" s="12" t="str">
        <f t="shared" si="355"/>
        <v>403181761980</v>
      </c>
      <c r="J5700" s="10">
        <v>46005</v>
      </c>
      <c r="K5700" s="11">
        <v>761980</v>
      </c>
      <c r="L5700" s="11">
        <f t="shared" si="353"/>
        <v>0</v>
      </c>
    </row>
    <row r="5701" spans="1:12">
      <c r="A5701" t="s">
        <v>305</v>
      </c>
      <c r="B5701" t="s">
        <v>41</v>
      </c>
      <c r="C5701">
        <v>5503112</v>
      </c>
      <c r="D5701" s="10">
        <v>46007</v>
      </c>
      <c r="E5701" s="11">
        <v>471980</v>
      </c>
      <c r="F5701" t="s">
        <v>288</v>
      </c>
      <c r="G5701" s="10">
        <f t="shared" si="354"/>
        <v>46037</v>
      </c>
      <c r="H5701" t="s">
        <v>327</v>
      </c>
      <c r="I5701" s="12" t="str">
        <f t="shared" si="355"/>
        <v>5503112471980</v>
      </c>
      <c r="L5701" s="11">
        <f t="shared" si="353"/>
        <v>-471980</v>
      </c>
    </row>
    <row r="5702" spans="1:12">
      <c r="A5702" t="s">
        <v>54</v>
      </c>
      <c r="B5702" t="s">
        <v>41</v>
      </c>
      <c r="C5702">
        <v>102760</v>
      </c>
      <c r="D5702" s="10">
        <v>46007</v>
      </c>
      <c r="E5702" s="11">
        <v>569177</v>
      </c>
      <c r="F5702" t="s">
        <v>288</v>
      </c>
      <c r="G5702" s="10">
        <f t="shared" si="354"/>
        <v>46037</v>
      </c>
      <c r="H5702" t="s">
        <v>284</v>
      </c>
      <c r="I5702" s="12" t="str">
        <f t="shared" si="355"/>
        <v>102760569177</v>
      </c>
      <c r="J5702" s="10">
        <v>46035</v>
      </c>
      <c r="K5702" s="11">
        <v>569177</v>
      </c>
      <c r="L5702" s="11">
        <f t="shared" si="353"/>
        <v>0</v>
      </c>
    </row>
    <row r="5703" spans="1:12">
      <c r="A5703" t="s">
        <v>353</v>
      </c>
      <c r="B5703" t="s">
        <v>41</v>
      </c>
      <c r="C5703">
        <v>3920</v>
      </c>
      <c r="D5703" s="10">
        <v>46007</v>
      </c>
      <c r="E5703" s="11">
        <v>669484</v>
      </c>
      <c r="F5703" t="s">
        <v>288</v>
      </c>
      <c r="G5703" s="10">
        <f t="shared" si="354"/>
        <v>46037</v>
      </c>
      <c r="H5703" t="s">
        <v>284</v>
      </c>
      <c r="I5703" s="12" t="str">
        <f t="shared" si="355"/>
        <v>3920669484</v>
      </c>
      <c r="J5703" s="10">
        <v>45985</v>
      </c>
      <c r="K5703" s="11">
        <v>669484</v>
      </c>
      <c r="L5703" s="11">
        <f t="shared" si="353"/>
        <v>0</v>
      </c>
    </row>
    <row r="5704" spans="1:12">
      <c r="A5704" t="s">
        <v>47</v>
      </c>
      <c r="B5704" t="s">
        <v>41</v>
      </c>
      <c r="C5704">
        <v>14867</v>
      </c>
      <c r="D5704" s="10">
        <v>46007</v>
      </c>
      <c r="E5704" s="11">
        <v>21578</v>
      </c>
      <c r="F5704" t="s">
        <v>288</v>
      </c>
      <c r="G5704" s="10">
        <f t="shared" si="354"/>
        <v>46037</v>
      </c>
      <c r="H5704" t="s">
        <v>284</v>
      </c>
      <c r="I5704" s="12" t="str">
        <f t="shared" si="355"/>
        <v>1486721578</v>
      </c>
      <c r="J5704" s="10">
        <v>46035</v>
      </c>
      <c r="K5704" s="11">
        <v>21578</v>
      </c>
      <c r="L5704" s="11">
        <f t="shared" si="353"/>
        <v>0</v>
      </c>
    </row>
    <row r="5705" spans="1:12">
      <c r="A5705" t="s">
        <v>47</v>
      </c>
      <c r="B5705" t="s">
        <v>41</v>
      </c>
      <c r="C5705">
        <v>14860</v>
      </c>
      <c r="D5705" s="10">
        <v>46007</v>
      </c>
      <c r="E5705" s="11">
        <v>2143523</v>
      </c>
      <c r="F5705" t="s">
        <v>288</v>
      </c>
      <c r="G5705" s="10">
        <f t="shared" si="354"/>
        <v>46037</v>
      </c>
      <c r="H5705" t="s">
        <v>284</v>
      </c>
      <c r="I5705" s="12" t="str">
        <f t="shared" si="355"/>
        <v>148602143523</v>
      </c>
      <c r="J5705" s="10">
        <v>46035</v>
      </c>
      <c r="K5705" s="11">
        <v>2143523</v>
      </c>
      <c r="L5705" s="11">
        <f t="shared" si="353"/>
        <v>0</v>
      </c>
    </row>
    <row r="5706" spans="1:12">
      <c r="A5706" t="s">
        <v>1144</v>
      </c>
      <c r="B5706" t="s">
        <v>41</v>
      </c>
      <c r="C5706">
        <v>14</v>
      </c>
      <c r="D5706" s="10">
        <v>46007</v>
      </c>
      <c r="E5706" s="11">
        <v>19602</v>
      </c>
      <c r="F5706" t="s">
        <v>288</v>
      </c>
      <c r="G5706" s="10">
        <f t="shared" si="354"/>
        <v>46037</v>
      </c>
      <c r="H5706" t="s">
        <v>284</v>
      </c>
      <c r="I5706" s="12" t="str">
        <f t="shared" si="355"/>
        <v>1419602</v>
      </c>
      <c r="J5706" s="10">
        <v>46009</v>
      </c>
      <c r="K5706" s="11">
        <v>19602</v>
      </c>
      <c r="L5706" s="11">
        <f t="shared" si="353"/>
        <v>0</v>
      </c>
    </row>
    <row r="5707" spans="1:12">
      <c r="A5707" t="s">
        <v>1144</v>
      </c>
      <c r="B5707" t="s">
        <v>41</v>
      </c>
      <c r="C5707">
        <v>20</v>
      </c>
      <c r="D5707" s="10">
        <v>46007</v>
      </c>
      <c r="E5707" s="11">
        <v>120229</v>
      </c>
      <c r="F5707" t="s">
        <v>288</v>
      </c>
      <c r="G5707" s="10">
        <f t="shared" si="354"/>
        <v>46037</v>
      </c>
      <c r="H5707" t="s">
        <v>284</v>
      </c>
      <c r="I5707" s="12" t="str">
        <f t="shared" si="355"/>
        <v>20120229</v>
      </c>
      <c r="J5707" s="10">
        <v>46009</v>
      </c>
      <c r="K5707" s="11">
        <v>120229</v>
      </c>
      <c r="L5707" s="11">
        <f t="shared" si="353"/>
        <v>0</v>
      </c>
    </row>
    <row r="5708" spans="1:12">
      <c r="A5708" t="s">
        <v>1144</v>
      </c>
      <c r="B5708" t="s">
        <v>41</v>
      </c>
      <c r="C5708">
        <v>21</v>
      </c>
      <c r="D5708" s="10">
        <v>46007</v>
      </c>
      <c r="E5708" s="11">
        <v>22986</v>
      </c>
      <c r="F5708" t="s">
        <v>288</v>
      </c>
      <c r="G5708" s="10">
        <f t="shared" si="354"/>
        <v>46037</v>
      </c>
      <c r="H5708" t="s">
        <v>284</v>
      </c>
      <c r="I5708" s="12" t="str">
        <f t="shared" si="355"/>
        <v>2122986</v>
      </c>
      <c r="J5708" s="10">
        <v>46009</v>
      </c>
      <c r="K5708" s="11">
        <v>22986</v>
      </c>
      <c r="L5708" s="11">
        <f t="shared" si="353"/>
        <v>0</v>
      </c>
    </row>
    <row r="5709" spans="1:12">
      <c r="A5709" t="s">
        <v>1144</v>
      </c>
      <c r="B5709" t="s">
        <v>41</v>
      </c>
      <c r="C5709">
        <v>18</v>
      </c>
      <c r="D5709" s="10">
        <v>46007</v>
      </c>
      <c r="E5709" s="11">
        <v>9975</v>
      </c>
      <c r="F5709" t="s">
        <v>288</v>
      </c>
      <c r="G5709" s="10">
        <f t="shared" si="354"/>
        <v>46037</v>
      </c>
      <c r="H5709" t="s">
        <v>284</v>
      </c>
      <c r="I5709" s="12" t="str">
        <f t="shared" si="355"/>
        <v>189975</v>
      </c>
      <c r="J5709" s="10">
        <v>46009</v>
      </c>
      <c r="K5709" s="11">
        <v>9975</v>
      </c>
      <c r="L5709" s="11">
        <f t="shared" si="353"/>
        <v>0</v>
      </c>
    </row>
    <row r="5710" spans="1:12">
      <c r="A5710" t="s">
        <v>1144</v>
      </c>
      <c r="B5710" t="s">
        <v>41</v>
      </c>
      <c r="C5710">
        <v>16</v>
      </c>
      <c r="D5710" s="10">
        <v>46007</v>
      </c>
      <c r="E5710" s="11">
        <v>28343</v>
      </c>
      <c r="F5710" t="s">
        <v>288</v>
      </c>
      <c r="G5710" s="10">
        <f t="shared" si="354"/>
        <v>46037</v>
      </c>
      <c r="H5710" t="s">
        <v>284</v>
      </c>
      <c r="I5710" s="12" t="str">
        <f t="shared" si="355"/>
        <v>1628343</v>
      </c>
      <c r="J5710" s="10">
        <v>46009</v>
      </c>
      <c r="K5710" s="11">
        <v>28343</v>
      </c>
      <c r="L5710" s="11">
        <f t="shared" si="353"/>
        <v>0</v>
      </c>
    </row>
    <row r="5711" spans="1:12">
      <c r="A5711" t="s">
        <v>1144</v>
      </c>
      <c r="B5711" t="s">
        <v>41</v>
      </c>
      <c r="C5711">
        <v>19</v>
      </c>
      <c r="D5711" s="10">
        <v>46007</v>
      </c>
      <c r="E5711" s="11">
        <v>10374</v>
      </c>
      <c r="F5711" t="s">
        <v>288</v>
      </c>
      <c r="G5711" s="10">
        <f t="shared" si="354"/>
        <v>46037</v>
      </c>
      <c r="H5711" t="s">
        <v>284</v>
      </c>
      <c r="I5711" s="12" t="str">
        <f t="shared" si="355"/>
        <v>1910374</v>
      </c>
      <c r="J5711" s="10">
        <v>46009</v>
      </c>
      <c r="K5711" s="11">
        <v>10374</v>
      </c>
      <c r="L5711" s="11">
        <f t="shared" si="353"/>
        <v>0</v>
      </c>
    </row>
    <row r="5712" spans="1:12">
      <c r="A5712" t="s">
        <v>1144</v>
      </c>
      <c r="B5712" t="s">
        <v>41</v>
      </c>
      <c r="C5712">
        <v>17</v>
      </c>
      <c r="D5712" s="10">
        <v>46007</v>
      </c>
      <c r="E5712" s="11">
        <v>129045</v>
      </c>
      <c r="F5712" t="s">
        <v>288</v>
      </c>
      <c r="G5712" s="10">
        <f t="shared" si="354"/>
        <v>46037</v>
      </c>
      <c r="H5712" t="s">
        <v>284</v>
      </c>
      <c r="I5712" s="12" t="str">
        <f t="shared" si="355"/>
        <v>17129045</v>
      </c>
      <c r="J5712" s="10">
        <v>46009</v>
      </c>
      <c r="K5712" s="11">
        <v>129045</v>
      </c>
      <c r="L5712" s="11">
        <f t="shared" si="353"/>
        <v>0</v>
      </c>
    </row>
    <row r="5713" spans="1:15">
      <c r="A5713" t="s">
        <v>1144</v>
      </c>
      <c r="B5713" t="s">
        <v>41</v>
      </c>
      <c r="C5713">
        <v>15</v>
      </c>
      <c r="D5713" s="10">
        <v>46007</v>
      </c>
      <c r="E5713" s="11">
        <v>18174</v>
      </c>
      <c r="F5713" t="s">
        <v>288</v>
      </c>
      <c r="G5713" s="10">
        <f t="shared" si="354"/>
        <v>46037</v>
      </c>
      <c r="H5713" t="s">
        <v>284</v>
      </c>
      <c r="I5713" s="12" t="str">
        <f t="shared" si="355"/>
        <v>1518174</v>
      </c>
      <c r="J5713" s="10">
        <v>46009</v>
      </c>
      <c r="K5713" s="11">
        <v>18174</v>
      </c>
      <c r="L5713" s="11">
        <f t="shared" si="353"/>
        <v>0</v>
      </c>
    </row>
    <row r="5714" spans="1:15">
      <c r="A5714" t="s">
        <v>52</v>
      </c>
      <c r="B5714" t="s">
        <v>41</v>
      </c>
      <c r="C5714">
        <v>134826</v>
      </c>
      <c r="D5714" s="10">
        <v>46007</v>
      </c>
      <c r="E5714" s="11">
        <v>810711</v>
      </c>
      <c r="F5714" t="s">
        <v>288</v>
      </c>
      <c r="G5714" s="10">
        <f t="shared" si="354"/>
        <v>46037</v>
      </c>
      <c r="H5714" t="s">
        <v>284</v>
      </c>
      <c r="I5714" s="12" t="str">
        <f t="shared" si="355"/>
        <v>134826810711</v>
      </c>
      <c r="J5714" s="10">
        <v>46035</v>
      </c>
      <c r="K5714" s="11">
        <v>810711</v>
      </c>
      <c r="L5714" s="11">
        <f t="shared" si="353"/>
        <v>0</v>
      </c>
    </row>
    <row r="5715" spans="1:15">
      <c r="A5715" t="s">
        <v>793</v>
      </c>
      <c r="B5715" t="s">
        <v>41</v>
      </c>
      <c r="C5715" s="9">
        <v>367</v>
      </c>
      <c r="D5715" s="10">
        <v>46008</v>
      </c>
      <c r="E5715" s="11">
        <v>119000</v>
      </c>
      <c r="F5715" t="s">
        <v>288</v>
      </c>
      <c r="G5715" s="10">
        <f t="shared" si="354"/>
        <v>46038</v>
      </c>
      <c r="H5715" t="s">
        <v>284</v>
      </c>
      <c r="I5715" s="12" t="str">
        <f t="shared" si="355"/>
        <v>367119000</v>
      </c>
      <c r="J5715" s="10">
        <v>46008</v>
      </c>
      <c r="K5715" s="11">
        <v>119000</v>
      </c>
      <c r="L5715" s="11">
        <f t="shared" si="353"/>
        <v>0</v>
      </c>
    </row>
    <row r="5716" spans="1:15">
      <c r="A5716" t="s">
        <v>1154</v>
      </c>
      <c r="B5716" t="s">
        <v>41</v>
      </c>
      <c r="C5716" s="9">
        <v>12615</v>
      </c>
      <c r="D5716" s="10">
        <v>46008</v>
      </c>
      <c r="E5716" s="11">
        <v>515508</v>
      </c>
      <c r="F5716" t="s">
        <v>288</v>
      </c>
      <c r="G5716" s="10">
        <f t="shared" si="354"/>
        <v>46038</v>
      </c>
      <c r="H5716" t="s">
        <v>284</v>
      </c>
      <c r="I5716" s="12" t="str">
        <f t="shared" si="355"/>
        <v>12615515508</v>
      </c>
      <c r="J5716" s="10">
        <v>46006</v>
      </c>
      <c r="K5716" s="11">
        <v>515508</v>
      </c>
      <c r="L5716" s="11">
        <f t="shared" si="353"/>
        <v>0</v>
      </c>
    </row>
    <row r="5717" spans="1:15" s="363" customFormat="1">
      <c r="A5717" s="363" t="s">
        <v>1155</v>
      </c>
      <c r="B5717" s="363" t="s">
        <v>41</v>
      </c>
      <c r="C5717" s="369">
        <v>864220</v>
      </c>
      <c r="D5717" s="364">
        <v>46008</v>
      </c>
      <c r="E5717" s="365">
        <v>188615</v>
      </c>
      <c r="F5717" s="363" t="s">
        <v>288</v>
      </c>
      <c r="G5717" s="364">
        <f t="shared" si="354"/>
        <v>46038</v>
      </c>
      <c r="H5717" s="363" t="s">
        <v>284</v>
      </c>
      <c r="I5717" s="366" t="str">
        <f t="shared" si="355"/>
        <v>864220188615</v>
      </c>
      <c r="J5717" s="367"/>
      <c r="K5717" s="365"/>
      <c r="L5717" s="365">
        <f t="shared" si="353"/>
        <v>-188615</v>
      </c>
      <c r="M5717" s="363" t="s">
        <v>1156</v>
      </c>
      <c r="N5717" s="368"/>
      <c r="O5717" s="364"/>
    </row>
    <row r="5718" spans="1:15">
      <c r="A5718" t="s">
        <v>337</v>
      </c>
      <c r="B5718" t="s">
        <v>41</v>
      </c>
      <c r="C5718" s="9">
        <v>144277552</v>
      </c>
      <c r="D5718" s="10">
        <v>46008</v>
      </c>
      <c r="E5718" s="11">
        <v>646980</v>
      </c>
      <c r="F5718" t="s">
        <v>288</v>
      </c>
      <c r="G5718" s="10">
        <f t="shared" si="354"/>
        <v>46038</v>
      </c>
      <c r="H5718" t="s">
        <v>284</v>
      </c>
      <c r="I5718" s="12" t="str">
        <f t="shared" si="355"/>
        <v>144277552646980</v>
      </c>
      <c r="J5718" s="10">
        <v>46008</v>
      </c>
      <c r="K5718" s="11">
        <v>646980</v>
      </c>
      <c r="L5718" s="11">
        <f t="shared" si="353"/>
        <v>0</v>
      </c>
    </row>
    <row r="5719" spans="1:15">
      <c r="A5719" t="s">
        <v>66</v>
      </c>
      <c r="B5719" t="s">
        <v>41</v>
      </c>
      <c r="C5719">
        <v>49</v>
      </c>
      <c r="D5719" s="10">
        <v>46008</v>
      </c>
      <c r="E5719" s="11">
        <v>304878</v>
      </c>
      <c r="F5719" t="s">
        <v>288</v>
      </c>
      <c r="G5719" s="10">
        <f t="shared" si="354"/>
        <v>46038</v>
      </c>
      <c r="H5719" t="s">
        <v>284</v>
      </c>
      <c r="I5719" s="12" t="str">
        <f t="shared" si="355"/>
        <v>49304878</v>
      </c>
      <c r="J5719" s="10">
        <v>46035</v>
      </c>
      <c r="K5719" s="11">
        <v>304878</v>
      </c>
      <c r="L5719" s="11">
        <f t="shared" si="353"/>
        <v>0</v>
      </c>
    </row>
    <row r="5720" spans="1:15">
      <c r="A5720" t="s">
        <v>58</v>
      </c>
      <c r="B5720" t="s">
        <v>41</v>
      </c>
      <c r="C5720">
        <v>5658</v>
      </c>
      <c r="D5720" s="10">
        <v>46008</v>
      </c>
      <c r="E5720" s="11">
        <v>15440</v>
      </c>
      <c r="F5720" t="s">
        <v>288</v>
      </c>
      <c r="G5720" s="10">
        <f t="shared" si="354"/>
        <v>46038</v>
      </c>
      <c r="H5720" t="s">
        <v>284</v>
      </c>
      <c r="I5720" s="12" t="str">
        <f t="shared" si="355"/>
        <v>565815440</v>
      </c>
      <c r="J5720" s="10">
        <v>46035</v>
      </c>
      <c r="K5720" s="11">
        <v>15440</v>
      </c>
      <c r="L5720" s="11">
        <f t="shared" si="353"/>
        <v>0</v>
      </c>
    </row>
    <row r="5721" spans="1:15">
      <c r="A5721" t="s">
        <v>610</v>
      </c>
      <c r="B5721" t="s">
        <v>41</v>
      </c>
      <c r="C5721">
        <v>115</v>
      </c>
      <c r="D5721" s="10">
        <v>46008</v>
      </c>
      <c r="E5721" s="11">
        <v>7556671</v>
      </c>
      <c r="F5721" t="s">
        <v>288</v>
      </c>
      <c r="G5721" s="10">
        <f t="shared" si="354"/>
        <v>46038</v>
      </c>
      <c r="H5721" t="s">
        <v>284</v>
      </c>
      <c r="I5721" s="12" t="str">
        <f t="shared" si="355"/>
        <v>1157556671</v>
      </c>
      <c r="K5721" s="11">
        <v>7556671</v>
      </c>
      <c r="L5721" s="11">
        <f t="shared" si="353"/>
        <v>0</v>
      </c>
    </row>
    <row r="5722" spans="1:15">
      <c r="A5722" t="s">
        <v>55</v>
      </c>
      <c r="B5722" t="s">
        <v>41</v>
      </c>
      <c r="C5722">
        <v>1247588</v>
      </c>
      <c r="D5722" s="10">
        <v>46008</v>
      </c>
      <c r="E5722" s="11">
        <v>3456819</v>
      </c>
      <c r="F5722" t="s">
        <v>288</v>
      </c>
      <c r="G5722" s="10">
        <f t="shared" si="354"/>
        <v>46038</v>
      </c>
      <c r="H5722" t="s">
        <v>284</v>
      </c>
      <c r="I5722" s="12" t="str">
        <f t="shared" si="355"/>
        <v>12475883456819</v>
      </c>
      <c r="J5722" s="10">
        <v>46035</v>
      </c>
      <c r="K5722" s="11">
        <v>3456819</v>
      </c>
      <c r="L5722" s="11">
        <f t="shared" si="353"/>
        <v>0</v>
      </c>
    </row>
    <row r="5723" spans="1:15">
      <c r="A5723" t="s">
        <v>55</v>
      </c>
      <c r="B5723" t="s">
        <v>41</v>
      </c>
      <c r="C5723">
        <v>1247589</v>
      </c>
      <c r="D5723" s="10">
        <v>46008</v>
      </c>
      <c r="E5723" s="11">
        <v>1728410</v>
      </c>
      <c r="F5723" t="s">
        <v>288</v>
      </c>
      <c r="G5723" s="10">
        <f t="shared" si="354"/>
        <v>46038</v>
      </c>
      <c r="H5723" t="s">
        <v>284</v>
      </c>
      <c r="I5723" s="12" t="str">
        <f t="shared" si="355"/>
        <v>12475891728410</v>
      </c>
      <c r="J5723" s="10">
        <v>46035</v>
      </c>
      <c r="K5723" s="11">
        <v>1728410</v>
      </c>
      <c r="L5723" s="11">
        <f t="shared" si="353"/>
        <v>0</v>
      </c>
    </row>
    <row r="5724" spans="1:15">
      <c r="A5724" t="s">
        <v>478</v>
      </c>
      <c r="B5724" t="s">
        <v>41</v>
      </c>
      <c r="C5724">
        <v>804</v>
      </c>
      <c r="D5724" s="10">
        <v>46008</v>
      </c>
      <c r="E5724" s="11">
        <v>189900</v>
      </c>
      <c r="F5724" t="s">
        <v>288</v>
      </c>
      <c r="G5724" s="10">
        <f t="shared" si="354"/>
        <v>46038</v>
      </c>
      <c r="H5724" t="s">
        <v>284</v>
      </c>
      <c r="I5724" s="12" t="str">
        <f t="shared" si="355"/>
        <v>804189900</v>
      </c>
      <c r="J5724" s="10">
        <v>46050</v>
      </c>
      <c r="K5724" s="11">
        <v>189900</v>
      </c>
      <c r="L5724" s="11">
        <f t="shared" si="353"/>
        <v>0</v>
      </c>
    </row>
    <row r="5725" spans="1:15">
      <c r="A5725" t="s">
        <v>478</v>
      </c>
      <c r="B5725" t="s">
        <v>41</v>
      </c>
      <c r="C5725">
        <v>803</v>
      </c>
      <c r="D5725" s="10">
        <v>46008</v>
      </c>
      <c r="E5725" s="11">
        <v>216900</v>
      </c>
      <c r="F5725" t="s">
        <v>288</v>
      </c>
      <c r="G5725" s="10">
        <f t="shared" si="354"/>
        <v>46038</v>
      </c>
      <c r="H5725" t="s">
        <v>284</v>
      </c>
      <c r="I5725" s="12" t="str">
        <f t="shared" si="355"/>
        <v>803216900</v>
      </c>
      <c r="J5725" s="10">
        <v>46050</v>
      </c>
      <c r="K5725" s="11">
        <v>216900</v>
      </c>
      <c r="L5725" s="11">
        <f t="shared" si="353"/>
        <v>0</v>
      </c>
    </row>
    <row r="5726" spans="1:15">
      <c r="A5726" t="s">
        <v>478</v>
      </c>
      <c r="B5726" t="s">
        <v>41</v>
      </c>
      <c r="C5726">
        <v>802</v>
      </c>
      <c r="D5726" s="10">
        <v>46008</v>
      </c>
      <c r="E5726" s="11">
        <v>189900</v>
      </c>
      <c r="F5726" t="s">
        <v>288</v>
      </c>
      <c r="G5726" s="10">
        <f t="shared" si="354"/>
        <v>46038</v>
      </c>
      <c r="H5726" t="s">
        <v>327</v>
      </c>
      <c r="I5726" s="12" t="str">
        <f t="shared" si="355"/>
        <v>802189900</v>
      </c>
      <c r="L5726" s="11">
        <f t="shared" si="353"/>
        <v>-189900</v>
      </c>
    </row>
    <row r="5727" spans="1:15">
      <c r="A5727" t="s">
        <v>478</v>
      </c>
      <c r="B5727" t="s">
        <v>41</v>
      </c>
      <c r="C5727">
        <v>801</v>
      </c>
      <c r="D5727" s="10">
        <v>46008</v>
      </c>
      <c r="E5727" s="11">
        <v>189900</v>
      </c>
      <c r="F5727" t="s">
        <v>288</v>
      </c>
      <c r="G5727" s="10">
        <f t="shared" si="354"/>
        <v>46038</v>
      </c>
      <c r="H5727" t="s">
        <v>284</v>
      </c>
      <c r="I5727" s="12" t="str">
        <f t="shared" si="355"/>
        <v>801189900</v>
      </c>
      <c r="J5727" s="10">
        <v>46050</v>
      </c>
      <c r="K5727" s="11">
        <v>189990</v>
      </c>
      <c r="L5727" s="11">
        <f t="shared" si="353"/>
        <v>90</v>
      </c>
    </row>
    <row r="5728" spans="1:15">
      <c r="A5728" t="s">
        <v>336</v>
      </c>
      <c r="B5728" t="s">
        <v>41</v>
      </c>
      <c r="C5728">
        <v>67429</v>
      </c>
      <c r="D5728" s="10">
        <v>46008</v>
      </c>
      <c r="E5728" s="11">
        <v>63970</v>
      </c>
      <c r="F5728" t="s">
        <v>288</v>
      </c>
      <c r="G5728" s="10">
        <f t="shared" si="354"/>
        <v>46038</v>
      </c>
      <c r="H5728" t="s">
        <v>284</v>
      </c>
      <c r="I5728" s="12" t="str">
        <f t="shared" si="355"/>
        <v>6742963970</v>
      </c>
      <c r="J5728" s="10">
        <v>46008</v>
      </c>
      <c r="K5728" s="11">
        <v>63970</v>
      </c>
      <c r="L5728" s="11">
        <f t="shared" si="353"/>
        <v>0</v>
      </c>
    </row>
    <row r="5729" spans="1:13">
      <c r="A5729" t="s">
        <v>62</v>
      </c>
      <c r="B5729" t="s">
        <v>41</v>
      </c>
      <c r="C5729">
        <v>334</v>
      </c>
      <c r="D5729" s="10">
        <v>46009</v>
      </c>
      <c r="E5729" s="11">
        <v>10000</v>
      </c>
      <c r="F5729" t="s">
        <v>288</v>
      </c>
      <c r="G5729" s="10">
        <f t="shared" si="354"/>
        <v>46039</v>
      </c>
      <c r="H5729" t="s">
        <v>284</v>
      </c>
      <c r="I5729" s="12" t="str">
        <f t="shared" si="355"/>
        <v>33410000</v>
      </c>
      <c r="J5729" s="10">
        <v>46035</v>
      </c>
      <c r="K5729" s="11">
        <v>10000</v>
      </c>
      <c r="L5729" s="11">
        <f t="shared" si="353"/>
        <v>0</v>
      </c>
    </row>
    <row r="5730" spans="1:13">
      <c r="A5730" t="s">
        <v>1157</v>
      </c>
      <c r="B5730" t="s">
        <v>41</v>
      </c>
      <c r="C5730">
        <v>4048</v>
      </c>
      <c r="D5730" s="10">
        <v>46009</v>
      </c>
      <c r="E5730" s="11">
        <v>133541</v>
      </c>
      <c r="F5730" t="s">
        <v>288</v>
      </c>
      <c r="G5730" s="10">
        <f t="shared" si="354"/>
        <v>46039</v>
      </c>
      <c r="H5730" s="46" t="s">
        <v>284</v>
      </c>
      <c r="I5730" s="12" t="str">
        <f t="shared" si="355"/>
        <v>4048133541</v>
      </c>
      <c r="J5730" s="252"/>
      <c r="L5730" s="11">
        <f t="shared" si="353"/>
        <v>-133541</v>
      </c>
      <c r="M5730" s="26" t="s">
        <v>969</v>
      </c>
    </row>
    <row r="5731" spans="1:13">
      <c r="A5731" t="s">
        <v>97</v>
      </c>
      <c r="B5731" t="s">
        <v>41</v>
      </c>
      <c r="C5731">
        <v>6444</v>
      </c>
      <c r="D5731" s="10">
        <v>46009</v>
      </c>
      <c r="E5731" s="11">
        <v>552634</v>
      </c>
      <c r="F5731" t="s">
        <v>288</v>
      </c>
      <c r="G5731" s="10">
        <f t="shared" si="354"/>
        <v>46039</v>
      </c>
      <c r="H5731" t="s">
        <v>284</v>
      </c>
      <c r="I5731" s="12" t="str">
        <f t="shared" si="355"/>
        <v>6444552634</v>
      </c>
      <c r="J5731" s="10">
        <v>46035</v>
      </c>
      <c r="K5731" s="11">
        <v>552634</v>
      </c>
      <c r="L5731" s="11">
        <f t="shared" si="353"/>
        <v>0</v>
      </c>
    </row>
    <row r="5732" spans="1:13">
      <c r="A5732" t="s">
        <v>97</v>
      </c>
      <c r="B5732" t="s">
        <v>41</v>
      </c>
      <c r="C5732">
        <v>6443</v>
      </c>
      <c r="D5732" s="10">
        <v>46009</v>
      </c>
      <c r="E5732" s="11">
        <v>2270034</v>
      </c>
      <c r="F5732" t="s">
        <v>288</v>
      </c>
      <c r="G5732" s="10">
        <f t="shared" si="354"/>
        <v>46039</v>
      </c>
      <c r="H5732" t="s">
        <v>284</v>
      </c>
      <c r="I5732" s="12" t="str">
        <f t="shared" si="355"/>
        <v>64432270034</v>
      </c>
      <c r="J5732" s="10">
        <v>46035</v>
      </c>
      <c r="K5732" s="11">
        <v>2270034</v>
      </c>
      <c r="L5732" s="11">
        <f t="shared" si="353"/>
        <v>0</v>
      </c>
    </row>
    <row r="5733" spans="1:13">
      <c r="A5733" t="s">
        <v>182</v>
      </c>
      <c r="B5733" t="s">
        <v>310</v>
      </c>
      <c r="C5733">
        <v>239551</v>
      </c>
      <c r="D5733" s="10">
        <v>46009</v>
      </c>
      <c r="E5733" s="11">
        <v>-949989</v>
      </c>
      <c r="F5733" t="s">
        <v>288</v>
      </c>
      <c r="G5733" s="10">
        <f t="shared" si="354"/>
        <v>46039</v>
      </c>
      <c r="H5733" t="s">
        <v>311</v>
      </c>
      <c r="I5733" s="12" t="str">
        <f t="shared" si="355"/>
        <v>239551-949989</v>
      </c>
      <c r="L5733" s="11">
        <f t="shared" si="353"/>
        <v>949989</v>
      </c>
    </row>
    <row r="5734" spans="1:13">
      <c r="A5734" t="s">
        <v>317</v>
      </c>
      <c r="B5734" t="s">
        <v>41</v>
      </c>
      <c r="C5734">
        <v>25429535</v>
      </c>
      <c r="D5734" s="10">
        <v>46009</v>
      </c>
      <c r="E5734" s="11">
        <v>2203940</v>
      </c>
      <c r="F5734" t="s">
        <v>288</v>
      </c>
      <c r="G5734" s="10">
        <f t="shared" si="354"/>
        <v>46039</v>
      </c>
      <c r="H5734" t="s">
        <v>284</v>
      </c>
      <c r="I5734" s="12" t="str">
        <f t="shared" si="355"/>
        <v>254295352203940</v>
      </c>
      <c r="J5734" s="10">
        <v>46009</v>
      </c>
      <c r="K5734" s="11">
        <v>2203940</v>
      </c>
      <c r="L5734" s="11">
        <f t="shared" si="353"/>
        <v>0</v>
      </c>
    </row>
    <row r="5735" spans="1:13">
      <c r="A5735" t="s">
        <v>57</v>
      </c>
      <c r="B5735" t="s">
        <v>41</v>
      </c>
      <c r="C5735">
        <v>632018</v>
      </c>
      <c r="D5735" s="10">
        <v>46009</v>
      </c>
      <c r="E5735" s="11">
        <v>155691</v>
      </c>
      <c r="F5735" t="s">
        <v>288</v>
      </c>
      <c r="G5735" s="10">
        <f t="shared" si="354"/>
        <v>46039</v>
      </c>
      <c r="H5735" t="s">
        <v>284</v>
      </c>
      <c r="I5735" s="12" t="str">
        <f t="shared" si="355"/>
        <v>632018155691</v>
      </c>
      <c r="J5735" s="10">
        <v>46035</v>
      </c>
      <c r="K5735" s="11">
        <v>155691</v>
      </c>
      <c r="L5735" s="11">
        <f t="shared" si="353"/>
        <v>0</v>
      </c>
    </row>
    <row r="5736" spans="1:13">
      <c r="A5736" t="s">
        <v>55</v>
      </c>
      <c r="B5736" t="s">
        <v>41</v>
      </c>
      <c r="C5736">
        <v>1247633</v>
      </c>
      <c r="D5736" s="10">
        <v>46009</v>
      </c>
      <c r="E5736" s="11">
        <v>807490</v>
      </c>
      <c r="F5736" t="s">
        <v>288</v>
      </c>
      <c r="G5736" s="10">
        <f t="shared" si="354"/>
        <v>46039</v>
      </c>
      <c r="H5736" t="s">
        <v>284</v>
      </c>
      <c r="I5736" s="12" t="str">
        <f t="shared" si="355"/>
        <v>1247633807490</v>
      </c>
      <c r="J5736" s="10">
        <v>46035</v>
      </c>
      <c r="K5736" s="11">
        <v>807490</v>
      </c>
      <c r="L5736" s="11">
        <f t="shared" si="353"/>
        <v>0</v>
      </c>
    </row>
    <row r="5737" spans="1:13">
      <c r="A5737" t="s">
        <v>55</v>
      </c>
      <c r="B5737" t="s">
        <v>41</v>
      </c>
      <c r="C5737">
        <v>1247634</v>
      </c>
      <c r="D5737" s="10">
        <v>46009</v>
      </c>
      <c r="E5737" s="11">
        <v>1614980</v>
      </c>
      <c r="F5737" t="s">
        <v>288</v>
      </c>
      <c r="G5737" s="10">
        <f t="shared" si="354"/>
        <v>46039</v>
      </c>
      <c r="H5737" t="s">
        <v>284</v>
      </c>
      <c r="I5737" s="12" t="str">
        <f t="shared" si="355"/>
        <v>12476341614980</v>
      </c>
      <c r="J5737" s="10">
        <v>46035</v>
      </c>
      <c r="K5737" s="11">
        <v>1614980</v>
      </c>
      <c r="L5737" s="11">
        <f t="shared" si="353"/>
        <v>0</v>
      </c>
    </row>
    <row r="5738" spans="1:13">
      <c r="A5738" t="s">
        <v>46</v>
      </c>
      <c r="B5738" t="s">
        <v>41</v>
      </c>
      <c r="C5738">
        <v>26784</v>
      </c>
      <c r="D5738" s="10">
        <v>46009</v>
      </c>
      <c r="E5738" s="11">
        <v>767994</v>
      </c>
      <c r="F5738" t="s">
        <v>288</v>
      </c>
      <c r="G5738" s="10">
        <f t="shared" si="354"/>
        <v>46039</v>
      </c>
      <c r="H5738" t="s">
        <v>284</v>
      </c>
      <c r="I5738" s="12" t="str">
        <f t="shared" si="355"/>
        <v>26784767994</v>
      </c>
      <c r="J5738" s="10">
        <v>46035</v>
      </c>
      <c r="K5738" s="11">
        <v>767994</v>
      </c>
      <c r="L5738" s="11">
        <f t="shared" si="353"/>
        <v>0</v>
      </c>
    </row>
    <row r="5739" spans="1:13">
      <c r="A5739" t="s">
        <v>340</v>
      </c>
      <c r="B5739" t="s">
        <v>41</v>
      </c>
      <c r="C5739">
        <v>1117</v>
      </c>
      <c r="D5739" s="10">
        <v>46009</v>
      </c>
      <c r="E5739" s="11">
        <v>130484</v>
      </c>
      <c r="F5739" t="s">
        <v>288</v>
      </c>
      <c r="G5739" s="10">
        <f t="shared" si="354"/>
        <v>46039</v>
      </c>
      <c r="H5739" t="s">
        <v>284</v>
      </c>
      <c r="I5739" s="12" t="str">
        <f t="shared" si="355"/>
        <v>1117130484</v>
      </c>
      <c r="J5739" s="10">
        <v>46022</v>
      </c>
      <c r="K5739" s="11">
        <v>130484</v>
      </c>
      <c r="L5739" s="11">
        <f t="shared" si="353"/>
        <v>0</v>
      </c>
    </row>
    <row r="5740" spans="1:13">
      <c r="A5740" t="s">
        <v>48</v>
      </c>
      <c r="B5740" t="s">
        <v>41</v>
      </c>
      <c r="C5740">
        <v>5357</v>
      </c>
      <c r="D5740" s="10">
        <v>46009</v>
      </c>
      <c r="E5740" s="11">
        <v>2133349</v>
      </c>
      <c r="F5740" t="s">
        <v>288</v>
      </c>
      <c r="G5740" s="10">
        <f t="shared" si="354"/>
        <v>46039</v>
      </c>
      <c r="H5740" t="s">
        <v>284</v>
      </c>
      <c r="I5740" s="12" t="str">
        <f t="shared" si="355"/>
        <v>53572133349</v>
      </c>
      <c r="J5740" s="10">
        <v>46035</v>
      </c>
      <c r="K5740" s="11">
        <v>2133349</v>
      </c>
      <c r="L5740" s="11">
        <f t="shared" si="353"/>
        <v>0</v>
      </c>
    </row>
    <row r="5741" spans="1:13">
      <c r="A5741" t="s">
        <v>48</v>
      </c>
      <c r="B5741" t="s">
        <v>41</v>
      </c>
      <c r="C5741">
        <v>5354</v>
      </c>
      <c r="D5741" s="10">
        <v>46009</v>
      </c>
      <c r="E5741" s="11">
        <v>2133349</v>
      </c>
      <c r="F5741" t="s">
        <v>288</v>
      </c>
      <c r="G5741" s="10">
        <f t="shared" si="354"/>
        <v>46039</v>
      </c>
      <c r="H5741" t="s">
        <v>284</v>
      </c>
      <c r="I5741" s="12" t="str">
        <f t="shared" si="355"/>
        <v>53542133349</v>
      </c>
      <c r="J5741" s="10">
        <v>46035</v>
      </c>
      <c r="K5741" s="11">
        <v>2133349</v>
      </c>
      <c r="L5741" s="11">
        <f t="shared" si="353"/>
        <v>0</v>
      </c>
    </row>
    <row r="5742" spans="1:13">
      <c r="A5742" t="s">
        <v>336</v>
      </c>
      <c r="B5742" t="s">
        <v>41</v>
      </c>
      <c r="C5742">
        <v>67570</v>
      </c>
      <c r="D5742" s="10">
        <v>46009</v>
      </c>
      <c r="E5742" s="11">
        <v>281880</v>
      </c>
      <c r="F5742" t="s">
        <v>288</v>
      </c>
      <c r="G5742" s="10">
        <f t="shared" si="354"/>
        <v>46039</v>
      </c>
      <c r="H5742" t="s">
        <v>284</v>
      </c>
      <c r="I5742" s="12" t="str">
        <f t="shared" si="355"/>
        <v>67570281880</v>
      </c>
      <c r="J5742" s="10">
        <v>46009</v>
      </c>
      <c r="K5742" s="11">
        <v>281880</v>
      </c>
      <c r="L5742" s="11">
        <f t="shared" si="353"/>
        <v>0</v>
      </c>
    </row>
    <row r="5743" spans="1:13">
      <c r="A5743" t="s">
        <v>305</v>
      </c>
      <c r="B5743" t="s">
        <v>41</v>
      </c>
      <c r="C5743">
        <v>5503989</v>
      </c>
      <c r="D5743" s="10">
        <v>46009</v>
      </c>
      <c r="E5743" s="11">
        <v>703980</v>
      </c>
      <c r="F5743" t="s">
        <v>288</v>
      </c>
      <c r="G5743" s="10">
        <f t="shared" si="354"/>
        <v>46039</v>
      </c>
      <c r="H5743" s="46" t="s">
        <v>284</v>
      </c>
      <c r="I5743" s="12" t="str">
        <f t="shared" si="355"/>
        <v>5503989703980</v>
      </c>
      <c r="J5743" s="252"/>
      <c r="L5743" s="11">
        <f t="shared" si="353"/>
        <v>-703980</v>
      </c>
      <c r="M5743" s="26" t="s">
        <v>969</v>
      </c>
    </row>
    <row r="5744" spans="1:13">
      <c r="A5744" t="s">
        <v>453</v>
      </c>
      <c r="B5744" t="s">
        <v>41</v>
      </c>
      <c r="C5744">
        <v>1995613</v>
      </c>
      <c r="D5744" s="10">
        <v>46010</v>
      </c>
      <c r="E5744" s="11">
        <v>599990</v>
      </c>
      <c r="F5744" t="s">
        <v>288</v>
      </c>
      <c r="G5744" s="10">
        <f t="shared" si="354"/>
        <v>46040</v>
      </c>
      <c r="H5744" t="s">
        <v>284</v>
      </c>
      <c r="I5744" s="12" t="str">
        <f t="shared" si="355"/>
        <v>1995613599990</v>
      </c>
      <c r="J5744" s="10">
        <v>46001</v>
      </c>
      <c r="K5744" s="11">
        <v>599990</v>
      </c>
      <c r="L5744" s="11">
        <f t="shared" ref="L5744:L5807" si="356">+K5744-E5744</f>
        <v>0</v>
      </c>
    </row>
    <row r="5745" spans="1:13">
      <c r="A5745" t="s">
        <v>65</v>
      </c>
      <c r="B5745" t="s">
        <v>41</v>
      </c>
      <c r="C5745">
        <v>6592</v>
      </c>
      <c r="D5745" s="10">
        <v>46010</v>
      </c>
      <c r="E5745" s="11">
        <v>187947</v>
      </c>
      <c r="F5745" t="s">
        <v>288</v>
      </c>
      <c r="G5745" s="10">
        <f t="shared" si="354"/>
        <v>46040</v>
      </c>
      <c r="H5745" t="s">
        <v>284</v>
      </c>
      <c r="I5745" s="12" t="str">
        <f t="shared" si="355"/>
        <v>6592187947</v>
      </c>
      <c r="J5745" s="10">
        <v>46035</v>
      </c>
      <c r="K5745" s="11">
        <v>187947</v>
      </c>
      <c r="L5745" s="11">
        <f t="shared" si="356"/>
        <v>0</v>
      </c>
    </row>
    <row r="5746" spans="1:13">
      <c r="A5746" t="s">
        <v>65</v>
      </c>
      <c r="B5746" t="s">
        <v>41</v>
      </c>
      <c r="C5746">
        <v>6593</v>
      </c>
      <c r="D5746" s="10">
        <v>46010</v>
      </c>
      <c r="E5746" s="11">
        <v>230336</v>
      </c>
      <c r="F5746" t="s">
        <v>288</v>
      </c>
      <c r="G5746" s="10">
        <f t="shared" si="354"/>
        <v>46040</v>
      </c>
      <c r="H5746" t="s">
        <v>284</v>
      </c>
      <c r="I5746" s="12" t="str">
        <f t="shared" si="355"/>
        <v>6593230336</v>
      </c>
      <c r="J5746" s="10">
        <v>46035</v>
      </c>
      <c r="K5746" s="11">
        <v>230336</v>
      </c>
      <c r="L5746" s="11">
        <f t="shared" si="356"/>
        <v>0</v>
      </c>
    </row>
    <row r="5747" spans="1:13">
      <c r="A5747" t="s">
        <v>610</v>
      </c>
      <c r="B5747" t="s">
        <v>41</v>
      </c>
      <c r="C5747">
        <v>117</v>
      </c>
      <c r="D5747" s="10">
        <v>46010</v>
      </c>
      <c r="E5747" s="11">
        <v>8645</v>
      </c>
      <c r="F5747" t="s">
        <v>288</v>
      </c>
      <c r="G5747" s="10">
        <f t="shared" si="354"/>
        <v>46040</v>
      </c>
      <c r="H5747" t="s">
        <v>284</v>
      </c>
      <c r="I5747" s="12" t="str">
        <f t="shared" si="355"/>
        <v>1178645</v>
      </c>
      <c r="J5747" s="10">
        <v>46022</v>
      </c>
      <c r="K5747" s="11">
        <v>8646</v>
      </c>
      <c r="L5747" s="11">
        <f t="shared" si="356"/>
        <v>1</v>
      </c>
    </row>
    <row r="5748" spans="1:13">
      <c r="A5748" t="s">
        <v>1158</v>
      </c>
      <c r="B5748" t="s">
        <v>41</v>
      </c>
      <c r="C5748">
        <v>1066</v>
      </c>
      <c r="D5748" s="10">
        <v>46010</v>
      </c>
      <c r="E5748" s="11">
        <v>116848</v>
      </c>
      <c r="F5748" t="s">
        <v>288</v>
      </c>
      <c r="G5748" s="10">
        <f t="shared" si="354"/>
        <v>46040</v>
      </c>
      <c r="H5748" t="s">
        <v>284</v>
      </c>
      <c r="I5748" s="12" t="str">
        <f t="shared" si="355"/>
        <v>1066116848</v>
      </c>
      <c r="J5748" s="10">
        <v>46010</v>
      </c>
      <c r="K5748" s="11">
        <v>116848</v>
      </c>
      <c r="L5748" s="11">
        <f t="shared" si="356"/>
        <v>0</v>
      </c>
    </row>
    <row r="5749" spans="1:13">
      <c r="A5749" t="s">
        <v>47</v>
      </c>
      <c r="B5749" t="s">
        <v>41</v>
      </c>
      <c r="C5749">
        <v>14874</v>
      </c>
      <c r="D5749" s="10">
        <v>46010</v>
      </c>
      <c r="E5749" s="11">
        <v>1728183</v>
      </c>
      <c r="F5749" t="s">
        <v>288</v>
      </c>
      <c r="G5749" s="10">
        <f t="shared" si="354"/>
        <v>46040</v>
      </c>
      <c r="H5749" t="s">
        <v>284</v>
      </c>
      <c r="I5749" s="12" t="str">
        <f t="shared" si="355"/>
        <v>148741728183</v>
      </c>
      <c r="J5749" s="10">
        <v>46036</v>
      </c>
      <c r="K5749" s="11">
        <v>1728183</v>
      </c>
      <c r="L5749" s="11">
        <f t="shared" si="356"/>
        <v>0</v>
      </c>
    </row>
    <row r="5750" spans="1:13">
      <c r="A5750" t="s">
        <v>484</v>
      </c>
      <c r="B5750" t="s">
        <v>41</v>
      </c>
      <c r="C5750">
        <v>7179</v>
      </c>
      <c r="D5750" s="10">
        <v>46010</v>
      </c>
      <c r="E5750" s="11">
        <v>770000</v>
      </c>
      <c r="F5750" t="s">
        <v>288</v>
      </c>
      <c r="G5750" s="10">
        <f t="shared" si="354"/>
        <v>46040</v>
      </c>
      <c r="H5750" t="s">
        <v>284</v>
      </c>
      <c r="I5750" s="12" t="str">
        <f t="shared" si="355"/>
        <v>7179770000</v>
      </c>
      <c r="J5750" s="10">
        <v>46014</v>
      </c>
      <c r="K5750" s="11">
        <v>770000</v>
      </c>
      <c r="L5750" s="11">
        <f t="shared" si="356"/>
        <v>0</v>
      </c>
    </row>
    <row r="5751" spans="1:13">
      <c r="A5751" t="s">
        <v>687</v>
      </c>
      <c r="B5751" t="s">
        <v>310</v>
      </c>
      <c r="C5751">
        <v>587743</v>
      </c>
      <c r="D5751" s="10">
        <v>46011</v>
      </c>
      <c r="E5751" s="11">
        <v>-253970</v>
      </c>
      <c r="F5751" t="s">
        <v>288</v>
      </c>
      <c r="G5751" s="10">
        <f t="shared" si="354"/>
        <v>46041</v>
      </c>
      <c r="H5751" t="s">
        <v>311</v>
      </c>
      <c r="I5751" s="12" t="str">
        <f t="shared" si="355"/>
        <v>587743-253970</v>
      </c>
      <c r="L5751" s="11">
        <f t="shared" si="356"/>
        <v>253970</v>
      </c>
    </row>
    <row r="5752" spans="1:13">
      <c r="A5752" t="s">
        <v>305</v>
      </c>
      <c r="B5752" t="s">
        <v>310</v>
      </c>
      <c r="C5752">
        <v>28874241</v>
      </c>
      <c r="D5752" s="10">
        <v>46011</v>
      </c>
      <c r="E5752" s="11">
        <v>-269990</v>
      </c>
      <c r="F5752" t="s">
        <v>288</v>
      </c>
      <c r="G5752" s="10">
        <f t="shared" si="354"/>
        <v>46041</v>
      </c>
      <c r="H5752" t="s">
        <v>311</v>
      </c>
      <c r="I5752" s="12" t="str">
        <f t="shared" si="355"/>
        <v>28874241-269990</v>
      </c>
      <c r="L5752" s="11">
        <f t="shared" si="356"/>
        <v>269990</v>
      </c>
    </row>
    <row r="5753" spans="1:13">
      <c r="A5753" t="s">
        <v>55</v>
      </c>
      <c r="B5753" t="s">
        <v>41</v>
      </c>
      <c r="C5753">
        <v>1253966</v>
      </c>
      <c r="D5753" s="10">
        <v>46012</v>
      </c>
      <c r="E5753" s="11">
        <v>144980</v>
      </c>
      <c r="F5753" t="s">
        <v>288</v>
      </c>
      <c r="G5753" s="10">
        <f t="shared" si="354"/>
        <v>46042</v>
      </c>
      <c r="H5753" t="s">
        <v>284</v>
      </c>
      <c r="I5753" s="12" t="str">
        <f t="shared" si="355"/>
        <v>1253966144980</v>
      </c>
      <c r="J5753" s="10">
        <v>46012</v>
      </c>
      <c r="K5753" s="11">
        <v>144980</v>
      </c>
      <c r="L5753" s="11">
        <f t="shared" si="356"/>
        <v>0</v>
      </c>
    </row>
    <row r="5754" spans="1:13">
      <c r="A5754" t="s">
        <v>55</v>
      </c>
      <c r="B5754" t="s">
        <v>41</v>
      </c>
      <c r="C5754">
        <v>1253967</v>
      </c>
      <c r="D5754" s="10">
        <v>46012</v>
      </c>
      <c r="E5754" s="11">
        <v>34990</v>
      </c>
      <c r="F5754" t="s">
        <v>288</v>
      </c>
      <c r="G5754" s="10">
        <f t="shared" si="354"/>
        <v>46042</v>
      </c>
      <c r="H5754" t="s">
        <v>284</v>
      </c>
      <c r="I5754" s="12" t="str">
        <f t="shared" si="355"/>
        <v>125396734990</v>
      </c>
      <c r="J5754" s="10">
        <v>46012</v>
      </c>
      <c r="K5754" s="11">
        <v>34990</v>
      </c>
      <c r="L5754" s="11">
        <f t="shared" si="356"/>
        <v>0</v>
      </c>
    </row>
    <row r="5755" spans="1:13">
      <c r="A5755" t="s">
        <v>478</v>
      </c>
      <c r="B5755" t="s">
        <v>41</v>
      </c>
      <c r="C5755" s="26">
        <v>811</v>
      </c>
      <c r="D5755" s="24">
        <v>46012</v>
      </c>
      <c r="E5755" s="25">
        <v>189900</v>
      </c>
      <c r="F5755" s="26" t="s">
        <v>288</v>
      </c>
      <c r="G5755" s="24">
        <f t="shared" si="354"/>
        <v>46042</v>
      </c>
      <c r="H5755" s="26" t="s">
        <v>284</v>
      </c>
      <c r="I5755" s="27" t="str">
        <f t="shared" si="355"/>
        <v>811189900</v>
      </c>
      <c r="J5755" s="24"/>
      <c r="K5755" s="25"/>
      <c r="L5755" s="25">
        <f t="shared" si="356"/>
        <v>-189900</v>
      </c>
    </row>
    <row r="5756" spans="1:13">
      <c r="A5756" t="s">
        <v>478</v>
      </c>
      <c r="B5756" t="s">
        <v>310</v>
      </c>
      <c r="C5756">
        <v>2186</v>
      </c>
      <c r="D5756" s="10">
        <v>46012</v>
      </c>
      <c r="E5756" s="11">
        <v>-189900</v>
      </c>
      <c r="F5756" t="s">
        <v>288</v>
      </c>
      <c r="G5756" s="10">
        <f t="shared" si="354"/>
        <v>46042</v>
      </c>
      <c r="H5756" t="s">
        <v>311</v>
      </c>
      <c r="I5756" s="12" t="str">
        <f t="shared" si="355"/>
        <v>2186-189900</v>
      </c>
      <c r="L5756" s="11">
        <f t="shared" si="356"/>
        <v>189900</v>
      </c>
      <c r="M5756" t="s">
        <v>1159</v>
      </c>
    </row>
    <row r="5757" spans="1:13">
      <c r="A5757" t="s">
        <v>478</v>
      </c>
      <c r="B5757" t="s">
        <v>310</v>
      </c>
      <c r="C5757">
        <v>2187</v>
      </c>
      <c r="D5757" s="10">
        <v>46012</v>
      </c>
      <c r="E5757" s="11">
        <v>-189900</v>
      </c>
      <c r="F5757" t="s">
        <v>288</v>
      </c>
      <c r="G5757" s="10">
        <f t="shared" si="354"/>
        <v>46042</v>
      </c>
      <c r="H5757" t="s">
        <v>311</v>
      </c>
      <c r="I5757" s="12" t="str">
        <f t="shared" si="355"/>
        <v>2187-189900</v>
      </c>
      <c r="L5757" s="11">
        <f t="shared" si="356"/>
        <v>189900</v>
      </c>
      <c r="M5757" t="s">
        <v>1160</v>
      </c>
    </row>
    <row r="5758" spans="1:13">
      <c r="A5758" t="s">
        <v>306</v>
      </c>
      <c r="B5758" t="s">
        <v>41</v>
      </c>
      <c r="C5758">
        <v>2233622</v>
      </c>
      <c r="D5758" s="10">
        <v>46013</v>
      </c>
      <c r="E5758" s="11">
        <v>1003980</v>
      </c>
      <c r="F5758" t="s">
        <v>288</v>
      </c>
      <c r="G5758" s="10">
        <f t="shared" si="354"/>
        <v>46043</v>
      </c>
      <c r="H5758" t="s">
        <v>284</v>
      </c>
      <c r="I5758" s="12" t="str">
        <f t="shared" si="355"/>
        <v>22336221003980</v>
      </c>
      <c r="J5758" s="10">
        <v>46013</v>
      </c>
      <c r="K5758" s="11">
        <v>1003980</v>
      </c>
      <c r="L5758" s="11">
        <f t="shared" si="356"/>
        <v>0</v>
      </c>
    </row>
    <row r="5759" spans="1:13">
      <c r="A5759" t="s">
        <v>668</v>
      </c>
      <c r="B5759" t="s">
        <v>41</v>
      </c>
      <c r="C5759">
        <v>54084202</v>
      </c>
      <c r="D5759" s="10">
        <v>46013</v>
      </c>
      <c r="E5759" s="11">
        <v>7140</v>
      </c>
      <c r="F5759" t="s">
        <v>288</v>
      </c>
      <c r="G5759" s="10">
        <f t="shared" si="354"/>
        <v>46043</v>
      </c>
      <c r="H5759" t="s">
        <v>284</v>
      </c>
      <c r="I5759" s="12" t="str">
        <f t="shared" si="355"/>
        <v>540842027140</v>
      </c>
      <c r="J5759" s="10">
        <v>46013</v>
      </c>
      <c r="K5759" s="11">
        <v>7140</v>
      </c>
      <c r="L5759" s="11">
        <f t="shared" si="356"/>
        <v>0</v>
      </c>
    </row>
    <row r="5760" spans="1:13">
      <c r="A5760" t="s">
        <v>317</v>
      </c>
      <c r="B5760" t="s">
        <v>41</v>
      </c>
      <c r="C5760">
        <v>25433274</v>
      </c>
      <c r="D5760" s="10">
        <v>46013</v>
      </c>
      <c r="E5760" s="11">
        <v>389970</v>
      </c>
      <c r="F5760" t="s">
        <v>288</v>
      </c>
      <c r="G5760" s="10">
        <f t="shared" si="354"/>
        <v>46043</v>
      </c>
      <c r="H5760" t="s">
        <v>284</v>
      </c>
      <c r="I5760" s="12" t="str">
        <f t="shared" si="355"/>
        <v>25433274389970</v>
      </c>
      <c r="J5760" s="10">
        <v>46013</v>
      </c>
      <c r="K5760" s="11">
        <v>389970</v>
      </c>
      <c r="L5760" s="11">
        <f t="shared" si="356"/>
        <v>0</v>
      </c>
    </row>
    <row r="5761" spans="1:13">
      <c r="A5761" t="s">
        <v>305</v>
      </c>
      <c r="B5761" t="s">
        <v>41</v>
      </c>
      <c r="C5761">
        <v>5510807</v>
      </c>
      <c r="D5761" s="10">
        <v>46013</v>
      </c>
      <c r="E5761" s="11">
        <v>257981</v>
      </c>
      <c r="F5761" t="s">
        <v>288</v>
      </c>
      <c r="G5761" s="10">
        <f t="shared" si="354"/>
        <v>46043</v>
      </c>
      <c r="H5761" t="s">
        <v>284</v>
      </c>
      <c r="I5761" s="12" t="str">
        <f t="shared" si="355"/>
        <v>5510807257981</v>
      </c>
      <c r="J5761" s="10">
        <v>46013</v>
      </c>
      <c r="K5761" s="11">
        <v>257981</v>
      </c>
      <c r="L5761" s="11">
        <f t="shared" si="356"/>
        <v>0</v>
      </c>
    </row>
    <row r="5762" spans="1:13">
      <c r="A5762" t="s">
        <v>305</v>
      </c>
      <c r="B5762" t="s">
        <v>41</v>
      </c>
      <c r="C5762">
        <v>5510774</v>
      </c>
      <c r="D5762" s="10">
        <v>46013</v>
      </c>
      <c r="E5762" s="11">
        <v>1553980</v>
      </c>
      <c r="F5762" t="s">
        <v>288</v>
      </c>
      <c r="G5762" s="10">
        <f t="shared" ref="G5762:G5825" si="357">+D5762+30</f>
        <v>46043</v>
      </c>
      <c r="H5762" t="s">
        <v>284</v>
      </c>
      <c r="I5762" s="12" t="str">
        <f t="shared" ref="I5762:I5825" si="358">+C5762&amp;E5762</f>
        <v>55107741553980</v>
      </c>
      <c r="J5762" s="10">
        <v>46013</v>
      </c>
      <c r="K5762" s="11">
        <v>1553980</v>
      </c>
      <c r="L5762" s="11">
        <f t="shared" si="356"/>
        <v>0</v>
      </c>
    </row>
    <row r="5763" spans="1:13">
      <c r="A5763" t="s">
        <v>959</v>
      </c>
      <c r="B5763" t="s">
        <v>41</v>
      </c>
      <c r="C5763">
        <v>6277206</v>
      </c>
      <c r="D5763" s="10">
        <v>46013</v>
      </c>
      <c r="E5763" s="11">
        <v>6599970</v>
      </c>
      <c r="F5763" t="s">
        <v>288</v>
      </c>
      <c r="G5763" s="10">
        <f t="shared" si="357"/>
        <v>46043</v>
      </c>
      <c r="H5763" t="s">
        <v>284</v>
      </c>
      <c r="I5763" s="12" t="str">
        <f t="shared" si="358"/>
        <v>62772066599970</v>
      </c>
      <c r="J5763" s="10">
        <v>46009</v>
      </c>
      <c r="K5763" s="11">
        <v>6599970</v>
      </c>
      <c r="L5763" s="11">
        <f t="shared" si="356"/>
        <v>0</v>
      </c>
    </row>
    <row r="5764" spans="1:13">
      <c r="A5764" t="s">
        <v>98</v>
      </c>
      <c r="B5764" t="s">
        <v>41</v>
      </c>
      <c r="C5764">
        <v>11197</v>
      </c>
      <c r="D5764" s="10">
        <v>46013</v>
      </c>
      <c r="E5764" s="11">
        <v>23830</v>
      </c>
      <c r="F5764" t="s">
        <v>288</v>
      </c>
      <c r="G5764" s="10">
        <f t="shared" si="357"/>
        <v>46043</v>
      </c>
      <c r="H5764" t="s">
        <v>284</v>
      </c>
      <c r="I5764" s="12" t="str">
        <f t="shared" si="358"/>
        <v>1119723830</v>
      </c>
      <c r="J5764" s="10">
        <v>46035</v>
      </c>
      <c r="K5764" s="11">
        <v>23830</v>
      </c>
      <c r="L5764" s="11">
        <f t="shared" si="356"/>
        <v>0</v>
      </c>
    </row>
    <row r="5765" spans="1:13">
      <c r="A5765" t="s">
        <v>98</v>
      </c>
      <c r="B5765" t="s">
        <v>41</v>
      </c>
      <c r="C5765">
        <v>11198</v>
      </c>
      <c r="D5765" s="10">
        <v>46013</v>
      </c>
      <c r="E5765" s="11">
        <v>120453</v>
      </c>
      <c r="F5765" t="s">
        <v>288</v>
      </c>
      <c r="G5765" s="10">
        <f t="shared" si="357"/>
        <v>46043</v>
      </c>
      <c r="H5765" t="s">
        <v>284</v>
      </c>
      <c r="I5765" s="12" t="str">
        <f t="shared" si="358"/>
        <v>11198120453</v>
      </c>
      <c r="J5765" s="10">
        <v>46035</v>
      </c>
      <c r="K5765" s="11">
        <v>120453</v>
      </c>
      <c r="L5765" s="11">
        <f t="shared" si="356"/>
        <v>0</v>
      </c>
    </row>
    <row r="5766" spans="1:13">
      <c r="A5766" t="s">
        <v>336</v>
      </c>
      <c r="B5766" t="s">
        <v>41</v>
      </c>
      <c r="C5766">
        <v>67929</v>
      </c>
      <c r="D5766" s="10">
        <v>46013</v>
      </c>
      <c r="E5766" s="11">
        <v>1835880</v>
      </c>
      <c r="F5766" t="s">
        <v>288</v>
      </c>
      <c r="G5766" s="10">
        <f t="shared" si="357"/>
        <v>46043</v>
      </c>
      <c r="H5766" t="s">
        <v>284</v>
      </c>
      <c r="I5766" s="12" t="str">
        <f t="shared" si="358"/>
        <v>679291835880</v>
      </c>
      <c r="J5766" s="10">
        <v>46013</v>
      </c>
      <c r="K5766" s="11">
        <v>1835880</v>
      </c>
      <c r="L5766" s="11">
        <f t="shared" si="356"/>
        <v>0</v>
      </c>
    </row>
    <row r="5767" spans="1:13">
      <c r="A5767" t="s">
        <v>336</v>
      </c>
      <c r="B5767" t="s">
        <v>41</v>
      </c>
      <c r="C5767">
        <v>67931</v>
      </c>
      <c r="D5767" s="10">
        <v>46013</v>
      </c>
      <c r="E5767" s="11">
        <v>130021</v>
      </c>
      <c r="F5767" t="s">
        <v>288</v>
      </c>
      <c r="G5767" s="10">
        <f t="shared" si="357"/>
        <v>46043</v>
      </c>
      <c r="H5767" t="s">
        <v>284</v>
      </c>
      <c r="I5767" s="12" t="str">
        <f t="shared" si="358"/>
        <v>67931130021</v>
      </c>
      <c r="J5767" s="10">
        <v>46013</v>
      </c>
      <c r="K5767" s="11">
        <v>130021</v>
      </c>
      <c r="L5767" s="11">
        <f t="shared" si="356"/>
        <v>0</v>
      </c>
    </row>
    <row r="5768" spans="1:13">
      <c r="A5768" t="s">
        <v>585</v>
      </c>
      <c r="B5768" t="s">
        <v>41</v>
      </c>
      <c r="C5768">
        <v>356010</v>
      </c>
      <c r="D5768" s="10">
        <v>46014</v>
      </c>
      <c r="E5768" s="11">
        <v>534990</v>
      </c>
      <c r="F5768" t="s">
        <v>288</v>
      </c>
      <c r="G5768" s="10">
        <f t="shared" si="357"/>
        <v>46044</v>
      </c>
      <c r="H5768" t="s">
        <v>284</v>
      </c>
      <c r="I5768" s="12" t="str">
        <f t="shared" si="358"/>
        <v>356010534990</v>
      </c>
      <c r="J5768" s="10">
        <v>46016</v>
      </c>
      <c r="K5768" s="11">
        <v>535000</v>
      </c>
      <c r="L5768" s="11">
        <f t="shared" si="356"/>
        <v>10</v>
      </c>
      <c r="M5768" t="s">
        <v>1161</v>
      </c>
    </row>
    <row r="5769" spans="1:13">
      <c r="A5769" t="s">
        <v>1162</v>
      </c>
      <c r="B5769" t="s">
        <v>41</v>
      </c>
      <c r="C5769">
        <v>2587485</v>
      </c>
      <c r="D5769" s="10">
        <v>46014</v>
      </c>
      <c r="E5769" s="11">
        <v>973980</v>
      </c>
      <c r="F5769" t="s">
        <v>288</v>
      </c>
      <c r="G5769" s="10">
        <f t="shared" si="357"/>
        <v>46044</v>
      </c>
      <c r="H5769" t="s">
        <v>284</v>
      </c>
      <c r="I5769" s="12" t="str">
        <f t="shared" si="358"/>
        <v>2587485973980</v>
      </c>
      <c r="J5769" s="10">
        <v>46013</v>
      </c>
      <c r="K5769" s="11">
        <v>973980</v>
      </c>
      <c r="L5769" s="11">
        <f t="shared" si="356"/>
        <v>0</v>
      </c>
    </row>
    <row r="5770" spans="1:13" ht="10.5" customHeight="1">
      <c r="A5770" t="s">
        <v>351</v>
      </c>
      <c r="B5770" t="s">
        <v>41</v>
      </c>
      <c r="C5770">
        <v>5508730</v>
      </c>
      <c r="D5770" s="10">
        <v>46014</v>
      </c>
      <c r="E5770" s="11">
        <v>570980</v>
      </c>
      <c r="F5770" t="s">
        <v>288</v>
      </c>
      <c r="G5770" s="10">
        <f t="shared" si="357"/>
        <v>46044</v>
      </c>
      <c r="H5770" t="s">
        <v>284</v>
      </c>
      <c r="I5770" s="12" t="str">
        <f t="shared" si="358"/>
        <v>5508730570980</v>
      </c>
      <c r="J5770" s="10">
        <v>46013</v>
      </c>
      <c r="K5770" s="11">
        <v>570980</v>
      </c>
      <c r="L5770" s="11">
        <f t="shared" si="356"/>
        <v>0</v>
      </c>
    </row>
    <row r="5771" spans="1:13">
      <c r="A5771" t="s">
        <v>1163</v>
      </c>
      <c r="B5771" t="s">
        <v>41</v>
      </c>
      <c r="C5771">
        <v>5511059</v>
      </c>
      <c r="D5771" s="10">
        <v>46014</v>
      </c>
      <c r="E5771" s="11">
        <v>347980</v>
      </c>
      <c r="F5771" t="s">
        <v>288</v>
      </c>
      <c r="G5771" s="10">
        <f t="shared" si="357"/>
        <v>46044</v>
      </c>
      <c r="H5771" s="46"/>
      <c r="I5771" s="12" t="str">
        <f t="shared" si="358"/>
        <v>5511059347980</v>
      </c>
      <c r="L5771" s="11">
        <f t="shared" si="356"/>
        <v>-347980</v>
      </c>
    </row>
    <row r="5772" spans="1:13">
      <c r="A5772" s="148" t="s">
        <v>1164</v>
      </c>
      <c r="B5772" t="s">
        <v>41</v>
      </c>
      <c r="C5772">
        <v>4157029</v>
      </c>
      <c r="D5772" s="10">
        <v>46014</v>
      </c>
      <c r="E5772" s="11">
        <v>13944</v>
      </c>
      <c r="F5772" t="s">
        <v>288</v>
      </c>
      <c r="G5772" s="10">
        <f t="shared" si="357"/>
        <v>46044</v>
      </c>
      <c r="H5772" t="s">
        <v>284</v>
      </c>
      <c r="I5772" s="12" t="str">
        <f t="shared" si="358"/>
        <v>415702913944</v>
      </c>
      <c r="J5772" s="10">
        <v>46013</v>
      </c>
      <c r="K5772" s="11">
        <v>13944</v>
      </c>
      <c r="L5772" s="11">
        <f t="shared" si="356"/>
        <v>0</v>
      </c>
    </row>
    <row r="5773" spans="1:13">
      <c r="A5773" t="s">
        <v>484</v>
      </c>
      <c r="B5773" t="s">
        <v>41</v>
      </c>
      <c r="C5773">
        <v>7231</v>
      </c>
      <c r="D5773" s="10">
        <v>46014</v>
      </c>
      <c r="E5773" s="11">
        <v>154000</v>
      </c>
      <c r="F5773" t="s">
        <v>288</v>
      </c>
      <c r="G5773" s="10">
        <f t="shared" si="357"/>
        <v>46044</v>
      </c>
      <c r="H5773" s="46"/>
      <c r="I5773" s="12" t="str">
        <f t="shared" si="358"/>
        <v>7231154000</v>
      </c>
      <c r="L5773" s="11">
        <f t="shared" si="356"/>
        <v>-154000</v>
      </c>
      <c r="M5773" t="s">
        <v>1165</v>
      </c>
    </row>
    <row r="5774" spans="1:13">
      <c r="A5774" t="s">
        <v>1166</v>
      </c>
      <c r="B5774" t="s">
        <v>41</v>
      </c>
      <c r="C5774">
        <v>499</v>
      </c>
      <c r="D5774" s="10">
        <v>46015</v>
      </c>
      <c r="E5774" s="11">
        <v>225000</v>
      </c>
      <c r="F5774" t="s">
        <v>288</v>
      </c>
      <c r="G5774" s="10">
        <f t="shared" si="357"/>
        <v>46045</v>
      </c>
      <c r="H5774" t="s">
        <v>284</v>
      </c>
      <c r="I5774" s="12" t="str">
        <f t="shared" si="358"/>
        <v>499225000</v>
      </c>
      <c r="J5774" s="10">
        <v>46014</v>
      </c>
      <c r="K5774" s="11">
        <v>225000</v>
      </c>
      <c r="L5774" s="11">
        <f t="shared" si="356"/>
        <v>0</v>
      </c>
    </row>
    <row r="5775" spans="1:13">
      <c r="A5775" t="s">
        <v>453</v>
      </c>
      <c r="B5775" t="s">
        <v>41</v>
      </c>
      <c r="C5775">
        <v>1996346</v>
      </c>
      <c r="D5775" s="10">
        <v>46015</v>
      </c>
      <c r="E5775" s="11">
        <v>1319990</v>
      </c>
      <c r="F5775" t="s">
        <v>288</v>
      </c>
      <c r="G5775" s="10">
        <f t="shared" si="357"/>
        <v>46045</v>
      </c>
      <c r="H5775" t="s">
        <v>284</v>
      </c>
      <c r="I5775" s="12" t="str">
        <f t="shared" si="358"/>
        <v>19963461319990</v>
      </c>
      <c r="J5775" s="10">
        <v>46014</v>
      </c>
      <c r="K5775" s="11">
        <v>1319990</v>
      </c>
      <c r="L5775" s="11">
        <f t="shared" si="356"/>
        <v>0</v>
      </c>
    </row>
    <row r="5776" spans="1:13">
      <c r="A5776" t="s">
        <v>668</v>
      </c>
      <c r="B5776" t="s">
        <v>41</v>
      </c>
      <c r="C5776">
        <v>54096694</v>
      </c>
      <c r="D5776" s="10">
        <v>46015</v>
      </c>
      <c r="E5776" s="11">
        <v>143462</v>
      </c>
      <c r="F5776" t="s">
        <v>288</v>
      </c>
      <c r="G5776" s="10">
        <f t="shared" si="357"/>
        <v>46045</v>
      </c>
      <c r="H5776" t="s">
        <v>284</v>
      </c>
      <c r="I5776" s="12" t="str">
        <f t="shared" si="358"/>
        <v>54096694143462</v>
      </c>
      <c r="J5776" s="10">
        <v>46015</v>
      </c>
      <c r="K5776" s="11">
        <v>143462</v>
      </c>
      <c r="L5776" s="11">
        <f t="shared" si="356"/>
        <v>0</v>
      </c>
      <c r="M5776" t="s">
        <v>1167</v>
      </c>
    </row>
    <row r="5777" spans="1:15">
      <c r="A5777" t="s">
        <v>305</v>
      </c>
      <c r="B5777" t="s">
        <v>310</v>
      </c>
      <c r="C5777">
        <v>29052008</v>
      </c>
      <c r="D5777" s="10">
        <v>46015</v>
      </c>
      <c r="E5777" s="11">
        <v>-471980</v>
      </c>
      <c r="F5777" t="s">
        <v>288</v>
      </c>
      <c r="G5777" s="10">
        <f t="shared" si="357"/>
        <v>46045</v>
      </c>
      <c r="H5777" t="s">
        <v>311</v>
      </c>
      <c r="I5777" s="12" t="str">
        <f t="shared" si="358"/>
        <v>29052008-471980</v>
      </c>
      <c r="L5777" s="11">
        <f t="shared" si="356"/>
        <v>471980</v>
      </c>
    </row>
    <row r="5778" spans="1:15">
      <c r="A5778" t="s">
        <v>62</v>
      </c>
      <c r="B5778" t="s">
        <v>41</v>
      </c>
      <c r="C5778">
        <v>336</v>
      </c>
      <c r="D5778" s="10">
        <v>46015</v>
      </c>
      <c r="E5778" s="11">
        <v>5343</v>
      </c>
      <c r="F5778" t="s">
        <v>288</v>
      </c>
      <c r="G5778" s="10">
        <f t="shared" si="357"/>
        <v>46045</v>
      </c>
      <c r="H5778" t="s">
        <v>284</v>
      </c>
      <c r="I5778" s="12" t="str">
        <f t="shared" si="358"/>
        <v>3365343</v>
      </c>
      <c r="J5778" s="10">
        <v>46035</v>
      </c>
      <c r="K5778" s="11">
        <v>5343</v>
      </c>
      <c r="L5778" s="11">
        <f t="shared" si="356"/>
        <v>0</v>
      </c>
    </row>
    <row r="5779" spans="1:15">
      <c r="A5779" t="s">
        <v>57</v>
      </c>
      <c r="B5779" t="s">
        <v>41</v>
      </c>
      <c r="C5779">
        <v>632881</v>
      </c>
      <c r="D5779" s="10">
        <v>46015</v>
      </c>
      <c r="E5779" s="11">
        <v>285442</v>
      </c>
      <c r="F5779" t="s">
        <v>288</v>
      </c>
      <c r="G5779" s="10">
        <f t="shared" si="357"/>
        <v>46045</v>
      </c>
      <c r="H5779" t="s">
        <v>284</v>
      </c>
      <c r="I5779" s="12" t="str">
        <f t="shared" si="358"/>
        <v>632881285442</v>
      </c>
      <c r="J5779" s="10">
        <v>46044</v>
      </c>
      <c r="K5779" s="11">
        <v>285442</v>
      </c>
      <c r="L5779" s="11">
        <f t="shared" si="356"/>
        <v>0</v>
      </c>
    </row>
    <row r="5780" spans="1:15" s="363" customFormat="1" ht="16" customHeight="1">
      <c r="A5780" s="363" t="s">
        <v>1168</v>
      </c>
      <c r="B5780" s="363" t="s">
        <v>41</v>
      </c>
      <c r="C5780" s="363">
        <v>8553</v>
      </c>
      <c r="D5780" s="364">
        <v>46015</v>
      </c>
      <c r="E5780" s="365">
        <v>442680</v>
      </c>
      <c r="F5780" s="363" t="s">
        <v>288</v>
      </c>
      <c r="G5780" s="364">
        <f t="shared" si="357"/>
        <v>46045</v>
      </c>
      <c r="I5780" s="366" t="str">
        <f t="shared" si="358"/>
        <v>8553442680</v>
      </c>
      <c r="J5780" s="364"/>
      <c r="K5780" s="365"/>
      <c r="L5780" s="365">
        <f t="shared" si="356"/>
        <v>-442680</v>
      </c>
      <c r="M5780" s="363" t="s">
        <v>1136</v>
      </c>
      <c r="N5780" s="368"/>
      <c r="O5780" s="364"/>
    </row>
    <row r="5781" spans="1:15">
      <c r="A5781" t="s">
        <v>1163</v>
      </c>
      <c r="B5781" t="s">
        <v>41</v>
      </c>
      <c r="C5781">
        <v>5511171</v>
      </c>
      <c r="D5781" s="10">
        <v>46015</v>
      </c>
      <c r="E5781" s="11">
        <v>353940</v>
      </c>
      <c r="F5781" t="s">
        <v>288</v>
      </c>
      <c r="G5781" s="10">
        <f t="shared" si="357"/>
        <v>46045</v>
      </c>
      <c r="H5781" t="s">
        <v>284</v>
      </c>
      <c r="I5781" s="12" t="str">
        <f t="shared" si="358"/>
        <v>5511171353940</v>
      </c>
      <c r="J5781" s="10">
        <v>46015</v>
      </c>
      <c r="K5781" s="11">
        <v>353940</v>
      </c>
      <c r="L5781" s="11">
        <f t="shared" si="356"/>
        <v>0</v>
      </c>
    </row>
    <row r="5782" spans="1:15">
      <c r="A5782" t="s">
        <v>627</v>
      </c>
      <c r="B5782" t="s">
        <v>41</v>
      </c>
      <c r="C5782">
        <v>7169</v>
      </c>
      <c r="D5782" s="10">
        <v>46015</v>
      </c>
      <c r="E5782" s="11">
        <v>95000</v>
      </c>
      <c r="F5782" t="s">
        <v>288</v>
      </c>
      <c r="G5782" s="10">
        <f t="shared" si="357"/>
        <v>46045</v>
      </c>
      <c r="H5782" t="s">
        <v>284</v>
      </c>
      <c r="I5782" s="12" t="str">
        <f t="shared" si="358"/>
        <v>716995000</v>
      </c>
      <c r="J5782" s="10">
        <v>46035</v>
      </c>
      <c r="K5782" s="11">
        <v>95000</v>
      </c>
      <c r="L5782" s="11">
        <f t="shared" si="356"/>
        <v>0</v>
      </c>
    </row>
    <row r="5783" spans="1:15">
      <c r="A5783" t="s">
        <v>55</v>
      </c>
      <c r="B5783" t="s">
        <v>41</v>
      </c>
      <c r="C5783">
        <v>1253112</v>
      </c>
      <c r="D5783" s="10">
        <v>46015</v>
      </c>
      <c r="E5783" s="11">
        <v>5414322</v>
      </c>
      <c r="F5783" t="s">
        <v>288</v>
      </c>
      <c r="G5783" s="10">
        <f t="shared" si="357"/>
        <v>46045</v>
      </c>
      <c r="H5783" t="s">
        <v>284</v>
      </c>
      <c r="I5783" s="12" t="str">
        <f t="shared" si="358"/>
        <v>12531125414322</v>
      </c>
      <c r="J5783" s="10">
        <v>46035</v>
      </c>
      <c r="K5783" s="11">
        <v>5414322</v>
      </c>
      <c r="L5783" s="11">
        <f t="shared" si="356"/>
        <v>0</v>
      </c>
    </row>
    <row r="5784" spans="1:15">
      <c r="A5784" s="148" t="s">
        <v>1164</v>
      </c>
      <c r="B5784" t="s">
        <v>41</v>
      </c>
      <c r="C5784">
        <v>4157832</v>
      </c>
      <c r="D5784" s="10">
        <v>46015</v>
      </c>
      <c r="E5784" s="11">
        <v>18650</v>
      </c>
      <c r="F5784" t="s">
        <v>288</v>
      </c>
      <c r="G5784" s="10">
        <f t="shared" si="357"/>
        <v>46045</v>
      </c>
      <c r="H5784" t="s">
        <v>284</v>
      </c>
      <c r="I5784" s="12" t="str">
        <f t="shared" si="358"/>
        <v>415783218650</v>
      </c>
      <c r="J5784" s="10">
        <v>46013</v>
      </c>
      <c r="K5784" s="11">
        <v>18650</v>
      </c>
      <c r="L5784" s="11">
        <f t="shared" si="356"/>
        <v>0</v>
      </c>
    </row>
    <row r="5785" spans="1:15">
      <c r="A5785" t="s">
        <v>668</v>
      </c>
      <c r="B5785" t="s">
        <v>297</v>
      </c>
      <c r="C5785">
        <v>14437951</v>
      </c>
      <c r="D5785" s="10">
        <v>46015</v>
      </c>
      <c r="E5785" s="11">
        <v>0</v>
      </c>
      <c r="F5785" t="s">
        <v>288</v>
      </c>
      <c r="G5785" s="10">
        <f t="shared" si="357"/>
        <v>46045</v>
      </c>
      <c r="H5785" t="s">
        <v>284</v>
      </c>
      <c r="I5785" s="12" t="str">
        <f t="shared" si="358"/>
        <v>144379510</v>
      </c>
      <c r="J5785" s="10">
        <v>46015</v>
      </c>
      <c r="K5785" s="11">
        <v>0</v>
      </c>
      <c r="L5785" s="11">
        <f t="shared" si="356"/>
        <v>0</v>
      </c>
    </row>
    <row r="5786" spans="1:15">
      <c r="A5786" t="s">
        <v>684</v>
      </c>
      <c r="B5786" t="s">
        <v>41</v>
      </c>
      <c r="C5786">
        <v>484979</v>
      </c>
      <c r="D5786" s="10">
        <v>46017</v>
      </c>
      <c r="E5786" s="11">
        <v>118989</v>
      </c>
      <c r="F5786" t="s">
        <v>288</v>
      </c>
      <c r="G5786" s="10">
        <f t="shared" si="357"/>
        <v>46047</v>
      </c>
      <c r="H5786" t="s">
        <v>284</v>
      </c>
      <c r="I5786" s="12" t="str">
        <f t="shared" si="358"/>
        <v>484979118989</v>
      </c>
      <c r="J5786" s="10">
        <v>46013</v>
      </c>
      <c r="K5786" s="11">
        <v>118990</v>
      </c>
      <c r="L5786" s="11">
        <f t="shared" si="356"/>
        <v>1</v>
      </c>
    </row>
    <row r="5787" spans="1:15">
      <c r="A5787" t="s">
        <v>668</v>
      </c>
      <c r="B5787" t="s">
        <v>41</v>
      </c>
      <c r="C5787">
        <v>54173756</v>
      </c>
      <c r="D5787" s="10">
        <v>46017</v>
      </c>
      <c r="E5787" s="11">
        <v>7955</v>
      </c>
      <c r="F5787" t="s">
        <v>288</v>
      </c>
      <c r="G5787" s="10">
        <f t="shared" si="357"/>
        <v>46047</v>
      </c>
      <c r="H5787" t="s">
        <v>284</v>
      </c>
      <c r="I5787" s="12" t="str">
        <f t="shared" si="358"/>
        <v>541737567955</v>
      </c>
      <c r="J5787" s="10">
        <v>46017</v>
      </c>
      <c r="K5787" s="11">
        <v>7955</v>
      </c>
      <c r="L5787" s="11">
        <f t="shared" si="356"/>
        <v>0</v>
      </c>
    </row>
    <row r="5788" spans="1:15" ht="14.15" customHeight="1">
      <c r="A5788" t="s">
        <v>668</v>
      </c>
      <c r="B5788" t="s">
        <v>297</v>
      </c>
      <c r="C5788">
        <v>14462455</v>
      </c>
      <c r="D5788" s="10">
        <v>46017</v>
      </c>
      <c r="E5788" s="11">
        <v>3744</v>
      </c>
      <c r="F5788" t="s">
        <v>288</v>
      </c>
      <c r="G5788" s="10">
        <f t="shared" si="357"/>
        <v>46047</v>
      </c>
      <c r="H5788" t="s">
        <v>284</v>
      </c>
      <c r="I5788" s="12" t="str">
        <f t="shared" si="358"/>
        <v>144624553744</v>
      </c>
      <c r="J5788" s="10">
        <v>46017</v>
      </c>
      <c r="K5788" s="11">
        <v>3744</v>
      </c>
      <c r="L5788" s="11">
        <f t="shared" si="356"/>
        <v>0</v>
      </c>
    </row>
    <row r="5789" spans="1:15">
      <c r="A5789" t="s">
        <v>46</v>
      </c>
      <c r="B5789" t="s">
        <v>41</v>
      </c>
      <c r="C5789">
        <v>26807</v>
      </c>
      <c r="D5789" s="10">
        <v>46017</v>
      </c>
      <c r="E5789" s="11">
        <v>1188814</v>
      </c>
      <c r="F5789" t="s">
        <v>288</v>
      </c>
      <c r="G5789" s="10">
        <f t="shared" si="357"/>
        <v>46047</v>
      </c>
      <c r="H5789" t="s">
        <v>284</v>
      </c>
      <c r="I5789" s="12" t="str">
        <f t="shared" si="358"/>
        <v>268071188814</v>
      </c>
      <c r="J5789" s="10">
        <v>46045</v>
      </c>
      <c r="K5789" s="11">
        <v>1188814</v>
      </c>
      <c r="L5789" s="11">
        <f t="shared" si="356"/>
        <v>0</v>
      </c>
    </row>
    <row r="5790" spans="1:15">
      <c r="A5790" s="148" t="s">
        <v>1139</v>
      </c>
      <c r="B5790" t="s">
        <v>41</v>
      </c>
      <c r="C5790">
        <v>401410</v>
      </c>
      <c r="D5790" s="10">
        <v>46017</v>
      </c>
      <c r="E5790" s="11">
        <v>461793</v>
      </c>
      <c r="F5790" t="s">
        <v>288</v>
      </c>
      <c r="G5790" s="10">
        <f t="shared" si="357"/>
        <v>46047</v>
      </c>
      <c r="H5790" t="s">
        <v>284</v>
      </c>
      <c r="I5790" s="12" t="str">
        <f t="shared" si="358"/>
        <v>401410461793</v>
      </c>
      <c r="J5790" s="10">
        <v>46013</v>
      </c>
      <c r="K5790" s="11">
        <v>297000</v>
      </c>
      <c r="L5790" s="11">
        <f t="shared" si="356"/>
        <v>-164793</v>
      </c>
    </row>
    <row r="5791" spans="1:15">
      <c r="A5791" t="s">
        <v>64</v>
      </c>
      <c r="B5791" t="s">
        <v>41</v>
      </c>
      <c r="C5791">
        <v>142652</v>
      </c>
      <c r="D5791" s="10">
        <v>46017</v>
      </c>
      <c r="E5791" s="11">
        <v>192955</v>
      </c>
      <c r="F5791" t="s">
        <v>288</v>
      </c>
      <c r="G5791" s="10">
        <f t="shared" si="357"/>
        <v>46047</v>
      </c>
      <c r="H5791" t="s">
        <v>284</v>
      </c>
      <c r="I5791" s="12" t="str">
        <f t="shared" si="358"/>
        <v>142652192955</v>
      </c>
      <c r="J5791" s="10">
        <v>46045</v>
      </c>
      <c r="K5791" s="11">
        <v>192955</v>
      </c>
      <c r="L5791" s="11">
        <f t="shared" si="356"/>
        <v>0</v>
      </c>
    </row>
    <row r="5792" spans="1:15">
      <c r="A5792" t="s">
        <v>1013</v>
      </c>
      <c r="B5792" t="s">
        <v>41</v>
      </c>
      <c r="C5792">
        <v>56941531</v>
      </c>
      <c r="D5792" s="10">
        <v>46017</v>
      </c>
      <c r="E5792" s="11">
        <v>1020</v>
      </c>
      <c r="F5792" t="s">
        <v>288</v>
      </c>
      <c r="G5792" s="10">
        <f t="shared" si="357"/>
        <v>46047</v>
      </c>
      <c r="H5792" t="s">
        <v>284</v>
      </c>
      <c r="I5792" s="12" t="str">
        <f t="shared" si="358"/>
        <v>569415311020</v>
      </c>
      <c r="J5792" s="10">
        <v>46017</v>
      </c>
      <c r="K5792" s="11">
        <v>1020</v>
      </c>
      <c r="L5792" s="11">
        <f t="shared" si="356"/>
        <v>0</v>
      </c>
    </row>
    <row r="5793" spans="1:13">
      <c r="A5793" t="s">
        <v>1013</v>
      </c>
      <c r="B5793" t="s">
        <v>310</v>
      </c>
      <c r="C5793">
        <v>11812924</v>
      </c>
      <c r="D5793" s="10">
        <v>46017</v>
      </c>
      <c r="E5793" s="11">
        <v>-137</v>
      </c>
      <c r="F5793" t="s">
        <v>288</v>
      </c>
      <c r="G5793" s="10">
        <f t="shared" si="357"/>
        <v>46047</v>
      </c>
      <c r="H5793" t="s">
        <v>311</v>
      </c>
      <c r="I5793" s="12" t="str">
        <f t="shared" si="358"/>
        <v>11812924-137</v>
      </c>
      <c r="L5793" s="11">
        <f t="shared" si="356"/>
        <v>137</v>
      </c>
    </row>
    <row r="5794" spans="1:13">
      <c r="A5794" t="s">
        <v>55</v>
      </c>
      <c r="B5794" t="s">
        <v>41</v>
      </c>
      <c r="C5794">
        <v>1256641</v>
      </c>
      <c r="D5794" s="10">
        <v>46019</v>
      </c>
      <c r="E5794" s="11">
        <v>74980</v>
      </c>
      <c r="F5794" t="s">
        <v>288</v>
      </c>
      <c r="G5794" s="10">
        <f t="shared" si="357"/>
        <v>46049</v>
      </c>
      <c r="H5794" t="s">
        <v>284</v>
      </c>
      <c r="I5794" s="12" t="str">
        <f t="shared" si="358"/>
        <v>125664174980</v>
      </c>
      <c r="J5794" s="10">
        <v>46019</v>
      </c>
      <c r="K5794" s="11">
        <v>74980</v>
      </c>
      <c r="L5794" s="11">
        <f t="shared" si="356"/>
        <v>0</v>
      </c>
    </row>
    <row r="5795" spans="1:13">
      <c r="A5795" t="s">
        <v>317</v>
      </c>
      <c r="B5795" t="s">
        <v>310</v>
      </c>
      <c r="C5795">
        <v>31782577</v>
      </c>
      <c r="D5795" s="10">
        <v>46019</v>
      </c>
      <c r="E5795" s="11">
        <v>-399950</v>
      </c>
      <c r="F5795" t="s">
        <v>288</v>
      </c>
      <c r="G5795" s="10">
        <f t="shared" si="357"/>
        <v>46049</v>
      </c>
      <c r="H5795" t="s">
        <v>311</v>
      </c>
      <c r="I5795" s="12" t="str">
        <f t="shared" si="358"/>
        <v>31782577-399950</v>
      </c>
      <c r="L5795" s="11">
        <f t="shared" si="356"/>
        <v>399950</v>
      </c>
    </row>
    <row r="5796" spans="1:13">
      <c r="A5796" t="s">
        <v>633</v>
      </c>
      <c r="B5796" t="s">
        <v>41</v>
      </c>
      <c r="C5796">
        <v>782</v>
      </c>
      <c r="D5796" s="10">
        <v>46020</v>
      </c>
      <c r="E5796" s="11">
        <v>250000</v>
      </c>
      <c r="F5796" t="s">
        <v>288</v>
      </c>
      <c r="G5796" s="10">
        <f t="shared" si="357"/>
        <v>46050</v>
      </c>
      <c r="H5796" t="s">
        <v>284</v>
      </c>
      <c r="I5796" s="12" t="str">
        <f t="shared" si="358"/>
        <v>782250000</v>
      </c>
      <c r="J5796" s="10">
        <v>46035</v>
      </c>
      <c r="K5796" s="11">
        <v>250000</v>
      </c>
      <c r="L5796" s="11">
        <f t="shared" si="356"/>
        <v>0</v>
      </c>
    </row>
    <row r="5797" spans="1:13">
      <c r="A5797" t="s">
        <v>45</v>
      </c>
      <c r="B5797" t="s">
        <v>41</v>
      </c>
      <c r="C5797">
        <v>389</v>
      </c>
      <c r="D5797" s="10">
        <v>46020</v>
      </c>
      <c r="E5797" s="11">
        <v>1180902</v>
      </c>
      <c r="F5797" t="s">
        <v>288</v>
      </c>
      <c r="G5797" s="10">
        <f t="shared" si="357"/>
        <v>46050</v>
      </c>
      <c r="H5797" t="s">
        <v>284</v>
      </c>
      <c r="I5797" s="12" t="str">
        <f t="shared" si="358"/>
        <v>3891180902</v>
      </c>
      <c r="J5797" s="10">
        <v>46045</v>
      </c>
      <c r="K5797" s="11">
        <v>1180902</v>
      </c>
      <c r="L5797" s="11">
        <f t="shared" si="356"/>
        <v>0</v>
      </c>
    </row>
    <row r="5798" spans="1:13">
      <c r="A5798" t="s">
        <v>47</v>
      </c>
      <c r="B5798" t="s">
        <v>41</v>
      </c>
      <c r="C5798">
        <v>14884</v>
      </c>
      <c r="D5798" s="10">
        <v>46020</v>
      </c>
      <c r="E5798" s="11">
        <v>2550407</v>
      </c>
      <c r="F5798" t="s">
        <v>288</v>
      </c>
      <c r="G5798" s="10">
        <f t="shared" si="357"/>
        <v>46050</v>
      </c>
      <c r="H5798" t="s">
        <v>284</v>
      </c>
      <c r="I5798" s="12" t="str">
        <f t="shared" si="358"/>
        <v>148842550407</v>
      </c>
      <c r="J5798" s="10">
        <v>46045</v>
      </c>
      <c r="K5798" s="11">
        <v>2550407</v>
      </c>
      <c r="L5798" s="11">
        <f t="shared" si="356"/>
        <v>0</v>
      </c>
    </row>
    <row r="5799" spans="1:13">
      <c r="A5799" t="s">
        <v>305</v>
      </c>
      <c r="B5799" t="s">
        <v>41</v>
      </c>
      <c r="C5799">
        <v>5512068</v>
      </c>
      <c r="D5799" s="10">
        <v>46020</v>
      </c>
      <c r="E5799" s="11">
        <v>406980</v>
      </c>
      <c r="F5799" t="s">
        <v>288</v>
      </c>
      <c r="G5799" s="10">
        <f t="shared" si="357"/>
        <v>46050</v>
      </c>
      <c r="H5799" t="s">
        <v>284</v>
      </c>
      <c r="I5799" s="12" t="str">
        <f t="shared" si="358"/>
        <v>5512068406980</v>
      </c>
      <c r="J5799" s="10">
        <v>46020</v>
      </c>
      <c r="K5799" s="11">
        <v>406980</v>
      </c>
      <c r="L5799" s="11">
        <f t="shared" si="356"/>
        <v>0</v>
      </c>
    </row>
    <row r="5800" spans="1:13">
      <c r="A5800" t="s">
        <v>478</v>
      </c>
      <c r="B5800" t="s">
        <v>41</v>
      </c>
      <c r="C5800">
        <v>819</v>
      </c>
      <c r="D5800" s="10">
        <v>46020</v>
      </c>
      <c r="E5800" s="11">
        <v>198900</v>
      </c>
      <c r="F5800" t="s">
        <v>288</v>
      </c>
      <c r="G5800" s="10">
        <f t="shared" si="357"/>
        <v>46050</v>
      </c>
      <c r="H5800" t="s">
        <v>284</v>
      </c>
      <c r="I5800" s="12" t="str">
        <f t="shared" si="358"/>
        <v>819198900</v>
      </c>
      <c r="J5800" s="10">
        <v>46050</v>
      </c>
      <c r="K5800" s="11">
        <v>198900</v>
      </c>
      <c r="L5800" s="11">
        <f t="shared" si="356"/>
        <v>0</v>
      </c>
    </row>
    <row r="5801" spans="1:13">
      <c r="A5801" t="s">
        <v>684</v>
      </c>
      <c r="B5801" t="s">
        <v>41</v>
      </c>
      <c r="C5801">
        <v>485324</v>
      </c>
      <c r="D5801" s="10">
        <v>46021</v>
      </c>
      <c r="E5801" s="11">
        <v>204989</v>
      </c>
      <c r="F5801" t="s">
        <v>288</v>
      </c>
      <c r="G5801" s="10">
        <f t="shared" si="357"/>
        <v>46051</v>
      </c>
      <c r="H5801" t="s">
        <v>284</v>
      </c>
      <c r="I5801" s="12" t="str">
        <f t="shared" si="358"/>
        <v>485324204989</v>
      </c>
      <c r="J5801" s="10">
        <v>46020</v>
      </c>
      <c r="K5801" s="11">
        <v>204989</v>
      </c>
      <c r="L5801" s="11">
        <f t="shared" si="356"/>
        <v>0</v>
      </c>
    </row>
    <row r="5802" spans="1:13">
      <c r="A5802" t="s">
        <v>336</v>
      </c>
      <c r="B5802" t="s">
        <v>310</v>
      </c>
      <c r="C5802">
        <v>18315</v>
      </c>
      <c r="D5802" s="10">
        <v>46021</v>
      </c>
      <c r="E5802" s="11">
        <v>-1835880</v>
      </c>
      <c r="F5802" t="s">
        <v>288</v>
      </c>
      <c r="G5802" s="10">
        <f t="shared" si="357"/>
        <v>46051</v>
      </c>
      <c r="H5802" t="s">
        <v>311</v>
      </c>
      <c r="I5802" s="12" t="str">
        <f t="shared" si="358"/>
        <v>18315-1835880</v>
      </c>
      <c r="L5802" s="11">
        <f t="shared" si="356"/>
        <v>1835880</v>
      </c>
      <c r="M5802" t="s">
        <v>1169</v>
      </c>
    </row>
    <row r="5803" spans="1:13">
      <c r="A5803" t="s">
        <v>59</v>
      </c>
      <c r="B5803" t="s">
        <v>41</v>
      </c>
      <c r="C5803">
        <v>10592</v>
      </c>
      <c r="D5803" s="10">
        <v>46021</v>
      </c>
      <c r="E5803" s="11">
        <v>272356</v>
      </c>
      <c r="F5803" t="s">
        <v>288</v>
      </c>
      <c r="G5803" s="10">
        <f t="shared" si="357"/>
        <v>46051</v>
      </c>
      <c r="H5803" t="s">
        <v>284</v>
      </c>
      <c r="I5803" s="12" t="str">
        <f t="shared" si="358"/>
        <v>10592272356</v>
      </c>
      <c r="J5803" s="10">
        <v>46045</v>
      </c>
      <c r="K5803" s="11">
        <v>272356</v>
      </c>
      <c r="L5803" s="11">
        <f t="shared" si="356"/>
        <v>0</v>
      </c>
    </row>
    <row r="5804" spans="1:13">
      <c r="A5804" t="s">
        <v>67</v>
      </c>
      <c r="B5804" t="s">
        <v>41</v>
      </c>
      <c r="C5804">
        <v>51426</v>
      </c>
      <c r="D5804" s="10">
        <v>46021</v>
      </c>
      <c r="E5804" s="11">
        <v>3512030</v>
      </c>
      <c r="F5804" t="s">
        <v>288</v>
      </c>
      <c r="G5804" s="10">
        <f t="shared" si="357"/>
        <v>46051</v>
      </c>
      <c r="H5804" t="s">
        <v>284</v>
      </c>
      <c r="I5804" s="12" t="str">
        <f t="shared" si="358"/>
        <v>514263512030</v>
      </c>
      <c r="J5804" s="10">
        <v>46045</v>
      </c>
      <c r="K5804" s="11">
        <f>3512030-762976-493823-598765</f>
        <v>1656466</v>
      </c>
      <c r="L5804" s="11">
        <f t="shared" si="356"/>
        <v>-1855564</v>
      </c>
    </row>
    <row r="5805" spans="1:13">
      <c r="A5805" t="s">
        <v>1170</v>
      </c>
      <c r="B5805" t="s">
        <v>41</v>
      </c>
      <c r="C5805">
        <v>3896</v>
      </c>
      <c r="D5805" s="10">
        <v>46021</v>
      </c>
      <c r="E5805" s="11">
        <v>737800</v>
      </c>
      <c r="F5805" t="s">
        <v>288</v>
      </c>
      <c r="G5805" s="10">
        <f t="shared" si="357"/>
        <v>46051</v>
      </c>
      <c r="H5805" t="s">
        <v>284</v>
      </c>
      <c r="I5805" s="12" t="str">
        <f t="shared" si="358"/>
        <v>3896737800</v>
      </c>
      <c r="J5805" s="10">
        <v>46022</v>
      </c>
      <c r="K5805" s="11">
        <v>737800</v>
      </c>
      <c r="L5805" s="11">
        <f t="shared" si="356"/>
        <v>0</v>
      </c>
    </row>
    <row r="5806" spans="1:13">
      <c r="A5806" t="s">
        <v>336</v>
      </c>
      <c r="B5806" t="s">
        <v>41</v>
      </c>
      <c r="C5806">
        <v>68354</v>
      </c>
      <c r="D5806" s="10">
        <v>46021</v>
      </c>
      <c r="E5806" s="11">
        <v>1775870</v>
      </c>
      <c r="F5806" t="s">
        <v>288</v>
      </c>
      <c r="G5806" s="10">
        <f t="shared" si="357"/>
        <v>46051</v>
      </c>
      <c r="H5806" t="s">
        <v>284</v>
      </c>
      <c r="I5806" s="12" t="str">
        <f t="shared" si="358"/>
        <v>683541775870</v>
      </c>
      <c r="L5806" s="11">
        <f t="shared" si="356"/>
        <v>-1775870</v>
      </c>
      <c r="M5806" t="s">
        <v>1171</v>
      </c>
    </row>
    <row r="5807" spans="1:13">
      <c r="A5807" t="s">
        <v>941</v>
      </c>
      <c r="B5807" t="s">
        <v>41</v>
      </c>
      <c r="C5807">
        <v>102876</v>
      </c>
      <c r="D5807" s="10">
        <v>46022</v>
      </c>
      <c r="E5807" s="11">
        <v>263786</v>
      </c>
      <c r="F5807" t="s">
        <v>288</v>
      </c>
      <c r="G5807" s="10">
        <f t="shared" si="357"/>
        <v>46052</v>
      </c>
      <c r="H5807" t="s">
        <v>284</v>
      </c>
      <c r="I5807" s="12" t="str">
        <f t="shared" si="358"/>
        <v>102876263786</v>
      </c>
      <c r="J5807" s="10">
        <v>46022</v>
      </c>
      <c r="K5807" s="11">
        <v>263787</v>
      </c>
      <c r="L5807" s="11">
        <f t="shared" si="356"/>
        <v>1</v>
      </c>
    </row>
    <row r="5808" spans="1:13">
      <c r="A5808" t="s">
        <v>306</v>
      </c>
      <c r="B5808" t="s">
        <v>41</v>
      </c>
      <c r="C5808">
        <v>2234224</v>
      </c>
      <c r="D5808" s="10">
        <v>46022</v>
      </c>
      <c r="E5808" s="11">
        <v>119990</v>
      </c>
      <c r="F5808" t="s">
        <v>288</v>
      </c>
      <c r="G5808" s="10">
        <f t="shared" si="357"/>
        <v>46052</v>
      </c>
      <c r="H5808" t="s">
        <v>284</v>
      </c>
      <c r="I5808" s="12" t="str">
        <f t="shared" si="358"/>
        <v>2234224119990</v>
      </c>
      <c r="J5808" s="10">
        <v>46022</v>
      </c>
      <c r="K5808" s="11">
        <v>119990</v>
      </c>
      <c r="L5808" s="11">
        <f t="shared" ref="L5808:L5871" si="359">+K5808-E5808</f>
        <v>0</v>
      </c>
    </row>
    <row r="5809" spans="1:12">
      <c r="A5809" t="s">
        <v>880</v>
      </c>
      <c r="B5809" t="s">
        <v>41</v>
      </c>
      <c r="C5809">
        <v>4347</v>
      </c>
      <c r="D5809" s="10">
        <v>46022</v>
      </c>
      <c r="E5809" s="11">
        <v>190400</v>
      </c>
      <c r="F5809" t="s">
        <v>288</v>
      </c>
      <c r="G5809" s="10">
        <f t="shared" si="357"/>
        <v>46052</v>
      </c>
      <c r="H5809" t="s">
        <v>284</v>
      </c>
      <c r="I5809" s="12" t="str">
        <f t="shared" si="358"/>
        <v>4347190400</v>
      </c>
      <c r="J5809" s="10">
        <v>46009</v>
      </c>
      <c r="K5809" s="11">
        <v>190400</v>
      </c>
      <c r="L5809" s="11">
        <f t="shared" si="359"/>
        <v>0</v>
      </c>
    </row>
    <row r="5810" spans="1:12" ht="15.65" customHeight="1">
      <c r="A5810" t="s">
        <v>453</v>
      </c>
      <c r="B5810" t="s">
        <v>41</v>
      </c>
      <c r="C5810">
        <v>1997420</v>
      </c>
      <c r="D5810" s="10">
        <v>46022</v>
      </c>
      <c r="E5810" s="11">
        <v>799991</v>
      </c>
      <c r="F5810" t="s">
        <v>288</v>
      </c>
      <c r="G5810" s="10">
        <f t="shared" si="357"/>
        <v>46052</v>
      </c>
      <c r="H5810" t="s">
        <v>284</v>
      </c>
      <c r="I5810" s="12" t="str">
        <f t="shared" si="358"/>
        <v>1997420799991</v>
      </c>
      <c r="J5810" s="10">
        <v>46021</v>
      </c>
      <c r="K5810" s="11">
        <v>799991</v>
      </c>
      <c r="L5810" s="11">
        <f t="shared" si="359"/>
        <v>0</v>
      </c>
    </row>
    <row r="5811" spans="1:12">
      <c r="A5811" t="s">
        <v>453</v>
      </c>
      <c r="B5811" t="s">
        <v>41</v>
      </c>
      <c r="C5811">
        <v>1997419</v>
      </c>
      <c r="D5811" s="10">
        <v>46022</v>
      </c>
      <c r="E5811" s="11">
        <v>1319990</v>
      </c>
      <c r="F5811" t="s">
        <v>288</v>
      </c>
      <c r="G5811" s="10">
        <f t="shared" si="357"/>
        <v>46052</v>
      </c>
      <c r="H5811" t="s">
        <v>284</v>
      </c>
      <c r="I5811" s="12" t="str">
        <f t="shared" si="358"/>
        <v>19974191319990</v>
      </c>
      <c r="J5811" s="10">
        <v>46021</v>
      </c>
      <c r="K5811" s="11">
        <v>1319990</v>
      </c>
      <c r="L5811" s="11">
        <f t="shared" si="359"/>
        <v>0</v>
      </c>
    </row>
    <row r="5812" spans="1:12">
      <c r="A5812" s="148" t="s">
        <v>1139</v>
      </c>
      <c r="B5812" t="s">
        <v>310</v>
      </c>
      <c r="C5812">
        <v>10043</v>
      </c>
      <c r="D5812" s="10">
        <v>46022</v>
      </c>
      <c r="E5812" s="11">
        <v>0</v>
      </c>
      <c r="F5812" t="s">
        <v>288</v>
      </c>
      <c r="G5812" s="10">
        <f t="shared" si="357"/>
        <v>46052</v>
      </c>
      <c r="H5812" t="s">
        <v>311</v>
      </c>
      <c r="I5812" s="12" t="str">
        <f t="shared" si="358"/>
        <v>100430</v>
      </c>
      <c r="L5812" s="11">
        <f t="shared" si="359"/>
        <v>0</v>
      </c>
    </row>
    <row r="5813" spans="1:12">
      <c r="A5813" t="s">
        <v>67</v>
      </c>
      <c r="B5813" t="s">
        <v>310</v>
      </c>
      <c r="C5813">
        <v>17478</v>
      </c>
      <c r="D5813" s="10">
        <v>46022</v>
      </c>
      <c r="E5813" s="11">
        <v>-762976</v>
      </c>
      <c r="F5813" t="s">
        <v>288</v>
      </c>
      <c r="G5813" s="10">
        <f t="shared" si="357"/>
        <v>46052</v>
      </c>
      <c r="H5813" t="s">
        <v>311</v>
      </c>
      <c r="I5813" s="12" t="str">
        <f t="shared" si="358"/>
        <v>17478-762976</v>
      </c>
      <c r="L5813" s="11">
        <f t="shared" si="359"/>
        <v>762976</v>
      </c>
    </row>
    <row r="5814" spans="1:12">
      <c r="A5814" t="s">
        <v>67</v>
      </c>
      <c r="B5814" t="s">
        <v>310</v>
      </c>
      <c r="C5814">
        <v>17479</v>
      </c>
      <c r="D5814" s="10">
        <v>46022</v>
      </c>
      <c r="E5814" s="11">
        <v>-493823</v>
      </c>
      <c r="F5814" t="s">
        <v>288</v>
      </c>
      <c r="G5814" s="10">
        <f t="shared" si="357"/>
        <v>46052</v>
      </c>
      <c r="H5814" t="s">
        <v>311</v>
      </c>
      <c r="I5814" s="12" t="str">
        <f t="shared" si="358"/>
        <v>17479-493823</v>
      </c>
      <c r="L5814" s="11">
        <f t="shared" si="359"/>
        <v>493823</v>
      </c>
    </row>
    <row r="5815" spans="1:12">
      <c r="A5815" t="s">
        <v>66</v>
      </c>
      <c r="B5815" t="s">
        <v>41</v>
      </c>
      <c r="C5815">
        <v>50</v>
      </c>
      <c r="D5815" s="10">
        <v>46022</v>
      </c>
      <c r="E5815" s="11">
        <v>99960</v>
      </c>
      <c r="F5815" t="s">
        <v>288</v>
      </c>
      <c r="G5815" s="10">
        <f t="shared" si="357"/>
        <v>46052</v>
      </c>
      <c r="H5815" t="s">
        <v>284</v>
      </c>
      <c r="I5815" s="12" t="str">
        <f t="shared" si="358"/>
        <v>5099960</v>
      </c>
      <c r="J5815" s="10">
        <v>46045</v>
      </c>
      <c r="K5815" s="11">
        <v>99960</v>
      </c>
      <c r="L5815" s="11">
        <f t="shared" si="359"/>
        <v>0</v>
      </c>
    </row>
    <row r="5816" spans="1:12">
      <c r="A5816" t="s">
        <v>50</v>
      </c>
      <c r="B5816" t="s">
        <v>41</v>
      </c>
      <c r="C5816">
        <v>21730</v>
      </c>
      <c r="D5816" s="10">
        <v>46022</v>
      </c>
      <c r="E5816" s="11">
        <v>295601</v>
      </c>
      <c r="F5816" t="s">
        <v>288</v>
      </c>
      <c r="G5816" s="10">
        <f t="shared" si="357"/>
        <v>46052</v>
      </c>
      <c r="H5816" t="s">
        <v>284</v>
      </c>
      <c r="I5816" s="12" t="str">
        <f t="shared" si="358"/>
        <v>21730295601</v>
      </c>
      <c r="J5816" s="10">
        <v>46045</v>
      </c>
      <c r="K5816" s="11">
        <v>295601</v>
      </c>
      <c r="L5816" s="11">
        <f t="shared" si="359"/>
        <v>0</v>
      </c>
    </row>
    <row r="5817" spans="1:12">
      <c r="A5817" t="s">
        <v>50</v>
      </c>
      <c r="B5817" t="s">
        <v>41</v>
      </c>
      <c r="C5817">
        <v>21728</v>
      </c>
      <c r="D5817" s="10">
        <v>46022</v>
      </c>
      <c r="E5817" s="11">
        <v>94231</v>
      </c>
      <c r="F5817" t="s">
        <v>288</v>
      </c>
      <c r="G5817" s="10">
        <f t="shared" si="357"/>
        <v>46052</v>
      </c>
      <c r="H5817" t="s">
        <v>284</v>
      </c>
      <c r="I5817" s="12" t="str">
        <f t="shared" si="358"/>
        <v>2172894231</v>
      </c>
      <c r="J5817" s="10">
        <v>46045</v>
      </c>
      <c r="K5817" s="11">
        <v>94231</v>
      </c>
      <c r="L5817" s="11">
        <f t="shared" si="359"/>
        <v>0</v>
      </c>
    </row>
    <row r="5818" spans="1:12">
      <c r="A5818" t="s">
        <v>50</v>
      </c>
      <c r="B5818" t="s">
        <v>41</v>
      </c>
      <c r="C5818">
        <v>21734</v>
      </c>
      <c r="D5818" s="10">
        <v>46022</v>
      </c>
      <c r="E5818" s="11">
        <v>31921</v>
      </c>
      <c r="F5818" t="s">
        <v>288</v>
      </c>
      <c r="G5818" s="10">
        <f t="shared" si="357"/>
        <v>46052</v>
      </c>
      <c r="H5818" t="s">
        <v>284</v>
      </c>
      <c r="I5818" s="12" t="str">
        <f t="shared" si="358"/>
        <v>2173431921</v>
      </c>
      <c r="J5818" s="10">
        <v>46045</v>
      </c>
      <c r="K5818" s="11">
        <v>31921</v>
      </c>
      <c r="L5818" s="11">
        <f t="shared" si="359"/>
        <v>0</v>
      </c>
    </row>
    <row r="5819" spans="1:12">
      <c r="A5819" t="s">
        <v>50</v>
      </c>
      <c r="B5819" t="s">
        <v>41</v>
      </c>
      <c r="C5819">
        <v>21729</v>
      </c>
      <c r="D5819" s="10">
        <v>46022</v>
      </c>
      <c r="E5819" s="11">
        <v>483678</v>
      </c>
      <c r="F5819" t="s">
        <v>288</v>
      </c>
      <c r="G5819" s="10">
        <f t="shared" si="357"/>
        <v>46052</v>
      </c>
      <c r="H5819" t="s">
        <v>284</v>
      </c>
      <c r="I5819" s="12" t="str">
        <f t="shared" si="358"/>
        <v>21729483678</v>
      </c>
      <c r="J5819" s="10">
        <v>46045</v>
      </c>
      <c r="K5819" s="11">
        <v>483678</v>
      </c>
      <c r="L5819" s="11">
        <f t="shared" si="359"/>
        <v>0</v>
      </c>
    </row>
    <row r="5820" spans="1:12" ht="13.5" customHeight="1">
      <c r="A5820" t="s">
        <v>50</v>
      </c>
      <c r="B5820" t="s">
        <v>41</v>
      </c>
      <c r="C5820">
        <v>21732</v>
      </c>
      <c r="D5820" s="10">
        <v>46022</v>
      </c>
      <c r="E5820" s="11">
        <v>115682</v>
      </c>
      <c r="F5820" t="s">
        <v>288</v>
      </c>
      <c r="G5820" s="10">
        <f t="shared" si="357"/>
        <v>46052</v>
      </c>
      <c r="H5820" t="s">
        <v>284</v>
      </c>
      <c r="I5820" s="12" t="str">
        <f t="shared" si="358"/>
        <v>21732115682</v>
      </c>
      <c r="J5820" s="10">
        <v>46045</v>
      </c>
      <c r="K5820" s="11">
        <v>115682</v>
      </c>
      <c r="L5820" s="11">
        <f t="shared" si="359"/>
        <v>0</v>
      </c>
    </row>
    <row r="5821" spans="1:12">
      <c r="A5821" t="s">
        <v>50</v>
      </c>
      <c r="B5821" t="s">
        <v>41</v>
      </c>
      <c r="C5821">
        <v>21735</v>
      </c>
      <c r="D5821" s="10">
        <v>46022</v>
      </c>
      <c r="E5821" s="11">
        <v>95840</v>
      </c>
      <c r="F5821" t="s">
        <v>288</v>
      </c>
      <c r="G5821" s="10">
        <f t="shared" si="357"/>
        <v>46052</v>
      </c>
      <c r="H5821" t="s">
        <v>284</v>
      </c>
      <c r="I5821" s="12" t="str">
        <f t="shared" si="358"/>
        <v>2173595840</v>
      </c>
      <c r="J5821" s="10">
        <v>46045</v>
      </c>
      <c r="K5821" s="11">
        <v>95840</v>
      </c>
      <c r="L5821" s="11">
        <f t="shared" si="359"/>
        <v>0</v>
      </c>
    </row>
    <row r="5822" spans="1:12">
      <c r="A5822" t="s">
        <v>50</v>
      </c>
      <c r="B5822" t="s">
        <v>41</v>
      </c>
      <c r="C5822">
        <v>21733</v>
      </c>
      <c r="D5822" s="10">
        <v>46022</v>
      </c>
      <c r="E5822" s="11">
        <v>71761</v>
      </c>
      <c r="F5822" t="s">
        <v>288</v>
      </c>
      <c r="G5822" s="10">
        <f t="shared" si="357"/>
        <v>46052</v>
      </c>
      <c r="H5822" t="s">
        <v>284</v>
      </c>
      <c r="I5822" s="12" t="str">
        <f t="shared" si="358"/>
        <v>2173371761</v>
      </c>
      <c r="J5822" s="10">
        <v>46045</v>
      </c>
      <c r="K5822" s="11">
        <v>71761</v>
      </c>
      <c r="L5822" s="11">
        <f t="shared" si="359"/>
        <v>0</v>
      </c>
    </row>
    <row r="5823" spans="1:12">
      <c r="A5823" t="s">
        <v>50</v>
      </c>
      <c r="B5823" t="s">
        <v>41</v>
      </c>
      <c r="C5823">
        <v>21736</v>
      </c>
      <c r="D5823" s="10">
        <v>46022</v>
      </c>
      <c r="E5823" s="11">
        <v>42313</v>
      </c>
      <c r="F5823" t="s">
        <v>288</v>
      </c>
      <c r="G5823" s="10">
        <f t="shared" si="357"/>
        <v>46052</v>
      </c>
      <c r="H5823" t="s">
        <v>284</v>
      </c>
      <c r="I5823" s="12" t="str">
        <f t="shared" si="358"/>
        <v>2173642313</v>
      </c>
      <c r="J5823" s="10">
        <v>46045</v>
      </c>
      <c r="K5823" s="11">
        <v>42313</v>
      </c>
      <c r="L5823" s="11">
        <f t="shared" si="359"/>
        <v>0</v>
      </c>
    </row>
    <row r="5824" spans="1:12">
      <c r="A5824" t="s">
        <v>50</v>
      </c>
      <c r="B5824" t="s">
        <v>41</v>
      </c>
      <c r="C5824">
        <v>21731</v>
      </c>
      <c r="D5824" s="10">
        <v>46022</v>
      </c>
      <c r="E5824" s="11">
        <v>185106</v>
      </c>
      <c r="F5824" t="s">
        <v>288</v>
      </c>
      <c r="G5824" s="10">
        <f t="shared" si="357"/>
        <v>46052</v>
      </c>
      <c r="H5824" t="s">
        <v>284</v>
      </c>
      <c r="I5824" s="12" t="str">
        <f t="shared" si="358"/>
        <v>21731185106</v>
      </c>
      <c r="J5824" s="10">
        <v>46045</v>
      </c>
      <c r="K5824" s="11">
        <v>185106</v>
      </c>
      <c r="L5824" s="11">
        <f t="shared" si="359"/>
        <v>0</v>
      </c>
    </row>
    <row r="5825" spans="1:13">
      <c r="A5825" t="s">
        <v>46</v>
      </c>
      <c r="B5825" t="s">
        <v>41</v>
      </c>
      <c r="C5825">
        <v>26822</v>
      </c>
      <c r="D5825" s="10">
        <v>46022</v>
      </c>
      <c r="E5825" s="11">
        <v>2836908</v>
      </c>
      <c r="F5825" t="s">
        <v>288</v>
      </c>
      <c r="G5825" s="10">
        <f t="shared" si="357"/>
        <v>46052</v>
      </c>
      <c r="H5825" t="s">
        <v>284</v>
      </c>
      <c r="I5825" s="12" t="str">
        <f t="shared" si="358"/>
        <v>268222836908</v>
      </c>
      <c r="J5825" s="10">
        <v>46045</v>
      </c>
      <c r="K5825" s="11">
        <v>2836908</v>
      </c>
      <c r="L5825" s="11">
        <f t="shared" si="359"/>
        <v>0</v>
      </c>
    </row>
    <row r="5826" spans="1:13">
      <c r="A5826" t="s">
        <v>67</v>
      </c>
      <c r="B5826" t="s">
        <v>41</v>
      </c>
      <c r="C5826">
        <v>51467</v>
      </c>
      <c r="D5826" s="10">
        <v>46022</v>
      </c>
      <c r="E5826" s="11">
        <v>5214838</v>
      </c>
      <c r="F5826" t="s">
        <v>288</v>
      </c>
      <c r="G5826" s="10">
        <f t="shared" ref="G5826:G5889" si="360">+D5826+30</f>
        <v>46052</v>
      </c>
      <c r="H5826" t="s">
        <v>284</v>
      </c>
      <c r="I5826" s="12" t="str">
        <f t="shared" ref="I5826:I5889" si="361">+C5826&amp;E5826</f>
        <v>514675214838</v>
      </c>
      <c r="J5826" s="10">
        <v>46045</v>
      </c>
      <c r="K5826" s="11">
        <v>5214838</v>
      </c>
      <c r="L5826" s="11">
        <f t="shared" si="359"/>
        <v>0</v>
      </c>
    </row>
    <row r="5827" spans="1:13">
      <c r="A5827" t="s">
        <v>67</v>
      </c>
      <c r="B5827" t="s">
        <v>310</v>
      </c>
      <c r="C5827">
        <v>17480</v>
      </c>
      <c r="D5827" s="10">
        <v>46022</v>
      </c>
      <c r="E5827" s="11">
        <v>-598765</v>
      </c>
      <c r="F5827" t="s">
        <v>288</v>
      </c>
      <c r="G5827" s="10">
        <f t="shared" si="360"/>
        <v>46052</v>
      </c>
      <c r="H5827" t="s">
        <v>311</v>
      </c>
      <c r="I5827" s="12" t="str">
        <f t="shared" si="361"/>
        <v>17480-598765</v>
      </c>
      <c r="L5827" s="11">
        <f t="shared" si="359"/>
        <v>598765</v>
      </c>
    </row>
    <row r="5828" spans="1:13">
      <c r="A5828" t="s">
        <v>127</v>
      </c>
      <c r="B5828" t="s">
        <v>297</v>
      </c>
      <c r="C5828">
        <v>274674</v>
      </c>
      <c r="D5828" s="10">
        <v>46023</v>
      </c>
      <c r="E5828" s="11">
        <v>208637</v>
      </c>
      <c r="F5828" t="s">
        <v>288</v>
      </c>
      <c r="G5828" s="10">
        <f t="shared" si="360"/>
        <v>46053</v>
      </c>
      <c r="H5828" t="s">
        <v>284</v>
      </c>
      <c r="I5828" s="12" t="str">
        <f t="shared" si="361"/>
        <v>274674208637</v>
      </c>
      <c r="J5828" s="10">
        <v>46045</v>
      </c>
      <c r="K5828" s="11">
        <v>208637</v>
      </c>
      <c r="L5828" s="11">
        <f t="shared" si="359"/>
        <v>0</v>
      </c>
    </row>
    <row r="5829" spans="1:13">
      <c r="A5829" t="s">
        <v>649</v>
      </c>
      <c r="B5829" t="s">
        <v>41</v>
      </c>
      <c r="C5829">
        <v>4441</v>
      </c>
      <c r="D5829" s="10">
        <v>46024</v>
      </c>
      <c r="E5829" s="11">
        <v>108756</v>
      </c>
      <c r="F5829" t="s">
        <v>288</v>
      </c>
      <c r="G5829" s="10">
        <f t="shared" si="360"/>
        <v>46054</v>
      </c>
      <c r="H5829" t="s">
        <v>284</v>
      </c>
      <c r="I5829" s="12" t="str">
        <f t="shared" si="361"/>
        <v>4441108756</v>
      </c>
      <c r="J5829" s="10">
        <v>46027</v>
      </c>
      <c r="K5829" s="11">
        <v>108756</v>
      </c>
      <c r="L5829" s="11">
        <f t="shared" si="359"/>
        <v>0</v>
      </c>
    </row>
    <row r="5830" spans="1:13">
      <c r="A5830" t="s">
        <v>295</v>
      </c>
      <c r="B5830" t="s">
        <v>41</v>
      </c>
      <c r="C5830">
        <v>43550</v>
      </c>
      <c r="D5830" s="10">
        <v>46024</v>
      </c>
      <c r="E5830" s="11">
        <v>47600</v>
      </c>
      <c r="F5830" t="s">
        <v>288</v>
      </c>
      <c r="G5830" s="10">
        <f t="shared" si="360"/>
        <v>46054</v>
      </c>
      <c r="H5830" t="s">
        <v>284</v>
      </c>
      <c r="I5830" s="12" t="str">
        <f t="shared" si="361"/>
        <v>4355047600</v>
      </c>
      <c r="J5830" s="10">
        <v>46024</v>
      </c>
      <c r="K5830" s="11">
        <v>47600</v>
      </c>
      <c r="L5830" s="11">
        <f t="shared" si="359"/>
        <v>0</v>
      </c>
    </row>
    <row r="5831" spans="1:13">
      <c r="A5831" t="s">
        <v>668</v>
      </c>
      <c r="B5831" t="s">
        <v>297</v>
      </c>
      <c r="C5831">
        <v>14513759</v>
      </c>
      <c r="D5831" s="10">
        <v>46024</v>
      </c>
      <c r="E5831" s="11">
        <v>0</v>
      </c>
      <c r="F5831" t="s">
        <v>288</v>
      </c>
      <c r="G5831" s="10">
        <f t="shared" si="360"/>
        <v>46054</v>
      </c>
      <c r="H5831" t="s">
        <v>284</v>
      </c>
      <c r="I5831" s="12" t="str">
        <f t="shared" si="361"/>
        <v>145137590</v>
      </c>
      <c r="J5831" s="10">
        <v>46024</v>
      </c>
      <c r="K5831" s="11">
        <v>0</v>
      </c>
      <c r="L5831" s="11">
        <f t="shared" si="359"/>
        <v>0</v>
      </c>
    </row>
    <row r="5832" spans="1:13">
      <c r="A5832" t="s">
        <v>55</v>
      </c>
      <c r="B5832" t="s">
        <v>41</v>
      </c>
      <c r="C5832">
        <v>1253480</v>
      </c>
      <c r="D5832" s="10">
        <v>46024</v>
      </c>
      <c r="E5832" s="11">
        <v>188520</v>
      </c>
      <c r="F5832" t="s">
        <v>288</v>
      </c>
      <c r="G5832" s="10">
        <f t="shared" si="360"/>
        <v>46054</v>
      </c>
      <c r="H5832" t="s">
        <v>284</v>
      </c>
      <c r="I5832" s="12" t="str">
        <f t="shared" si="361"/>
        <v>1253480188520</v>
      </c>
      <c r="J5832" s="10">
        <v>46045</v>
      </c>
      <c r="K5832" s="11">
        <v>188520</v>
      </c>
      <c r="L5832" s="11">
        <f t="shared" si="359"/>
        <v>0</v>
      </c>
    </row>
    <row r="5833" spans="1:13">
      <c r="A5833" t="s">
        <v>55</v>
      </c>
      <c r="B5833" t="s">
        <v>41</v>
      </c>
      <c r="C5833">
        <v>1253478</v>
      </c>
      <c r="D5833" s="10">
        <v>46024</v>
      </c>
      <c r="E5833" s="11">
        <v>1909836</v>
      </c>
      <c r="F5833" t="s">
        <v>288</v>
      </c>
      <c r="G5833" s="10">
        <f t="shared" si="360"/>
        <v>46054</v>
      </c>
      <c r="H5833" t="s">
        <v>284</v>
      </c>
      <c r="I5833" s="12" t="str">
        <f t="shared" si="361"/>
        <v>12534781909836</v>
      </c>
      <c r="J5833" s="10">
        <v>46045</v>
      </c>
      <c r="K5833" s="11">
        <v>1909836</v>
      </c>
      <c r="L5833" s="11">
        <f t="shared" si="359"/>
        <v>0</v>
      </c>
    </row>
    <row r="5834" spans="1:13">
      <c r="A5834" t="s">
        <v>654</v>
      </c>
      <c r="B5834" t="s">
        <v>41</v>
      </c>
      <c r="C5834">
        <v>10753737</v>
      </c>
      <c r="D5834" s="10">
        <v>46025</v>
      </c>
      <c r="E5834" s="11">
        <v>6990</v>
      </c>
      <c r="F5834" t="s">
        <v>288</v>
      </c>
      <c r="G5834" s="10">
        <f t="shared" si="360"/>
        <v>46055</v>
      </c>
      <c r="H5834" t="s">
        <v>284</v>
      </c>
      <c r="I5834" s="12" t="str">
        <f t="shared" si="361"/>
        <v>107537376990</v>
      </c>
      <c r="J5834" s="10">
        <v>46025</v>
      </c>
      <c r="K5834" s="11">
        <v>6990</v>
      </c>
      <c r="L5834" s="11">
        <f t="shared" si="359"/>
        <v>0</v>
      </c>
    </row>
    <row r="5835" spans="1:13">
      <c r="A5835" t="s">
        <v>478</v>
      </c>
      <c r="B5835" t="s">
        <v>310</v>
      </c>
      <c r="C5835">
        <v>2235</v>
      </c>
      <c r="D5835" s="10">
        <v>46026</v>
      </c>
      <c r="E5835" s="11">
        <v>-189900</v>
      </c>
      <c r="F5835" t="s">
        <v>288</v>
      </c>
      <c r="G5835" s="10">
        <f t="shared" si="360"/>
        <v>46056</v>
      </c>
      <c r="H5835" t="s">
        <v>311</v>
      </c>
      <c r="I5835" s="12" t="str">
        <f t="shared" si="361"/>
        <v>2235-189900</v>
      </c>
      <c r="L5835" s="11">
        <f t="shared" si="359"/>
        <v>189900</v>
      </c>
      <c r="M5835" t="s">
        <v>1172</v>
      </c>
    </row>
    <row r="5836" spans="1:13">
      <c r="A5836" t="s">
        <v>478</v>
      </c>
      <c r="B5836" t="s">
        <v>41</v>
      </c>
      <c r="C5836">
        <v>825</v>
      </c>
      <c r="D5836" s="10">
        <v>46026</v>
      </c>
      <c r="E5836" s="11">
        <v>189900</v>
      </c>
      <c r="F5836" t="s">
        <v>288</v>
      </c>
      <c r="G5836" s="10">
        <f t="shared" si="360"/>
        <v>46056</v>
      </c>
      <c r="H5836" t="s">
        <v>284</v>
      </c>
      <c r="I5836" s="12" t="str">
        <f t="shared" si="361"/>
        <v>825189900</v>
      </c>
      <c r="J5836" s="10">
        <v>46050</v>
      </c>
      <c r="K5836" s="11">
        <v>189900</v>
      </c>
      <c r="L5836" s="11">
        <f t="shared" si="359"/>
        <v>0</v>
      </c>
    </row>
    <row r="5837" spans="1:13">
      <c r="A5837" t="s">
        <v>668</v>
      </c>
      <c r="B5837" t="s">
        <v>41</v>
      </c>
      <c r="C5837">
        <v>54327363</v>
      </c>
      <c r="D5837" s="10">
        <v>46027</v>
      </c>
      <c r="E5837" s="11">
        <v>8510</v>
      </c>
      <c r="F5837" t="s">
        <v>288</v>
      </c>
      <c r="G5837" s="10">
        <f t="shared" si="360"/>
        <v>46057</v>
      </c>
      <c r="H5837" t="s">
        <v>284</v>
      </c>
      <c r="I5837" s="12" t="str">
        <f t="shared" si="361"/>
        <v>543273638510</v>
      </c>
      <c r="J5837" s="10">
        <v>46027</v>
      </c>
      <c r="K5837" s="11">
        <v>8510</v>
      </c>
      <c r="L5837" s="11">
        <f t="shared" si="359"/>
        <v>0</v>
      </c>
    </row>
    <row r="5838" spans="1:13">
      <c r="A5838" t="s">
        <v>53</v>
      </c>
      <c r="B5838" t="s">
        <v>41</v>
      </c>
      <c r="C5838">
        <v>32516</v>
      </c>
      <c r="D5838" s="10">
        <v>46027</v>
      </c>
      <c r="E5838" s="11">
        <v>4615282</v>
      </c>
      <c r="F5838" t="s">
        <v>288</v>
      </c>
      <c r="G5838" s="10">
        <f t="shared" si="360"/>
        <v>46057</v>
      </c>
      <c r="H5838" t="s">
        <v>284</v>
      </c>
      <c r="I5838" s="12" t="str">
        <f t="shared" si="361"/>
        <v>325164615282</v>
      </c>
      <c r="J5838" s="10">
        <v>46045</v>
      </c>
      <c r="K5838" s="11">
        <f>4615282-1279833</f>
        <v>3335449</v>
      </c>
      <c r="L5838" s="251">
        <f t="shared" si="359"/>
        <v>-1279833</v>
      </c>
      <c r="M5838" s="46" t="s">
        <v>1173</v>
      </c>
    </row>
    <row r="5839" spans="1:13">
      <c r="A5839" t="s">
        <v>53</v>
      </c>
      <c r="B5839" t="s">
        <v>41</v>
      </c>
      <c r="C5839">
        <v>32517</v>
      </c>
      <c r="D5839" s="10">
        <v>46027</v>
      </c>
      <c r="E5839" s="11">
        <v>359957</v>
      </c>
      <c r="F5839" t="s">
        <v>288</v>
      </c>
      <c r="G5839" s="10">
        <f t="shared" si="360"/>
        <v>46057</v>
      </c>
      <c r="H5839" t="s">
        <v>284</v>
      </c>
      <c r="I5839" s="12" t="str">
        <f t="shared" si="361"/>
        <v>32517359957</v>
      </c>
      <c r="J5839" s="10">
        <v>46045</v>
      </c>
      <c r="K5839" s="11">
        <v>359957</v>
      </c>
      <c r="L5839" s="11">
        <f t="shared" si="359"/>
        <v>0</v>
      </c>
    </row>
    <row r="5840" spans="1:13">
      <c r="A5840" t="s">
        <v>98</v>
      </c>
      <c r="B5840" t="s">
        <v>41</v>
      </c>
      <c r="C5840">
        <v>11283</v>
      </c>
      <c r="D5840" s="10">
        <v>46027</v>
      </c>
      <c r="E5840" s="11">
        <v>23128</v>
      </c>
      <c r="F5840" t="s">
        <v>288</v>
      </c>
      <c r="G5840" s="10">
        <f t="shared" si="360"/>
        <v>46057</v>
      </c>
      <c r="H5840" t="s">
        <v>284</v>
      </c>
      <c r="I5840" s="12" t="str">
        <f t="shared" si="361"/>
        <v>1128323128</v>
      </c>
      <c r="J5840" s="10">
        <v>46045</v>
      </c>
      <c r="K5840" s="11">
        <v>23128</v>
      </c>
      <c r="L5840" s="11">
        <f t="shared" si="359"/>
        <v>0</v>
      </c>
    </row>
    <row r="5841" spans="1:12">
      <c r="A5841" t="s">
        <v>98</v>
      </c>
      <c r="B5841" t="s">
        <v>41</v>
      </c>
      <c r="C5841">
        <v>11286</v>
      </c>
      <c r="D5841" s="10">
        <v>46027</v>
      </c>
      <c r="E5841" s="11">
        <v>435457</v>
      </c>
      <c r="F5841" t="s">
        <v>288</v>
      </c>
      <c r="G5841" s="10">
        <f t="shared" si="360"/>
        <v>46057</v>
      </c>
      <c r="H5841" t="s">
        <v>284</v>
      </c>
      <c r="I5841" s="12" t="str">
        <f t="shared" si="361"/>
        <v>11286435457</v>
      </c>
      <c r="J5841" s="10">
        <v>46045</v>
      </c>
      <c r="K5841" s="11">
        <v>435457</v>
      </c>
      <c r="L5841" s="11">
        <f t="shared" si="359"/>
        <v>0</v>
      </c>
    </row>
    <row r="5842" spans="1:12">
      <c r="A5842" t="s">
        <v>98</v>
      </c>
      <c r="B5842" t="s">
        <v>41</v>
      </c>
      <c r="C5842">
        <v>11285</v>
      </c>
      <c r="D5842" s="10">
        <v>46027</v>
      </c>
      <c r="E5842" s="11">
        <v>282560</v>
      </c>
      <c r="F5842" t="s">
        <v>288</v>
      </c>
      <c r="G5842" s="10">
        <f t="shared" si="360"/>
        <v>46057</v>
      </c>
      <c r="H5842" t="s">
        <v>284</v>
      </c>
      <c r="I5842" s="12" t="str">
        <f t="shared" si="361"/>
        <v>11285282560</v>
      </c>
      <c r="J5842" s="10">
        <v>46045</v>
      </c>
      <c r="K5842" s="11">
        <v>282560</v>
      </c>
      <c r="L5842" s="11">
        <f t="shared" si="359"/>
        <v>0</v>
      </c>
    </row>
    <row r="5843" spans="1:12">
      <c r="A5843" t="s">
        <v>98</v>
      </c>
      <c r="B5843" t="s">
        <v>41</v>
      </c>
      <c r="C5843">
        <v>11284</v>
      </c>
      <c r="D5843" s="10">
        <v>46027</v>
      </c>
      <c r="E5843" s="11">
        <v>61272</v>
      </c>
      <c r="F5843" t="s">
        <v>288</v>
      </c>
      <c r="G5843" s="10">
        <f t="shared" si="360"/>
        <v>46057</v>
      </c>
      <c r="H5843" t="s">
        <v>284</v>
      </c>
      <c r="I5843" s="12" t="str">
        <f t="shared" si="361"/>
        <v>1128461272</v>
      </c>
      <c r="J5843" s="10">
        <v>46045</v>
      </c>
      <c r="K5843" s="11">
        <v>61272</v>
      </c>
      <c r="L5843" s="11">
        <f t="shared" si="359"/>
        <v>0</v>
      </c>
    </row>
    <row r="5844" spans="1:12">
      <c r="A5844" t="s">
        <v>305</v>
      </c>
      <c r="B5844" t="s">
        <v>41</v>
      </c>
      <c r="C5844">
        <v>5513567</v>
      </c>
      <c r="D5844" s="10">
        <v>46027</v>
      </c>
      <c r="E5844" s="11">
        <v>1570930</v>
      </c>
      <c r="F5844" t="s">
        <v>288</v>
      </c>
      <c r="G5844" s="10">
        <f t="shared" si="360"/>
        <v>46057</v>
      </c>
      <c r="H5844" t="s">
        <v>284</v>
      </c>
      <c r="I5844" s="12" t="str">
        <f t="shared" si="361"/>
        <v>55135671570930</v>
      </c>
      <c r="J5844" s="10">
        <v>46031</v>
      </c>
      <c r="K5844" s="11">
        <v>1570930</v>
      </c>
      <c r="L5844" s="11">
        <f t="shared" si="359"/>
        <v>0</v>
      </c>
    </row>
    <row r="5845" spans="1:12">
      <c r="A5845" t="s">
        <v>478</v>
      </c>
      <c r="B5845" t="s">
        <v>41</v>
      </c>
      <c r="C5845">
        <v>828</v>
      </c>
      <c r="D5845" s="10">
        <v>46027</v>
      </c>
      <c r="E5845" s="11">
        <v>198900</v>
      </c>
      <c r="F5845" t="s">
        <v>288</v>
      </c>
      <c r="G5845" s="10">
        <f t="shared" si="360"/>
        <v>46057</v>
      </c>
      <c r="H5845" t="s">
        <v>284</v>
      </c>
      <c r="I5845" s="12" t="str">
        <f t="shared" si="361"/>
        <v>828198900</v>
      </c>
      <c r="J5845" s="10">
        <v>46050</v>
      </c>
      <c r="K5845" s="11">
        <v>198900</v>
      </c>
      <c r="L5845" s="11">
        <f t="shared" si="359"/>
        <v>0</v>
      </c>
    </row>
    <row r="5846" spans="1:12">
      <c r="A5846" t="s">
        <v>478</v>
      </c>
      <c r="B5846" t="s">
        <v>41</v>
      </c>
      <c r="C5846">
        <v>827</v>
      </c>
      <c r="D5846" s="10">
        <v>46027</v>
      </c>
      <c r="E5846" s="11">
        <v>388800</v>
      </c>
      <c r="F5846" t="s">
        <v>288</v>
      </c>
      <c r="G5846" s="10">
        <f t="shared" si="360"/>
        <v>46057</v>
      </c>
      <c r="H5846" t="s">
        <v>284</v>
      </c>
      <c r="I5846" s="12" t="str">
        <f t="shared" si="361"/>
        <v>827388800</v>
      </c>
      <c r="J5846" s="10">
        <v>46050</v>
      </c>
      <c r="K5846" s="11">
        <v>388800</v>
      </c>
      <c r="L5846" s="11">
        <f t="shared" si="359"/>
        <v>0</v>
      </c>
    </row>
    <row r="5847" spans="1:12">
      <c r="A5847" t="s">
        <v>478</v>
      </c>
      <c r="B5847" t="s">
        <v>41</v>
      </c>
      <c r="C5847">
        <v>829</v>
      </c>
      <c r="D5847" s="10">
        <v>46027</v>
      </c>
      <c r="E5847" s="11">
        <v>625900</v>
      </c>
      <c r="F5847" t="s">
        <v>288</v>
      </c>
      <c r="G5847" s="10">
        <f t="shared" si="360"/>
        <v>46057</v>
      </c>
      <c r="H5847" t="s">
        <v>284</v>
      </c>
      <c r="I5847" s="12" t="str">
        <f t="shared" si="361"/>
        <v>829625900</v>
      </c>
      <c r="J5847" s="10">
        <v>46050</v>
      </c>
      <c r="K5847" s="11">
        <v>625900</v>
      </c>
      <c r="L5847" s="11">
        <f t="shared" si="359"/>
        <v>0</v>
      </c>
    </row>
    <row r="5848" spans="1:12">
      <c r="A5848" t="s">
        <v>413</v>
      </c>
      <c r="B5848" t="s">
        <v>41</v>
      </c>
      <c r="C5848">
        <v>11216</v>
      </c>
      <c r="D5848" s="10">
        <v>46028</v>
      </c>
      <c r="E5848" s="11">
        <v>4791001</v>
      </c>
      <c r="F5848" t="s">
        <v>288</v>
      </c>
      <c r="G5848" s="10">
        <f t="shared" si="360"/>
        <v>46058</v>
      </c>
      <c r="H5848" t="s">
        <v>284</v>
      </c>
      <c r="I5848" s="12" t="str">
        <f t="shared" si="361"/>
        <v>112164791001</v>
      </c>
      <c r="J5848" s="10">
        <v>46028</v>
      </c>
      <c r="K5848" s="11">
        <v>4660670</v>
      </c>
      <c r="L5848" s="11">
        <f t="shared" si="359"/>
        <v>-130331</v>
      </c>
    </row>
    <row r="5849" spans="1:12">
      <c r="A5849" t="s">
        <v>47</v>
      </c>
      <c r="B5849" t="s">
        <v>41</v>
      </c>
      <c r="C5849">
        <v>14893</v>
      </c>
      <c r="D5849" s="10">
        <v>46028</v>
      </c>
      <c r="E5849" s="11">
        <v>5271693</v>
      </c>
      <c r="F5849" t="s">
        <v>288</v>
      </c>
      <c r="G5849" s="10">
        <f t="shared" si="360"/>
        <v>46058</v>
      </c>
      <c r="H5849" t="s">
        <v>284</v>
      </c>
      <c r="I5849" s="12" t="str">
        <f t="shared" si="361"/>
        <v>148935271693</v>
      </c>
      <c r="J5849" s="10">
        <v>46045</v>
      </c>
      <c r="K5849" s="11">
        <v>5271693</v>
      </c>
      <c r="L5849" s="11">
        <f t="shared" si="359"/>
        <v>0</v>
      </c>
    </row>
    <row r="5850" spans="1:12">
      <c r="A5850" t="s">
        <v>478</v>
      </c>
      <c r="B5850" t="s">
        <v>41</v>
      </c>
      <c r="C5850">
        <v>831</v>
      </c>
      <c r="D5850" s="10">
        <v>46028</v>
      </c>
      <c r="E5850" s="11">
        <v>9000</v>
      </c>
      <c r="F5850" t="s">
        <v>288</v>
      </c>
      <c r="G5850" s="10">
        <f t="shared" si="360"/>
        <v>46058</v>
      </c>
      <c r="H5850" t="s">
        <v>284</v>
      </c>
      <c r="I5850" s="12" t="str">
        <f t="shared" si="361"/>
        <v>8319000</v>
      </c>
      <c r="J5850" s="10">
        <v>46050</v>
      </c>
      <c r="K5850" s="11">
        <v>9000</v>
      </c>
      <c r="L5850" s="11">
        <f t="shared" si="359"/>
        <v>0</v>
      </c>
    </row>
    <row r="5851" spans="1:12">
      <c r="A5851" t="s">
        <v>478</v>
      </c>
      <c r="B5851" t="s">
        <v>41</v>
      </c>
      <c r="C5851">
        <v>830</v>
      </c>
      <c r="D5851" s="10">
        <v>46028</v>
      </c>
      <c r="E5851" s="11">
        <v>9000</v>
      </c>
      <c r="F5851" t="s">
        <v>288</v>
      </c>
      <c r="G5851" s="10">
        <f t="shared" si="360"/>
        <v>46058</v>
      </c>
      <c r="H5851" t="s">
        <v>284</v>
      </c>
      <c r="I5851" s="12" t="str">
        <f t="shared" si="361"/>
        <v>8309000</v>
      </c>
      <c r="J5851" s="10">
        <v>46050</v>
      </c>
      <c r="K5851" s="11">
        <v>9000</v>
      </c>
      <c r="L5851" s="11">
        <f t="shared" si="359"/>
        <v>0</v>
      </c>
    </row>
    <row r="5852" spans="1:12">
      <c r="A5852" t="s">
        <v>128</v>
      </c>
      <c r="B5852" t="s">
        <v>41</v>
      </c>
      <c r="C5852">
        <v>892044</v>
      </c>
      <c r="D5852" s="10">
        <v>46028</v>
      </c>
      <c r="E5852" s="11">
        <v>737986</v>
      </c>
      <c r="F5852" t="s">
        <v>288</v>
      </c>
      <c r="G5852" s="10">
        <f t="shared" si="360"/>
        <v>46058</v>
      </c>
      <c r="H5852" t="s">
        <v>284</v>
      </c>
      <c r="I5852" s="12" t="str">
        <f t="shared" si="361"/>
        <v>892044737986</v>
      </c>
      <c r="J5852" s="10">
        <v>46045</v>
      </c>
      <c r="K5852" s="11">
        <v>737986</v>
      </c>
      <c r="L5852" s="11">
        <f t="shared" si="359"/>
        <v>0</v>
      </c>
    </row>
    <row r="5853" spans="1:12">
      <c r="A5853" t="s">
        <v>62</v>
      </c>
      <c r="B5853" t="s">
        <v>41</v>
      </c>
      <c r="C5853">
        <v>343</v>
      </c>
      <c r="D5853" s="10">
        <v>46029</v>
      </c>
      <c r="E5853" s="11">
        <v>26716</v>
      </c>
      <c r="F5853" t="s">
        <v>288</v>
      </c>
      <c r="G5853" s="10">
        <f t="shared" si="360"/>
        <v>46059</v>
      </c>
      <c r="H5853" t="s">
        <v>284</v>
      </c>
      <c r="I5853" s="12" t="str">
        <f t="shared" si="361"/>
        <v>34326716</v>
      </c>
      <c r="J5853" s="10">
        <v>46058</v>
      </c>
      <c r="K5853" s="11">
        <v>26716</v>
      </c>
      <c r="L5853" s="11">
        <f t="shared" si="359"/>
        <v>0</v>
      </c>
    </row>
    <row r="5854" spans="1:12">
      <c r="A5854" t="s">
        <v>182</v>
      </c>
      <c r="B5854" t="s">
        <v>41</v>
      </c>
      <c r="C5854">
        <v>1447780</v>
      </c>
      <c r="D5854" s="10">
        <v>46029</v>
      </c>
      <c r="E5854" s="11">
        <v>964852</v>
      </c>
      <c r="F5854" t="s">
        <v>288</v>
      </c>
      <c r="G5854" s="10">
        <f t="shared" si="360"/>
        <v>46059</v>
      </c>
      <c r="H5854" t="s">
        <v>284</v>
      </c>
      <c r="I5854" s="12" t="str">
        <f t="shared" si="361"/>
        <v>1447780964852</v>
      </c>
      <c r="J5854" s="10">
        <v>46058</v>
      </c>
      <c r="K5854" s="11">
        <v>964852</v>
      </c>
      <c r="L5854" s="11">
        <f t="shared" si="359"/>
        <v>0</v>
      </c>
    </row>
    <row r="5855" spans="1:12">
      <c r="A5855" t="s">
        <v>316</v>
      </c>
      <c r="B5855" t="s">
        <v>41</v>
      </c>
      <c r="C5855">
        <v>37185104</v>
      </c>
      <c r="D5855" s="10">
        <v>46029</v>
      </c>
      <c r="E5855" s="11">
        <v>1359461</v>
      </c>
      <c r="F5855" t="s">
        <v>288</v>
      </c>
      <c r="G5855" s="10">
        <f t="shared" si="360"/>
        <v>46059</v>
      </c>
      <c r="H5855" t="s">
        <v>284</v>
      </c>
      <c r="I5855" s="12" t="str">
        <f t="shared" si="361"/>
        <v>371851041359461</v>
      </c>
      <c r="J5855" s="10">
        <v>46029</v>
      </c>
      <c r="K5855" s="11">
        <v>1359461</v>
      </c>
      <c r="L5855" s="11">
        <f t="shared" si="359"/>
        <v>0</v>
      </c>
    </row>
    <row r="5856" spans="1:12">
      <c r="A5856" t="s">
        <v>477</v>
      </c>
      <c r="B5856" t="s">
        <v>41</v>
      </c>
      <c r="C5856">
        <v>415285</v>
      </c>
      <c r="D5856" s="10">
        <v>46029</v>
      </c>
      <c r="E5856" s="11">
        <v>114980</v>
      </c>
      <c r="F5856" t="s">
        <v>288</v>
      </c>
      <c r="G5856" s="10">
        <f t="shared" si="360"/>
        <v>46059</v>
      </c>
      <c r="H5856" t="s">
        <v>284</v>
      </c>
      <c r="I5856" s="12" t="str">
        <f t="shared" si="361"/>
        <v>415285114980</v>
      </c>
      <c r="J5856" s="10">
        <v>46029</v>
      </c>
      <c r="K5856" s="11">
        <v>114980</v>
      </c>
      <c r="L5856" s="11">
        <f t="shared" si="359"/>
        <v>0</v>
      </c>
    </row>
    <row r="5857" spans="1:12">
      <c r="A5857" t="s">
        <v>65</v>
      </c>
      <c r="B5857" t="s">
        <v>41</v>
      </c>
      <c r="C5857">
        <v>6649</v>
      </c>
      <c r="D5857" s="10">
        <v>46029</v>
      </c>
      <c r="E5857" s="11">
        <v>67177</v>
      </c>
      <c r="F5857" t="s">
        <v>288</v>
      </c>
      <c r="G5857" s="10">
        <f t="shared" si="360"/>
        <v>46059</v>
      </c>
      <c r="H5857" t="s">
        <v>284</v>
      </c>
      <c r="I5857" s="12" t="str">
        <f t="shared" si="361"/>
        <v>664967177</v>
      </c>
      <c r="J5857" s="10">
        <v>46058</v>
      </c>
      <c r="K5857" s="11">
        <v>67177</v>
      </c>
      <c r="L5857" s="11">
        <f t="shared" si="359"/>
        <v>0</v>
      </c>
    </row>
    <row r="5858" spans="1:12">
      <c r="A5858" t="s">
        <v>65</v>
      </c>
      <c r="B5858" t="s">
        <v>41</v>
      </c>
      <c r="C5858">
        <v>6650</v>
      </c>
      <c r="D5858" s="10">
        <v>46029</v>
      </c>
      <c r="E5858" s="11">
        <v>131139</v>
      </c>
      <c r="F5858" t="s">
        <v>288</v>
      </c>
      <c r="G5858" s="10">
        <f t="shared" si="360"/>
        <v>46059</v>
      </c>
      <c r="H5858" t="s">
        <v>284</v>
      </c>
      <c r="I5858" s="12" t="str">
        <f t="shared" si="361"/>
        <v>6650131139</v>
      </c>
      <c r="J5858" s="10">
        <v>46058</v>
      </c>
      <c r="K5858" s="11">
        <v>131139</v>
      </c>
      <c r="L5858" s="11">
        <f t="shared" si="359"/>
        <v>0</v>
      </c>
    </row>
    <row r="5859" spans="1:12">
      <c r="A5859" t="s">
        <v>65</v>
      </c>
      <c r="B5859" t="s">
        <v>41</v>
      </c>
      <c r="C5859">
        <v>6654</v>
      </c>
      <c r="D5859" s="10">
        <v>46029</v>
      </c>
      <c r="E5859" s="11">
        <v>63963</v>
      </c>
      <c r="F5859" t="s">
        <v>288</v>
      </c>
      <c r="G5859" s="10">
        <f t="shared" si="360"/>
        <v>46059</v>
      </c>
      <c r="H5859" t="s">
        <v>284</v>
      </c>
      <c r="I5859" s="12" t="str">
        <f t="shared" si="361"/>
        <v>665463963</v>
      </c>
      <c r="J5859" s="10">
        <v>46058</v>
      </c>
      <c r="K5859" s="11">
        <v>63963</v>
      </c>
      <c r="L5859" s="11">
        <f t="shared" si="359"/>
        <v>0</v>
      </c>
    </row>
    <row r="5860" spans="1:12">
      <c r="A5860" t="s">
        <v>59</v>
      </c>
      <c r="B5860" t="s">
        <v>41</v>
      </c>
      <c r="C5860">
        <v>10608</v>
      </c>
      <c r="D5860" s="10">
        <v>46029</v>
      </c>
      <c r="E5860" s="11">
        <v>157992</v>
      </c>
      <c r="F5860" t="s">
        <v>288</v>
      </c>
      <c r="G5860" s="10">
        <f t="shared" si="360"/>
        <v>46059</v>
      </c>
      <c r="H5860" t="s">
        <v>284</v>
      </c>
      <c r="I5860" s="12" t="str">
        <f t="shared" si="361"/>
        <v>10608157992</v>
      </c>
      <c r="J5860" s="10">
        <v>46058</v>
      </c>
      <c r="K5860" s="11">
        <v>157992</v>
      </c>
      <c r="L5860" s="11">
        <f t="shared" si="359"/>
        <v>0</v>
      </c>
    </row>
    <row r="5861" spans="1:12">
      <c r="A5861" t="s">
        <v>59</v>
      </c>
      <c r="B5861" t="s">
        <v>41</v>
      </c>
      <c r="C5861">
        <v>10609</v>
      </c>
      <c r="D5861" s="10">
        <v>46029</v>
      </c>
      <c r="E5861" s="11">
        <v>157992</v>
      </c>
      <c r="F5861" t="s">
        <v>288</v>
      </c>
      <c r="G5861" s="10">
        <f t="shared" si="360"/>
        <v>46059</v>
      </c>
      <c r="H5861" t="s">
        <v>284</v>
      </c>
      <c r="I5861" s="12" t="str">
        <f t="shared" si="361"/>
        <v>10609157992</v>
      </c>
      <c r="J5861" s="10">
        <v>46058</v>
      </c>
      <c r="K5861" s="11">
        <v>157992</v>
      </c>
      <c r="L5861" s="11">
        <f t="shared" si="359"/>
        <v>0</v>
      </c>
    </row>
    <row r="5862" spans="1:12">
      <c r="A5862" t="s">
        <v>45</v>
      </c>
      <c r="B5862" t="s">
        <v>41</v>
      </c>
      <c r="C5862">
        <v>457</v>
      </c>
      <c r="D5862" s="10">
        <v>46029</v>
      </c>
      <c r="E5862" s="11">
        <v>288640</v>
      </c>
      <c r="F5862" t="s">
        <v>288</v>
      </c>
      <c r="G5862" s="10">
        <f t="shared" si="360"/>
        <v>46059</v>
      </c>
      <c r="H5862" t="s">
        <v>284</v>
      </c>
      <c r="I5862" s="12" t="str">
        <f t="shared" si="361"/>
        <v>457288640</v>
      </c>
      <c r="J5862" s="10">
        <v>46058</v>
      </c>
      <c r="K5862" s="11">
        <v>288640</v>
      </c>
      <c r="L5862" s="11">
        <f t="shared" si="359"/>
        <v>0</v>
      </c>
    </row>
    <row r="5863" spans="1:12">
      <c r="A5863" t="s">
        <v>45</v>
      </c>
      <c r="B5863" t="s">
        <v>41</v>
      </c>
      <c r="C5863">
        <v>458</v>
      </c>
      <c r="D5863" s="10">
        <v>46029</v>
      </c>
      <c r="E5863" s="11">
        <v>187461</v>
      </c>
      <c r="F5863" t="s">
        <v>288</v>
      </c>
      <c r="G5863" s="10">
        <f t="shared" si="360"/>
        <v>46059</v>
      </c>
      <c r="H5863" t="s">
        <v>284</v>
      </c>
      <c r="I5863" s="12" t="str">
        <f t="shared" si="361"/>
        <v>458187461</v>
      </c>
      <c r="J5863" s="10">
        <v>46058</v>
      </c>
      <c r="K5863" s="11">
        <v>187461</v>
      </c>
      <c r="L5863" s="11">
        <f t="shared" si="359"/>
        <v>0</v>
      </c>
    </row>
    <row r="5864" spans="1:12">
      <c r="A5864" t="s">
        <v>57</v>
      </c>
      <c r="B5864" t="s">
        <v>41</v>
      </c>
      <c r="C5864">
        <v>633017</v>
      </c>
      <c r="D5864" s="10">
        <v>46029</v>
      </c>
      <c r="E5864" s="11">
        <v>437882</v>
      </c>
      <c r="F5864" t="s">
        <v>288</v>
      </c>
      <c r="G5864" s="10">
        <f t="shared" si="360"/>
        <v>46059</v>
      </c>
      <c r="H5864" t="s">
        <v>284</v>
      </c>
      <c r="I5864" s="12" t="str">
        <f t="shared" si="361"/>
        <v>633017437882</v>
      </c>
      <c r="J5864" s="10">
        <v>46058</v>
      </c>
      <c r="K5864" s="11">
        <v>437882</v>
      </c>
      <c r="L5864" s="11">
        <f t="shared" si="359"/>
        <v>0</v>
      </c>
    </row>
    <row r="5865" spans="1:12">
      <c r="A5865" t="s">
        <v>305</v>
      </c>
      <c r="B5865" t="s">
        <v>41</v>
      </c>
      <c r="C5865">
        <v>5514464</v>
      </c>
      <c r="D5865" s="10">
        <v>46029</v>
      </c>
      <c r="E5865" s="11">
        <v>203980</v>
      </c>
      <c r="F5865" t="s">
        <v>288</v>
      </c>
      <c r="G5865" s="10">
        <f t="shared" si="360"/>
        <v>46059</v>
      </c>
      <c r="H5865" t="s">
        <v>284</v>
      </c>
      <c r="I5865" s="12" t="str">
        <f t="shared" si="361"/>
        <v>5514464203980</v>
      </c>
      <c r="J5865" s="10">
        <v>46029</v>
      </c>
      <c r="K5865" s="11">
        <v>203980</v>
      </c>
      <c r="L5865" s="11">
        <f t="shared" si="359"/>
        <v>0</v>
      </c>
    </row>
    <row r="5866" spans="1:12">
      <c r="A5866" t="s">
        <v>305</v>
      </c>
      <c r="B5866" t="s">
        <v>41</v>
      </c>
      <c r="C5866">
        <v>5514434</v>
      </c>
      <c r="D5866" s="10">
        <v>46029</v>
      </c>
      <c r="E5866" s="11">
        <v>404899</v>
      </c>
      <c r="F5866" t="s">
        <v>288</v>
      </c>
      <c r="G5866" s="10">
        <f t="shared" si="360"/>
        <v>46059</v>
      </c>
      <c r="H5866" t="s">
        <v>284</v>
      </c>
      <c r="I5866" s="12" t="str">
        <f t="shared" si="361"/>
        <v>5514434404899</v>
      </c>
      <c r="J5866" s="10">
        <v>46029</v>
      </c>
      <c r="K5866" s="11">
        <v>404899</v>
      </c>
      <c r="L5866" s="11">
        <f t="shared" si="359"/>
        <v>0</v>
      </c>
    </row>
    <row r="5867" spans="1:12">
      <c r="A5867" t="s">
        <v>92</v>
      </c>
      <c r="B5867" t="s">
        <v>41</v>
      </c>
      <c r="C5867">
        <v>3016</v>
      </c>
      <c r="D5867" s="10">
        <v>46029</v>
      </c>
      <c r="E5867" s="11">
        <v>775126</v>
      </c>
      <c r="F5867" t="s">
        <v>288</v>
      </c>
      <c r="G5867" s="10">
        <f t="shared" si="360"/>
        <v>46059</v>
      </c>
      <c r="H5867" t="s">
        <v>284</v>
      </c>
      <c r="I5867" s="12" t="str">
        <f t="shared" si="361"/>
        <v>3016775126</v>
      </c>
      <c r="J5867" s="10">
        <v>46058</v>
      </c>
      <c r="K5867" s="11">
        <v>775126</v>
      </c>
      <c r="L5867" s="11">
        <f t="shared" si="359"/>
        <v>0</v>
      </c>
    </row>
    <row r="5868" spans="1:12">
      <c r="A5868" t="s">
        <v>47</v>
      </c>
      <c r="B5868" t="s">
        <v>41</v>
      </c>
      <c r="C5868">
        <v>14894</v>
      </c>
      <c r="D5868" s="10">
        <v>46029</v>
      </c>
      <c r="E5868" s="11">
        <v>41569</v>
      </c>
      <c r="F5868" t="s">
        <v>288</v>
      </c>
      <c r="G5868" s="10">
        <f t="shared" si="360"/>
        <v>46059</v>
      </c>
      <c r="H5868" t="s">
        <v>284</v>
      </c>
      <c r="I5868" s="12" t="str">
        <f t="shared" si="361"/>
        <v>1489441569</v>
      </c>
      <c r="J5868" s="10">
        <v>46058</v>
      </c>
      <c r="K5868" s="11">
        <v>41569</v>
      </c>
      <c r="L5868" s="11">
        <f t="shared" si="359"/>
        <v>0</v>
      </c>
    </row>
    <row r="5869" spans="1:12">
      <c r="A5869" t="s">
        <v>413</v>
      </c>
      <c r="B5869" t="s">
        <v>41</v>
      </c>
      <c r="C5869">
        <v>11223</v>
      </c>
      <c r="D5869" s="10">
        <v>46030</v>
      </c>
      <c r="E5869" s="11">
        <v>4660673</v>
      </c>
      <c r="F5869" t="s">
        <v>288</v>
      </c>
      <c r="G5869" s="10">
        <f t="shared" si="360"/>
        <v>46060</v>
      </c>
      <c r="H5869" t="s">
        <v>284</v>
      </c>
      <c r="I5869" s="12" t="str">
        <f t="shared" si="361"/>
        <v>112234660673</v>
      </c>
      <c r="J5869" s="10">
        <v>46027</v>
      </c>
      <c r="K5869" s="11">
        <v>4660673</v>
      </c>
      <c r="L5869" s="11">
        <f t="shared" si="359"/>
        <v>0</v>
      </c>
    </row>
    <row r="5870" spans="1:12">
      <c r="A5870" t="s">
        <v>59</v>
      </c>
      <c r="B5870" t="s">
        <v>310</v>
      </c>
      <c r="C5870">
        <v>2532</v>
      </c>
      <c r="D5870" s="10">
        <v>46030</v>
      </c>
      <c r="E5870" s="11">
        <v>-35993</v>
      </c>
      <c r="F5870" t="s">
        <v>288</v>
      </c>
      <c r="G5870" s="10">
        <f t="shared" si="360"/>
        <v>46060</v>
      </c>
      <c r="H5870" t="s">
        <v>311</v>
      </c>
      <c r="I5870" s="12" t="str">
        <f t="shared" si="361"/>
        <v>2532-35993</v>
      </c>
      <c r="L5870" s="11">
        <f t="shared" si="359"/>
        <v>35993</v>
      </c>
    </row>
    <row r="5871" spans="1:12">
      <c r="A5871" t="s">
        <v>413</v>
      </c>
      <c r="B5871" t="s">
        <v>310</v>
      </c>
      <c r="C5871">
        <v>2246</v>
      </c>
      <c r="D5871" s="10">
        <v>46030</v>
      </c>
      <c r="E5871" s="11">
        <v>-4791001</v>
      </c>
      <c r="F5871" t="s">
        <v>288</v>
      </c>
      <c r="G5871" s="10">
        <f t="shared" si="360"/>
        <v>46060</v>
      </c>
      <c r="H5871" t="s">
        <v>311</v>
      </c>
      <c r="I5871" s="12" t="str">
        <f t="shared" si="361"/>
        <v>2246-4791001</v>
      </c>
      <c r="L5871" s="11">
        <f t="shared" si="359"/>
        <v>4791001</v>
      </c>
    </row>
    <row r="5872" spans="1:12">
      <c r="A5872" t="s">
        <v>59</v>
      </c>
      <c r="B5872" t="s">
        <v>310</v>
      </c>
      <c r="C5872">
        <v>2532</v>
      </c>
      <c r="D5872" s="10">
        <v>46030</v>
      </c>
      <c r="E5872" s="11">
        <v>35993</v>
      </c>
      <c r="F5872" t="s">
        <v>288</v>
      </c>
      <c r="G5872" s="10">
        <f t="shared" si="360"/>
        <v>46060</v>
      </c>
      <c r="H5872" t="s">
        <v>311</v>
      </c>
      <c r="I5872" s="12" t="str">
        <f t="shared" si="361"/>
        <v>253235993</v>
      </c>
      <c r="L5872" s="11">
        <f t="shared" ref="L5872:L5935" si="362">+K5872-E5872</f>
        <v>-35993</v>
      </c>
    </row>
    <row r="5873" spans="1:12">
      <c r="A5873" t="s">
        <v>57</v>
      </c>
      <c r="B5873" t="s">
        <v>41</v>
      </c>
      <c r="C5873">
        <v>633052</v>
      </c>
      <c r="D5873" s="10">
        <v>46030</v>
      </c>
      <c r="E5873" s="11">
        <v>116766</v>
      </c>
      <c r="F5873" t="s">
        <v>288</v>
      </c>
      <c r="G5873" s="10">
        <f t="shared" si="360"/>
        <v>46060</v>
      </c>
      <c r="H5873" t="s">
        <v>284</v>
      </c>
      <c r="I5873" s="12" t="str">
        <f t="shared" si="361"/>
        <v>633052116766</v>
      </c>
      <c r="J5873" s="10">
        <v>46058</v>
      </c>
      <c r="K5873" s="11">
        <v>116766</v>
      </c>
      <c r="L5873" s="11">
        <f t="shared" si="362"/>
        <v>0</v>
      </c>
    </row>
    <row r="5874" spans="1:12">
      <c r="A5874" t="s">
        <v>58</v>
      </c>
      <c r="B5874" t="s">
        <v>41</v>
      </c>
      <c r="C5874">
        <v>5683</v>
      </c>
      <c r="D5874" s="10">
        <v>46030</v>
      </c>
      <c r="E5874" s="11">
        <v>144000</v>
      </c>
      <c r="F5874" t="s">
        <v>288</v>
      </c>
      <c r="G5874" s="10">
        <f t="shared" si="360"/>
        <v>46060</v>
      </c>
      <c r="H5874" t="s">
        <v>284</v>
      </c>
      <c r="I5874" s="12" t="str">
        <f t="shared" si="361"/>
        <v>5683144000</v>
      </c>
      <c r="J5874" s="10">
        <v>46058</v>
      </c>
      <c r="K5874" s="11">
        <v>144000</v>
      </c>
      <c r="L5874" s="11">
        <f t="shared" si="362"/>
        <v>0</v>
      </c>
    </row>
    <row r="5875" spans="1:12">
      <c r="A5875" t="s">
        <v>183</v>
      </c>
      <c r="B5875" t="s">
        <v>41</v>
      </c>
      <c r="C5875">
        <v>1259569</v>
      </c>
      <c r="D5875" s="10">
        <v>46030</v>
      </c>
      <c r="E5875" s="11">
        <v>2382360</v>
      </c>
      <c r="F5875" t="s">
        <v>288</v>
      </c>
      <c r="G5875" s="10">
        <f t="shared" si="360"/>
        <v>46060</v>
      </c>
      <c r="H5875" t="s">
        <v>284</v>
      </c>
      <c r="I5875" s="12" t="str">
        <f t="shared" si="361"/>
        <v>12595692382360</v>
      </c>
      <c r="J5875" s="10">
        <v>46058</v>
      </c>
      <c r="K5875" s="11">
        <v>2382360</v>
      </c>
      <c r="L5875" s="11">
        <f t="shared" si="362"/>
        <v>0</v>
      </c>
    </row>
    <row r="5876" spans="1:12">
      <c r="A5876" t="s">
        <v>46</v>
      </c>
      <c r="B5876" t="s">
        <v>41</v>
      </c>
      <c r="C5876">
        <v>26840</v>
      </c>
      <c r="D5876" s="10">
        <v>46030</v>
      </c>
      <c r="E5876" s="11">
        <v>695975</v>
      </c>
      <c r="F5876" t="s">
        <v>288</v>
      </c>
      <c r="G5876" s="10">
        <f t="shared" si="360"/>
        <v>46060</v>
      </c>
      <c r="H5876" t="s">
        <v>284</v>
      </c>
      <c r="I5876" s="12" t="str">
        <f t="shared" si="361"/>
        <v>26840695975</v>
      </c>
      <c r="J5876" s="10">
        <v>46058</v>
      </c>
      <c r="K5876" s="11">
        <v>695975</v>
      </c>
      <c r="L5876" s="11">
        <f t="shared" si="362"/>
        <v>0</v>
      </c>
    </row>
    <row r="5877" spans="1:12">
      <c r="A5877" t="s">
        <v>63</v>
      </c>
      <c r="B5877" t="s">
        <v>41</v>
      </c>
      <c r="C5877">
        <v>11575</v>
      </c>
      <c r="D5877" s="10">
        <v>46030</v>
      </c>
      <c r="E5877" s="11">
        <v>3761771</v>
      </c>
      <c r="F5877" t="s">
        <v>288</v>
      </c>
      <c r="G5877" s="10">
        <f t="shared" si="360"/>
        <v>46060</v>
      </c>
      <c r="H5877" t="s">
        <v>284</v>
      </c>
      <c r="I5877" s="12" t="str">
        <f t="shared" si="361"/>
        <v>115753761771</v>
      </c>
      <c r="J5877" s="10">
        <v>46058</v>
      </c>
      <c r="K5877" s="11">
        <v>3761771</v>
      </c>
      <c r="L5877" s="11">
        <f t="shared" si="362"/>
        <v>0</v>
      </c>
    </row>
    <row r="5878" spans="1:12">
      <c r="A5878" t="s">
        <v>51</v>
      </c>
      <c r="B5878" t="s">
        <v>41</v>
      </c>
      <c r="C5878">
        <v>27811</v>
      </c>
      <c r="D5878" s="10">
        <v>46030</v>
      </c>
      <c r="E5878" s="11">
        <v>146212</v>
      </c>
      <c r="F5878" t="s">
        <v>288</v>
      </c>
      <c r="G5878" s="10">
        <f t="shared" si="360"/>
        <v>46060</v>
      </c>
      <c r="H5878" t="s">
        <v>284</v>
      </c>
      <c r="I5878" s="12" t="str">
        <f t="shared" si="361"/>
        <v>27811146212</v>
      </c>
      <c r="J5878" s="10">
        <v>46058</v>
      </c>
      <c r="K5878" s="11">
        <v>146212</v>
      </c>
      <c r="L5878" s="11">
        <f t="shared" si="362"/>
        <v>0</v>
      </c>
    </row>
    <row r="5879" spans="1:12">
      <c r="A5879" t="s">
        <v>61</v>
      </c>
      <c r="B5879" t="s">
        <v>297</v>
      </c>
      <c r="C5879">
        <v>2827</v>
      </c>
      <c r="D5879" s="10">
        <v>46030</v>
      </c>
      <c r="E5879" s="11">
        <v>1307248</v>
      </c>
      <c r="F5879" t="s">
        <v>288</v>
      </c>
      <c r="G5879" s="10">
        <f t="shared" si="360"/>
        <v>46060</v>
      </c>
      <c r="H5879" t="s">
        <v>284</v>
      </c>
      <c r="I5879" s="12" t="str">
        <f t="shared" si="361"/>
        <v>28271307248</v>
      </c>
      <c r="J5879" s="10">
        <v>46058</v>
      </c>
      <c r="K5879" s="11">
        <v>1307248</v>
      </c>
      <c r="L5879" s="11">
        <f t="shared" si="362"/>
        <v>0</v>
      </c>
    </row>
    <row r="5880" spans="1:12">
      <c r="A5880" t="s">
        <v>295</v>
      </c>
      <c r="B5880" t="s">
        <v>41</v>
      </c>
      <c r="C5880">
        <v>43770</v>
      </c>
      <c r="D5880" s="10">
        <v>46031</v>
      </c>
      <c r="E5880" s="11">
        <v>119000</v>
      </c>
      <c r="F5880" t="s">
        <v>288</v>
      </c>
      <c r="G5880" s="10">
        <f t="shared" si="360"/>
        <v>46061</v>
      </c>
      <c r="H5880" t="s">
        <v>284</v>
      </c>
      <c r="I5880" s="12" t="str">
        <f t="shared" si="361"/>
        <v>43770119000</v>
      </c>
      <c r="J5880" s="10">
        <v>46031</v>
      </c>
      <c r="K5880" s="11">
        <v>119000</v>
      </c>
      <c r="L5880" s="11">
        <f t="shared" si="362"/>
        <v>0</v>
      </c>
    </row>
    <row r="5881" spans="1:12">
      <c r="A5881" t="s">
        <v>350</v>
      </c>
      <c r="B5881" t="s">
        <v>297</v>
      </c>
      <c r="C5881">
        <v>3524759</v>
      </c>
      <c r="D5881" s="10">
        <v>46031</v>
      </c>
      <c r="E5881" s="11">
        <v>6205</v>
      </c>
      <c r="F5881" t="s">
        <v>288</v>
      </c>
      <c r="G5881" s="10">
        <f t="shared" si="360"/>
        <v>46061</v>
      </c>
      <c r="H5881" t="s">
        <v>284</v>
      </c>
      <c r="I5881" s="12" t="str">
        <f t="shared" si="361"/>
        <v>35247596205</v>
      </c>
      <c r="J5881" s="10">
        <v>46031</v>
      </c>
      <c r="K5881" s="11">
        <v>6205</v>
      </c>
      <c r="L5881" s="11">
        <f t="shared" si="362"/>
        <v>0</v>
      </c>
    </row>
    <row r="5882" spans="1:12">
      <c r="A5882" t="s">
        <v>59</v>
      </c>
      <c r="B5882" t="s">
        <v>41</v>
      </c>
      <c r="C5882">
        <v>10615</v>
      </c>
      <c r="D5882" s="10">
        <v>46031</v>
      </c>
      <c r="E5882" s="11">
        <v>309477</v>
      </c>
      <c r="F5882" t="s">
        <v>288</v>
      </c>
      <c r="G5882" s="10">
        <f t="shared" si="360"/>
        <v>46061</v>
      </c>
      <c r="H5882" t="s">
        <v>284</v>
      </c>
      <c r="I5882" s="12" t="str">
        <f t="shared" si="361"/>
        <v>10615309477</v>
      </c>
      <c r="J5882" s="10">
        <v>46058</v>
      </c>
      <c r="K5882" s="11">
        <v>309477</v>
      </c>
      <c r="L5882" s="11">
        <f t="shared" si="362"/>
        <v>0</v>
      </c>
    </row>
    <row r="5883" spans="1:12">
      <c r="A5883" t="s">
        <v>45</v>
      </c>
      <c r="B5883" t="s">
        <v>41</v>
      </c>
      <c r="C5883">
        <v>460</v>
      </c>
      <c r="D5883" s="10">
        <v>46031</v>
      </c>
      <c r="E5883" s="11">
        <v>374963</v>
      </c>
      <c r="F5883" t="s">
        <v>288</v>
      </c>
      <c r="G5883" s="10">
        <f t="shared" si="360"/>
        <v>46061</v>
      </c>
      <c r="H5883" t="s">
        <v>284</v>
      </c>
      <c r="I5883" s="12" t="str">
        <f t="shared" si="361"/>
        <v>460374963</v>
      </c>
      <c r="J5883" s="10">
        <v>46058</v>
      </c>
      <c r="K5883" s="11">
        <v>374963</v>
      </c>
      <c r="L5883" s="11">
        <f t="shared" si="362"/>
        <v>0</v>
      </c>
    </row>
    <row r="5884" spans="1:12">
      <c r="A5884" t="s">
        <v>53</v>
      </c>
      <c r="B5884" t="s">
        <v>41</v>
      </c>
      <c r="C5884">
        <v>32568</v>
      </c>
      <c r="D5884" s="10">
        <v>46031</v>
      </c>
      <c r="E5884" s="11">
        <v>4570701</v>
      </c>
      <c r="F5884" t="s">
        <v>288</v>
      </c>
      <c r="G5884" s="10">
        <f t="shared" si="360"/>
        <v>46061</v>
      </c>
      <c r="H5884" t="s">
        <v>284</v>
      </c>
      <c r="I5884" s="12" t="str">
        <f t="shared" si="361"/>
        <v>325684570701</v>
      </c>
      <c r="J5884" s="10">
        <v>46058</v>
      </c>
      <c r="K5884" s="11">
        <v>4570701</v>
      </c>
      <c r="L5884" s="11">
        <f t="shared" si="362"/>
        <v>0</v>
      </c>
    </row>
    <row r="5885" spans="1:12">
      <c r="A5885" t="s">
        <v>98</v>
      </c>
      <c r="B5885" t="s">
        <v>41</v>
      </c>
      <c r="C5885">
        <v>11329</v>
      </c>
      <c r="D5885" s="10">
        <v>46031</v>
      </c>
      <c r="E5885" s="11">
        <v>50343</v>
      </c>
      <c r="F5885" t="s">
        <v>288</v>
      </c>
      <c r="G5885" s="10">
        <f t="shared" si="360"/>
        <v>46061</v>
      </c>
      <c r="H5885" t="s">
        <v>284</v>
      </c>
      <c r="I5885" s="12" t="str">
        <f t="shared" si="361"/>
        <v>1132950343</v>
      </c>
      <c r="J5885" s="10">
        <v>46058</v>
      </c>
      <c r="K5885" s="11">
        <v>50343</v>
      </c>
      <c r="L5885" s="11">
        <f t="shared" si="362"/>
        <v>0</v>
      </c>
    </row>
    <row r="5886" spans="1:12">
      <c r="A5886" t="s">
        <v>54</v>
      </c>
      <c r="B5886" t="s">
        <v>41</v>
      </c>
      <c r="C5886">
        <v>103294</v>
      </c>
      <c r="D5886" s="10">
        <v>46031</v>
      </c>
      <c r="E5886" s="11">
        <v>4664284</v>
      </c>
      <c r="F5886" t="s">
        <v>288</v>
      </c>
      <c r="G5886" s="10">
        <f t="shared" si="360"/>
        <v>46061</v>
      </c>
      <c r="H5886" t="s">
        <v>284</v>
      </c>
      <c r="I5886" s="12" t="str">
        <f t="shared" si="361"/>
        <v>1032944664284</v>
      </c>
      <c r="J5886" s="10">
        <v>46058</v>
      </c>
      <c r="K5886" s="11">
        <v>4664284</v>
      </c>
      <c r="L5886" s="11">
        <f t="shared" si="362"/>
        <v>0</v>
      </c>
    </row>
    <row r="5887" spans="1:12">
      <c r="A5887" t="s">
        <v>183</v>
      </c>
      <c r="B5887" t="s">
        <v>41</v>
      </c>
      <c r="C5887">
        <v>1259618</v>
      </c>
      <c r="D5887" s="10">
        <v>46031</v>
      </c>
      <c r="E5887" s="11">
        <v>94260</v>
      </c>
      <c r="F5887" t="s">
        <v>288</v>
      </c>
      <c r="G5887" s="10">
        <f t="shared" si="360"/>
        <v>46061</v>
      </c>
      <c r="H5887" t="s">
        <v>284</v>
      </c>
      <c r="I5887" s="12" t="str">
        <f t="shared" si="361"/>
        <v>125961894260</v>
      </c>
      <c r="J5887" s="10">
        <v>46058</v>
      </c>
      <c r="K5887" s="11">
        <v>94260</v>
      </c>
      <c r="L5887" s="11">
        <f t="shared" si="362"/>
        <v>0</v>
      </c>
    </row>
    <row r="5888" spans="1:12">
      <c r="A5888" t="s">
        <v>300</v>
      </c>
      <c r="B5888" t="s">
        <v>41</v>
      </c>
      <c r="C5888">
        <v>52707976</v>
      </c>
      <c r="D5888" s="10">
        <v>46032</v>
      </c>
      <c r="E5888" s="11">
        <v>89271</v>
      </c>
      <c r="F5888" t="s">
        <v>288</v>
      </c>
      <c r="G5888" s="10">
        <f t="shared" si="360"/>
        <v>46062</v>
      </c>
      <c r="H5888" t="s">
        <v>284</v>
      </c>
      <c r="I5888" s="12" t="str">
        <f t="shared" si="361"/>
        <v>5270797689271</v>
      </c>
      <c r="J5888" s="10">
        <v>46055</v>
      </c>
      <c r="K5888" s="11">
        <v>89271</v>
      </c>
      <c r="L5888" s="11">
        <f t="shared" si="362"/>
        <v>0</v>
      </c>
    </row>
    <row r="5889" spans="1:15">
      <c r="A5889" t="s">
        <v>317</v>
      </c>
      <c r="B5889" t="s">
        <v>41</v>
      </c>
      <c r="C5889">
        <v>25956254</v>
      </c>
      <c r="D5889" s="10">
        <v>46034</v>
      </c>
      <c r="E5889" s="11">
        <v>108983</v>
      </c>
      <c r="F5889" t="s">
        <v>288</v>
      </c>
      <c r="G5889" s="10">
        <f t="shared" si="360"/>
        <v>46064</v>
      </c>
      <c r="H5889" t="s">
        <v>284</v>
      </c>
      <c r="I5889" s="12" t="str">
        <f t="shared" si="361"/>
        <v>25956254108983</v>
      </c>
      <c r="J5889" s="10">
        <v>46034</v>
      </c>
      <c r="K5889" s="11">
        <v>108983</v>
      </c>
      <c r="L5889" s="11">
        <f t="shared" si="362"/>
        <v>0</v>
      </c>
    </row>
    <row r="5890" spans="1:15">
      <c r="A5890" t="s">
        <v>184</v>
      </c>
      <c r="B5890" t="s">
        <v>41</v>
      </c>
      <c r="C5890">
        <v>18138</v>
      </c>
      <c r="D5890" s="10">
        <v>46034</v>
      </c>
      <c r="E5890" s="11">
        <v>2099001</v>
      </c>
      <c r="F5890" t="s">
        <v>288</v>
      </c>
      <c r="G5890" s="10">
        <f t="shared" ref="G5890:G5953" si="363">+D5890+30</f>
        <v>46064</v>
      </c>
      <c r="H5890" t="s">
        <v>284</v>
      </c>
      <c r="I5890" s="12" t="str">
        <f t="shared" ref="I5890:I5953" si="364">+C5890&amp;E5890</f>
        <v>181382099001</v>
      </c>
      <c r="J5890" s="10">
        <v>46058</v>
      </c>
      <c r="K5890" s="11">
        <v>2099001</v>
      </c>
      <c r="L5890" s="11">
        <f t="shared" si="362"/>
        <v>0</v>
      </c>
    </row>
    <row r="5891" spans="1:15">
      <c r="A5891" t="s">
        <v>1152</v>
      </c>
      <c r="B5891" t="s">
        <v>41</v>
      </c>
      <c r="C5891">
        <v>682</v>
      </c>
      <c r="D5891" s="10">
        <v>46034</v>
      </c>
      <c r="E5891" s="11">
        <v>87899</v>
      </c>
      <c r="F5891" t="s">
        <v>288</v>
      </c>
      <c r="G5891" s="10">
        <f t="shared" si="363"/>
        <v>46064</v>
      </c>
      <c r="H5891" t="s">
        <v>284</v>
      </c>
      <c r="I5891" s="12" t="str">
        <f t="shared" si="364"/>
        <v>68287899</v>
      </c>
      <c r="J5891" s="10">
        <v>46035</v>
      </c>
      <c r="K5891" s="11">
        <v>87900</v>
      </c>
      <c r="L5891" s="11">
        <f t="shared" si="362"/>
        <v>1</v>
      </c>
    </row>
    <row r="5892" spans="1:15">
      <c r="A5892" t="s">
        <v>305</v>
      </c>
      <c r="B5892" t="s">
        <v>41</v>
      </c>
      <c r="C5892">
        <v>5515544</v>
      </c>
      <c r="D5892" s="10">
        <v>46034</v>
      </c>
      <c r="E5892" s="11">
        <v>1430980</v>
      </c>
      <c r="F5892" t="s">
        <v>288</v>
      </c>
      <c r="G5892" s="10">
        <f t="shared" si="363"/>
        <v>46064</v>
      </c>
      <c r="H5892" t="s">
        <v>284</v>
      </c>
      <c r="I5892" s="12" t="str">
        <f t="shared" si="364"/>
        <v>55155441430980</v>
      </c>
      <c r="J5892" s="10">
        <v>46034</v>
      </c>
      <c r="K5892" s="11">
        <v>1430980</v>
      </c>
      <c r="L5892" s="11">
        <f t="shared" si="362"/>
        <v>0</v>
      </c>
    </row>
    <row r="5893" spans="1:15">
      <c r="A5893" t="s">
        <v>627</v>
      </c>
      <c r="B5893" t="s">
        <v>41</v>
      </c>
      <c r="C5893">
        <v>7185</v>
      </c>
      <c r="D5893" s="10">
        <v>46034</v>
      </c>
      <c r="E5893" s="11">
        <v>95000</v>
      </c>
      <c r="F5893" t="s">
        <v>288</v>
      </c>
      <c r="G5893" s="10">
        <f t="shared" si="363"/>
        <v>46064</v>
      </c>
      <c r="H5893" t="s">
        <v>284</v>
      </c>
      <c r="I5893" s="12" t="str">
        <f t="shared" si="364"/>
        <v>718595000</v>
      </c>
      <c r="J5893" s="10">
        <v>46035</v>
      </c>
      <c r="K5893" s="11">
        <v>95000</v>
      </c>
      <c r="L5893" s="11">
        <f t="shared" si="362"/>
        <v>0</v>
      </c>
    </row>
    <row r="5894" spans="1:15" s="355" customFormat="1">
      <c r="A5894" s="355" t="s">
        <v>880</v>
      </c>
      <c r="B5894" s="355" t="s">
        <v>41</v>
      </c>
      <c r="C5894" s="355">
        <v>4358</v>
      </c>
      <c r="D5894" s="357">
        <v>46034</v>
      </c>
      <c r="E5894" s="358">
        <v>190400</v>
      </c>
      <c r="F5894" s="355" t="s">
        <v>288</v>
      </c>
      <c r="G5894" s="357">
        <f t="shared" si="363"/>
        <v>46064</v>
      </c>
      <c r="I5894" s="359" t="str">
        <f t="shared" si="364"/>
        <v>4358190400</v>
      </c>
      <c r="J5894" s="357"/>
      <c r="K5894" s="358"/>
      <c r="L5894" s="358">
        <f t="shared" si="362"/>
        <v>-190400</v>
      </c>
      <c r="M5894" s="355" t="s">
        <v>1174</v>
      </c>
      <c r="N5894" s="360"/>
      <c r="O5894" s="357"/>
    </row>
    <row r="5895" spans="1:15" ht="15" customHeight="1">
      <c r="A5895" t="s">
        <v>63</v>
      </c>
      <c r="B5895" t="s">
        <v>41</v>
      </c>
      <c r="C5895">
        <v>11590</v>
      </c>
      <c r="D5895" s="10">
        <v>46034</v>
      </c>
      <c r="E5895" s="11">
        <v>1619373</v>
      </c>
      <c r="F5895" t="s">
        <v>288</v>
      </c>
      <c r="G5895" s="10">
        <f t="shared" si="363"/>
        <v>46064</v>
      </c>
      <c r="H5895" t="s">
        <v>284</v>
      </c>
      <c r="I5895" s="12" t="str">
        <f t="shared" si="364"/>
        <v>115901619373</v>
      </c>
      <c r="J5895" s="10">
        <v>46058</v>
      </c>
      <c r="K5895" s="11">
        <v>1619373</v>
      </c>
      <c r="L5895" s="11">
        <f t="shared" si="362"/>
        <v>0</v>
      </c>
    </row>
    <row r="5896" spans="1:15">
      <c r="A5896" t="s">
        <v>92</v>
      </c>
      <c r="B5896" t="s">
        <v>41</v>
      </c>
      <c r="C5896">
        <v>3017</v>
      </c>
      <c r="D5896" s="10">
        <v>46035</v>
      </c>
      <c r="E5896" s="11">
        <v>705484</v>
      </c>
      <c r="F5896" t="s">
        <v>288</v>
      </c>
      <c r="G5896" s="10">
        <f t="shared" si="363"/>
        <v>46065</v>
      </c>
      <c r="H5896" t="s">
        <v>284</v>
      </c>
      <c r="I5896" s="12" t="str">
        <f t="shared" si="364"/>
        <v>3017705484</v>
      </c>
      <c r="J5896" s="10">
        <v>46058</v>
      </c>
      <c r="K5896" s="11">
        <v>705484</v>
      </c>
      <c r="L5896" s="11">
        <f t="shared" si="362"/>
        <v>0</v>
      </c>
    </row>
    <row r="5897" spans="1:15">
      <c r="A5897" t="s">
        <v>411</v>
      </c>
      <c r="B5897" t="s">
        <v>41</v>
      </c>
      <c r="C5897">
        <v>339506</v>
      </c>
      <c r="D5897" s="10">
        <v>46035</v>
      </c>
      <c r="E5897" s="11">
        <v>895980</v>
      </c>
      <c r="F5897" t="s">
        <v>288</v>
      </c>
      <c r="G5897" s="10">
        <f t="shared" si="363"/>
        <v>46065</v>
      </c>
      <c r="H5897" t="s">
        <v>284</v>
      </c>
      <c r="I5897" s="12" t="str">
        <f t="shared" si="364"/>
        <v>339506895980</v>
      </c>
      <c r="J5897" s="10">
        <v>46034</v>
      </c>
      <c r="K5897" s="11">
        <f>+E5897</f>
        <v>895980</v>
      </c>
      <c r="L5897" s="11">
        <f t="shared" si="362"/>
        <v>0</v>
      </c>
      <c r="M5897" t="s">
        <v>905</v>
      </c>
    </row>
    <row r="5898" spans="1:15">
      <c r="A5898" t="s">
        <v>59</v>
      </c>
      <c r="B5898" t="s">
        <v>41</v>
      </c>
      <c r="C5898">
        <v>10619</v>
      </c>
      <c r="D5898" s="10">
        <v>46035</v>
      </c>
      <c r="E5898" s="11">
        <v>157992</v>
      </c>
      <c r="F5898" t="s">
        <v>288</v>
      </c>
      <c r="G5898" s="10">
        <f t="shared" si="363"/>
        <v>46065</v>
      </c>
      <c r="H5898" t="s">
        <v>284</v>
      </c>
      <c r="I5898" s="12" t="str">
        <f t="shared" si="364"/>
        <v>10619157992</v>
      </c>
      <c r="J5898" s="10">
        <v>46058</v>
      </c>
      <c r="K5898" s="11">
        <v>157992</v>
      </c>
      <c r="L5898" s="11">
        <f t="shared" si="362"/>
        <v>0</v>
      </c>
    </row>
    <row r="5899" spans="1:15">
      <c r="A5899" t="s">
        <v>59</v>
      </c>
      <c r="B5899" t="s">
        <v>41</v>
      </c>
      <c r="C5899">
        <v>10618</v>
      </c>
      <c r="D5899" s="10">
        <v>46035</v>
      </c>
      <c r="E5899" s="11">
        <v>157992</v>
      </c>
      <c r="F5899" t="s">
        <v>288</v>
      </c>
      <c r="G5899" s="10">
        <f t="shared" si="363"/>
        <v>46065</v>
      </c>
      <c r="H5899" t="s">
        <v>284</v>
      </c>
      <c r="I5899" s="12" t="str">
        <f t="shared" si="364"/>
        <v>10618157992</v>
      </c>
      <c r="J5899" s="10">
        <v>46058</v>
      </c>
      <c r="K5899" s="11">
        <v>157992</v>
      </c>
      <c r="L5899" s="11">
        <f t="shared" si="362"/>
        <v>0</v>
      </c>
    </row>
    <row r="5900" spans="1:15">
      <c r="A5900" t="s">
        <v>53</v>
      </c>
      <c r="B5900" t="s">
        <v>41</v>
      </c>
      <c r="C5900">
        <v>32628</v>
      </c>
      <c r="D5900" s="10">
        <v>46035</v>
      </c>
      <c r="E5900" s="11">
        <v>399959</v>
      </c>
      <c r="F5900" t="s">
        <v>288</v>
      </c>
      <c r="G5900" s="10">
        <f t="shared" si="363"/>
        <v>46065</v>
      </c>
      <c r="H5900" t="s">
        <v>284</v>
      </c>
      <c r="I5900" s="12" t="str">
        <f t="shared" si="364"/>
        <v>32628399959</v>
      </c>
      <c r="J5900" s="10">
        <v>46058</v>
      </c>
      <c r="K5900" s="11">
        <v>399959</v>
      </c>
      <c r="L5900" s="11">
        <f t="shared" si="362"/>
        <v>0</v>
      </c>
    </row>
    <row r="5901" spans="1:15">
      <c r="A5901" t="s">
        <v>60</v>
      </c>
      <c r="B5901" t="s">
        <v>41</v>
      </c>
      <c r="C5901">
        <v>35</v>
      </c>
      <c r="D5901" s="10">
        <v>46035</v>
      </c>
      <c r="E5901" s="11">
        <v>29938</v>
      </c>
      <c r="F5901" t="s">
        <v>288</v>
      </c>
      <c r="G5901" s="10">
        <f t="shared" si="363"/>
        <v>46065</v>
      </c>
      <c r="H5901" t="s">
        <v>284</v>
      </c>
      <c r="I5901" s="12" t="str">
        <f t="shared" si="364"/>
        <v>3529938</v>
      </c>
      <c r="J5901" s="10">
        <v>46058</v>
      </c>
      <c r="K5901" s="11">
        <v>29938</v>
      </c>
      <c r="L5901" s="11">
        <f t="shared" si="362"/>
        <v>0</v>
      </c>
    </row>
    <row r="5902" spans="1:15">
      <c r="A5902" t="s">
        <v>47</v>
      </c>
      <c r="B5902" t="s">
        <v>41</v>
      </c>
      <c r="C5902">
        <v>14911</v>
      </c>
      <c r="D5902" s="10">
        <v>46035</v>
      </c>
      <c r="E5902" s="11">
        <v>2902679</v>
      </c>
      <c r="F5902" t="s">
        <v>288</v>
      </c>
      <c r="G5902" s="10">
        <f t="shared" si="363"/>
        <v>46065</v>
      </c>
      <c r="H5902" t="s">
        <v>284</v>
      </c>
      <c r="I5902" s="12" t="str">
        <f t="shared" si="364"/>
        <v>149112902679</v>
      </c>
      <c r="J5902" s="10">
        <v>46058</v>
      </c>
      <c r="K5902" s="11">
        <v>2902679</v>
      </c>
      <c r="L5902" s="11">
        <f t="shared" si="362"/>
        <v>0</v>
      </c>
    </row>
    <row r="5903" spans="1:15">
      <c r="A5903" t="s">
        <v>97</v>
      </c>
      <c r="B5903" t="s">
        <v>41</v>
      </c>
      <c r="C5903">
        <v>6508</v>
      </c>
      <c r="D5903" s="10">
        <v>46036</v>
      </c>
      <c r="E5903" s="11">
        <v>552634</v>
      </c>
      <c r="F5903" t="s">
        <v>288</v>
      </c>
      <c r="G5903" s="10">
        <f t="shared" si="363"/>
        <v>46066</v>
      </c>
      <c r="H5903" t="s">
        <v>284</v>
      </c>
      <c r="I5903" s="12" t="str">
        <f t="shared" si="364"/>
        <v>6508552634</v>
      </c>
      <c r="J5903" s="10">
        <v>46058</v>
      </c>
      <c r="K5903" s="11">
        <v>552634</v>
      </c>
      <c r="L5903" s="11">
        <f t="shared" si="362"/>
        <v>0</v>
      </c>
    </row>
    <row r="5904" spans="1:15">
      <c r="A5904" t="s">
        <v>49</v>
      </c>
      <c r="B5904" t="s">
        <v>41</v>
      </c>
      <c r="C5904">
        <v>17945</v>
      </c>
      <c r="D5904" s="10">
        <v>46036</v>
      </c>
      <c r="E5904" s="11">
        <v>179250</v>
      </c>
      <c r="F5904" t="s">
        <v>288</v>
      </c>
      <c r="G5904" s="10">
        <f t="shared" si="363"/>
        <v>46066</v>
      </c>
      <c r="H5904" t="s">
        <v>284</v>
      </c>
      <c r="I5904" s="12" t="str">
        <f t="shared" si="364"/>
        <v>17945179250</v>
      </c>
      <c r="J5904" s="10">
        <v>46058</v>
      </c>
      <c r="K5904" s="11">
        <v>179250</v>
      </c>
      <c r="L5904" s="11">
        <f t="shared" si="362"/>
        <v>0</v>
      </c>
    </row>
    <row r="5905" spans="1:13" ht="15" customHeight="1">
      <c r="A5905" t="s">
        <v>46</v>
      </c>
      <c r="B5905" t="s">
        <v>41</v>
      </c>
      <c r="C5905">
        <v>26851</v>
      </c>
      <c r="D5905" s="10">
        <v>46036</v>
      </c>
      <c r="E5905" s="11">
        <v>767994</v>
      </c>
      <c r="F5905" t="s">
        <v>288</v>
      </c>
      <c r="G5905" s="10">
        <f t="shared" si="363"/>
        <v>46066</v>
      </c>
      <c r="H5905" t="s">
        <v>284</v>
      </c>
      <c r="I5905" s="12" t="str">
        <f t="shared" si="364"/>
        <v>26851767994</v>
      </c>
      <c r="J5905" s="10">
        <v>46058</v>
      </c>
      <c r="K5905" s="11">
        <v>767994</v>
      </c>
      <c r="L5905" s="11">
        <f t="shared" si="362"/>
        <v>0</v>
      </c>
    </row>
    <row r="5906" spans="1:13">
      <c r="A5906" t="s">
        <v>47</v>
      </c>
      <c r="B5906" t="s">
        <v>41</v>
      </c>
      <c r="C5906">
        <v>14915</v>
      </c>
      <c r="D5906" s="10">
        <v>46036</v>
      </c>
      <c r="E5906" s="11">
        <v>431862</v>
      </c>
      <c r="F5906" t="s">
        <v>288</v>
      </c>
      <c r="G5906" s="10">
        <f t="shared" si="363"/>
        <v>46066</v>
      </c>
      <c r="H5906" t="s">
        <v>284</v>
      </c>
      <c r="I5906" s="12" t="str">
        <f t="shared" si="364"/>
        <v>14915431862</v>
      </c>
      <c r="J5906" s="10">
        <v>46058</v>
      </c>
      <c r="K5906" s="11">
        <v>431862</v>
      </c>
      <c r="L5906" s="11">
        <f t="shared" si="362"/>
        <v>0</v>
      </c>
    </row>
    <row r="5907" spans="1:13">
      <c r="A5907" t="s">
        <v>48</v>
      </c>
      <c r="B5907" t="s">
        <v>41</v>
      </c>
      <c r="C5907">
        <v>5415</v>
      </c>
      <c r="D5907" s="10">
        <v>46036</v>
      </c>
      <c r="E5907" s="11">
        <v>2133349</v>
      </c>
      <c r="F5907" t="s">
        <v>288</v>
      </c>
      <c r="G5907" s="10">
        <f t="shared" si="363"/>
        <v>46066</v>
      </c>
      <c r="H5907" t="s">
        <v>284</v>
      </c>
      <c r="I5907" s="12" t="str">
        <f t="shared" si="364"/>
        <v>54152133349</v>
      </c>
      <c r="J5907" s="10">
        <v>46058</v>
      </c>
      <c r="K5907" s="11">
        <v>2133349</v>
      </c>
      <c r="L5907" s="11">
        <f t="shared" si="362"/>
        <v>0</v>
      </c>
    </row>
    <row r="5908" spans="1:13">
      <c r="A5908" t="s">
        <v>128</v>
      </c>
      <c r="B5908" t="s">
        <v>41</v>
      </c>
      <c r="C5908">
        <v>892442</v>
      </c>
      <c r="D5908" s="10">
        <v>46036</v>
      </c>
      <c r="E5908" s="11">
        <v>426125</v>
      </c>
      <c r="F5908" t="s">
        <v>288</v>
      </c>
      <c r="G5908" s="10">
        <f t="shared" si="363"/>
        <v>46066</v>
      </c>
      <c r="H5908" t="s">
        <v>284</v>
      </c>
      <c r="I5908" s="12" t="str">
        <f t="shared" si="364"/>
        <v>892442426125</v>
      </c>
      <c r="J5908" s="10">
        <v>46058</v>
      </c>
      <c r="K5908" s="11">
        <v>426125</v>
      </c>
      <c r="L5908" s="11">
        <f t="shared" si="362"/>
        <v>0</v>
      </c>
    </row>
    <row r="5909" spans="1:13">
      <c r="A5909" t="s">
        <v>94</v>
      </c>
      <c r="B5909" t="s">
        <v>41</v>
      </c>
      <c r="C5909">
        <v>864822</v>
      </c>
      <c r="D5909" s="10">
        <v>46036</v>
      </c>
      <c r="E5909" s="11">
        <v>378600</v>
      </c>
      <c r="F5909" t="s">
        <v>288</v>
      </c>
      <c r="G5909" s="10">
        <f t="shared" si="363"/>
        <v>46066</v>
      </c>
      <c r="H5909" t="s">
        <v>284</v>
      </c>
      <c r="I5909" s="12" t="str">
        <f t="shared" si="364"/>
        <v>864822378600</v>
      </c>
      <c r="J5909" s="10">
        <v>46058</v>
      </c>
      <c r="K5909" s="11">
        <v>378600</v>
      </c>
      <c r="L5909" s="11">
        <f t="shared" si="362"/>
        <v>0</v>
      </c>
    </row>
    <row r="5910" spans="1:13">
      <c r="A5910" t="s">
        <v>762</v>
      </c>
      <c r="B5910" t="s">
        <v>41</v>
      </c>
      <c r="C5910">
        <v>283961</v>
      </c>
      <c r="D5910" s="10">
        <v>46037</v>
      </c>
      <c r="E5910" s="11">
        <v>305950</v>
      </c>
      <c r="F5910" t="s">
        <v>288</v>
      </c>
      <c r="G5910" s="10">
        <f t="shared" si="363"/>
        <v>46067</v>
      </c>
      <c r="H5910" t="s">
        <v>284</v>
      </c>
      <c r="I5910" s="12" t="str">
        <f t="shared" si="364"/>
        <v>283961305950</v>
      </c>
      <c r="J5910" s="10">
        <v>46037</v>
      </c>
      <c r="K5910" s="11">
        <v>305950</v>
      </c>
      <c r="L5910" s="11">
        <f t="shared" si="362"/>
        <v>0</v>
      </c>
    </row>
    <row r="5911" spans="1:13">
      <c r="A5911" t="s">
        <v>453</v>
      </c>
      <c r="B5911" t="s">
        <v>41</v>
      </c>
      <c r="C5911">
        <v>2006869</v>
      </c>
      <c r="D5911" s="10">
        <v>46037</v>
      </c>
      <c r="E5911" s="11">
        <v>989971</v>
      </c>
      <c r="F5911" t="s">
        <v>288</v>
      </c>
      <c r="G5911" s="10">
        <f t="shared" si="363"/>
        <v>46067</v>
      </c>
      <c r="H5911" t="s">
        <v>284</v>
      </c>
      <c r="I5911" s="12" t="str">
        <f t="shared" si="364"/>
        <v>2006869989971</v>
      </c>
      <c r="J5911" s="10">
        <v>46037</v>
      </c>
      <c r="K5911" s="11">
        <v>989971</v>
      </c>
      <c r="L5911" s="11">
        <f t="shared" si="362"/>
        <v>0</v>
      </c>
    </row>
    <row r="5912" spans="1:13">
      <c r="A5912" t="s">
        <v>453</v>
      </c>
      <c r="B5912" t="s">
        <v>41</v>
      </c>
      <c r="C5912">
        <v>2006895</v>
      </c>
      <c r="D5912" s="10">
        <v>46037</v>
      </c>
      <c r="E5912" s="11">
        <v>729990</v>
      </c>
      <c r="F5912" t="s">
        <v>288</v>
      </c>
      <c r="G5912" s="10">
        <f t="shared" si="363"/>
        <v>46067</v>
      </c>
      <c r="H5912" t="s">
        <v>284</v>
      </c>
      <c r="I5912" s="12" t="str">
        <f t="shared" si="364"/>
        <v>2006895729990</v>
      </c>
      <c r="J5912" s="10">
        <v>46036</v>
      </c>
      <c r="K5912" s="11">
        <v>729990</v>
      </c>
      <c r="L5912" s="11">
        <f t="shared" si="362"/>
        <v>0</v>
      </c>
    </row>
    <row r="5913" spans="1:13" ht="15" customHeight="1">
      <c r="A5913" t="s">
        <v>305</v>
      </c>
      <c r="B5913" t="s">
        <v>310</v>
      </c>
      <c r="C5913">
        <v>29246097</v>
      </c>
      <c r="D5913" s="10">
        <v>46037</v>
      </c>
      <c r="E5913" s="11">
        <v>-369990</v>
      </c>
      <c r="F5913" t="s">
        <v>288</v>
      </c>
      <c r="G5913" s="10">
        <f t="shared" si="363"/>
        <v>46067</v>
      </c>
      <c r="H5913" t="s">
        <v>311</v>
      </c>
      <c r="I5913" s="12" t="str">
        <f t="shared" si="364"/>
        <v>29246097-369990</v>
      </c>
      <c r="L5913" s="11">
        <f t="shared" si="362"/>
        <v>369990</v>
      </c>
    </row>
    <row r="5914" spans="1:13">
      <c r="A5914" t="s">
        <v>762</v>
      </c>
      <c r="B5914" t="s">
        <v>310</v>
      </c>
      <c r="C5914">
        <v>24012</v>
      </c>
      <c r="D5914" s="10">
        <v>46037</v>
      </c>
      <c r="E5914" s="11">
        <v>-305950</v>
      </c>
      <c r="F5914" t="s">
        <v>288</v>
      </c>
      <c r="G5914" s="10">
        <f t="shared" si="363"/>
        <v>46067</v>
      </c>
      <c r="H5914" t="s">
        <v>311</v>
      </c>
      <c r="I5914" s="12" t="str">
        <f t="shared" si="364"/>
        <v>24012-305950</v>
      </c>
      <c r="L5914" s="11">
        <f t="shared" si="362"/>
        <v>305950</v>
      </c>
    </row>
    <row r="5915" spans="1:13">
      <c r="A5915" t="s">
        <v>59</v>
      </c>
      <c r="B5915" t="s">
        <v>41</v>
      </c>
      <c r="C5915">
        <v>10622</v>
      </c>
      <c r="D5915" s="10">
        <v>46037</v>
      </c>
      <c r="E5915" s="11">
        <v>191284</v>
      </c>
      <c r="F5915" t="s">
        <v>288</v>
      </c>
      <c r="G5915" s="10">
        <f t="shared" si="363"/>
        <v>46067</v>
      </c>
      <c r="H5915" t="s">
        <v>284</v>
      </c>
      <c r="I5915" s="12" t="str">
        <f t="shared" si="364"/>
        <v>10622191284</v>
      </c>
      <c r="J5915" s="10">
        <v>46058</v>
      </c>
      <c r="K5915" s="11">
        <v>191284</v>
      </c>
      <c r="L5915" s="11">
        <f t="shared" si="362"/>
        <v>0</v>
      </c>
    </row>
    <row r="5916" spans="1:13">
      <c r="A5916" t="s">
        <v>95</v>
      </c>
      <c r="B5916" t="s">
        <v>41</v>
      </c>
      <c r="C5916">
        <v>7138</v>
      </c>
      <c r="D5916" s="10">
        <v>46037</v>
      </c>
      <c r="E5916" s="11">
        <v>16720788</v>
      </c>
      <c r="F5916" t="s">
        <v>288</v>
      </c>
      <c r="G5916" s="10">
        <f t="shared" si="363"/>
        <v>46067</v>
      </c>
      <c r="H5916" t="s">
        <v>284</v>
      </c>
      <c r="I5916" s="12" t="str">
        <f t="shared" si="364"/>
        <v>713816720788</v>
      </c>
      <c r="J5916" s="10">
        <v>46070</v>
      </c>
      <c r="K5916" s="11">
        <v>16720788</v>
      </c>
      <c r="L5916" s="11">
        <f t="shared" si="362"/>
        <v>0</v>
      </c>
    </row>
    <row r="5917" spans="1:13">
      <c r="A5917" t="s">
        <v>309</v>
      </c>
      <c r="B5917" t="s">
        <v>41</v>
      </c>
      <c r="C5917">
        <v>844333</v>
      </c>
      <c r="D5917" s="10">
        <v>46038</v>
      </c>
      <c r="E5917" s="11">
        <v>818460</v>
      </c>
      <c r="F5917" t="s">
        <v>288</v>
      </c>
      <c r="G5917" s="10">
        <f t="shared" si="363"/>
        <v>46068</v>
      </c>
      <c r="H5917" t="s">
        <v>284</v>
      </c>
      <c r="I5917" s="12" t="str">
        <f t="shared" si="364"/>
        <v>844333818460</v>
      </c>
      <c r="J5917" s="10">
        <v>46038</v>
      </c>
      <c r="K5917" s="11">
        <v>818460</v>
      </c>
      <c r="L5917" s="11">
        <f t="shared" si="362"/>
        <v>0</v>
      </c>
    </row>
    <row r="5918" spans="1:13">
      <c r="A5918" t="s">
        <v>477</v>
      </c>
      <c r="B5918" t="s">
        <v>41</v>
      </c>
      <c r="C5918">
        <v>416423</v>
      </c>
      <c r="D5918" s="10">
        <v>46038</v>
      </c>
      <c r="E5918" s="11">
        <v>356980</v>
      </c>
      <c r="F5918" t="s">
        <v>288</v>
      </c>
      <c r="G5918" s="10">
        <f t="shared" si="363"/>
        <v>46068</v>
      </c>
      <c r="H5918" t="s">
        <v>284</v>
      </c>
      <c r="I5918" s="12" t="str">
        <f t="shared" si="364"/>
        <v>416423356980</v>
      </c>
      <c r="J5918" s="10">
        <f>+D5918</f>
        <v>46038</v>
      </c>
      <c r="K5918" s="11">
        <f>+E5918</f>
        <v>356980</v>
      </c>
      <c r="L5918" s="11">
        <f t="shared" si="362"/>
        <v>0</v>
      </c>
      <c r="M5918" t="s">
        <v>1175</v>
      </c>
    </row>
    <row r="5919" spans="1:13">
      <c r="A5919" t="s">
        <v>659</v>
      </c>
      <c r="B5919" t="s">
        <v>41</v>
      </c>
      <c r="C5919">
        <v>7648182</v>
      </c>
      <c r="D5919" s="10">
        <v>46038</v>
      </c>
      <c r="E5919" s="11">
        <v>14284</v>
      </c>
      <c r="F5919" t="s">
        <v>288</v>
      </c>
      <c r="G5919" s="10">
        <f t="shared" si="363"/>
        <v>46068</v>
      </c>
      <c r="H5919" t="s">
        <v>284</v>
      </c>
      <c r="I5919" s="12" t="str">
        <f t="shared" si="364"/>
        <v>764818214284</v>
      </c>
      <c r="J5919" s="10">
        <v>46038</v>
      </c>
      <c r="K5919" s="11">
        <v>14284</v>
      </c>
      <c r="L5919" s="11">
        <f t="shared" si="362"/>
        <v>0</v>
      </c>
    </row>
    <row r="5920" spans="1:13">
      <c r="A5920" t="s">
        <v>59</v>
      </c>
      <c r="B5920" t="s">
        <v>41</v>
      </c>
      <c r="C5920">
        <v>10623</v>
      </c>
      <c r="D5920" s="10">
        <v>46038</v>
      </c>
      <c r="E5920" s="11">
        <v>105492</v>
      </c>
      <c r="F5920" t="s">
        <v>288</v>
      </c>
      <c r="G5920" s="10">
        <f t="shared" si="363"/>
        <v>46068</v>
      </c>
      <c r="H5920" t="s">
        <v>284</v>
      </c>
      <c r="I5920" s="12" t="str">
        <f t="shared" si="364"/>
        <v>10623105492</v>
      </c>
      <c r="J5920" s="10">
        <v>46058</v>
      </c>
      <c r="K5920" s="11">
        <v>105492</v>
      </c>
      <c r="L5920" s="11">
        <f t="shared" si="362"/>
        <v>0</v>
      </c>
    </row>
    <row r="5921" spans="1:12">
      <c r="A5921" t="s">
        <v>1047</v>
      </c>
      <c r="B5921" t="s">
        <v>41</v>
      </c>
      <c r="C5921">
        <v>35</v>
      </c>
      <c r="D5921" s="10">
        <v>46038</v>
      </c>
      <c r="E5921" s="11">
        <v>2474600</v>
      </c>
      <c r="F5921" t="s">
        <v>288</v>
      </c>
      <c r="G5921" s="10">
        <f t="shared" si="363"/>
        <v>46068</v>
      </c>
      <c r="H5921" t="s">
        <v>284</v>
      </c>
      <c r="I5921" s="12" t="str">
        <f t="shared" si="364"/>
        <v>352474600</v>
      </c>
      <c r="J5921" s="10">
        <v>46044</v>
      </c>
      <c r="K5921" s="11">
        <v>2474600</v>
      </c>
      <c r="L5921" s="11">
        <f t="shared" si="362"/>
        <v>0</v>
      </c>
    </row>
    <row r="5922" spans="1:12">
      <c r="A5922" t="s">
        <v>55</v>
      </c>
      <c r="B5922" t="s">
        <v>41</v>
      </c>
      <c r="C5922">
        <v>1259767</v>
      </c>
      <c r="D5922" s="10">
        <v>46038</v>
      </c>
      <c r="E5922" s="11">
        <v>1909836</v>
      </c>
      <c r="F5922" t="s">
        <v>288</v>
      </c>
      <c r="G5922" s="10">
        <f t="shared" si="363"/>
        <v>46068</v>
      </c>
      <c r="H5922" t="s">
        <v>284</v>
      </c>
      <c r="I5922" s="12" t="str">
        <f t="shared" si="364"/>
        <v>12597671909836</v>
      </c>
      <c r="J5922" s="10">
        <v>46058</v>
      </c>
      <c r="K5922" s="11">
        <v>1909836</v>
      </c>
      <c r="L5922" s="11">
        <f t="shared" si="362"/>
        <v>0</v>
      </c>
    </row>
    <row r="5923" spans="1:12">
      <c r="A5923" t="s">
        <v>1176</v>
      </c>
      <c r="B5923" t="s">
        <v>41</v>
      </c>
      <c r="C5923">
        <v>13491</v>
      </c>
      <c r="D5923" s="10">
        <v>46038</v>
      </c>
      <c r="E5923" s="11">
        <v>454960</v>
      </c>
      <c r="F5923" t="s">
        <v>288</v>
      </c>
      <c r="G5923" s="10">
        <f t="shared" si="363"/>
        <v>46068</v>
      </c>
      <c r="H5923" t="s">
        <v>284</v>
      </c>
      <c r="I5923" s="12" t="str">
        <f t="shared" si="364"/>
        <v>13491454960</v>
      </c>
      <c r="J5923" s="10">
        <v>46037</v>
      </c>
      <c r="K5923" s="11">
        <v>454960</v>
      </c>
      <c r="L5923" s="11">
        <f t="shared" si="362"/>
        <v>0</v>
      </c>
    </row>
    <row r="5924" spans="1:12">
      <c r="A5924" t="s">
        <v>128</v>
      </c>
      <c r="B5924" t="s">
        <v>41</v>
      </c>
      <c r="C5924">
        <v>892578</v>
      </c>
      <c r="D5924" s="10">
        <v>46038</v>
      </c>
      <c r="E5924" s="11">
        <v>250994</v>
      </c>
      <c r="F5924" t="s">
        <v>288</v>
      </c>
      <c r="G5924" s="10">
        <f t="shared" si="363"/>
        <v>46068</v>
      </c>
      <c r="H5924" t="s">
        <v>284</v>
      </c>
      <c r="I5924" s="12" t="str">
        <f t="shared" si="364"/>
        <v>892578250994</v>
      </c>
      <c r="J5924" s="10">
        <v>46058</v>
      </c>
      <c r="K5924" s="11">
        <v>250994</v>
      </c>
      <c r="L5924" s="11">
        <f t="shared" si="362"/>
        <v>0</v>
      </c>
    </row>
    <row r="5925" spans="1:12">
      <c r="A5925" t="s">
        <v>336</v>
      </c>
      <c r="B5925" t="s">
        <v>41</v>
      </c>
      <c r="C5925">
        <v>69243</v>
      </c>
      <c r="D5925" s="10">
        <v>46038</v>
      </c>
      <c r="E5925" s="11">
        <v>534770</v>
      </c>
      <c r="F5925" t="s">
        <v>288</v>
      </c>
      <c r="G5925" s="10">
        <f t="shared" si="363"/>
        <v>46068</v>
      </c>
      <c r="H5925" t="s">
        <v>284</v>
      </c>
      <c r="I5925" s="12" t="str">
        <f t="shared" si="364"/>
        <v>69243534770</v>
      </c>
      <c r="J5925" s="10">
        <v>46037</v>
      </c>
      <c r="K5925" s="11">
        <v>534770</v>
      </c>
      <c r="L5925" s="11">
        <f t="shared" si="362"/>
        <v>0</v>
      </c>
    </row>
    <row r="5926" spans="1:12">
      <c r="A5926" t="s">
        <v>447</v>
      </c>
      <c r="B5926" t="s">
        <v>41</v>
      </c>
      <c r="C5926">
        <v>2964259</v>
      </c>
      <c r="D5926" s="10">
        <v>46040</v>
      </c>
      <c r="E5926" s="11">
        <v>74590</v>
      </c>
      <c r="F5926" t="s">
        <v>288</v>
      </c>
      <c r="G5926" s="10">
        <f t="shared" si="363"/>
        <v>46070</v>
      </c>
      <c r="H5926" t="s">
        <v>284</v>
      </c>
      <c r="I5926" s="12" t="str">
        <f t="shared" si="364"/>
        <v>296425974590</v>
      </c>
      <c r="J5926" s="10">
        <v>46040</v>
      </c>
      <c r="K5926" s="11">
        <v>74590</v>
      </c>
      <c r="L5926" s="11">
        <f t="shared" si="362"/>
        <v>0</v>
      </c>
    </row>
    <row r="5927" spans="1:12">
      <c r="A5927" t="s">
        <v>335</v>
      </c>
      <c r="B5927" t="s">
        <v>41</v>
      </c>
      <c r="C5927">
        <v>14896</v>
      </c>
      <c r="D5927" s="10">
        <v>46041</v>
      </c>
      <c r="E5927" s="11">
        <v>314480</v>
      </c>
      <c r="F5927" t="s">
        <v>288</v>
      </c>
      <c r="G5927" s="10">
        <f t="shared" si="363"/>
        <v>46071</v>
      </c>
      <c r="H5927" t="s">
        <v>284</v>
      </c>
      <c r="I5927" s="12" t="str">
        <f t="shared" si="364"/>
        <v>14896314480</v>
      </c>
      <c r="J5927" s="10">
        <v>46041</v>
      </c>
      <c r="K5927" s="11">
        <v>314480</v>
      </c>
      <c r="L5927" s="11">
        <f t="shared" si="362"/>
        <v>0</v>
      </c>
    </row>
    <row r="5928" spans="1:12">
      <c r="A5928" t="s">
        <v>453</v>
      </c>
      <c r="B5928" t="s">
        <v>41</v>
      </c>
      <c r="C5928">
        <v>2007519</v>
      </c>
      <c r="D5928" s="10">
        <v>46041</v>
      </c>
      <c r="E5928" s="11">
        <v>729990</v>
      </c>
      <c r="F5928" t="s">
        <v>288</v>
      </c>
      <c r="G5928" s="10">
        <f t="shared" si="363"/>
        <v>46071</v>
      </c>
      <c r="H5928" t="s">
        <v>284</v>
      </c>
      <c r="I5928" s="12" t="str">
        <f t="shared" si="364"/>
        <v>2007519729990</v>
      </c>
      <c r="J5928" s="10">
        <v>46041</v>
      </c>
      <c r="K5928" s="11">
        <v>729990</v>
      </c>
      <c r="L5928" s="11">
        <f t="shared" si="362"/>
        <v>0</v>
      </c>
    </row>
    <row r="5929" spans="1:12">
      <c r="A5929" t="s">
        <v>337</v>
      </c>
      <c r="B5929" t="s">
        <v>41</v>
      </c>
      <c r="C5929">
        <v>144953878</v>
      </c>
      <c r="D5929" s="10">
        <v>46041</v>
      </c>
      <c r="E5929" s="11">
        <v>410980</v>
      </c>
      <c r="F5929" t="s">
        <v>288</v>
      </c>
      <c r="G5929" s="10">
        <f t="shared" si="363"/>
        <v>46071</v>
      </c>
      <c r="H5929" t="s">
        <v>284</v>
      </c>
      <c r="I5929" s="12" t="str">
        <f t="shared" si="364"/>
        <v>144953878410980</v>
      </c>
      <c r="J5929" s="10">
        <v>46041</v>
      </c>
      <c r="K5929" s="11">
        <v>410980</v>
      </c>
      <c r="L5929" s="11">
        <f t="shared" si="362"/>
        <v>0</v>
      </c>
    </row>
    <row r="5930" spans="1:12">
      <c r="A5930" t="s">
        <v>1114</v>
      </c>
      <c r="B5930" t="s">
        <v>41</v>
      </c>
      <c r="C5930">
        <v>2362</v>
      </c>
      <c r="D5930" s="10">
        <v>46041</v>
      </c>
      <c r="E5930" s="11">
        <v>912960</v>
      </c>
      <c r="F5930" t="s">
        <v>288</v>
      </c>
      <c r="G5930" s="10">
        <f t="shared" si="363"/>
        <v>46071</v>
      </c>
      <c r="H5930" t="s">
        <v>284</v>
      </c>
      <c r="I5930" s="12" t="str">
        <f t="shared" si="364"/>
        <v>2362912960</v>
      </c>
      <c r="J5930" s="10">
        <v>46041</v>
      </c>
      <c r="K5930" s="11">
        <v>912960</v>
      </c>
      <c r="L5930" s="11">
        <f t="shared" si="362"/>
        <v>0</v>
      </c>
    </row>
    <row r="5931" spans="1:12">
      <c r="A5931" t="s">
        <v>46</v>
      </c>
      <c r="B5931" t="s">
        <v>41</v>
      </c>
      <c r="C5931">
        <v>26859</v>
      </c>
      <c r="D5931" s="10">
        <v>46041</v>
      </c>
      <c r="E5931" s="11">
        <v>511331</v>
      </c>
      <c r="F5931" t="s">
        <v>288</v>
      </c>
      <c r="G5931" s="10">
        <f t="shared" si="363"/>
        <v>46071</v>
      </c>
      <c r="H5931" t="s">
        <v>284</v>
      </c>
      <c r="I5931" s="12" t="str">
        <f t="shared" si="364"/>
        <v>26859511331</v>
      </c>
      <c r="J5931" s="10">
        <v>46070</v>
      </c>
      <c r="K5931" s="11">
        <v>511331</v>
      </c>
      <c r="L5931" s="11">
        <f t="shared" si="362"/>
        <v>0</v>
      </c>
    </row>
    <row r="5932" spans="1:12">
      <c r="A5932" t="s">
        <v>306</v>
      </c>
      <c r="B5932" t="s">
        <v>41</v>
      </c>
      <c r="C5932">
        <v>2235522</v>
      </c>
      <c r="D5932" s="10">
        <v>46042</v>
      </c>
      <c r="E5932" s="11">
        <v>397580</v>
      </c>
      <c r="F5932" t="s">
        <v>288</v>
      </c>
      <c r="G5932" s="10">
        <f t="shared" si="363"/>
        <v>46072</v>
      </c>
      <c r="H5932" t="s">
        <v>284</v>
      </c>
      <c r="I5932" s="12" t="str">
        <f t="shared" si="364"/>
        <v>2235522397580</v>
      </c>
      <c r="J5932" s="10">
        <v>46042</v>
      </c>
      <c r="K5932" s="11">
        <v>397580</v>
      </c>
      <c r="L5932" s="11">
        <f t="shared" si="362"/>
        <v>0</v>
      </c>
    </row>
    <row r="5933" spans="1:12">
      <c r="A5933" t="s">
        <v>316</v>
      </c>
      <c r="B5933" t="s">
        <v>41</v>
      </c>
      <c r="C5933">
        <v>37189069</v>
      </c>
      <c r="D5933" s="10">
        <v>46042</v>
      </c>
      <c r="E5933" s="11">
        <v>83981</v>
      </c>
      <c r="F5933" t="s">
        <v>288</v>
      </c>
      <c r="G5933" s="10">
        <f t="shared" si="363"/>
        <v>46072</v>
      </c>
      <c r="H5933" t="s">
        <v>284</v>
      </c>
      <c r="I5933" s="12" t="str">
        <f t="shared" si="364"/>
        <v>3718906983981</v>
      </c>
      <c r="J5933" s="10">
        <v>46042</v>
      </c>
      <c r="K5933" s="11">
        <v>83981</v>
      </c>
      <c r="L5933" s="11">
        <f t="shared" si="362"/>
        <v>0</v>
      </c>
    </row>
    <row r="5934" spans="1:12">
      <c r="A5934" t="s">
        <v>1177</v>
      </c>
      <c r="B5934" t="s">
        <v>41</v>
      </c>
      <c r="C5934">
        <v>33040</v>
      </c>
      <c r="D5934" s="10">
        <v>46042</v>
      </c>
      <c r="E5934" s="11">
        <v>170256</v>
      </c>
      <c r="F5934" t="s">
        <v>288</v>
      </c>
      <c r="G5934" s="10">
        <f t="shared" si="363"/>
        <v>46072</v>
      </c>
      <c r="H5934" t="s">
        <v>284</v>
      </c>
      <c r="I5934" s="12" t="str">
        <f t="shared" si="364"/>
        <v>33040170256</v>
      </c>
      <c r="J5934" s="10">
        <v>46042</v>
      </c>
      <c r="K5934" s="11">
        <v>170256</v>
      </c>
      <c r="L5934" s="11">
        <f t="shared" si="362"/>
        <v>0</v>
      </c>
    </row>
    <row r="5935" spans="1:12">
      <c r="A5935" t="s">
        <v>490</v>
      </c>
      <c r="B5935" t="s">
        <v>41</v>
      </c>
      <c r="C5935">
        <v>11366163</v>
      </c>
      <c r="D5935" s="10">
        <v>46042</v>
      </c>
      <c r="E5935" s="11">
        <v>699990</v>
      </c>
      <c r="F5935" t="s">
        <v>288</v>
      </c>
      <c r="G5935" s="10">
        <f t="shared" si="363"/>
        <v>46072</v>
      </c>
      <c r="H5935" t="s">
        <v>284</v>
      </c>
      <c r="I5935" s="12" t="str">
        <f t="shared" si="364"/>
        <v>11366163699990</v>
      </c>
      <c r="J5935" s="10">
        <v>46042</v>
      </c>
      <c r="K5935" s="11">
        <v>699990</v>
      </c>
      <c r="L5935" s="11">
        <f t="shared" si="362"/>
        <v>0</v>
      </c>
    </row>
    <row r="5936" spans="1:12">
      <c r="A5936" t="s">
        <v>351</v>
      </c>
      <c r="B5936" t="s">
        <v>41</v>
      </c>
      <c r="C5936">
        <v>5511522</v>
      </c>
      <c r="D5936" s="10">
        <v>46042</v>
      </c>
      <c r="E5936" s="11">
        <v>742290</v>
      </c>
      <c r="F5936" t="s">
        <v>288</v>
      </c>
      <c r="G5936" s="10">
        <f t="shared" si="363"/>
        <v>46072</v>
      </c>
      <c r="H5936" t="s">
        <v>284</v>
      </c>
      <c r="I5936" s="12" t="str">
        <f t="shared" si="364"/>
        <v>5511522742290</v>
      </c>
      <c r="J5936" s="10">
        <v>46042</v>
      </c>
      <c r="K5936" s="11">
        <v>742290</v>
      </c>
      <c r="L5936" s="11">
        <f t="shared" ref="L5936:L5999" si="365">+K5936-E5936</f>
        <v>0</v>
      </c>
    </row>
    <row r="5937" spans="1:13">
      <c r="A5937" t="s">
        <v>1152</v>
      </c>
      <c r="B5937" t="s">
        <v>310</v>
      </c>
      <c r="C5937">
        <v>244</v>
      </c>
      <c r="D5937" s="10">
        <v>46042</v>
      </c>
      <c r="E5937" s="11">
        <v>-82900</v>
      </c>
      <c r="F5937" t="s">
        <v>288</v>
      </c>
      <c r="G5937" s="10">
        <f t="shared" si="363"/>
        <v>46072</v>
      </c>
      <c r="H5937" t="s">
        <v>311</v>
      </c>
      <c r="I5937" s="12" t="str">
        <f t="shared" si="364"/>
        <v>244-82900</v>
      </c>
      <c r="L5937" s="11">
        <f t="shared" si="365"/>
        <v>82900</v>
      </c>
    </row>
    <row r="5938" spans="1:13">
      <c r="A5938" t="s">
        <v>1152</v>
      </c>
      <c r="B5938" t="s">
        <v>310</v>
      </c>
      <c r="C5938">
        <v>244</v>
      </c>
      <c r="D5938" s="10">
        <v>46042</v>
      </c>
      <c r="E5938" s="11">
        <v>82900</v>
      </c>
      <c r="F5938" t="s">
        <v>288</v>
      </c>
      <c r="G5938" s="10">
        <f t="shared" si="363"/>
        <v>46072</v>
      </c>
      <c r="H5938" t="s">
        <v>311</v>
      </c>
      <c r="I5938" s="12" t="str">
        <f t="shared" si="364"/>
        <v>24482900</v>
      </c>
      <c r="L5938" s="11">
        <f t="shared" si="365"/>
        <v>-82900</v>
      </c>
    </row>
    <row r="5939" spans="1:13">
      <c r="A5939" t="s">
        <v>65</v>
      </c>
      <c r="B5939" t="s">
        <v>41</v>
      </c>
      <c r="C5939">
        <v>6690</v>
      </c>
      <c r="D5939" s="10">
        <v>46042</v>
      </c>
      <c r="E5939" s="11">
        <v>59976</v>
      </c>
      <c r="F5939" t="s">
        <v>288</v>
      </c>
      <c r="G5939" s="10">
        <f t="shared" si="363"/>
        <v>46072</v>
      </c>
      <c r="H5939" t="s">
        <v>284</v>
      </c>
      <c r="I5939" s="12" t="str">
        <f t="shared" si="364"/>
        <v>669059976</v>
      </c>
      <c r="J5939" s="10">
        <v>46070</v>
      </c>
      <c r="K5939" s="11">
        <v>59976</v>
      </c>
      <c r="L5939" s="11">
        <f t="shared" si="365"/>
        <v>0</v>
      </c>
    </row>
    <row r="5940" spans="1:13">
      <c r="A5940" t="s">
        <v>65</v>
      </c>
      <c r="B5940" t="s">
        <v>41</v>
      </c>
      <c r="C5940">
        <v>6691</v>
      </c>
      <c r="D5940" s="10">
        <v>46042</v>
      </c>
      <c r="E5940" s="11">
        <v>235923</v>
      </c>
      <c r="F5940" t="s">
        <v>288</v>
      </c>
      <c r="G5940" s="10">
        <f t="shared" si="363"/>
        <v>46072</v>
      </c>
      <c r="H5940" t="s">
        <v>284</v>
      </c>
      <c r="I5940" s="12" t="str">
        <f t="shared" si="364"/>
        <v>6691235923</v>
      </c>
      <c r="J5940" s="10">
        <v>46070</v>
      </c>
      <c r="K5940" s="11">
        <v>235923</v>
      </c>
      <c r="L5940" s="11">
        <f t="shared" si="365"/>
        <v>0</v>
      </c>
    </row>
    <row r="5941" spans="1:13">
      <c r="A5941" t="s">
        <v>65</v>
      </c>
      <c r="B5941" t="s">
        <v>41</v>
      </c>
      <c r="C5941">
        <v>6692</v>
      </c>
      <c r="D5941" s="10">
        <v>46042</v>
      </c>
      <c r="E5941" s="11">
        <v>67961</v>
      </c>
      <c r="F5941" t="s">
        <v>288</v>
      </c>
      <c r="G5941" s="10">
        <f t="shared" si="363"/>
        <v>46072</v>
      </c>
      <c r="H5941" t="s">
        <v>284</v>
      </c>
      <c r="I5941" s="12" t="str">
        <f t="shared" si="364"/>
        <v>669267961</v>
      </c>
      <c r="J5941" s="10">
        <v>46070</v>
      </c>
      <c r="K5941" s="11">
        <v>67961</v>
      </c>
      <c r="L5941" s="11">
        <f t="shared" si="365"/>
        <v>0</v>
      </c>
    </row>
    <row r="5942" spans="1:13">
      <c r="A5942" t="s">
        <v>1152</v>
      </c>
      <c r="B5942" t="s">
        <v>41</v>
      </c>
      <c r="C5942">
        <v>687</v>
      </c>
      <c r="D5942" s="10">
        <v>46042</v>
      </c>
      <c r="E5942" s="11">
        <v>82900</v>
      </c>
      <c r="F5942" t="s">
        <v>288</v>
      </c>
      <c r="G5942" s="10">
        <f t="shared" si="363"/>
        <v>46072</v>
      </c>
      <c r="H5942" t="s">
        <v>284</v>
      </c>
      <c r="I5942" s="12" t="str">
        <f t="shared" si="364"/>
        <v>68782900</v>
      </c>
      <c r="J5942" s="10">
        <v>46045</v>
      </c>
      <c r="K5942" s="11">
        <v>82900</v>
      </c>
      <c r="L5942" s="11">
        <f t="shared" si="365"/>
        <v>0</v>
      </c>
      <c r="M5942" t="s">
        <v>1178</v>
      </c>
    </row>
    <row r="5943" spans="1:13">
      <c r="A5943" t="s">
        <v>45</v>
      </c>
      <c r="B5943" t="s">
        <v>41</v>
      </c>
      <c r="C5943">
        <v>465</v>
      </c>
      <c r="D5943" s="10">
        <v>46042</v>
      </c>
      <c r="E5943" s="11">
        <v>104993</v>
      </c>
      <c r="F5943" t="s">
        <v>288</v>
      </c>
      <c r="G5943" s="10">
        <f t="shared" si="363"/>
        <v>46072</v>
      </c>
      <c r="H5943" t="s">
        <v>284</v>
      </c>
      <c r="I5943" s="12" t="str">
        <f t="shared" si="364"/>
        <v>465104993</v>
      </c>
      <c r="J5943" s="10">
        <v>46070</v>
      </c>
      <c r="K5943" s="11">
        <v>104993</v>
      </c>
      <c r="L5943" s="11">
        <f t="shared" si="365"/>
        <v>0</v>
      </c>
    </row>
    <row r="5944" spans="1:13">
      <c r="A5944" t="s">
        <v>66</v>
      </c>
      <c r="B5944" t="s">
        <v>41</v>
      </c>
      <c r="C5944">
        <v>51</v>
      </c>
      <c r="D5944" s="10">
        <v>46042</v>
      </c>
      <c r="E5944" s="11">
        <v>662312</v>
      </c>
      <c r="F5944" t="s">
        <v>288</v>
      </c>
      <c r="G5944" s="10">
        <f t="shared" si="363"/>
        <v>46072</v>
      </c>
      <c r="H5944" t="s">
        <v>284</v>
      </c>
      <c r="I5944" s="12" t="str">
        <f t="shared" si="364"/>
        <v>51662312</v>
      </c>
      <c r="J5944" s="10">
        <v>46070</v>
      </c>
      <c r="K5944" s="11">
        <v>662312</v>
      </c>
      <c r="L5944" s="11">
        <f t="shared" si="365"/>
        <v>0</v>
      </c>
    </row>
    <row r="5945" spans="1:13">
      <c r="A5945" t="s">
        <v>57</v>
      </c>
      <c r="B5945" t="s">
        <v>41</v>
      </c>
      <c r="C5945">
        <v>633219</v>
      </c>
      <c r="D5945" s="10">
        <v>46042</v>
      </c>
      <c r="E5945" s="11">
        <v>968849</v>
      </c>
      <c r="F5945" t="s">
        <v>288</v>
      </c>
      <c r="G5945" s="10">
        <f t="shared" si="363"/>
        <v>46072</v>
      </c>
      <c r="H5945" t="s">
        <v>284</v>
      </c>
      <c r="I5945" s="12" t="str">
        <f t="shared" si="364"/>
        <v>633219968849</v>
      </c>
      <c r="J5945" s="10">
        <v>46070</v>
      </c>
      <c r="K5945" s="11">
        <v>968849</v>
      </c>
      <c r="L5945" s="11">
        <f t="shared" si="365"/>
        <v>0</v>
      </c>
    </row>
    <row r="5946" spans="1:13" ht="14.15" customHeight="1">
      <c r="A5946" t="s">
        <v>53</v>
      </c>
      <c r="B5946" t="s">
        <v>41</v>
      </c>
      <c r="C5946">
        <v>32737</v>
      </c>
      <c r="D5946" s="10">
        <v>46042</v>
      </c>
      <c r="E5946" s="11">
        <v>3995570</v>
      </c>
      <c r="F5946" t="s">
        <v>288</v>
      </c>
      <c r="G5946" s="10">
        <f t="shared" si="363"/>
        <v>46072</v>
      </c>
      <c r="H5946" t="s">
        <v>284</v>
      </c>
      <c r="I5946" s="12" t="str">
        <f t="shared" si="364"/>
        <v>327373995570</v>
      </c>
      <c r="J5946" s="10">
        <v>46070</v>
      </c>
      <c r="K5946" s="11">
        <v>3995570</v>
      </c>
      <c r="L5946" s="11">
        <f t="shared" si="365"/>
        <v>0</v>
      </c>
    </row>
    <row r="5947" spans="1:13">
      <c r="A5947" t="s">
        <v>305</v>
      </c>
      <c r="B5947" t="s">
        <v>41</v>
      </c>
      <c r="C5947">
        <v>5517816</v>
      </c>
      <c r="D5947" s="10">
        <v>46042</v>
      </c>
      <c r="E5947" s="11">
        <v>43980</v>
      </c>
      <c r="F5947" t="s">
        <v>288</v>
      </c>
      <c r="G5947" s="10">
        <f t="shared" si="363"/>
        <v>46072</v>
      </c>
      <c r="H5947" t="s">
        <v>284</v>
      </c>
      <c r="I5947" s="12" t="str">
        <f t="shared" si="364"/>
        <v>551781643980</v>
      </c>
      <c r="J5947" s="10">
        <v>46042</v>
      </c>
      <c r="K5947" s="11">
        <v>43980</v>
      </c>
      <c r="L5947" s="11">
        <f t="shared" si="365"/>
        <v>0</v>
      </c>
    </row>
    <row r="5948" spans="1:13">
      <c r="A5948" t="s">
        <v>1179</v>
      </c>
      <c r="B5948" t="s">
        <v>41</v>
      </c>
      <c r="C5948">
        <v>4860</v>
      </c>
      <c r="D5948" s="10">
        <v>46043</v>
      </c>
      <c r="E5948" s="11">
        <v>304640</v>
      </c>
      <c r="F5948" t="s">
        <v>288</v>
      </c>
      <c r="G5948" s="10">
        <f t="shared" si="363"/>
        <v>46073</v>
      </c>
      <c r="H5948" t="s">
        <v>284</v>
      </c>
      <c r="I5948" s="12" t="str">
        <f t="shared" si="364"/>
        <v>4860304640</v>
      </c>
      <c r="J5948" s="10">
        <v>46043</v>
      </c>
      <c r="K5948" s="11">
        <v>304640</v>
      </c>
      <c r="L5948" s="11">
        <f t="shared" si="365"/>
        <v>0</v>
      </c>
    </row>
    <row r="5949" spans="1:13">
      <c r="A5949" t="s">
        <v>182</v>
      </c>
      <c r="B5949" t="s">
        <v>41</v>
      </c>
      <c r="C5949">
        <v>1452753</v>
      </c>
      <c r="D5949" s="10">
        <v>46043</v>
      </c>
      <c r="E5949" s="11">
        <v>859762</v>
      </c>
      <c r="F5949" t="s">
        <v>288</v>
      </c>
      <c r="G5949" s="10">
        <f t="shared" si="363"/>
        <v>46073</v>
      </c>
      <c r="H5949" t="s">
        <v>284</v>
      </c>
      <c r="I5949" s="12" t="str">
        <f t="shared" si="364"/>
        <v>1452753859762</v>
      </c>
      <c r="J5949" s="10">
        <v>46070</v>
      </c>
      <c r="K5949" s="11">
        <v>859762</v>
      </c>
      <c r="L5949" s="11">
        <f t="shared" si="365"/>
        <v>0</v>
      </c>
    </row>
    <row r="5950" spans="1:13" ht="16" customHeight="1">
      <c r="A5950" t="s">
        <v>59</v>
      </c>
      <c r="B5950" t="s">
        <v>41</v>
      </c>
      <c r="C5950">
        <v>10630</v>
      </c>
      <c r="D5950" s="10">
        <v>46043</v>
      </c>
      <c r="E5950" s="11">
        <v>95993</v>
      </c>
      <c r="F5950" t="s">
        <v>288</v>
      </c>
      <c r="G5950" s="10">
        <f t="shared" si="363"/>
        <v>46073</v>
      </c>
      <c r="H5950" t="s">
        <v>284</v>
      </c>
      <c r="I5950" s="12" t="str">
        <f t="shared" si="364"/>
        <v>1063095993</v>
      </c>
      <c r="J5950" s="10">
        <v>46070</v>
      </c>
      <c r="K5950" s="11">
        <v>95993</v>
      </c>
      <c r="L5950" s="11">
        <f t="shared" si="365"/>
        <v>0</v>
      </c>
    </row>
    <row r="5951" spans="1:13" ht="0.65" customHeight="1">
      <c r="A5951" t="s">
        <v>59</v>
      </c>
      <c r="B5951" t="s">
        <v>41</v>
      </c>
      <c r="C5951">
        <v>10631</v>
      </c>
      <c r="D5951" s="10">
        <v>46043</v>
      </c>
      <c r="E5951" s="11">
        <v>6000</v>
      </c>
      <c r="F5951" t="s">
        <v>288</v>
      </c>
      <c r="G5951" s="10">
        <f t="shared" si="363"/>
        <v>46073</v>
      </c>
      <c r="H5951" t="s">
        <v>284</v>
      </c>
      <c r="I5951" s="12" t="str">
        <f t="shared" si="364"/>
        <v>106316000</v>
      </c>
      <c r="J5951" s="10">
        <v>46070</v>
      </c>
      <c r="K5951" s="11">
        <v>6000</v>
      </c>
      <c r="L5951" s="11">
        <f t="shared" si="365"/>
        <v>0</v>
      </c>
    </row>
    <row r="5952" spans="1:13" ht="14.15" customHeight="1">
      <c r="A5952" t="s">
        <v>1180</v>
      </c>
      <c r="B5952" t="s">
        <v>41</v>
      </c>
      <c r="C5952">
        <v>1195</v>
      </c>
      <c r="D5952" s="10">
        <v>46043</v>
      </c>
      <c r="E5952" s="11">
        <v>66979</v>
      </c>
      <c r="F5952" t="s">
        <v>288</v>
      </c>
      <c r="G5952" s="10">
        <f t="shared" si="363"/>
        <v>46073</v>
      </c>
      <c r="H5952" s="46"/>
      <c r="I5952" s="12" t="str">
        <f t="shared" si="364"/>
        <v>119566979</v>
      </c>
      <c r="L5952" s="11">
        <f t="shared" si="365"/>
        <v>-66979</v>
      </c>
    </row>
    <row r="5953" spans="1:13">
      <c r="A5953" t="s">
        <v>305</v>
      </c>
      <c r="B5953" t="s">
        <v>41</v>
      </c>
      <c r="C5953">
        <v>5518297</v>
      </c>
      <c r="D5953" s="10">
        <v>46043</v>
      </c>
      <c r="E5953" s="11">
        <v>63980</v>
      </c>
      <c r="F5953" t="s">
        <v>288</v>
      </c>
      <c r="G5953" s="10">
        <f t="shared" si="363"/>
        <v>46073</v>
      </c>
      <c r="H5953" t="s">
        <v>284</v>
      </c>
      <c r="I5953" s="12" t="str">
        <f t="shared" si="364"/>
        <v>551829763980</v>
      </c>
      <c r="J5953" s="10">
        <v>46042</v>
      </c>
      <c r="K5953" s="11">
        <v>66980</v>
      </c>
      <c r="L5953" s="11">
        <f t="shared" si="365"/>
        <v>3000</v>
      </c>
      <c r="M5953" t="s">
        <v>1181</v>
      </c>
    </row>
    <row r="5954" spans="1:13">
      <c r="A5954" t="s">
        <v>488</v>
      </c>
      <c r="B5954" t="s">
        <v>41</v>
      </c>
      <c r="C5954">
        <v>54420978</v>
      </c>
      <c r="D5954" s="10">
        <v>46044</v>
      </c>
      <c r="E5954" s="11">
        <v>15676</v>
      </c>
      <c r="F5954" t="s">
        <v>288</v>
      </c>
      <c r="G5954" s="10">
        <f t="shared" ref="G5954:G6017" si="366">+D5954+30</f>
        <v>46074</v>
      </c>
      <c r="H5954" t="s">
        <v>284</v>
      </c>
      <c r="I5954" s="12" t="str">
        <f t="shared" ref="I5954:I6017" si="367">+C5954&amp;E5954</f>
        <v>5442097815676</v>
      </c>
      <c r="J5954" s="10">
        <v>46044</v>
      </c>
      <c r="K5954" s="11">
        <v>15676</v>
      </c>
      <c r="L5954" s="11">
        <f t="shared" si="365"/>
        <v>0</v>
      </c>
    </row>
    <row r="5955" spans="1:13">
      <c r="A5955" t="s">
        <v>981</v>
      </c>
      <c r="B5955" t="s">
        <v>41</v>
      </c>
      <c r="C5955">
        <v>7032</v>
      </c>
      <c r="D5955" s="10">
        <v>46044</v>
      </c>
      <c r="E5955" s="11">
        <v>496990</v>
      </c>
      <c r="F5955" t="s">
        <v>288</v>
      </c>
      <c r="G5955" s="10">
        <f t="shared" si="366"/>
        <v>46074</v>
      </c>
      <c r="H5955" s="46"/>
      <c r="I5955" s="12" t="str">
        <f t="shared" si="367"/>
        <v>7032496990</v>
      </c>
      <c r="L5955" s="11">
        <f t="shared" si="365"/>
        <v>-496990</v>
      </c>
    </row>
    <row r="5956" spans="1:13">
      <c r="A5956" t="s">
        <v>584</v>
      </c>
      <c r="B5956" t="s">
        <v>41</v>
      </c>
      <c r="C5956">
        <v>19095</v>
      </c>
      <c r="D5956" s="10">
        <v>46044</v>
      </c>
      <c r="E5956" s="11">
        <v>1249990</v>
      </c>
      <c r="F5956" t="s">
        <v>288</v>
      </c>
      <c r="G5956" s="10">
        <f t="shared" si="366"/>
        <v>46074</v>
      </c>
      <c r="H5956" t="s">
        <v>284</v>
      </c>
      <c r="I5956" s="12" t="str">
        <f t="shared" si="367"/>
        <v>190951249990</v>
      </c>
      <c r="J5956" s="10">
        <v>46044</v>
      </c>
      <c r="K5956" s="11">
        <v>1249990</v>
      </c>
      <c r="L5956" s="11">
        <f t="shared" si="365"/>
        <v>0</v>
      </c>
    </row>
    <row r="5957" spans="1:13">
      <c r="A5957" t="s">
        <v>488</v>
      </c>
      <c r="B5957" t="s">
        <v>297</v>
      </c>
      <c r="C5957">
        <v>14564503</v>
      </c>
      <c r="D5957" s="10">
        <v>46044</v>
      </c>
      <c r="E5957" s="11">
        <v>0</v>
      </c>
      <c r="F5957" t="s">
        <v>288</v>
      </c>
      <c r="G5957" s="10">
        <f t="shared" si="366"/>
        <v>46074</v>
      </c>
      <c r="H5957" t="s">
        <v>284</v>
      </c>
      <c r="I5957" s="12" t="str">
        <f t="shared" si="367"/>
        <v>145645030</v>
      </c>
      <c r="J5957" s="10">
        <v>46044</v>
      </c>
      <c r="K5957" s="11">
        <v>0</v>
      </c>
      <c r="L5957" s="11">
        <f t="shared" si="365"/>
        <v>0</v>
      </c>
    </row>
    <row r="5958" spans="1:13">
      <c r="A5958" t="s">
        <v>1182</v>
      </c>
      <c r="B5958" t="s">
        <v>41</v>
      </c>
      <c r="C5958">
        <v>9</v>
      </c>
      <c r="D5958" s="10">
        <v>46044</v>
      </c>
      <c r="E5958" s="11">
        <v>2500000</v>
      </c>
      <c r="F5958" t="s">
        <v>288</v>
      </c>
      <c r="G5958" s="10">
        <f t="shared" si="366"/>
        <v>46074</v>
      </c>
      <c r="H5958" t="s">
        <v>284</v>
      </c>
      <c r="I5958" s="12" t="str">
        <f t="shared" si="367"/>
        <v>92500000</v>
      </c>
      <c r="J5958" s="10">
        <v>46043</v>
      </c>
      <c r="K5958" s="11">
        <v>2500000</v>
      </c>
      <c r="L5958" s="11">
        <f t="shared" si="365"/>
        <v>0</v>
      </c>
    </row>
    <row r="5959" spans="1:13">
      <c r="A5959" t="s">
        <v>55</v>
      </c>
      <c r="B5959" t="s">
        <v>41</v>
      </c>
      <c r="C5959">
        <v>1259939</v>
      </c>
      <c r="D5959" s="10">
        <v>46044</v>
      </c>
      <c r="E5959" s="11">
        <v>1049949</v>
      </c>
      <c r="F5959" t="s">
        <v>288</v>
      </c>
      <c r="G5959" s="10">
        <f t="shared" si="366"/>
        <v>46074</v>
      </c>
      <c r="H5959" t="s">
        <v>284</v>
      </c>
      <c r="I5959" s="12" t="str">
        <f t="shared" si="367"/>
        <v>12599391049949</v>
      </c>
      <c r="J5959" s="10">
        <v>46070</v>
      </c>
      <c r="K5959" s="11">
        <v>1049949</v>
      </c>
      <c r="L5959" s="11">
        <f t="shared" si="365"/>
        <v>0</v>
      </c>
    </row>
    <row r="5960" spans="1:13">
      <c r="A5960" t="s">
        <v>1183</v>
      </c>
      <c r="B5960" t="s">
        <v>41</v>
      </c>
      <c r="C5960">
        <v>59</v>
      </c>
      <c r="D5960" s="10">
        <v>46045</v>
      </c>
      <c r="E5960" s="11">
        <v>175980</v>
      </c>
      <c r="F5960" t="s">
        <v>288</v>
      </c>
      <c r="G5960" s="10">
        <f t="shared" si="366"/>
        <v>46075</v>
      </c>
      <c r="H5960" s="46"/>
      <c r="I5960" s="12" t="str">
        <f t="shared" si="367"/>
        <v>59175980</v>
      </c>
      <c r="L5960" s="11">
        <f t="shared" si="365"/>
        <v>-175980</v>
      </c>
    </row>
    <row r="5961" spans="1:13">
      <c r="A5961" t="s">
        <v>55</v>
      </c>
      <c r="B5961" t="s">
        <v>41</v>
      </c>
      <c r="C5961">
        <v>1259962</v>
      </c>
      <c r="D5961" s="10">
        <v>46045</v>
      </c>
      <c r="E5961" s="11">
        <v>2960256</v>
      </c>
      <c r="F5961" t="s">
        <v>288</v>
      </c>
      <c r="G5961" s="10">
        <f t="shared" si="366"/>
        <v>46075</v>
      </c>
      <c r="H5961" t="s">
        <v>284</v>
      </c>
      <c r="I5961" s="12" t="str">
        <f t="shared" si="367"/>
        <v>12599622960256</v>
      </c>
      <c r="J5961" s="10">
        <v>46070</v>
      </c>
      <c r="K5961" s="11">
        <v>2960256</v>
      </c>
      <c r="L5961" s="11">
        <f t="shared" si="365"/>
        <v>0</v>
      </c>
    </row>
    <row r="5962" spans="1:13">
      <c r="A5962" t="s">
        <v>128</v>
      </c>
      <c r="B5962" t="s">
        <v>41</v>
      </c>
      <c r="C5962">
        <v>892919</v>
      </c>
      <c r="D5962" s="10">
        <v>46045</v>
      </c>
      <c r="E5962" s="11">
        <v>1982124</v>
      </c>
      <c r="F5962" t="s">
        <v>288</v>
      </c>
      <c r="G5962" s="10">
        <f t="shared" si="366"/>
        <v>46075</v>
      </c>
      <c r="H5962" t="s">
        <v>284</v>
      </c>
      <c r="I5962" s="12" t="str">
        <f t="shared" si="367"/>
        <v>8929191982124</v>
      </c>
      <c r="J5962" s="10">
        <v>46070</v>
      </c>
      <c r="K5962" s="11">
        <v>1982124</v>
      </c>
      <c r="L5962" s="11">
        <f t="shared" si="365"/>
        <v>0</v>
      </c>
    </row>
    <row r="5963" spans="1:13">
      <c r="A5963" t="s">
        <v>55</v>
      </c>
      <c r="B5963" t="s">
        <v>41</v>
      </c>
      <c r="C5963">
        <v>1262615</v>
      </c>
      <c r="D5963" s="10">
        <v>46047</v>
      </c>
      <c r="E5963" s="11">
        <v>108960</v>
      </c>
      <c r="F5963" t="s">
        <v>288</v>
      </c>
      <c r="G5963" s="10">
        <f t="shared" si="366"/>
        <v>46077</v>
      </c>
      <c r="H5963" t="s">
        <v>284</v>
      </c>
      <c r="I5963" s="12" t="str">
        <f t="shared" si="367"/>
        <v>1262615108960</v>
      </c>
      <c r="J5963" s="10">
        <v>46047</v>
      </c>
      <c r="K5963" s="11">
        <v>108960</v>
      </c>
      <c r="L5963" s="11">
        <f t="shared" si="365"/>
        <v>0</v>
      </c>
    </row>
    <row r="5964" spans="1:13">
      <c r="A5964" t="s">
        <v>684</v>
      </c>
      <c r="B5964" t="s">
        <v>41</v>
      </c>
      <c r="C5964">
        <v>489791</v>
      </c>
      <c r="D5964" s="10">
        <v>46048</v>
      </c>
      <c r="E5964" s="11">
        <v>979779</v>
      </c>
      <c r="F5964" t="s">
        <v>288</v>
      </c>
      <c r="G5964" s="10">
        <f t="shared" si="366"/>
        <v>46078</v>
      </c>
      <c r="H5964" t="s">
        <v>284</v>
      </c>
      <c r="I5964" s="12" t="str">
        <f t="shared" si="367"/>
        <v>489791979779</v>
      </c>
      <c r="J5964" s="10">
        <v>46045</v>
      </c>
      <c r="K5964" s="11">
        <v>979980</v>
      </c>
      <c r="L5964" s="11">
        <f t="shared" si="365"/>
        <v>201</v>
      </c>
    </row>
    <row r="5965" spans="1:13">
      <c r="A5965" t="s">
        <v>57</v>
      </c>
      <c r="B5965" t="s">
        <v>41</v>
      </c>
      <c r="C5965">
        <v>635796</v>
      </c>
      <c r="D5965" s="10">
        <v>46048</v>
      </c>
      <c r="E5965" s="11">
        <v>653458</v>
      </c>
      <c r="F5965" t="s">
        <v>288</v>
      </c>
      <c r="G5965" s="10">
        <f t="shared" si="366"/>
        <v>46078</v>
      </c>
      <c r="H5965" t="s">
        <v>284</v>
      </c>
      <c r="I5965" s="12" t="str">
        <f t="shared" si="367"/>
        <v>635796653458</v>
      </c>
      <c r="J5965" s="10">
        <v>46070</v>
      </c>
      <c r="K5965" s="11">
        <v>653458</v>
      </c>
      <c r="L5965" s="11">
        <f t="shared" si="365"/>
        <v>0</v>
      </c>
    </row>
    <row r="5966" spans="1:13">
      <c r="A5966" t="s">
        <v>50</v>
      </c>
      <c r="B5966" t="s">
        <v>41</v>
      </c>
      <c r="C5966">
        <v>21961</v>
      </c>
      <c r="D5966" s="10">
        <v>46048</v>
      </c>
      <c r="E5966" s="11">
        <v>47840</v>
      </c>
      <c r="F5966" t="s">
        <v>288</v>
      </c>
      <c r="G5966" s="10">
        <f t="shared" si="366"/>
        <v>46078</v>
      </c>
      <c r="H5966" t="s">
        <v>284</v>
      </c>
      <c r="I5966" s="12" t="str">
        <f t="shared" si="367"/>
        <v>2196147840</v>
      </c>
      <c r="J5966" s="10">
        <v>46070</v>
      </c>
      <c r="K5966" s="11">
        <v>47840</v>
      </c>
      <c r="L5966" s="11">
        <f t="shared" si="365"/>
        <v>0</v>
      </c>
    </row>
    <row r="5967" spans="1:13">
      <c r="A5967" t="s">
        <v>50</v>
      </c>
      <c r="B5967" t="s">
        <v>41</v>
      </c>
      <c r="C5967">
        <v>21959</v>
      </c>
      <c r="D5967" s="10">
        <v>46048</v>
      </c>
      <c r="E5967" s="11">
        <v>140472</v>
      </c>
      <c r="F5967" t="s">
        <v>288</v>
      </c>
      <c r="G5967" s="10">
        <f t="shared" si="366"/>
        <v>46078</v>
      </c>
      <c r="H5967" t="s">
        <v>284</v>
      </c>
      <c r="I5967" s="12" t="str">
        <f t="shared" si="367"/>
        <v>21959140472</v>
      </c>
      <c r="J5967" s="10">
        <v>46070</v>
      </c>
      <c r="K5967" s="11">
        <v>140472</v>
      </c>
      <c r="L5967" s="11">
        <f t="shared" si="365"/>
        <v>0</v>
      </c>
    </row>
    <row r="5968" spans="1:13">
      <c r="A5968" t="s">
        <v>50</v>
      </c>
      <c r="B5968" t="s">
        <v>41</v>
      </c>
      <c r="C5968">
        <v>21962</v>
      </c>
      <c r="D5968" s="10">
        <v>46048</v>
      </c>
      <c r="E5968" s="11">
        <v>146255</v>
      </c>
      <c r="F5968" t="s">
        <v>288</v>
      </c>
      <c r="G5968" s="10">
        <f t="shared" si="366"/>
        <v>46078</v>
      </c>
      <c r="H5968" t="s">
        <v>284</v>
      </c>
      <c r="I5968" s="12" t="str">
        <f t="shared" si="367"/>
        <v>21962146255</v>
      </c>
      <c r="J5968" s="10">
        <v>46070</v>
      </c>
      <c r="K5968" s="11">
        <v>146255</v>
      </c>
      <c r="L5968" s="11">
        <f t="shared" si="365"/>
        <v>0</v>
      </c>
    </row>
    <row r="5969" spans="1:12">
      <c r="A5969" t="s">
        <v>50</v>
      </c>
      <c r="B5969" t="s">
        <v>41</v>
      </c>
      <c r="C5969">
        <v>21960</v>
      </c>
      <c r="D5969" s="10">
        <v>46048</v>
      </c>
      <c r="E5969" s="11">
        <v>23920</v>
      </c>
      <c r="F5969" t="s">
        <v>288</v>
      </c>
      <c r="G5969" s="10">
        <f t="shared" si="366"/>
        <v>46078</v>
      </c>
      <c r="H5969" t="s">
        <v>284</v>
      </c>
      <c r="I5969" s="12" t="str">
        <f t="shared" si="367"/>
        <v>2196023920</v>
      </c>
      <c r="J5969" s="10">
        <v>46070</v>
      </c>
      <c r="K5969" s="11">
        <v>23920</v>
      </c>
      <c r="L5969" s="11">
        <f t="shared" si="365"/>
        <v>0</v>
      </c>
    </row>
    <row r="5970" spans="1:12">
      <c r="A5970" t="s">
        <v>53</v>
      </c>
      <c r="B5970" t="s">
        <v>41</v>
      </c>
      <c r="C5970">
        <v>32883</v>
      </c>
      <c r="D5970" s="10">
        <v>46048</v>
      </c>
      <c r="E5970" s="11">
        <v>2599689</v>
      </c>
      <c r="F5970" t="s">
        <v>288</v>
      </c>
      <c r="G5970" s="10">
        <f t="shared" si="366"/>
        <v>46078</v>
      </c>
      <c r="H5970" t="s">
        <v>284</v>
      </c>
      <c r="I5970" s="12" t="str">
        <f t="shared" si="367"/>
        <v>328832599689</v>
      </c>
      <c r="J5970" s="10">
        <v>46070</v>
      </c>
      <c r="K5970" s="11">
        <v>2599689</v>
      </c>
      <c r="L5970" s="11">
        <f t="shared" si="365"/>
        <v>0</v>
      </c>
    </row>
    <row r="5971" spans="1:12">
      <c r="A5971" t="s">
        <v>46</v>
      </c>
      <c r="B5971" t="s">
        <v>41</v>
      </c>
      <c r="C5971">
        <v>26874</v>
      </c>
      <c r="D5971" s="10">
        <v>46048</v>
      </c>
      <c r="E5971" s="11">
        <v>690293</v>
      </c>
      <c r="F5971" t="s">
        <v>288</v>
      </c>
      <c r="G5971" s="10">
        <f t="shared" si="366"/>
        <v>46078</v>
      </c>
      <c r="H5971" t="s">
        <v>284</v>
      </c>
      <c r="I5971" s="12" t="str">
        <f t="shared" si="367"/>
        <v>26874690293</v>
      </c>
      <c r="J5971" s="10">
        <v>46070</v>
      </c>
      <c r="K5971" s="11">
        <v>690293</v>
      </c>
      <c r="L5971" s="11">
        <f t="shared" si="365"/>
        <v>0</v>
      </c>
    </row>
    <row r="5972" spans="1:12">
      <c r="A5972" t="s">
        <v>478</v>
      </c>
      <c r="B5972" t="s">
        <v>41</v>
      </c>
      <c r="C5972">
        <v>843</v>
      </c>
      <c r="D5972" s="10">
        <v>46048</v>
      </c>
      <c r="E5972" s="11">
        <v>198900</v>
      </c>
      <c r="F5972" t="s">
        <v>288</v>
      </c>
      <c r="G5972" s="10">
        <f t="shared" si="366"/>
        <v>46078</v>
      </c>
      <c r="H5972" s="289"/>
      <c r="I5972" s="12" t="str">
        <f t="shared" si="367"/>
        <v>843198900</v>
      </c>
      <c r="L5972" s="11">
        <f t="shared" si="365"/>
        <v>-198900</v>
      </c>
    </row>
    <row r="5973" spans="1:12">
      <c r="A5973" t="s">
        <v>478</v>
      </c>
      <c r="B5973" t="s">
        <v>41</v>
      </c>
      <c r="C5973">
        <v>841</v>
      </c>
      <c r="D5973" s="10">
        <v>46048</v>
      </c>
      <c r="E5973" s="11">
        <v>189900</v>
      </c>
      <c r="F5973" t="s">
        <v>288</v>
      </c>
      <c r="G5973" s="10">
        <f t="shared" si="366"/>
        <v>46078</v>
      </c>
      <c r="H5973" s="289"/>
      <c r="I5973" s="12" t="str">
        <f t="shared" si="367"/>
        <v>841189900</v>
      </c>
      <c r="L5973" s="11">
        <f t="shared" si="365"/>
        <v>-189900</v>
      </c>
    </row>
    <row r="5974" spans="1:12" ht="13.5" customHeight="1">
      <c r="A5974" t="s">
        <v>478</v>
      </c>
      <c r="B5974" t="s">
        <v>41</v>
      </c>
      <c r="C5974">
        <v>842</v>
      </c>
      <c r="D5974" s="10">
        <v>46048</v>
      </c>
      <c r="E5974" s="11">
        <v>216900</v>
      </c>
      <c r="F5974" t="s">
        <v>288</v>
      </c>
      <c r="G5974" s="10">
        <f t="shared" si="366"/>
        <v>46078</v>
      </c>
      <c r="H5974" s="289"/>
      <c r="I5974" s="12" t="str">
        <f t="shared" si="367"/>
        <v>842216900</v>
      </c>
      <c r="L5974" s="11">
        <f t="shared" si="365"/>
        <v>-216900</v>
      </c>
    </row>
    <row r="5975" spans="1:12">
      <c r="A5975" t="s">
        <v>667</v>
      </c>
      <c r="B5975" t="s">
        <v>41</v>
      </c>
      <c r="C5975">
        <v>37191467</v>
      </c>
      <c r="D5975" s="10">
        <v>46049</v>
      </c>
      <c r="E5975" s="11">
        <v>84481</v>
      </c>
      <c r="F5975" t="s">
        <v>288</v>
      </c>
      <c r="G5975" s="10">
        <f t="shared" si="366"/>
        <v>46079</v>
      </c>
      <c r="H5975" t="s">
        <v>284</v>
      </c>
      <c r="I5975" s="12" t="str">
        <f t="shared" si="367"/>
        <v>3719146784481</v>
      </c>
      <c r="J5975" s="10">
        <v>46049</v>
      </c>
      <c r="K5975" s="11">
        <v>84481</v>
      </c>
      <c r="L5975" s="11">
        <f t="shared" si="365"/>
        <v>0</v>
      </c>
    </row>
    <row r="5976" spans="1:12" ht="15" customHeight="1">
      <c r="A5976" t="s">
        <v>477</v>
      </c>
      <c r="B5976" t="s">
        <v>41</v>
      </c>
      <c r="C5976">
        <v>417717</v>
      </c>
      <c r="D5976" s="10">
        <v>46049</v>
      </c>
      <c r="E5976" s="11">
        <v>205980</v>
      </c>
      <c r="F5976" t="s">
        <v>288</v>
      </c>
      <c r="G5976" s="10">
        <f t="shared" si="366"/>
        <v>46079</v>
      </c>
      <c r="H5976" t="s">
        <v>284</v>
      </c>
      <c r="I5976" s="12" t="str">
        <f t="shared" si="367"/>
        <v>417717205980</v>
      </c>
      <c r="J5976" s="10">
        <v>46048</v>
      </c>
      <c r="K5976" s="11">
        <v>205980</v>
      </c>
      <c r="L5976" s="11">
        <f t="shared" si="365"/>
        <v>0</v>
      </c>
    </row>
    <row r="5977" spans="1:12" ht="15" customHeight="1">
      <c r="A5977" t="s">
        <v>436</v>
      </c>
      <c r="B5977" t="s">
        <v>41</v>
      </c>
      <c r="C5977">
        <v>2493871</v>
      </c>
      <c r="D5977" s="10">
        <v>46049</v>
      </c>
      <c r="E5977" s="11">
        <v>206820</v>
      </c>
      <c r="F5977" t="s">
        <v>288</v>
      </c>
      <c r="G5977" s="10">
        <f t="shared" si="366"/>
        <v>46079</v>
      </c>
      <c r="H5977" t="s">
        <v>284</v>
      </c>
      <c r="I5977" s="12" t="str">
        <f t="shared" si="367"/>
        <v>2493871206820</v>
      </c>
      <c r="J5977" s="10">
        <v>46050</v>
      </c>
      <c r="K5977" s="11">
        <v>206820</v>
      </c>
      <c r="L5977" s="11">
        <f t="shared" si="365"/>
        <v>0</v>
      </c>
    </row>
    <row r="5978" spans="1:12" ht="15" customHeight="1">
      <c r="A5978" t="s">
        <v>436</v>
      </c>
      <c r="B5978" t="s">
        <v>297</v>
      </c>
      <c r="C5978">
        <v>5170803</v>
      </c>
      <c r="D5978" s="10">
        <v>46049</v>
      </c>
      <c r="E5978" s="11">
        <v>2096135</v>
      </c>
      <c r="F5978" t="s">
        <v>288</v>
      </c>
      <c r="G5978" s="10">
        <f t="shared" si="366"/>
        <v>46079</v>
      </c>
      <c r="H5978" t="s">
        <v>284</v>
      </c>
      <c r="I5978" s="12" t="str">
        <f t="shared" si="367"/>
        <v>51708032096135</v>
      </c>
      <c r="J5978" s="10">
        <v>46050</v>
      </c>
      <c r="K5978" s="11">
        <v>2096135</v>
      </c>
      <c r="L5978" s="11">
        <f t="shared" si="365"/>
        <v>0</v>
      </c>
    </row>
    <row r="5979" spans="1:12" ht="15" customHeight="1">
      <c r="A5979" t="s">
        <v>667</v>
      </c>
      <c r="B5979" t="s">
        <v>310</v>
      </c>
      <c r="C5979">
        <v>13717714</v>
      </c>
      <c r="D5979" s="10">
        <v>46049</v>
      </c>
      <c r="E5979" s="11">
        <v>-83981</v>
      </c>
      <c r="F5979" t="s">
        <v>288</v>
      </c>
      <c r="G5979" s="10">
        <f t="shared" si="366"/>
        <v>46079</v>
      </c>
      <c r="H5979" t="s">
        <v>311</v>
      </c>
      <c r="I5979" s="12" t="str">
        <f t="shared" si="367"/>
        <v>13717714-83981</v>
      </c>
      <c r="L5979" s="11">
        <f t="shared" si="365"/>
        <v>83981</v>
      </c>
    </row>
    <row r="5980" spans="1:12" ht="15" customHeight="1">
      <c r="A5980" t="s">
        <v>45</v>
      </c>
      <c r="B5980" t="s">
        <v>41</v>
      </c>
      <c r="C5980">
        <v>475</v>
      </c>
      <c r="D5980" s="10">
        <v>46049</v>
      </c>
      <c r="E5980" s="11">
        <v>101215</v>
      </c>
      <c r="F5980" t="s">
        <v>288</v>
      </c>
      <c r="G5980" s="10">
        <f t="shared" si="366"/>
        <v>46079</v>
      </c>
      <c r="H5980" t="s">
        <v>284</v>
      </c>
      <c r="I5980" s="12" t="str">
        <f t="shared" si="367"/>
        <v>475101215</v>
      </c>
      <c r="J5980" s="10">
        <v>46070</v>
      </c>
      <c r="K5980" s="11">
        <v>101215</v>
      </c>
      <c r="L5980" s="11">
        <f t="shared" si="365"/>
        <v>0</v>
      </c>
    </row>
    <row r="5981" spans="1:12" ht="15" customHeight="1">
      <c r="A5981" t="s">
        <v>55</v>
      </c>
      <c r="B5981" t="s">
        <v>41</v>
      </c>
      <c r="C5981">
        <v>1260032</v>
      </c>
      <c r="D5981" s="10">
        <v>46049</v>
      </c>
      <c r="E5981" s="11">
        <v>449970</v>
      </c>
      <c r="F5981" t="s">
        <v>288</v>
      </c>
      <c r="G5981" s="10">
        <f t="shared" si="366"/>
        <v>46079</v>
      </c>
      <c r="H5981" t="s">
        <v>284</v>
      </c>
      <c r="I5981" s="12" t="str">
        <f t="shared" si="367"/>
        <v>1260032449970</v>
      </c>
      <c r="J5981" s="10">
        <v>46070</v>
      </c>
      <c r="K5981" s="11">
        <v>449970</v>
      </c>
      <c r="L5981" s="11">
        <f t="shared" si="365"/>
        <v>0</v>
      </c>
    </row>
    <row r="5982" spans="1:12" ht="15" customHeight="1">
      <c r="A5982" t="s">
        <v>55</v>
      </c>
      <c r="B5982" t="s">
        <v>41</v>
      </c>
      <c r="C5982">
        <v>1260031</v>
      </c>
      <c r="D5982" s="10">
        <v>46049</v>
      </c>
      <c r="E5982" s="11">
        <v>1728410</v>
      </c>
      <c r="F5982" t="s">
        <v>288</v>
      </c>
      <c r="G5982" s="10">
        <f t="shared" si="366"/>
        <v>46079</v>
      </c>
      <c r="H5982" t="s">
        <v>284</v>
      </c>
      <c r="I5982" s="12" t="str">
        <f t="shared" si="367"/>
        <v>12600311728410</v>
      </c>
      <c r="J5982" s="10">
        <v>46070</v>
      </c>
      <c r="K5982" s="11">
        <v>1728410</v>
      </c>
      <c r="L5982" s="11">
        <f t="shared" si="365"/>
        <v>0</v>
      </c>
    </row>
    <row r="5983" spans="1:12" ht="15" customHeight="1">
      <c r="A5983" t="s">
        <v>1184</v>
      </c>
      <c r="B5983" t="s">
        <v>41</v>
      </c>
      <c r="C5983">
        <v>567578</v>
      </c>
      <c r="D5983" s="10">
        <v>46050</v>
      </c>
      <c r="E5983" s="11">
        <v>337980</v>
      </c>
      <c r="F5983" t="s">
        <v>288</v>
      </c>
      <c r="G5983" s="10">
        <f t="shared" si="366"/>
        <v>46080</v>
      </c>
      <c r="H5983" t="s">
        <v>284</v>
      </c>
      <c r="I5983" s="12" t="str">
        <f t="shared" si="367"/>
        <v>567578337980</v>
      </c>
      <c r="J5983" s="10">
        <v>46049</v>
      </c>
      <c r="K5983" s="11">
        <v>337980</v>
      </c>
      <c r="L5983" s="11">
        <f t="shared" si="365"/>
        <v>0</v>
      </c>
    </row>
    <row r="5984" spans="1:12" ht="15" customHeight="1">
      <c r="A5984" t="s">
        <v>668</v>
      </c>
      <c r="B5984" t="s">
        <v>41</v>
      </c>
      <c r="C5984">
        <v>54512117</v>
      </c>
      <c r="D5984" s="10">
        <v>46050</v>
      </c>
      <c r="E5984" s="11">
        <v>7971</v>
      </c>
      <c r="F5984" t="s">
        <v>288</v>
      </c>
      <c r="G5984" s="10">
        <f t="shared" si="366"/>
        <v>46080</v>
      </c>
      <c r="H5984" t="s">
        <v>284</v>
      </c>
      <c r="I5984" s="12" t="str">
        <f t="shared" si="367"/>
        <v>545121177971</v>
      </c>
      <c r="J5984" s="10">
        <v>46050</v>
      </c>
      <c r="K5984" s="11">
        <v>7971</v>
      </c>
      <c r="L5984" s="11">
        <f t="shared" si="365"/>
        <v>0</v>
      </c>
    </row>
    <row r="5985" spans="1:13" ht="15" customHeight="1">
      <c r="A5985" t="s">
        <v>668</v>
      </c>
      <c r="B5985" t="s">
        <v>297</v>
      </c>
      <c r="C5985">
        <v>14606323</v>
      </c>
      <c r="D5985" s="10">
        <v>46050</v>
      </c>
      <c r="E5985" s="11">
        <v>3752</v>
      </c>
      <c r="F5985" t="s">
        <v>288</v>
      </c>
      <c r="G5985" s="10">
        <f t="shared" si="366"/>
        <v>46080</v>
      </c>
      <c r="H5985" t="s">
        <v>284</v>
      </c>
      <c r="I5985" s="12" t="str">
        <f t="shared" si="367"/>
        <v>146063233752</v>
      </c>
      <c r="J5985" s="10">
        <v>46050</v>
      </c>
      <c r="K5985" s="11">
        <v>3752</v>
      </c>
      <c r="L5985" s="11">
        <f t="shared" si="365"/>
        <v>0</v>
      </c>
    </row>
    <row r="5986" spans="1:13" ht="15" customHeight="1">
      <c r="A5986" t="s">
        <v>65</v>
      </c>
      <c r="B5986" t="s">
        <v>41</v>
      </c>
      <c r="C5986">
        <v>6702</v>
      </c>
      <c r="D5986" s="10">
        <v>46050</v>
      </c>
      <c r="E5986" s="11">
        <v>175991</v>
      </c>
      <c r="F5986" t="s">
        <v>288</v>
      </c>
      <c r="G5986" s="10">
        <f t="shared" si="366"/>
        <v>46080</v>
      </c>
      <c r="H5986" t="s">
        <v>284</v>
      </c>
      <c r="I5986" s="12" t="str">
        <f t="shared" si="367"/>
        <v>6702175991</v>
      </c>
      <c r="J5986" s="10">
        <v>46070</v>
      </c>
      <c r="K5986" s="11">
        <v>175991</v>
      </c>
      <c r="L5986" s="11">
        <f t="shared" si="365"/>
        <v>0</v>
      </c>
    </row>
    <row r="5987" spans="1:13" ht="15" customHeight="1">
      <c r="A5987" t="s">
        <v>57</v>
      </c>
      <c r="B5987" t="s">
        <v>41</v>
      </c>
      <c r="C5987">
        <v>635880</v>
      </c>
      <c r="D5987" s="10">
        <v>46050</v>
      </c>
      <c r="E5987" s="11">
        <v>479697</v>
      </c>
      <c r="F5987" t="s">
        <v>288</v>
      </c>
      <c r="G5987" s="10">
        <f t="shared" si="366"/>
        <v>46080</v>
      </c>
      <c r="H5987" t="s">
        <v>284</v>
      </c>
      <c r="I5987" s="12" t="str">
        <f t="shared" si="367"/>
        <v>635880479697</v>
      </c>
      <c r="J5987" s="10">
        <v>46070</v>
      </c>
      <c r="K5987" s="11">
        <v>479697</v>
      </c>
      <c r="L5987" s="11">
        <f t="shared" si="365"/>
        <v>0</v>
      </c>
    </row>
    <row r="5988" spans="1:13" ht="15" customHeight="1">
      <c r="A5988" t="s">
        <v>667</v>
      </c>
      <c r="B5988" t="s">
        <v>41</v>
      </c>
      <c r="C5988">
        <v>37192200</v>
      </c>
      <c r="D5988" s="10">
        <v>46051</v>
      </c>
      <c r="E5988" s="11">
        <v>1349970</v>
      </c>
      <c r="F5988" t="s">
        <v>288</v>
      </c>
      <c r="G5988" s="10">
        <f t="shared" si="366"/>
        <v>46081</v>
      </c>
      <c r="H5988" t="s">
        <v>284</v>
      </c>
      <c r="I5988" s="12" t="str">
        <f t="shared" si="367"/>
        <v>371922001349970</v>
      </c>
      <c r="J5988" s="10">
        <v>46051</v>
      </c>
      <c r="K5988" s="11">
        <v>1349970</v>
      </c>
      <c r="L5988" s="11">
        <f t="shared" si="365"/>
        <v>0</v>
      </c>
    </row>
    <row r="5989" spans="1:13" ht="15.65" customHeight="1">
      <c r="A5989" t="s">
        <v>453</v>
      </c>
      <c r="B5989" t="s">
        <v>41</v>
      </c>
      <c r="C5989">
        <v>2009875</v>
      </c>
      <c r="D5989" s="10">
        <v>46051</v>
      </c>
      <c r="E5989" s="11">
        <v>1699950</v>
      </c>
      <c r="F5989" t="s">
        <v>288</v>
      </c>
      <c r="G5989" s="10">
        <f t="shared" si="366"/>
        <v>46081</v>
      </c>
      <c r="H5989" t="s">
        <v>284</v>
      </c>
      <c r="I5989" s="12" t="str">
        <f t="shared" si="367"/>
        <v>20098751699950</v>
      </c>
      <c r="J5989" s="10">
        <v>46051</v>
      </c>
      <c r="K5989" s="11">
        <v>1699950</v>
      </c>
      <c r="L5989" s="11">
        <f t="shared" si="365"/>
        <v>0</v>
      </c>
    </row>
    <row r="5990" spans="1:13" ht="15.65" customHeight="1">
      <c r="A5990" t="s">
        <v>65</v>
      </c>
      <c r="B5990" t="s">
        <v>41</v>
      </c>
      <c r="C5990">
        <v>6705</v>
      </c>
      <c r="D5990" s="10">
        <v>46051</v>
      </c>
      <c r="E5990" s="11">
        <v>323950</v>
      </c>
      <c r="F5990" t="s">
        <v>288</v>
      </c>
      <c r="G5990" s="10">
        <f t="shared" si="366"/>
        <v>46081</v>
      </c>
      <c r="H5990" t="s">
        <v>284</v>
      </c>
      <c r="I5990" s="12" t="str">
        <f t="shared" si="367"/>
        <v>6705323950</v>
      </c>
      <c r="J5990" s="10">
        <v>46070</v>
      </c>
      <c r="K5990" s="11">
        <v>323950</v>
      </c>
      <c r="L5990" s="11">
        <f t="shared" si="365"/>
        <v>0</v>
      </c>
    </row>
    <row r="5991" spans="1:13" ht="15" customHeight="1">
      <c r="A5991" t="s">
        <v>59</v>
      </c>
      <c r="B5991" t="s">
        <v>41</v>
      </c>
      <c r="C5991">
        <v>10649</v>
      </c>
      <c r="D5991" s="10">
        <v>46051</v>
      </c>
      <c r="E5991" s="11">
        <v>84492</v>
      </c>
      <c r="F5991" t="s">
        <v>288</v>
      </c>
      <c r="G5991" s="10">
        <f t="shared" si="366"/>
        <v>46081</v>
      </c>
      <c r="H5991" t="s">
        <v>284</v>
      </c>
      <c r="I5991" s="12" t="str">
        <f t="shared" si="367"/>
        <v>1064984492</v>
      </c>
      <c r="J5991" s="10">
        <v>46070</v>
      </c>
      <c r="K5991" s="11">
        <v>84492</v>
      </c>
      <c r="L5991" s="11">
        <f t="shared" si="365"/>
        <v>0</v>
      </c>
    </row>
    <row r="5992" spans="1:13" ht="15" customHeight="1">
      <c r="A5992" t="s">
        <v>54</v>
      </c>
      <c r="B5992" t="s">
        <v>41</v>
      </c>
      <c r="C5992">
        <v>103741</v>
      </c>
      <c r="D5992" s="10">
        <v>46051</v>
      </c>
      <c r="E5992" s="11">
        <v>722492</v>
      </c>
      <c r="F5992" t="s">
        <v>288</v>
      </c>
      <c r="G5992" s="10">
        <f t="shared" si="366"/>
        <v>46081</v>
      </c>
      <c r="H5992" t="s">
        <v>284</v>
      </c>
      <c r="I5992" s="12" t="str">
        <f t="shared" si="367"/>
        <v>103741722492</v>
      </c>
      <c r="J5992" s="10">
        <v>46070</v>
      </c>
      <c r="K5992" s="11">
        <v>722492</v>
      </c>
      <c r="L5992" s="11">
        <f t="shared" si="365"/>
        <v>0</v>
      </c>
    </row>
    <row r="5993" spans="1:13" ht="15" customHeight="1">
      <c r="A5993" t="s">
        <v>1185</v>
      </c>
      <c r="B5993" t="s">
        <v>41</v>
      </c>
      <c r="C5993">
        <v>11445</v>
      </c>
      <c r="D5993" s="10">
        <v>46051</v>
      </c>
      <c r="E5993" s="11">
        <v>78990</v>
      </c>
      <c r="F5993" t="s">
        <v>288</v>
      </c>
      <c r="G5993" s="10">
        <f t="shared" si="366"/>
        <v>46081</v>
      </c>
      <c r="H5993" t="s">
        <v>284</v>
      </c>
      <c r="I5993" s="12" t="str">
        <f t="shared" si="367"/>
        <v>1144578990</v>
      </c>
      <c r="J5993" s="10">
        <v>46051</v>
      </c>
      <c r="K5993" s="11">
        <v>78990</v>
      </c>
      <c r="L5993" s="11">
        <f t="shared" si="365"/>
        <v>0</v>
      </c>
    </row>
    <row r="5994" spans="1:13" ht="15" customHeight="1">
      <c r="A5994" t="s">
        <v>60</v>
      </c>
      <c r="B5994" t="s">
        <v>41</v>
      </c>
      <c r="C5994">
        <v>37</v>
      </c>
      <c r="D5994" s="10">
        <v>46051</v>
      </c>
      <c r="E5994" s="11">
        <v>65938</v>
      </c>
      <c r="F5994" t="s">
        <v>288</v>
      </c>
      <c r="G5994" s="10">
        <f t="shared" si="366"/>
        <v>46081</v>
      </c>
      <c r="H5994" t="s">
        <v>284</v>
      </c>
      <c r="I5994" s="12" t="str">
        <f t="shared" si="367"/>
        <v>3765938</v>
      </c>
      <c r="J5994" s="10">
        <v>46070</v>
      </c>
      <c r="K5994" s="11">
        <v>65938</v>
      </c>
      <c r="L5994" s="11">
        <f t="shared" si="365"/>
        <v>0</v>
      </c>
    </row>
    <row r="5995" spans="1:13" ht="15" customHeight="1">
      <c r="A5995" t="s">
        <v>46</v>
      </c>
      <c r="B5995" t="s">
        <v>41</v>
      </c>
      <c r="C5995">
        <v>26882</v>
      </c>
      <c r="D5995" s="10">
        <v>46051</v>
      </c>
      <c r="E5995" s="11">
        <v>715486</v>
      </c>
      <c r="F5995" t="s">
        <v>288</v>
      </c>
      <c r="G5995" s="10">
        <f t="shared" si="366"/>
        <v>46081</v>
      </c>
      <c r="H5995" t="s">
        <v>284</v>
      </c>
      <c r="I5995" s="12" t="str">
        <f t="shared" si="367"/>
        <v>26882715486</v>
      </c>
      <c r="J5995" s="10">
        <v>46070</v>
      </c>
      <c r="K5995" s="11">
        <v>715486</v>
      </c>
      <c r="L5995" s="11">
        <f t="shared" si="365"/>
        <v>0</v>
      </c>
    </row>
    <row r="5996" spans="1:13" ht="15" customHeight="1">
      <c r="A5996" t="s">
        <v>633</v>
      </c>
      <c r="B5996" t="s">
        <v>41</v>
      </c>
      <c r="C5996">
        <v>792</v>
      </c>
      <c r="D5996" s="10">
        <v>46052</v>
      </c>
      <c r="E5996" s="11">
        <v>200000</v>
      </c>
      <c r="F5996" t="s">
        <v>288</v>
      </c>
      <c r="G5996" s="10">
        <f t="shared" si="366"/>
        <v>46082</v>
      </c>
      <c r="H5996" t="s">
        <v>284</v>
      </c>
      <c r="I5996" s="12" t="str">
        <f t="shared" si="367"/>
        <v>792200000</v>
      </c>
      <c r="J5996" s="10">
        <v>46056</v>
      </c>
      <c r="K5996" s="11">
        <v>200000</v>
      </c>
      <c r="L5996" s="11">
        <f t="shared" si="365"/>
        <v>0</v>
      </c>
    </row>
    <row r="5997" spans="1:13">
      <c r="A5997" t="s">
        <v>351</v>
      </c>
      <c r="B5997" t="s">
        <v>41</v>
      </c>
      <c r="C5997">
        <v>5519062</v>
      </c>
      <c r="D5997" s="10">
        <v>46052</v>
      </c>
      <c r="E5997" s="11">
        <v>749990</v>
      </c>
      <c r="F5997" t="s">
        <v>288</v>
      </c>
      <c r="G5997" s="10">
        <f t="shared" si="366"/>
        <v>46082</v>
      </c>
      <c r="H5997" t="s">
        <v>284</v>
      </c>
      <c r="I5997" s="12" t="str">
        <f t="shared" si="367"/>
        <v>5519062749990</v>
      </c>
      <c r="J5997" s="10">
        <v>46052</v>
      </c>
      <c r="K5997" s="11">
        <v>749990</v>
      </c>
      <c r="L5997" s="11">
        <f t="shared" si="365"/>
        <v>0</v>
      </c>
    </row>
    <row r="5998" spans="1:13">
      <c r="A5998" t="s">
        <v>417</v>
      </c>
      <c r="B5998" t="s">
        <v>41</v>
      </c>
      <c r="C5998">
        <v>38421</v>
      </c>
      <c r="D5998" s="10">
        <v>46052</v>
      </c>
      <c r="E5998" s="11">
        <v>693068</v>
      </c>
      <c r="F5998" t="s">
        <v>288</v>
      </c>
      <c r="G5998" s="10">
        <f t="shared" si="366"/>
        <v>46082</v>
      </c>
      <c r="H5998" t="s">
        <v>284</v>
      </c>
      <c r="I5998" s="12" t="str">
        <f t="shared" si="367"/>
        <v>38421693068</v>
      </c>
      <c r="J5998" s="10">
        <v>46050</v>
      </c>
      <c r="K5998" s="11">
        <v>693193</v>
      </c>
      <c r="L5998" s="11">
        <f t="shared" si="365"/>
        <v>125</v>
      </c>
    </row>
    <row r="5999" spans="1:13">
      <c r="A5999" t="s">
        <v>66</v>
      </c>
      <c r="B5999" t="s">
        <v>41</v>
      </c>
      <c r="C5999">
        <v>52</v>
      </c>
      <c r="D5999" s="10">
        <v>46052</v>
      </c>
      <c r="E5999" s="11">
        <v>184590</v>
      </c>
      <c r="F5999" t="s">
        <v>288</v>
      </c>
      <c r="G5999" s="10">
        <f t="shared" si="366"/>
        <v>46082</v>
      </c>
      <c r="H5999" t="s">
        <v>284</v>
      </c>
      <c r="I5999" s="12" t="str">
        <f t="shared" si="367"/>
        <v>52184590</v>
      </c>
      <c r="J5999" s="10">
        <v>46083</v>
      </c>
      <c r="K5999" s="11">
        <v>184590</v>
      </c>
      <c r="L5999" s="11">
        <f t="shared" si="365"/>
        <v>0</v>
      </c>
    </row>
    <row r="6000" spans="1:13" ht="13.5" customHeight="1">
      <c r="A6000" t="s">
        <v>1185</v>
      </c>
      <c r="B6000" t="s">
        <v>41</v>
      </c>
      <c r="C6000">
        <v>11464</v>
      </c>
      <c r="D6000" s="10">
        <v>46052</v>
      </c>
      <c r="E6000" s="34">
        <v>78990</v>
      </c>
      <c r="F6000" t="s">
        <v>288</v>
      </c>
      <c r="G6000" s="10">
        <f t="shared" si="366"/>
        <v>46082</v>
      </c>
      <c r="H6000" t="s">
        <v>284</v>
      </c>
      <c r="I6000" s="12" t="str">
        <f t="shared" si="367"/>
        <v>1146478990</v>
      </c>
      <c r="J6000" s="10">
        <v>46052</v>
      </c>
      <c r="K6000" s="11">
        <v>78990</v>
      </c>
      <c r="L6000" s="11">
        <f t="shared" ref="L6000:L6063" si="368">+K6000-E6000</f>
        <v>0</v>
      </c>
      <c r="M6000" t="s">
        <v>1186</v>
      </c>
    </row>
    <row r="6001" spans="1:15">
      <c r="A6001" t="s">
        <v>55</v>
      </c>
      <c r="B6001" t="s">
        <v>41</v>
      </c>
      <c r="C6001">
        <v>1264583</v>
      </c>
      <c r="D6001" s="10">
        <v>46052</v>
      </c>
      <c r="E6001" s="11">
        <v>699989</v>
      </c>
      <c r="F6001" t="s">
        <v>288</v>
      </c>
      <c r="G6001" s="10">
        <f t="shared" si="366"/>
        <v>46082</v>
      </c>
      <c r="H6001" t="s">
        <v>284</v>
      </c>
      <c r="I6001" s="12" t="str">
        <f t="shared" si="367"/>
        <v>1264583699989</v>
      </c>
      <c r="J6001" s="10">
        <v>46083</v>
      </c>
      <c r="K6001" s="11">
        <v>699989</v>
      </c>
      <c r="L6001" s="11">
        <f t="shared" si="368"/>
        <v>0</v>
      </c>
    </row>
    <row r="6002" spans="1:15">
      <c r="A6002" t="s">
        <v>47</v>
      </c>
      <c r="B6002" t="s">
        <v>41</v>
      </c>
      <c r="C6002">
        <v>14944</v>
      </c>
      <c r="D6002" s="10">
        <v>46052</v>
      </c>
      <c r="E6002" s="11">
        <v>73734</v>
      </c>
      <c r="F6002" t="s">
        <v>288</v>
      </c>
      <c r="G6002" s="10">
        <f t="shared" si="366"/>
        <v>46082</v>
      </c>
      <c r="H6002" t="s">
        <v>284</v>
      </c>
      <c r="I6002" s="12" t="str">
        <f t="shared" si="367"/>
        <v>1494473734</v>
      </c>
      <c r="J6002" s="10">
        <v>46083</v>
      </c>
      <c r="K6002" s="11">
        <v>79734</v>
      </c>
      <c r="L6002" s="11">
        <f t="shared" si="368"/>
        <v>6000</v>
      </c>
      <c r="M6002" t="s">
        <v>1187</v>
      </c>
    </row>
    <row r="6003" spans="1:15">
      <c r="A6003" t="s">
        <v>128</v>
      </c>
      <c r="B6003" t="s">
        <v>41</v>
      </c>
      <c r="C6003">
        <v>893290</v>
      </c>
      <c r="D6003" s="10">
        <v>46052</v>
      </c>
      <c r="E6003" s="11">
        <v>85935</v>
      </c>
      <c r="F6003" t="s">
        <v>288</v>
      </c>
      <c r="G6003" s="10">
        <f t="shared" si="366"/>
        <v>46082</v>
      </c>
      <c r="H6003" t="s">
        <v>284</v>
      </c>
      <c r="I6003" s="12" t="str">
        <f t="shared" si="367"/>
        <v>89329085935</v>
      </c>
      <c r="J6003" s="10">
        <v>46083</v>
      </c>
      <c r="K6003" s="11">
        <v>85935</v>
      </c>
      <c r="L6003" s="11">
        <f t="shared" si="368"/>
        <v>0</v>
      </c>
    </row>
    <row r="6004" spans="1:15">
      <c r="A6004" t="s">
        <v>305</v>
      </c>
      <c r="B6004" t="s">
        <v>41</v>
      </c>
      <c r="C6004">
        <v>5547192</v>
      </c>
      <c r="D6004" s="10">
        <v>46052</v>
      </c>
      <c r="E6004" s="11">
        <v>123980</v>
      </c>
      <c r="F6004" t="s">
        <v>288</v>
      </c>
      <c r="G6004" s="10">
        <f t="shared" si="366"/>
        <v>46082</v>
      </c>
      <c r="H6004" t="s">
        <v>284</v>
      </c>
      <c r="I6004" s="12" t="str">
        <f t="shared" si="367"/>
        <v>5547192123980</v>
      </c>
      <c r="J6004" s="10">
        <v>46052</v>
      </c>
      <c r="K6004" s="11">
        <v>123980</v>
      </c>
      <c r="L6004" s="11">
        <f t="shared" si="368"/>
        <v>0</v>
      </c>
    </row>
    <row r="6005" spans="1:15">
      <c r="A6005" t="s">
        <v>305</v>
      </c>
      <c r="B6005" t="s">
        <v>41</v>
      </c>
      <c r="C6005">
        <v>5547200</v>
      </c>
      <c r="D6005" s="10">
        <v>46052</v>
      </c>
      <c r="E6005" s="34">
        <v>604960</v>
      </c>
      <c r="F6005" t="s">
        <v>288</v>
      </c>
      <c r="G6005" s="10">
        <f t="shared" si="366"/>
        <v>46082</v>
      </c>
      <c r="H6005" t="s">
        <v>284</v>
      </c>
      <c r="I6005" s="12" t="str">
        <f t="shared" si="367"/>
        <v>5547200604960</v>
      </c>
      <c r="J6005" s="10">
        <v>46052</v>
      </c>
      <c r="K6005" s="11">
        <v>604960</v>
      </c>
      <c r="L6005" s="11">
        <f t="shared" si="368"/>
        <v>0</v>
      </c>
      <c r="M6005" t="s">
        <v>1188</v>
      </c>
    </row>
    <row r="6006" spans="1:15">
      <c r="A6006" t="s">
        <v>426</v>
      </c>
      <c r="B6006" t="s">
        <v>41</v>
      </c>
      <c r="C6006">
        <v>12046087</v>
      </c>
      <c r="D6006" s="10">
        <v>46054</v>
      </c>
      <c r="E6006" s="34">
        <v>12990</v>
      </c>
      <c r="F6006" t="s">
        <v>288</v>
      </c>
      <c r="G6006" s="10">
        <f t="shared" si="366"/>
        <v>46084</v>
      </c>
      <c r="H6006" t="s">
        <v>284</v>
      </c>
      <c r="I6006" s="12" t="str">
        <f t="shared" si="367"/>
        <v>1204608712990</v>
      </c>
      <c r="J6006" s="10">
        <v>46054</v>
      </c>
      <c r="K6006" s="34">
        <v>12990</v>
      </c>
      <c r="L6006" s="34">
        <f t="shared" si="368"/>
        <v>0</v>
      </c>
      <c r="M6006" t="s">
        <v>1189</v>
      </c>
    </row>
    <row r="6007" spans="1:15" s="392" customFormat="1">
      <c r="A6007" s="392" t="s">
        <v>426</v>
      </c>
      <c r="B6007" s="392" t="s">
        <v>41</v>
      </c>
      <c r="C6007" s="392">
        <v>12046096</v>
      </c>
      <c r="D6007" s="393">
        <v>46054</v>
      </c>
      <c r="E6007" s="34">
        <v>12990</v>
      </c>
      <c r="F6007" s="392" t="s">
        <v>288</v>
      </c>
      <c r="G6007" s="393">
        <f t="shared" si="366"/>
        <v>46084</v>
      </c>
      <c r="H6007" s="392" t="s">
        <v>284</v>
      </c>
      <c r="I6007" s="394" t="str">
        <f t="shared" si="367"/>
        <v>1204609612990</v>
      </c>
      <c r="J6007" s="393">
        <v>46054</v>
      </c>
      <c r="K6007" s="34">
        <v>12990</v>
      </c>
      <c r="L6007" s="34">
        <f t="shared" si="368"/>
        <v>0</v>
      </c>
      <c r="M6007" s="392" t="s">
        <v>1189</v>
      </c>
      <c r="N6007" s="395"/>
      <c r="O6007" s="393"/>
    </row>
    <row r="6008" spans="1:15">
      <c r="A6008" t="s">
        <v>127</v>
      </c>
      <c r="B6008" t="s">
        <v>297</v>
      </c>
      <c r="C6008">
        <v>279437</v>
      </c>
      <c r="D6008" s="10">
        <v>46054</v>
      </c>
      <c r="E6008" s="11">
        <v>91024</v>
      </c>
      <c r="F6008" t="s">
        <v>288</v>
      </c>
      <c r="G6008" s="10">
        <f t="shared" si="366"/>
        <v>46084</v>
      </c>
      <c r="H6008" t="s">
        <v>284</v>
      </c>
      <c r="I6008" s="12" t="str">
        <f t="shared" si="367"/>
        <v>27943791024</v>
      </c>
      <c r="J6008" s="10">
        <v>46083</v>
      </c>
      <c r="K6008" s="11">
        <v>91024</v>
      </c>
      <c r="L6008" s="11">
        <f t="shared" si="368"/>
        <v>0</v>
      </c>
    </row>
    <row r="6009" spans="1:15">
      <c r="A6009" t="s">
        <v>649</v>
      </c>
      <c r="B6009" t="s">
        <v>41</v>
      </c>
      <c r="C6009">
        <v>4644</v>
      </c>
      <c r="D6009" s="10">
        <v>46055</v>
      </c>
      <c r="E6009" s="11">
        <v>108661</v>
      </c>
      <c r="F6009" t="s">
        <v>288</v>
      </c>
      <c r="G6009" s="10">
        <f t="shared" si="366"/>
        <v>46085</v>
      </c>
      <c r="H6009" t="s">
        <v>284</v>
      </c>
      <c r="I6009" s="12" t="str">
        <f t="shared" si="367"/>
        <v>4644108661</v>
      </c>
      <c r="J6009" s="10">
        <v>46057</v>
      </c>
      <c r="K6009" s="11">
        <v>108661</v>
      </c>
      <c r="L6009" s="11">
        <f t="shared" si="368"/>
        <v>0</v>
      </c>
    </row>
    <row r="6010" spans="1:15">
      <c r="A6010" t="s">
        <v>935</v>
      </c>
      <c r="B6010" t="s">
        <v>41</v>
      </c>
      <c r="C6010">
        <v>101875</v>
      </c>
      <c r="D6010" s="10">
        <v>46055</v>
      </c>
      <c r="E6010" s="11">
        <v>2164991</v>
      </c>
      <c r="F6010" t="s">
        <v>288</v>
      </c>
      <c r="G6010" s="10">
        <f t="shared" si="366"/>
        <v>46085</v>
      </c>
      <c r="H6010" t="s">
        <v>284</v>
      </c>
      <c r="I6010" s="12" t="str">
        <f t="shared" si="367"/>
        <v>1018752164991</v>
      </c>
      <c r="J6010" s="10">
        <v>46055</v>
      </c>
      <c r="K6010" s="11">
        <v>2164991</v>
      </c>
      <c r="L6010" s="11">
        <f t="shared" si="368"/>
        <v>0</v>
      </c>
    </row>
    <row r="6011" spans="1:15">
      <c r="A6011" t="s">
        <v>453</v>
      </c>
      <c r="B6011" t="s">
        <v>41</v>
      </c>
      <c r="C6011">
        <v>2010502</v>
      </c>
      <c r="D6011" s="10">
        <v>46055</v>
      </c>
      <c r="E6011" s="11">
        <v>1499950</v>
      </c>
      <c r="F6011" t="s">
        <v>288</v>
      </c>
      <c r="G6011" s="10">
        <f t="shared" si="366"/>
        <v>46085</v>
      </c>
      <c r="H6011" t="s">
        <v>284</v>
      </c>
      <c r="I6011" s="12" t="str">
        <f t="shared" si="367"/>
        <v>20105021499950</v>
      </c>
      <c r="J6011" s="10">
        <v>46055</v>
      </c>
      <c r="K6011" s="11">
        <v>1499950</v>
      </c>
      <c r="L6011" s="11">
        <f t="shared" si="368"/>
        <v>0</v>
      </c>
    </row>
    <row r="6012" spans="1:15">
      <c r="A6012" t="s">
        <v>295</v>
      </c>
      <c r="B6012" t="s">
        <v>41</v>
      </c>
      <c r="C6012">
        <v>44125</v>
      </c>
      <c r="D6012" s="10">
        <v>46055</v>
      </c>
      <c r="E6012" s="11">
        <v>47600</v>
      </c>
      <c r="F6012" t="s">
        <v>288</v>
      </c>
      <c r="G6012" s="10">
        <f t="shared" si="366"/>
        <v>46085</v>
      </c>
      <c r="H6012" t="s">
        <v>284</v>
      </c>
      <c r="I6012" s="12" t="str">
        <f t="shared" si="367"/>
        <v>4412547600</v>
      </c>
      <c r="J6012" s="10">
        <v>46055</v>
      </c>
      <c r="K6012" s="11">
        <v>47600</v>
      </c>
      <c r="L6012" s="11">
        <f t="shared" si="368"/>
        <v>0</v>
      </c>
    </row>
    <row r="6013" spans="1:15" s="392" customFormat="1">
      <c r="A6013" s="392" t="s">
        <v>1190</v>
      </c>
      <c r="B6013" s="392" t="s">
        <v>41</v>
      </c>
      <c r="C6013" s="392">
        <v>46611</v>
      </c>
      <c r="D6013" s="393">
        <v>46055</v>
      </c>
      <c r="E6013" s="34">
        <v>1060530</v>
      </c>
      <c r="F6013" s="392" t="s">
        <v>288</v>
      </c>
      <c r="G6013" s="393">
        <f t="shared" si="366"/>
        <v>46085</v>
      </c>
      <c r="H6013" s="392" t="s">
        <v>284</v>
      </c>
      <c r="I6013" s="394" t="str">
        <f t="shared" si="367"/>
        <v>466111060530</v>
      </c>
      <c r="J6013" s="393">
        <v>46054</v>
      </c>
      <c r="K6013" s="34">
        <v>1060530</v>
      </c>
      <c r="L6013" s="34">
        <f t="shared" si="368"/>
        <v>0</v>
      </c>
      <c r="M6013" s="392" t="s">
        <v>1747</v>
      </c>
      <c r="N6013" s="395"/>
      <c r="O6013" s="393"/>
    </row>
    <row r="6014" spans="1:15">
      <c r="A6014" t="s">
        <v>92</v>
      </c>
      <c r="B6014" t="s">
        <v>41</v>
      </c>
      <c r="C6014">
        <v>3123</v>
      </c>
      <c r="D6014" s="10">
        <v>46055</v>
      </c>
      <c r="E6014" s="11">
        <v>1519832</v>
      </c>
      <c r="F6014" t="s">
        <v>288</v>
      </c>
      <c r="G6014" s="10">
        <f t="shared" si="366"/>
        <v>46085</v>
      </c>
      <c r="H6014" t="s">
        <v>284</v>
      </c>
      <c r="I6014" s="12" t="str">
        <f t="shared" si="367"/>
        <v>31231519832</v>
      </c>
      <c r="J6014" s="10">
        <v>46083</v>
      </c>
      <c r="K6014" s="11">
        <v>1519832</v>
      </c>
      <c r="L6014" s="11">
        <f t="shared" si="368"/>
        <v>0</v>
      </c>
    </row>
    <row r="6015" spans="1:15">
      <c r="A6015" t="s">
        <v>55</v>
      </c>
      <c r="B6015" t="s">
        <v>41</v>
      </c>
      <c r="C6015">
        <v>1264645</v>
      </c>
      <c r="D6015" s="10">
        <v>46055</v>
      </c>
      <c r="E6015" s="11">
        <v>4640910</v>
      </c>
      <c r="F6015" t="s">
        <v>288</v>
      </c>
      <c r="G6015" s="10">
        <f t="shared" si="366"/>
        <v>46085</v>
      </c>
      <c r="H6015" t="s">
        <v>284</v>
      </c>
      <c r="I6015" s="12" t="str">
        <f t="shared" si="367"/>
        <v>12646454640910</v>
      </c>
      <c r="J6015" s="10">
        <v>46083</v>
      </c>
      <c r="K6015" s="11">
        <v>4640910</v>
      </c>
      <c r="L6015" s="11">
        <f t="shared" si="368"/>
        <v>0</v>
      </c>
    </row>
    <row r="6016" spans="1:15">
      <c r="A6016" t="s">
        <v>67</v>
      </c>
      <c r="B6016" t="s">
        <v>41</v>
      </c>
      <c r="C6016">
        <v>51883</v>
      </c>
      <c r="D6016" s="10">
        <v>46055</v>
      </c>
      <c r="E6016" s="11">
        <v>3427111</v>
      </c>
      <c r="F6016" t="s">
        <v>288</v>
      </c>
      <c r="G6016" s="10">
        <f t="shared" si="366"/>
        <v>46085</v>
      </c>
      <c r="H6016" t="s">
        <v>284</v>
      </c>
      <c r="I6016" s="12" t="str">
        <f t="shared" si="367"/>
        <v>518833427111</v>
      </c>
      <c r="J6016" s="10">
        <v>46083</v>
      </c>
      <c r="K6016" s="11">
        <v>3427111</v>
      </c>
      <c r="L6016" s="11">
        <f t="shared" si="368"/>
        <v>0</v>
      </c>
    </row>
    <row r="6017" spans="1:15">
      <c r="A6017" t="s">
        <v>67</v>
      </c>
      <c r="B6017" t="s">
        <v>41</v>
      </c>
      <c r="C6017">
        <v>51882</v>
      </c>
      <c r="D6017" s="10">
        <v>46055</v>
      </c>
      <c r="E6017" s="11">
        <v>1780062</v>
      </c>
      <c r="F6017" t="s">
        <v>288</v>
      </c>
      <c r="G6017" s="10">
        <f t="shared" si="366"/>
        <v>46085</v>
      </c>
      <c r="H6017" t="s">
        <v>284</v>
      </c>
      <c r="I6017" s="12" t="str">
        <f t="shared" si="367"/>
        <v>518821780062</v>
      </c>
      <c r="J6017" s="10">
        <v>46083</v>
      </c>
      <c r="K6017" s="11">
        <v>1780062</v>
      </c>
      <c r="L6017" s="11">
        <f t="shared" si="368"/>
        <v>0</v>
      </c>
    </row>
    <row r="6018" spans="1:15" s="392" customFormat="1">
      <c r="A6018" s="392" t="s">
        <v>977</v>
      </c>
      <c r="B6018" s="392" t="s">
        <v>41</v>
      </c>
      <c r="C6018" s="392">
        <v>124</v>
      </c>
      <c r="D6018" s="393">
        <v>46055</v>
      </c>
      <c r="E6018" s="34">
        <v>3694583</v>
      </c>
      <c r="F6018" s="392" t="s">
        <v>288</v>
      </c>
      <c r="G6018" s="393">
        <f t="shared" ref="G6018:G6081" si="369">+D6018+30</f>
        <v>46085</v>
      </c>
      <c r="H6018" s="392" t="s">
        <v>284</v>
      </c>
      <c r="I6018" s="394" t="str">
        <f t="shared" ref="I6018:I6081" si="370">+C6018&amp;E6018</f>
        <v>1243694583</v>
      </c>
      <c r="J6018" s="393">
        <v>46034</v>
      </c>
      <c r="K6018" s="34">
        <v>3694583</v>
      </c>
      <c r="L6018" s="34">
        <f t="shared" si="368"/>
        <v>0</v>
      </c>
      <c r="M6018" s="392" t="s">
        <v>1750</v>
      </c>
      <c r="N6018" s="395"/>
      <c r="O6018" s="393"/>
    </row>
    <row r="6019" spans="1:15">
      <c r="A6019" t="s">
        <v>426</v>
      </c>
      <c r="B6019" t="s">
        <v>41</v>
      </c>
      <c r="C6019">
        <v>10792921</v>
      </c>
      <c r="D6019" s="10">
        <v>46055</v>
      </c>
      <c r="E6019" s="11">
        <v>6990</v>
      </c>
      <c r="F6019" t="s">
        <v>288</v>
      </c>
      <c r="G6019" s="10">
        <f t="shared" si="369"/>
        <v>46085</v>
      </c>
      <c r="H6019" t="s">
        <v>284</v>
      </c>
      <c r="I6019" s="12" t="str">
        <f t="shared" si="370"/>
        <v>107929216990</v>
      </c>
      <c r="J6019" s="10">
        <v>46055</v>
      </c>
      <c r="K6019" s="11">
        <v>6990</v>
      </c>
      <c r="L6019" s="11">
        <f t="shared" si="368"/>
        <v>0</v>
      </c>
    </row>
    <row r="6020" spans="1:15">
      <c r="A6020" t="s">
        <v>336</v>
      </c>
      <c r="B6020" t="s">
        <v>41</v>
      </c>
      <c r="C6020">
        <v>70077</v>
      </c>
      <c r="D6020" s="10">
        <v>46055</v>
      </c>
      <c r="E6020" s="11">
        <v>142410</v>
      </c>
      <c r="F6020" t="s">
        <v>288</v>
      </c>
      <c r="G6020" s="10">
        <f t="shared" si="369"/>
        <v>46085</v>
      </c>
      <c r="H6020" t="s">
        <v>284</v>
      </c>
      <c r="I6020" s="12" t="str">
        <f t="shared" si="370"/>
        <v>70077142410</v>
      </c>
      <c r="J6020" s="10">
        <v>46055</v>
      </c>
      <c r="K6020" s="11">
        <v>142410</v>
      </c>
      <c r="L6020" s="11">
        <f t="shared" si="368"/>
        <v>0</v>
      </c>
    </row>
    <row r="6021" spans="1:15">
      <c r="A6021" t="s">
        <v>668</v>
      </c>
      <c r="B6021" t="s">
        <v>41</v>
      </c>
      <c r="C6021">
        <v>54657091</v>
      </c>
      <c r="D6021" s="10">
        <v>46056</v>
      </c>
      <c r="E6021" s="11">
        <v>15503</v>
      </c>
      <c r="F6021" t="s">
        <v>288</v>
      </c>
      <c r="G6021" s="10">
        <f t="shared" si="369"/>
        <v>46086</v>
      </c>
      <c r="H6021" t="s">
        <v>284</v>
      </c>
      <c r="I6021" s="12" t="str">
        <f t="shared" si="370"/>
        <v>5465709115503</v>
      </c>
      <c r="J6021" s="10">
        <v>46056</v>
      </c>
      <c r="K6021" s="11">
        <v>15503</v>
      </c>
      <c r="L6021" s="11">
        <f t="shared" si="368"/>
        <v>0</v>
      </c>
    </row>
    <row r="6022" spans="1:15">
      <c r="A6022" t="s">
        <v>668</v>
      </c>
      <c r="B6022" t="s">
        <v>297</v>
      </c>
      <c r="C6022">
        <v>14661163</v>
      </c>
      <c r="D6022" s="10">
        <v>46056</v>
      </c>
      <c r="E6022" s="11">
        <v>0</v>
      </c>
      <c r="F6022" t="s">
        <v>288</v>
      </c>
      <c r="G6022" s="10">
        <f t="shared" si="369"/>
        <v>46086</v>
      </c>
      <c r="H6022" t="s">
        <v>284</v>
      </c>
      <c r="I6022" s="12" t="str">
        <f t="shared" si="370"/>
        <v>146611630</v>
      </c>
      <c r="J6022" s="10">
        <v>46056</v>
      </c>
      <c r="K6022" s="11">
        <v>0</v>
      </c>
      <c r="L6022" s="11">
        <f t="shared" si="368"/>
        <v>0</v>
      </c>
    </row>
    <row r="6023" spans="1:15">
      <c r="A6023" t="s">
        <v>65</v>
      </c>
      <c r="B6023" t="s">
        <v>41</v>
      </c>
      <c r="C6023">
        <v>6721</v>
      </c>
      <c r="D6023" s="10">
        <v>46056</v>
      </c>
      <c r="E6023" s="11">
        <v>227135</v>
      </c>
      <c r="F6023" t="s">
        <v>288</v>
      </c>
      <c r="G6023" s="10">
        <f t="shared" si="369"/>
        <v>46086</v>
      </c>
      <c r="H6023" t="s">
        <v>284</v>
      </c>
      <c r="I6023" s="12" t="str">
        <f t="shared" si="370"/>
        <v>6721227135</v>
      </c>
      <c r="J6023" s="10">
        <v>46083</v>
      </c>
      <c r="K6023" s="11">
        <v>227135</v>
      </c>
      <c r="L6023" s="11">
        <f t="shared" si="368"/>
        <v>0</v>
      </c>
    </row>
    <row r="6024" spans="1:15">
      <c r="A6024" t="s">
        <v>478</v>
      </c>
      <c r="B6024" t="s">
        <v>41</v>
      </c>
      <c r="C6024">
        <v>848</v>
      </c>
      <c r="D6024" s="10">
        <v>46056</v>
      </c>
      <c r="E6024" s="11">
        <v>189900</v>
      </c>
      <c r="F6024" t="s">
        <v>288</v>
      </c>
      <c r="G6024" s="10">
        <f t="shared" si="369"/>
        <v>46086</v>
      </c>
      <c r="H6024" s="289"/>
      <c r="I6024" s="12" t="str">
        <f t="shared" si="370"/>
        <v>848189900</v>
      </c>
      <c r="L6024" s="11">
        <f t="shared" si="368"/>
        <v>-189900</v>
      </c>
    </row>
    <row r="6025" spans="1:15">
      <c r="A6025" t="s">
        <v>64</v>
      </c>
      <c r="B6025" t="s">
        <v>41</v>
      </c>
      <c r="C6025">
        <v>143720</v>
      </c>
      <c r="D6025" s="10">
        <v>46056</v>
      </c>
      <c r="E6025" s="11">
        <v>45056</v>
      </c>
      <c r="F6025" t="s">
        <v>288</v>
      </c>
      <c r="G6025" s="10">
        <f t="shared" si="369"/>
        <v>46086</v>
      </c>
      <c r="H6025" t="s">
        <v>284</v>
      </c>
      <c r="I6025" s="12" t="str">
        <f t="shared" si="370"/>
        <v>14372045056</v>
      </c>
      <c r="J6025" s="10">
        <v>46083</v>
      </c>
      <c r="K6025" s="11">
        <v>45056</v>
      </c>
      <c r="L6025" s="11">
        <f t="shared" si="368"/>
        <v>0</v>
      </c>
    </row>
    <row r="6026" spans="1:15">
      <c r="A6026" t="s">
        <v>316</v>
      </c>
      <c r="B6026" t="s">
        <v>41</v>
      </c>
      <c r="C6026">
        <v>37195250</v>
      </c>
      <c r="D6026" s="10">
        <v>46057</v>
      </c>
      <c r="E6026" s="11">
        <v>1386961</v>
      </c>
      <c r="F6026" t="s">
        <v>288</v>
      </c>
      <c r="G6026" s="10">
        <f t="shared" si="369"/>
        <v>46087</v>
      </c>
      <c r="H6026" t="s">
        <v>284</v>
      </c>
      <c r="I6026" s="12" t="str">
        <f t="shared" si="370"/>
        <v>371952501386961</v>
      </c>
      <c r="J6026" s="10">
        <v>46057</v>
      </c>
      <c r="K6026" s="11">
        <v>1386961</v>
      </c>
      <c r="L6026" s="11">
        <f t="shared" si="368"/>
        <v>0</v>
      </c>
    </row>
    <row r="6027" spans="1:15">
      <c r="A6027" t="s">
        <v>436</v>
      </c>
      <c r="B6027" t="s">
        <v>41</v>
      </c>
      <c r="C6027">
        <v>2494151</v>
      </c>
      <c r="D6027" s="10">
        <v>46057</v>
      </c>
      <c r="E6027" s="11">
        <v>41364</v>
      </c>
      <c r="F6027" t="s">
        <v>288</v>
      </c>
      <c r="G6027" s="10">
        <f t="shared" si="369"/>
        <v>46087</v>
      </c>
      <c r="H6027" t="s">
        <v>284</v>
      </c>
      <c r="I6027" s="12" t="str">
        <f t="shared" si="370"/>
        <v>249415141364</v>
      </c>
      <c r="L6027" s="11">
        <f t="shared" si="368"/>
        <v>-41364</v>
      </c>
    </row>
    <row r="6028" spans="1:15">
      <c r="A6028" t="s">
        <v>436</v>
      </c>
      <c r="B6028" t="s">
        <v>297</v>
      </c>
      <c r="C6028">
        <v>5171298</v>
      </c>
      <c r="D6028" s="10">
        <v>46057</v>
      </c>
      <c r="E6028" s="11">
        <v>500020</v>
      </c>
      <c r="F6028" t="s">
        <v>288</v>
      </c>
      <c r="G6028" s="10">
        <f t="shared" si="369"/>
        <v>46087</v>
      </c>
      <c r="H6028" t="s">
        <v>284</v>
      </c>
      <c r="I6028" s="12" t="str">
        <f t="shared" si="370"/>
        <v>5171298500020</v>
      </c>
      <c r="L6028" s="11">
        <f t="shared" si="368"/>
        <v>-500020</v>
      </c>
    </row>
    <row r="6029" spans="1:15">
      <c r="A6029" t="s">
        <v>65</v>
      </c>
      <c r="B6029" t="s">
        <v>41</v>
      </c>
      <c r="C6029">
        <v>6723</v>
      </c>
      <c r="D6029" s="10">
        <v>46057</v>
      </c>
      <c r="E6029" s="11">
        <v>63963</v>
      </c>
      <c r="F6029" t="s">
        <v>288</v>
      </c>
      <c r="G6029" s="10">
        <f t="shared" si="369"/>
        <v>46087</v>
      </c>
      <c r="H6029" t="s">
        <v>284</v>
      </c>
      <c r="I6029" s="12" t="str">
        <f t="shared" si="370"/>
        <v>672363963</v>
      </c>
      <c r="J6029" s="10">
        <v>46083</v>
      </c>
      <c r="K6029" s="11">
        <v>63963</v>
      </c>
      <c r="L6029" s="11">
        <f t="shared" si="368"/>
        <v>0</v>
      </c>
    </row>
    <row r="6030" spans="1:15">
      <c r="A6030" t="s">
        <v>47</v>
      </c>
      <c r="B6030" t="s">
        <v>41</v>
      </c>
      <c r="C6030">
        <v>14950</v>
      </c>
      <c r="D6030" s="10">
        <v>46057</v>
      </c>
      <c r="E6030" s="11">
        <v>1892870</v>
      </c>
      <c r="F6030" t="s">
        <v>288</v>
      </c>
      <c r="G6030" s="10">
        <f t="shared" si="369"/>
        <v>46087</v>
      </c>
      <c r="H6030" t="s">
        <v>284</v>
      </c>
      <c r="I6030" s="12" t="str">
        <f t="shared" si="370"/>
        <v>149501892870</v>
      </c>
      <c r="J6030" s="10">
        <v>46083</v>
      </c>
      <c r="K6030" s="11">
        <v>1886870</v>
      </c>
      <c r="L6030" s="11">
        <f t="shared" si="368"/>
        <v>-6000</v>
      </c>
      <c r="M6030" t="s">
        <v>1191</v>
      </c>
    </row>
    <row r="6031" spans="1:15">
      <c r="A6031" t="s">
        <v>305</v>
      </c>
      <c r="B6031" t="s">
        <v>41</v>
      </c>
      <c r="C6031">
        <v>5548699</v>
      </c>
      <c r="D6031" s="10">
        <v>46057</v>
      </c>
      <c r="E6031" s="11">
        <v>1403970</v>
      </c>
      <c r="F6031" t="s">
        <v>288</v>
      </c>
      <c r="G6031" s="10">
        <f t="shared" si="369"/>
        <v>46087</v>
      </c>
      <c r="H6031" t="s">
        <v>284</v>
      </c>
      <c r="I6031" s="12" t="str">
        <f t="shared" si="370"/>
        <v>55486991403970</v>
      </c>
      <c r="J6031" s="10">
        <v>46057</v>
      </c>
      <c r="K6031" s="11">
        <v>1403970</v>
      </c>
      <c r="L6031" s="11">
        <f t="shared" si="368"/>
        <v>0</v>
      </c>
    </row>
    <row r="6032" spans="1:15">
      <c r="A6032" t="s">
        <v>488</v>
      </c>
      <c r="B6032" t="s">
        <v>41</v>
      </c>
      <c r="C6032">
        <v>54670920</v>
      </c>
      <c r="D6032" s="10">
        <v>46058</v>
      </c>
      <c r="E6032" s="11">
        <v>135731</v>
      </c>
      <c r="F6032" t="s">
        <v>288</v>
      </c>
      <c r="G6032" s="10">
        <f t="shared" si="369"/>
        <v>46088</v>
      </c>
      <c r="H6032" t="s">
        <v>284</v>
      </c>
      <c r="I6032" s="12" t="str">
        <f t="shared" si="370"/>
        <v>54670920135731</v>
      </c>
      <c r="J6032" s="10">
        <v>46058</v>
      </c>
      <c r="K6032" s="11">
        <v>135731</v>
      </c>
      <c r="L6032" s="11">
        <f t="shared" si="368"/>
        <v>0</v>
      </c>
    </row>
    <row r="6033" spans="1:12">
      <c r="A6033" t="s">
        <v>477</v>
      </c>
      <c r="B6033" t="s">
        <v>41</v>
      </c>
      <c r="C6033">
        <v>419013</v>
      </c>
      <c r="D6033" s="10">
        <v>46058</v>
      </c>
      <c r="E6033" s="11">
        <v>64980</v>
      </c>
      <c r="F6033" t="s">
        <v>288</v>
      </c>
      <c r="G6033" s="10">
        <f t="shared" si="369"/>
        <v>46088</v>
      </c>
      <c r="H6033" t="s">
        <v>284</v>
      </c>
      <c r="I6033" s="12" t="str">
        <f t="shared" si="370"/>
        <v>41901364980</v>
      </c>
      <c r="J6033" s="10">
        <v>46056</v>
      </c>
      <c r="K6033" s="11">
        <v>64980</v>
      </c>
      <c r="L6033" s="11">
        <f t="shared" si="368"/>
        <v>0</v>
      </c>
    </row>
    <row r="6034" spans="1:12">
      <c r="A6034" t="s">
        <v>62</v>
      </c>
      <c r="B6034" t="s">
        <v>41</v>
      </c>
      <c r="C6034">
        <v>351</v>
      </c>
      <c r="D6034" s="10">
        <v>46058</v>
      </c>
      <c r="E6034" s="11">
        <v>45196</v>
      </c>
      <c r="F6034" t="s">
        <v>288</v>
      </c>
      <c r="G6034" s="10">
        <f t="shared" si="369"/>
        <v>46088</v>
      </c>
      <c r="H6034" t="s">
        <v>284</v>
      </c>
      <c r="I6034" s="12" t="str">
        <f t="shared" si="370"/>
        <v>35145196</v>
      </c>
      <c r="J6034" s="10">
        <v>46083</v>
      </c>
      <c r="K6034" s="11">
        <v>45196</v>
      </c>
      <c r="L6034" s="11">
        <f t="shared" si="368"/>
        <v>0</v>
      </c>
    </row>
    <row r="6035" spans="1:12">
      <c r="A6035" t="s">
        <v>59</v>
      </c>
      <c r="B6035" t="s">
        <v>41</v>
      </c>
      <c r="C6035">
        <v>10661</v>
      </c>
      <c r="D6035" s="10">
        <v>46058</v>
      </c>
      <c r="E6035" s="11">
        <v>259984</v>
      </c>
      <c r="F6035" t="s">
        <v>288</v>
      </c>
      <c r="G6035" s="10">
        <f t="shared" si="369"/>
        <v>46088</v>
      </c>
      <c r="H6035" t="s">
        <v>284</v>
      </c>
      <c r="I6035" s="12" t="str">
        <f t="shared" si="370"/>
        <v>10661259984</v>
      </c>
      <c r="J6035" s="10">
        <v>46083</v>
      </c>
      <c r="K6035" s="11">
        <v>259984</v>
      </c>
      <c r="L6035" s="11">
        <f t="shared" si="368"/>
        <v>0</v>
      </c>
    </row>
    <row r="6036" spans="1:12">
      <c r="A6036" t="s">
        <v>46</v>
      </c>
      <c r="B6036" t="s">
        <v>41</v>
      </c>
      <c r="C6036">
        <v>26895</v>
      </c>
      <c r="D6036" s="10">
        <v>46058</v>
      </c>
      <c r="E6036" s="11">
        <v>489579</v>
      </c>
      <c r="F6036" t="s">
        <v>288</v>
      </c>
      <c r="G6036" s="10">
        <f t="shared" si="369"/>
        <v>46088</v>
      </c>
      <c r="H6036" t="s">
        <v>284</v>
      </c>
      <c r="I6036" s="12" t="str">
        <f t="shared" si="370"/>
        <v>26895489579</v>
      </c>
      <c r="J6036" s="10">
        <v>46083</v>
      </c>
      <c r="K6036" s="11">
        <v>489579</v>
      </c>
      <c r="L6036" s="11">
        <f t="shared" si="368"/>
        <v>0</v>
      </c>
    </row>
    <row r="6037" spans="1:12">
      <c r="A6037" t="s">
        <v>301</v>
      </c>
      <c r="B6037" t="s">
        <v>41</v>
      </c>
      <c r="C6037">
        <v>63662</v>
      </c>
      <c r="D6037" s="10">
        <v>46058</v>
      </c>
      <c r="E6037" s="11">
        <v>162890</v>
      </c>
      <c r="F6037" t="s">
        <v>288</v>
      </c>
      <c r="G6037" s="10">
        <f t="shared" si="369"/>
        <v>46088</v>
      </c>
      <c r="H6037" t="s">
        <v>284</v>
      </c>
      <c r="I6037" s="12" t="str">
        <f t="shared" si="370"/>
        <v>63662162890</v>
      </c>
      <c r="J6037" s="10">
        <v>46056</v>
      </c>
      <c r="K6037" s="11">
        <v>162890</v>
      </c>
      <c r="L6037" s="11">
        <f t="shared" si="368"/>
        <v>0</v>
      </c>
    </row>
    <row r="6038" spans="1:12">
      <c r="A6038" t="s">
        <v>128</v>
      </c>
      <c r="B6038" t="s">
        <v>41</v>
      </c>
      <c r="C6038">
        <v>893531</v>
      </c>
      <c r="D6038" s="10">
        <v>46058</v>
      </c>
      <c r="E6038" s="11">
        <v>86746</v>
      </c>
      <c r="F6038" t="s">
        <v>288</v>
      </c>
      <c r="G6038" s="10">
        <f t="shared" si="369"/>
        <v>46088</v>
      </c>
      <c r="H6038" t="s">
        <v>284</v>
      </c>
      <c r="I6038" s="12" t="str">
        <f t="shared" si="370"/>
        <v>89353186746</v>
      </c>
      <c r="J6038" s="10">
        <v>46083</v>
      </c>
      <c r="K6038" s="11">
        <v>86746</v>
      </c>
      <c r="L6038" s="11">
        <f t="shared" si="368"/>
        <v>0</v>
      </c>
    </row>
    <row r="6039" spans="1:12">
      <c r="A6039" t="s">
        <v>61</v>
      </c>
      <c r="B6039" t="s">
        <v>297</v>
      </c>
      <c r="C6039">
        <v>2895</v>
      </c>
      <c r="D6039" s="10">
        <v>46058</v>
      </c>
      <c r="E6039" s="11">
        <v>1243506</v>
      </c>
      <c r="F6039" t="s">
        <v>288</v>
      </c>
      <c r="G6039" s="10">
        <f t="shared" si="369"/>
        <v>46088</v>
      </c>
      <c r="H6039" t="s">
        <v>284</v>
      </c>
      <c r="I6039" s="12" t="str">
        <f t="shared" si="370"/>
        <v>28951243506</v>
      </c>
      <c r="J6039" s="10">
        <v>46070</v>
      </c>
      <c r="K6039" s="11">
        <v>1243506</v>
      </c>
      <c r="L6039" s="11">
        <f t="shared" si="368"/>
        <v>0</v>
      </c>
    </row>
    <row r="6040" spans="1:12">
      <c r="A6040" t="s">
        <v>488</v>
      </c>
      <c r="B6040" t="s">
        <v>41</v>
      </c>
      <c r="C6040">
        <v>54678906</v>
      </c>
      <c r="D6040" s="10">
        <v>46059</v>
      </c>
      <c r="E6040" s="11">
        <v>4253</v>
      </c>
      <c r="F6040" t="s">
        <v>288</v>
      </c>
      <c r="G6040" s="10">
        <f t="shared" si="369"/>
        <v>46089</v>
      </c>
      <c r="H6040" t="s">
        <v>284</v>
      </c>
      <c r="I6040" s="12" t="str">
        <f t="shared" si="370"/>
        <v>546789064253</v>
      </c>
      <c r="J6040" s="10">
        <v>46059</v>
      </c>
      <c r="K6040" s="11">
        <v>4253</v>
      </c>
      <c r="L6040" s="11">
        <f t="shared" si="368"/>
        <v>0</v>
      </c>
    </row>
    <row r="6041" spans="1:12">
      <c r="A6041" t="s">
        <v>492</v>
      </c>
      <c r="B6041" t="s">
        <v>41</v>
      </c>
      <c r="C6041">
        <v>18452</v>
      </c>
      <c r="D6041" s="10">
        <v>46059</v>
      </c>
      <c r="E6041" s="11">
        <v>1114900</v>
      </c>
      <c r="F6041" t="s">
        <v>288</v>
      </c>
      <c r="G6041" s="10">
        <f t="shared" si="369"/>
        <v>46089</v>
      </c>
      <c r="H6041" t="s">
        <v>284</v>
      </c>
      <c r="I6041" s="12" t="str">
        <f t="shared" si="370"/>
        <v>184521114900</v>
      </c>
      <c r="J6041" s="10">
        <v>46056</v>
      </c>
      <c r="K6041" s="11">
        <v>1114980</v>
      </c>
      <c r="L6041" s="11">
        <f t="shared" si="368"/>
        <v>80</v>
      </c>
    </row>
    <row r="6042" spans="1:12">
      <c r="A6042" t="s">
        <v>337</v>
      </c>
      <c r="B6042" t="s">
        <v>41</v>
      </c>
      <c r="C6042">
        <v>145272170</v>
      </c>
      <c r="D6042" s="10">
        <v>46059</v>
      </c>
      <c r="E6042" s="11">
        <v>175980</v>
      </c>
      <c r="F6042" t="s">
        <v>288</v>
      </c>
      <c r="G6042" s="10">
        <f t="shared" si="369"/>
        <v>46089</v>
      </c>
      <c r="H6042" t="s">
        <v>284</v>
      </c>
      <c r="I6042" s="12" t="str">
        <f t="shared" si="370"/>
        <v>145272170175980</v>
      </c>
      <c r="J6042" s="10">
        <v>46059</v>
      </c>
      <c r="K6042" s="11">
        <v>175980</v>
      </c>
      <c r="L6042" s="11">
        <f t="shared" si="368"/>
        <v>0</v>
      </c>
    </row>
    <row r="6043" spans="1:12">
      <c r="A6043" t="s">
        <v>466</v>
      </c>
      <c r="B6043" t="s">
        <v>41</v>
      </c>
      <c r="C6043">
        <v>3213</v>
      </c>
      <c r="D6043" s="10">
        <v>46059</v>
      </c>
      <c r="E6043" s="11">
        <v>149990</v>
      </c>
      <c r="F6043" t="s">
        <v>288</v>
      </c>
      <c r="G6043" s="10">
        <f t="shared" si="369"/>
        <v>46089</v>
      </c>
      <c r="H6043" t="s">
        <v>284</v>
      </c>
      <c r="I6043" s="12" t="str">
        <f t="shared" si="370"/>
        <v>3213149990</v>
      </c>
      <c r="J6043" s="10">
        <v>46059</v>
      </c>
      <c r="K6043" s="11">
        <v>149990</v>
      </c>
      <c r="L6043" s="11">
        <f t="shared" si="368"/>
        <v>0</v>
      </c>
    </row>
    <row r="6044" spans="1:12">
      <c r="A6044" t="s">
        <v>505</v>
      </c>
      <c r="B6044" t="s">
        <v>41</v>
      </c>
      <c r="C6044">
        <v>12117</v>
      </c>
      <c r="D6044" s="10">
        <v>46059</v>
      </c>
      <c r="E6044" s="11">
        <v>405435</v>
      </c>
      <c r="F6044" t="s">
        <v>288</v>
      </c>
      <c r="G6044" s="10">
        <f t="shared" si="369"/>
        <v>46089</v>
      </c>
      <c r="H6044" t="s">
        <v>284</v>
      </c>
      <c r="I6044" s="12" t="str">
        <f t="shared" si="370"/>
        <v>12117405435</v>
      </c>
      <c r="J6044" s="10">
        <v>46059</v>
      </c>
      <c r="K6044" s="11">
        <v>405435</v>
      </c>
      <c r="L6044" s="11">
        <f t="shared" si="368"/>
        <v>0</v>
      </c>
    </row>
    <row r="6045" spans="1:12">
      <c r="A6045" t="s">
        <v>305</v>
      </c>
      <c r="B6045" t="s">
        <v>41</v>
      </c>
      <c r="C6045">
        <v>5549267</v>
      </c>
      <c r="D6045" s="10">
        <v>46059</v>
      </c>
      <c r="E6045" s="11">
        <v>1003980</v>
      </c>
      <c r="F6045" t="s">
        <v>288</v>
      </c>
      <c r="G6045" s="10">
        <f t="shared" si="369"/>
        <v>46089</v>
      </c>
      <c r="H6045" t="s">
        <v>284</v>
      </c>
      <c r="I6045" s="12" t="str">
        <f t="shared" si="370"/>
        <v>55492671003980</v>
      </c>
      <c r="J6045" s="10">
        <v>46059</v>
      </c>
      <c r="K6045" s="11">
        <v>1003980</v>
      </c>
      <c r="L6045" s="11">
        <f t="shared" si="368"/>
        <v>0</v>
      </c>
    </row>
    <row r="6046" spans="1:12" ht="13.5" customHeight="1">
      <c r="A6046" t="s">
        <v>336</v>
      </c>
      <c r="B6046" t="s">
        <v>41</v>
      </c>
      <c r="C6046">
        <v>70294</v>
      </c>
      <c r="D6046" s="10">
        <v>46059</v>
      </c>
      <c r="E6046" s="11">
        <v>455838</v>
      </c>
      <c r="F6046" t="s">
        <v>288</v>
      </c>
      <c r="G6046" s="10">
        <f t="shared" si="369"/>
        <v>46089</v>
      </c>
      <c r="H6046" t="s">
        <v>284</v>
      </c>
      <c r="I6046" s="12" t="str">
        <f t="shared" si="370"/>
        <v>70294455838</v>
      </c>
      <c r="J6046" s="10">
        <v>46059</v>
      </c>
      <c r="K6046" s="11">
        <v>455838</v>
      </c>
      <c r="L6046" s="11">
        <f t="shared" si="368"/>
        <v>0</v>
      </c>
    </row>
    <row r="6047" spans="1:12">
      <c r="A6047" t="s">
        <v>668</v>
      </c>
      <c r="B6047" t="s">
        <v>297</v>
      </c>
      <c r="C6047">
        <v>14674231</v>
      </c>
      <c r="D6047" s="10">
        <v>46059</v>
      </c>
      <c r="E6047" s="11">
        <v>0</v>
      </c>
      <c r="F6047" t="s">
        <v>288</v>
      </c>
      <c r="G6047" s="10">
        <f t="shared" si="369"/>
        <v>46089</v>
      </c>
      <c r="H6047" t="s">
        <v>284</v>
      </c>
      <c r="I6047" s="12" t="str">
        <f t="shared" si="370"/>
        <v>146742310</v>
      </c>
      <c r="J6047" s="10">
        <v>46059</v>
      </c>
      <c r="K6047" s="11">
        <v>0</v>
      </c>
      <c r="L6047" s="11">
        <f t="shared" si="368"/>
        <v>0</v>
      </c>
    </row>
    <row r="6048" spans="1:12">
      <c r="A6048" t="s">
        <v>478</v>
      </c>
      <c r="B6048" t="s">
        <v>41</v>
      </c>
      <c r="C6048">
        <v>851</v>
      </c>
      <c r="D6048" s="10">
        <v>46062</v>
      </c>
      <c r="E6048" s="11">
        <v>189900</v>
      </c>
      <c r="F6048" t="s">
        <v>288</v>
      </c>
      <c r="G6048" s="10">
        <f t="shared" si="369"/>
        <v>46092</v>
      </c>
      <c r="H6048" s="289"/>
      <c r="I6048" s="12" t="str">
        <f t="shared" si="370"/>
        <v>851189900</v>
      </c>
      <c r="L6048" s="11">
        <f t="shared" si="368"/>
        <v>-189900</v>
      </c>
    </row>
    <row r="6049" spans="1:12">
      <c r="A6049" t="s">
        <v>1184</v>
      </c>
      <c r="B6049" t="s">
        <v>310</v>
      </c>
      <c r="C6049">
        <v>133915</v>
      </c>
      <c r="D6049" s="10">
        <v>46062</v>
      </c>
      <c r="E6049" s="11">
        <v>-309990</v>
      </c>
      <c r="F6049" t="s">
        <v>288</v>
      </c>
      <c r="G6049" s="10">
        <f t="shared" si="369"/>
        <v>46092</v>
      </c>
      <c r="H6049" t="s">
        <v>311</v>
      </c>
      <c r="I6049" s="12" t="str">
        <f t="shared" si="370"/>
        <v>133915-309990</v>
      </c>
      <c r="L6049" s="11">
        <f t="shared" si="368"/>
        <v>309990</v>
      </c>
    </row>
    <row r="6050" spans="1:12">
      <c r="A6050" t="s">
        <v>478</v>
      </c>
      <c r="B6050" t="s">
        <v>310</v>
      </c>
      <c r="C6050">
        <v>2296</v>
      </c>
      <c r="D6050" s="10">
        <v>46062</v>
      </c>
      <c r="E6050" s="11">
        <v>-189900</v>
      </c>
      <c r="F6050" t="s">
        <v>288</v>
      </c>
      <c r="G6050" s="10">
        <f t="shared" si="369"/>
        <v>46092</v>
      </c>
      <c r="H6050" t="s">
        <v>311</v>
      </c>
      <c r="I6050" s="12" t="str">
        <f t="shared" si="370"/>
        <v>2296-189900</v>
      </c>
      <c r="L6050" s="11">
        <f t="shared" si="368"/>
        <v>189900</v>
      </c>
    </row>
    <row r="6051" spans="1:12">
      <c r="A6051" t="s">
        <v>50</v>
      </c>
      <c r="B6051" t="s">
        <v>41</v>
      </c>
      <c r="C6051">
        <v>22009</v>
      </c>
      <c r="D6051" s="10">
        <v>46062</v>
      </c>
      <c r="E6051" s="11">
        <v>131600</v>
      </c>
      <c r="F6051" t="s">
        <v>288</v>
      </c>
      <c r="G6051" s="10">
        <f t="shared" si="369"/>
        <v>46092</v>
      </c>
      <c r="I6051" s="12" t="str">
        <f t="shared" si="370"/>
        <v>22009131600</v>
      </c>
      <c r="L6051" s="11">
        <f t="shared" si="368"/>
        <v>-131600</v>
      </c>
    </row>
    <row r="6052" spans="1:12">
      <c r="A6052" t="s">
        <v>50</v>
      </c>
      <c r="B6052" t="s">
        <v>41</v>
      </c>
      <c r="C6052">
        <v>22010</v>
      </c>
      <c r="D6052" s="10">
        <v>46062</v>
      </c>
      <c r="E6052" s="11">
        <v>15920</v>
      </c>
      <c r="F6052" t="s">
        <v>288</v>
      </c>
      <c r="G6052" s="10">
        <f t="shared" si="369"/>
        <v>46092</v>
      </c>
      <c r="I6052" s="12" t="str">
        <f t="shared" si="370"/>
        <v>2201015920</v>
      </c>
      <c r="L6052" s="11">
        <f t="shared" si="368"/>
        <v>-15920</v>
      </c>
    </row>
    <row r="6053" spans="1:12">
      <c r="A6053" t="s">
        <v>50</v>
      </c>
      <c r="B6053" t="s">
        <v>41</v>
      </c>
      <c r="C6053">
        <v>22011</v>
      </c>
      <c r="D6053" s="10">
        <v>46062</v>
      </c>
      <c r="E6053" s="11">
        <v>63839</v>
      </c>
      <c r="F6053" t="s">
        <v>288</v>
      </c>
      <c r="G6053" s="10">
        <f t="shared" si="369"/>
        <v>46092</v>
      </c>
      <c r="I6053" s="12" t="str">
        <f t="shared" si="370"/>
        <v>2201163839</v>
      </c>
      <c r="L6053" s="11">
        <f t="shared" si="368"/>
        <v>-63839</v>
      </c>
    </row>
    <row r="6054" spans="1:12">
      <c r="A6054" t="s">
        <v>710</v>
      </c>
      <c r="B6054" t="s">
        <v>41</v>
      </c>
      <c r="C6054">
        <v>14963</v>
      </c>
      <c r="D6054" s="10">
        <v>46062</v>
      </c>
      <c r="E6054" s="11">
        <v>3307919</v>
      </c>
      <c r="F6054" t="s">
        <v>288</v>
      </c>
      <c r="G6054" s="10">
        <f t="shared" si="369"/>
        <v>46092</v>
      </c>
      <c r="I6054" s="12" t="str">
        <f t="shared" si="370"/>
        <v>149633307919</v>
      </c>
      <c r="L6054" s="11">
        <f t="shared" si="368"/>
        <v>-3307919</v>
      </c>
    </row>
    <row r="6055" spans="1:12">
      <c r="A6055" t="s">
        <v>305</v>
      </c>
      <c r="B6055" t="s">
        <v>41</v>
      </c>
      <c r="C6055">
        <v>5550408</v>
      </c>
      <c r="D6055" s="10">
        <v>46063</v>
      </c>
      <c r="E6055" s="11">
        <v>427960</v>
      </c>
      <c r="F6055" t="s">
        <v>288</v>
      </c>
      <c r="G6055" s="10">
        <f t="shared" si="369"/>
        <v>46093</v>
      </c>
      <c r="H6055" t="s">
        <v>284</v>
      </c>
      <c r="I6055" s="12" t="str">
        <f t="shared" si="370"/>
        <v>5550408427960</v>
      </c>
      <c r="J6055" s="10">
        <v>46063</v>
      </c>
      <c r="K6055" s="11">
        <v>427960</v>
      </c>
      <c r="L6055" s="11">
        <f t="shared" si="368"/>
        <v>0</v>
      </c>
    </row>
    <row r="6056" spans="1:12">
      <c r="A6056" t="s">
        <v>724</v>
      </c>
      <c r="B6056" t="s">
        <v>41</v>
      </c>
      <c r="C6056">
        <v>52774023</v>
      </c>
      <c r="D6056" s="10">
        <v>46063</v>
      </c>
      <c r="E6056" s="11">
        <v>90370</v>
      </c>
      <c r="F6056" t="s">
        <v>288</v>
      </c>
      <c r="G6056" s="10">
        <f t="shared" si="369"/>
        <v>46093</v>
      </c>
      <c r="H6056" t="s">
        <v>284</v>
      </c>
      <c r="I6056" s="12" t="str">
        <f t="shared" si="370"/>
        <v>5277402390370</v>
      </c>
      <c r="J6056" s="10">
        <v>46083</v>
      </c>
      <c r="K6056" s="11">
        <v>90370</v>
      </c>
      <c r="L6056" s="11">
        <f t="shared" si="368"/>
        <v>0</v>
      </c>
    </row>
    <row r="6057" spans="1:12">
      <c r="A6057" t="s">
        <v>873</v>
      </c>
      <c r="B6057" t="s">
        <v>41</v>
      </c>
      <c r="C6057">
        <v>144001</v>
      </c>
      <c r="D6057" s="10">
        <v>46064</v>
      </c>
      <c r="E6057" s="11">
        <v>180095</v>
      </c>
      <c r="F6057" t="s">
        <v>288</v>
      </c>
      <c r="G6057" s="10">
        <f t="shared" si="369"/>
        <v>46094</v>
      </c>
      <c r="I6057" s="12" t="str">
        <f t="shared" si="370"/>
        <v>144001180095</v>
      </c>
      <c r="L6057" s="11">
        <f t="shared" si="368"/>
        <v>-180095</v>
      </c>
    </row>
    <row r="6058" spans="1:12">
      <c r="A6058" t="s">
        <v>705</v>
      </c>
      <c r="B6058" t="s">
        <v>41</v>
      </c>
      <c r="C6058">
        <v>1264887</v>
      </c>
      <c r="D6058" s="10">
        <v>46064</v>
      </c>
      <c r="E6058" s="11">
        <v>915970</v>
      </c>
      <c r="F6058" t="s">
        <v>288</v>
      </c>
      <c r="G6058" s="10">
        <f t="shared" si="369"/>
        <v>46094</v>
      </c>
      <c r="I6058" s="12" t="str">
        <f t="shared" si="370"/>
        <v>1264887915970</v>
      </c>
      <c r="L6058" s="11">
        <f t="shared" si="368"/>
        <v>-915970</v>
      </c>
    </row>
    <row r="6059" spans="1:12">
      <c r="A6059" t="s">
        <v>62</v>
      </c>
      <c r="B6059" t="s">
        <v>41</v>
      </c>
      <c r="C6059">
        <v>355</v>
      </c>
      <c r="D6059" s="10">
        <v>46065</v>
      </c>
      <c r="E6059" s="11">
        <v>19999</v>
      </c>
      <c r="F6059" t="s">
        <v>288</v>
      </c>
      <c r="G6059" s="10">
        <f t="shared" si="369"/>
        <v>46095</v>
      </c>
      <c r="I6059" s="12" t="str">
        <f t="shared" si="370"/>
        <v>35519999</v>
      </c>
      <c r="L6059" s="11">
        <f t="shared" si="368"/>
        <v>-19999</v>
      </c>
    </row>
    <row r="6060" spans="1:12">
      <c r="A6060" t="s">
        <v>350</v>
      </c>
      <c r="B6060" t="s">
        <v>297</v>
      </c>
      <c r="C6060">
        <v>3593010</v>
      </c>
      <c r="D6060" s="10">
        <v>46065</v>
      </c>
      <c r="E6060" s="11">
        <v>6163</v>
      </c>
      <c r="F6060" t="s">
        <v>288</v>
      </c>
      <c r="G6060" s="10">
        <f t="shared" si="369"/>
        <v>46095</v>
      </c>
      <c r="H6060" t="s">
        <v>284</v>
      </c>
      <c r="I6060" s="12" t="str">
        <f t="shared" si="370"/>
        <v>35930106163</v>
      </c>
      <c r="J6060" s="10">
        <v>46065</v>
      </c>
      <c r="K6060" s="11">
        <v>6163</v>
      </c>
      <c r="L6060" s="11">
        <f t="shared" si="368"/>
        <v>0</v>
      </c>
    </row>
    <row r="6061" spans="1:12">
      <c r="A6061" t="s">
        <v>1007</v>
      </c>
      <c r="B6061" t="s">
        <v>41</v>
      </c>
      <c r="C6061">
        <v>11775</v>
      </c>
      <c r="D6061" s="10">
        <v>46065</v>
      </c>
      <c r="E6061" s="11">
        <v>511974</v>
      </c>
      <c r="F6061" t="s">
        <v>288</v>
      </c>
      <c r="G6061" s="10">
        <f t="shared" si="369"/>
        <v>46095</v>
      </c>
      <c r="I6061" s="12" t="str">
        <f t="shared" si="370"/>
        <v>11775511974</v>
      </c>
      <c r="L6061" s="11">
        <f t="shared" si="368"/>
        <v>-511974</v>
      </c>
    </row>
    <row r="6062" spans="1:12">
      <c r="A6062" t="s">
        <v>705</v>
      </c>
      <c r="B6062" t="s">
        <v>41</v>
      </c>
      <c r="C6062">
        <v>1264922</v>
      </c>
      <c r="D6062" s="10">
        <v>46065</v>
      </c>
      <c r="E6062" s="11">
        <v>1024472</v>
      </c>
      <c r="F6062" t="s">
        <v>288</v>
      </c>
      <c r="G6062" s="10">
        <f t="shared" si="369"/>
        <v>46095</v>
      </c>
      <c r="I6062" s="12" t="str">
        <f t="shared" si="370"/>
        <v>12649221024472</v>
      </c>
      <c r="L6062" s="11">
        <f t="shared" si="368"/>
        <v>-1024472</v>
      </c>
    </row>
    <row r="6063" spans="1:12">
      <c r="A6063" t="s">
        <v>1192</v>
      </c>
      <c r="B6063" t="s">
        <v>41</v>
      </c>
      <c r="C6063">
        <v>741</v>
      </c>
      <c r="D6063" s="10">
        <v>46066</v>
      </c>
      <c r="E6063" s="11">
        <v>403970</v>
      </c>
      <c r="F6063" t="s">
        <v>288</v>
      </c>
      <c r="G6063" s="10">
        <f t="shared" si="369"/>
        <v>46096</v>
      </c>
      <c r="H6063" t="s">
        <v>284</v>
      </c>
      <c r="I6063" s="12" t="str">
        <f t="shared" si="370"/>
        <v>741403970</v>
      </c>
      <c r="J6063" s="10">
        <v>46066</v>
      </c>
      <c r="K6063" s="11">
        <v>403970</v>
      </c>
      <c r="L6063" s="11">
        <f t="shared" si="368"/>
        <v>0</v>
      </c>
    </row>
    <row r="6064" spans="1:12">
      <c r="A6064" t="s">
        <v>336</v>
      </c>
      <c r="B6064" t="s">
        <v>41</v>
      </c>
      <c r="C6064">
        <v>70628</v>
      </c>
      <c r="D6064" s="10">
        <v>46066</v>
      </c>
      <c r="E6064" s="11">
        <v>98941</v>
      </c>
      <c r="F6064" t="s">
        <v>288</v>
      </c>
      <c r="G6064" s="10">
        <f t="shared" si="369"/>
        <v>46096</v>
      </c>
      <c r="H6064" t="s">
        <v>284</v>
      </c>
      <c r="I6064" s="12" t="str">
        <f t="shared" si="370"/>
        <v>7062898941</v>
      </c>
      <c r="J6064" s="10">
        <v>46066</v>
      </c>
      <c r="K6064" s="11">
        <v>98990</v>
      </c>
      <c r="L6064" s="11">
        <f t="shared" ref="L6064:L6127" si="371">+K6064-E6064</f>
        <v>49</v>
      </c>
    </row>
    <row r="6065" spans="1:15">
      <c r="A6065" t="s">
        <v>477</v>
      </c>
      <c r="B6065" t="s">
        <v>41</v>
      </c>
      <c r="C6065">
        <v>420337</v>
      </c>
      <c r="D6065" s="10">
        <v>46067</v>
      </c>
      <c r="E6065" s="11">
        <v>56987</v>
      </c>
      <c r="F6065" t="s">
        <v>288</v>
      </c>
      <c r="G6065" s="10">
        <f t="shared" si="369"/>
        <v>46097</v>
      </c>
      <c r="H6065" t="s">
        <v>284</v>
      </c>
      <c r="I6065" s="12" t="str">
        <f t="shared" si="370"/>
        <v>42033756987</v>
      </c>
      <c r="J6065" s="10">
        <v>46066</v>
      </c>
      <c r="K6065" s="11">
        <v>56987</v>
      </c>
      <c r="L6065" s="11">
        <f t="shared" si="371"/>
        <v>0</v>
      </c>
    </row>
    <row r="6066" spans="1:15">
      <c r="A6066" t="s">
        <v>477</v>
      </c>
      <c r="B6066" t="s">
        <v>41</v>
      </c>
      <c r="C6066">
        <v>420335</v>
      </c>
      <c r="D6066" s="10">
        <v>46067</v>
      </c>
      <c r="E6066" s="11">
        <v>56989</v>
      </c>
      <c r="F6066" t="s">
        <v>288</v>
      </c>
      <c r="G6066" s="10">
        <f t="shared" si="369"/>
        <v>46097</v>
      </c>
      <c r="H6066" t="s">
        <v>284</v>
      </c>
      <c r="I6066" s="12" t="str">
        <f t="shared" si="370"/>
        <v>42033556989</v>
      </c>
      <c r="J6066" s="10">
        <v>46066</v>
      </c>
      <c r="K6066" s="11">
        <v>56989</v>
      </c>
      <c r="L6066" s="11">
        <f t="shared" si="371"/>
        <v>0</v>
      </c>
    </row>
    <row r="6067" spans="1:15">
      <c r="A6067" t="s">
        <v>477</v>
      </c>
      <c r="B6067" t="s">
        <v>41</v>
      </c>
      <c r="C6067">
        <v>420336</v>
      </c>
      <c r="D6067" s="10">
        <v>46067</v>
      </c>
      <c r="E6067" s="11">
        <v>56987</v>
      </c>
      <c r="F6067" t="s">
        <v>288</v>
      </c>
      <c r="G6067" s="10">
        <f t="shared" si="369"/>
        <v>46097</v>
      </c>
      <c r="H6067" t="s">
        <v>284</v>
      </c>
      <c r="I6067" s="12" t="str">
        <f t="shared" si="370"/>
        <v>42033656987</v>
      </c>
      <c r="J6067" s="10">
        <v>46066</v>
      </c>
      <c r="K6067" s="11">
        <v>56987</v>
      </c>
      <c r="L6067" s="11">
        <f t="shared" si="371"/>
        <v>0</v>
      </c>
    </row>
    <row r="6068" spans="1:15">
      <c r="A6068" t="s">
        <v>477</v>
      </c>
      <c r="B6068" t="s">
        <v>41</v>
      </c>
      <c r="C6068">
        <v>420334</v>
      </c>
      <c r="D6068" s="10">
        <v>46067</v>
      </c>
      <c r="E6068" s="11">
        <v>56987</v>
      </c>
      <c r="F6068" t="s">
        <v>288</v>
      </c>
      <c r="G6068" s="10">
        <f t="shared" si="369"/>
        <v>46097</v>
      </c>
      <c r="H6068" t="s">
        <v>284</v>
      </c>
      <c r="I6068" s="12" t="str">
        <f t="shared" si="370"/>
        <v>42033456987</v>
      </c>
      <c r="J6068" s="10">
        <v>46066</v>
      </c>
      <c r="K6068" s="11">
        <v>56987</v>
      </c>
      <c r="L6068" s="11">
        <f t="shared" si="371"/>
        <v>0</v>
      </c>
    </row>
    <row r="6069" spans="1:15" ht="14.15" customHeight="1">
      <c r="A6069" t="s">
        <v>1193</v>
      </c>
      <c r="B6069" t="s">
        <v>41</v>
      </c>
      <c r="C6069">
        <v>876036</v>
      </c>
      <c r="D6069" s="10">
        <v>46067</v>
      </c>
      <c r="E6069" s="11">
        <v>379407</v>
      </c>
      <c r="F6069" t="s">
        <v>288</v>
      </c>
      <c r="G6069" s="10">
        <f t="shared" si="369"/>
        <v>46097</v>
      </c>
      <c r="I6069" s="12" t="str">
        <f t="shared" si="370"/>
        <v>876036379407</v>
      </c>
      <c r="L6069" s="11">
        <f t="shared" si="371"/>
        <v>-379407</v>
      </c>
    </row>
    <row r="6070" spans="1:15">
      <c r="A6070" t="s">
        <v>1194</v>
      </c>
      <c r="B6070" t="s">
        <v>41</v>
      </c>
      <c r="C6070">
        <v>10696</v>
      </c>
      <c r="D6070" s="10">
        <v>46069</v>
      </c>
      <c r="E6070" s="11">
        <v>396470</v>
      </c>
      <c r="F6070" t="s">
        <v>288</v>
      </c>
      <c r="G6070" s="10">
        <f t="shared" si="369"/>
        <v>46099</v>
      </c>
      <c r="I6070" s="12" t="str">
        <f t="shared" si="370"/>
        <v>10696396470</v>
      </c>
      <c r="L6070" s="11">
        <f t="shared" si="371"/>
        <v>-396470</v>
      </c>
    </row>
    <row r="6071" spans="1:15">
      <c r="A6071" t="s">
        <v>57</v>
      </c>
      <c r="B6071" t="s">
        <v>41</v>
      </c>
      <c r="C6071">
        <v>636157</v>
      </c>
      <c r="D6071" s="10">
        <v>46069</v>
      </c>
      <c r="E6071" s="11">
        <v>269310</v>
      </c>
      <c r="F6071" t="s">
        <v>288</v>
      </c>
      <c r="G6071" s="10">
        <f t="shared" si="369"/>
        <v>46099</v>
      </c>
      <c r="I6071" s="12" t="str">
        <f t="shared" si="370"/>
        <v>636157269310</v>
      </c>
      <c r="L6071" s="11">
        <f t="shared" si="371"/>
        <v>-269310</v>
      </c>
    </row>
    <row r="6072" spans="1:15">
      <c r="A6072" t="s">
        <v>57</v>
      </c>
      <c r="B6072" t="s">
        <v>41</v>
      </c>
      <c r="C6072">
        <v>636158</v>
      </c>
      <c r="D6072" s="10">
        <v>46069</v>
      </c>
      <c r="E6072" s="11">
        <v>538620</v>
      </c>
      <c r="F6072" t="s">
        <v>288</v>
      </c>
      <c r="G6072" s="10">
        <f t="shared" si="369"/>
        <v>46099</v>
      </c>
      <c r="I6072" s="12" t="str">
        <f t="shared" si="370"/>
        <v>636158538620</v>
      </c>
      <c r="L6072" s="11">
        <f t="shared" si="371"/>
        <v>-538620</v>
      </c>
    </row>
    <row r="6073" spans="1:15">
      <c r="A6073" t="s">
        <v>808</v>
      </c>
      <c r="B6073" t="s">
        <v>41</v>
      </c>
      <c r="C6073">
        <v>7192</v>
      </c>
      <c r="D6073" s="10">
        <v>46069</v>
      </c>
      <c r="E6073" s="11">
        <v>9790833</v>
      </c>
      <c r="F6073" t="s">
        <v>288</v>
      </c>
      <c r="G6073" s="10">
        <f t="shared" si="369"/>
        <v>46099</v>
      </c>
      <c r="I6073" s="12" t="str">
        <f t="shared" si="370"/>
        <v>71929790833</v>
      </c>
      <c r="L6073" s="11">
        <f t="shared" si="371"/>
        <v>-9790833</v>
      </c>
    </row>
    <row r="6074" spans="1:15">
      <c r="A6074" t="s">
        <v>659</v>
      </c>
      <c r="B6074" t="s">
        <v>41</v>
      </c>
      <c r="C6074">
        <v>7702084</v>
      </c>
      <c r="D6074" s="10">
        <v>46069</v>
      </c>
      <c r="E6074" s="11">
        <v>14275</v>
      </c>
      <c r="F6074" t="s">
        <v>288</v>
      </c>
      <c r="G6074" s="10">
        <f t="shared" si="369"/>
        <v>46099</v>
      </c>
      <c r="H6074" t="s">
        <v>284</v>
      </c>
      <c r="I6074" s="12" t="str">
        <f t="shared" si="370"/>
        <v>770208414275</v>
      </c>
      <c r="J6074" s="10">
        <v>46069</v>
      </c>
      <c r="K6074" s="11">
        <v>14275</v>
      </c>
      <c r="L6074" s="11">
        <f t="shared" si="371"/>
        <v>0</v>
      </c>
    </row>
    <row r="6075" spans="1:15">
      <c r="A6075" t="s">
        <v>808</v>
      </c>
      <c r="B6075" t="s">
        <v>41</v>
      </c>
      <c r="C6075">
        <v>7193</v>
      </c>
      <c r="D6075" s="10">
        <v>46070</v>
      </c>
      <c r="E6075" s="11">
        <v>490255</v>
      </c>
      <c r="F6075" t="s">
        <v>288</v>
      </c>
      <c r="G6075" s="10">
        <f t="shared" si="369"/>
        <v>46100</v>
      </c>
      <c r="I6075" s="12" t="str">
        <f t="shared" si="370"/>
        <v>7193490255</v>
      </c>
      <c r="L6075" s="11">
        <f t="shared" si="371"/>
        <v>-490255</v>
      </c>
    </row>
    <row r="6076" spans="1:15">
      <c r="A6076" t="s">
        <v>1096</v>
      </c>
      <c r="B6076" t="s">
        <v>41</v>
      </c>
      <c r="C6076">
        <v>26907</v>
      </c>
      <c r="D6076" s="10">
        <v>46070</v>
      </c>
      <c r="E6076" s="11">
        <v>308017</v>
      </c>
      <c r="F6076" t="s">
        <v>288</v>
      </c>
      <c r="G6076" s="10">
        <f t="shared" si="369"/>
        <v>46100</v>
      </c>
      <c r="I6076" s="12" t="str">
        <f t="shared" si="370"/>
        <v>26907308017</v>
      </c>
      <c r="L6076" s="11">
        <f t="shared" si="371"/>
        <v>-308017</v>
      </c>
    </row>
    <row r="6077" spans="1:15">
      <c r="A6077" t="s">
        <v>521</v>
      </c>
      <c r="B6077" t="s">
        <v>41</v>
      </c>
      <c r="C6077">
        <v>13078811</v>
      </c>
      <c r="D6077" s="10">
        <v>46070</v>
      </c>
      <c r="E6077" s="11">
        <v>19890</v>
      </c>
      <c r="F6077" t="s">
        <v>288</v>
      </c>
      <c r="G6077" s="10">
        <f t="shared" si="369"/>
        <v>46100</v>
      </c>
      <c r="H6077" t="s">
        <v>284</v>
      </c>
      <c r="I6077" s="12" t="str">
        <f t="shared" si="370"/>
        <v>1307881119890</v>
      </c>
      <c r="J6077" s="10">
        <v>46070</v>
      </c>
      <c r="K6077" s="11">
        <v>19890</v>
      </c>
      <c r="L6077" s="11">
        <f t="shared" si="371"/>
        <v>0</v>
      </c>
      <c r="M6077" t="s">
        <v>208</v>
      </c>
    </row>
    <row r="6078" spans="1:15" s="355" customFormat="1">
      <c r="A6078" s="355" t="s">
        <v>1195</v>
      </c>
      <c r="B6078" s="355" t="s">
        <v>41</v>
      </c>
      <c r="C6078" s="355">
        <v>112498</v>
      </c>
      <c r="D6078" s="357">
        <v>46071</v>
      </c>
      <c r="E6078" s="358">
        <v>276209</v>
      </c>
      <c r="F6078" s="355" t="s">
        <v>288</v>
      </c>
      <c r="G6078" s="357">
        <f t="shared" si="369"/>
        <v>46101</v>
      </c>
      <c r="H6078" s="355" t="s">
        <v>881</v>
      </c>
      <c r="I6078" s="359" t="str">
        <f t="shared" si="370"/>
        <v>112498276209</v>
      </c>
      <c r="J6078" s="357"/>
      <c r="K6078" s="358"/>
      <c r="L6078" s="358">
        <f t="shared" si="371"/>
        <v>-276209</v>
      </c>
      <c r="M6078" s="355" t="s">
        <v>1196</v>
      </c>
      <c r="N6078" s="360"/>
      <c r="O6078" s="357"/>
    </row>
    <row r="6079" spans="1:15" s="355" customFormat="1">
      <c r="A6079" s="355" t="s">
        <v>1195</v>
      </c>
      <c r="B6079" s="355" t="s">
        <v>41</v>
      </c>
      <c r="C6079" s="355">
        <v>112499</v>
      </c>
      <c r="D6079" s="357">
        <v>46071</v>
      </c>
      <c r="E6079" s="358">
        <v>621469</v>
      </c>
      <c r="F6079" s="355" t="s">
        <v>288</v>
      </c>
      <c r="G6079" s="357">
        <f t="shared" si="369"/>
        <v>46101</v>
      </c>
      <c r="H6079" s="355" t="s">
        <v>881</v>
      </c>
      <c r="I6079" s="359" t="str">
        <f t="shared" si="370"/>
        <v>112499621469</v>
      </c>
      <c r="J6079" s="357"/>
      <c r="K6079" s="358"/>
      <c r="L6079" s="358">
        <f t="shared" si="371"/>
        <v>-621469</v>
      </c>
      <c r="M6079" s="355" t="s">
        <v>1196</v>
      </c>
      <c r="N6079" s="360"/>
      <c r="O6079" s="357"/>
    </row>
    <row r="6080" spans="1:15" s="355" customFormat="1">
      <c r="A6080" s="355" t="s">
        <v>1195</v>
      </c>
      <c r="B6080" s="355" t="s">
        <v>41</v>
      </c>
      <c r="C6080" s="355">
        <v>112500</v>
      </c>
      <c r="D6080" s="357">
        <v>46071</v>
      </c>
      <c r="E6080" s="358">
        <v>621469</v>
      </c>
      <c r="F6080" s="355" t="s">
        <v>288</v>
      </c>
      <c r="G6080" s="357">
        <f t="shared" si="369"/>
        <v>46101</v>
      </c>
      <c r="H6080" s="355" t="s">
        <v>881</v>
      </c>
      <c r="I6080" s="359" t="str">
        <f t="shared" si="370"/>
        <v>112500621469</v>
      </c>
      <c r="J6080" s="357"/>
      <c r="K6080" s="358"/>
      <c r="L6080" s="358">
        <f t="shared" si="371"/>
        <v>-621469</v>
      </c>
      <c r="M6080" s="355" t="s">
        <v>1196</v>
      </c>
      <c r="N6080" s="360"/>
      <c r="O6080" s="357"/>
    </row>
    <row r="6081" spans="1:15" s="355" customFormat="1">
      <c r="A6081" s="355" t="s">
        <v>1195</v>
      </c>
      <c r="B6081" s="355" t="s">
        <v>41</v>
      </c>
      <c r="C6081" s="355">
        <v>112501</v>
      </c>
      <c r="D6081" s="357">
        <v>46071</v>
      </c>
      <c r="E6081" s="358">
        <v>5485863</v>
      </c>
      <c r="F6081" s="355" t="s">
        <v>288</v>
      </c>
      <c r="G6081" s="357">
        <f t="shared" si="369"/>
        <v>46101</v>
      </c>
      <c r="H6081" s="355" t="s">
        <v>881</v>
      </c>
      <c r="I6081" s="359" t="str">
        <f t="shared" si="370"/>
        <v>1125015485863</v>
      </c>
      <c r="J6081" s="357"/>
      <c r="K6081" s="358"/>
      <c r="L6081" s="358">
        <f t="shared" si="371"/>
        <v>-5485863</v>
      </c>
      <c r="M6081" s="355" t="s">
        <v>1196</v>
      </c>
      <c r="N6081" s="360"/>
      <c r="O6081" s="357"/>
    </row>
    <row r="6082" spans="1:15">
      <c r="A6082" t="s">
        <v>305</v>
      </c>
      <c r="B6082" t="s">
        <v>41</v>
      </c>
      <c r="C6082">
        <v>5552764</v>
      </c>
      <c r="D6082" s="10">
        <v>46071</v>
      </c>
      <c r="E6082" s="11">
        <v>1403980</v>
      </c>
      <c r="F6082" t="s">
        <v>288</v>
      </c>
      <c r="G6082" s="10">
        <f t="shared" ref="G6082:G6135" si="372">+D6082+30</f>
        <v>46101</v>
      </c>
      <c r="H6082" t="s">
        <v>284</v>
      </c>
      <c r="I6082" s="12" t="str">
        <f t="shared" ref="I6082:I6135" si="373">+C6082&amp;E6082</f>
        <v>55527641403980</v>
      </c>
      <c r="J6082" s="10">
        <v>46071</v>
      </c>
      <c r="K6082" s="11">
        <v>1403980</v>
      </c>
      <c r="L6082" s="11">
        <f t="shared" si="371"/>
        <v>0</v>
      </c>
    </row>
    <row r="6083" spans="1:15">
      <c r="A6083" t="s">
        <v>668</v>
      </c>
      <c r="B6083" t="s">
        <v>297</v>
      </c>
      <c r="C6083">
        <v>14701710</v>
      </c>
      <c r="D6083" s="10">
        <v>46071</v>
      </c>
      <c r="E6083" s="11">
        <v>0</v>
      </c>
      <c r="F6083" t="s">
        <v>288</v>
      </c>
      <c r="G6083" s="10">
        <f t="shared" si="372"/>
        <v>46101</v>
      </c>
      <c r="H6083" t="s">
        <v>284</v>
      </c>
      <c r="I6083" s="12" t="str">
        <f t="shared" si="373"/>
        <v>147017100</v>
      </c>
      <c r="J6083" s="10">
        <v>46071</v>
      </c>
      <c r="K6083" s="11">
        <v>0</v>
      </c>
      <c r="L6083" s="11">
        <f t="shared" si="371"/>
        <v>0</v>
      </c>
    </row>
    <row r="6084" spans="1:15">
      <c r="A6084" t="s">
        <v>1197</v>
      </c>
      <c r="B6084" t="s">
        <v>41</v>
      </c>
      <c r="C6084">
        <v>1167905</v>
      </c>
      <c r="D6084" s="10">
        <v>46072</v>
      </c>
      <c r="E6084" s="11">
        <v>32944</v>
      </c>
      <c r="F6084" t="s">
        <v>288</v>
      </c>
      <c r="G6084" s="10">
        <f t="shared" si="372"/>
        <v>46102</v>
      </c>
      <c r="H6084" t="s">
        <v>284</v>
      </c>
      <c r="I6084" s="12" t="str">
        <f t="shared" si="373"/>
        <v>116790532944</v>
      </c>
      <c r="J6084" s="10">
        <v>46071</v>
      </c>
      <c r="K6084" s="11">
        <v>32944</v>
      </c>
      <c r="L6084" s="11">
        <f t="shared" si="371"/>
        <v>0</v>
      </c>
    </row>
    <row r="6085" spans="1:15">
      <c r="A6085" t="s">
        <v>305</v>
      </c>
      <c r="B6085" t="s">
        <v>41</v>
      </c>
      <c r="C6085">
        <v>5552902</v>
      </c>
      <c r="D6085" s="10">
        <v>46072</v>
      </c>
      <c r="E6085" s="11">
        <v>1153980</v>
      </c>
      <c r="F6085" t="s">
        <v>288</v>
      </c>
      <c r="G6085" s="10">
        <f t="shared" si="372"/>
        <v>46102</v>
      </c>
      <c r="H6085" t="s">
        <v>284</v>
      </c>
      <c r="I6085" s="12" t="str">
        <f t="shared" si="373"/>
        <v>55529021153980</v>
      </c>
      <c r="J6085" s="10">
        <v>46072</v>
      </c>
      <c r="K6085" s="11">
        <v>1153980</v>
      </c>
      <c r="L6085" s="11">
        <f t="shared" si="371"/>
        <v>0</v>
      </c>
    </row>
    <row r="6086" spans="1:15">
      <c r="A6086" t="s">
        <v>705</v>
      </c>
      <c r="B6086" t="s">
        <v>41</v>
      </c>
      <c r="C6086">
        <v>1265086</v>
      </c>
      <c r="D6086" s="10">
        <v>46072</v>
      </c>
      <c r="E6086" s="11">
        <v>954918</v>
      </c>
      <c r="F6086" t="s">
        <v>288</v>
      </c>
      <c r="G6086" s="10">
        <f t="shared" si="372"/>
        <v>46102</v>
      </c>
      <c r="I6086" s="12" t="str">
        <f t="shared" si="373"/>
        <v>1265086954918</v>
      </c>
      <c r="L6086" s="11">
        <f t="shared" si="371"/>
        <v>-954918</v>
      </c>
    </row>
    <row r="6087" spans="1:15">
      <c r="A6087" t="s">
        <v>65</v>
      </c>
      <c r="B6087" t="s">
        <v>41</v>
      </c>
      <c r="C6087">
        <v>6753</v>
      </c>
      <c r="D6087" s="10">
        <v>46072</v>
      </c>
      <c r="E6087" s="11">
        <v>172744</v>
      </c>
      <c r="F6087" t="s">
        <v>288</v>
      </c>
      <c r="G6087" s="10">
        <f t="shared" si="372"/>
        <v>46102</v>
      </c>
      <c r="I6087" s="12" t="str">
        <f t="shared" si="373"/>
        <v>6753172744</v>
      </c>
      <c r="L6087" s="11">
        <f t="shared" si="371"/>
        <v>-172744</v>
      </c>
    </row>
    <row r="6088" spans="1:15">
      <c r="A6088" t="s">
        <v>1198</v>
      </c>
      <c r="B6088" t="s">
        <v>41</v>
      </c>
      <c r="C6088">
        <v>1</v>
      </c>
      <c r="D6088" s="10">
        <v>46072</v>
      </c>
      <c r="E6088" s="11">
        <v>952000</v>
      </c>
      <c r="F6088" t="s">
        <v>288</v>
      </c>
      <c r="G6088" s="10">
        <f t="shared" si="372"/>
        <v>46102</v>
      </c>
      <c r="H6088" t="s">
        <v>284</v>
      </c>
      <c r="I6088" s="12" t="str">
        <f t="shared" si="373"/>
        <v>1952000</v>
      </c>
      <c r="J6088" s="10">
        <v>46052</v>
      </c>
      <c r="K6088" s="11">
        <v>952000</v>
      </c>
      <c r="L6088" s="11">
        <f t="shared" si="371"/>
        <v>0</v>
      </c>
    </row>
    <row r="6089" spans="1:15">
      <c r="A6089" t="s">
        <v>477</v>
      </c>
      <c r="B6089" t="s">
        <v>41</v>
      </c>
      <c r="C6089">
        <v>421261</v>
      </c>
      <c r="D6089" s="10">
        <v>46073</v>
      </c>
      <c r="E6089" s="11">
        <v>266980</v>
      </c>
      <c r="F6089" t="s">
        <v>288</v>
      </c>
      <c r="G6089" s="10">
        <f t="shared" si="372"/>
        <v>46103</v>
      </c>
      <c r="H6089" t="s">
        <v>284</v>
      </c>
      <c r="I6089" s="12" t="str">
        <f t="shared" si="373"/>
        <v>421261266980</v>
      </c>
      <c r="J6089" s="10">
        <v>46072</v>
      </c>
      <c r="K6089" s="11">
        <v>266980</v>
      </c>
      <c r="L6089" s="11">
        <f t="shared" si="371"/>
        <v>0</v>
      </c>
    </row>
    <row r="6090" spans="1:15">
      <c r="A6090" t="s">
        <v>674</v>
      </c>
      <c r="B6090" t="s">
        <v>41</v>
      </c>
      <c r="C6090">
        <v>2013984</v>
      </c>
      <c r="D6090" s="10">
        <v>46073</v>
      </c>
      <c r="E6090" s="11">
        <v>1359961</v>
      </c>
      <c r="F6090" t="s">
        <v>288</v>
      </c>
      <c r="G6090" s="10">
        <f t="shared" si="372"/>
        <v>46103</v>
      </c>
      <c r="H6090" t="s">
        <v>284</v>
      </c>
      <c r="I6090" s="12" t="str">
        <f t="shared" si="373"/>
        <v>20139841359961</v>
      </c>
      <c r="J6090" s="10">
        <v>46071</v>
      </c>
      <c r="K6090" s="11">
        <v>1359961</v>
      </c>
      <c r="L6090" s="11">
        <f t="shared" si="371"/>
        <v>0</v>
      </c>
    </row>
    <row r="6091" spans="1:15">
      <c r="A6091" t="s">
        <v>1096</v>
      </c>
      <c r="B6091" t="s">
        <v>41</v>
      </c>
      <c r="C6091">
        <v>26910</v>
      </c>
      <c r="D6091" s="10">
        <v>46073</v>
      </c>
      <c r="E6091" s="11">
        <v>757202</v>
      </c>
      <c r="F6091" t="s">
        <v>288</v>
      </c>
      <c r="G6091" s="10">
        <f t="shared" si="372"/>
        <v>46103</v>
      </c>
      <c r="I6091" s="12" t="str">
        <f t="shared" si="373"/>
        <v>26910757202</v>
      </c>
      <c r="L6091" s="11">
        <f t="shared" si="371"/>
        <v>-757202</v>
      </c>
    </row>
    <row r="6092" spans="1:15">
      <c r="A6092" t="s">
        <v>53</v>
      </c>
      <c r="B6092" t="s">
        <v>41</v>
      </c>
      <c r="C6092">
        <v>33496</v>
      </c>
      <c r="D6092" s="10">
        <v>46073</v>
      </c>
      <c r="E6092" s="11">
        <v>1079821</v>
      </c>
      <c r="F6092" t="s">
        <v>288</v>
      </c>
      <c r="G6092" s="10">
        <f t="shared" si="372"/>
        <v>46103</v>
      </c>
      <c r="I6092" s="12" t="str">
        <f t="shared" si="373"/>
        <v>334961079821</v>
      </c>
      <c r="L6092" s="11">
        <f t="shared" si="371"/>
        <v>-1079821</v>
      </c>
    </row>
    <row r="6093" spans="1:15" ht="14.15" customHeight="1">
      <c r="A6093" t="s">
        <v>1199</v>
      </c>
      <c r="B6093" t="s">
        <v>41</v>
      </c>
      <c r="C6093">
        <v>5821903</v>
      </c>
      <c r="D6093" s="10">
        <v>46073</v>
      </c>
      <c r="E6093" s="11">
        <v>295980</v>
      </c>
      <c r="F6093" t="s">
        <v>288</v>
      </c>
      <c r="G6093" s="10">
        <f t="shared" si="372"/>
        <v>46103</v>
      </c>
      <c r="H6093" t="s">
        <v>284</v>
      </c>
      <c r="I6093" s="12" t="str">
        <f t="shared" si="373"/>
        <v>5821903295980</v>
      </c>
      <c r="J6093" s="10">
        <v>46073</v>
      </c>
      <c r="K6093" s="11">
        <v>295980</v>
      </c>
      <c r="L6093" s="11">
        <f t="shared" si="371"/>
        <v>0</v>
      </c>
    </row>
    <row r="6094" spans="1:15">
      <c r="A6094" t="s">
        <v>776</v>
      </c>
      <c r="B6094" t="s">
        <v>41</v>
      </c>
      <c r="C6094">
        <v>5516267</v>
      </c>
      <c r="D6094" s="10">
        <v>46073</v>
      </c>
      <c r="E6094" s="11">
        <v>556690</v>
      </c>
      <c r="F6094" t="s">
        <v>288</v>
      </c>
      <c r="G6094" s="10">
        <f t="shared" si="372"/>
        <v>46103</v>
      </c>
      <c r="H6094" t="s">
        <v>284</v>
      </c>
      <c r="I6094" s="12" t="str">
        <f t="shared" si="373"/>
        <v>5516267556690</v>
      </c>
      <c r="J6094" s="10">
        <v>46073</v>
      </c>
      <c r="K6094" s="11">
        <v>556690</v>
      </c>
      <c r="L6094" s="11">
        <f t="shared" si="371"/>
        <v>0</v>
      </c>
    </row>
    <row r="6095" spans="1:15">
      <c r="A6095" t="s">
        <v>1200</v>
      </c>
      <c r="B6095" t="s">
        <v>41</v>
      </c>
      <c r="C6095">
        <v>988557</v>
      </c>
      <c r="D6095" s="10">
        <v>46073</v>
      </c>
      <c r="E6095" s="11">
        <v>140979</v>
      </c>
      <c r="F6095" t="s">
        <v>288</v>
      </c>
      <c r="G6095" s="10">
        <f t="shared" si="372"/>
        <v>46103</v>
      </c>
      <c r="H6095" t="s">
        <v>284</v>
      </c>
      <c r="I6095" s="12" t="str">
        <f t="shared" si="373"/>
        <v>988557140979</v>
      </c>
      <c r="J6095" s="10">
        <v>46073</v>
      </c>
      <c r="K6095" s="11">
        <v>140980</v>
      </c>
      <c r="L6095" s="11">
        <f t="shared" si="371"/>
        <v>1</v>
      </c>
    </row>
    <row r="6096" spans="1:15">
      <c r="A6096" t="s">
        <v>1194</v>
      </c>
      <c r="B6096" t="s">
        <v>41</v>
      </c>
      <c r="C6096">
        <v>10711</v>
      </c>
      <c r="D6096" s="10">
        <v>46074</v>
      </c>
      <c r="E6096" s="11">
        <v>10392</v>
      </c>
      <c r="F6096" t="s">
        <v>288</v>
      </c>
      <c r="G6096" s="10">
        <f t="shared" si="372"/>
        <v>46104</v>
      </c>
      <c r="I6096" s="12" t="str">
        <f t="shared" si="373"/>
        <v>1071110392</v>
      </c>
      <c r="L6096" s="11">
        <f t="shared" si="371"/>
        <v>-10392</v>
      </c>
    </row>
    <row r="6097" spans="1:15">
      <c r="A6097" t="s">
        <v>1194</v>
      </c>
      <c r="B6097" t="s">
        <v>41</v>
      </c>
      <c r="C6097">
        <v>10712</v>
      </c>
      <c r="D6097" s="10">
        <v>46074</v>
      </c>
      <c r="E6097" s="11">
        <v>3600</v>
      </c>
      <c r="F6097" t="s">
        <v>288</v>
      </c>
      <c r="G6097" s="10">
        <f t="shared" si="372"/>
        <v>46104</v>
      </c>
      <c r="I6097" s="12" t="str">
        <f t="shared" si="373"/>
        <v>107123600</v>
      </c>
      <c r="L6097" s="11">
        <f t="shared" si="371"/>
        <v>-3600</v>
      </c>
    </row>
    <row r="6098" spans="1:15" s="355" customFormat="1">
      <c r="A6098" s="355" t="s">
        <v>679</v>
      </c>
      <c r="B6098" s="355" t="s">
        <v>41</v>
      </c>
      <c r="C6098" s="355">
        <v>77533</v>
      </c>
      <c r="D6098" s="357">
        <v>46075</v>
      </c>
      <c r="E6098" s="358">
        <v>178500</v>
      </c>
      <c r="F6098" s="355" t="s">
        <v>288</v>
      </c>
      <c r="G6098" s="357">
        <f t="shared" si="372"/>
        <v>46105</v>
      </c>
      <c r="H6098" s="355" t="s">
        <v>284</v>
      </c>
      <c r="I6098" s="359" t="str">
        <f t="shared" si="373"/>
        <v>77533178500</v>
      </c>
      <c r="J6098" s="357">
        <v>46056</v>
      </c>
      <c r="K6098" s="358">
        <v>178500</v>
      </c>
      <c r="L6098" s="358">
        <f t="shared" si="371"/>
        <v>0</v>
      </c>
      <c r="N6098" s="360"/>
      <c r="O6098" s="357"/>
    </row>
    <row r="6099" spans="1:15">
      <c r="A6099" t="s">
        <v>66</v>
      </c>
      <c r="B6099" t="s">
        <v>41</v>
      </c>
      <c r="C6099">
        <v>53</v>
      </c>
      <c r="D6099" s="10">
        <v>46076</v>
      </c>
      <c r="E6099" s="11">
        <v>344963</v>
      </c>
      <c r="F6099" t="s">
        <v>288</v>
      </c>
      <c r="G6099" s="10">
        <f t="shared" si="372"/>
        <v>46106</v>
      </c>
      <c r="I6099" s="12" t="str">
        <f t="shared" si="373"/>
        <v>53344963</v>
      </c>
      <c r="L6099" s="11">
        <f t="shared" si="371"/>
        <v>-344963</v>
      </c>
    </row>
    <row r="6100" spans="1:15">
      <c r="A6100" t="s">
        <v>65</v>
      </c>
      <c r="B6100" t="s">
        <v>41</v>
      </c>
      <c r="C6100">
        <v>6762</v>
      </c>
      <c r="D6100" s="10">
        <v>46076</v>
      </c>
      <c r="E6100" s="11">
        <v>167921</v>
      </c>
      <c r="F6100" t="s">
        <v>288</v>
      </c>
      <c r="G6100" s="10">
        <f t="shared" si="372"/>
        <v>46106</v>
      </c>
      <c r="I6100" s="12" t="str">
        <f t="shared" si="373"/>
        <v>6762167921</v>
      </c>
      <c r="L6100" s="11">
        <f t="shared" si="371"/>
        <v>-167921</v>
      </c>
    </row>
    <row r="6101" spans="1:15">
      <c r="A6101" t="s">
        <v>1127</v>
      </c>
      <c r="B6101" t="s">
        <v>41</v>
      </c>
      <c r="C6101">
        <v>18357</v>
      </c>
      <c r="D6101" s="10">
        <v>46076</v>
      </c>
      <c r="E6101" s="11">
        <v>128890</v>
      </c>
      <c r="F6101" t="s">
        <v>288</v>
      </c>
      <c r="G6101" s="10">
        <f t="shared" si="372"/>
        <v>46106</v>
      </c>
      <c r="H6101" t="s">
        <v>284</v>
      </c>
      <c r="I6101" s="12" t="str">
        <f t="shared" si="373"/>
        <v>18357128890</v>
      </c>
      <c r="J6101" s="10">
        <v>46076</v>
      </c>
      <c r="K6101" s="11">
        <v>128890</v>
      </c>
      <c r="L6101" s="11">
        <f t="shared" si="371"/>
        <v>0</v>
      </c>
    </row>
    <row r="6102" spans="1:15">
      <c r="A6102" t="s">
        <v>1007</v>
      </c>
      <c r="B6102" t="s">
        <v>41</v>
      </c>
      <c r="C6102">
        <v>11809</v>
      </c>
      <c r="D6102" s="10">
        <v>46076</v>
      </c>
      <c r="E6102" s="11">
        <v>287974</v>
      </c>
      <c r="F6102" t="s">
        <v>288</v>
      </c>
      <c r="G6102" s="10">
        <f t="shared" si="372"/>
        <v>46106</v>
      </c>
      <c r="I6102" s="12" t="str">
        <f t="shared" si="373"/>
        <v>11809287974</v>
      </c>
      <c r="L6102" s="11">
        <f t="shared" si="371"/>
        <v>-287974</v>
      </c>
    </row>
    <row r="6103" spans="1:15">
      <c r="A6103" t="s">
        <v>1007</v>
      </c>
      <c r="B6103" t="s">
        <v>41</v>
      </c>
      <c r="C6103">
        <v>11810</v>
      </c>
      <c r="D6103" s="10">
        <v>46076</v>
      </c>
      <c r="E6103" s="11">
        <v>959973</v>
      </c>
      <c r="F6103" t="s">
        <v>288</v>
      </c>
      <c r="G6103" s="10">
        <f t="shared" si="372"/>
        <v>46106</v>
      </c>
      <c r="I6103" s="12" t="str">
        <f t="shared" si="373"/>
        <v>11810959973</v>
      </c>
      <c r="L6103" s="11">
        <f t="shared" si="371"/>
        <v>-959973</v>
      </c>
    </row>
    <row r="6104" spans="1:15">
      <c r="A6104" t="s">
        <v>1201</v>
      </c>
      <c r="B6104" t="s">
        <v>41</v>
      </c>
      <c r="C6104">
        <v>7900</v>
      </c>
      <c r="D6104" s="10">
        <v>46076</v>
      </c>
      <c r="E6104" s="11">
        <v>1690000</v>
      </c>
      <c r="F6104" t="s">
        <v>288</v>
      </c>
      <c r="G6104" s="10">
        <f t="shared" si="372"/>
        <v>46106</v>
      </c>
      <c r="H6104" t="s">
        <v>284</v>
      </c>
      <c r="I6104" s="12" t="str">
        <f t="shared" si="373"/>
        <v>79001690000</v>
      </c>
      <c r="J6104" s="10">
        <v>46073</v>
      </c>
      <c r="K6104" s="11">
        <v>1690000</v>
      </c>
      <c r="L6104" s="11">
        <f t="shared" si="371"/>
        <v>0</v>
      </c>
    </row>
    <row r="6105" spans="1:15">
      <c r="A6105" t="s">
        <v>1201</v>
      </c>
      <c r="B6105" t="s">
        <v>41</v>
      </c>
      <c r="C6105">
        <v>7901</v>
      </c>
      <c r="D6105" s="10">
        <v>46076</v>
      </c>
      <c r="E6105" s="11">
        <v>1690000</v>
      </c>
      <c r="F6105" t="s">
        <v>288</v>
      </c>
      <c r="G6105" s="10">
        <f t="shared" si="372"/>
        <v>46106</v>
      </c>
      <c r="H6105" t="s">
        <v>284</v>
      </c>
      <c r="I6105" s="12" t="str">
        <f t="shared" si="373"/>
        <v>79011690000</v>
      </c>
      <c r="J6105" s="10">
        <v>46073</v>
      </c>
      <c r="K6105" s="11">
        <v>1690000</v>
      </c>
      <c r="L6105" s="11">
        <f t="shared" si="371"/>
        <v>0</v>
      </c>
    </row>
    <row r="6106" spans="1:15">
      <c r="A6106" t="s">
        <v>1201</v>
      </c>
      <c r="B6106" t="s">
        <v>41</v>
      </c>
      <c r="C6106">
        <v>7902</v>
      </c>
      <c r="D6106" s="10">
        <v>46076</v>
      </c>
      <c r="E6106" s="11">
        <v>919000</v>
      </c>
      <c r="F6106" t="s">
        <v>288</v>
      </c>
      <c r="G6106" s="10">
        <f t="shared" si="372"/>
        <v>46106</v>
      </c>
      <c r="H6106" t="s">
        <v>284</v>
      </c>
      <c r="I6106" s="12" t="str">
        <f t="shared" si="373"/>
        <v>7902919000</v>
      </c>
      <c r="J6106" s="10">
        <v>46073</v>
      </c>
      <c r="K6106" s="11">
        <v>919000</v>
      </c>
      <c r="L6106" s="11">
        <f t="shared" si="371"/>
        <v>0</v>
      </c>
    </row>
    <row r="6107" spans="1:15">
      <c r="A6107" t="s">
        <v>682</v>
      </c>
      <c r="B6107" t="s">
        <v>41</v>
      </c>
      <c r="C6107">
        <v>27838</v>
      </c>
      <c r="D6107" s="10">
        <v>46076</v>
      </c>
      <c r="E6107" s="11">
        <v>4845173</v>
      </c>
      <c r="F6107" t="s">
        <v>288</v>
      </c>
      <c r="G6107" s="10">
        <f t="shared" si="372"/>
        <v>46106</v>
      </c>
      <c r="I6107" s="12" t="str">
        <f t="shared" si="373"/>
        <v>278384845173</v>
      </c>
      <c r="L6107" s="11">
        <f t="shared" si="371"/>
        <v>-4845173</v>
      </c>
    </row>
    <row r="6108" spans="1:15">
      <c r="A6108" t="s">
        <v>941</v>
      </c>
      <c r="B6108" t="s">
        <v>41</v>
      </c>
      <c r="C6108">
        <v>103942</v>
      </c>
      <c r="D6108" s="10">
        <v>46076</v>
      </c>
      <c r="E6108" s="11">
        <v>124852</v>
      </c>
      <c r="F6108" t="s">
        <v>288</v>
      </c>
      <c r="G6108" s="10">
        <f t="shared" si="372"/>
        <v>46106</v>
      </c>
      <c r="H6108" t="s">
        <v>284</v>
      </c>
      <c r="I6108" s="12" t="str">
        <f t="shared" si="373"/>
        <v>103942124852</v>
      </c>
      <c r="J6108" s="10">
        <v>46077</v>
      </c>
      <c r="K6108" s="11">
        <v>124852</v>
      </c>
      <c r="L6108" s="11">
        <f t="shared" si="371"/>
        <v>0</v>
      </c>
    </row>
    <row r="6109" spans="1:15">
      <c r="A6109" t="s">
        <v>305</v>
      </c>
      <c r="B6109" t="s">
        <v>41</v>
      </c>
      <c r="C6109">
        <v>5554099</v>
      </c>
      <c r="D6109" s="10">
        <v>46077</v>
      </c>
      <c r="E6109" s="11">
        <v>253940</v>
      </c>
      <c r="F6109" t="s">
        <v>288</v>
      </c>
      <c r="G6109" s="10">
        <f t="shared" si="372"/>
        <v>46107</v>
      </c>
      <c r="H6109" t="s">
        <v>284</v>
      </c>
      <c r="I6109" s="12" t="str">
        <f t="shared" si="373"/>
        <v>5554099253940</v>
      </c>
      <c r="J6109" s="10">
        <v>46077</v>
      </c>
      <c r="K6109" s="11">
        <v>253940</v>
      </c>
      <c r="L6109" s="11">
        <f t="shared" si="371"/>
        <v>0</v>
      </c>
    </row>
    <row r="6110" spans="1:15">
      <c r="A6110" t="s">
        <v>58</v>
      </c>
      <c r="B6110" t="s">
        <v>41</v>
      </c>
      <c r="C6110">
        <v>5820</v>
      </c>
      <c r="D6110" s="10">
        <v>46077</v>
      </c>
      <c r="E6110" s="11">
        <v>275000</v>
      </c>
      <c r="F6110" t="s">
        <v>288</v>
      </c>
      <c r="G6110" s="10">
        <f t="shared" si="372"/>
        <v>46107</v>
      </c>
      <c r="I6110" s="12" t="str">
        <f t="shared" si="373"/>
        <v>5820275000</v>
      </c>
      <c r="L6110" s="11">
        <f t="shared" si="371"/>
        <v>-275000</v>
      </c>
    </row>
    <row r="6111" spans="1:15">
      <c r="A6111" t="s">
        <v>58</v>
      </c>
      <c r="B6111" t="s">
        <v>41</v>
      </c>
      <c r="C6111">
        <v>5821</v>
      </c>
      <c r="D6111" s="10">
        <v>46077</v>
      </c>
      <c r="E6111" s="11">
        <v>110000</v>
      </c>
      <c r="F6111" t="s">
        <v>288</v>
      </c>
      <c r="G6111" s="10">
        <f t="shared" si="372"/>
        <v>46107</v>
      </c>
      <c r="I6111" s="12" t="str">
        <f t="shared" si="373"/>
        <v>5821110000</v>
      </c>
      <c r="L6111" s="11">
        <f t="shared" si="371"/>
        <v>-110000</v>
      </c>
    </row>
    <row r="6112" spans="1:15">
      <c r="A6112" t="s">
        <v>674</v>
      </c>
      <c r="B6112" t="s">
        <v>41</v>
      </c>
      <c r="C6112">
        <v>2014812</v>
      </c>
      <c r="D6112" s="10">
        <v>46077</v>
      </c>
      <c r="E6112" s="11">
        <v>1399960</v>
      </c>
      <c r="F6112" t="s">
        <v>288</v>
      </c>
      <c r="G6112" s="10">
        <f t="shared" si="372"/>
        <v>46107</v>
      </c>
      <c r="H6112" t="s">
        <v>284</v>
      </c>
      <c r="I6112" s="12" t="str">
        <f t="shared" si="373"/>
        <v>20148121399960</v>
      </c>
      <c r="J6112" s="10">
        <v>46076</v>
      </c>
      <c r="K6112" s="11">
        <v>1399960</v>
      </c>
      <c r="L6112" s="11">
        <f t="shared" si="371"/>
        <v>0</v>
      </c>
    </row>
    <row r="6113" spans="1:12">
      <c r="A6113" t="s">
        <v>787</v>
      </c>
      <c r="B6113" t="s">
        <v>41</v>
      </c>
      <c r="C6113">
        <v>25980524</v>
      </c>
      <c r="D6113" s="10">
        <v>46077</v>
      </c>
      <c r="E6113" s="11">
        <v>754980</v>
      </c>
      <c r="F6113" t="s">
        <v>288</v>
      </c>
      <c r="G6113" s="10">
        <f t="shared" si="372"/>
        <v>46107</v>
      </c>
      <c r="H6113" t="s">
        <v>284</v>
      </c>
      <c r="I6113" s="12" t="str">
        <f t="shared" si="373"/>
        <v>25980524754980</v>
      </c>
      <c r="J6113" s="10">
        <v>46077</v>
      </c>
      <c r="K6113" s="11">
        <v>754980</v>
      </c>
      <c r="L6113" s="11">
        <f t="shared" si="371"/>
        <v>0</v>
      </c>
    </row>
    <row r="6114" spans="1:12">
      <c r="A6114" t="s">
        <v>50</v>
      </c>
      <c r="B6114" t="s">
        <v>41</v>
      </c>
      <c r="C6114">
        <v>22146</v>
      </c>
      <c r="D6114" s="10">
        <v>46077</v>
      </c>
      <c r="E6114" s="11">
        <v>47840</v>
      </c>
      <c r="F6114" t="s">
        <v>288</v>
      </c>
      <c r="G6114" s="10">
        <f t="shared" si="372"/>
        <v>46107</v>
      </c>
      <c r="I6114" s="12" t="str">
        <f t="shared" si="373"/>
        <v>2214647840</v>
      </c>
      <c r="L6114" s="11">
        <f t="shared" si="371"/>
        <v>-47840</v>
      </c>
    </row>
    <row r="6115" spans="1:12">
      <c r="A6115" t="s">
        <v>50</v>
      </c>
      <c r="B6115" t="s">
        <v>41</v>
      </c>
      <c r="C6115">
        <v>22147</v>
      </c>
      <c r="D6115" s="10">
        <v>46077</v>
      </c>
      <c r="E6115" s="11">
        <v>27920</v>
      </c>
      <c r="F6115" t="s">
        <v>288</v>
      </c>
      <c r="G6115" s="10">
        <f t="shared" si="372"/>
        <v>46107</v>
      </c>
      <c r="I6115" s="12" t="str">
        <f t="shared" si="373"/>
        <v>2214727920</v>
      </c>
      <c r="L6115" s="11">
        <f t="shared" si="371"/>
        <v>-27920</v>
      </c>
    </row>
    <row r="6116" spans="1:12">
      <c r="A6116" t="s">
        <v>50</v>
      </c>
      <c r="B6116" t="s">
        <v>41</v>
      </c>
      <c r="C6116">
        <v>22148</v>
      </c>
      <c r="D6116" s="10">
        <v>46077</v>
      </c>
      <c r="E6116" s="11">
        <v>295760</v>
      </c>
      <c r="F6116" t="s">
        <v>288</v>
      </c>
      <c r="G6116" s="10">
        <f t="shared" si="372"/>
        <v>46107</v>
      </c>
      <c r="I6116" s="12" t="str">
        <f t="shared" si="373"/>
        <v>22148295760</v>
      </c>
      <c r="L6116" s="11">
        <f t="shared" si="371"/>
        <v>-295760</v>
      </c>
    </row>
    <row r="6117" spans="1:12">
      <c r="A6117" t="s">
        <v>1194</v>
      </c>
      <c r="B6117" t="s">
        <v>41</v>
      </c>
      <c r="C6117">
        <v>10719</v>
      </c>
      <c r="D6117" s="10">
        <v>46077</v>
      </c>
      <c r="E6117" s="11">
        <v>87992</v>
      </c>
      <c r="F6117" t="s">
        <v>288</v>
      </c>
      <c r="G6117" s="10">
        <f t="shared" si="372"/>
        <v>46107</v>
      </c>
      <c r="I6117" s="12" t="str">
        <f t="shared" si="373"/>
        <v>1071987992</v>
      </c>
      <c r="L6117" s="11">
        <f t="shared" si="371"/>
        <v>-87992</v>
      </c>
    </row>
    <row r="6118" spans="1:12">
      <c r="A6118" t="s">
        <v>1194</v>
      </c>
      <c r="B6118" t="s">
        <v>41</v>
      </c>
      <c r="C6118">
        <v>10720</v>
      </c>
      <c r="D6118" s="10">
        <v>46077</v>
      </c>
      <c r="E6118" s="11">
        <v>9500</v>
      </c>
      <c r="F6118" t="s">
        <v>288</v>
      </c>
      <c r="G6118" s="10">
        <f t="shared" si="372"/>
        <v>46107</v>
      </c>
      <c r="I6118" s="12" t="str">
        <f t="shared" si="373"/>
        <v>107209500</v>
      </c>
      <c r="L6118" s="11">
        <f t="shared" si="371"/>
        <v>-9500</v>
      </c>
    </row>
    <row r="6119" spans="1:12">
      <c r="A6119" t="s">
        <v>477</v>
      </c>
      <c r="B6119" t="s">
        <v>41</v>
      </c>
      <c r="C6119">
        <v>421900</v>
      </c>
      <c r="D6119" s="10">
        <v>46077</v>
      </c>
      <c r="E6119" s="11">
        <v>563970</v>
      </c>
      <c r="F6119" t="s">
        <v>288</v>
      </c>
      <c r="G6119" s="10">
        <f t="shared" si="372"/>
        <v>46107</v>
      </c>
      <c r="H6119" t="s">
        <v>284</v>
      </c>
      <c r="I6119" s="12" t="str">
        <f t="shared" si="373"/>
        <v>421900563970</v>
      </c>
      <c r="J6119" s="10">
        <v>46076</v>
      </c>
      <c r="K6119" s="11">
        <v>563970</v>
      </c>
      <c r="L6119" s="11">
        <f t="shared" si="371"/>
        <v>0</v>
      </c>
    </row>
    <row r="6120" spans="1:12">
      <c r="A6120" t="s">
        <v>58</v>
      </c>
      <c r="B6120" t="s">
        <v>310</v>
      </c>
      <c r="C6120">
        <v>297</v>
      </c>
      <c r="D6120" s="10">
        <v>46077</v>
      </c>
      <c r="E6120" s="11">
        <v>-275000</v>
      </c>
      <c r="F6120" t="s">
        <v>288</v>
      </c>
      <c r="G6120" s="10">
        <f t="shared" si="372"/>
        <v>46107</v>
      </c>
      <c r="I6120" s="12" t="str">
        <f t="shared" si="373"/>
        <v>297-275000</v>
      </c>
      <c r="L6120" s="11">
        <f t="shared" si="371"/>
        <v>275000</v>
      </c>
    </row>
    <row r="6121" spans="1:12">
      <c r="A6121" t="s">
        <v>1096</v>
      </c>
      <c r="B6121" t="s">
        <v>41</v>
      </c>
      <c r="C6121">
        <v>26917</v>
      </c>
      <c r="D6121" s="10">
        <v>46078</v>
      </c>
      <c r="E6121" s="11">
        <v>972818</v>
      </c>
      <c r="F6121" t="s">
        <v>288</v>
      </c>
      <c r="G6121" s="10">
        <f t="shared" si="372"/>
        <v>46108</v>
      </c>
      <c r="I6121" s="12" t="str">
        <f t="shared" si="373"/>
        <v>26917972818</v>
      </c>
      <c r="L6121" s="11">
        <f t="shared" si="371"/>
        <v>-972818</v>
      </c>
    </row>
    <row r="6122" spans="1:12">
      <c r="A6122" t="s">
        <v>1075</v>
      </c>
      <c r="B6122" t="s">
        <v>41</v>
      </c>
      <c r="C6122">
        <v>494756</v>
      </c>
      <c r="D6122" s="10">
        <v>46078</v>
      </c>
      <c r="E6122" s="11">
        <v>689900</v>
      </c>
      <c r="F6122" t="s">
        <v>288</v>
      </c>
      <c r="G6122" s="10">
        <f t="shared" si="372"/>
        <v>46108</v>
      </c>
      <c r="H6122" t="s">
        <v>284</v>
      </c>
      <c r="I6122" s="12" t="str">
        <f t="shared" si="373"/>
        <v>494756689900</v>
      </c>
      <c r="J6122" s="10">
        <v>45706</v>
      </c>
      <c r="K6122" s="11">
        <v>689900</v>
      </c>
      <c r="L6122" s="11">
        <f t="shared" si="371"/>
        <v>0</v>
      </c>
    </row>
    <row r="6123" spans="1:12">
      <c r="A6123" t="s">
        <v>709</v>
      </c>
      <c r="B6123" t="s">
        <v>41</v>
      </c>
      <c r="C6123">
        <v>28290</v>
      </c>
      <c r="D6123" s="10">
        <v>46078</v>
      </c>
      <c r="E6123" s="11">
        <v>547019</v>
      </c>
      <c r="F6123" t="s">
        <v>288</v>
      </c>
      <c r="G6123" s="10">
        <f t="shared" si="372"/>
        <v>46108</v>
      </c>
      <c r="I6123" s="12" t="str">
        <f t="shared" si="373"/>
        <v>28290547019</v>
      </c>
      <c r="L6123" s="11">
        <f t="shared" si="371"/>
        <v>-547019</v>
      </c>
    </row>
    <row r="6124" spans="1:12">
      <c r="A6124" t="s">
        <v>92</v>
      </c>
      <c r="B6124" t="s">
        <v>41</v>
      </c>
      <c r="C6124">
        <v>3257</v>
      </c>
      <c r="D6124" s="10">
        <v>46078</v>
      </c>
      <c r="E6124" s="11">
        <v>239958</v>
      </c>
      <c r="F6124" t="s">
        <v>288</v>
      </c>
      <c r="G6124" s="10">
        <f t="shared" si="372"/>
        <v>46108</v>
      </c>
      <c r="I6124" s="12" t="str">
        <f t="shared" si="373"/>
        <v>3257239958</v>
      </c>
      <c r="L6124" s="11">
        <f t="shared" si="371"/>
        <v>-239958</v>
      </c>
    </row>
    <row r="6125" spans="1:12">
      <c r="A6125" t="s">
        <v>92</v>
      </c>
      <c r="B6125" t="s">
        <v>41</v>
      </c>
      <c r="C6125">
        <v>3258</v>
      </c>
      <c r="D6125" s="10">
        <v>46078</v>
      </c>
      <c r="E6125" s="11">
        <v>703837</v>
      </c>
      <c r="F6125" t="s">
        <v>288</v>
      </c>
      <c r="G6125" s="10">
        <f t="shared" si="372"/>
        <v>46108</v>
      </c>
      <c r="I6125" s="12" t="str">
        <f t="shared" si="373"/>
        <v>3258703837</v>
      </c>
      <c r="L6125" s="11">
        <f t="shared" si="371"/>
        <v>-703837</v>
      </c>
    </row>
    <row r="6126" spans="1:12">
      <c r="A6126" t="s">
        <v>705</v>
      </c>
      <c r="B6126" t="s">
        <v>41</v>
      </c>
      <c r="C6126">
        <v>1271424</v>
      </c>
      <c r="D6126" s="10">
        <v>46078</v>
      </c>
      <c r="E6126" s="11">
        <v>3631042</v>
      </c>
      <c r="F6126" t="s">
        <v>288</v>
      </c>
      <c r="G6126" s="10">
        <f t="shared" si="372"/>
        <v>46108</v>
      </c>
      <c r="I6126" s="12" t="str">
        <f t="shared" si="373"/>
        <v>12714243631042</v>
      </c>
      <c r="L6126" s="11">
        <f t="shared" si="371"/>
        <v>-3631042</v>
      </c>
    </row>
    <row r="6127" spans="1:12">
      <c r="A6127" t="s">
        <v>710</v>
      </c>
      <c r="B6127" t="s">
        <v>41</v>
      </c>
      <c r="C6127">
        <v>14999</v>
      </c>
      <c r="D6127" s="10">
        <v>46078</v>
      </c>
      <c r="E6127" s="11">
        <v>3447382</v>
      </c>
      <c r="F6127" t="s">
        <v>288</v>
      </c>
      <c r="G6127" s="10">
        <f t="shared" si="372"/>
        <v>46108</v>
      </c>
      <c r="I6127" s="12" t="str">
        <f t="shared" si="373"/>
        <v>149993447382</v>
      </c>
      <c r="L6127" s="11">
        <f t="shared" si="371"/>
        <v>-3447382</v>
      </c>
    </row>
    <row r="6128" spans="1:12">
      <c r="A6128" t="s">
        <v>65</v>
      </c>
      <c r="B6128" t="s">
        <v>41</v>
      </c>
      <c r="C6128">
        <v>6764</v>
      </c>
      <c r="D6128" s="10">
        <v>46078</v>
      </c>
      <c r="E6128" s="11">
        <v>64778</v>
      </c>
      <c r="F6128" t="s">
        <v>288</v>
      </c>
      <c r="G6128" s="10">
        <f t="shared" si="372"/>
        <v>46108</v>
      </c>
      <c r="I6128" s="12" t="str">
        <f t="shared" si="373"/>
        <v>676464778</v>
      </c>
      <c r="L6128" s="11">
        <f t="shared" ref="L6128:L6135" si="374">+K6128-E6128</f>
        <v>-64778</v>
      </c>
    </row>
    <row r="6129" spans="1:13">
      <c r="A6129" t="s">
        <v>305</v>
      </c>
      <c r="B6129" t="s">
        <v>41</v>
      </c>
      <c r="C6129">
        <v>5554611</v>
      </c>
      <c r="D6129" s="10">
        <v>46078</v>
      </c>
      <c r="E6129" s="11">
        <v>219980</v>
      </c>
      <c r="F6129" t="s">
        <v>288</v>
      </c>
      <c r="G6129" s="10">
        <f t="shared" si="372"/>
        <v>46108</v>
      </c>
      <c r="H6129" t="s">
        <v>284</v>
      </c>
      <c r="I6129" s="12" t="str">
        <f t="shared" si="373"/>
        <v>5554611219980</v>
      </c>
      <c r="J6129" s="10">
        <v>46078</v>
      </c>
      <c r="K6129" s="11">
        <v>219980</v>
      </c>
      <c r="L6129" s="11">
        <f t="shared" si="374"/>
        <v>0</v>
      </c>
    </row>
    <row r="6130" spans="1:13">
      <c r="A6130" t="s">
        <v>286</v>
      </c>
      <c r="B6130" t="s">
        <v>41</v>
      </c>
      <c r="C6130">
        <v>3573121</v>
      </c>
      <c r="D6130" s="10">
        <v>46078</v>
      </c>
      <c r="E6130" s="11">
        <v>294980</v>
      </c>
      <c r="F6130" t="s">
        <v>288</v>
      </c>
      <c r="G6130" s="10">
        <f t="shared" si="372"/>
        <v>46108</v>
      </c>
      <c r="H6130" t="s">
        <v>284</v>
      </c>
      <c r="I6130" s="12" t="str">
        <f t="shared" si="373"/>
        <v>3573121294980</v>
      </c>
      <c r="J6130" s="10">
        <v>46078</v>
      </c>
      <c r="K6130" s="11">
        <v>294980</v>
      </c>
      <c r="L6130" s="11">
        <f t="shared" si="374"/>
        <v>0</v>
      </c>
    </row>
    <row r="6131" spans="1:13">
      <c r="A6131" t="s">
        <v>668</v>
      </c>
      <c r="B6131" t="s">
        <v>41</v>
      </c>
      <c r="C6131">
        <v>54838939</v>
      </c>
      <c r="D6131" s="10">
        <v>46078</v>
      </c>
      <c r="E6131" s="11">
        <v>7968</v>
      </c>
      <c r="F6131" t="s">
        <v>288</v>
      </c>
      <c r="G6131" s="10">
        <f t="shared" si="372"/>
        <v>46108</v>
      </c>
      <c r="H6131" t="s">
        <v>284</v>
      </c>
      <c r="I6131" s="12" t="str">
        <f t="shared" si="373"/>
        <v>548389397968</v>
      </c>
      <c r="J6131" s="10">
        <v>46078</v>
      </c>
      <c r="K6131" s="11">
        <v>7968</v>
      </c>
      <c r="L6131" s="11">
        <f t="shared" si="374"/>
        <v>0</v>
      </c>
    </row>
    <row r="6132" spans="1:13">
      <c r="A6132" t="s">
        <v>668</v>
      </c>
      <c r="B6132" t="s">
        <v>297</v>
      </c>
      <c r="C6132">
        <v>14740003</v>
      </c>
      <c r="D6132" s="10">
        <v>46078</v>
      </c>
      <c r="E6132" s="11">
        <v>3750</v>
      </c>
      <c r="F6132" t="s">
        <v>288</v>
      </c>
      <c r="G6132" s="10">
        <f t="shared" si="372"/>
        <v>46108</v>
      </c>
      <c r="H6132" t="s">
        <v>284</v>
      </c>
      <c r="I6132" s="12" t="str">
        <f t="shared" si="373"/>
        <v>147400033750</v>
      </c>
      <c r="J6132" s="10">
        <v>46078</v>
      </c>
      <c r="K6132" s="11">
        <v>3750</v>
      </c>
      <c r="L6132" s="11">
        <f t="shared" si="374"/>
        <v>0</v>
      </c>
    </row>
    <row r="6133" spans="1:13">
      <c r="A6133" t="s">
        <v>758</v>
      </c>
      <c r="B6133" t="s">
        <v>41</v>
      </c>
      <c r="C6133">
        <v>2272705</v>
      </c>
      <c r="D6133" s="10">
        <v>46079</v>
      </c>
      <c r="E6133" s="11">
        <v>273431</v>
      </c>
      <c r="F6133" t="s">
        <v>288</v>
      </c>
      <c r="G6133" s="10">
        <f t="shared" si="372"/>
        <v>46109</v>
      </c>
      <c r="H6133" t="s">
        <v>284</v>
      </c>
      <c r="I6133" s="12" t="str">
        <f t="shared" si="373"/>
        <v>2272705273431</v>
      </c>
      <c r="J6133" s="10">
        <v>46078</v>
      </c>
      <c r="K6133" s="11">
        <v>273431</v>
      </c>
      <c r="L6133" s="11">
        <f t="shared" si="374"/>
        <v>0</v>
      </c>
    </row>
    <row r="6134" spans="1:13">
      <c r="A6134" t="s">
        <v>1075</v>
      </c>
      <c r="B6134" t="s">
        <v>41</v>
      </c>
      <c r="C6134">
        <v>495232</v>
      </c>
      <c r="D6134" s="10">
        <v>46080</v>
      </c>
      <c r="E6134" s="11">
        <v>374945</v>
      </c>
      <c r="F6134" t="s">
        <v>288</v>
      </c>
      <c r="G6134" s="10">
        <f t="shared" si="372"/>
        <v>46110</v>
      </c>
      <c r="H6134" t="s">
        <v>284</v>
      </c>
      <c r="I6134" s="12" t="str">
        <f t="shared" si="373"/>
        <v>495232374945</v>
      </c>
      <c r="J6134" s="10">
        <v>46080</v>
      </c>
      <c r="K6134" s="11">
        <v>374950</v>
      </c>
      <c r="L6134" s="11">
        <f t="shared" si="374"/>
        <v>5</v>
      </c>
    </row>
    <row r="6135" spans="1:13" ht="13.5" customHeight="1">
      <c r="A6135" t="s">
        <v>855</v>
      </c>
      <c r="B6135" t="s">
        <v>297</v>
      </c>
      <c r="C6135">
        <v>7152995</v>
      </c>
      <c r="D6135" s="10">
        <v>46080</v>
      </c>
      <c r="E6135" s="11">
        <v>261108</v>
      </c>
      <c r="F6135" t="s">
        <v>288</v>
      </c>
      <c r="G6135" s="10">
        <f t="shared" si="372"/>
        <v>46110</v>
      </c>
      <c r="H6135" t="s">
        <v>284</v>
      </c>
      <c r="I6135" s="12" t="str">
        <f t="shared" si="373"/>
        <v>7152995261108</v>
      </c>
      <c r="J6135" s="10">
        <v>46080</v>
      </c>
      <c r="K6135" s="11">
        <v>261108</v>
      </c>
      <c r="L6135" s="11">
        <f t="shared" si="374"/>
        <v>0</v>
      </c>
      <c r="M6135" t="s">
        <v>1202</v>
      </c>
    </row>
    <row r="6136" spans="1:13" ht="15.65" customHeight="1">
      <c r="A6136" t="s">
        <v>478</v>
      </c>
      <c r="B6136" t="s">
        <v>591</v>
      </c>
      <c r="C6136">
        <v>62</v>
      </c>
      <c r="D6136" s="10">
        <v>46012</v>
      </c>
      <c r="E6136" s="11">
        <v>189900</v>
      </c>
      <c r="F6136" t="s">
        <v>288</v>
      </c>
      <c r="G6136" s="10">
        <f t="shared" ref="G6136" si="375">+D6136+30</f>
        <v>46042</v>
      </c>
      <c r="I6136" s="12" t="str">
        <f t="shared" ref="I6136" si="376">+C6136&amp;E6136</f>
        <v>62189900</v>
      </c>
      <c r="L6136" s="11">
        <f t="shared" ref="L6136" si="377">+K6136-E6136</f>
        <v>-189900</v>
      </c>
    </row>
    <row r="6137" spans="1:13">
      <c r="A6137" t="s">
        <v>914</v>
      </c>
      <c r="B6137" t="s">
        <v>41</v>
      </c>
      <c r="C6137">
        <v>57297028</v>
      </c>
      <c r="D6137" s="10">
        <v>46078</v>
      </c>
      <c r="E6137" s="11">
        <v>4916</v>
      </c>
      <c r="F6137" t="s">
        <v>288</v>
      </c>
      <c r="G6137" s="10">
        <f t="shared" ref="G6137:G6144" si="378">+D6137+30</f>
        <v>46108</v>
      </c>
      <c r="H6137" t="s">
        <v>284</v>
      </c>
      <c r="I6137" s="12" t="str">
        <f t="shared" ref="I6137:I6144" si="379">+C6137&amp;E6137</f>
        <v>572970284916</v>
      </c>
      <c r="J6137" s="10">
        <v>46078</v>
      </c>
      <c r="K6137" s="11">
        <v>4916</v>
      </c>
      <c r="L6137" s="11">
        <f t="shared" ref="L6137:L6144" si="380">+K6137-E6137</f>
        <v>0</v>
      </c>
    </row>
    <row r="6138" spans="1:13" ht="15" customHeight="1">
      <c r="A6138" t="s">
        <v>914</v>
      </c>
      <c r="B6138" t="s">
        <v>41</v>
      </c>
      <c r="C6138">
        <v>57369821</v>
      </c>
      <c r="D6138" s="10">
        <v>46079</v>
      </c>
      <c r="E6138" s="11">
        <v>1395</v>
      </c>
      <c r="F6138" t="s">
        <v>288</v>
      </c>
      <c r="G6138" s="10">
        <f t="shared" si="378"/>
        <v>46109</v>
      </c>
      <c r="H6138" t="s">
        <v>284</v>
      </c>
      <c r="I6138" s="12" t="str">
        <f t="shared" si="379"/>
        <v>573698211395</v>
      </c>
      <c r="J6138" s="10">
        <v>46079</v>
      </c>
      <c r="K6138" s="11">
        <v>1395</v>
      </c>
      <c r="L6138" s="11">
        <f t="shared" si="380"/>
        <v>0</v>
      </c>
    </row>
    <row r="6139" spans="1:13">
      <c r="A6139" t="s">
        <v>855</v>
      </c>
      <c r="B6139" t="s">
        <v>297</v>
      </c>
      <c r="C6139">
        <v>7155003</v>
      </c>
      <c r="D6139" s="10">
        <v>46081</v>
      </c>
      <c r="E6139" s="11">
        <v>177467</v>
      </c>
      <c r="F6139" t="s">
        <v>288</v>
      </c>
      <c r="G6139" s="10">
        <f t="shared" si="378"/>
        <v>46111</v>
      </c>
      <c r="H6139" t="s">
        <v>284</v>
      </c>
      <c r="I6139" s="12" t="str">
        <f t="shared" si="379"/>
        <v>7155003177467</v>
      </c>
      <c r="J6139" s="10">
        <v>46081</v>
      </c>
      <c r="K6139" s="11">
        <v>177467</v>
      </c>
      <c r="L6139" s="11">
        <f t="shared" si="380"/>
        <v>0</v>
      </c>
      <c r="M6139" t="s">
        <v>1203</v>
      </c>
    </row>
    <row r="6140" spans="1:13">
      <c r="A6140" t="s">
        <v>855</v>
      </c>
      <c r="B6140" t="s">
        <v>297</v>
      </c>
      <c r="C6140">
        <v>7155009</v>
      </c>
      <c r="D6140" s="10">
        <v>46081</v>
      </c>
      <c r="E6140" s="11">
        <v>143435</v>
      </c>
      <c r="F6140" t="s">
        <v>288</v>
      </c>
      <c r="G6140" s="10">
        <f t="shared" si="378"/>
        <v>46111</v>
      </c>
      <c r="H6140" t="s">
        <v>284</v>
      </c>
      <c r="I6140" s="12" t="str">
        <f t="shared" si="379"/>
        <v>7155009143435</v>
      </c>
      <c r="J6140" s="10">
        <v>46081</v>
      </c>
      <c r="K6140" s="11">
        <v>143435</v>
      </c>
      <c r="L6140" s="11">
        <f t="shared" si="380"/>
        <v>0</v>
      </c>
      <c r="M6140" t="s">
        <v>1203</v>
      </c>
    </row>
    <row r="6141" spans="1:13">
      <c r="A6141" t="s">
        <v>678</v>
      </c>
      <c r="B6141" t="s">
        <v>41</v>
      </c>
      <c r="C6141">
        <v>356</v>
      </c>
      <c r="D6141" s="10">
        <v>46072</v>
      </c>
      <c r="E6141" s="11">
        <v>39998</v>
      </c>
      <c r="F6141" t="s">
        <v>288</v>
      </c>
      <c r="G6141" s="10">
        <f t="shared" si="378"/>
        <v>46102</v>
      </c>
      <c r="I6141" s="12" t="str">
        <f t="shared" si="379"/>
        <v>35639998</v>
      </c>
      <c r="L6141" s="11">
        <f t="shared" si="380"/>
        <v>-39998</v>
      </c>
    </row>
    <row r="6142" spans="1:13">
      <c r="A6142" t="s">
        <v>295</v>
      </c>
      <c r="B6142" t="s">
        <v>41</v>
      </c>
      <c r="C6142">
        <v>44639</v>
      </c>
      <c r="D6142" s="10">
        <v>46083</v>
      </c>
      <c r="E6142" s="11">
        <v>47600</v>
      </c>
      <c r="F6142" t="s">
        <v>288</v>
      </c>
      <c r="G6142" s="10">
        <f t="shared" si="378"/>
        <v>46113</v>
      </c>
      <c r="H6142" t="s">
        <v>284</v>
      </c>
      <c r="I6142" s="12" t="str">
        <f t="shared" si="379"/>
        <v>4463947600</v>
      </c>
      <c r="J6142" s="10">
        <v>46083</v>
      </c>
      <c r="K6142" s="11">
        <v>47600</v>
      </c>
      <c r="L6142" s="11">
        <f t="shared" si="380"/>
        <v>0</v>
      </c>
    </row>
    <row r="6143" spans="1:13">
      <c r="A6143" t="s">
        <v>923</v>
      </c>
      <c r="B6143" t="s">
        <v>41</v>
      </c>
      <c r="C6143">
        <v>801</v>
      </c>
      <c r="D6143" s="10">
        <v>46083</v>
      </c>
      <c r="E6143" s="11">
        <v>200000</v>
      </c>
      <c r="F6143" t="s">
        <v>288</v>
      </c>
      <c r="G6143" s="10">
        <f t="shared" si="378"/>
        <v>46113</v>
      </c>
      <c r="I6143" s="12" t="str">
        <f t="shared" si="379"/>
        <v>801200000</v>
      </c>
      <c r="L6143" s="11">
        <f t="shared" si="380"/>
        <v>-200000</v>
      </c>
    </row>
    <row r="6144" spans="1:13">
      <c r="A6144" t="s">
        <v>649</v>
      </c>
      <c r="B6144" t="s">
        <v>41</v>
      </c>
      <c r="C6144">
        <v>4915</v>
      </c>
      <c r="D6144" s="10">
        <v>46084</v>
      </c>
      <c r="E6144" s="11">
        <v>89531</v>
      </c>
      <c r="F6144" t="s">
        <v>288</v>
      </c>
      <c r="G6144" s="10">
        <f t="shared" si="378"/>
        <v>46114</v>
      </c>
      <c r="H6144" t="s">
        <v>284</v>
      </c>
      <c r="I6144" s="12" t="str">
        <f t="shared" si="379"/>
        <v>491589531</v>
      </c>
      <c r="J6144" s="10">
        <v>46084</v>
      </c>
      <c r="K6144" s="11">
        <v>89531</v>
      </c>
      <c r="L6144" s="11">
        <f t="shared" si="380"/>
        <v>0</v>
      </c>
    </row>
    <row r="6158" spans="9:9">
      <c r="I6158" s="11"/>
    </row>
    <row r="6160" spans="9:9">
      <c r="I6160" s="11"/>
    </row>
  </sheetData>
  <autoFilter ref="A1:P6144" xr:uid="{0F8C7E6B-2D10-4A90-9CFD-1D18718BAEBE}">
    <sortState xmlns:xlrd2="http://schemas.microsoft.com/office/spreadsheetml/2017/richdata2" ref="A2:P6135">
      <sortCondition ref="D1:D6055"/>
    </sortState>
  </autoFilter>
  <conditionalFormatting sqref="I1:I6157 I6159:I1048576 H6158">
    <cfRule type="duplicateValues" dxfId="4" priority="8"/>
  </conditionalFormatting>
  <conditionalFormatting sqref="J2875">
    <cfRule type="duplicateValues" dxfId="3" priority="2"/>
  </conditionalFormatting>
  <conditionalFormatting sqref="N22">
    <cfRule type="duplicateValues" dxfId="2"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B9266-C1EE-42D0-83E7-6CA2A1F70736}">
  <sheetPr codeName="Hoja5"/>
  <dimension ref="A2:AE964"/>
  <sheetViews>
    <sheetView tabSelected="1" workbookViewId="0">
      <selection activeCell="E2" sqref="E2:H18"/>
    </sheetView>
  </sheetViews>
  <sheetFormatPr baseColWidth="10" defaultColWidth="11.453125" defaultRowHeight="14.5"/>
  <cols>
    <col min="1" max="1" width="16.54296875" bestFit="1" customWidth="1"/>
    <col min="2" max="2" width="13.453125" style="146" bestFit="1" customWidth="1"/>
    <col min="3" max="5" width="11.90625" bestFit="1" customWidth="1"/>
    <col min="6" max="7" width="13.453125" style="11" bestFit="1" customWidth="1"/>
    <col min="8" max="8" width="11.90625" bestFit="1" customWidth="1"/>
    <col min="9" max="9" width="10.90625" bestFit="1" customWidth="1"/>
    <col min="10" max="10" width="8.36328125" bestFit="1" customWidth="1"/>
    <col min="11" max="11" width="13.453125" style="11" bestFit="1" customWidth="1"/>
    <col min="12" max="18" width="11.81640625" bestFit="1" customWidth="1"/>
    <col min="19" max="19" width="12.81640625" bestFit="1" customWidth="1"/>
    <col min="20" max="20" width="9.81640625" bestFit="1" customWidth="1"/>
    <col min="21" max="21" width="13.453125" customWidth="1"/>
    <col min="22" max="22" width="39" customWidth="1"/>
    <col min="23" max="30" width="13.54296875" style="11" customWidth="1"/>
    <col min="31" max="31" width="11.81640625" bestFit="1" customWidth="1"/>
    <col min="32" max="55" width="10.1796875" bestFit="1" customWidth="1"/>
    <col min="56" max="56" width="10.453125" bestFit="1" customWidth="1"/>
    <col min="57" max="78" width="10.1796875" bestFit="1" customWidth="1"/>
    <col min="79" max="79" width="10.7265625" bestFit="1" customWidth="1"/>
    <col min="80" max="92" width="10.1796875" bestFit="1" customWidth="1"/>
    <col min="93" max="93" width="10.7265625" bestFit="1" customWidth="1"/>
    <col min="94" max="111" width="10.1796875" bestFit="1" customWidth="1"/>
    <col min="112" max="112" width="10.7265625" bestFit="1" customWidth="1"/>
    <col min="113" max="217" width="10.1796875" bestFit="1" customWidth="1"/>
    <col min="218" max="218" width="10.7265625" bestFit="1" customWidth="1"/>
    <col min="219" max="279" width="10.1796875" bestFit="1" customWidth="1"/>
    <col min="280" max="280" width="10.7265625" bestFit="1" customWidth="1"/>
    <col min="281" max="282" width="10.1796875" bestFit="1" customWidth="1"/>
    <col min="283" max="283" width="10.453125" bestFit="1" customWidth="1"/>
    <col min="284" max="296" width="10.1796875" bestFit="1" customWidth="1"/>
    <col min="297" max="297" width="10.453125" bestFit="1" customWidth="1"/>
    <col min="298" max="329" width="10.1796875" bestFit="1" customWidth="1"/>
    <col min="330" max="330" width="10.7265625" bestFit="1" customWidth="1"/>
    <col min="331" max="362" width="10.1796875" bestFit="1" customWidth="1"/>
    <col min="363" max="363" width="10.7265625" bestFit="1" customWidth="1"/>
    <col min="364" max="372" width="10.1796875" bestFit="1" customWidth="1"/>
    <col min="373" max="373" width="10.7265625" bestFit="1" customWidth="1"/>
    <col min="374" max="378" width="10.1796875" bestFit="1" customWidth="1"/>
    <col min="379" max="379" width="10.7265625" bestFit="1" customWidth="1"/>
    <col min="380" max="385" width="10.1796875" bestFit="1" customWidth="1"/>
    <col min="386" max="386" width="11.54296875" bestFit="1" customWidth="1"/>
    <col min="387" max="389" width="10.1796875" bestFit="1" customWidth="1"/>
    <col min="390" max="390" width="10.7265625" bestFit="1" customWidth="1"/>
    <col min="391" max="395" width="10.1796875" bestFit="1" customWidth="1"/>
    <col min="396" max="397" width="10.7265625" bestFit="1" customWidth="1"/>
    <col min="398" max="398" width="10.1796875" bestFit="1" customWidth="1"/>
    <col min="399" max="399" width="10.7265625" bestFit="1" customWidth="1"/>
    <col min="400" max="405" width="10.1796875" bestFit="1" customWidth="1"/>
    <col min="406" max="406" width="10.7265625" bestFit="1" customWidth="1"/>
    <col min="407" max="423" width="10.1796875" bestFit="1" customWidth="1"/>
    <col min="424" max="424" width="10.7265625" bestFit="1" customWidth="1"/>
    <col min="425" max="425" width="10.1796875" bestFit="1" customWidth="1"/>
    <col min="426" max="426" width="10.7265625" bestFit="1" customWidth="1"/>
    <col min="427" max="429" width="10.1796875" bestFit="1" customWidth="1"/>
    <col min="430" max="430" width="10.7265625" bestFit="1" customWidth="1"/>
    <col min="431" max="435" width="10.1796875" bestFit="1" customWidth="1"/>
    <col min="436" max="436" width="10.7265625" bestFit="1" customWidth="1"/>
    <col min="437" max="448" width="10.1796875" bestFit="1" customWidth="1"/>
    <col min="449" max="449" width="10.453125" bestFit="1" customWidth="1"/>
    <col min="450" max="458" width="10.1796875" bestFit="1" customWidth="1"/>
    <col min="459" max="459" width="10.7265625" bestFit="1" customWidth="1"/>
    <col min="460" max="462" width="10.1796875" bestFit="1" customWidth="1"/>
    <col min="463" max="463" width="10.7265625" bestFit="1" customWidth="1"/>
    <col min="464" max="464" width="10.1796875" bestFit="1" customWidth="1"/>
    <col min="465" max="465" width="10.7265625" bestFit="1" customWidth="1"/>
    <col min="466" max="466" width="10.1796875" bestFit="1" customWidth="1"/>
    <col min="467" max="467" width="10.7265625" bestFit="1" customWidth="1"/>
    <col min="468" max="476" width="10.1796875" bestFit="1" customWidth="1"/>
    <col min="477" max="477" width="10.453125" bestFit="1" customWidth="1"/>
    <col min="478" max="478" width="10.1796875" bestFit="1" customWidth="1"/>
    <col min="479" max="479" width="10.7265625" bestFit="1" customWidth="1"/>
    <col min="480" max="487" width="10.1796875" bestFit="1" customWidth="1"/>
    <col min="488" max="488" width="11.54296875" bestFit="1" customWidth="1"/>
    <col min="489" max="496" width="10.1796875" bestFit="1" customWidth="1"/>
    <col min="497" max="497" width="10.453125" bestFit="1" customWidth="1"/>
    <col min="498" max="506" width="10.1796875" bestFit="1" customWidth="1"/>
    <col min="507" max="507" width="10.7265625" bestFit="1" customWidth="1"/>
    <col min="508" max="571" width="10.1796875" bestFit="1" customWidth="1"/>
    <col min="572" max="572" width="10.7265625" bestFit="1" customWidth="1"/>
    <col min="573" max="588" width="10.1796875" bestFit="1" customWidth="1"/>
    <col min="589" max="589" width="10.7265625" bestFit="1" customWidth="1"/>
    <col min="590" max="604" width="10.1796875" bestFit="1" customWidth="1"/>
    <col min="605" max="605" width="10.7265625" bestFit="1" customWidth="1"/>
    <col min="606" max="615" width="10.1796875" bestFit="1" customWidth="1"/>
    <col min="616" max="616" width="11.54296875" bestFit="1" customWidth="1"/>
    <col min="617" max="617" width="10.7265625" bestFit="1" customWidth="1"/>
    <col min="618" max="672" width="10.1796875" bestFit="1" customWidth="1"/>
    <col min="673" max="673" width="10.7265625" bestFit="1" customWidth="1"/>
    <col min="674" max="676" width="10.1796875" bestFit="1" customWidth="1"/>
    <col min="677" max="677" width="10.7265625" bestFit="1" customWidth="1"/>
    <col min="678" max="688" width="10.1796875" bestFit="1" customWidth="1"/>
    <col min="689" max="689" width="10.7265625" bestFit="1" customWidth="1"/>
    <col min="690" max="695" width="10.1796875" bestFit="1" customWidth="1"/>
    <col min="696" max="696" width="10.7265625" bestFit="1" customWidth="1"/>
    <col min="697" max="725" width="10.1796875" bestFit="1" customWidth="1"/>
    <col min="726" max="726" width="10.7265625" bestFit="1" customWidth="1"/>
    <col min="727" max="745" width="10.1796875" bestFit="1" customWidth="1"/>
    <col min="746" max="746" width="11.81640625" bestFit="1" customWidth="1"/>
    <col min="747" max="807" width="10.1796875" bestFit="1" customWidth="1"/>
    <col min="808" max="808" width="10.7265625" bestFit="1" customWidth="1"/>
    <col min="809" max="811" width="10.1796875" bestFit="1" customWidth="1"/>
    <col min="812" max="812" width="10.7265625" bestFit="1" customWidth="1"/>
    <col min="813" max="813" width="10.1796875" bestFit="1" customWidth="1"/>
    <col min="814" max="814" width="10.7265625" bestFit="1" customWidth="1"/>
    <col min="815" max="822" width="10.1796875" bestFit="1" customWidth="1"/>
    <col min="823" max="823" width="10.7265625" bestFit="1" customWidth="1"/>
    <col min="824" max="824" width="10.1796875" bestFit="1" customWidth="1"/>
    <col min="825" max="825" width="10.7265625" bestFit="1" customWidth="1"/>
    <col min="826" max="829" width="10.1796875" bestFit="1" customWidth="1"/>
    <col min="830" max="830" width="10.7265625" bestFit="1" customWidth="1"/>
    <col min="831" max="832" width="10.1796875" bestFit="1" customWidth="1"/>
    <col min="833" max="833" width="10.7265625" bestFit="1" customWidth="1"/>
    <col min="834" max="845" width="10.1796875" bestFit="1" customWidth="1"/>
    <col min="846" max="846" width="10.7265625" bestFit="1" customWidth="1"/>
    <col min="847" max="849" width="10.1796875" bestFit="1" customWidth="1"/>
    <col min="850" max="850" width="10.7265625" bestFit="1" customWidth="1"/>
    <col min="851" max="852" width="10.1796875" bestFit="1" customWidth="1"/>
    <col min="853" max="853" width="10.7265625" bestFit="1" customWidth="1"/>
    <col min="854" max="854" width="10.1796875" bestFit="1" customWidth="1"/>
    <col min="855" max="856" width="10.7265625" bestFit="1" customWidth="1"/>
    <col min="857" max="859" width="10.1796875" bestFit="1" customWidth="1"/>
    <col min="860" max="861" width="10.7265625" bestFit="1" customWidth="1"/>
    <col min="862" max="862" width="10.1796875" bestFit="1" customWidth="1"/>
    <col min="863" max="863" width="10.7265625" bestFit="1" customWidth="1"/>
    <col min="864" max="875" width="10.1796875" bestFit="1" customWidth="1"/>
    <col min="876" max="876" width="10.7265625" bestFit="1" customWidth="1"/>
    <col min="877" max="888" width="10.1796875" bestFit="1" customWidth="1"/>
    <col min="889" max="889" width="10.7265625" bestFit="1" customWidth="1"/>
    <col min="890" max="906" width="10.1796875" bestFit="1" customWidth="1"/>
    <col min="907" max="907" width="10.7265625" bestFit="1" customWidth="1"/>
    <col min="908" max="908" width="10.1796875" bestFit="1" customWidth="1"/>
    <col min="909" max="910" width="10.7265625" bestFit="1" customWidth="1"/>
    <col min="911" max="911" width="10.1796875" bestFit="1" customWidth="1"/>
    <col min="912" max="913" width="10.7265625" bestFit="1" customWidth="1"/>
    <col min="914" max="914" width="10.1796875" bestFit="1" customWidth="1"/>
    <col min="915" max="916" width="10.7265625" bestFit="1" customWidth="1"/>
    <col min="917" max="917" width="10.453125" bestFit="1" customWidth="1"/>
    <col min="918" max="918" width="10.7265625" bestFit="1" customWidth="1"/>
    <col min="919" max="922" width="10.1796875" bestFit="1" customWidth="1"/>
    <col min="923" max="923" width="10.7265625" bestFit="1" customWidth="1"/>
    <col min="924" max="924" width="10.1796875" bestFit="1" customWidth="1"/>
    <col min="925" max="926" width="10.7265625" bestFit="1" customWidth="1"/>
    <col min="927" max="928" width="10.1796875" bestFit="1" customWidth="1"/>
    <col min="929" max="931" width="10.7265625" bestFit="1" customWidth="1"/>
    <col min="932" max="934" width="10.1796875" bestFit="1" customWidth="1"/>
    <col min="935" max="935" width="10.7265625" bestFit="1" customWidth="1"/>
    <col min="936" max="939" width="10.1796875" bestFit="1" customWidth="1"/>
    <col min="940" max="941" width="10.7265625" bestFit="1" customWidth="1"/>
    <col min="942" max="948" width="10.1796875" bestFit="1" customWidth="1"/>
    <col min="949" max="949" width="10.7265625" bestFit="1" customWidth="1"/>
    <col min="950" max="950" width="10.453125" bestFit="1" customWidth="1"/>
    <col min="951" max="952" width="10.1796875" bestFit="1" customWidth="1"/>
    <col min="953" max="953" width="10.7265625" bestFit="1" customWidth="1"/>
    <col min="954" max="954" width="10.1796875" bestFit="1" customWidth="1"/>
    <col min="955" max="955" width="10.7265625" bestFit="1" customWidth="1"/>
    <col min="956" max="956" width="10.1796875" bestFit="1" customWidth="1"/>
    <col min="957" max="957" width="10.7265625" bestFit="1" customWidth="1"/>
    <col min="958" max="963" width="10.1796875" bestFit="1" customWidth="1"/>
    <col min="964" max="964" width="13.453125" bestFit="1" customWidth="1"/>
  </cols>
  <sheetData>
    <row r="2" spans="1:11">
      <c r="A2" s="375" t="s">
        <v>1204</v>
      </c>
      <c r="B2" s="375"/>
      <c r="E2" s="388" t="s">
        <v>1224</v>
      </c>
      <c r="F2" s="389"/>
      <c r="G2" s="389"/>
      <c r="H2" s="390"/>
    </row>
    <row r="3" spans="1:11">
      <c r="A3" s="147" t="s">
        <v>1205</v>
      </c>
      <c r="B3" s="130" t="s">
        <v>1206</v>
      </c>
      <c r="E3" s="131" t="s">
        <v>1207</v>
      </c>
      <c r="F3" s="132">
        <v>1500296</v>
      </c>
      <c r="G3" s="133">
        <v>46085</v>
      </c>
      <c r="H3" s="123" t="s">
        <v>1208</v>
      </c>
      <c r="J3" s="391" t="s">
        <v>1209</v>
      </c>
      <c r="K3" s="391"/>
    </row>
    <row r="4" spans="1:11">
      <c r="A4" s="134" t="s">
        <v>1210</v>
      </c>
      <c r="B4" s="130">
        <v>4349414</v>
      </c>
      <c r="E4" s="123" t="s">
        <v>1211</v>
      </c>
      <c r="F4" s="132">
        <v>190902</v>
      </c>
      <c r="G4" s="133">
        <v>46085</v>
      </c>
      <c r="H4" s="123" t="s">
        <v>1208</v>
      </c>
    </row>
    <row r="5" spans="1:11">
      <c r="A5" s="134" t="s">
        <v>1212</v>
      </c>
      <c r="B5" s="130">
        <v>424104426</v>
      </c>
      <c r="E5" s="123" t="s">
        <v>1228</v>
      </c>
      <c r="F5" s="132">
        <v>62640502</v>
      </c>
      <c r="G5" s="135">
        <v>46089</v>
      </c>
      <c r="H5" s="123" t="s">
        <v>1213</v>
      </c>
      <c r="J5" s="147" t="s">
        <v>274</v>
      </c>
      <c r="K5" t="s">
        <v>1214</v>
      </c>
    </row>
    <row r="6" spans="1:11">
      <c r="A6" s="134" t="s">
        <v>1215</v>
      </c>
      <c r="B6" s="130">
        <v>608364349</v>
      </c>
      <c r="E6" s="123" t="s">
        <v>1752</v>
      </c>
      <c r="F6" s="136">
        <v>31086601</v>
      </c>
      <c r="G6" s="135">
        <v>46091</v>
      </c>
      <c r="H6" s="123" t="s">
        <v>1216</v>
      </c>
    </row>
    <row r="7" spans="1:11">
      <c r="A7" s="134" t="s">
        <v>1217</v>
      </c>
      <c r="B7" s="130">
        <v>728742176</v>
      </c>
      <c r="E7" s="123" t="s">
        <v>1229</v>
      </c>
      <c r="F7" s="136">
        <v>38408910</v>
      </c>
      <c r="G7" s="135">
        <v>46107</v>
      </c>
      <c r="H7" s="123" t="s">
        <v>1213</v>
      </c>
      <c r="J7" s="147" t="s">
        <v>1205</v>
      </c>
      <c r="K7" t="s">
        <v>1206</v>
      </c>
    </row>
    <row r="8" spans="1:11">
      <c r="A8" s="134" t="s">
        <v>1218</v>
      </c>
      <c r="B8" s="130">
        <v>1597801574</v>
      </c>
      <c r="E8" s="123" t="s">
        <v>1230</v>
      </c>
      <c r="F8" s="136"/>
      <c r="H8" s="123" t="s">
        <v>1213</v>
      </c>
      <c r="J8" s="134" t="s">
        <v>1220</v>
      </c>
      <c r="K8" s="130">
        <v>41405634</v>
      </c>
    </row>
    <row r="9" spans="1:11">
      <c r="A9" s="134" t="s">
        <v>1221</v>
      </c>
      <c r="B9" s="130">
        <v>2621187425</v>
      </c>
      <c r="C9" s="11"/>
      <c r="E9" s="137" t="s">
        <v>1219</v>
      </c>
      <c r="F9" s="138">
        <f>SUM(F3:F7)</f>
        <v>133827211</v>
      </c>
      <c r="G9" s="139"/>
      <c r="H9" s="123"/>
      <c r="J9" s="140" t="s">
        <v>1222</v>
      </c>
      <c r="K9" s="130">
        <v>1134560</v>
      </c>
    </row>
    <row r="10" spans="1:11">
      <c r="A10" s="134" t="s">
        <v>1220</v>
      </c>
      <c r="B10" s="130">
        <v>224880567</v>
      </c>
      <c r="C10" s="11"/>
      <c r="J10" s="140" t="s">
        <v>1223</v>
      </c>
      <c r="K10" s="130">
        <v>1536049</v>
      </c>
    </row>
    <row r="11" spans="1:11">
      <c r="A11" s="140" t="s">
        <v>1222</v>
      </c>
      <c r="B11" s="130">
        <v>130306447</v>
      </c>
      <c r="E11" s="388" t="s">
        <v>1754</v>
      </c>
      <c r="F11" s="389"/>
      <c r="G11" s="389"/>
      <c r="H11" s="390"/>
      <c r="J11" s="140" t="s">
        <v>1225</v>
      </c>
      <c r="K11" s="130">
        <v>38535025</v>
      </c>
    </row>
    <row r="12" spans="1:11">
      <c r="A12" s="140" t="s">
        <v>1223</v>
      </c>
      <c r="B12" s="130">
        <v>94236989</v>
      </c>
      <c r="E12" s="131" t="s">
        <v>1207</v>
      </c>
      <c r="F12" s="132">
        <v>1917846</v>
      </c>
      <c r="G12" s="133">
        <v>46114</v>
      </c>
      <c r="H12" s="123" t="s">
        <v>1208</v>
      </c>
      <c r="J12" s="140" t="s">
        <v>1226</v>
      </c>
      <c r="K12" s="130">
        <v>200000</v>
      </c>
    </row>
    <row r="13" spans="1:11">
      <c r="A13" s="140" t="s">
        <v>1225</v>
      </c>
      <c r="B13" s="130">
        <v>337131</v>
      </c>
      <c r="E13" s="123" t="s">
        <v>1211</v>
      </c>
      <c r="F13" s="132">
        <v>187758</v>
      </c>
      <c r="G13" s="133">
        <v>46114</v>
      </c>
      <c r="H13" s="123" t="s">
        <v>1208</v>
      </c>
      <c r="J13" s="134" t="s">
        <v>1227</v>
      </c>
      <c r="K13" s="130">
        <v>41405634</v>
      </c>
    </row>
    <row r="14" spans="1:11">
      <c r="A14" s="134" t="s">
        <v>1227</v>
      </c>
      <c r="B14" s="130">
        <v>6209429931</v>
      </c>
      <c r="E14" s="123" t="s">
        <v>1751</v>
      </c>
      <c r="F14" s="132">
        <v>34249000</v>
      </c>
      <c r="G14" s="135">
        <v>46115</v>
      </c>
      <c r="H14" s="123" t="s">
        <v>1213</v>
      </c>
      <c r="K14"/>
    </row>
    <row r="15" spans="1:11">
      <c r="B15"/>
      <c r="E15" s="123" t="s">
        <v>1753</v>
      </c>
      <c r="F15" s="136">
        <v>26529158</v>
      </c>
      <c r="G15" s="135">
        <v>46122</v>
      </c>
      <c r="H15" s="123" t="s">
        <v>1216</v>
      </c>
      <c r="K15"/>
    </row>
    <row r="16" spans="1:11">
      <c r="B16"/>
      <c r="E16" s="123" t="s">
        <v>1755</v>
      </c>
      <c r="F16" s="136"/>
      <c r="G16" s="135"/>
      <c r="H16" s="123" t="s">
        <v>1213</v>
      </c>
    </row>
    <row r="17" spans="2:11">
      <c r="B17"/>
      <c r="E17" s="123"/>
      <c r="F17" s="136"/>
      <c r="G17" s="136"/>
      <c r="H17" s="123"/>
      <c r="K17" s="130"/>
    </row>
    <row r="18" spans="2:11">
      <c r="B18"/>
      <c r="E18" s="137" t="s">
        <v>1219</v>
      </c>
      <c r="F18" s="138">
        <f>SUM(F12:F16)</f>
        <v>62883762</v>
      </c>
      <c r="G18" s="139"/>
      <c r="H18" s="123"/>
      <c r="K18" s="130"/>
    </row>
    <row r="19" spans="2:11">
      <c r="B19"/>
      <c r="K19" s="130"/>
    </row>
    <row r="20" spans="2:11">
      <c r="B20"/>
      <c r="K20" s="130"/>
    </row>
    <row r="21" spans="2:11">
      <c r="B21"/>
      <c r="E21" s="388" t="s">
        <v>1231</v>
      </c>
      <c r="F21" s="389"/>
      <c r="G21" s="389"/>
      <c r="H21" s="390"/>
    </row>
    <row r="22" spans="2:11">
      <c r="B22"/>
      <c r="E22" s="123" t="s">
        <v>1232</v>
      </c>
      <c r="F22" s="136">
        <v>1400000</v>
      </c>
      <c r="G22" s="136"/>
      <c r="H22" s="123"/>
      <c r="K22" s="300"/>
    </row>
    <row r="23" spans="2:11">
      <c r="B23"/>
      <c r="E23" s="123" t="s">
        <v>1233</v>
      </c>
      <c r="F23" s="136">
        <f>800000+220000+100000+50000</f>
        <v>1170000</v>
      </c>
      <c r="G23" s="136"/>
      <c r="H23" s="123"/>
      <c r="K23"/>
    </row>
    <row r="24" spans="2:11">
      <c r="B24"/>
      <c r="E24" s="123" t="s">
        <v>1234</v>
      </c>
      <c r="F24" s="136">
        <v>55000</v>
      </c>
      <c r="G24" s="136"/>
      <c r="H24" s="123"/>
      <c r="K24"/>
    </row>
    <row r="25" spans="2:11">
      <c r="B25"/>
      <c r="E25" s="123" t="s">
        <v>21</v>
      </c>
      <c r="F25" s="136">
        <v>80000</v>
      </c>
      <c r="G25" s="136"/>
      <c r="H25" s="123"/>
      <c r="K25"/>
    </row>
    <row r="26" spans="2:11">
      <c r="B26"/>
      <c r="E26" s="123" t="s">
        <v>29</v>
      </c>
      <c r="F26" s="136">
        <f>3.03*42000</f>
        <v>127259.99999999999</v>
      </c>
      <c r="G26" s="136"/>
      <c r="H26" s="123"/>
      <c r="K26"/>
    </row>
    <row r="27" spans="2:11">
      <c r="B27"/>
      <c r="E27" s="123" t="s">
        <v>1235</v>
      </c>
      <c r="F27" s="136">
        <f>12000000</f>
        <v>12000000</v>
      </c>
      <c r="G27" s="136"/>
      <c r="H27" s="123"/>
      <c r="K27"/>
    </row>
    <row r="28" spans="2:11">
      <c r="B28"/>
      <c r="E28" s="123" t="s">
        <v>88</v>
      </c>
      <c r="F28" s="136">
        <v>15000000</v>
      </c>
      <c r="G28" s="136"/>
      <c r="H28" s="123"/>
      <c r="K28"/>
    </row>
    <row r="29" spans="2:11">
      <c r="B29"/>
      <c r="E29" s="123" t="s">
        <v>78</v>
      </c>
      <c r="F29" s="136">
        <v>3500000</v>
      </c>
      <c r="G29" s="136"/>
      <c r="H29" s="123"/>
      <c r="K29"/>
    </row>
    <row r="30" spans="2:11">
      <c r="B30"/>
      <c r="E30" s="123" t="s">
        <v>1236</v>
      </c>
      <c r="F30" s="136">
        <f>7030*960</f>
        <v>6748800</v>
      </c>
      <c r="G30" s="136"/>
      <c r="H30" s="123"/>
    </row>
    <row r="31" spans="2:11">
      <c r="B31"/>
      <c r="E31" s="137" t="s">
        <v>1219</v>
      </c>
      <c r="F31" s="141">
        <f>SUM(F22:F30)</f>
        <v>40081060</v>
      </c>
      <c r="G31" s="141"/>
      <c r="H31" s="123"/>
    </row>
    <row r="32" spans="2:11">
      <c r="B32"/>
      <c r="F32" s="142">
        <f>+F31/F18</f>
        <v>0.63738330413501665</v>
      </c>
    </row>
    <row r="33" spans="1:6">
      <c r="B33"/>
      <c r="F33" s="11">
        <f>+F18-F31</f>
        <v>22802702</v>
      </c>
    </row>
    <row r="34" spans="1:6">
      <c r="B34"/>
    </row>
    <row r="35" spans="1:6">
      <c r="B35"/>
      <c r="F35" s="300"/>
    </row>
    <row r="36" spans="1:6">
      <c r="B36"/>
    </row>
    <row r="37" spans="1:6">
      <c r="B37"/>
    </row>
    <row r="38" spans="1:6">
      <c r="B38"/>
    </row>
    <row r="39" spans="1:6">
      <c r="B39"/>
    </row>
    <row r="40" spans="1:6">
      <c r="B40"/>
    </row>
    <row r="41" spans="1:6">
      <c r="B41"/>
    </row>
    <row r="42" spans="1:6">
      <c r="A42" s="134"/>
      <c r="B42" s="130"/>
    </row>
    <row r="43" spans="1:6">
      <c r="A43" s="134"/>
      <c r="B43" s="130"/>
    </row>
    <row r="44" spans="1:6">
      <c r="A44" s="134"/>
      <c r="B44" s="130"/>
    </row>
    <row r="45" spans="1:6">
      <c r="A45" s="134"/>
      <c r="B45" s="130"/>
    </row>
    <row r="46" spans="1:6">
      <c r="A46" s="134"/>
      <c r="B46" s="130"/>
    </row>
    <row r="47" spans="1:6">
      <c r="A47" s="134"/>
      <c r="B47" s="130"/>
    </row>
    <row r="48" spans="1:6">
      <c r="A48" s="134"/>
      <c r="B48" s="130"/>
    </row>
    <row r="49" spans="1:31">
      <c r="A49" s="134"/>
      <c r="B49" s="130"/>
    </row>
    <row r="50" spans="1:31">
      <c r="A50" s="134"/>
      <c r="B50" s="130"/>
    </row>
    <row r="51" spans="1:31">
      <c r="A51" s="134"/>
      <c r="B51" s="130"/>
    </row>
    <row r="52" spans="1:31">
      <c r="B52"/>
      <c r="AC52" s="387">
        <v>2026</v>
      </c>
      <c r="AD52" s="387"/>
    </row>
    <row r="53" spans="1:31">
      <c r="A53" s="147" t="s">
        <v>1206</v>
      </c>
      <c r="B53" s="147" t="s">
        <v>1237</v>
      </c>
      <c r="F53"/>
      <c r="G53"/>
      <c r="K53"/>
      <c r="V53" s="143" t="s">
        <v>1206</v>
      </c>
      <c r="W53" s="144">
        <v>2020</v>
      </c>
      <c r="X53" s="144">
        <v>2021</v>
      </c>
      <c r="Y53" s="144">
        <v>2022</v>
      </c>
      <c r="Z53" s="144">
        <v>2023</v>
      </c>
      <c r="AA53" s="144">
        <v>2024</v>
      </c>
      <c r="AB53" s="143">
        <v>2025</v>
      </c>
      <c r="AC53" s="143" t="s">
        <v>1222</v>
      </c>
      <c r="AD53" s="143" t="s">
        <v>1223</v>
      </c>
      <c r="AE53" s="144" t="s">
        <v>1238</v>
      </c>
    </row>
    <row r="54" spans="1:31">
      <c r="B54" t="s">
        <v>1210</v>
      </c>
      <c r="C54" t="s">
        <v>1212</v>
      </c>
      <c r="D54" t="s">
        <v>1215</v>
      </c>
      <c r="E54" t="s">
        <v>1217</v>
      </c>
      <c r="F54" t="s">
        <v>1218</v>
      </c>
      <c r="G54" t="s">
        <v>1221</v>
      </c>
      <c r="H54" t="s">
        <v>1220</v>
      </c>
      <c r="K54" t="s">
        <v>1227</v>
      </c>
      <c r="V54" s="134" t="s">
        <v>645</v>
      </c>
      <c r="W54" s="130"/>
      <c r="X54" s="130"/>
      <c r="Y54" s="130"/>
      <c r="Z54" s="130"/>
      <c r="AA54" s="130">
        <v>98360</v>
      </c>
      <c r="AB54" s="130"/>
      <c r="AC54" s="130"/>
      <c r="AD54" s="130"/>
      <c r="AE54" s="130">
        <f>SUM(W54:AD54)</f>
        <v>98360</v>
      </c>
    </row>
    <row r="55" spans="1:31">
      <c r="B55"/>
      <c r="F55"/>
      <c r="G55"/>
      <c r="H55" t="s">
        <v>1222</v>
      </c>
      <c r="I55" t="s">
        <v>1223</v>
      </c>
      <c r="J55" t="s">
        <v>1225</v>
      </c>
      <c r="K55"/>
      <c r="V55" s="134" t="s">
        <v>309</v>
      </c>
      <c r="W55" s="130"/>
      <c r="X55" s="130">
        <v>2197960</v>
      </c>
      <c r="Y55" s="130">
        <v>1526430</v>
      </c>
      <c r="Z55" s="130">
        <v>-331980</v>
      </c>
      <c r="AA55" s="130"/>
      <c r="AB55" s="130">
        <v>5825572</v>
      </c>
      <c r="AC55" s="130">
        <v>818460</v>
      </c>
      <c r="AD55" s="130"/>
      <c r="AE55" s="130">
        <f t="shared" ref="AE55:AE118" si="0">SUM(W55:AD55)</f>
        <v>10036442</v>
      </c>
    </row>
    <row r="56" spans="1:31">
      <c r="A56" s="147" t="s">
        <v>1205</v>
      </c>
      <c r="B56"/>
      <c r="F56"/>
      <c r="G56"/>
      <c r="K56"/>
      <c r="V56" s="134" t="s">
        <v>577</v>
      </c>
      <c r="W56" s="130"/>
      <c r="X56" s="130"/>
      <c r="Y56" s="130"/>
      <c r="Z56" s="130"/>
      <c r="AA56" s="130">
        <v>119990</v>
      </c>
      <c r="AB56" s="130">
        <v>144240</v>
      </c>
      <c r="AC56" s="130"/>
      <c r="AD56" s="130"/>
      <c r="AE56" s="130">
        <f t="shared" si="0"/>
        <v>264230</v>
      </c>
    </row>
    <row r="57" spans="1:31">
      <c r="A57" s="134" t="s">
        <v>645</v>
      </c>
      <c r="B57" s="130"/>
      <c r="C57" s="130"/>
      <c r="D57" s="130"/>
      <c r="E57" s="130"/>
      <c r="F57" s="130">
        <v>98360</v>
      </c>
      <c r="G57" s="130"/>
      <c r="H57" s="130"/>
      <c r="I57" s="130"/>
      <c r="J57" s="130"/>
      <c r="K57" s="130">
        <v>98360</v>
      </c>
      <c r="V57" s="134" t="s">
        <v>301</v>
      </c>
      <c r="W57" s="130"/>
      <c r="X57" s="130">
        <v>877118</v>
      </c>
      <c r="Y57" s="130"/>
      <c r="Z57" s="130"/>
      <c r="AA57" s="130"/>
      <c r="AB57" s="130">
        <v>175790</v>
      </c>
      <c r="AC57" s="130"/>
      <c r="AD57" s="130">
        <v>162890</v>
      </c>
      <c r="AE57" s="130">
        <f t="shared" si="0"/>
        <v>1215798</v>
      </c>
    </row>
    <row r="58" spans="1:31">
      <c r="A58" s="134" t="s">
        <v>309</v>
      </c>
      <c r="B58" s="130"/>
      <c r="C58" s="130">
        <v>2197960</v>
      </c>
      <c r="D58" s="130">
        <v>1526430</v>
      </c>
      <c r="E58" s="130">
        <v>-331980</v>
      </c>
      <c r="F58" s="130"/>
      <c r="G58" s="130">
        <v>5825572</v>
      </c>
      <c r="H58" s="130">
        <v>818460</v>
      </c>
      <c r="I58" s="130"/>
      <c r="J58" s="130"/>
      <c r="K58" s="130">
        <v>10036442</v>
      </c>
      <c r="V58" s="134" t="s">
        <v>759</v>
      </c>
      <c r="W58" s="130"/>
      <c r="X58" s="130"/>
      <c r="Y58" s="130"/>
      <c r="Z58" s="130"/>
      <c r="AA58" s="130"/>
      <c r="AB58" s="130">
        <v>705867</v>
      </c>
      <c r="AC58" s="130"/>
      <c r="AD58" s="130"/>
      <c r="AE58" s="130">
        <f t="shared" si="0"/>
        <v>705867</v>
      </c>
    </row>
    <row r="59" spans="1:31">
      <c r="A59" s="134" t="s">
        <v>577</v>
      </c>
      <c r="B59" s="130"/>
      <c r="C59" s="130"/>
      <c r="D59" s="130"/>
      <c r="E59" s="130"/>
      <c r="F59" s="130">
        <v>119990</v>
      </c>
      <c r="G59" s="130">
        <v>144240</v>
      </c>
      <c r="H59" s="130"/>
      <c r="I59" s="130"/>
      <c r="J59" s="130"/>
      <c r="K59" s="130">
        <v>264230</v>
      </c>
      <c r="V59" s="134" t="s">
        <v>562</v>
      </c>
      <c r="W59" s="130"/>
      <c r="X59" s="130"/>
      <c r="Y59" s="130"/>
      <c r="Z59" s="130"/>
      <c r="AA59" s="130">
        <v>6499911</v>
      </c>
      <c r="AB59" s="130"/>
      <c r="AC59" s="130"/>
      <c r="AD59" s="130"/>
      <c r="AE59" s="130">
        <f t="shared" si="0"/>
        <v>6499911</v>
      </c>
    </row>
    <row r="60" spans="1:31">
      <c r="A60" s="134" t="s">
        <v>301</v>
      </c>
      <c r="B60" s="130"/>
      <c r="C60" s="130">
        <v>877118</v>
      </c>
      <c r="D60" s="130"/>
      <c r="E60" s="130"/>
      <c r="F60" s="130"/>
      <c r="G60" s="130">
        <v>175790</v>
      </c>
      <c r="H60" s="130"/>
      <c r="I60" s="130">
        <v>162890</v>
      </c>
      <c r="J60" s="130"/>
      <c r="K60" s="130">
        <v>1215798</v>
      </c>
      <c r="V60" s="134" t="s">
        <v>653</v>
      </c>
      <c r="W60" s="130"/>
      <c r="X60" s="130"/>
      <c r="Y60" s="130"/>
      <c r="Z60" s="130"/>
      <c r="AA60" s="130">
        <v>215390</v>
      </c>
      <c r="AB60" s="130"/>
      <c r="AC60" s="130"/>
      <c r="AD60" s="130"/>
      <c r="AE60" s="130">
        <f t="shared" si="0"/>
        <v>215390</v>
      </c>
    </row>
    <row r="61" spans="1:31">
      <c r="A61" s="134" t="s">
        <v>759</v>
      </c>
      <c r="B61" s="130"/>
      <c r="C61" s="130"/>
      <c r="D61" s="130"/>
      <c r="E61" s="130"/>
      <c r="F61" s="130"/>
      <c r="G61" s="130">
        <v>705867</v>
      </c>
      <c r="H61" s="130"/>
      <c r="I61" s="130"/>
      <c r="J61" s="130"/>
      <c r="K61" s="130">
        <v>705867</v>
      </c>
      <c r="V61" s="134" t="s">
        <v>631</v>
      </c>
      <c r="W61" s="130"/>
      <c r="X61" s="130"/>
      <c r="Y61" s="130"/>
      <c r="Z61" s="130"/>
      <c r="AA61" s="130">
        <v>5345639</v>
      </c>
      <c r="AB61" s="130"/>
      <c r="AC61" s="130"/>
      <c r="AD61" s="130"/>
      <c r="AE61" s="130">
        <f t="shared" si="0"/>
        <v>5345639</v>
      </c>
    </row>
    <row r="62" spans="1:31">
      <c r="A62" s="134" t="s">
        <v>562</v>
      </c>
      <c r="B62" s="130"/>
      <c r="C62" s="130"/>
      <c r="D62" s="130"/>
      <c r="E62" s="130"/>
      <c r="F62" s="130">
        <v>6499911</v>
      </c>
      <c r="G62" s="130"/>
      <c r="H62" s="130"/>
      <c r="I62" s="130"/>
      <c r="J62" s="130"/>
      <c r="K62" s="130">
        <v>6499911</v>
      </c>
      <c r="V62" s="134" t="s">
        <v>728</v>
      </c>
      <c r="W62" s="130"/>
      <c r="X62" s="130"/>
      <c r="Y62" s="130"/>
      <c r="Z62" s="130"/>
      <c r="AA62" s="130"/>
      <c r="AB62" s="130">
        <v>1406437</v>
      </c>
      <c r="AC62" s="130"/>
      <c r="AD62" s="130"/>
      <c r="AE62" s="130">
        <f t="shared" si="0"/>
        <v>1406437</v>
      </c>
    </row>
    <row r="63" spans="1:31">
      <c r="A63" s="134" t="s">
        <v>653</v>
      </c>
      <c r="B63" s="130"/>
      <c r="C63" s="130"/>
      <c r="D63" s="130"/>
      <c r="E63" s="130"/>
      <c r="F63" s="130">
        <v>215390</v>
      </c>
      <c r="G63" s="130"/>
      <c r="H63" s="130"/>
      <c r="I63" s="130"/>
      <c r="J63" s="130"/>
      <c r="K63" s="130">
        <v>215390</v>
      </c>
      <c r="V63" s="134" t="s">
        <v>374</v>
      </c>
      <c r="W63" s="130"/>
      <c r="X63" s="130"/>
      <c r="Y63" s="130">
        <v>11483500</v>
      </c>
      <c r="Z63" s="130">
        <v>2037399</v>
      </c>
      <c r="AA63" s="130"/>
      <c r="AB63" s="130"/>
      <c r="AC63" s="130"/>
      <c r="AD63" s="130"/>
      <c r="AE63" s="130">
        <f t="shared" si="0"/>
        <v>13520899</v>
      </c>
    </row>
    <row r="64" spans="1:31">
      <c r="A64" s="134" t="s">
        <v>631</v>
      </c>
      <c r="B64" s="130"/>
      <c r="C64" s="130"/>
      <c r="D64" s="130"/>
      <c r="E64" s="130"/>
      <c r="F64" s="130">
        <v>5345639</v>
      </c>
      <c r="G64" s="130"/>
      <c r="H64" s="130"/>
      <c r="I64" s="130"/>
      <c r="J64" s="130"/>
      <c r="K64" s="130">
        <v>5345639</v>
      </c>
      <c r="V64" s="134" t="s">
        <v>482</v>
      </c>
      <c r="W64" s="130"/>
      <c r="X64" s="130"/>
      <c r="Y64" s="130"/>
      <c r="Z64" s="130">
        <v>1239920</v>
      </c>
      <c r="AA64" s="130"/>
      <c r="AB64" s="130"/>
      <c r="AC64" s="130"/>
      <c r="AD64" s="130"/>
      <c r="AE64" s="130">
        <f t="shared" si="0"/>
        <v>1239920</v>
      </c>
    </row>
    <row r="65" spans="1:31">
      <c r="A65" s="134" t="s">
        <v>728</v>
      </c>
      <c r="B65" s="130"/>
      <c r="C65" s="130"/>
      <c r="D65" s="130"/>
      <c r="E65" s="130"/>
      <c r="F65" s="130"/>
      <c r="G65" s="130">
        <v>1406437</v>
      </c>
      <c r="H65" s="130"/>
      <c r="I65" s="130"/>
      <c r="J65" s="130"/>
      <c r="K65" s="130">
        <v>1406437</v>
      </c>
      <c r="V65" s="134" t="s">
        <v>651</v>
      </c>
      <c r="W65" s="130"/>
      <c r="X65" s="130"/>
      <c r="Y65" s="130"/>
      <c r="Z65" s="130"/>
      <c r="AA65" s="130">
        <v>594930</v>
      </c>
      <c r="AB65" s="130"/>
      <c r="AC65" s="130"/>
      <c r="AD65" s="130"/>
      <c r="AE65" s="130">
        <f t="shared" si="0"/>
        <v>594930</v>
      </c>
    </row>
    <row r="66" spans="1:31">
      <c r="A66" s="134" t="s">
        <v>374</v>
      </c>
      <c r="B66" s="130"/>
      <c r="C66" s="130"/>
      <c r="D66" s="130">
        <v>11483500</v>
      </c>
      <c r="E66" s="130">
        <v>2037399</v>
      </c>
      <c r="F66" s="130"/>
      <c r="G66" s="130"/>
      <c r="H66" s="130"/>
      <c r="I66" s="130"/>
      <c r="J66" s="130"/>
      <c r="K66" s="130">
        <v>13520899</v>
      </c>
      <c r="V66" s="134" t="s">
        <v>410</v>
      </c>
      <c r="W66" s="130"/>
      <c r="X66" s="130"/>
      <c r="Y66" s="130"/>
      <c r="Z66" s="130">
        <v>14000</v>
      </c>
      <c r="AA66" s="130"/>
      <c r="AB66" s="130"/>
      <c r="AC66" s="130"/>
      <c r="AD66" s="130"/>
      <c r="AE66" s="130">
        <f t="shared" si="0"/>
        <v>14000</v>
      </c>
    </row>
    <row r="67" spans="1:31">
      <c r="A67" s="134" t="s">
        <v>482</v>
      </c>
      <c r="B67" s="130"/>
      <c r="C67" s="130"/>
      <c r="D67" s="130"/>
      <c r="E67" s="130">
        <v>1239920</v>
      </c>
      <c r="F67" s="130"/>
      <c r="G67" s="130"/>
      <c r="H67" s="130"/>
      <c r="I67" s="130"/>
      <c r="J67" s="130"/>
      <c r="K67" s="130">
        <v>1239920</v>
      </c>
      <c r="V67" s="134" t="s">
        <v>545</v>
      </c>
      <c r="W67" s="130"/>
      <c r="X67" s="130"/>
      <c r="Y67" s="130"/>
      <c r="Z67" s="130"/>
      <c r="AA67" s="130">
        <v>87700</v>
      </c>
      <c r="AB67" s="130"/>
      <c r="AC67" s="130"/>
      <c r="AD67" s="130"/>
      <c r="AE67" s="130">
        <f t="shared" si="0"/>
        <v>87700</v>
      </c>
    </row>
    <row r="68" spans="1:31">
      <c r="A68" s="134" t="s">
        <v>651</v>
      </c>
      <c r="B68" s="130"/>
      <c r="C68" s="130"/>
      <c r="D68" s="130"/>
      <c r="E68" s="130"/>
      <c r="F68" s="130">
        <v>594930</v>
      </c>
      <c r="G68" s="130"/>
      <c r="H68" s="130"/>
      <c r="I68" s="130"/>
      <c r="J68" s="130"/>
      <c r="K68" s="130">
        <v>594930</v>
      </c>
      <c r="V68" s="134" t="s">
        <v>357</v>
      </c>
      <c r="W68" s="130"/>
      <c r="X68" s="130">
        <v>6615719</v>
      </c>
      <c r="Y68" s="130">
        <v>1380010</v>
      </c>
      <c r="Z68" s="130"/>
      <c r="AA68" s="130"/>
      <c r="AB68" s="130"/>
      <c r="AC68" s="130"/>
      <c r="AD68" s="130"/>
      <c r="AE68" s="130">
        <f t="shared" si="0"/>
        <v>7995729</v>
      </c>
    </row>
    <row r="69" spans="1:31">
      <c r="A69" s="134" t="s">
        <v>410</v>
      </c>
      <c r="B69" s="130"/>
      <c r="C69" s="130"/>
      <c r="D69" s="130"/>
      <c r="E69" s="130">
        <v>14000</v>
      </c>
      <c r="F69" s="130"/>
      <c r="G69" s="130"/>
      <c r="H69" s="130"/>
      <c r="I69" s="130"/>
      <c r="J69" s="130"/>
      <c r="K69" s="130">
        <v>14000</v>
      </c>
      <c r="V69" s="134" t="s">
        <v>415</v>
      </c>
      <c r="W69" s="130"/>
      <c r="X69" s="130"/>
      <c r="Y69" s="130"/>
      <c r="Z69" s="130">
        <v>5362919</v>
      </c>
      <c r="AA69" s="130">
        <v>804980</v>
      </c>
      <c r="AB69" s="130"/>
      <c r="AC69" s="130"/>
      <c r="AD69" s="130"/>
      <c r="AE69" s="130">
        <f t="shared" si="0"/>
        <v>6167899</v>
      </c>
    </row>
    <row r="70" spans="1:31">
      <c r="A70" s="134" t="s">
        <v>545</v>
      </c>
      <c r="B70" s="130"/>
      <c r="C70" s="130"/>
      <c r="D70" s="130"/>
      <c r="E70" s="130"/>
      <c r="F70" s="130">
        <v>87700</v>
      </c>
      <c r="G70" s="130"/>
      <c r="H70" s="130"/>
      <c r="I70" s="130"/>
      <c r="J70" s="130"/>
      <c r="K70" s="130">
        <v>87700</v>
      </c>
      <c r="V70" s="134" t="s">
        <v>371</v>
      </c>
      <c r="W70" s="130"/>
      <c r="X70" s="130"/>
      <c r="Y70" s="130">
        <v>345364</v>
      </c>
      <c r="Z70" s="130">
        <v>302811</v>
      </c>
      <c r="AA70" s="130">
        <v>41229</v>
      </c>
      <c r="AB70" s="130"/>
      <c r="AC70" s="130"/>
      <c r="AD70" s="130"/>
      <c r="AE70" s="130">
        <f t="shared" si="0"/>
        <v>689404</v>
      </c>
    </row>
    <row r="71" spans="1:31">
      <c r="A71" s="134" t="s">
        <v>357</v>
      </c>
      <c r="B71" s="130"/>
      <c r="C71" s="130">
        <v>6615719</v>
      </c>
      <c r="D71" s="130">
        <v>1380010</v>
      </c>
      <c r="E71" s="130"/>
      <c r="F71" s="130"/>
      <c r="G71" s="130"/>
      <c r="H71" s="130"/>
      <c r="I71" s="130"/>
      <c r="J71" s="130"/>
      <c r="K71" s="130">
        <v>7995729</v>
      </c>
      <c r="V71" s="134" t="s">
        <v>585</v>
      </c>
      <c r="W71" s="130"/>
      <c r="X71" s="130"/>
      <c r="Y71" s="130"/>
      <c r="Z71" s="130"/>
      <c r="AA71" s="130">
        <v>949990</v>
      </c>
      <c r="AB71" s="130">
        <v>4299930</v>
      </c>
      <c r="AC71" s="130"/>
      <c r="AD71" s="130"/>
      <c r="AE71" s="130">
        <f t="shared" si="0"/>
        <v>5249920</v>
      </c>
    </row>
    <row r="72" spans="1:31">
      <c r="A72" s="134" t="s">
        <v>415</v>
      </c>
      <c r="B72" s="130"/>
      <c r="C72" s="130"/>
      <c r="D72" s="130"/>
      <c r="E72" s="130">
        <v>5362919</v>
      </c>
      <c r="F72" s="130">
        <v>804980</v>
      </c>
      <c r="G72" s="130"/>
      <c r="H72" s="130"/>
      <c r="I72" s="130"/>
      <c r="J72" s="130"/>
      <c r="K72" s="130">
        <v>6167899</v>
      </c>
      <c r="V72" s="134" t="s">
        <v>633</v>
      </c>
      <c r="W72" s="130"/>
      <c r="X72" s="130"/>
      <c r="Y72" s="130"/>
      <c r="Z72" s="130"/>
      <c r="AA72" s="130">
        <v>730002</v>
      </c>
      <c r="AB72" s="130">
        <v>2000006</v>
      </c>
      <c r="AC72" s="130">
        <v>200000</v>
      </c>
      <c r="AD72" s="130"/>
      <c r="AE72" s="130">
        <f t="shared" si="0"/>
        <v>2930008</v>
      </c>
    </row>
    <row r="73" spans="1:31">
      <c r="A73" s="134" t="s">
        <v>371</v>
      </c>
      <c r="B73" s="130"/>
      <c r="C73" s="130"/>
      <c r="D73" s="130">
        <v>345364</v>
      </c>
      <c r="E73" s="130">
        <v>302811</v>
      </c>
      <c r="F73" s="130">
        <v>41229</v>
      </c>
      <c r="G73" s="130"/>
      <c r="H73" s="130"/>
      <c r="I73" s="130"/>
      <c r="J73" s="130"/>
      <c r="K73" s="130">
        <v>689404</v>
      </c>
      <c r="V73" s="134" t="s">
        <v>406</v>
      </c>
      <c r="W73" s="130"/>
      <c r="X73" s="130"/>
      <c r="Y73" s="130"/>
      <c r="Z73" s="130">
        <v>551980</v>
      </c>
      <c r="AA73" s="130"/>
      <c r="AB73" s="130"/>
      <c r="AC73" s="130"/>
      <c r="AD73" s="130"/>
      <c r="AE73" s="130">
        <f t="shared" si="0"/>
        <v>551980</v>
      </c>
    </row>
    <row r="74" spans="1:31">
      <c r="A74" s="134" t="s">
        <v>585</v>
      </c>
      <c r="B74" s="130"/>
      <c r="C74" s="130"/>
      <c r="D74" s="130"/>
      <c r="E74" s="130"/>
      <c r="F74" s="130">
        <v>949990</v>
      </c>
      <c r="G74" s="130">
        <v>4299930</v>
      </c>
      <c r="H74" s="130"/>
      <c r="I74" s="130"/>
      <c r="J74" s="130"/>
      <c r="K74" s="130">
        <v>5249920</v>
      </c>
      <c r="V74" s="134" t="s">
        <v>685</v>
      </c>
      <c r="W74" s="130"/>
      <c r="X74" s="130"/>
      <c r="Y74" s="130"/>
      <c r="Z74" s="130"/>
      <c r="AA74" s="130">
        <v>5882950</v>
      </c>
      <c r="AB74" s="130"/>
      <c r="AC74" s="130"/>
      <c r="AD74" s="130"/>
      <c r="AE74" s="130">
        <f t="shared" si="0"/>
        <v>5882950</v>
      </c>
    </row>
    <row r="75" spans="1:31">
      <c r="A75" s="134" t="s">
        <v>633</v>
      </c>
      <c r="B75" s="130"/>
      <c r="C75" s="130"/>
      <c r="D75" s="130"/>
      <c r="E75" s="130"/>
      <c r="F75" s="130">
        <v>730002</v>
      </c>
      <c r="G75" s="130">
        <v>2000006</v>
      </c>
      <c r="H75" s="130">
        <v>200000</v>
      </c>
      <c r="I75" s="130"/>
      <c r="J75" s="130"/>
      <c r="K75" s="130">
        <v>2930008</v>
      </c>
      <c r="V75" s="134" t="s">
        <v>703</v>
      </c>
      <c r="W75" s="130"/>
      <c r="X75" s="130"/>
      <c r="Y75" s="130"/>
      <c r="Z75" s="130"/>
      <c r="AA75" s="130">
        <v>1583980</v>
      </c>
      <c r="AB75" s="130"/>
      <c r="AC75" s="130"/>
      <c r="AD75" s="130"/>
      <c r="AE75" s="130">
        <f t="shared" si="0"/>
        <v>1583980</v>
      </c>
    </row>
    <row r="76" spans="1:31">
      <c r="A76" s="134" t="s">
        <v>406</v>
      </c>
      <c r="B76" s="130"/>
      <c r="C76" s="130"/>
      <c r="D76" s="130"/>
      <c r="E76" s="130">
        <v>551980</v>
      </c>
      <c r="F76" s="130"/>
      <c r="G76" s="130"/>
      <c r="H76" s="130"/>
      <c r="I76" s="130"/>
      <c r="J76" s="130"/>
      <c r="K76" s="130">
        <v>551980</v>
      </c>
      <c r="V76" s="134" t="s">
        <v>440</v>
      </c>
      <c r="W76" s="130"/>
      <c r="X76" s="130"/>
      <c r="Y76" s="130"/>
      <c r="Z76" s="130">
        <v>0</v>
      </c>
      <c r="AA76" s="130"/>
      <c r="AB76" s="130"/>
      <c r="AC76" s="130"/>
      <c r="AD76" s="130"/>
      <c r="AE76" s="130">
        <f t="shared" si="0"/>
        <v>0</v>
      </c>
    </row>
    <row r="77" spans="1:31">
      <c r="A77" s="134" t="s">
        <v>685</v>
      </c>
      <c r="B77" s="130"/>
      <c r="C77" s="130"/>
      <c r="D77" s="130"/>
      <c r="E77" s="130"/>
      <c r="F77" s="130">
        <v>5882950</v>
      </c>
      <c r="G77" s="130"/>
      <c r="H77" s="130"/>
      <c r="I77" s="130"/>
      <c r="J77" s="130"/>
      <c r="K77" s="130">
        <v>5882950</v>
      </c>
      <c r="V77" s="134" t="s">
        <v>716</v>
      </c>
      <c r="W77" s="130"/>
      <c r="X77" s="130"/>
      <c r="Y77" s="130"/>
      <c r="Z77" s="130"/>
      <c r="AA77" s="130"/>
      <c r="AB77" s="130">
        <v>1006758</v>
      </c>
      <c r="AC77" s="130"/>
      <c r="AD77" s="130"/>
      <c r="AE77" s="130">
        <f t="shared" si="0"/>
        <v>1006758</v>
      </c>
    </row>
    <row r="78" spans="1:31">
      <c r="A78" s="134" t="s">
        <v>703</v>
      </c>
      <c r="B78" s="130"/>
      <c r="C78" s="130"/>
      <c r="D78" s="130"/>
      <c r="E78" s="130"/>
      <c r="F78" s="130">
        <v>1583980</v>
      </c>
      <c r="G78" s="130"/>
      <c r="H78" s="130"/>
      <c r="I78" s="130"/>
      <c r="J78" s="130"/>
      <c r="K78" s="130">
        <v>1583980</v>
      </c>
      <c r="V78" s="134" t="s">
        <v>570</v>
      </c>
      <c r="W78" s="130"/>
      <c r="X78" s="130"/>
      <c r="Y78" s="130"/>
      <c r="Z78" s="130"/>
      <c r="AA78" s="130">
        <v>18745831</v>
      </c>
      <c r="AB78" s="130"/>
      <c r="AC78" s="130"/>
      <c r="AD78" s="130"/>
      <c r="AE78" s="130">
        <f t="shared" si="0"/>
        <v>18745831</v>
      </c>
    </row>
    <row r="79" spans="1:31">
      <c r="A79" s="134" t="s">
        <v>440</v>
      </c>
      <c r="B79" s="130"/>
      <c r="C79" s="130"/>
      <c r="D79" s="130"/>
      <c r="E79" s="130">
        <v>0</v>
      </c>
      <c r="F79" s="130"/>
      <c r="G79" s="130"/>
      <c r="H79" s="130"/>
      <c r="I79" s="130"/>
      <c r="J79" s="130"/>
      <c r="K79" s="130">
        <v>0</v>
      </c>
      <c r="V79" s="134" t="s">
        <v>510</v>
      </c>
      <c r="W79" s="130"/>
      <c r="X79" s="130"/>
      <c r="Y79" s="130"/>
      <c r="Z79" s="130"/>
      <c r="AA79" s="130">
        <v>169990</v>
      </c>
      <c r="AB79" s="130"/>
      <c r="AC79" s="130"/>
      <c r="AD79" s="130"/>
      <c r="AE79" s="130">
        <f t="shared" si="0"/>
        <v>169990</v>
      </c>
    </row>
    <row r="80" spans="1:31">
      <c r="A80" s="134" t="s">
        <v>716</v>
      </c>
      <c r="B80" s="130"/>
      <c r="C80" s="130"/>
      <c r="D80" s="130"/>
      <c r="E80" s="130"/>
      <c r="F80" s="130"/>
      <c r="G80" s="130">
        <v>1006758</v>
      </c>
      <c r="H80" s="130"/>
      <c r="I80" s="130"/>
      <c r="J80" s="130"/>
      <c r="K80" s="130">
        <v>1006758</v>
      </c>
      <c r="V80" s="134" t="s">
        <v>65</v>
      </c>
      <c r="W80" s="130"/>
      <c r="X80" s="130"/>
      <c r="Y80" s="130"/>
      <c r="Z80" s="130"/>
      <c r="AA80" s="130">
        <v>1614437</v>
      </c>
      <c r="AB80" s="130">
        <v>12360946</v>
      </c>
      <c r="AC80" s="130">
        <v>1126080</v>
      </c>
      <c r="AD80" s="130">
        <v>696541</v>
      </c>
      <c r="AE80" s="130">
        <f t="shared" si="0"/>
        <v>15798004</v>
      </c>
    </row>
    <row r="81" spans="1:31">
      <c r="A81" s="134" t="s">
        <v>570</v>
      </c>
      <c r="B81" s="130"/>
      <c r="C81" s="130"/>
      <c r="D81" s="130"/>
      <c r="E81" s="130"/>
      <c r="F81" s="130">
        <v>18745831</v>
      </c>
      <c r="G81" s="130"/>
      <c r="H81" s="130"/>
      <c r="I81" s="130"/>
      <c r="J81" s="130"/>
      <c r="K81" s="130">
        <v>18745831</v>
      </c>
      <c r="V81" s="134" t="s">
        <v>286</v>
      </c>
      <c r="W81" s="130">
        <v>53453</v>
      </c>
      <c r="X81" s="130">
        <v>1837050</v>
      </c>
      <c r="Y81" s="130">
        <v>466773</v>
      </c>
      <c r="Z81" s="130">
        <v>1063577</v>
      </c>
      <c r="AA81" s="130">
        <v>4472143</v>
      </c>
      <c r="AB81" s="130">
        <v>2311603</v>
      </c>
      <c r="AC81" s="130"/>
      <c r="AD81" s="130">
        <v>294980</v>
      </c>
      <c r="AE81" s="130">
        <f t="shared" si="0"/>
        <v>10499579</v>
      </c>
    </row>
    <row r="82" spans="1:31">
      <c r="A82" s="134" t="s">
        <v>510</v>
      </c>
      <c r="B82" s="130"/>
      <c r="C82" s="130"/>
      <c r="D82" s="130"/>
      <c r="E82" s="130"/>
      <c r="F82" s="130">
        <v>169990</v>
      </c>
      <c r="G82" s="130"/>
      <c r="H82" s="130"/>
      <c r="I82" s="130"/>
      <c r="J82" s="130"/>
      <c r="K82" s="130">
        <v>169990</v>
      </c>
      <c r="V82" s="134" t="s">
        <v>662</v>
      </c>
      <c r="W82" s="130"/>
      <c r="X82" s="130"/>
      <c r="Y82" s="130"/>
      <c r="Z82" s="130"/>
      <c r="AA82" s="130">
        <v>635778</v>
      </c>
      <c r="AB82" s="130"/>
      <c r="AC82" s="130"/>
      <c r="AD82" s="130"/>
      <c r="AE82" s="130">
        <f t="shared" si="0"/>
        <v>635778</v>
      </c>
    </row>
    <row r="83" spans="1:31">
      <c r="A83" s="134" t="s">
        <v>65</v>
      </c>
      <c r="B83" s="130"/>
      <c r="C83" s="130"/>
      <c r="D83" s="130"/>
      <c r="E83" s="130"/>
      <c r="F83" s="130">
        <v>1614437</v>
      </c>
      <c r="G83" s="130">
        <v>12360946</v>
      </c>
      <c r="H83" s="130">
        <v>1126080</v>
      </c>
      <c r="I83" s="130">
        <v>696541</v>
      </c>
      <c r="J83" s="130"/>
      <c r="K83" s="130">
        <v>15798004</v>
      </c>
      <c r="V83" s="134" t="s">
        <v>325</v>
      </c>
      <c r="W83" s="130"/>
      <c r="X83" s="130">
        <v>36650000</v>
      </c>
      <c r="Y83" s="130"/>
      <c r="Z83" s="130"/>
      <c r="AA83" s="130"/>
      <c r="AB83" s="130"/>
      <c r="AC83" s="130"/>
      <c r="AD83" s="130"/>
      <c r="AE83" s="130">
        <f t="shared" si="0"/>
        <v>36650000</v>
      </c>
    </row>
    <row r="84" spans="1:31">
      <c r="A84" s="134" t="s">
        <v>286</v>
      </c>
      <c r="B84" s="130">
        <v>53453</v>
      </c>
      <c r="C84" s="130">
        <v>1837050</v>
      </c>
      <c r="D84" s="130">
        <v>466773</v>
      </c>
      <c r="E84" s="130">
        <v>1063577</v>
      </c>
      <c r="F84" s="130">
        <v>4472143</v>
      </c>
      <c r="G84" s="130">
        <v>2311603</v>
      </c>
      <c r="H84" s="130"/>
      <c r="I84" s="130">
        <v>294980</v>
      </c>
      <c r="J84" s="130"/>
      <c r="K84" s="130">
        <v>10499579</v>
      </c>
      <c r="V84" s="134" t="s">
        <v>424</v>
      </c>
      <c r="W84" s="130"/>
      <c r="X84" s="130"/>
      <c r="Y84" s="130"/>
      <c r="Z84" s="130">
        <v>174900</v>
      </c>
      <c r="AA84" s="130"/>
      <c r="AB84" s="130"/>
      <c r="AC84" s="130"/>
      <c r="AD84" s="130"/>
      <c r="AE84" s="130">
        <f t="shared" si="0"/>
        <v>174900</v>
      </c>
    </row>
    <row r="85" spans="1:31">
      <c r="A85" s="134" t="s">
        <v>662</v>
      </c>
      <c r="B85" s="130"/>
      <c r="C85" s="130"/>
      <c r="D85" s="130"/>
      <c r="E85" s="130"/>
      <c r="F85" s="130">
        <v>635778</v>
      </c>
      <c r="G85" s="130"/>
      <c r="H85" s="130"/>
      <c r="I85" s="130"/>
      <c r="J85" s="130"/>
      <c r="K85" s="130">
        <v>635778</v>
      </c>
      <c r="V85" s="134" t="s">
        <v>420</v>
      </c>
      <c r="W85" s="130"/>
      <c r="X85" s="130"/>
      <c r="Y85" s="130"/>
      <c r="Z85" s="130">
        <v>1111428</v>
      </c>
      <c r="AA85" s="130"/>
      <c r="AB85" s="130"/>
      <c r="AC85" s="130"/>
      <c r="AD85" s="130"/>
      <c r="AE85" s="130">
        <f t="shared" si="0"/>
        <v>1111428</v>
      </c>
    </row>
    <row r="86" spans="1:31">
      <c r="A86" s="134" t="s">
        <v>325</v>
      </c>
      <c r="B86" s="130"/>
      <c r="C86" s="130">
        <v>36650000</v>
      </c>
      <c r="D86" s="130"/>
      <c r="E86" s="130"/>
      <c r="F86" s="130"/>
      <c r="G86" s="130"/>
      <c r="H86" s="130"/>
      <c r="I86" s="130"/>
      <c r="J86" s="130"/>
      <c r="K86" s="130">
        <v>36650000</v>
      </c>
      <c r="V86" s="134" t="s">
        <v>659</v>
      </c>
      <c r="W86" s="130"/>
      <c r="X86" s="130"/>
      <c r="Y86" s="130"/>
      <c r="Z86" s="130"/>
      <c r="AA86" s="130">
        <v>20681</v>
      </c>
      <c r="AB86" s="130">
        <v>90811</v>
      </c>
      <c r="AC86" s="130">
        <v>14284</v>
      </c>
      <c r="AD86" s="130">
        <v>14275</v>
      </c>
      <c r="AE86" s="130">
        <f t="shared" si="0"/>
        <v>140051</v>
      </c>
    </row>
    <row r="87" spans="1:31">
      <c r="A87" s="134" t="s">
        <v>424</v>
      </c>
      <c r="B87" s="130"/>
      <c r="C87" s="130"/>
      <c r="D87" s="130"/>
      <c r="E87" s="130">
        <v>174900</v>
      </c>
      <c r="F87" s="130"/>
      <c r="G87" s="130"/>
      <c r="H87" s="130"/>
      <c r="I87" s="130"/>
      <c r="J87" s="130"/>
      <c r="K87" s="130">
        <v>174900</v>
      </c>
      <c r="V87" s="134" t="s">
        <v>350</v>
      </c>
      <c r="W87" s="130"/>
      <c r="X87" s="130">
        <v>75909</v>
      </c>
      <c r="Y87" s="130">
        <v>130272</v>
      </c>
      <c r="Z87" s="130">
        <v>669703</v>
      </c>
      <c r="AA87" s="130">
        <v>369995</v>
      </c>
      <c r="AB87" s="130">
        <v>184187</v>
      </c>
      <c r="AC87" s="130">
        <v>6205</v>
      </c>
      <c r="AD87" s="130">
        <v>6163</v>
      </c>
      <c r="AE87" s="130">
        <f t="shared" si="0"/>
        <v>1442434</v>
      </c>
    </row>
    <row r="88" spans="1:31">
      <c r="A88" s="134" t="s">
        <v>420</v>
      </c>
      <c r="B88" s="130"/>
      <c r="C88" s="130"/>
      <c r="D88" s="130"/>
      <c r="E88" s="130">
        <v>1111428</v>
      </c>
      <c r="F88" s="130"/>
      <c r="G88" s="130"/>
      <c r="H88" s="130"/>
      <c r="I88" s="130"/>
      <c r="J88" s="130"/>
      <c r="K88" s="130">
        <v>1111428</v>
      </c>
      <c r="V88" s="134" t="s">
        <v>715</v>
      </c>
      <c r="W88" s="130"/>
      <c r="X88" s="130"/>
      <c r="Y88" s="130"/>
      <c r="Z88" s="130"/>
      <c r="AA88" s="130"/>
      <c r="AB88" s="130">
        <v>14143</v>
      </c>
      <c r="AC88" s="130"/>
      <c r="AD88" s="130"/>
      <c r="AE88" s="130">
        <f t="shared" si="0"/>
        <v>14143</v>
      </c>
    </row>
    <row r="89" spans="1:31">
      <c r="A89" s="134" t="s">
        <v>659</v>
      </c>
      <c r="B89" s="130"/>
      <c r="C89" s="130"/>
      <c r="D89" s="130"/>
      <c r="E89" s="130"/>
      <c r="F89" s="130">
        <v>20681</v>
      </c>
      <c r="G89" s="130">
        <v>90811</v>
      </c>
      <c r="H89" s="130">
        <v>14284</v>
      </c>
      <c r="I89" s="130">
        <v>14275</v>
      </c>
      <c r="J89" s="130"/>
      <c r="K89" s="130">
        <v>140051</v>
      </c>
      <c r="V89" s="134" t="s">
        <v>488</v>
      </c>
      <c r="W89" s="130"/>
      <c r="X89" s="130"/>
      <c r="Y89" s="130"/>
      <c r="Z89" s="130">
        <v>54714</v>
      </c>
      <c r="AA89" s="130">
        <v>345763</v>
      </c>
      <c r="AB89" s="130">
        <v>374385</v>
      </c>
      <c r="AC89" s="130">
        <v>15676</v>
      </c>
      <c r="AD89" s="130">
        <v>139984</v>
      </c>
      <c r="AE89" s="130">
        <f t="shared" si="0"/>
        <v>930522</v>
      </c>
    </row>
    <row r="90" spans="1:31">
      <c r="A90" s="134" t="s">
        <v>350</v>
      </c>
      <c r="B90" s="130"/>
      <c r="C90" s="130">
        <v>75909</v>
      </c>
      <c r="D90" s="130">
        <v>130272</v>
      </c>
      <c r="E90" s="130">
        <v>669703</v>
      </c>
      <c r="F90" s="130">
        <v>369995</v>
      </c>
      <c r="G90" s="130">
        <v>184187</v>
      </c>
      <c r="H90" s="130">
        <v>6205</v>
      </c>
      <c r="I90" s="130">
        <v>6163</v>
      </c>
      <c r="J90" s="130"/>
      <c r="K90" s="130">
        <v>1442434</v>
      </c>
      <c r="V90" s="134" t="s">
        <v>649</v>
      </c>
      <c r="W90" s="130"/>
      <c r="X90" s="130"/>
      <c r="Y90" s="130"/>
      <c r="Z90" s="130"/>
      <c r="AA90" s="130">
        <v>275744</v>
      </c>
      <c r="AB90" s="130">
        <v>1284299</v>
      </c>
      <c r="AC90" s="130">
        <v>108756</v>
      </c>
      <c r="AD90" s="130">
        <v>108661</v>
      </c>
      <c r="AE90" s="130">
        <f t="shared" si="0"/>
        <v>1777460</v>
      </c>
    </row>
    <row r="91" spans="1:31">
      <c r="A91" s="134" t="s">
        <v>715</v>
      </c>
      <c r="B91" s="130"/>
      <c r="C91" s="130"/>
      <c r="D91" s="130"/>
      <c r="E91" s="130"/>
      <c r="F91" s="130"/>
      <c r="G91" s="130">
        <v>14143</v>
      </c>
      <c r="H91" s="130"/>
      <c r="I91" s="130"/>
      <c r="J91" s="130"/>
      <c r="K91" s="130">
        <v>14143</v>
      </c>
      <c r="V91" s="134" t="s">
        <v>388</v>
      </c>
      <c r="W91" s="130"/>
      <c r="X91" s="130"/>
      <c r="Y91" s="130">
        <v>1486800</v>
      </c>
      <c r="Z91" s="130">
        <v>3773000</v>
      </c>
      <c r="AA91" s="130"/>
      <c r="AB91" s="130"/>
      <c r="AC91" s="130"/>
      <c r="AD91" s="130"/>
      <c r="AE91" s="130">
        <f t="shared" si="0"/>
        <v>5259800</v>
      </c>
    </row>
    <row r="92" spans="1:31">
      <c r="A92" s="134" t="s">
        <v>488</v>
      </c>
      <c r="B92" s="130"/>
      <c r="C92" s="130"/>
      <c r="D92" s="130"/>
      <c r="E92" s="130">
        <v>54714</v>
      </c>
      <c r="F92" s="130">
        <v>345763</v>
      </c>
      <c r="G92" s="130">
        <v>374385</v>
      </c>
      <c r="H92" s="130">
        <v>15676</v>
      </c>
      <c r="I92" s="130">
        <v>139984</v>
      </c>
      <c r="J92" s="130"/>
      <c r="K92" s="130">
        <v>930522</v>
      </c>
      <c r="V92" s="134" t="s">
        <v>419</v>
      </c>
      <c r="W92" s="130"/>
      <c r="X92" s="130"/>
      <c r="Y92" s="130"/>
      <c r="Z92" s="130">
        <v>1567230</v>
      </c>
      <c r="AA92" s="130">
        <v>235620</v>
      </c>
      <c r="AB92" s="130">
        <v>327131</v>
      </c>
      <c r="AC92" s="130"/>
      <c r="AD92" s="130"/>
      <c r="AE92" s="130">
        <f t="shared" si="0"/>
        <v>2129981</v>
      </c>
    </row>
    <row r="93" spans="1:31">
      <c r="A93" s="134" t="s">
        <v>649</v>
      </c>
      <c r="B93" s="130"/>
      <c r="C93" s="130"/>
      <c r="D93" s="130"/>
      <c r="E93" s="130"/>
      <c r="F93" s="130">
        <v>275744</v>
      </c>
      <c r="G93" s="130">
        <v>1284299</v>
      </c>
      <c r="H93" s="130">
        <v>108756</v>
      </c>
      <c r="I93" s="130">
        <v>108661</v>
      </c>
      <c r="J93" s="130">
        <v>89531</v>
      </c>
      <c r="K93" s="130">
        <v>1866991</v>
      </c>
      <c r="V93" s="134" t="s">
        <v>395</v>
      </c>
      <c r="W93" s="130"/>
      <c r="X93" s="130"/>
      <c r="Y93" s="130">
        <v>1470400</v>
      </c>
      <c r="Z93" s="130">
        <v>2102400</v>
      </c>
      <c r="AA93" s="130"/>
      <c r="AB93" s="130"/>
      <c r="AC93" s="130"/>
      <c r="AD93" s="130"/>
      <c r="AE93" s="130">
        <f t="shared" si="0"/>
        <v>3572800</v>
      </c>
    </row>
    <row r="94" spans="1:31">
      <c r="A94" s="134" t="s">
        <v>388</v>
      </c>
      <c r="B94" s="130"/>
      <c r="C94" s="130"/>
      <c r="D94" s="130">
        <v>1486800</v>
      </c>
      <c r="E94" s="130">
        <v>3773000</v>
      </c>
      <c r="F94" s="130"/>
      <c r="G94" s="130"/>
      <c r="H94" s="130"/>
      <c r="I94" s="130"/>
      <c r="J94" s="130"/>
      <c r="K94" s="130">
        <v>5259800</v>
      </c>
      <c r="V94" s="134" t="s">
        <v>541</v>
      </c>
      <c r="W94" s="130"/>
      <c r="X94" s="130"/>
      <c r="Y94" s="130"/>
      <c r="Z94" s="130"/>
      <c r="AA94" s="130">
        <v>91910</v>
      </c>
      <c r="AB94" s="130"/>
      <c r="AC94" s="130"/>
      <c r="AD94" s="130"/>
      <c r="AE94" s="130">
        <f t="shared" si="0"/>
        <v>91910</v>
      </c>
    </row>
    <row r="95" spans="1:31">
      <c r="A95" s="134" t="s">
        <v>419</v>
      </c>
      <c r="B95" s="130"/>
      <c r="C95" s="130"/>
      <c r="D95" s="130"/>
      <c r="E95" s="130">
        <v>1567230</v>
      </c>
      <c r="F95" s="130">
        <v>235620</v>
      </c>
      <c r="G95" s="130">
        <v>327131</v>
      </c>
      <c r="H95" s="130"/>
      <c r="I95" s="130"/>
      <c r="J95" s="130"/>
      <c r="K95" s="130">
        <v>2129981</v>
      </c>
      <c r="V95" s="134" t="s">
        <v>94</v>
      </c>
      <c r="W95" s="130"/>
      <c r="X95" s="130"/>
      <c r="Y95" s="130"/>
      <c r="Z95" s="130"/>
      <c r="AA95" s="130">
        <v>292695</v>
      </c>
      <c r="AB95" s="130">
        <v>3623534</v>
      </c>
      <c r="AC95" s="130">
        <v>378600</v>
      </c>
      <c r="AD95" s="130"/>
      <c r="AE95" s="130">
        <f t="shared" si="0"/>
        <v>4294829</v>
      </c>
    </row>
    <row r="96" spans="1:31">
      <c r="A96" s="134" t="s">
        <v>395</v>
      </c>
      <c r="B96" s="130"/>
      <c r="C96" s="130"/>
      <c r="D96" s="130">
        <v>1470400</v>
      </c>
      <c r="E96" s="130">
        <v>2102400</v>
      </c>
      <c r="F96" s="130"/>
      <c r="G96" s="130"/>
      <c r="H96" s="130"/>
      <c r="I96" s="130"/>
      <c r="J96" s="130"/>
      <c r="K96" s="130">
        <v>3572800</v>
      </c>
      <c r="V96" s="134" t="s">
        <v>397</v>
      </c>
      <c r="W96" s="130"/>
      <c r="X96" s="130"/>
      <c r="Y96" s="130">
        <v>1475000</v>
      </c>
      <c r="Z96" s="130"/>
      <c r="AA96" s="130">
        <v>2950000</v>
      </c>
      <c r="AB96" s="130">
        <v>12541000</v>
      </c>
      <c r="AC96" s="130"/>
      <c r="AD96" s="130"/>
      <c r="AE96" s="130">
        <f t="shared" si="0"/>
        <v>16966000</v>
      </c>
    </row>
    <row r="97" spans="1:31">
      <c r="A97" s="134" t="s">
        <v>541</v>
      </c>
      <c r="B97" s="130"/>
      <c r="C97" s="130"/>
      <c r="D97" s="130"/>
      <c r="E97" s="130"/>
      <c r="F97" s="130">
        <v>91910</v>
      </c>
      <c r="G97" s="130"/>
      <c r="H97" s="130"/>
      <c r="I97" s="130"/>
      <c r="J97" s="130"/>
      <c r="K97" s="130">
        <v>91910</v>
      </c>
      <c r="V97" s="134" t="s">
        <v>444</v>
      </c>
      <c r="W97" s="130"/>
      <c r="X97" s="130"/>
      <c r="Y97" s="130"/>
      <c r="Z97" s="130">
        <v>7787806</v>
      </c>
      <c r="AA97" s="130"/>
      <c r="AB97" s="130"/>
      <c r="AC97" s="130"/>
      <c r="AD97" s="130"/>
      <c r="AE97" s="130">
        <f t="shared" si="0"/>
        <v>7787806</v>
      </c>
    </row>
    <row r="98" spans="1:31">
      <c r="A98" s="134" t="s">
        <v>94</v>
      </c>
      <c r="B98" s="130"/>
      <c r="C98" s="130"/>
      <c r="D98" s="130"/>
      <c r="E98" s="130"/>
      <c r="F98" s="130">
        <v>292695</v>
      </c>
      <c r="G98" s="130">
        <v>3623534</v>
      </c>
      <c r="H98" s="130">
        <v>378600</v>
      </c>
      <c r="I98" s="130"/>
      <c r="J98" s="130"/>
      <c r="K98" s="130">
        <v>4294829</v>
      </c>
      <c r="V98" s="134" t="s">
        <v>61</v>
      </c>
      <c r="W98" s="130"/>
      <c r="X98" s="130"/>
      <c r="Y98" s="130"/>
      <c r="Z98" s="130">
        <v>13396208</v>
      </c>
      <c r="AA98" s="130">
        <v>18878867</v>
      </c>
      <c r="AB98" s="130">
        <v>17795620</v>
      </c>
      <c r="AC98" s="130">
        <v>1307248</v>
      </c>
      <c r="AD98" s="130">
        <v>1243506</v>
      </c>
      <c r="AE98" s="130">
        <f t="shared" si="0"/>
        <v>52621449</v>
      </c>
    </row>
    <row r="99" spans="1:31">
      <c r="A99" s="134" t="s">
        <v>397</v>
      </c>
      <c r="B99" s="130"/>
      <c r="C99" s="130"/>
      <c r="D99" s="130">
        <v>1475000</v>
      </c>
      <c r="E99" s="130"/>
      <c r="F99" s="130">
        <v>2950000</v>
      </c>
      <c r="G99" s="130">
        <v>12541000</v>
      </c>
      <c r="H99" s="130"/>
      <c r="I99" s="130"/>
      <c r="J99" s="130"/>
      <c r="K99" s="130">
        <v>16966000</v>
      </c>
      <c r="V99" s="134" t="s">
        <v>296</v>
      </c>
      <c r="W99" s="130"/>
      <c r="X99" s="130">
        <v>2930716</v>
      </c>
      <c r="Y99" s="130">
        <v>12797004</v>
      </c>
      <c r="Z99" s="130"/>
      <c r="AA99" s="130"/>
      <c r="AB99" s="130"/>
      <c r="AC99" s="130"/>
      <c r="AD99" s="130"/>
      <c r="AE99" s="130">
        <f t="shared" si="0"/>
        <v>15727720</v>
      </c>
    </row>
    <row r="100" spans="1:31">
      <c r="A100" s="134" t="s">
        <v>444</v>
      </c>
      <c r="B100" s="130"/>
      <c r="C100" s="130"/>
      <c r="D100" s="130"/>
      <c r="E100" s="130">
        <v>7787806</v>
      </c>
      <c r="F100" s="130"/>
      <c r="G100" s="130"/>
      <c r="H100" s="130"/>
      <c r="I100" s="130"/>
      <c r="J100" s="130"/>
      <c r="K100" s="130">
        <v>7787806</v>
      </c>
      <c r="V100" s="134" t="s">
        <v>732</v>
      </c>
      <c r="W100" s="130"/>
      <c r="X100" s="130"/>
      <c r="Y100" s="130"/>
      <c r="Z100" s="130"/>
      <c r="AA100" s="130"/>
      <c r="AB100" s="130">
        <v>48100</v>
      </c>
      <c r="AC100" s="130"/>
      <c r="AD100" s="130"/>
      <c r="AE100" s="130">
        <f t="shared" si="0"/>
        <v>48100</v>
      </c>
    </row>
    <row r="101" spans="1:31">
      <c r="A101" s="134" t="s">
        <v>61</v>
      </c>
      <c r="B101" s="130"/>
      <c r="C101" s="130"/>
      <c r="D101" s="130"/>
      <c r="E101" s="130">
        <v>13396208</v>
      </c>
      <c r="F101" s="130">
        <v>18878867</v>
      </c>
      <c r="G101" s="130">
        <v>17795620</v>
      </c>
      <c r="H101" s="130">
        <v>1307248</v>
      </c>
      <c r="I101" s="130">
        <v>1243506</v>
      </c>
      <c r="J101" s="130"/>
      <c r="K101" s="130">
        <v>52621449</v>
      </c>
      <c r="V101" s="134" t="s">
        <v>282</v>
      </c>
      <c r="W101" s="130">
        <v>787478</v>
      </c>
      <c r="X101" s="130">
        <v>4139685</v>
      </c>
      <c r="Y101" s="130"/>
      <c r="Z101" s="130"/>
      <c r="AA101" s="130"/>
      <c r="AB101" s="130"/>
      <c r="AC101" s="130"/>
      <c r="AD101" s="130"/>
      <c r="AE101" s="130">
        <f t="shared" si="0"/>
        <v>4927163</v>
      </c>
    </row>
    <row r="102" spans="1:31">
      <c r="A102" s="134" t="s">
        <v>296</v>
      </c>
      <c r="B102" s="130"/>
      <c r="C102" s="130">
        <v>2930716</v>
      </c>
      <c r="D102" s="130">
        <v>12797004</v>
      </c>
      <c r="E102" s="130"/>
      <c r="F102" s="130"/>
      <c r="G102" s="130"/>
      <c r="H102" s="130"/>
      <c r="I102" s="130"/>
      <c r="J102" s="130"/>
      <c r="K102" s="130">
        <v>15727720</v>
      </c>
      <c r="V102" s="134" t="s">
        <v>411</v>
      </c>
      <c r="W102" s="130"/>
      <c r="X102" s="130"/>
      <c r="Y102" s="130"/>
      <c r="Z102" s="130">
        <v>121770</v>
      </c>
      <c r="AA102" s="130"/>
      <c r="AB102" s="130"/>
      <c r="AC102" s="130">
        <v>895980</v>
      </c>
      <c r="AD102" s="130"/>
      <c r="AE102" s="130">
        <f t="shared" si="0"/>
        <v>1017750</v>
      </c>
    </row>
    <row r="103" spans="1:31">
      <c r="A103" s="134" t="s">
        <v>732</v>
      </c>
      <c r="B103" s="130"/>
      <c r="C103" s="130"/>
      <c r="D103" s="130"/>
      <c r="E103" s="130"/>
      <c r="F103" s="130"/>
      <c r="G103" s="130">
        <v>48100</v>
      </c>
      <c r="H103" s="130"/>
      <c r="I103" s="130"/>
      <c r="J103" s="130"/>
      <c r="K103" s="130">
        <v>48100</v>
      </c>
      <c r="V103" s="134" t="s">
        <v>679</v>
      </c>
      <c r="W103" s="130"/>
      <c r="X103" s="130"/>
      <c r="Y103" s="130"/>
      <c r="Z103" s="130"/>
      <c r="AA103" s="130">
        <v>117810</v>
      </c>
      <c r="AB103" s="130">
        <v>3046400</v>
      </c>
      <c r="AC103" s="130"/>
      <c r="AD103" s="130">
        <v>178500</v>
      </c>
      <c r="AE103" s="130">
        <f t="shared" si="0"/>
        <v>3342710</v>
      </c>
    </row>
    <row r="104" spans="1:31">
      <c r="A104" s="134" t="s">
        <v>282</v>
      </c>
      <c r="B104" s="130">
        <v>787478</v>
      </c>
      <c r="C104" s="130">
        <v>4139685</v>
      </c>
      <c r="D104" s="130"/>
      <c r="E104" s="130"/>
      <c r="F104" s="130"/>
      <c r="G104" s="130"/>
      <c r="H104" s="130"/>
      <c r="I104" s="130"/>
      <c r="J104" s="130"/>
      <c r="K104" s="130">
        <v>4927163</v>
      </c>
      <c r="V104" s="134" t="s">
        <v>312</v>
      </c>
      <c r="W104" s="130"/>
      <c r="X104" s="130">
        <v>644590</v>
      </c>
      <c r="Y104" s="130">
        <v>2579780</v>
      </c>
      <c r="Z104" s="130">
        <v>1969780</v>
      </c>
      <c r="AA104" s="130">
        <v>5245530</v>
      </c>
      <c r="AB104" s="130">
        <v>3936520</v>
      </c>
      <c r="AC104" s="130"/>
      <c r="AD104" s="130"/>
      <c r="AE104" s="130">
        <f t="shared" si="0"/>
        <v>14376200</v>
      </c>
    </row>
    <row r="105" spans="1:31">
      <c r="A105" s="134" t="s">
        <v>411</v>
      </c>
      <c r="B105" s="130"/>
      <c r="C105" s="130"/>
      <c r="D105" s="130"/>
      <c r="E105" s="130">
        <v>121770</v>
      </c>
      <c r="F105" s="130"/>
      <c r="G105" s="130"/>
      <c r="H105" s="130">
        <v>895980</v>
      </c>
      <c r="I105" s="130"/>
      <c r="J105" s="130"/>
      <c r="K105" s="130">
        <v>1017750</v>
      </c>
      <c r="V105" s="134" t="s">
        <v>629</v>
      </c>
      <c r="W105" s="130"/>
      <c r="X105" s="130"/>
      <c r="Y105" s="130"/>
      <c r="Z105" s="130"/>
      <c r="AA105" s="130">
        <v>692000</v>
      </c>
      <c r="AB105" s="130"/>
      <c r="AC105" s="130"/>
      <c r="AD105" s="130"/>
      <c r="AE105" s="130">
        <f t="shared" si="0"/>
        <v>692000</v>
      </c>
    </row>
    <row r="106" spans="1:31">
      <c r="A106" s="134" t="s">
        <v>679</v>
      </c>
      <c r="B106" s="130"/>
      <c r="C106" s="130"/>
      <c r="D106" s="130"/>
      <c r="E106" s="130"/>
      <c r="F106" s="130">
        <v>117810</v>
      </c>
      <c r="G106" s="130">
        <v>3046400</v>
      </c>
      <c r="H106" s="130"/>
      <c r="I106" s="130">
        <v>178500</v>
      </c>
      <c r="J106" s="130"/>
      <c r="K106" s="130">
        <v>3342710</v>
      </c>
      <c r="V106" s="134" t="s">
        <v>576</v>
      </c>
      <c r="W106" s="130"/>
      <c r="X106" s="130"/>
      <c r="Y106" s="130"/>
      <c r="Z106" s="130"/>
      <c r="AA106" s="130">
        <v>7440801</v>
      </c>
      <c r="AB106" s="130"/>
      <c r="AC106" s="130"/>
      <c r="AD106" s="130"/>
      <c r="AE106" s="130">
        <f t="shared" si="0"/>
        <v>7440801</v>
      </c>
    </row>
    <row r="107" spans="1:31">
      <c r="A107" s="134" t="s">
        <v>312</v>
      </c>
      <c r="B107" s="130"/>
      <c r="C107" s="130">
        <v>644590</v>
      </c>
      <c r="D107" s="130">
        <v>2579780</v>
      </c>
      <c r="E107" s="130">
        <v>1969780</v>
      </c>
      <c r="F107" s="130">
        <v>5245530</v>
      </c>
      <c r="G107" s="130">
        <v>3936520</v>
      </c>
      <c r="H107" s="130"/>
      <c r="I107" s="130"/>
      <c r="J107" s="130"/>
      <c r="K107" s="130">
        <v>14376200</v>
      </c>
      <c r="V107" s="134" t="s">
        <v>463</v>
      </c>
      <c r="W107" s="130"/>
      <c r="X107" s="130"/>
      <c r="Y107" s="130"/>
      <c r="Z107" s="130">
        <v>195800</v>
      </c>
      <c r="AA107" s="130"/>
      <c r="AB107" s="130"/>
      <c r="AC107" s="130"/>
      <c r="AD107" s="130"/>
      <c r="AE107" s="130">
        <f t="shared" si="0"/>
        <v>195800</v>
      </c>
    </row>
    <row r="108" spans="1:31">
      <c r="A108" s="134" t="s">
        <v>629</v>
      </c>
      <c r="B108" s="130"/>
      <c r="C108" s="130"/>
      <c r="D108" s="130"/>
      <c r="E108" s="130"/>
      <c r="F108" s="130">
        <v>692000</v>
      </c>
      <c r="G108" s="130"/>
      <c r="H108" s="130"/>
      <c r="I108" s="130"/>
      <c r="J108" s="130"/>
      <c r="K108" s="130">
        <v>692000</v>
      </c>
      <c r="V108" s="134" t="s">
        <v>691</v>
      </c>
      <c r="W108" s="130"/>
      <c r="X108" s="130"/>
      <c r="Y108" s="130"/>
      <c r="Z108" s="130"/>
      <c r="AA108" s="130">
        <v>76050</v>
      </c>
      <c r="AB108" s="130">
        <v>122550</v>
      </c>
      <c r="AC108" s="130"/>
      <c r="AD108" s="130"/>
      <c r="AE108" s="130">
        <f t="shared" si="0"/>
        <v>198600</v>
      </c>
    </row>
    <row r="109" spans="1:31">
      <c r="A109" s="134" t="s">
        <v>576</v>
      </c>
      <c r="B109" s="130"/>
      <c r="C109" s="130"/>
      <c r="D109" s="130"/>
      <c r="E109" s="130"/>
      <c r="F109" s="130">
        <v>7440801</v>
      </c>
      <c r="G109" s="130"/>
      <c r="H109" s="130"/>
      <c r="I109" s="130"/>
      <c r="J109" s="130"/>
      <c r="K109" s="130">
        <v>7440801</v>
      </c>
      <c r="V109" s="134" t="s">
        <v>489</v>
      </c>
      <c r="W109" s="130"/>
      <c r="X109" s="130"/>
      <c r="Y109" s="130"/>
      <c r="Z109" s="130">
        <v>89993</v>
      </c>
      <c r="AA109" s="130"/>
      <c r="AB109" s="130"/>
      <c r="AC109" s="130"/>
      <c r="AD109" s="130"/>
      <c r="AE109" s="130">
        <f t="shared" si="0"/>
        <v>89993</v>
      </c>
    </row>
    <row r="110" spans="1:31">
      <c r="A110" s="134" t="s">
        <v>463</v>
      </c>
      <c r="B110" s="130"/>
      <c r="C110" s="130"/>
      <c r="D110" s="130"/>
      <c r="E110" s="130">
        <v>195800</v>
      </c>
      <c r="F110" s="130"/>
      <c r="G110" s="130"/>
      <c r="H110" s="130"/>
      <c r="I110" s="130"/>
      <c r="J110" s="130"/>
      <c r="K110" s="130">
        <v>195800</v>
      </c>
      <c r="V110" s="134" t="s">
        <v>458</v>
      </c>
      <c r="W110" s="130"/>
      <c r="X110" s="130"/>
      <c r="Y110" s="130"/>
      <c r="Z110" s="130">
        <v>3209555</v>
      </c>
      <c r="AA110" s="130"/>
      <c r="AB110" s="130"/>
      <c r="AC110" s="130"/>
      <c r="AD110" s="130"/>
      <c r="AE110" s="130">
        <f t="shared" si="0"/>
        <v>3209555</v>
      </c>
    </row>
    <row r="111" spans="1:31">
      <c r="A111" s="134" t="s">
        <v>691</v>
      </c>
      <c r="B111" s="130"/>
      <c r="C111" s="130"/>
      <c r="D111" s="130"/>
      <c r="E111" s="130"/>
      <c r="F111" s="130">
        <v>76050</v>
      </c>
      <c r="G111" s="130">
        <v>122550</v>
      </c>
      <c r="H111" s="130"/>
      <c r="I111" s="130"/>
      <c r="J111" s="130"/>
      <c r="K111" s="130">
        <v>198600</v>
      </c>
      <c r="V111" s="134" t="s">
        <v>644</v>
      </c>
      <c r="W111" s="130"/>
      <c r="X111" s="130"/>
      <c r="Y111" s="130"/>
      <c r="Z111" s="130"/>
      <c r="AA111" s="130">
        <v>32823</v>
      </c>
      <c r="AB111" s="130"/>
      <c r="AC111" s="130"/>
      <c r="AD111" s="130"/>
      <c r="AE111" s="130">
        <f t="shared" si="0"/>
        <v>32823</v>
      </c>
    </row>
    <row r="112" spans="1:31">
      <c r="A112" s="134" t="s">
        <v>489</v>
      </c>
      <c r="B112" s="130"/>
      <c r="C112" s="130"/>
      <c r="D112" s="130"/>
      <c r="E112" s="130">
        <v>89993</v>
      </c>
      <c r="F112" s="130"/>
      <c r="G112" s="130"/>
      <c r="H112" s="130"/>
      <c r="I112" s="130"/>
      <c r="J112" s="130"/>
      <c r="K112" s="130">
        <v>89993</v>
      </c>
      <c r="V112" s="134" t="s">
        <v>317</v>
      </c>
      <c r="W112" s="130"/>
      <c r="X112" s="130">
        <v>4076750</v>
      </c>
      <c r="Y112" s="130">
        <v>1519960</v>
      </c>
      <c r="Z112" s="130">
        <v>8438780</v>
      </c>
      <c r="AA112" s="130">
        <v>2605890</v>
      </c>
      <c r="AB112" s="130">
        <v>43810720</v>
      </c>
      <c r="AC112" s="130">
        <v>108983</v>
      </c>
      <c r="AD112" s="130"/>
      <c r="AE112" s="130">
        <f t="shared" si="0"/>
        <v>60561083</v>
      </c>
    </row>
    <row r="113" spans="1:31">
      <c r="A113" s="134" t="s">
        <v>458</v>
      </c>
      <c r="B113" s="130"/>
      <c r="C113" s="130"/>
      <c r="D113" s="130"/>
      <c r="E113" s="130">
        <v>3209555</v>
      </c>
      <c r="F113" s="130"/>
      <c r="G113" s="130"/>
      <c r="H113" s="130"/>
      <c r="I113" s="130"/>
      <c r="J113" s="130"/>
      <c r="K113" s="130">
        <v>3209555</v>
      </c>
      <c r="V113" s="134" t="s">
        <v>425</v>
      </c>
      <c r="W113" s="130"/>
      <c r="X113" s="130"/>
      <c r="Y113" s="130"/>
      <c r="Z113" s="130">
        <v>322910</v>
      </c>
      <c r="AA113" s="130"/>
      <c r="AB113" s="130"/>
      <c r="AC113" s="130"/>
      <c r="AD113" s="130"/>
      <c r="AE113" s="130">
        <f t="shared" si="0"/>
        <v>322910</v>
      </c>
    </row>
    <row r="114" spans="1:31">
      <c r="A114" s="134" t="s">
        <v>644</v>
      </c>
      <c r="B114" s="130"/>
      <c r="C114" s="130"/>
      <c r="D114" s="130"/>
      <c r="E114" s="130"/>
      <c r="F114" s="130">
        <v>32823</v>
      </c>
      <c r="G114" s="130"/>
      <c r="H114" s="130"/>
      <c r="I114" s="130"/>
      <c r="J114" s="130"/>
      <c r="K114" s="130">
        <v>32823</v>
      </c>
      <c r="V114" s="134" t="s">
        <v>517</v>
      </c>
      <c r="W114" s="130"/>
      <c r="X114" s="130"/>
      <c r="Y114" s="130"/>
      <c r="Z114" s="130"/>
      <c r="AA114" s="130">
        <v>891962</v>
      </c>
      <c r="AB114" s="130"/>
      <c r="AC114" s="130"/>
      <c r="AD114" s="130"/>
      <c r="AE114" s="130">
        <f t="shared" si="0"/>
        <v>891962</v>
      </c>
    </row>
    <row r="115" spans="1:31">
      <c r="A115" s="134" t="s">
        <v>317</v>
      </c>
      <c r="B115" s="130"/>
      <c r="C115" s="130">
        <v>4076750</v>
      </c>
      <c r="D115" s="130">
        <v>1519960</v>
      </c>
      <c r="E115" s="130">
        <v>8438780</v>
      </c>
      <c r="F115" s="130">
        <v>2605890</v>
      </c>
      <c r="G115" s="130">
        <v>43810720</v>
      </c>
      <c r="H115" s="130">
        <v>108983</v>
      </c>
      <c r="I115" s="130"/>
      <c r="J115" s="130"/>
      <c r="K115" s="130">
        <v>60561083</v>
      </c>
      <c r="V115" s="134" t="s">
        <v>59</v>
      </c>
      <c r="W115" s="130"/>
      <c r="X115" s="130"/>
      <c r="Y115" s="130"/>
      <c r="Z115" s="130"/>
      <c r="AA115" s="130">
        <v>14824597</v>
      </c>
      <c r="AB115" s="130">
        <v>25479912</v>
      </c>
      <c r="AC115" s="130">
        <v>1424706</v>
      </c>
      <c r="AD115" s="130">
        <v>259984</v>
      </c>
      <c r="AE115" s="130">
        <f t="shared" si="0"/>
        <v>41989199</v>
      </c>
    </row>
    <row r="116" spans="1:31">
      <c r="A116" s="134" t="s">
        <v>425</v>
      </c>
      <c r="B116" s="130"/>
      <c r="C116" s="130"/>
      <c r="D116" s="130"/>
      <c r="E116" s="130">
        <v>322910</v>
      </c>
      <c r="F116" s="130"/>
      <c r="G116" s="130"/>
      <c r="H116" s="130"/>
      <c r="I116" s="130"/>
      <c r="J116" s="130"/>
      <c r="K116" s="130">
        <v>322910</v>
      </c>
      <c r="V116" s="134" t="s">
        <v>521</v>
      </c>
      <c r="W116" s="130"/>
      <c r="X116" s="130"/>
      <c r="Y116" s="130"/>
      <c r="Z116" s="130"/>
      <c r="AA116" s="130">
        <v>112668</v>
      </c>
      <c r="AB116" s="130"/>
      <c r="AC116" s="130"/>
      <c r="AD116" s="130">
        <v>19890</v>
      </c>
      <c r="AE116" s="130">
        <f t="shared" si="0"/>
        <v>132558</v>
      </c>
    </row>
    <row r="117" spans="1:31">
      <c r="A117" s="134" t="s">
        <v>517</v>
      </c>
      <c r="B117" s="130"/>
      <c r="C117" s="130"/>
      <c r="D117" s="130"/>
      <c r="E117" s="130"/>
      <c r="F117" s="130">
        <v>891962</v>
      </c>
      <c r="G117" s="130"/>
      <c r="H117" s="130"/>
      <c r="I117" s="130"/>
      <c r="J117" s="130"/>
      <c r="K117" s="130">
        <v>891962</v>
      </c>
      <c r="V117" s="134" t="s">
        <v>686</v>
      </c>
      <c r="W117" s="130"/>
      <c r="X117" s="130"/>
      <c r="Y117" s="130"/>
      <c r="Z117" s="130"/>
      <c r="AA117" s="130">
        <v>130500</v>
      </c>
      <c r="AB117" s="130">
        <v>71200</v>
      </c>
      <c r="AC117" s="130"/>
      <c r="AD117" s="130"/>
      <c r="AE117" s="130">
        <f t="shared" si="0"/>
        <v>201700</v>
      </c>
    </row>
    <row r="118" spans="1:31">
      <c r="A118" s="134" t="s">
        <v>59</v>
      </c>
      <c r="B118" s="130"/>
      <c r="C118" s="130"/>
      <c r="D118" s="130"/>
      <c r="E118" s="130"/>
      <c r="F118" s="130">
        <v>14824597</v>
      </c>
      <c r="G118" s="130">
        <v>25479912</v>
      </c>
      <c r="H118" s="130">
        <v>1424706</v>
      </c>
      <c r="I118" s="130">
        <v>259984</v>
      </c>
      <c r="J118" s="130"/>
      <c r="K118" s="130">
        <v>41989199</v>
      </c>
      <c r="V118" s="134" t="s">
        <v>687</v>
      </c>
      <c r="W118" s="130"/>
      <c r="X118" s="130"/>
      <c r="Y118" s="130"/>
      <c r="Z118" s="130"/>
      <c r="AA118" s="130">
        <v>1943800</v>
      </c>
      <c r="AB118" s="130">
        <v>3002794</v>
      </c>
      <c r="AC118" s="130"/>
      <c r="AD118" s="130"/>
      <c r="AE118" s="130">
        <f t="shared" si="0"/>
        <v>4946594</v>
      </c>
    </row>
    <row r="119" spans="1:31">
      <c r="A119" s="134" t="s">
        <v>521</v>
      </c>
      <c r="B119" s="130"/>
      <c r="C119" s="130"/>
      <c r="D119" s="130"/>
      <c r="E119" s="130"/>
      <c r="F119" s="130">
        <v>112668</v>
      </c>
      <c r="G119" s="130"/>
      <c r="H119" s="130"/>
      <c r="I119" s="130">
        <v>19890</v>
      </c>
      <c r="J119" s="130"/>
      <c r="K119" s="130">
        <v>132558</v>
      </c>
      <c r="V119" s="134" t="s">
        <v>519</v>
      </c>
      <c r="W119" s="130"/>
      <c r="X119" s="130"/>
      <c r="Y119" s="130"/>
      <c r="Z119" s="130"/>
      <c r="AA119" s="130">
        <v>418600</v>
      </c>
      <c r="AB119" s="130"/>
      <c r="AC119" s="130"/>
      <c r="AD119" s="130"/>
      <c r="AE119" s="130">
        <f t="shared" ref="AE119:AE182" si="1">SUM(W119:AD119)</f>
        <v>418600</v>
      </c>
    </row>
    <row r="120" spans="1:31">
      <c r="A120" s="134" t="s">
        <v>686</v>
      </c>
      <c r="B120" s="130"/>
      <c r="C120" s="130"/>
      <c r="D120" s="130"/>
      <c r="E120" s="130"/>
      <c r="F120" s="130">
        <v>130500</v>
      </c>
      <c r="G120" s="130">
        <v>71200</v>
      </c>
      <c r="H120" s="130"/>
      <c r="I120" s="130"/>
      <c r="J120" s="130"/>
      <c r="K120" s="130">
        <v>201700</v>
      </c>
      <c r="V120" s="134" t="s">
        <v>412</v>
      </c>
      <c r="W120" s="130"/>
      <c r="X120" s="130"/>
      <c r="Y120" s="130"/>
      <c r="Z120" s="130">
        <v>4107439</v>
      </c>
      <c r="AA120" s="130">
        <v>3726857</v>
      </c>
      <c r="AB120" s="130"/>
      <c r="AC120" s="130"/>
      <c r="AD120" s="130"/>
      <c r="AE120" s="130">
        <f t="shared" si="1"/>
        <v>7834296</v>
      </c>
    </row>
    <row r="121" spans="1:31">
      <c r="A121" s="134" t="s">
        <v>687</v>
      </c>
      <c r="B121" s="130"/>
      <c r="C121" s="130"/>
      <c r="D121" s="130"/>
      <c r="E121" s="130"/>
      <c r="F121" s="130">
        <v>1943800</v>
      </c>
      <c r="G121" s="130">
        <v>3002794</v>
      </c>
      <c r="H121" s="130"/>
      <c r="I121" s="130"/>
      <c r="J121" s="130"/>
      <c r="K121" s="130">
        <v>4946594</v>
      </c>
      <c r="V121" s="134" t="s">
        <v>755</v>
      </c>
      <c r="W121" s="130"/>
      <c r="X121" s="130"/>
      <c r="Y121" s="130"/>
      <c r="Z121" s="130"/>
      <c r="AA121" s="130"/>
      <c r="AB121" s="130">
        <v>1467091</v>
      </c>
      <c r="AC121" s="130"/>
      <c r="AD121" s="130"/>
      <c r="AE121" s="130">
        <f t="shared" si="1"/>
        <v>1467091</v>
      </c>
    </row>
    <row r="122" spans="1:31">
      <c r="A122" s="134" t="s">
        <v>519</v>
      </c>
      <c r="B122" s="130"/>
      <c r="C122" s="130"/>
      <c r="D122" s="130"/>
      <c r="E122" s="130"/>
      <c r="F122" s="130">
        <v>418600</v>
      </c>
      <c r="G122" s="130"/>
      <c r="H122" s="130"/>
      <c r="I122" s="130"/>
      <c r="J122" s="130"/>
      <c r="K122" s="130">
        <v>418600</v>
      </c>
      <c r="V122" s="134" t="s">
        <v>500</v>
      </c>
      <c r="W122" s="130"/>
      <c r="X122" s="130"/>
      <c r="Y122" s="130"/>
      <c r="Z122" s="130"/>
      <c r="AA122" s="130">
        <v>299989</v>
      </c>
      <c r="AB122" s="130"/>
      <c r="AC122" s="130"/>
      <c r="AD122" s="130"/>
      <c r="AE122" s="130">
        <f t="shared" si="1"/>
        <v>299989</v>
      </c>
    </row>
    <row r="123" spans="1:31">
      <c r="A123" s="134" t="s">
        <v>412</v>
      </c>
      <c r="B123" s="130"/>
      <c r="C123" s="130"/>
      <c r="D123" s="130"/>
      <c r="E123" s="130">
        <v>4107439</v>
      </c>
      <c r="F123" s="130">
        <v>3726857</v>
      </c>
      <c r="G123" s="130"/>
      <c r="H123" s="130"/>
      <c r="I123" s="130"/>
      <c r="J123" s="130"/>
      <c r="K123" s="130">
        <v>7834296</v>
      </c>
      <c r="V123" s="134" t="s">
        <v>438</v>
      </c>
      <c r="W123" s="130"/>
      <c r="X123" s="130"/>
      <c r="Y123" s="130"/>
      <c r="Z123" s="130">
        <v>460720</v>
      </c>
      <c r="AA123" s="130"/>
      <c r="AB123" s="130"/>
      <c r="AC123" s="130"/>
      <c r="AD123" s="130"/>
      <c r="AE123" s="130">
        <f t="shared" si="1"/>
        <v>460720</v>
      </c>
    </row>
    <row r="124" spans="1:31">
      <c r="A124" s="134" t="s">
        <v>755</v>
      </c>
      <c r="B124" s="130"/>
      <c r="C124" s="130"/>
      <c r="D124" s="130"/>
      <c r="E124" s="130"/>
      <c r="F124" s="130"/>
      <c r="G124" s="130">
        <v>1467091</v>
      </c>
      <c r="H124" s="130"/>
      <c r="I124" s="130"/>
      <c r="J124" s="130"/>
      <c r="K124" s="130">
        <v>1467091</v>
      </c>
      <c r="V124" s="134" t="s">
        <v>389</v>
      </c>
      <c r="W124" s="130"/>
      <c r="X124" s="130"/>
      <c r="Y124" s="130">
        <v>0</v>
      </c>
      <c r="Z124" s="130"/>
      <c r="AA124" s="130"/>
      <c r="AB124" s="130"/>
      <c r="AC124" s="130"/>
      <c r="AD124" s="130"/>
      <c r="AE124" s="130">
        <f t="shared" si="1"/>
        <v>0</v>
      </c>
    </row>
    <row r="125" spans="1:31">
      <c r="A125" s="134" t="s">
        <v>500</v>
      </c>
      <c r="B125" s="130"/>
      <c r="C125" s="130"/>
      <c r="D125" s="130"/>
      <c r="E125" s="130"/>
      <c r="F125" s="130">
        <v>299989</v>
      </c>
      <c r="G125" s="130"/>
      <c r="H125" s="130"/>
      <c r="I125" s="130"/>
      <c r="J125" s="130"/>
      <c r="K125" s="130">
        <v>299989</v>
      </c>
      <c r="V125" s="134" t="s">
        <v>49</v>
      </c>
      <c r="W125" s="130"/>
      <c r="X125" s="130"/>
      <c r="Y125" s="130"/>
      <c r="Z125" s="130"/>
      <c r="AA125" s="130">
        <v>1149023</v>
      </c>
      <c r="AB125" s="130">
        <v>2987994</v>
      </c>
      <c r="AC125" s="130">
        <v>179250</v>
      </c>
      <c r="AD125" s="130"/>
      <c r="AE125" s="130">
        <f t="shared" si="1"/>
        <v>4316267</v>
      </c>
    </row>
    <row r="126" spans="1:31">
      <c r="A126" s="134" t="s">
        <v>438</v>
      </c>
      <c r="B126" s="130"/>
      <c r="C126" s="130"/>
      <c r="D126" s="130"/>
      <c r="E126" s="130">
        <v>460720</v>
      </c>
      <c r="F126" s="130"/>
      <c r="G126" s="130"/>
      <c r="H126" s="130"/>
      <c r="I126" s="130"/>
      <c r="J126" s="130"/>
      <c r="K126" s="130">
        <v>460720</v>
      </c>
      <c r="V126" s="134" t="s">
        <v>720</v>
      </c>
      <c r="W126" s="130"/>
      <c r="X126" s="130"/>
      <c r="Y126" s="130"/>
      <c r="Z126" s="130"/>
      <c r="AA126" s="130"/>
      <c r="AB126" s="130">
        <v>1342290</v>
      </c>
      <c r="AC126" s="130"/>
      <c r="AD126" s="130"/>
      <c r="AE126" s="130">
        <f t="shared" si="1"/>
        <v>1342290</v>
      </c>
    </row>
    <row r="127" spans="1:31">
      <c r="A127" s="134" t="s">
        <v>389</v>
      </c>
      <c r="B127" s="130"/>
      <c r="C127" s="130"/>
      <c r="D127" s="130">
        <v>0</v>
      </c>
      <c r="E127" s="130"/>
      <c r="F127" s="130"/>
      <c r="G127" s="130"/>
      <c r="H127" s="130"/>
      <c r="I127" s="130"/>
      <c r="J127" s="130"/>
      <c r="K127" s="130">
        <v>0</v>
      </c>
      <c r="V127" s="134" t="s">
        <v>329</v>
      </c>
      <c r="W127" s="130"/>
      <c r="X127" s="130">
        <v>764473</v>
      </c>
      <c r="Y127" s="130"/>
      <c r="Z127" s="130"/>
      <c r="AA127" s="130"/>
      <c r="AB127" s="130"/>
      <c r="AC127" s="130"/>
      <c r="AD127" s="130"/>
      <c r="AE127" s="130">
        <f t="shared" si="1"/>
        <v>764473</v>
      </c>
    </row>
    <row r="128" spans="1:31">
      <c r="A128" s="134" t="s">
        <v>49</v>
      </c>
      <c r="B128" s="130"/>
      <c r="C128" s="130"/>
      <c r="D128" s="130"/>
      <c r="E128" s="130"/>
      <c r="F128" s="130">
        <v>1149023</v>
      </c>
      <c r="G128" s="130">
        <v>2987994</v>
      </c>
      <c r="H128" s="130">
        <v>179250</v>
      </c>
      <c r="I128" s="130"/>
      <c r="J128" s="130"/>
      <c r="K128" s="130">
        <v>4316267</v>
      </c>
      <c r="V128" s="134" t="s">
        <v>403</v>
      </c>
      <c r="W128" s="130"/>
      <c r="X128" s="130"/>
      <c r="Y128" s="130"/>
      <c r="Z128" s="130">
        <v>1880200</v>
      </c>
      <c r="AA128" s="130"/>
      <c r="AB128" s="130">
        <v>4343500</v>
      </c>
      <c r="AC128" s="130"/>
      <c r="AD128" s="130"/>
      <c r="AE128" s="130">
        <f t="shared" si="1"/>
        <v>6223700</v>
      </c>
    </row>
    <row r="129" spans="1:31">
      <c r="A129" s="134" t="s">
        <v>720</v>
      </c>
      <c r="B129" s="130"/>
      <c r="C129" s="130"/>
      <c r="D129" s="130"/>
      <c r="E129" s="130"/>
      <c r="F129" s="130"/>
      <c r="G129" s="130">
        <v>1342290</v>
      </c>
      <c r="H129" s="130"/>
      <c r="I129" s="130"/>
      <c r="J129" s="130"/>
      <c r="K129" s="130">
        <v>1342290</v>
      </c>
      <c r="V129" s="134" t="s">
        <v>372</v>
      </c>
      <c r="W129" s="130"/>
      <c r="X129" s="130"/>
      <c r="Y129" s="130">
        <v>282990</v>
      </c>
      <c r="Z129" s="130"/>
      <c r="AA129" s="130"/>
      <c r="AB129" s="130"/>
      <c r="AC129" s="130"/>
      <c r="AD129" s="130"/>
      <c r="AE129" s="130">
        <f t="shared" si="1"/>
        <v>282990</v>
      </c>
    </row>
    <row r="130" spans="1:31">
      <c r="A130" s="134" t="s">
        <v>329</v>
      </c>
      <c r="B130" s="130"/>
      <c r="C130" s="130">
        <v>764473</v>
      </c>
      <c r="D130" s="130"/>
      <c r="E130" s="130"/>
      <c r="F130" s="130"/>
      <c r="G130" s="130"/>
      <c r="H130" s="130"/>
      <c r="I130" s="130"/>
      <c r="J130" s="130"/>
      <c r="K130" s="130">
        <v>764473</v>
      </c>
      <c r="V130" s="134" t="s">
        <v>616</v>
      </c>
      <c r="W130" s="130"/>
      <c r="X130" s="130"/>
      <c r="Y130" s="130"/>
      <c r="Z130" s="130"/>
      <c r="AA130" s="130">
        <v>560000</v>
      </c>
      <c r="AB130" s="130"/>
      <c r="AC130" s="130"/>
      <c r="AD130" s="130"/>
      <c r="AE130" s="130">
        <f t="shared" si="1"/>
        <v>560000</v>
      </c>
    </row>
    <row r="131" spans="1:31">
      <c r="A131" s="134" t="s">
        <v>403</v>
      </c>
      <c r="B131" s="130"/>
      <c r="C131" s="130"/>
      <c r="D131" s="130"/>
      <c r="E131" s="130">
        <v>1880200</v>
      </c>
      <c r="F131" s="130"/>
      <c r="G131" s="130">
        <v>4343500</v>
      </c>
      <c r="H131" s="130"/>
      <c r="I131" s="130"/>
      <c r="J131" s="130"/>
      <c r="K131" s="130">
        <v>6223700</v>
      </c>
      <c r="V131" s="134" t="s">
        <v>742</v>
      </c>
      <c r="W131" s="130"/>
      <c r="X131" s="130"/>
      <c r="Y131" s="130"/>
      <c r="Z131" s="130"/>
      <c r="AA131" s="130"/>
      <c r="AB131" s="130">
        <v>9768950</v>
      </c>
      <c r="AC131" s="130"/>
      <c r="AD131" s="130"/>
      <c r="AE131" s="130">
        <f t="shared" si="1"/>
        <v>9768950</v>
      </c>
    </row>
    <row r="132" spans="1:31">
      <c r="A132" s="134" t="s">
        <v>372</v>
      </c>
      <c r="B132" s="130"/>
      <c r="C132" s="130"/>
      <c r="D132" s="130">
        <v>282990</v>
      </c>
      <c r="E132" s="130"/>
      <c r="F132" s="130"/>
      <c r="G132" s="130"/>
      <c r="H132" s="130"/>
      <c r="I132" s="130"/>
      <c r="J132" s="130"/>
      <c r="K132" s="130">
        <v>282990</v>
      </c>
      <c r="V132" s="134" t="s">
        <v>306</v>
      </c>
      <c r="W132" s="130"/>
      <c r="X132" s="130">
        <v>1516450</v>
      </c>
      <c r="Y132" s="130"/>
      <c r="Z132" s="130">
        <v>9113550</v>
      </c>
      <c r="AA132" s="130">
        <v>5237790</v>
      </c>
      <c r="AB132" s="130">
        <v>31448401</v>
      </c>
      <c r="AC132" s="130">
        <v>397580</v>
      </c>
      <c r="AD132" s="130"/>
      <c r="AE132" s="130">
        <f t="shared" si="1"/>
        <v>47713771</v>
      </c>
    </row>
    <row r="133" spans="1:31">
      <c r="A133" s="134" t="s">
        <v>616</v>
      </c>
      <c r="B133" s="130"/>
      <c r="C133" s="130"/>
      <c r="D133" s="130"/>
      <c r="E133" s="130"/>
      <c r="F133" s="130">
        <v>560000</v>
      </c>
      <c r="G133" s="130"/>
      <c r="H133" s="130"/>
      <c r="I133" s="130"/>
      <c r="J133" s="130"/>
      <c r="K133" s="130">
        <v>560000</v>
      </c>
      <c r="V133" s="134" t="s">
        <v>658</v>
      </c>
      <c r="W133" s="130"/>
      <c r="X133" s="130"/>
      <c r="Y133" s="130"/>
      <c r="Z133" s="130"/>
      <c r="AA133" s="130">
        <v>2533930</v>
      </c>
      <c r="AB133" s="130">
        <v>13882340</v>
      </c>
      <c r="AC133" s="130"/>
      <c r="AD133" s="130"/>
      <c r="AE133" s="130">
        <f t="shared" si="1"/>
        <v>16416270</v>
      </c>
    </row>
    <row r="134" spans="1:31">
      <c r="A134" s="134" t="s">
        <v>742</v>
      </c>
      <c r="B134" s="130"/>
      <c r="C134" s="130"/>
      <c r="D134" s="130"/>
      <c r="E134" s="130"/>
      <c r="F134" s="130"/>
      <c r="G134" s="130">
        <v>9768950</v>
      </c>
      <c r="H134" s="130"/>
      <c r="I134" s="130"/>
      <c r="J134" s="130"/>
      <c r="K134" s="130">
        <v>9768950</v>
      </c>
      <c r="V134" s="134" t="s">
        <v>344</v>
      </c>
      <c r="W134" s="130"/>
      <c r="X134" s="130">
        <v>1643983</v>
      </c>
      <c r="Y134" s="130">
        <v>5750814</v>
      </c>
      <c r="Z134" s="130">
        <v>20327435</v>
      </c>
      <c r="AA134" s="130">
        <v>4199475</v>
      </c>
      <c r="AB134" s="130"/>
      <c r="AC134" s="130"/>
      <c r="AD134" s="130"/>
      <c r="AE134" s="130">
        <f t="shared" si="1"/>
        <v>31921707</v>
      </c>
    </row>
    <row r="135" spans="1:31">
      <c r="A135" s="134" t="s">
        <v>306</v>
      </c>
      <c r="B135" s="130"/>
      <c r="C135" s="130">
        <v>1516450</v>
      </c>
      <c r="D135" s="130"/>
      <c r="E135" s="130">
        <v>9113550</v>
      </c>
      <c r="F135" s="130">
        <v>5237790</v>
      </c>
      <c r="G135" s="130">
        <v>31448401</v>
      </c>
      <c r="H135" s="130">
        <v>397580</v>
      </c>
      <c r="I135" s="130"/>
      <c r="J135" s="130"/>
      <c r="K135" s="130">
        <v>47713771</v>
      </c>
      <c r="V135" s="134" t="s">
        <v>657</v>
      </c>
      <c r="W135" s="130"/>
      <c r="X135" s="130"/>
      <c r="Y135" s="130"/>
      <c r="Z135" s="130"/>
      <c r="AA135" s="130">
        <v>1199984</v>
      </c>
      <c r="AB135" s="130"/>
      <c r="AC135" s="130"/>
      <c r="AD135" s="130"/>
      <c r="AE135" s="130">
        <f t="shared" si="1"/>
        <v>1199984</v>
      </c>
    </row>
    <row r="136" spans="1:31">
      <c r="A136" s="134" t="s">
        <v>658</v>
      </c>
      <c r="B136" s="130"/>
      <c r="C136" s="130"/>
      <c r="D136" s="130"/>
      <c r="E136" s="130"/>
      <c r="F136" s="130">
        <v>2533930</v>
      </c>
      <c r="G136" s="130">
        <v>13882340</v>
      </c>
      <c r="H136" s="130"/>
      <c r="I136" s="130"/>
      <c r="J136" s="130"/>
      <c r="K136" s="130">
        <v>16416270</v>
      </c>
      <c r="V136" s="134" t="s">
        <v>292</v>
      </c>
      <c r="W136" s="130">
        <v>492704</v>
      </c>
      <c r="X136" s="130">
        <v>16228925</v>
      </c>
      <c r="Y136" s="130">
        <v>21787951</v>
      </c>
      <c r="Z136" s="130">
        <v>8497802</v>
      </c>
      <c r="AA136" s="130">
        <v>1841151</v>
      </c>
      <c r="AB136" s="130"/>
      <c r="AC136" s="130"/>
      <c r="AD136" s="130"/>
      <c r="AE136" s="130">
        <f t="shared" si="1"/>
        <v>48848533</v>
      </c>
    </row>
    <row r="137" spans="1:31">
      <c r="A137" s="134" t="s">
        <v>344</v>
      </c>
      <c r="B137" s="130"/>
      <c r="C137" s="130">
        <v>1643983</v>
      </c>
      <c r="D137" s="130">
        <v>5750814</v>
      </c>
      <c r="E137" s="130">
        <v>20327435</v>
      </c>
      <c r="F137" s="130">
        <v>4199475</v>
      </c>
      <c r="G137" s="130"/>
      <c r="H137" s="130"/>
      <c r="I137" s="130"/>
      <c r="J137" s="130"/>
      <c r="K137" s="130">
        <v>31921707</v>
      </c>
      <c r="V137" s="134" t="s">
        <v>57</v>
      </c>
      <c r="W137" s="130"/>
      <c r="X137" s="130"/>
      <c r="Y137" s="130"/>
      <c r="Z137" s="130">
        <v>219982</v>
      </c>
      <c r="AA137" s="130">
        <v>13134535</v>
      </c>
      <c r="AB137" s="130">
        <v>26835317</v>
      </c>
      <c r="AC137" s="130">
        <v>2656652</v>
      </c>
      <c r="AD137" s="130">
        <v>807930</v>
      </c>
      <c r="AE137" s="130">
        <f t="shared" si="1"/>
        <v>43654416</v>
      </c>
    </row>
    <row r="138" spans="1:31">
      <c r="A138" s="134" t="s">
        <v>657</v>
      </c>
      <c r="B138" s="130"/>
      <c r="C138" s="130"/>
      <c r="D138" s="130"/>
      <c r="E138" s="130"/>
      <c r="F138" s="130">
        <v>1199984</v>
      </c>
      <c r="G138" s="130"/>
      <c r="H138" s="130"/>
      <c r="I138" s="130"/>
      <c r="J138" s="130"/>
      <c r="K138" s="130">
        <v>1199984</v>
      </c>
      <c r="V138" s="134" t="s">
        <v>557</v>
      </c>
      <c r="W138" s="130"/>
      <c r="X138" s="130"/>
      <c r="Y138" s="130"/>
      <c r="Z138" s="130"/>
      <c r="AA138" s="130">
        <v>89776</v>
      </c>
      <c r="AB138" s="130"/>
      <c r="AC138" s="130"/>
      <c r="AD138" s="130"/>
      <c r="AE138" s="130">
        <f t="shared" si="1"/>
        <v>89776</v>
      </c>
    </row>
    <row r="139" spans="1:31">
      <c r="A139" s="134" t="s">
        <v>292</v>
      </c>
      <c r="B139" s="130">
        <v>492704</v>
      </c>
      <c r="C139" s="130">
        <v>16228925</v>
      </c>
      <c r="D139" s="130">
        <v>21787951</v>
      </c>
      <c r="E139" s="130">
        <v>8497802</v>
      </c>
      <c r="F139" s="130">
        <v>1841151</v>
      </c>
      <c r="G139" s="130"/>
      <c r="H139" s="130"/>
      <c r="I139" s="130"/>
      <c r="J139" s="130"/>
      <c r="K139" s="130">
        <v>48848533</v>
      </c>
      <c r="V139" s="134" t="s">
        <v>713</v>
      </c>
      <c r="W139" s="130"/>
      <c r="X139" s="130"/>
      <c r="Y139" s="130"/>
      <c r="Z139" s="130"/>
      <c r="AA139" s="130"/>
      <c r="AB139" s="130">
        <v>1303981</v>
      </c>
      <c r="AC139" s="130"/>
      <c r="AD139" s="130"/>
      <c r="AE139" s="130">
        <f t="shared" si="1"/>
        <v>1303981</v>
      </c>
    </row>
    <row r="140" spans="1:31">
      <c r="A140" s="134" t="s">
        <v>57</v>
      </c>
      <c r="B140" s="130"/>
      <c r="C140" s="130"/>
      <c r="D140" s="130"/>
      <c r="E140" s="130">
        <v>219982</v>
      </c>
      <c r="F140" s="130">
        <v>13134535</v>
      </c>
      <c r="G140" s="130">
        <v>26835317</v>
      </c>
      <c r="H140" s="130">
        <v>2656652</v>
      </c>
      <c r="I140" s="130">
        <v>807930</v>
      </c>
      <c r="J140" s="130"/>
      <c r="K140" s="130">
        <v>43654416</v>
      </c>
      <c r="V140" s="134" t="s">
        <v>706</v>
      </c>
      <c r="W140" s="130"/>
      <c r="X140" s="130"/>
      <c r="Y140" s="130"/>
      <c r="Z140" s="130"/>
      <c r="AA140" s="130">
        <v>1366989</v>
      </c>
      <c r="AB140" s="130">
        <v>2236992</v>
      </c>
      <c r="AC140" s="130"/>
      <c r="AD140" s="130"/>
      <c r="AE140" s="130">
        <f t="shared" si="1"/>
        <v>3603981</v>
      </c>
    </row>
    <row r="141" spans="1:31">
      <c r="A141" s="134" t="s">
        <v>557</v>
      </c>
      <c r="B141" s="130"/>
      <c r="C141" s="130"/>
      <c r="D141" s="130"/>
      <c r="E141" s="130"/>
      <c r="F141" s="130">
        <v>89776</v>
      </c>
      <c r="G141" s="130"/>
      <c r="H141" s="130"/>
      <c r="I141" s="130"/>
      <c r="J141" s="130"/>
      <c r="K141" s="130">
        <v>89776</v>
      </c>
      <c r="V141" s="134" t="s">
        <v>418</v>
      </c>
      <c r="W141" s="130"/>
      <c r="X141" s="130"/>
      <c r="Y141" s="130"/>
      <c r="Z141" s="130">
        <v>128600</v>
      </c>
      <c r="AA141" s="130">
        <v>147750</v>
      </c>
      <c r="AB141" s="130"/>
      <c r="AC141" s="130"/>
      <c r="AD141" s="130"/>
      <c r="AE141" s="130">
        <f t="shared" si="1"/>
        <v>276350</v>
      </c>
    </row>
    <row r="142" spans="1:31">
      <c r="A142" s="134" t="s">
        <v>713</v>
      </c>
      <c r="B142" s="130"/>
      <c r="C142" s="130"/>
      <c r="D142" s="130"/>
      <c r="E142" s="130"/>
      <c r="F142" s="130"/>
      <c r="G142" s="130">
        <v>1303981</v>
      </c>
      <c r="H142" s="130"/>
      <c r="I142" s="130"/>
      <c r="J142" s="130"/>
      <c r="K142" s="130">
        <v>1303981</v>
      </c>
      <c r="V142" s="134" t="s">
        <v>334</v>
      </c>
      <c r="W142" s="130"/>
      <c r="X142" s="130">
        <v>300971</v>
      </c>
      <c r="Y142" s="130">
        <v>169990</v>
      </c>
      <c r="Z142" s="130"/>
      <c r="AA142" s="130"/>
      <c r="AB142" s="130"/>
      <c r="AC142" s="130"/>
      <c r="AD142" s="130"/>
      <c r="AE142" s="130">
        <f t="shared" si="1"/>
        <v>470961</v>
      </c>
    </row>
    <row r="143" spans="1:31">
      <c r="A143" s="134" t="s">
        <v>706</v>
      </c>
      <c r="B143" s="130"/>
      <c r="C143" s="130"/>
      <c r="D143" s="130"/>
      <c r="E143" s="130"/>
      <c r="F143" s="130">
        <v>1366989</v>
      </c>
      <c r="G143" s="130">
        <v>2236992</v>
      </c>
      <c r="H143" s="130"/>
      <c r="I143" s="130"/>
      <c r="J143" s="130"/>
      <c r="K143" s="130">
        <v>3603981</v>
      </c>
      <c r="V143" s="134" t="s">
        <v>470</v>
      </c>
      <c r="W143" s="130"/>
      <c r="X143" s="130"/>
      <c r="Y143" s="130"/>
      <c r="Z143" s="130">
        <v>25000</v>
      </c>
      <c r="AA143" s="130"/>
      <c r="AB143" s="130"/>
      <c r="AC143" s="130"/>
      <c r="AD143" s="130"/>
      <c r="AE143" s="130">
        <f t="shared" si="1"/>
        <v>25000</v>
      </c>
    </row>
    <row r="144" spans="1:31">
      <c r="A144" s="134" t="s">
        <v>418</v>
      </c>
      <c r="B144" s="130"/>
      <c r="C144" s="130"/>
      <c r="D144" s="130"/>
      <c r="E144" s="130">
        <v>128600</v>
      </c>
      <c r="F144" s="130">
        <v>147750</v>
      </c>
      <c r="G144" s="130"/>
      <c r="H144" s="130"/>
      <c r="I144" s="130"/>
      <c r="J144" s="130"/>
      <c r="K144" s="130">
        <v>276350</v>
      </c>
      <c r="V144" s="134" t="s">
        <v>303</v>
      </c>
      <c r="W144" s="130"/>
      <c r="X144" s="130">
        <v>721969</v>
      </c>
      <c r="Y144" s="130"/>
      <c r="Z144" s="130"/>
      <c r="AA144" s="130"/>
      <c r="AB144" s="130"/>
      <c r="AC144" s="130"/>
      <c r="AD144" s="130"/>
      <c r="AE144" s="130">
        <f t="shared" si="1"/>
        <v>721969</v>
      </c>
    </row>
    <row r="145" spans="1:31">
      <c r="A145" s="134" t="s">
        <v>334</v>
      </c>
      <c r="B145" s="130"/>
      <c r="C145" s="130">
        <v>300971</v>
      </c>
      <c r="D145" s="130">
        <v>169990</v>
      </c>
      <c r="E145" s="130"/>
      <c r="F145" s="130"/>
      <c r="G145" s="130"/>
      <c r="H145" s="130"/>
      <c r="I145" s="130"/>
      <c r="J145" s="130"/>
      <c r="K145" s="130">
        <v>470961</v>
      </c>
      <c r="V145" s="134" t="s">
        <v>335</v>
      </c>
      <c r="W145" s="130"/>
      <c r="X145" s="130">
        <v>585169</v>
      </c>
      <c r="Y145" s="130"/>
      <c r="Z145" s="130">
        <v>2644635</v>
      </c>
      <c r="AA145" s="130">
        <v>2183984</v>
      </c>
      <c r="AB145" s="130">
        <v>5110631</v>
      </c>
      <c r="AC145" s="130">
        <v>314480</v>
      </c>
      <c r="AD145" s="130"/>
      <c r="AE145" s="130">
        <f t="shared" si="1"/>
        <v>10838899</v>
      </c>
    </row>
    <row r="146" spans="1:31">
      <c r="A146" s="134" t="s">
        <v>470</v>
      </c>
      <c r="B146" s="130"/>
      <c r="C146" s="130"/>
      <c r="D146" s="130"/>
      <c r="E146" s="130">
        <v>25000</v>
      </c>
      <c r="F146" s="130"/>
      <c r="G146" s="130"/>
      <c r="H146" s="130"/>
      <c r="I146" s="130"/>
      <c r="J146" s="130"/>
      <c r="K146" s="130">
        <v>25000</v>
      </c>
      <c r="V146" s="134" t="s">
        <v>472</v>
      </c>
      <c r="W146" s="130"/>
      <c r="X146" s="130"/>
      <c r="Y146" s="130"/>
      <c r="Z146" s="130">
        <v>231400</v>
      </c>
      <c r="AA146" s="130">
        <v>0</v>
      </c>
      <c r="AB146" s="130"/>
      <c r="AC146" s="130"/>
      <c r="AD146" s="130"/>
      <c r="AE146" s="130">
        <f t="shared" si="1"/>
        <v>231400</v>
      </c>
    </row>
    <row r="147" spans="1:31">
      <c r="A147" s="134" t="s">
        <v>303</v>
      </c>
      <c r="B147" s="130"/>
      <c r="C147" s="130">
        <v>721969</v>
      </c>
      <c r="D147" s="130"/>
      <c r="E147" s="130"/>
      <c r="F147" s="130"/>
      <c r="G147" s="130"/>
      <c r="H147" s="130"/>
      <c r="I147" s="130"/>
      <c r="J147" s="130"/>
      <c r="K147" s="130">
        <v>721969</v>
      </c>
      <c r="V147" s="134" t="s">
        <v>712</v>
      </c>
      <c r="W147" s="130"/>
      <c r="X147" s="130"/>
      <c r="Y147" s="130"/>
      <c r="Z147" s="130"/>
      <c r="AA147" s="130"/>
      <c r="AB147" s="130">
        <v>206110</v>
      </c>
      <c r="AC147" s="130"/>
      <c r="AD147" s="130"/>
      <c r="AE147" s="130">
        <f t="shared" si="1"/>
        <v>206110</v>
      </c>
    </row>
    <row r="148" spans="1:31">
      <c r="A148" s="134" t="s">
        <v>335</v>
      </c>
      <c r="B148" s="130"/>
      <c r="C148" s="130">
        <v>585169</v>
      </c>
      <c r="D148" s="130"/>
      <c r="E148" s="130">
        <v>2644635</v>
      </c>
      <c r="F148" s="130">
        <v>2183984</v>
      </c>
      <c r="G148" s="130">
        <v>5110631</v>
      </c>
      <c r="H148" s="130">
        <v>314480</v>
      </c>
      <c r="I148" s="130"/>
      <c r="J148" s="130"/>
      <c r="K148" s="130">
        <v>10838899</v>
      </c>
      <c r="V148" s="134" t="s">
        <v>368</v>
      </c>
      <c r="W148" s="130"/>
      <c r="X148" s="130"/>
      <c r="Y148" s="130">
        <v>1393448</v>
      </c>
      <c r="Z148" s="130">
        <v>324275</v>
      </c>
      <c r="AA148" s="130">
        <v>3541321</v>
      </c>
      <c r="AB148" s="130">
        <v>2064055</v>
      </c>
      <c r="AC148" s="130"/>
      <c r="AD148" s="130"/>
      <c r="AE148" s="130">
        <f t="shared" si="1"/>
        <v>7323099</v>
      </c>
    </row>
    <row r="149" spans="1:31">
      <c r="A149" s="134" t="s">
        <v>472</v>
      </c>
      <c r="B149" s="130"/>
      <c r="C149" s="130"/>
      <c r="D149" s="130"/>
      <c r="E149" s="130">
        <v>231400</v>
      </c>
      <c r="F149" s="130">
        <v>0</v>
      </c>
      <c r="G149" s="130"/>
      <c r="H149" s="130"/>
      <c r="I149" s="130"/>
      <c r="J149" s="130"/>
      <c r="K149" s="130">
        <v>231400</v>
      </c>
      <c r="V149" s="134" t="s">
        <v>324</v>
      </c>
      <c r="W149" s="130"/>
      <c r="X149" s="130">
        <v>439991</v>
      </c>
      <c r="Y149" s="130"/>
      <c r="Z149" s="130"/>
      <c r="AA149" s="130"/>
      <c r="AB149" s="130"/>
      <c r="AC149" s="130"/>
      <c r="AD149" s="130"/>
      <c r="AE149" s="130">
        <f t="shared" si="1"/>
        <v>439991</v>
      </c>
    </row>
    <row r="150" spans="1:31">
      <c r="A150" s="134" t="s">
        <v>712</v>
      </c>
      <c r="B150" s="130"/>
      <c r="C150" s="130"/>
      <c r="D150" s="130"/>
      <c r="E150" s="130"/>
      <c r="F150" s="130"/>
      <c r="G150" s="130">
        <v>206110</v>
      </c>
      <c r="H150" s="130"/>
      <c r="I150" s="130"/>
      <c r="J150" s="130"/>
      <c r="K150" s="130">
        <v>206110</v>
      </c>
      <c r="V150" s="134" t="s">
        <v>319</v>
      </c>
      <c r="W150" s="130"/>
      <c r="X150" s="130">
        <v>173403</v>
      </c>
      <c r="Y150" s="130"/>
      <c r="Z150" s="130"/>
      <c r="AA150" s="130"/>
      <c r="AB150" s="130"/>
      <c r="AC150" s="130"/>
      <c r="AD150" s="130"/>
      <c r="AE150" s="130">
        <f t="shared" si="1"/>
        <v>173403</v>
      </c>
    </row>
    <row r="151" spans="1:31">
      <c r="A151" s="134" t="s">
        <v>368</v>
      </c>
      <c r="B151" s="130"/>
      <c r="C151" s="130"/>
      <c r="D151" s="130">
        <v>1393448</v>
      </c>
      <c r="E151" s="130">
        <v>324275</v>
      </c>
      <c r="F151" s="130">
        <v>3541321</v>
      </c>
      <c r="G151" s="130">
        <v>2064055</v>
      </c>
      <c r="H151" s="130"/>
      <c r="I151" s="130"/>
      <c r="J151" s="130"/>
      <c r="K151" s="130">
        <v>7323099</v>
      </c>
      <c r="V151" s="134" t="s">
        <v>604</v>
      </c>
      <c r="W151" s="130"/>
      <c r="X151" s="130"/>
      <c r="Y151" s="130"/>
      <c r="Z151" s="130"/>
      <c r="AA151" s="130">
        <v>922250</v>
      </c>
      <c r="AB151" s="130"/>
      <c r="AC151" s="130"/>
      <c r="AD151" s="130"/>
      <c r="AE151" s="130">
        <f t="shared" si="1"/>
        <v>922250</v>
      </c>
    </row>
    <row r="152" spans="1:31">
      <c r="A152" s="134" t="s">
        <v>324</v>
      </c>
      <c r="B152" s="130"/>
      <c r="C152" s="130">
        <v>439991</v>
      </c>
      <c r="D152" s="130"/>
      <c r="E152" s="130"/>
      <c r="F152" s="130"/>
      <c r="G152" s="130"/>
      <c r="H152" s="130"/>
      <c r="I152" s="130"/>
      <c r="J152" s="130"/>
      <c r="K152" s="130">
        <v>439991</v>
      </c>
      <c r="V152" s="134" t="s">
        <v>66</v>
      </c>
      <c r="W152" s="130"/>
      <c r="X152" s="130"/>
      <c r="Y152" s="130"/>
      <c r="Z152" s="130"/>
      <c r="AA152" s="130">
        <v>17192696</v>
      </c>
      <c r="AB152" s="130">
        <v>24935244</v>
      </c>
      <c r="AC152" s="130">
        <v>846902</v>
      </c>
      <c r="AD152" s="130">
        <v>344963</v>
      </c>
      <c r="AE152" s="130">
        <f t="shared" si="1"/>
        <v>43319805</v>
      </c>
    </row>
    <row r="153" spans="1:31">
      <c r="A153" s="134" t="s">
        <v>319</v>
      </c>
      <c r="B153" s="130"/>
      <c r="C153" s="130">
        <v>173403</v>
      </c>
      <c r="D153" s="130"/>
      <c r="E153" s="130"/>
      <c r="F153" s="130"/>
      <c r="G153" s="130"/>
      <c r="H153" s="130"/>
      <c r="I153" s="130"/>
      <c r="J153" s="130"/>
      <c r="K153" s="130">
        <v>173403</v>
      </c>
      <c r="V153" s="134" t="s">
        <v>635</v>
      </c>
      <c r="W153" s="130"/>
      <c r="X153" s="130"/>
      <c r="Y153" s="130"/>
      <c r="Z153" s="130"/>
      <c r="AA153" s="130">
        <v>580000</v>
      </c>
      <c r="AB153" s="130"/>
      <c r="AC153" s="130"/>
      <c r="AD153" s="130"/>
      <c r="AE153" s="130">
        <f t="shared" si="1"/>
        <v>580000</v>
      </c>
    </row>
    <row r="154" spans="1:31">
      <c r="A154" s="134" t="s">
        <v>604</v>
      </c>
      <c r="B154" s="130"/>
      <c r="C154" s="130"/>
      <c r="D154" s="130"/>
      <c r="E154" s="130"/>
      <c r="F154" s="130">
        <v>922250</v>
      </c>
      <c r="G154" s="130"/>
      <c r="H154" s="130"/>
      <c r="I154" s="130"/>
      <c r="J154" s="130"/>
      <c r="K154" s="130">
        <v>922250</v>
      </c>
      <c r="V154" s="134" t="s">
        <v>363</v>
      </c>
      <c r="W154" s="130"/>
      <c r="X154" s="130">
        <v>2347811</v>
      </c>
      <c r="Y154" s="130"/>
      <c r="Z154" s="130"/>
      <c r="AA154" s="130"/>
      <c r="AB154" s="130"/>
      <c r="AC154" s="130"/>
      <c r="AD154" s="130"/>
      <c r="AE154" s="130">
        <f t="shared" si="1"/>
        <v>2347811</v>
      </c>
    </row>
    <row r="155" spans="1:31">
      <c r="A155" s="134" t="s">
        <v>66</v>
      </c>
      <c r="B155" s="130"/>
      <c r="C155" s="130"/>
      <c r="D155" s="130"/>
      <c r="E155" s="130"/>
      <c r="F155" s="130">
        <v>17192696</v>
      </c>
      <c r="G155" s="130">
        <v>24935244</v>
      </c>
      <c r="H155" s="130">
        <v>846902</v>
      </c>
      <c r="I155" s="130">
        <v>344963</v>
      </c>
      <c r="J155" s="130"/>
      <c r="K155" s="130">
        <v>43319805</v>
      </c>
      <c r="V155" s="134" t="s">
        <v>752</v>
      </c>
      <c r="W155" s="130"/>
      <c r="X155" s="130"/>
      <c r="Y155" s="130"/>
      <c r="Z155" s="130"/>
      <c r="AA155" s="130"/>
      <c r="AB155" s="130">
        <v>6003870</v>
      </c>
      <c r="AC155" s="130"/>
      <c r="AD155" s="130"/>
      <c r="AE155" s="130">
        <f t="shared" si="1"/>
        <v>6003870</v>
      </c>
    </row>
    <row r="156" spans="1:31">
      <c r="A156" s="134" t="s">
        <v>635</v>
      </c>
      <c r="B156" s="130"/>
      <c r="C156" s="130"/>
      <c r="D156" s="130"/>
      <c r="E156" s="130"/>
      <c r="F156" s="130">
        <v>580000</v>
      </c>
      <c r="G156" s="130"/>
      <c r="H156" s="130"/>
      <c r="I156" s="130"/>
      <c r="J156" s="130"/>
      <c r="K156" s="130">
        <v>580000</v>
      </c>
      <c r="V156" s="134" t="s">
        <v>62</v>
      </c>
      <c r="W156" s="130"/>
      <c r="X156" s="130"/>
      <c r="Y156" s="130"/>
      <c r="Z156" s="130">
        <v>886907</v>
      </c>
      <c r="AA156" s="130">
        <v>3174732</v>
      </c>
      <c r="AB156" s="130">
        <v>355651</v>
      </c>
      <c r="AC156" s="130">
        <v>26716</v>
      </c>
      <c r="AD156" s="130">
        <v>65195</v>
      </c>
      <c r="AE156" s="130">
        <f t="shared" si="1"/>
        <v>4509201</v>
      </c>
    </row>
    <row r="157" spans="1:31">
      <c r="A157" s="134" t="s">
        <v>363</v>
      </c>
      <c r="B157" s="130"/>
      <c r="C157" s="130">
        <v>2347811</v>
      </c>
      <c r="D157" s="130"/>
      <c r="E157" s="130"/>
      <c r="F157" s="130"/>
      <c r="G157" s="130"/>
      <c r="H157" s="130"/>
      <c r="I157" s="130"/>
      <c r="J157" s="130"/>
      <c r="K157" s="130">
        <v>2347811</v>
      </c>
      <c r="V157" s="134" t="s">
        <v>678</v>
      </c>
      <c r="W157" s="130"/>
      <c r="X157" s="130"/>
      <c r="Y157" s="130"/>
      <c r="Z157" s="130"/>
      <c r="AA157" s="130">
        <v>142472</v>
      </c>
      <c r="AB157" s="130">
        <v>285053</v>
      </c>
      <c r="AC157" s="130"/>
      <c r="AD157" s="130"/>
      <c r="AE157" s="130">
        <f t="shared" si="1"/>
        <v>427525</v>
      </c>
    </row>
    <row r="158" spans="1:31">
      <c r="A158" s="134" t="s">
        <v>752</v>
      </c>
      <c r="B158" s="130"/>
      <c r="C158" s="130"/>
      <c r="D158" s="130"/>
      <c r="E158" s="130"/>
      <c r="F158" s="130"/>
      <c r="G158" s="130">
        <v>6003870</v>
      </c>
      <c r="H158" s="130"/>
      <c r="I158" s="130"/>
      <c r="J158" s="130"/>
      <c r="K158" s="130">
        <v>6003870</v>
      </c>
      <c r="V158" s="134" t="s">
        <v>408</v>
      </c>
      <c r="W158" s="130"/>
      <c r="X158" s="130"/>
      <c r="Y158" s="130"/>
      <c r="Z158" s="130">
        <v>3034882</v>
      </c>
      <c r="AA158" s="130">
        <v>519067</v>
      </c>
      <c r="AB158" s="130">
        <v>4013674</v>
      </c>
      <c r="AC158" s="130"/>
      <c r="AD158" s="130"/>
      <c r="AE158" s="130">
        <f t="shared" si="1"/>
        <v>7567623</v>
      </c>
    </row>
    <row r="159" spans="1:31">
      <c r="A159" s="134" t="s">
        <v>62</v>
      </c>
      <c r="B159" s="130"/>
      <c r="C159" s="130"/>
      <c r="D159" s="130"/>
      <c r="E159" s="130">
        <v>886907</v>
      </c>
      <c r="F159" s="130">
        <v>3174732</v>
      </c>
      <c r="G159" s="130">
        <v>355651</v>
      </c>
      <c r="H159" s="130">
        <v>26716</v>
      </c>
      <c r="I159" s="130">
        <v>65195</v>
      </c>
      <c r="J159" s="130"/>
      <c r="K159" s="130">
        <v>4509201</v>
      </c>
      <c r="V159" s="134" t="s">
        <v>608</v>
      </c>
      <c r="W159" s="130"/>
      <c r="X159" s="130"/>
      <c r="Y159" s="130"/>
      <c r="Z159" s="130"/>
      <c r="AA159" s="130">
        <v>300168</v>
      </c>
      <c r="AB159" s="130"/>
      <c r="AC159" s="130"/>
      <c r="AD159" s="130"/>
      <c r="AE159" s="130">
        <f t="shared" si="1"/>
        <v>300168</v>
      </c>
    </row>
    <row r="160" spans="1:31">
      <c r="A160" s="134" t="s">
        <v>678</v>
      </c>
      <c r="B160" s="130"/>
      <c r="C160" s="130"/>
      <c r="D160" s="130"/>
      <c r="E160" s="130"/>
      <c r="F160" s="130">
        <v>142472</v>
      </c>
      <c r="G160" s="130">
        <v>285053</v>
      </c>
      <c r="H160" s="130"/>
      <c r="I160" s="130">
        <v>39998</v>
      </c>
      <c r="J160" s="130"/>
      <c r="K160" s="130">
        <v>467523</v>
      </c>
      <c r="V160" s="134" t="s">
        <v>343</v>
      </c>
      <c r="W160" s="130"/>
      <c r="X160" s="130">
        <v>231718</v>
      </c>
      <c r="Y160" s="130">
        <v>476652</v>
      </c>
      <c r="Z160" s="130">
        <v>160940</v>
      </c>
      <c r="AA160" s="130"/>
      <c r="AB160" s="130"/>
      <c r="AC160" s="130"/>
      <c r="AD160" s="130"/>
      <c r="AE160" s="130">
        <f t="shared" si="1"/>
        <v>869310</v>
      </c>
    </row>
    <row r="161" spans="1:31">
      <c r="A161" s="134" t="s">
        <v>408</v>
      </c>
      <c r="B161" s="130"/>
      <c r="C161" s="130"/>
      <c r="D161" s="130"/>
      <c r="E161" s="130">
        <v>3034882</v>
      </c>
      <c r="F161" s="130">
        <v>519067</v>
      </c>
      <c r="G161" s="130">
        <v>4013674</v>
      </c>
      <c r="H161" s="130"/>
      <c r="I161" s="130"/>
      <c r="J161" s="130"/>
      <c r="K161" s="130">
        <v>7567623</v>
      </c>
      <c r="V161" s="134" t="s">
        <v>476</v>
      </c>
      <c r="W161" s="130"/>
      <c r="X161" s="130"/>
      <c r="Y161" s="130"/>
      <c r="Z161" s="130">
        <v>150000</v>
      </c>
      <c r="AA161" s="130"/>
      <c r="AB161" s="130"/>
      <c r="AC161" s="130"/>
      <c r="AD161" s="130"/>
      <c r="AE161" s="130">
        <f t="shared" si="1"/>
        <v>150000</v>
      </c>
    </row>
    <row r="162" spans="1:31">
      <c r="A162" s="134" t="s">
        <v>608</v>
      </c>
      <c r="B162" s="130"/>
      <c r="C162" s="130"/>
      <c r="D162" s="130"/>
      <c r="E162" s="130"/>
      <c r="F162" s="130">
        <v>300168</v>
      </c>
      <c r="G162" s="130"/>
      <c r="H162" s="130"/>
      <c r="I162" s="130"/>
      <c r="J162" s="130"/>
      <c r="K162" s="130">
        <v>300168</v>
      </c>
      <c r="V162" s="134" t="s">
        <v>184</v>
      </c>
      <c r="W162" s="130"/>
      <c r="X162" s="130">
        <v>1314950</v>
      </c>
      <c r="Y162" s="130">
        <v>26013900</v>
      </c>
      <c r="Z162" s="130">
        <v>32210764</v>
      </c>
      <c r="AA162" s="130">
        <v>14649800</v>
      </c>
      <c r="AB162" s="130">
        <v>31767005</v>
      </c>
      <c r="AC162" s="130">
        <v>2099001</v>
      </c>
      <c r="AD162" s="130"/>
      <c r="AE162" s="130">
        <f t="shared" si="1"/>
        <v>108055420</v>
      </c>
    </row>
    <row r="163" spans="1:31">
      <c r="A163" s="134" t="s">
        <v>343</v>
      </c>
      <c r="B163" s="130"/>
      <c r="C163" s="130">
        <v>231718</v>
      </c>
      <c r="D163" s="130">
        <v>476652</v>
      </c>
      <c r="E163" s="130">
        <v>160940</v>
      </c>
      <c r="F163" s="130"/>
      <c r="G163" s="130"/>
      <c r="H163" s="130"/>
      <c r="I163" s="130"/>
      <c r="J163" s="130"/>
      <c r="K163" s="130">
        <v>869310</v>
      </c>
      <c r="V163" s="134" t="s">
        <v>701</v>
      </c>
      <c r="W163" s="130"/>
      <c r="X163" s="130"/>
      <c r="Y163" s="130"/>
      <c r="Z163" s="130"/>
      <c r="AA163" s="130">
        <v>2618000</v>
      </c>
      <c r="AB163" s="130"/>
      <c r="AC163" s="130"/>
      <c r="AD163" s="130"/>
      <c r="AE163" s="130">
        <f t="shared" si="1"/>
        <v>2618000</v>
      </c>
    </row>
    <row r="164" spans="1:31">
      <c r="A164" s="134" t="s">
        <v>476</v>
      </c>
      <c r="B164" s="130"/>
      <c r="C164" s="130"/>
      <c r="D164" s="130"/>
      <c r="E164" s="130">
        <v>150000</v>
      </c>
      <c r="F164" s="130"/>
      <c r="G164" s="130"/>
      <c r="H164" s="130"/>
      <c r="I164" s="130"/>
      <c r="J164" s="130"/>
      <c r="K164" s="130">
        <v>150000</v>
      </c>
      <c r="V164" s="134" t="s">
        <v>345</v>
      </c>
      <c r="W164" s="130"/>
      <c r="X164" s="130">
        <v>1295057</v>
      </c>
      <c r="Y164" s="130">
        <v>1764306</v>
      </c>
      <c r="Z164" s="130">
        <v>12940476</v>
      </c>
      <c r="AA164" s="130"/>
      <c r="AB164" s="130"/>
      <c r="AC164" s="130"/>
      <c r="AD164" s="130"/>
      <c r="AE164" s="130">
        <f t="shared" si="1"/>
        <v>15999839</v>
      </c>
    </row>
    <row r="165" spans="1:31">
      <c r="A165" s="134" t="s">
        <v>184</v>
      </c>
      <c r="B165" s="130"/>
      <c r="C165" s="130">
        <v>1314950</v>
      </c>
      <c r="D165" s="130">
        <v>26013900</v>
      </c>
      <c r="E165" s="130">
        <v>32210764</v>
      </c>
      <c r="F165" s="130">
        <v>14649800</v>
      </c>
      <c r="G165" s="130">
        <v>31767005</v>
      </c>
      <c r="H165" s="130">
        <v>2099001</v>
      </c>
      <c r="I165" s="130"/>
      <c r="J165" s="130"/>
      <c r="K165" s="130">
        <v>108055420</v>
      </c>
      <c r="V165" s="134" t="s">
        <v>656</v>
      </c>
      <c r="W165" s="130"/>
      <c r="X165" s="130"/>
      <c r="Y165" s="130"/>
      <c r="Z165" s="130"/>
      <c r="AA165" s="130">
        <v>1071000</v>
      </c>
      <c r="AB165" s="130"/>
      <c r="AC165" s="130"/>
      <c r="AD165" s="130"/>
      <c r="AE165" s="130">
        <f t="shared" si="1"/>
        <v>1071000</v>
      </c>
    </row>
    <row r="166" spans="1:31">
      <c r="A166" s="134" t="s">
        <v>701</v>
      </c>
      <c r="B166" s="130"/>
      <c r="C166" s="130"/>
      <c r="D166" s="130"/>
      <c r="E166" s="130"/>
      <c r="F166" s="130">
        <v>2618000</v>
      </c>
      <c r="G166" s="130"/>
      <c r="H166" s="130"/>
      <c r="I166" s="130"/>
      <c r="J166" s="130"/>
      <c r="K166" s="130">
        <v>2618000</v>
      </c>
      <c r="V166" s="134" t="s">
        <v>622</v>
      </c>
      <c r="W166" s="130"/>
      <c r="X166" s="130"/>
      <c r="Y166" s="130"/>
      <c r="Z166" s="130"/>
      <c r="AA166" s="130">
        <v>305990</v>
      </c>
      <c r="AB166" s="130"/>
      <c r="AC166" s="130"/>
      <c r="AD166" s="130"/>
      <c r="AE166" s="130">
        <f t="shared" si="1"/>
        <v>305990</v>
      </c>
    </row>
    <row r="167" spans="1:31">
      <c r="A167" s="134" t="s">
        <v>345</v>
      </c>
      <c r="B167" s="130"/>
      <c r="C167" s="130">
        <v>1295057</v>
      </c>
      <c r="D167" s="130">
        <v>1764306</v>
      </c>
      <c r="E167" s="130">
        <v>12940476</v>
      </c>
      <c r="F167" s="130"/>
      <c r="G167" s="130"/>
      <c r="H167" s="130"/>
      <c r="I167" s="130"/>
      <c r="J167" s="130"/>
      <c r="K167" s="130">
        <v>15999839</v>
      </c>
      <c r="V167" s="134" t="s">
        <v>641</v>
      </c>
      <c r="W167" s="130"/>
      <c r="X167" s="130"/>
      <c r="Y167" s="130"/>
      <c r="Z167" s="130"/>
      <c r="AA167" s="130">
        <v>36000</v>
      </c>
      <c r="AB167" s="130"/>
      <c r="AC167" s="130"/>
      <c r="AD167" s="130"/>
      <c r="AE167" s="130">
        <f t="shared" si="1"/>
        <v>36000</v>
      </c>
    </row>
    <row r="168" spans="1:31">
      <c r="A168" s="134" t="s">
        <v>656</v>
      </c>
      <c r="B168" s="130"/>
      <c r="C168" s="130"/>
      <c r="D168" s="130"/>
      <c r="E168" s="130"/>
      <c r="F168" s="130">
        <v>1071000</v>
      </c>
      <c r="G168" s="130"/>
      <c r="H168" s="130"/>
      <c r="I168" s="130"/>
      <c r="J168" s="130"/>
      <c r="K168" s="130">
        <v>1071000</v>
      </c>
      <c r="V168" s="134" t="s">
        <v>385</v>
      </c>
      <c r="W168" s="130"/>
      <c r="X168" s="130"/>
      <c r="Y168" s="130">
        <v>199999</v>
      </c>
      <c r="Z168" s="130">
        <v>225799</v>
      </c>
      <c r="AA168" s="130">
        <v>85000</v>
      </c>
      <c r="AB168" s="130"/>
      <c r="AC168" s="130"/>
      <c r="AD168" s="130"/>
      <c r="AE168" s="130">
        <f t="shared" si="1"/>
        <v>510798</v>
      </c>
    </row>
    <row r="169" spans="1:31">
      <c r="A169" s="134" t="s">
        <v>622</v>
      </c>
      <c r="B169" s="130"/>
      <c r="C169" s="130"/>
      <c r="D169" s="130"/>
      <c r="E169" s="130"/>
      <c r="F169" s="130">
        <v>305990</v>
      </c>
      <c r="G169" s="130"/>
      <c r="H169" s="130"/>
      <c r="I169" s="130"/>
      <c r="J169" s="130"/>
      <c r="K169" s="130">
        <v>305990</v>
      </c>
      <c r="V169" s="134" t="s">
        <v>349</v>
      </c>
      <c r="W169" s="130"/>
      <c r="X169" s="130">
        <v>77350</v>
      </c>
      <c r="Y169" s="130"/>
      <c r="Z169" s="130"/>
      <c r="AA169" s="130"/>
      <c r="AB169" s="130"/>
      <c r="AC169" s="130"/>
      <c r="AD169" s="130"/>
      <c r="AE169" s="130">
        <f t="shared" si="1"/>
        <v>77350</v>
      </c>
    </row>
    <row r="170" spans="1:31">
      <c r="A170" s="134" t="s">
        <v>641</v>
      </c>
      <c r="B170" s="130"/>
      <c r="C170" s="130"/>
      <c r="D170" s="130"/>
      <c r="E170" s="130"/>
      <c r="F170" s="130">
        <v>36000</v>
      </c>
      <c r="G170" s="130"/>
      <c r="H170" s="130"/>
      <c r="I170" s="130"/>
      <c r="J170" s="130"/>
      <c r="K170" s="130">
        <v>36000</v>
      </c>
      <c r="V170" s="134" t="s">
        <v>497</v>
      </c>
      <c r="W170" s="130"/>
      <c r="X170" s="130"/>
      <c r="Y170" s="130"/>
      <c r="Z170" s="130"/>
      <c r="AA170" s="130">
        <v>786751</v>
      </c>
      <c r="AB170" s="130"/>
      <c r="AC170" s="130"/>
      <c r="AD170" s="130"/>
      <c r="AE170" s="130">
        <f t="shared" si="1"/>
        <v>786751</v>
      </c>
    </row>
    <row r="171" spans="1:31">
      <c r="A171" s="134" t="s">
        <v>385</v>
      </c>
      <c r="B171" s="130"/>
      <c r="C171" s="130"/>
      <c r="D171" s="130">
        <v>199999</v>
      </c>
      <c r="E171" s="130">
        <v>225799</v>
      </c>
      <c r="F171" s="130">
        <v>85000</v>
      </c>
      <c r="G171" s="130"/>
      <c r="H171" s="130"/>
      <c r="I171" s="130"/>
      <c r="J171" s="130"/>
      <c r="K171" s="130">
        <v>510798</v>
      </c>
      <c r="V171" s="134" t="s">
        <v>553</v>
      </c>
      <c r="W171" s="130"/>
      <c r="X171" s="130"/>
      <c r="Y171" s="130"/>
      <c r="Z171" s="130"/>
      <c r="AA171" s="130">
        <v>163615339</v>
      </c>
      <c r="AB171" s="130">
        <v>11110422</v>
      </c>
      <c r="AC171" s="130"/>
      <c r="AD171" s="130"/>
      <c r="AE171" s="130">
        <f t="shared" si="1"/>
        <v>174725761</v>
      </c>
    </row>
    <row r="172" spans="1:31">
      <c r="A172" s="134" t="s">
        <v>349</v>
      </c>
      <c r="B172" s="130"/>
      <c r="C172" s="130">
        <v>77350</v>
      </c>
      <c r="D172" s="130"/>
      <c r="E172" s="130"/>
      <c r="F172" s="130"/>
      <c r="G172" s="130"/>
      <c r="H172" s="130"/>
      <c r="I172" s="130"/>
      <c r="J172" s="130"/>
      <c r="K172" s="130">
        <v>77350</v>
      </c>
      <c r="V172" s="134" t="s">
        <v>407</v>
      </c>
      <c r="W172" s="130"/>
      <c r="X172" s="130"/>
      <c r="Y172" s="130"/>
      <c r="Z172" s="130">
        <v>972447</v>
      </c>
      <c r="AA172" s="130"/>
      <c r="AB172" s="130"/>
      <c r="AC172" s="130"/>
      <c r="AD172" s="130"/>
      <c r="AE172" s="130">
        <f t="shared" si="1"/>
        <v>972447</v>
      </c>
    </row>
    <row r="173" spans="1:31">
      <c r="A173" s="134" t="s">
        <v>497</v>
      </c>
      <c r="B173" s="130"/>
      <c r="C173" s="130"/>
      <c r="D173" s="130"/>
      <c r="E173" s="130"/>
      <c r="F173" s="130">
        <v>786751</v>
      </c>
      <c r="G173" s="130"/>
      <c r="H173" s="130"/>
      <c r="I173" s="130"/>
      <c r="J173" s="130"/>
      <c r="K173" s="130">
        <v>786751</v>
      </c>
      <c r="V173" s="134" t="s">
        <v>614</v>
      </c>
      <c r="W173" s="130"/>
      <c r="X173" s="130"/>
      <c r="Y173" s="130"/>
      <c r="Z173" s="130"/>
      <c r="AA173" s="130">
        <v>1400990</v>
      </c>
      <c r="AB173" s="130"/>
      <c r="AC173" s="130"/>
      <c r="AD173" s="130"/>
      <c r="AE173" s="130">
        <f t="shared" si="1"/>
        <v>1400990</v>
      </c>
    </row>
    <row r="174" spans="1:31">
      <c r="A174" s="134" t="s">
        <v>553</v>
      </c>
      <c r="B174" s="130"/>
      <c r="C174" s="130"/>
      <c r="D174" s="130"/>
      <c r="E174" s="130"/>
      <c r="F174" s="130">
        <v>163615339</v>
      </c>
      <c r="G174" s="130">
        <v>11110422</v>
      </c>
      <c r="H174" s="130"/>
      <c r="I174" s="130"/>
      <c r="J174" s="130"/>
      <c r="K174" s="130">
        <v>174725761</v>
      </c>
      <c r="V174" s="134" t="s">
        <v>581</v>
      </c>
      <c r="W174" s="130"/>
      <c r="X174" s="130"/>
      <c r="Y174" s="130"/>
      <c r="Z174" s="130"/>
      <c r="AA174" s="130">
        <v>60000</v>
      </c>
      <c r="AB174" s="130"/>
      <c r="AC174" s="130"/>
      <c r="AD174" s="130"/>
      <c r="AE174" s="130">
        <f t="shared" si="1"/>
        <v>60000</v>
      </c>
    </row>
    <row r="175" spans="1:31">
      <c r="A175" s="134" t="s">
        <v>407</v>
      </c>
      <c r="B175" s="130"/>
      <c r="C175" s="130"/>
      <c r="D175" s="130"/>
      <c r="E175" s="130">
        <v>972447</v>
      </c>
      <c r="F175" s="130"/>
      <c r="G175" s="130"/>
      <c r="H175" s="130"/>
      <c r="I175" s="130"/>
      <c r="J175" s="130"/>
      <c r="K175" s="130">
        <v>972447</v>
      </c>
      <c r="V175" s="134" t="s">
        <v>617</v>
      </c>
      <c r="W175" s="130"/>
      <c r="X175" s="130"/>
      <c r="Y175" s="130"/>
      <c r="Z175" s="130"/>
      <c r="AA175" s="130">
        <v>260234</v>
      </c>
      <c r="AB175" s="130">
        <v>76092</v>
      </c>
      <c r="AC175" s="130"/>
      <c r="AD175" s="130"/>
      <c r="AE175" s="130">
        <f t="shared" si="1"/>
        <v>336326</v>
      </c>
    </row>
    <row r="176" spans="1:31">
      <c r="A176" s="134" t="s">
        <v>614</v>
      </c>
      <c r="B176" s="130"/>
      <c r="C176" s="130"/>
      <c r="D176" s="130"/>
      <c r="E176" s="130"/>
      <c r="F176" s="130">
        <v>1400990</v>
      </c>
      <c r="G176" s="130"/>
      <c r="H176" s="130"/>
      <c r="I176" s="130"/>
      <c r="J176" s="130"/>
      <c r="K176" s="130">
        <v>1400990</v>
      </c>
      <c r="V176" s="134" t="s">
        <v>504</v>
      </c>
      <c r="W176" s="130"/>
      <c r="X176" s="130"/>
      <c r="Y176" s="130"/>
      <c r="Z176" s="130"/>
      <c r="AA176" s="130">
        <v>2369140</v>
      </c>
      <c r="AB176" s="130"/>
      <c r="AC176" s="130"/>
      <c r="AD176" s="130"/>
      <c r="AE176" s="130">
        <f t="shared" si="1"/>
        <v>2369140</v>
      </c>
    </row>
    <row r="177" spans="1:31">
      <c r="A177" s="134" t="s">
        <v>581</v>
      </c>
      <c r="B177" s="130"/>
      <c r="C177" s="130"/>
      <c r="D177" s="130"/>
      <c r="E177" s="130"/>
      <c r="F177" s="130">
        <v>60000</v>
      </c>
      <c r="G177" s="130"/>
      <c r="H177" s="130"/>
      <c r="I177" s="130"/>
      <c r="J177" s="130"/>
      <c r="K177" s="130">
        <v>60000</v>
      </c>
      <c r="V177" s="134" t="s">
        <v>626</v>
      </c>
      <c r="W177" s="130"/>
      <c r="X177" s="130"/>
      <c r="Y177" s="130"/>
      <c r="Z177" s="130"/>
      <c r="AA177" s="130">
        <v>383859</v>
      </c>
      <c r="AB177" s="130"/>
      <c r="AC177" s="130"/>
      <c r="AD177" s="130"/>
      <c r="AE177" s="130">
        <f t="shared" si="1"/>
        <v>383859</v>
      </c>
    </row>
    <row r="178" spans="1:31">
      <c r="A178" s="134" t="s">
        <v>617</v>
      </c>
      <c r="B178" s="130"/>
      <c r="C178" s="130"/>
      <c r="D178" s="130"/>
      <c r="E178" s="130"/>
      <c r="F178" s="130">
        <v>260234</v>
      </c>
      <c r="G178" s="130">
        <v>76092</v>
      </c>
      <c r="H178" s="130"/>
      <c r="I178" s="130"/>
      <c r="J178" s="130"/>
      <c r="K178" s="130">
        <v>336326</v>
      </c>
      <c r="V178" s="134" t="s">
        <v>700</v>
      </c>
      <c r="W178" s="130"/>
      <c r="X178" s="130"/>
      <c r="Y178" s="130"/>
      <c r="Z178" s="130"/>
      <c r="AA178" s="130">
        <v>158968</v>
      </c>
      <c r="AB178" s="130"/>
      <c r="AC178" s="130"/>
      <c r="AD178" s="130"/>
      <c r="AE178" s="130">
        <f t="shared" si="1"/>
        <v>158968</v>
      </c>
    </row>
    <row r="179" spans="1:31">
      <c r="A179" s="134" t="s">
        <v>504</v>
      </c>
      <c r="B179" s="130"/>
      <c r="C179" s="130"/>
      <c r="D179" s="130"/>
      <c r="E179" s="130"/>
      <c r="F179" s="130">
        <v>2369140</v>
      </c>
      <c r="G179" s="130"/>
      <c r="H179" s="130"/>
      <c r="I179" s="130"/>
      <c r="J179" s="130"/>
      <c r="K179" s="130">
        <v>2369140</v>
      </c>
      <c r="V179" s="134" t="s">
        <v>634</v>
      </c>
      <c r="W179" s="130"/>
      <c r="X179" s="130"/>
      <c r="Y179" s="130"/>
      <c r="Z179" s="130"/>
      <c r="AA179" s="130">
        <v>25990</v>
      </c>
      <c r="AB179" s="130">
        <v>51000</v>
      </c>
      <c r="AC179" s="130"/>
      <c r="AD179" s="130"/>
      <c r="AE179" s="130">
        <f t="shared" si="1"/>
        <v>76990</v>
      </c>
    </row>
    <row r="180" spans="1:31">
      <c r="A180" s="134" t="s">
        <v>626</v>
      </c>
      <c r="B180" s="130"/>
      <c r="C180" s="130"/>
      <c r="D180" s="130"/>
      <c r="E180" s="130"/>
      <c r="F180" s="130">
        <v>383859</v>
      </c>
      <c r="G180" s="130"/>
      <c r="H180" s="130"/>
      <c r="I180" s="130"/>
      <c r="J180" s="130"/>
      <c r="K180" s="130">
        <v>383859</v>
      </c>
      <c r="V180" s="134" t="s">
        <v>322</v>
      </c>
      <c r="W180" s="130"/>
      <c r="X180" s="130">
        <v>787950</v>
      </c>
      <c r="Y180" s="130"/>
      <c r="Z180" s="130">
        <v>2948840</v>
      </c>
      <c r="AA180" s="130"/>
      <c r="AB180" s="130"/>
      <c r="AC180" s="130"/>
      <c r="AD180" s="130"/>
      <c r="AE180" s="130">
        <f t="shared" si="1"/>
        <v>3736790</v>
      </c>
    </row>
    <row r="181" spans="1:31">
      <c r="A181" s="134" t="s">
        <v>700</v>
      </c>
      <c r="B181" s="130"/>
      <c r="C181" s="130"/>
      <c r="D181" s="130"/>
      <c r="E181" s="130"/>
      <c r="F181" s="130">
        <v>158968</v>
      </c>
      <c r="G181" s="130"/>
      <c r="H181" s="130"/>
      <c r="I181" s="130"/>
      <c r="J181" s="130"/>
      <c r="K181" s="130">
        <v>158968</v>
      </c>
      <c r="V181" s="134" t="s">
        <v>437</v>
      </c>
      <c r="W181" s="130"/>
      <c r="X181" s="130"/>
      <c r="Y181" s="130"/>
      <c r="Z181" s="130">
        <v>343980</v>
      </c>
      <c r="AA181" s="130"/>
      <c r="AB181" s="130">
        <v>977980</v>
      </c>
      <c r="AC181" s="130"/>
      <c r="AD181" s="130"/>
      <c r="AE181" s="130">
        <f t="shared" si="1"/>
        <v>1321960</v>
      </c>
    </row>
    <row r="182" spans="1:31">
      <c r="A182" s="134" t="s">
        <v>634</v>
      </c>
      <c r="B182" s="130"/>
      <c r="C182" s="130"/>
      <c r="D182" s="130"/>
      <c r="E182" s="130"/>
      <c r="F182" s="130">
        <v>25990</v>
      </c>
      <c r="G182" s="130">
        <v>51000</v>
      </c>
      <c r="H182" s="130"/>
      <c r="I182" s="130"/>
      <c r="J182" s="130"/>
      <c r="K182" s="130">
        <v>76990</v>
      </c>
      <c r="V182" s="134" t="s">
        <v>400</v>
      </c>
      <c r="W182" s="130"/>
      <c r="X182" s="130"/>
      <c r="Y182" s="130">
        <v>1070000</v>
      </c>
      <c r="Z182" s="130"/>
      <c r="AA182" s="130"/>
      <c r="AB182" s="130"/>
      <c r="AC182" s="130"/>
      <c r="AD182" s="130"/>
      <c r="AE182" s="130">
        <f t="shared" si="1"/>
        <v>1070000</v>
      </c>
    </row>
    <row r="183" spans="1:31">
      <c r="A183" s="134" t="s">
        <v>322</v>
      </c>
      <c r="B183" s="130"/>
      <c r="C183" s="130">
        <v>787950</v>
      </c>
      <c r="D183" s="130"/>
      <c r="E183" s="130">
        <v>2948840</v>
      </c>
      <c r="F183" s="130"/>
      <c r="G183" s="130"/>
      <c r="H183" s="130"/>
      <c r="I183" s="130"/>
      <c r="J183" s="130"/>
      <c r="K183" s="130">
        <v>3736790</v>
      </c>
      <c r="V183" s="134" t="s">
        <v>556</v>
      </c>
      <c r="W183" s="130"/>
      <c r="X183" s="130"/>
      <c r="Y183" s="130"/>
      <c r="Z183" s="130"/>
      <c r="AA183" s="130">
        <v>1949107</v>
      </c>
      <c r="AB183" s="130"/>
      <c r="AC183" s="130"/>
      <c r="AD183" s="130"/>
      <c r="AE183" s="130">
        <f t="shared" ref="AE183:AE246" si="2">SUM(W183:AD183)</f>
        <v>1949107</v>
      </c>
    </row>
    <row r="184" spans="1:31">
      <c r="A184" s="134" t="s">
        <v>437</v>
      </c>
      <c r="B184" s="130"/>
      <c r="C184" s="130"/>
      <c r="D184" s="130"/>
      <c r="E184" s="130">
        <v>343980</v>
      </c>
      <c r="F184" s="130"/>
      <c r="G184" s="130">
        <v>977980</v>
      </c>
      <c r="H184" s="130"/>
      <c r="I184" s="130"/>
      <c r="J184" s="130"/>
      <c r="K184" s="130">
        <v>1321960</v>
      </c>
      <c r="V184" s="134" t="s">
        <v>433</v>
      </c>
      <c r="W184" s="130"/>
      <c r="X184" s="130"/>
      <c r="Y184" s="130"/>
      <c r="Z184" s="130">
        <v>760980</v>
      </c>
      <c r="AA184" s="130"/>
      <c r="AB184" s="130"/>
      <c r="AC184" s="130"/>
      <c r="AD184" s="130"/>
      <c r="AE184" s="130">
        <f t="shared" si="2"/>
        <v>760980</v>
      </c>
    </row>
    <row r="185" spans="1:31">
      <c r="A185" s="134" t="s">
        <v>400</v>
      </c>
      <c r="B185" s="130"/>
      <c r="C185" s="130"/>
      <c r="D185" s="130">
        <v>1070000</v>
      </c>
      <c r="E185" s="130"/>
      <c r="F185" s="130"/>
      <c r="G185" s="130"/>
      <c r="H185" s="130"/>
      <c r="I185" s="130"/>
      <c r="J185" s="130"/>
      <c r="K185" s="130">
        <v>1070000</v>
      </c>
      <c r="V185" s="134" t="s">
        <v>676</v>
      </c>
      <c r="W185" s="130"/>
      <c r="X185" s="130"/>
      <c r="Y185" s="130"/>
      <c r="Z185" s="130"/>
      <c r="AA185" s="130">
        <v>39981</v>
      </c>
      <c r="AB185" s="130"/>
      <c r="AC185" s="130"/>
      <c r="AD185" s="130"/>
      <c r="AE185" s="130">
        <f t="shared" si="2"/>
        <v>39981</v>
      </c>
    </row>
    <row r="186" spans="1:31">
      <c r="A186" s="134" t="s">
        <v>556</v>
      </c>
      <c r="B186" s="130"/>
      <c r="C186" s="130"/>
      <c r="D186" s="130"/>
      <c r="E186" s="130"/>
      <c r="F186" s="130">
        <v>1949107</v>
      </c>
      <c r="G186" s="130"/>
      <c r="H186" s="130"/>
      <c r="I186" s="130"/>
      <c r="J186" s="130"/>
      <c r="K186" s="130">
        <v>1949107</v>
      </c>
      <c r="V186" s="134" t="s">
        <v>667</v>
      </c>
      <c r="W186" s="130"/>
      <c r="X186" s="130"/>
      <c r="Y186" s="130"/>
      <c r="Z186" s="130"/>
      <c r="AA186" s="130">
        <v>114448</v>
      </c>
      <c r="AB186" s="130">
        <v>1078985</v>
      </c>
      <c r="AC186" s="130">
        <v>1350470</v>
      </c>
      <c r="AD186" s="130"/>
      <c r="AE186" s="130">
        <f t="shared" si="2"/>
        <v>2543903</v>
      </c>
    </row>
    <row r="187" spans="1:31">
      <c r="A187" s="134" t="s">
        <v>433</v>
      </c>
      <c r="B187" s="130"/>
      <c r="C187" s="130"/>
      <c r="D187" s="130"/>
      <c r="E187" s="130">
        <v>760980</v>
      </c>
      <c r="F187" s="130"/>
      <c r="G187" s="130"/>
      <c r="H187" s="130"/>
      <c r="I187" s="130"/>
      <c r="J187" s="130"/>
      <c r="K187" s="130">
        <v>760980</v>
      </c>
      <c r="V187" s="134" t="s">
        <v>316</v>
      </c>
      <c r="W187" s="130"/>
      <c r="X187" s="130">
        <v>1690901</v>
      </c>
      <c r="Y187" s="130"/>
      <c r="Z187" s="130">
        <v>637874</v>
      </c>
      <c r="AA187" s="130">
        <v>797074</v>
      </c>
      <c r="AB187" s="130">
        <v>811980</v>
      </c>
      <c r="AC187" s="130">
        <v>1443442</v>
      </c>
      <c r="AD187" s="130">
        <v>1386961</v>
      </c>
      <c r="AE187" s="130">
        <f t="shared" si="2"/>
        <v>6768232</v>
      </c>
    </row>
    <row r="188" spans="1:31">
      <c r="A188" s="134" t="s">
        <v>676</v>
      </c>
      <c r="B188" s="130"/>
      <c r="C188" s="130"/>
      <c r="D188" s="130"/>
      <c r="E188" s="130"/>
      <c r="F188" s="130">
        <v>39981</v>
      </c>
      <c r="G188" s="130"/>
      <c r="H188" s="130"/>
      <c r="I188" s="130"/>
      <c r="J188" s="130"/>
      <c r="K188" s="130">
        <v>39981</v>
      </c>
      <c r="V188" s="134" t="s">
        <v>53</v>
      </c>
      <c r="W188" s="130"/>
      <c r="X188" s="130">
        <v>119981</v>
      </c>
      <c r="Y188" s="130"/>
      <c r="Z188" s="130">
        <v>15840901</v>
      </c>
      <c r="AA188" s="130">
        <v>92545927</v>
      </c>
      <c r="AB188" s="130">
        <v>181792788</v>
      </c>
      <c r="AC188" s="130">
        <v>16541158</v>
      </c>
      <c r="AD188" s="130">
        <v>1079821</v>
      </c>
      <c r="AE188" s="130">
        <f t="shared" si="2"/>
        <v>307920576</v>
      </c>
    </row>
    <row r="189" spans="1:31">
      <c r="A189" s="134" t="s">
        <v>667</v>
      </c>
      <c r="B189" s="130"/>
      <c r="C189" s="130"/>
      <c r="D189" s="130"/>
      <c r="E189" s="130"/>
      <c r="F189" s="130">
        <v>114448</v>
      </c>
      <c r="G189" s="130">
        <v>1078985</v>
      </c>
      <c r="H189" s="130">
        <v>1350470</v>
      </c>
      <c r="I189" s="130"/>
      <c r="J189" s="130"/>
      <c r="K189" s="130">
        <v>2543903</v>
      </c>
      <c r="V189" s="134" t="s">
        <v>702</v>
      </c>
      <c r="W189" s="130"/>
      <c r="X189" s="130"/>
      <c r="Y189" s="130"/>
      <c r="Z189" s="130"/>
      <c r="AA189" s="130">
        <v>585949</v>
      </c>
      <c r="AB189" s="130">
        <v>449981</v>
      </c>
      <c r="AC189" s="130"/>
      <c r="AD189" s="130"/>
      <c r="AE189" s="130">
        <f t="shared" si="2"/>
        <v>1035930</v>
      </c>
    </row>
    <row r="190" spans="1:31">
      <c r="A190" s="134" t="s">
        <v>316</v>
      </c>
      <c r="B190" s="130"/>
      <c r="C190" s="130">
        <v>1690901</v>
      </c>
      <c r="D190" s="130"/>
      <c r="E190" s="130">
        <v>637874</v>
      </c>
      <c r="F190" s="130">
        <v>797074</v>
      </c>
      <c r="G190" s="130">
        <v>811980</v>
      </c>
      <c r="H190" s="130">
        <v>1443442</v>
      </c>
      <c r="I190" s="130">
        <v>1386961</v>
      </c>
      <c r="J190" s="130"/>
      <c r="K190" s="130">
        <v>6768232</v>
      </c>
      <c r="V190" s="134" t="s">
        <v>294</v>
      </c>
      <c r="W190" s="130"/>
      <c r="X190" s="130">
        <v>2299958</v>
      </c>
      <c r="Y190" s="130"/>
      <c r="Z190" s="130"/>
      <c r="AA190" s="130"/>
      <c r="AB190" s="130"/>
      <c r="AC190" s="130"/>
      <c r="AD190" s="130"/>
      <c r="AE190" s="130">
        <f t="shared" si="2"/>
        <v>2299958</v>
      </c>
    </row>
    <row r="191" spans="1:31">
      <c r="A191" s="134" t="s">
        <v>53</v>
      </c>
      <c r="B191" s="130"/>
      <c r="C191" s="130">
        <v>119981</v>
      </c>
      <c r="D191" s="130"/>
      <c r="E191" s="130">
        <v>15840901</v>
      </c>
      <c r="F191" s="130">
        <v>92545927</v>
      </c>
      <c r="G191" s="130">
        <v>181792788</v>
      </c>
      <c r="H191" s="130">
        <v>16541158</v>
      </c>
      <c r="I191" s="130">
        <v>1079821</v>
      </c>
      <c r="J191" s="130"/>
      <c r="K191" s="130">
        <v>307920576</v>
      </c>
      <c r="V191" s="134" t="s">
        <v>414</v>
      </c>
      <c r="W191" s="130"/>
      <c r="X191" s="130"/>
      <c r="Y191" s="130"/>
      <c r="Z191" s="130">
        <v>458979</v>
      </c>
      <c r="AA191" s="130"/>
      <c r="AB191" s="130"/>
      <c r="AC191" s="130"/>
      <c r="AD191" s="130"/>
      <c r="AE191" s="130">
        <f t="shared" si="2"/>
        <v>458979</v>
      </c>
    </row>
    <row r="192" spans="1:31">
      <c r="A192" s="134" t="s">
        <v>702</v>
      </c>
      <c r="B192" s="130"/>
      <c r="C192" s="130"/>
      <c r="D192" s="130"/>
      <c r="E192" s="130"/>
      <c r="F192" s="130">
        <v>585949</v>
      </c>
      <c r="G192" s="130">
        <v>449981</v>
      </c>
      <c r="H192" s="130"/>
      <c r="I192" s="130"/>
      <c r="J192" s="130"/>
      <c r="K192" s="130">
        <v>1035930</v>
      </c>
      <c r="V192" s="134" t="s">
        <v>326</v>
      </c>
      <c r="W192" s="130"/>
      <c r="X192" s="130">
        <v>473799</v>
      </c>
      <c r="Y192" s="130"/>
      <c r="Z192" s="130"/>
      <c r="AA192" s="130"/>
      <c r="AB192" s="130"/>
      <c r="AC192" s="130"/>
      <c r="AD192" s="130"/>
      <c r="AE192" s="130">
        <f t="shared" si="2"/>
        <v>473799</v>
      </c>
    </row>
    <row r="193" spans="1:31">
      <c r="A193" s="134" t="s">
        <v>294</v>
      </c>
      <c r="B193" s="130"/>
      <c r="C193" s="130">
        <v>2299958</v>
      </c>
      <c r="D193" s="130"/>
      <c r="E193" s="130"/>
      <c r="F193" s="130"/>
      <c r="G193" s="130"/>
      <c r="H193" s="130"/>
      <c r="I193" s="130"/>
      <c r="J193" s="130"/>
      <c r="K193" s="130">
        <v>2299958</v>
      </c>
      <c r="V193" s="134" t="s">
        <v>580</v>
      </c>
      <c r="W193" s="130"/>
      <c r="X193" s="130"/>
      <c r="Y193" s="130"/>
      <c r="Z193" s="130"/>
      <c r="AA193" s="130">
        <v>2895550</v>
      </c>
      <c r="AB193" s="130">
        <v>6334748</v>
      </c>
      <c r="AC193" s="130"/>
      <c r="AD193" s="130"/>
      <c r="AE193" s="130">
        <f t="shared" si="2"/>
        <v>9230298</v>
      </c>
    </row>
    <row r="194" spans="1:31">
      <c r="A194" s="134" t="s">
        <v>414</v>
      </c>
      <c r="B194" s="130"/>
      <c r="C194" s="130"/>
      <c r="D194" s="130"/>
      <c r="E194" s="130">
        <v>458979</v>
      </c>
      <c r="F194" s="130"/>
      <c r="G194" s="130"/>
      <c r="H194" s="130"/>
      <c r="I194" s="130"/>
      <c r="J194" s="130"/>
      <c r="K194" s="130">
        <v>458979</v>
      </c>
      <c r="V194" s="134" t="s">
        <v>638</v>
      </c>
      <c r="W194" s="130"/>
      <c r="X194" s="130"/>
      <c r="Y194" s="130"/>
      <c r="Z194" s="130"/>
      <c r="AA194" s="130">
        <v>207825</v>
      </c>
      <c r="AB194" s="130"/>
      <c r="AC194" s="130"/>
      <c r="AD194" s="130"/>
      <c r="AE194" s="130">
        <f t="shared" si="2"/>
        <v>207825</v>
      </c>
    </row>
    <row r="195" spans="1:31">
      <c r="A195" s="134" t="s">
        <v>326</v>
      </c>
      <c r="B195" s="130"/>
      <c r="C195" s="130">
        <v>473799</v>
      </c>
      <c r="D195" s="130"/>
      <c r="E195" s="130"/>
      <c r="F195" s="130"/>
      <c r="G195" s="130"/>
      <c r="H195" s="130"/>
      <c r="I195" s="130"/>
      <c r="J195" s="130"/>
      <c r="K195" s="130">
        <v>473799</v>
      </c>
      <c r="V195" s="134" t="s">
        <v>462</v>
      </c>
      <c r="W195" s="130"/>
      <c r="X195" s="130"/>
      <c r="Y195" s="130"/>
      <c r="Z195" s="130">
        <v>595477</v>
      </c>
      <c r="AA195" s="130"/>
      <c r="AB195" s="130">
        <v>185980</v>
      </c>
      <c r="AC195" s="130"/>
      <c r="AD195" s="130"/>
      <c r="AE195" s="130">
        <f t="shared" si="2"/>
        <v>781457</v>
      </c>
    </row>
    <row r="196" spans="1:31">
      <c r="A196" s="134" t="s">
        <v>580</v>
      </c>
      <c r="B196" s="130"/>
      <c r="C196" s="130"/>
      <c r="D196" s="130"/>
      <c r="E196" s="130"/>
      <c r="F196" s="130">
        <v>2895550</v>
      </c>
      <c r="G196" s="130">
        <v>6334748</v>
      </c>
      <c r="H196" s="130"/>
      <c r="I196" s="130"/>
      <c r="J196" s="130"/>
      <c r="K196" s="130">
        <v>9230298</v>
      </c>
      <c r="V196" s="134" t="s">
        <v>736</v>
      </c>
      <c r="W196" s="130"/>
      <c r="X196" s="130"/>
      <c r="Y196" s="130"/>
      <c r="Z196" s="130"/>
      <c r="AA196" s="130"/>
      <c r="AB196" s="130">
        <v>198960</v>
      </c>
      <c r="AC196" s="130"/>
      <c r="AD196" s="130"/>
      <c r="AE196" s="130">
        <f t="shared" si="2"/>
        <v>198960</v>
      </c>
    </row>
    <row r="197" spans="1:31">
      <c r="A197" s="134" t="s">
        <v>638</v>
      </c>
      <c r="B197" s="130"/>
      <c r="C197" s="130"/>
      <c r="D197" s="130"/>
      <c r="E197" s="130"/>
      <c r="F197" s="130">
        <v>207825</v>
      </c>
      <c r="G197" s="130"/>
      <c r="H197" s="130"/>
      <c r="I197" s="130"/>
      <c r="J197" s="130"/>
      <c r="K197" s="130">
        <v>207825</v>
      </c>
      <c r="V197" s="134" t="s">
        <v>318</v>
      </c>
      <c r="W197" s="130"/>
      <c r="X197" s="130">
        <v>59000</v>
      </c>
      <c r="Y197" s="130"/>
      <c r="Z197" s="130"/>
      <c r="AA197" s="130"/>
      <c r="AB197" s="130"/>
      <c r="AC197" s="130"/>
      <c r="AD197" s="130"/>
      <c r="AE197" s="130">
        <f t="shared" si="2"/>
        <v>59000</v>
      </c>
    </row>
    <row r="198" spans="1:31">
      <c r="A198" s="134" t="s">
        <v>462</v>
      </c>
      <c r="B198" s="130"/>
      <c r="C198" s="130"/>
      <c r="D198" s="130"/>
      <c r="E198" s="130">
        <v>595477</v>
      </c>
      <c r="F198" s="130"/>
      <c r="G198" s="130">
        <v>185980</v>
      </c>
      <c r="H198" s="130"/>
      <c r="I198" s="130"/>
      <c r="J198" s="130"/>
      <c r="K198" s="130">
        <v>781457</v>
      </c>
      <c r="V198" s="134" t="s">
        <v>595</v>
      </c>
      <c r="W198" s="130"/>
      <c r="X198" s="130"/>
      <c r="Y198" s="130"/>
      <c r="Z198" s="130"/>
      <c r="AA198" s="130">
        <v>4990</v>
      </c>
      <c r="AB198" s="130"/>
      <c r="AC198" s="130"/>
      <c r="AD198" s="130"/>
      <c r="AE198" s="130">
        <f t="shared" si="2"/>
        <v>4990</v>
      </c>
    </row>
    <row r="199" spans="1:31">
      <c r="A199" s="134" t="s">
        <v>736</v>
      </c>
      <c r="B199" s="130"/>
      <c r="C199" s="130"/>
      <c r="D199" s="130"/>
      <c r="E199" s="130"/>
      <c r="F199" s="130"/>
      <c r="G199" s="130">
        <v>198960</v>
      </c>
      <c r="H199" s="130"/>
      <c r="I199" s="130"/>
      <c r="J199" s="130"/>
      <c r="K199" s="130">
        <v>198960</v>
      </c>
      <c r="V199" s="134" t="s">
        <v>592</v>
      </c>
      <c r="W199" s="130"/>
      <c r="X199" s="130"/>
      <c r="Y199" s="130"/>
      <c r="Z199" s="130"/>
      <c r="AA199" s="130">
        <v>65629</v>
      </c>
      <c r="AB199" s="130"/>
      <c r="AC199" s="130"/>
      <c r="AD199" s="130"/>
      <c r="AE199" s="130">
        <f t="shared" si="2"/>
        <v>65629</v>
      </c>
    </row>
    <row r="200" spans="1:31">
      <c r="A200" s="134" t="s">
        <v>318</v>
      </c>
      <c r="B200" s="130"/>
      <c r="C200" s="130">
        <v>59000</v>
      </c>
      <c r="D200" s="130"/>
      <c r="E200" s="130"/>
      <c r="F200" s="130"/>
      <c r="G200" s="130"/>
      <c r="H200" s="130"/>
      <c r="I200" s="130"/>
      <c r="J200" s="130"/>
      <c r="K200" s="130">
        <v>59000</v>
      </c>
      <c r="V200" s="134" t="s">
        <v>332</v>
      </c>
      <c r="W200" s="130"/>
      <c r="X200" s="130">
        <v>31310</v>
      </c>
      <c r="Y200" s="130"/>
      <c r="Z200" s="130"/>
      <c r="AA200" s="130"/>
      <c r="AB200" s="130"/>
      <c r="AC200" s="130"/>
      <c r="AD200" s="130"/>
      <c r="AE200" s="130">
        <f t="shared" si="2"/>
        <v>31310</v>
      </c>
    </row>
    <row r="201" spans="1:31">
      <c r="A201" s="134" t="s">
        <v>595</v>
      </c>
      <c r="B201" s="130"/>
      <c r="C201" s="130"/>
      <c r="D201" s="130"/>
      <c r="E201" s="130"/>
      <c r="F201" s="130">
        <v>4990</v>
      </c>
      <c r="G201" s="130"/>
      <c r="H201" s="130"/>
      <c r="I201" s="130"/>
      <c r="J201" s="130"/>
      <c r="K201" s="130">
        <v>4990</v>
      </c>
      <c r="V201" s="134" t="s">
        <v>300</v>
      </c>
      <c r="W201" s="130"/>
      <c r="X201" s="130">
        <v>386855</v>
      </c>
      <c r="Y201" s="130">
        <v>263228</v>
      </c>
      <c r="Z201" s="130">
        <v>200780</v>
      </c>
      <c r="AA201" s="130">
        <v>678531</v>
      </c>
      <c r="AB201" s="130">
        <v>535626</v>
      </c>
      <c r="AC201" s="130">
        <v>89271</v>
      </c>
      <c r="AD201" s="130"/>
      <c r="AE201" s="130">
        <f t="shared" si="2"/>
        <v>2154291</v>
      </c>
    </row>
    <row r="202" spans="1:31">
      <c r="A202" s="134" t="s">
        <v>592</v>
      </c>
      <c r="B202" s="130"/>
      <c r="C202" s="130"/>
      <c r="D202" s="130"/>
      <c r="E202" s="130"/>
      <c r="F202" s="130">
        <v>65629</v>
      </c>
      <c r="G202" s="130"/>
      <c r="H202" s="130"/>
      <c r="I202" s="130"/>
      <c r="J202" s="130"/>
      <c r="K202" s="130">
        <v>65629</v>
      </c>
      <c r="V202" s="134" t="s">
        <v>724</v>
      </c>
      <c r="W202" s="130"/>
      <c r="X202" s="130"/>
      <c r="Y202" s="130"/>
      <c r="Z202" s="130"/>
      <c r="AA202" s="130"/>
      <c r="AB202" s="130">
        <v>535626</v>
      </c>
      <c r="AC202" s="130"/>
      <c r="AD202" s="130">
        <v>90370</v>
      </c>
      <c r="AE202" s="130">
        <f t="shared" si="2"/>
        <v>625996</v>
      </c>
    </row>
    <row r="203" spans="1:31">
      <c r="A203" s="134" t="s">
        <v>332</v>
      </c>
      <c r="B203" s="130"/>
      <c r="C203" s="130">
        <v>31310</v>
      </c>
      <c r="D203" s="130"/>
      <c r="E203" s="130"/>
      <c r="F203" s="130"/>
      <c r="G203" s="130"/>
      <c r="H203" s="130"/>
      <c r="I203" s="130"/>
      <c r="J203" s="130"/>
      <c r="K203" s="130">
        <v>31310</v>
      </c>
      <c r="V203" s="134" t="s">
        <v>571</v>
      </c>
      <c r="W203" s="130"/>
      <c r="X203" s="130"/>
      <c r="Y203" s="130"/>
      <c r="Z203" s="130"/>
      <c r="AA203" s="130">
        <v>7692484</v>
      </c>
      <c r="AB203" s="130"/>
      <c r="AC203" s="130"/>
      <c r="AD203" s="130"/>
      <c r="AE203" s="130">
        <f t="shared" si="2"/>
        <v>7692484</v>
      </c>
    </row>
    <row r="204" spans="1:31">
      <c r="A204" s="134" t="s">
        <v>300</v>
      </c>
      <c r="B204" s="130"/>
      <c r="C204" s="130">
        <v>386855</v>
      </c>
      <c r="D204" s="130">
        <v>263228</v>
      </c>
      <c r="E204" s="130">
        <v>200780</v>
      </c>
      <c r="F204" s="130">
        <v>678531</v>
      </c>
      <c r="G204" s="130">
        <v>535626</v>
      </c>
      <c r="H204" s="130">
        <v>89271</v>
      </c>
      <c r="I204" s="130"/>
      <c r="J204" s="130"/>
      <c r="K204" s="130">
        <v>2154291</v>
      </c>
      <c r="V204" s="134" t="s">
        <v>729</v>
      </c>
      <c r="W204" s="130"/>
      <c r="X204" s="130"/>
      <c r="Y204" s="130"/>
      <c r="Z204" s="130"/>
      <c r="AA204" s="130"/>
      <c r="AB204" s="130">
        <v>286555</v>
      </c>
      <c r="AC204" s="130"/>
      <c r="AD204" s="130"/>
      <c r="AE204" s="130">
        <f t="shared" si="2"/>
        <v>286555</v>
      </c>
    </row>
    <row r="205" spans="1:31">
      <c r="A205" s="134" t="s">
        <v>724</v>
      </c>
      <c r="B205" s="130"/>
      <c r="C205" s="130"/>
      <c r="D205" s="130"/>
      <c r="E205" s="130"/>
      <c r="F205" s="130"/>
      <c r="G205" s="130">
        <v>535626</v>
      </c>
      <c r="H205" s="130"/>
      <c r="I205" s="130">
        <v>90370</v>
      </c>
      <c r="J205" s="130"/>
      <c r="K205" s="130">
        <v>625996</v>
      </c>
      <c r="V205" s="134" t="s">
        <v>597</v>
      </c>
      <c r="W205" s="130"/>
      <c r="X205" s="130"/>
      <c r="Y205" s="130"/>
      <c r="Z205" s="130"/>
      <c r="AA205" s="130">
        <v>476000</v>
      </c>
      <c r="AB205" s="130"/>
      <c r="AC205" s="130"/>
      <c r="AD205" s="130"/>
      <c r="AE205" s="130">
        <f t="shared" si="2"/>
        <v>476000</v>
      </c>
    </row>
    <row r="206" spans="1:31">
      <c r="A206" s="134" t="s">
        <v>571</v>
      </c>
      <c r="B206" s="130"/>
      <c r="C206" s="130"/>
      <c r="D206" s="130"/>
      <c r="E206" s="130"/>
      <c r="F206" s="130">
        <v>7692484</v>
      </c>
      <c r="G206" s="130"/>
      <c r="H206" s="130"/>
      <c r="I206" s="130"/>
      <c r="J206" s="130"/>
      <c r="K206" s="130">
        <v>7692484</v>
      </c>
      <c r="V206" s="134" t="s">
        <v>289</v>
      </c>
      <c r="W206" s="130">
        <v>386750</v>
      </c>
      <c r="X206" s="130">
        <v>6037382</v>
      </c>
      <c r="Y206" s="130">
        <v>11207975</v>
      </c>
      <c r="Z206" s="130">
        <v>4301950</v>
      </c>
      <c r="AA206" s="130">
        <v>693937</v>
      </c>
      <c r="AB206" s="130">
        <v>563465</v>
      </c>
      <c r="AC206" s="130"/>
      <c r="AD206" s="130"/>
      <c r="AE206" s="130">
        <f t="shared" si="2"/>
        <v>23191459</v>
      </c>
    </row>
    <row r="207" spans="1:31">
      <c r="A207" s="134" t="s">
        <v>729</v>
      </c>
      <c r="B207" s="130"/>
      <c r="C207" s="130"/>
      <c r="D207" s="130"/>
      <c r="E207" s="130"/>
      <c r="F207" s="130"/>
      <c r="G207" s="130">
        <v>286555</v>
      </c>
      <c r="H207" s="130"/>
      <c r="I207" s="130"/>
      <c r="J207" s="130"/>
      <c r="K207" s="130">
        <v>286555</v>
      </c>
      <c r="V207" s="134" t="s">
        <v>305</v>
      </c>
      <c r="W207" s="130"/>
      <c r="X207" s="130">
        <v>18285881</v>
      </c>
      <c r="Y207" s="130">
        <v>3790190</v>
      </c>
      <c r="Z207" s="130">
        <v>5772770</v>
      </c>
      <c r="AA207" s="130">
        <v>38125999</v>
      </c>
      <c r="AB207" s="130">
        <v>172488266</v>
      </c>
      <c r="AC207" s="130">
        <v>4077699</v>
      </c>
      <c r="AD207" s="130">
        <v>5867790</v>
      </c>
      <c r="AE207" s="130">
        <f t="shared" si="2"/>
        <v>248408595</v>
      </c>
    </row>
    <row r="208" spans="1:31">
      <c r="A208" s="134" t="s">
        <v>597</v>
      </c>
      <c r="B208" s="130"/>
      <c r="C208" s="130"/>
      <c r="D208" s="130"/>
      <c r="E208" s="130"/>
      <c r="F208" s="130">
        <v>476000</v>
      </c>
      <c r="G208" s="130"/>
      <c r="H208" s="130"/>
      <c r="I208" s="130"/>
      <c r="J208" s="130"/>
      <c r="K208" s="130">
        <v>476000</v>
      </c>
      <c r="V208" s="134" t="s">
        <v>477</v>
      </c>
      <c r="W208" s="130"/>
      <c r="X208" s="130"/>
      <c r="Y208" s="130"/>
      <c r="Z208" s="130">
        <v>11369</v>
      </c>
      <c r="AA208" s="130">
        <v>1975880</v>
      </c>
      <c r="AB208" s="130">
        <v>7368500</v>
      </c>
      <c r="AC208" s="130">
        <v>677940</v>
      </c>
      <c r="AD208" s="130">
        <v>1123880</v>
      </c>
      <c r="AE208" s="130">
        <f t="shared" si="2"/>
        <v>11157569</v>
      </c>
    </row>
    <row r="209" spans="1:31">
      <c r="A209" s="134" t="s">
        <v>289</v>
      </c>
      <c r="B209" s="130">
        <v>386750</v>
      </c>
      <c r="C209" s="130">
        <v>6037382</v>
      </c>
      <c r="D209" s="130">
        <v>11207975</v>
      </c>
      <c r="E209" s="130">
        <v>4301950</v>
      </c>
      <c r="F209" s="130">
        <v>693937</v>
      </c>
      <c r="G209" s="130">
        <v>563465</v>
      </c>
      <c r="H209" s="130"/>
      <c r="I209" s="130"/>
      <c r="J209" s="130"/>
      <c r="K209" s="130">
        <v>23191459</v>
      </c>
      <c r="V209" s="134" t="s">
        <v>491</v>
      </c>
      <c r="W209" s="130"/>
      <c r="X209" s="130"/>
      <c r="Y209" s="130"/>
      <c r="Z209" s="130">
        <v>207448</v>
      </c>
      <c r="AA209" s="130"/>
      <c r="AB209" s="130"/>
      <c r="AC209" s="130"/>
      <c r="AD209" s="130"/>
      <c r="AE209" s="130">
        <f t="shared" si="2"/>
        <v>207448</v>
      </c>
    </row>
    <row r="210" spans="1:31">
      <c r="A210" s="134" t="s">
        <v>305</v>
      </c>
      <c r="B210" s="130"/>
      <c r="C210" s="130">
        <v>18285881</v>
      </c>
      <c r="D210" s="130">
        <v>3790190</v>
      </c>
      <c r="E210" s="130">
        <v>5772770</v>
      </c>
      <c r="F210" s="130">
        <v>38125999</v>
      </c>
      <c r="G210" s="130">
        <v>172488266</v>
      </c>
      <c r="H210" s="130">
        <v>4077699</v>
      </c>
      <c r="I210" s="130">
        <v>5867790</v>
      </c>
      <c r="J210" s="130"/>
      <c r="K210" s="130">
        <v>248408595</v>
      </c>
      <c r="V210" s="134" t="s">
        <v>401</v>
      </c>
      <c r="W210" s="130"/>
      <c r="X210" s="130"/>
      <c r="Y210" s="130"/>
      <c r="Z210" s="130">
        <v>16313</v>
      </c>
      <c r="AA210" s="130"/>
      <c r="AB210" s="130"/>
      <c r="AC210" s="130"/>
      <c r="AD210" s="130"/>
      <c r="AE210" s="130">
        <f t="shared" si="2"/>
        <v>16313</v>
      </c>
    </row>
    <row r="211" spans="1:31">
      <c r="A211" s="134" t="s">
        <v>477</v>
      </c>
      <c r="B211" s="130"/>
      <c r="C211" s="130"/>
      <c r="D211" s="130"/>
      <c r="E211" s="130">
        <v>11369</v>
      </c>
      <c r="F211" s="130">
        <v>1975880</v>
      </c>
      <c r="G211" s="130">
        <v>7368500</v>
      </c>
      <c r="H211" s="130">
        <v>677940</v>
      </c>
      <c r="I211" s="130">
        <v>1123880</v>
      </c>
      <c r="J211" s="130"/>
      <c r="K211" s="130">
        <v>11157569</v>
      </c>
      <c r="V211" s="134" t="s">
        <v>548</v>
      </c>
      <c r="W211" s="130"/>
      <c r="X211" s="130"/>
      <c r="Y211" s="130"/>
      <c r="Z211" s="130"/>
      <c r="AA211" s="130">
        <v>53550</v>
      </c>
      <c r="AB211" s="130"/>
      <c r="AC211" s="130"/>
      <c r="AD211" s="130"/>
      <c r="AE211" s="130">
        <f t="shared" si="2"/>
        <v>53550</v>
      </c>
    </row>
    <row r="212" spans="1:31">
      <c r="A212" s="134" t="s">
        <v>491</v>
      </c>
      <c r="B212" s="130"/>
      <c r="C212" s="130"/>
      <c r="D212" s="130"/>
      <c r="E212" s="130">
        <v>207448</v>
      </c>
      <c r="F212" s="130"/>
      <c r="G212" s="130"/>
      <c r="H212" s="130"/>
      <c r="I212" s="130"/>
      <c r="J212" s="130"/>
      <c r="K212" s="130">
        <v>207448</v>
      </c>
      <c r="V212" s="134" t="s">
        <v>540</v>
      </c>
      <c r="W212" s="130"/>
      <c r="X212" s="130"/>
      <c r="Y212" s="130"/>
      <c r="Z212" s="130"/>
      <c r="AA212" s="130">
        <v>510757</v>
      </c>
      <c r="AB212" s="130"/>
      <c r="AC212" s="130"/>
      <c r="AD212" s="130"/>
      <c r="AE212" s="130">
        <f t="shared" si="2"/>
        <v>510757</v>
      </c>
    </row>
    <row r="213" spans="1:31">
      <c r="A213" s="134" t="s">
        <v>401</v>
      </c>
      <c r="B213" s="130"/>
      <c r="C213" s="130"/>
      <c r="D213" s="130"/>
      <c r="E213" s="130">
        <v>16313</v>
      </c>
      <c r="F213" s="130"/>
      <c r="G213" s="130"/>
      <c r="H213" s="130"/>
      <c r="I213" s="130"/>
      <c r="J213" s="130"/>
      <c r="K213" s="130">
        <v>16313</v>
      </c>
      <c r="V213" s="134" t="s">
        <v>352</v>
      </c>
      <c r="W213" s="130"/>
      <c r="X213" s="130">
        <v>124913</v>
      </c>
      <c r="Y213" s="130"/>
      <c r="Z213" s="130"/>
      <c r="AA213" s="130">
        <v>86960</v>
      </c>
      <c r="AB213" s="130"/>
      <c r="AC213" s="130"/>
      <c r="AD213" s="130"/>
      <c r="AE213" s="130">
        <f t="shared" si="2"/>
        <v>211873</v>
      </c>
    </row>
    <row r="214" spans="1:31">
      <c r="A214" s="134" t="s">
        <v>548</v>
      </c>
      <c r="B214" s="130"/>
      <c r="C214" s="130"/>
      <c r="D214" s="130"/>
      <c r="E214" s="130"/>
      <c r="F214" s="130">
        <v>53550</v>
      </c>
      <c r="G214" s="130"/>
      <c r="H214" s="130"/>
      <c r="I214" s="130"/>
      <c r="J214" s="130"/>
      <c r="K214" s="130">
        <v>53550</v>
      </c>
      <c r="V214" s="134" t="s">
        <v>428</v>
      </c>
      <c r="W214" s="130"/>
      <c r="X214" s="130"/>
      <c r="Y214" s="130"/>
      <c r="Z214" s="130">
        <v>459437</v>
      </c>
      <c r="AA214" s="130">
        <v>143960</v>
      </c>
      <c r="AB214" s="130">
        <v>199990</v>
      </c>
      <c r="AC214" s="130"/>
      <c r="AD214" s="130"/>
      <c r="AE214" s="130">
        <f t="shared" si="2"/>
        <v>803387</v>
      </c>
    </row>
    <row r="215" spans="1:31">
      <c r="A215" s="134" t="s">
        <v>540</v>
      </c>
      <c r="B215" s="130"/>
      <c r="C215" s="130"/>
      <c r="D215" s="130"/>
      <c r="E215" s="130"/>
      <c r="F215" s="130">
        <v>510757</v>
      </c>
      <c r="G215" s="130"/>
      <c r="H215" s="130"/>
      <c r="I215" s="130"/>
      <c r="J215" s="130"/>
      <c r="K215" s="130">
        <v>510757</v>
      </c>
      <c r="V215" s="134" t="s">
        <v>461</v>
      </c>
      <c r="W215" s="130"/>
      <c r="X215" s="130"/>
      <c r="Y215" s="130"/>
      <c r="Z215" s="130">
        <v>129147</v>
      </c>
      <c r="AA215" s="130"/>
      <c r="AB215" s="130"/>
      <c r="AC215" s="130"/>
      <c r="AD215" s="130"/>
      <c r="AE215" s="130">
        <f t="shared" si="2"/>
        <v>129147</v>
      </c>
    </row>
    <row r="216" spans="1:31">
      <c r="A216" s="134" t="s">
        <v>352</v>
      </c>
      <c r="B216" s="130"/>
      <c r="C216" s="130">
        <v>124913</v>
      </c>
      <c r="D216" s="130"/>
      <c r="E216" s="130"/>
      <c r="F216" s="130">
        <v>86960</v>
      </c>
      <c r="G216" s="130"/>
      <c r="H216" s="130"/>
      <c r="I216" s="130"/>
      <c r="J216" s="130"/>
      <c r="K216" s="130">
        <v>211873</v>
      </c>
      <c r="V216" s="134" t="s">
        <v>457</v>
      </c>
      <c r="W216" s="130"/>
      <c r="X216" s="130"/>
      <c r="Y216" s="130"/>
      <c r="Z216" s="130">
        <v>1904000</v>
      </c>
      <c r="AA216" s="130"/>
      <c r="AB216" s="130"/>
      <c r="AC216" s="130"/>
      <c r="AD216" s="130"/>
      <c r="AE216" s="130">
        <f t="shared" si="2"/>
        <v>1904000</v>
      </c>
    </row>
    <row r="217" spans="1:31">
      <c r="A217" s="134" t="s">
        <v>428</v>
      </c>
      <c r="B217" s="130"/>
      <c r="C217" s="130"/>
      <c r="D217" s="130"/>
      <c r="E217" s="130">
        <v>459437</v>
      </c>
      <c r="F217" s="130">
        <v>143960</v>
      </c>
      <c r="G217" s="130">
        <v>199990</v>
      </c>
      <c r="H217" s="130"/>
      <c r="I217" s="130"/>
      <c r="J217" s="130"/>
      <c r="K217" s="130">
        <v>803387</v>
      </c>
      <c r="V217" s="134" t="s">
        <v>689</v>
      </c>
      <c r="W217" s="130"/>
      <c r="X217" s="130"/>
      <c r="Y217" s="130"/>
      <c r="Z217" s="130"/>
      <c r="AA217" s="130">
        <v>734400</v>
      </c>
      <c r="AB217" s="130"/>
      <c r="AC217" s="130"/>
      <c r="AD217" s="130"/>
      <c r="AE217" s="130">
        <f t="shared" si="2"/>
        <v>734400</v>
      </c>
    </row>
    <row r="218" spans="1:31">
      <c r="A218" s="134" t="s">
        <v>461</v>
      </c>
      <c r="B218" s="130"/>
      <c r="C218" s="130"/>
      <c r="D218" s="130"/>
      <c r="E218" s="130">
        <v>129147</v>
      </c>
      <c r="F218" s="130"/>
      <c r="G218" s="130"/>
      <c r="H218" s="130"/>
      <c r="I218" s="130"/>
      <c r="J218" s="130"/>
      <c r="K218" s="130">
        <v>129147</v>
      </c>
      <c r="V218" s="134" t="s">
        <v>339</v>
      </c>
      <c r="W218" s="130"/>
      <c r="X218" s="130">
        <v>1277613</v>
      </c>
      <c r="Y218" s="130"/>
      <c r="Z218" s="130"/>
      <c r="AA218" s="130"/>
      <c r="AB218" s="130"/>
      <c r="AC218" s="130"/>
      <c r="AD218" s="130"/>
      <c r="AE218" s="130">
        <f t="shared" si="2"/>
        <v>1277613</v>
      </c>
    </row>
    <row r="219" spans="1:31">
      <c r="A219" s="134" t="s">
        <v>457</v>
      </c>
      <c r="B219" s="130"/>
      <c r="C219" s="130"/>
      <c r="D219" s="130"/>
      <c r="E219" s="130">
        <v>1904000</v>
      </c>
      <c r="F219" s="130"/>
      <c r="G219" s="130"/>
      <c r="H219" s="130"/>
      <c r="I219" s="130"/>
      <c r="J219" s="130"/>
      <c r="K219" s="130">
        <v>1904000</v>
      </c>
      <c r="V219" s="134" t="s">
        <v>643</v>
      </c>
      <c r="W219" s="130"/>
      <c r="X219" s="130"/>
      <c r="Y219" s="130"/>
      <c r="Z219" s="130"/>
      <c r="AA219" s="130">
        <v>348340</v>
      </c>
      <c r="AB219" s="130"/>
      <c r="AC219" s="130"/>
      <c r="AD219" s="130"/>
      <c r="AE219" s="130">
        <f t="shared" si="2"/>
        <v>348340</v>
      </c>
    </row>
    <row r="220" spans="1:31">
      <c r="A220" s="134" t="s">
        <v>689</v>
      </c>
      <c r="B220" s="130"/>
      <c r="C220" s="130"/>
      <c r="D220" s="130"/>
      <c r="E220" s="130"/>
      <c r="F220" s="130">
        <v>734400</v>
      </c>
      <c r="G220" s="130"/>
      <c r="H220" s="130"/>
      <c r="I220" s="130"/>
      <c r="J220" s="130"/>
      <c r="K220" s="130">
        <v>734400</v>
      </c>
      <c r="V220" s="134" t="s">
        <v>293</v>
      </c>
      <c r="W220" s="130"/>
      <c r="X220" s="130">
        <v>23990</v>
      </c>
      <c r="Y220" s="130"/>
      <c r="Z220" s="130"/>
      <c r="AA220" s="130"/>
      <c r="AB220" s="130"/>
      <c r="AC220" s="130"/>
      <c r="AD220" s="130"/>
      <c r="AE220" s="130">
        <f t="shared" si="2"/>
        <v>23990</v>
      </c>
    </row>
    <row r="221" spans="1:31">
      <c r="A221" s="134" t="s">
        <v>339</v>
      </c>
      <c r="B221" s="130"/>
      <c r="C221" s="130">
        <v>1277613</v>
      </c>
      <c r="D221" s="130"/>
      <c r="E221" s="130"/>
      <c r="F221" s="130"/>
      <c r="G221" s="130"/>
      <c r="H221" s="130"/>
      <c r="I221" s="130"/>
      <c r="J221" s="130"/>
      <c r="K221" s="130">
        <v>1277613</v>
      </c>
      <c r="V221" s="134" t="s">
        <v>358</v>
      </c>
      <c r="W221" s="130"/>
      <c r="X221" s="130">
        <v>179628</v>
      </c>
      <c r="Y221" s="130"/>
      <c r="Z221" s="130">
        <v>274996</v>
      </c>
      <c r="AA221" s="130"/>
      <c r="AB221" s="130"/>
      <c r="AC221" s="130"/>
      <c r="AD221" s="130"/>
      <c r="AE221" s="130">
        <f t="shared" si="2"/>
        <v>454624</v>
      </c>
    </row>
    <row r="222" spans="1:31">
      <c r="A222" s="134" t="s">
        <v>643</v>
      </c>
      <c r="B222" s="130"/>
      <c r="C222" s="130"/>
      <c r="D222" s="130"/>
      <c r="E222" s="130"/>
      <c r="F222" s="130">
        <v>348340</v>
      </c>
      <c r="G222" s="130"/>
      <c r="H222" s="130"/>
      <c r="I222" s="130"/>
      <c r="J222" s="130"/>
      <c r="K222" s="130">
        <v>348340</v>
      </c>
      <c r="V222" s="134" t="s">
        <v>54</v>
      </c>
      <c r="W222" s="130"/>
      <c r="X222" s="130"/>
      <c r="Y222" s="130"/>
      <c r="Z222" s="130"/>
      <c r="AA222" s="130">
        <v>38605629</v>
      </c>
      <c r="AB222" s="130">
        <v>98331702</v>
      </c>
      <c r="AC222" s="130">
        <v>5386776</v>
      </c>
      <c r="AD222" s="130"/>
      <c r="AE222" s="130">
        <f t="shared" si="2"/>
        <v>142324107</v>
      </c>
    </row>
    <row r="223" spans="1:31">
      <c r="A223" s="134" t="s">
        <v>293</v>
      </c>
      <c r="B223" s="130"/>
      <c r="C223" s="130">
        <v>23990</v>
      </c>
      <c r="D223" s="130"/>
      <c r="E223" s="130"/>
      <c r="F223" s="130"/>
      <c r="G223" s="130"/>
      <c r="H223" s="130"/>
      <c r="I223" s="130"/>
      <c r="J223" s="130"/>
      <c r="K223" s="130">
        <v>23990</v>
      </c>
      <c r="V223" s="134" t="s">
        <v>383</v>
      </c>
      <c r="W223" s="130"/>
      <c r="X223" s="130"/>
      <c r="Y223" s="130">
        <v>228990</v>
      </c>
      <c r="Z223" s="130"/>
      <c r="AA223" s="130"/>
      <c r="AB223" s="130"/>
      <c r="AC223" s="130"/>
      <c r="AD223" s="130"/>
      <c r="AE223" s="130">
        <f t="shared" si="2"/>
        <v>228990</v>
      </c>
    </row>
    <row r="224" spans="1:31">
      <c r="A224" s="134" t="s">
        <v>358</v>
      </c>
      <c r="B224" s="130"/>
      <c r="C224" s="130">
        <v>179628</v>
      </c>
      <c r="D224" s="130"/>
      <c r="E224" s="130">
        <v>274996</v>
      </c>
      <c r="F224" s="130"/>
      <c r="G224" s="130"/>
      <c r="H224" s="130"/>
      <c r="I224" s="130"/>
      <c r="J224" s="130"/>
      <c r="K224" s="130">
        <v>454624</v>
      </c>
      <c r="V224" s="134" t="s">
        <v>393</v>
      </c>
      <c r="W224" s="130"/>
      <c r="X224" s="130"/>
      <c r="Y224" s="130">
        <v>75682</v>
      </c>
      <c r="Z224" s="130">
        <v>130658</v>
      </c>
      <c r="AA224" s="130"/>
      <c r="AB224" s="130"/>
      <c r="AC224" s="130"/>
      <c r="AD224" s="130"/>
      <c r="AE224" s="130">
        <f t="shared" si="2"/>
        <v>206340</v>
      </c>
    </row>
    <row r="225" spans="1:31">
      <c r="A225" s="134" t="s">
        <v>54</v>
      </c>
      <c r="B225" s="130"/>
      <c r="C225" s="130"/>
      <c r="D225" s="130"/>
      <c r="E225" s="130"/>
      <c r="F225" s="130">
        <v>38605629</v>
      </c>
      <c r="G225" s="130">
        <v>98331702</v>
      </c>
      <c r="H225" s="130">
        <v>5386776</v>
      </c>
      <c r="I225" s="130"/>
      <c r="J225" s="130"/>
      <c r="K225" s="130">
        <v>142324107</v>
      </c>
      <c r="V225" s="134" t="s">
        <v>382</v>
      </c>
      <c r="W225" s="130"/>
      <c r="X225" s="130"/>
      <c r="Y225" s="130">
        <v>3056863</v>
      </c>
      <c r="Z225" s="130">
        <v>2969268</v>
      </c>
      <c r="AA225" s="130">
        <v>195950</v>
      </c>
      <c r="AB225" s="130"/>
      <c r="AC225" s="130"/>
      <c r="AD225" s="130"/>
      <c r="AE225" s="130">
        <f t="shared" si="2"/>
        <v>6222081</v>
      </c>
    </row>
    <row r="226" spans="1:31">
      <c r="A226" s="134" t="s">
        <v>383</v>
      </c>
      <c r="B226" s="130"/>
      <c r="C226" s="130"/>
      <c r="D226" s="130">
        <v>228990</v>
      </c>
      <c r="E226" s="130"/>
      <c r="F226" s="130"/>
      <c r="G226" s="130"/>
      <c r="H226" s="130"/>
      <c r="I226" s="130"/>
      <c r="J226" s="130"/>
      <c r="K226" s="130">
        <v>228990</v>
      </c>
      <c r="V226" s="134" t="s">
        <v>399</v>
      </c>
      <c r="W226" s="130"/>
      <c r="X226" s="130"/>
      <c r="Y226" s="130">
        <v>4934762</v>
      </c>
      <c r="Z226" s="130">
        <v>205678</v>
      </c>
      <c r="AA226" s="130"/>
      <c r="AB226" s="130"/>
      <c r="AC226" s="130"/>
      <c r="AD226" s="130"/>
      <c r="AE226" s="130">
        <f t="shared" si="2"/>
        <v>5140440</v>
      </c>
    </row>
    <row r="227" spans="1:31">
      <c r="A227" s="134" t="s">
        <v>393</v>
      </c>
      <c r="B227" s="130"/>
      <c r="C227" s="130"/>
      <c r="D227" s="130">
        <v>75682</v>
      </c>
      <c r="E227" s="130">
        <v>130658</v>
      </c>
      <c r="F227" s="130"/>
      <c r="G227" s="130"/>
      <c r="H227" s="130"/>
      <c r="I227" s="130"/>
      <c r="J227" s="130"/>
      <c r="K227" s="130">
        <v>206340</v>
      </c>
      <c r="V227" s="134" t="s">
        <v>572</v>
      </c>
      <c r="W227" s="130"/>
      <c r="X227" s="130"/>
      <c r="Y227" s="130"/>
      <c r="Z227" s="130"/>
      <c r="AA227" s="130">
        <v>39990</v>
      </c>
      <c r="AB227" s="130"/>
      <c r="AC227" s="130"/>
      <c r="AD227" s="130"/>
      <c r="AE227" s="130">
        <f t="shared" si="2"/>
        <v>39990</v>
      </c>
    </row>
    <row r="228" spans="1:31">
      <c r="A228" s="134" t="s">
        <v>382</v>
      </c>
      <c r="B228" s="130"/>
      <c r="C228" s="130"/>
      <c r="D228" s="130">
        <v>3056863</v>
      </c>
      <c r="E228" s="130">
        <v>2969268</v>
      </c>
      <c r="F228" s="130">
        <v>195950</v>
      </c>
      <c r="G228" s="130"/>
      <c r="H228" s="130"/>
      <c r="I228" s="130"/>
      <c r="J228" s="130"/>
      <c r="K228" s="130">
        <v>6222081</v>
      </c>
      <c r="V228" s="134" t="s">
        <v>527</v>
      </c>
      <c r="W228" s="130"/>
      <c r="X228" s="130"/>
      <c r="Y228" s="130"/>
      <c r="Z228" s="130"/>
      <c r="AA228" s="130">
        <v>307972</v>
      </c>
      <c r="AB228" s="130"/>
      <c r="AC228" s="130"/>
      <c r="AD228" s="130"/>
      <c r="AE228" s="130">
        <f t="shared" si="2"/>
        <v>307972</v>
      </c>
    </row>
    <row r="229" spans="1:31">
      <c r="A229" s="134" t="s">
        <v>399</v>
      </c>
      <c r="B229" s="130"/>
      <c r="C229" s="130"/>
      <c r="D229" s="130">
        <v>4934762</v>
      </c>
      <c r="E229" s="130">
        <v>205678</v>
      </c>
      <c r="F229" s="130"/>
      <c r="G229" s="130"/>
      <c r="H229" s="130"/>
      <c r="I229" s="130"/>
      <c r="J229" s="130"/>
      <c r="K229" s="130">
        <v>5140440</v>
      </c>
      <c r="V229" s="134" t="s">
        <v>610</v>
      </c>
      <c r="W229" s="130"/>
      <c r="X229" s="130"/>
      <c r="Y229" s="130"/>
      <c r="Z229" s="130"/>
      <c r="AA229" s="130">
        <v>4003804</v>
      </c>
      <c r="AB229" s="130">
        <v>44431491</v>
      </c>
      <c r="AC229" s="130"/>
      <c r="AD229" s="130"/>
      <c r="AE229" s="130">
        <f t="shared" si="2"/>
        <v>48435295</v>
      </c>
    </row>
    <row r="230" spans="1:31">
      <c r="A230" s="134" t="s">
        <v>572</v>
      </c>
      <c r="B230" s="130"/>
      <c r="C230" s="130"/>
      <c r="D230" s="130"/>
      <c r="E230" s="130"/>
      <c r="F230" s="130">
        <v>39990</v>
      </c>
      <c r="G230" s="130"/>
      <c r="H230" s="130"/>
      <c r="I230" s="130"/>
      <c r="J230" s="130"/>
      <c r="K230" s="130">
        <v>39990</v>
      </c>
      <c r="V230" s="134" t="s">
        <v>342</v>
      </c>
      <c r="W230" s="130"/>
      <c r="X230" s="130">
        <v>3517760</v>
      </c>
      <c r="Y230" s="130">
        <v>355996</v>
      </c>
      <c r="Z230" s="130"/>
      <c r="AA230" s="130"/>
      <c r="AB230" s="130"/>
      <c r="AC230" s="130"/>
      <c r="AD230" s="130"/>
      <c r="AE230" s="130">
        <f t="shared" si="2"/>
        <v>3873756</v>
      </c>
    </row>
    <row r="231" spans="1:31">
      <c r="A231" s="134" t="s">
        <v>527</v>
      </c>
      <c r="B231" s="130"/>
      <c r="C231" s="130"/>
      <c r="D231" s="130"/>
      <c r="E231" s="130"/>
      <c r="F231" s="130">
        <v>307972</v>
      </c>
      <c r="G231" s="130"/>
      <c r="H231" s="130"/>
      <c r="I231" s="130"/>
      <c r="J231" s="130"/>
      <c r="K231" s="130">
        <v>307972</v>
      </c>
      <c r="V231" s="134" t="s">
        <v>443</v>
      </c>
      <c r="W231" s="130"/>
      <c r="X231" s="130"/>
      <c r="Y231" s="130"/>
      <c r="Z231" s="130">
        <v>58500</v>
      </c>
      <c r="AA231" s="130"/>
      <c r="AB231" s="130"/>
      <c r="AC231" s="130"/>
      <c r="AD231" s="130"/>
      <c r="AE231" s="130">
        <f t="shared" si="2"/>
        <v>58500</v>
      </c>
    </row>
    <row r="232" spans="1:31">
      <c r="A232" s="134" t="s">
        <v>610</v>
      </c>
      <c r="B232" s="130"/>
      <c r="C232" s="130"/>
      <c r="D232" s="130"/>
      <c r="E232" s="130"/>
      <c r="F232" s="130">
        <v>4003804</v>
      </c>
      <c r="G232" s="130">
        <v>44431491</v>
      </c>
      <c r="H232" s="130"/>
      <c r="I232" s="130"/>
      <c r="J232" s="130"/>
      <c r="K232" s="130">
        <v>48435295</v>
      </c>
      <c r="V232" s="134" t="s">
        <v>394</v>
      </c>
      <c r="W232" s="130"/>
      <c r="X232" s="130"/>
      <c r="Y232" s="130">
        <v>904400</v>
      </c>
      <c r="Z232" s="130"/>
      <c r="AA232" s="130"/>
      <c r="AB232" s="130"/>
      <c r="AC232" s="130"/>
      <c r="AD232" s="130"/>
      <c r="AE232" s="130">
        <f t="shared" si="2"/>
        <v>904400</v>
      </c>
    </row>
    <row r="233" spans="1:31">
      <c r="A233" s="134" t="s">
        <v>342</v>
      </c>
      <c r="B233" s="130"/>
      <c r="C233" s="130">
        <v>3517760</v>
      </c>
      <c r="D233" s="130">
        <v>355996</v>
      </c>
      <c r="E233" s="130"/>
      <c r="F233" s="130"/>
      <c r="G233" s="130"/>
      <c r="H233" s="130"/>
      <c r="I233" s="130"/>
      <c r="J233" s="130"/>
      <c r="K233" s="130">
        <v>3873756</v>
      </c>
      <c r="V233" s="134" t="s">
        <v>671</v>
      </c>
      <c r="W233" s="130"/>
      <c r="X233" s="130"/>
      <c r="Y233" s="130"/>
      <c r="Z233" s="130"/>
      <c r="AA233" s="130">
        <v>1959981</v>
      </c>
      <c r="AB233" s="130"/>
      <c r="AC233" s="130"/>
      <c r="AD233" s="130"/>
      <c r="AE233" s="130">
        <f t="shared" si="2"/>
        <v>1959981</v>
      </c>
    </row>
    <row r="234" spans="1:31">
      <c r="A234" s="134" t="s">
        <v>443</v>
      </c>
      <c r="B234" s="130"/>
      <c r="C234" s="130"/>
      <c r="D234" s="130"/>
      <c r="E234" s="130">
        <v>58500</v>
      </c>
      <c r="F234" s="130"/>
      <c r="G234" s="130"/>
      <c r="H234" s="130"/>
      <c r="I234" s="130"/>
      <c r="J234" s="130"/>
      <c r="K234" s="130">
        <v>58500</v>
      </c>
      <c r="V234" s="134" t="s">
        <v>427</v>
      </c>
      <c r="W234" s="130"/>
      <c r="X234" s="130"/>
      <c r="Y234" s="130"/>
      <c r="Z234" s="130">
        <v>133500</v>
      </c>
      <c r="AA234" s="130">
        <v>71500</v>
      </c>
      <c r="AB234" s="130"/>
      <c r="AC234" s="130"/>
      <c r="AD234" s="130"/>
      <c r="AE234" s="130">
        <f t="shared" si="2"/>
        <v>205000</v>
      </c>
    </row>
    <row r="235" spans="1:31">
      <c r="A235" s="134" t="s">
        <v>394</v>
      </c>
      <c r="B235" s="130"/>
      <c r="C235" s="130"/>
      <c r="D235" s="130">
        <v>904400</v>
      </c>
      <c r="E235" s="130"/>
      <c r="F235" s="130"/>
      <c r="G235" s="130"/>
      <c r="H235" s="130"/>
      <c r="I235" s="130"/>
      <c r="J235" s="130"/>
      <c r="K235" s="130">
        <v>904400</v>
      </c>
      <c r="V235" s="134" t="s">
        <v>449</v>
      </c>
      <c r="W235" s="130"/>
      <c r="X235" s="130"/>
      <c r="Y235" s="130"/>
      <c r="Z235" s="130">
        <v>349989</v>
      </c>
      <c r="AA235" s="130"/>
      <c r="AB235" s="130"/>
      <c r="AC235" s="130"/>
      <c r="AD235" s="130"/>
      <c r="AE235" s="130">
        <f t="shared" si="2"/>
        <v>349989</v>
      </c>
    </row>
    <row r="236" spans="1:31">
      <c r="A236" s="134" t="s">
        <v>671</v>
      </c>
      <c r="B236" s="130"/>
      <c r="C236" s="130"/>
      <c r="D236" s="130"/>
      <c r="E236" s="130"/>
      <c r="F236" s="130">
        <v>1959981</v>
      </c>
      <c r="G236" s="130"/>
      <c r="H236" s="130"/>
      <c r="I236" s="130"/>
      <c r="J236" s="130"/>
      <c r="K236" s="130">
        <v>1959981</v>
      </c>
      <c r="V236" s="134" t="s">
        <v>612</v>
      </c>
      <c r="W236" s="130"/>
      <c r="X236" s="130"/>
      <c r="Y236" s="130"/>
      <c r="Z236" s="130"/>
      <c r="AA236" s="130">
        <v>170748</v>
      </c>
      <c r="AB236" s="130"/>
      <c r="AC236" s="130"/>
      <c r="AD236" s="130"/>
      <c r="AE236" s="130">
        <f t="shared" si="2"/>
        <v>170748</v>
      </c>
    </row>
    <row r="237" spans="1:31">
      <c r="A237" s="134" t="s">
        <v>427</v>
      </c>
      <c r="B237" s="130"/>
      <c r="C237" s="130"/>
      <c r="D237" s="130"/>
      <c r="E237" s="130">
        <v>133500</v>
      </c>
      <c r="F237" s="130">
        <v>71500</v>
      </c>
      <c r="G237" s="130"/>
      <c r="H237" s="130"/>
      <c r="I237" s="130"/>
      <c r="J237" s="130"/>
      <c r="K237" s="130">
        <v>205000</v>
      </c>
      <c r="V237" s="134" t="s">
        <v>552</v>
      </c>
      <c r="W237" s="130"/>
      <c r="X237" s="130"/>
      <c r="Y237" s="130"/>
      <c r="Z237" s="130"/>
      <c r="AA237" s="130">
        <v>503472</v>
      </c>
      <c r="AB237" s="130">
        <v>559789</v>
      </c>
      <c r="AC237" s="130"/>
      <c r="AD237" s="130"/>
      <c r="AE237" s="130">
        <f t="shared" si="2"/>
        <v>1063261</v>
      </c>
    </row>
    <row r="238" spans="1:31">
      <c r="A238" s="134" t="s">
        <v>449</v>
      </c>
      <c r="B238" s="130"/>
      <c r="C238" s="130"/>
      <c r="D238" s="130"/>
      <c r="E238" s="130">
        <v>349989</v>
      </c>
      <c r="F238" s="130"/>
      <c r="G238" s="130"/>
      <c r="H238" s="130"/>
      <c r="I238" s="130"/>
      <c r="J238" s="130"/>
      <c r="K238" s="130">
        <v>349989</v>
      </c>
      <c r="V238" s="134" t="s">
        <v>537</v>
      </c>
      <c r="W238" s="130"/>
      <c r="X238" s="130"/>
      <c r="Y238" s="130"/>
      <c r="Z238" s="130"/>
      <c r="AA238" s="130">
        <v>172972</v>
      </c>
      <c r="AB238" s="130"/>
      <c r="AC238" s="130"/>
      <c r="AD238" s="130"/>
      <c r="AE238" s="130">
        <f t="shared" si="2"/>
        <v>172972</v>
      </c>
    </row>
    <row r="239" spans="1:31">
      <c r="A239" s="134" t="s">
        <v>612</v>
      </c>
      <c r="B239" s="130"/>
      <c r="C239" s="130"/>
      <c r="D239" s="130"/>
      <c r="E239" s="130"/>
      <c r="F239" s="130">
        <v>170748</v>
      </c>
      <c r="G239" s="130"/>
      <c r="H239" s="130"/>
      <c r="I239" s="130"/>
      <c r="J239" s="130"/>
      <c r="K239" s="130">
        <v>170748</v>
      </c>
      <c r="V239" s="134" t="s">
        <v>542</v>
      </c>
      <c r="W239" s="130"/>
      <c r="X239" s="130"/>
      <c r="Y239" s="130"/>
      <c r="Z239" s="130"/>
      <c r="AA239" s="130">
        <v>83480</v>
      </c>
      <c r="AB239" s="130"/>
      <c r="AC239" s="130"/>
      <c r="AD239" s="130"/>
      <c r="AE239" s="130">
        <f t="shared" si="2"/>
        <v>83480</v>
      </c>
    </row>
    <row r="240" spans="1:31">
      <c r="A240" s="134" t="s">
        <v>552</v>
      </c>
      <c r="B240" s="130"/>
      <c r="C240" s="130"/>
      <c r="D240" s="130"/>
      <c r="E240" s="130"/>
      <c r="F240" s="130">
        <v>503472</v>
      </c>
      <c r="G240" s="130">
        <v>559789</v>
      </c>
      <c r="H240" s="130"/>
      <c r="I240" s="130"/>
      <c r="J240" s="130"/>
      <c r="K240" s="130">
        <v>1063261</v>
      </c>
      <c r="V240" s="134" t="s">
        <v>627</v>
      </c>
      <c r="W240" s="130"/>
      <c r="X240" s="130"/>
      <c r="Y240" s="130"/>
      <c r="Z240" s="130"/>
      <c r="AA240" s="130">
        <v>1600000</v>
      </c>
      <c r="AB240" s="130">
        <v>1770000</v>
      </c>
      <c r="AC240" s="130">
        <v>95000</v>
      </c>
      <c r="AD240" s="130"/>
      <c r="AE240" s="130">
        <f t="shared" si="2"/>
        <v>3465000</v>
      </c>
    </row>
    <row r="241" spans="1:31">
      <c r="A241" s="134" t="s">
        <v>537</v>
      </c>
      <c r="B241" s="130"/>
      <c r="C241" s="130"/>
      <c r="D241" s="130"/>
      <c r="E241" s="130"/>
      <c r="F241" s="130">
        <v>172972</v>
      </c>
      <c r="G241" s="130"/>
      <c r="H241" s="130"/>
      <c r="I241" s="130"/>
      <c r="J241" s="130"/>
      <c r="K241" s="130">
        <v>172972</v>
      </c>
      <c r="V241" s="134" t="s">
        <v>355</v>
      </c>
      <c r="W241" s="130"/>
      <c r="X241" s="130">
        <v>-434980</v>
      </c>
      <c r="Y241" s="130"/>
      <c r="Z241" s="130"/>
      <c r="AA241" s="130"/>
      <c r="AB241" s="130"/>
      <c r="AC241" s="130"/>
      <c r="AD241" s="130"/>
      <c r="AE241" s="130">
        <f t="shared" si="2"/>
        <v>-434980</v>
      </c>
    </row>
    <row r="242" spans="1:31">
      <c r="A242" s="134" t="s">
        <v>542</v>
      </c>
      <c r="B242" s="130"/>
      <c r="C242" s="130"/>
      <c r="D242" s="130"/>
      <c r="E242" s="130"/>
      <c r="F242" s="130">
        <v>83480</v>
      </c>
      <c r="G242" s="130"/>
      <c r="H242" s="130"/>
      <c r="I242" s="130"/>
      <c r="J242" s="130"/>
      <c r="K242" s="130">
        <v>83480</v>
      </c>
      <c r="V242" s="134" t="s">
        <v>530</v>
      </c>
      <c r="W242" s="130"/>
      <c r="X242" s="130"/>
      <c r="Y242" s="130"/>
      <c r="Z242" s="130"/>
      <c r="AA242" s="130">
        <v>59469</v>
      </c>
      <c r="AB242" s="130">
        <v>45301</v>
      </c>
      <c r="AC242" s="130"/>
      <c r="AD242" s="130"/>
      <c r="AE242" s="130">
        <f t="shared" si="2"/>
        <v>104770</v>
      </c>
    </row>
    <row r="243" spans="1:31">
      <c r="A243" s="134" t="s">
        <v>627</v>
      </c>
      <c r="B243" s="130"/>
      <c r="C243" s="130"/>
      <c r="D243" s="130"/>
      <c r="E243" s="130"/>
      <c r="F243" s="130">
        <v>1600000</v>
      </c>
      <c r="G243" s="130">
        <v>1770000</v>
      </c>
      <c r="H243" s="130">
        <v>95000</v>
      </c>
      <c r="I243" s="130"/>
      <c r="J243" s="130"/>
      <c r="K243" s="130">
        <v>3465000</v>
      </c>
      <c r="V243" s="134" t="s">
        <v>621</v>
      </c>
      <c r="W243" s="130"/>
      <c r="X243" s="130"/>
      <c r="Y243" s="130"/>
      <c r="Z243" s="130"/>
      <c r="AA243" s="130">
        <v>476400</v>
      </c>
      <c r="AB243" s="130"/>
      <c r="AC243" s="130"/>
      <c r="AD243" s="130"/>
      <c r="AE243" s="130">
        <f t="shared" si="2"/>
        <v>476400</v>
      </c>
    </row>
    <row r="244" spans="1:31">
      <c r="A244" s="134" t="s">
        <v>355</v>
      </c>
      <c r="B244" s="130"/>
      <c r="C244" s="130">
        <v>-434980</v>
      </c>
      <c r="D244" s="130"/>
      <c r="E244" s="130"/>
      <c r="F244" s="130"/>
      <c r="G244" s="130"/>
      <c r="H244" s="130"/>
      <c r="I244" s="130"/>
      <c r="J244" s="130"/>
      <c r="K244" s="130">
        <v>-434980</v>
      </c>
      <c r="V244" s="134" t="s">
        <v>487</v>
      </c>
      <c r="W244" s="130"/>
      <c r="X244" s="130"/>
      <c r="Y244" s="130"/>
      <c r="Z244" s="130">
        <v>1053150</v>
      </c>
      <c r="AA244" s="130"/>
      <c r="AB244" s="130"/>
      <c r="AC244" s="130"/>
      <c r="AD244" s="130"/>
      <c r="AE244" s="130">
        <f t="shared" si="2"/>
        <v>1053150</v>
      </c>
    </row>
    <row r="245" spans="1:31">
      <c r="A245" s="134" t="s">
        <v>530</v>
      </c>
      <c r="B245" s="130"/>
      <c r="C245" s="130"/>
      <c r="D245" s="130"/>
      <c r="E245" s="130"/>
      <c r="F245" s="130">
        <v>59469</v>
      </c>
      <c r="G245" s="130">
        <v>45301</v>
      </c>
      <c r="H245" s="130"/>
      <c r="I245" s="130"/>
      <c r="J245" s="130"/>
      <c r="K245" s="130">
        <v>104770</v>
      </c>
      <c r="V245" s="134" t="s">
        <v>528</v>
      </c>
      <c r="W245" s="130"/>
      <c r="X245" s="130"/>
      <c r="Y245" s="130"/>
      <c r="Z245" s="130"/>
      <c r="AA245" s="130">
        <v>91242</v>
      </c>
      <c r="AB245" s="130"/>
      <c r="AC245" s="130"/>
      <c r="AD245" s="130"/>
      <c r="AE245" s="130">
        <f t="shared" si="2"/>
        <v>91242</v>
      </c>
    </row>
    <row r="246" spans="1:31">
      <c r="A246" s="134" t="s">
        <v>621</v>
      </c>
      <c r="B246" s="130"/>
      <c r="C246" s="130"/>
      <c r="D246" s="130"/>
      <c r="E246" s="130"/>
      <c r="F246" s="130">
        <v>476400</v>
      </c>
      <c r="G246" s="130"/>
      <c r="H246" s="130"/>
      <c r="I246" s="130"/>
      <c r="J246" s="130"/>
      <c r="K246" s="130">
        <v>476400</v>
      </c>
      <c r="V246" s="134" t="s">
        <v>661</v>
      </c>
      <c r="W246" s="130"/>
      <c r="X246" s="130"/>
      <c r="Y246" s="130"/>
      <c r="Z246" s="130"/>
      <c r="AA246" s="130">
        <v>93010</v>
      </c>
      <c r="AB246" s="130"/>
      <c r="AC246" s="130"/>
      <c r="AD246" s="130"/>
      <c r="AE246" s="130">
        <f t="shared" si="2"/>
        <v>93010</v>
      </c>
    </row>
    <row r="247" spans="1:31">
      <c r="A247" s="134" t="s">
        <v>487</v>
      </c>
      <c r="B247" s="130"/>
      <c r="C247" s="130"/>
      <c r="D247" s="130"/>
      <c r="E247" s="130">
        <v>1053150</v>
      </c>
      <c r="F247" s="130"/>
      <c r="G247" s="130"/>
      <c r="H247" s="130"/>
      <c r="I247" s="130"/>
      <c r="J247" s="130"/>
      <c r="K247" s="130">
        <v>1053150</v>
      </c>
      <c r="V247" s="134" t="s">
        <v>596</v>
      </c>
      <c r="W247" s="130"/>
      <c r="X247" s="130"/>
      <c r="Y247" s="130"/>
      <c r="Z247" s="130"/>
      <c r="AA247" s="130">
        <v>1949656</v>
      </c>
      <c r="AB247" s="130"/>
      <c r="AC247" s="130"/>
      <c r="AD247" s="130"/>
      <c r="AE247" s="130">
        <f t="shared" ref="AE247:AE310" si="3">SUM(W247:AD247)</f>
        <v>1949656</v>
      </c>
    </row>
    <row r="248" spans="1:31">
      <c r="A248" s="134" t="s">
        <v>528</v>
      </c>
      <c r="B248" s="130"/>
      <c r="C248" s="130"/>
      <c r="D248" s="130"/>
      <c r="E248" s="130"/>
      <c r="F248" s="130">
        <v>91242</v>
      </c>
      <c r="G248" s="130"/>
      <c r="H248" s="130"/>
      <c r="I248" s="130"/>
      <c r="J248" s="130"/>
      <c r="K248" s="130">
        <v>91242</v>
      </c>
      <c r="V248" s="134" t="s">
        <v>381</v>
      </c>
      <c r="W248" s="130"/>
      <c r="X248" s="130"/>
      <c r="Y248" s="130">
        <v>327508</v>
      </c>
      <c r="Z248" s="130"/>
      <c r="AA248" s="130"/>
      <c r="AB248" s="130"/>
      <c r="AC248" s="130"/>
      <c r="AD248" s="130"/>
      <c r="AE248" s="130">
        <f t="shared" si="3"/>
        <v>327508</v>
      </c>
    </row>
    <row r="249" spans="1:31">
      <c r="A249" s="134" t="s">
        <v>661</v>
      </c>
      <c r="B249" s="130"/>
      <c r="C249" s="130"/>
      <c r="D249" s="130"/>
      <c r="E249" s="130"/>
      <c r="F249" s="130">
        <v>93010</v>
      </c>
      <c r="G249" s="130"/>
      <c r="H249" s="130"/>
      <c r="I249" s="130"/>
      <c r="J249" s="130"/>
      <c r="K249" s="130">
        <v>93010</v>
      </c>
      <c r="V249" s="134" t="s">
        <v>421</v>
      </c>
      <c r="W249" s="130"/>
      <c r="X249" s="130"/>
      <c r="Y249" s="130"/>
      <c r="Z249" s="130">
        <v>102340</v>
      </c>
      <c r="AA249" s="130"/>
      <c r="AB249" s="130"/>
      <c r="AC249" s="130"/>
      <c r="AD249" s="130"/>
      <c r="AE249" s="130">
        <f t="shared" si="3"/>
        <v>102340</v>
      </c>
    </row>
    <row r="250" spans="1:31">
      <c r="A250" s="134" t="s">
        <v>596</v>
      </c>
      <c r="B250" s="130"/>
      <c r="C250" s="130"/>
      <c r="D250" s="130"/>
      <c r="E250" s="130"/>
      <c r="F250" s="130">
        <v>1949656</v>
      </c>
      <c r="G250" s="130"/>
      <c r="H250" s="130"/>
      <c r="I250" s="130"/>
      <c r="J250" s="130"/>
      <c r="K250" s="130">
        <v>1949656</v>
      </c>
      <c r="V250" s="134" t="s">
        <v>307</v>
      </c>
      <c r="W250" s="130"/>
      <c r="X250" s="130">
        <v>9282610</v>
      </c>
      <c r="Y250" s="130"/>
      <c r="Z250" s="130"/>
      <c r="AA250" s="130"/>
      <c r="AB250" s="130"/>
      <c r="AC250" s="130"/>
      <c r="AD250" s="130"/>
      <c r="AE250" s="130">
        <f t="shared" si="3"/>
        <v>9282610</v>
      </c>
    </row>
    <row r="251" spans="1:31">
      <c r="A251" s="134" t="s">
        <v>381</v>
      </c>
      <c r="B251" s="130"/>
      <c r="C251" s="130"/>
      <c r="D251" s="130">
        <v>327508</v>
      </c>
      <c r="E251" s="130"/>
      <c r="F251" s="130"/>
      <c r="G251" s="130"/>
      <c r="H251" s="130"/>
      <c r="I251" s="130"/>
      <c r="J251" s="130"/>
      <c r="K251" s="130">
        <v>327508</v>
      </c>
      <c r="V251" s="134" t="s">
        <v>620</v>
      </c>
      <c r="W251" s="130"/>
      <c r="X251" s="130"/>
      <c r="Y251" s="130"/>
      <c r="Z251" s="130"/>
      <c r="AA251" s="130">
        <v>5712000</v>
      </c>
      <c r="AB251" s="130"/>
      <c r="AC251" s="130"/>
      <c r="AD251" s="130"/>
      <c r="AE251" s="130">
        <f t="shared" si="3"/>
        <v>5712000</v>
      </c>
    </row>
    <row r="252" spans="1:31">
      <c r="A252" s="134" t="s">
        <v>421</v>
      </c>
      <c r="B252" s="130"/>
      <c r="C252" s="130"/>
      <c r="D252" s="130"/>
      <c r="E252" s="130">
        <v>102340</v>
      </c>
      <c r="F252" s="130"/>
      <c r="G252" s="130"/>
      <c r="H252" s="130"/>
      <c r="I252" s="130"/>
      <c r="J252" s="130"/>
      <c r="K252" s="130">
        <v>102340</v>
      </c>
      <c r="V252" s="134" t="s">
        <v>481</v>
      </c>
      <c r="W252" s="130"/>
      <c r="X252" s="130"/>
      <c r="Y252" s="130"/>
      <c r="Z252" s="130">
        <v>535990</v>
      </c>
      <c r="AA252" s="130"/>
      <c r="AB252" s="130"/>
      <c r="AC252" s="130"/>
      <c r="AD252" s="130"/>
      <c r="AE252" s="130">
        <f t="shared" si="3"/>
        <v>535990</v>
      </c>
    </row>
    <row r="253" spans="1:31">
      <c r="A253" s="134" t="s">
        <v>307</v>
      </c>
      <c r="B253" s="130"/>
      <c r="C253" s="130">
        <v>9282610</v>
      </c>
      <c r="D253" s="130"/>
      <c r="E253" s="130"/>
      <c r="F253" s="130"/>
      <c r="G253" s="130"/>
      <c r="H253" s="130"/>
      <c r="I253" s="130"/>
      <c r="J253" s="130"/>
      <c r="K253" s="130">
        <v>9282610</v>
      </c>
      <c r="V253" s="134" t="s">
        <v>598</v>
      </c>
      <c r="W253" s="130"/>
      <c r="X253" s="130"/>
      <c r="Y253" s="130"/>
      <c r="Z253" s="130"/>
      <c r="AA253" s="130">
        <v>158820</v>
      </c>
      <c r="AB253" s="130">
        <v>27960</v>
      </c>
      <c r="AC253" s="130"/>
      <c r="AD253" s="130"/>
      <c r="AE253" s="130">
        <f t="shared" si="3"/>
        <v>186780</v>
      </c>
    </row>
    <row r="254" spans="1:31">
      <c r="A254" s="134" t="s">
        <v>620</v>
      </c>
      <c r="B254" s="130"/>
      <c r="C254" s="130"/>
      <c r="D254" s="130"/>
      <c r="E254" s="130"/>
      <c r="F254" s="130">
        <v>5712000</v>
      </c>
      <c r="G254" s="130"/>
      <c r="H254" s="130"/>
      <c r="I254" s="130"/>
      <c r="J254" s="130"/>
      <c r="K254" s="130">
        <v>5712000</v>
      </c>
      <c r="V254" s="134" t="s">
        <v>447</v>
      </c>
      <c r="W254" s="130"/>
      <c r="X254" s="130"/>
      <c r="Y254" s="130"/>
      <c r="Z254" s="130">
        <v>73680</v>
      </c>
      <c r="AA254" s="130">
        <v>252000</v>
      </c>
      <c r="AB254" s="130">
        <v>131920</v>
      </c>
      <c r="AC254" s="130">
        <v>74590</v>
      </c>
      <c r="AD254" s="130"/>
      <c r="AE254" s="130">
        <f t="shared" si="3"/>
        <v>532190</v>
      </c>
    </row>
    <row r="255" spans="1:31">
      <c r="A255" s="134" t="s">
        <v>481</v>
      </c>
      <c r="B255" s="130"/>
      <c r="C255" s="130"/>
      <c r="D255" s="130"/>
      <c r="E255" s="130">
        <v>535990</v>
      </c>
      <c r="F255" s="130"/>
      <c r="G255" s="130"/>
      <c r="H255" s="130"/>
      <c r="I255" s="130"/>
      <c r="J255" s="130"/>
      <c r="K255" s="130">
        <v>535990</v>
      </c>
      <c r="V255" s="134" t="s">
        <v>748</v>
      </c>
      <c r="W255" s="130"/>
      <c r="X255" s="130"/>
      <c r="Y255" s="130"/>
      <c r="Z255" s="130"/>
      <c r="AA255" s="130"/>
      <c r="AB255" s="130">
        <v>758970</v>
      </c>
      <c r="AC255" s="130">
        <v>337980</v>
      </c>
      <c r="AD255" s="130">
        <v>-309990</v>
      </c>
      <c r="AE255" s="130">
        <f t="shared" si="3"/>
        <v>786960</v>
      </c>
    </row>
    <row r="256" spans="1:31">
      <c r="A256" s="134" t="s">
        <v>598</v>
      </c>
      <c r="B256" s="130"/>
      <c r="C256" s="130"/>
      <c r="D256" s="130"/>
      <c r="E256" s="130"/>
      <c r="F256" s="130">
        <v>158820</v>
      </c>
      <c r="G256" s="130">
        <v>27960</v>
      </c>
      <c r="H256" s="130"/>
      <c r="I256" s="130"/>
      <c r="J256" s="130"/>
      <c r="K256" s="130">
        <v>186780</v>
      </c>
      <c r="V256" s="134" t="s">
        <v>506</v>
      </c>
      <c r="W256" s="130"/>
      <c r="X256" s="130"/>
      <c r="Y256" s="130"/>
      <c r="Z256" s="130"/>
      <c r="AA256" s="130">
        <v>913826</v>
      </c>
      <c r="AB256" s="130"/>
      <c r="AC256" s="130"/>
      <c r="AD256" s="130"/>
      <c r="AE256" s="130">
        <f t="shared" si="3"/>
        <v>913826</v>
      </c>
    </row>
    <row r="257" spans="1:31">
      <c r="A257" s="134" t="s">
        <v>447</v>
      </c>
      <c r="B257" s="130"/>
      <c r="C257" s="130"/>
      <c r="D257" s="130"/>
      <c r="E257" s="130">
        <v>73680</v>
      </c>
      <c r="F257" s="130">
        <v>252000</v>
      </c>
      <c r="G257" s="130">
        <v>131920</v>
      </c>
      <c r="H257" s="130">
        <v>74590</v>
      </c>
      <c r="I257" s="130"/>
      <c r="J257" s="130"/>
      <c r="K257" s="130">
        <v>532190</v>
      </c>
      <c r="V257" s="134" t="s">
        <v>666</v>
      </c>
      <c r="W257" s="130"/>
      <c r="X257" s="130"/>
      <c r="Y257" s="130"/>
      <c r="Z257" s="130"/>
      <c r="AA257" s="130">
        <v>83000</v>
      </c>
      <c r="AB257" s="130"/>
      <c r="AC257" s="130"/>
      <c r="AD257" s="130"/>
      <c r="AE257" s="130">
        <f t="shared" si="3"/>
        <v>83000</v>
      </c>
    </row>
    <row r="258" spans="1:31">
      <c r="A258" s="134" t="s">
        <v>748</v>
      </c>
      <c r="B258" s="130"/>
      <c r="C258" s="130"/>
      <c r="D258" s="130"/>
      <c r="E258" s="130"/>
      <c r="F258" s="130"/>
      <c r="G258" s="130">
        <v>758970</v>
      </c>
      <c r="H258" s="130">
        <v>337980</v>
      </c>
      <c r="I258" s="130">
        <v>-309990</v>
      </c>
      <c r="J258" s="130"/>
      <c r="K258" s="130">
        <v>786960</v>
      </c>
      <c r="V258" s="134" t="s">
        <v>366</v>
      </c>
      <c r="W258" s="130"/>
      <c r="X258" s="130">
        <v>1260030</v>
      </c>
      <c r="Y258" s="130">
        <v>52414726</v>
      </c>
      <c r="Z258" s="130">
        <v>12336094</v>
      </c>
      <c r="AA258" s="130">
        <v>5257826</v>
      </c>
      <c r="AB258" s="130"/>
      <c r="AC258" s="130"/>
      <c r="AD258" s="130"/>
      <c r="AE258" s="130">
        <f t="shared" si="3"/>
        <v>71268676</v>
      </c>
    </row>
    <row r="259" spans="1:31">
      <c r="A259" s="134" t="s">
        <v>506</v>
      </c>
      <c r="B259" s="130"/>
      <c r="C259" s="130"/>
      <c r="D259" s="130"/>
      <c r="E259" s="130"/>
      <c r="F259" s="130">
        <v>913826</v>
      </c>
      <c r="G259" s="130"/>
      <c r="H259" s="130"/>
      <c r="I259" s="130"/>
      <c r="J259" s="130"/>
      <c r="K259" s="130">
        <v>913826</v>
      </c>
      <c r="V259" s="134" t="s">
        <v>518</v>
      </c>
      <c r="W259" s="130"/>
      <c r="X259" s="130"/>
      <c r="Y259" s="130"/>
      <c r="Z259" s="130"/>
      <c r="AA259" s="130">
        <v>375980</v>
      </c>
      <c r="AB259" s="130"/>
      <c r="AC259" s="130"/>
      <c r="AD259" s="130"/>
      <c r="AE259" s="130">
        <f t="shared" si="3"/>
        <v>375980</v>
      </c>
    </row>
    <row r="260" spans="1:31">
      <c r="A260" s="134" t="s">
        <v>666</v>
      </c>
      <c r="B260" s="130"/>
      <c r="C260" s="130"/>
      <c r="D260" s="130"/>
      <c r="E260" s="130"/>
      <c r="F260" s="130">
        <v>83000</v>
      </c>
      <c r="G260" s="130"/>
      <c r="H260" s="130"/>
      <c r="I260" s="130"/>
      <c r="J260" s="130"/>
      <c r="K260" s="130">
        <v>83000</v>
      </c>
      <c r="V260" s="134" t="s">
        <v>333</v>
      </c>
      <c r="W260" s="130"/>
      <c r="X260" s="130">
        <v>17980</v>
      </c>
      <c r="Y260" s="130"/>
      <c r="Z260" s="130">
        <v>96160</v>
      </c>
      <c r="AA260" s="130"/>
      <c r="AB260" s="130"/>
      <c r="AC260" s="130"/>
      <c r="AD260" s="130"/>
      <c r="AE260" s="130">
        <f t="shared" si="3"/>
        <v>114140</v>
      </c>
    </row>
    <row r="261" spans="1:31">
      <c r="A261" s="134" t="s">
        <v>366</v>
      </c>
      <c r="B261" s="130"/>
      <c r="C261" s="130">
        <v>1260030</v>
      </c>
      <c r="D261" s="130">
        <v>52414726</v>
      </c>
      <c r="E261" s="130">
        <v>12336094</v>
      </c>
      <c r="F261" s="130">
        <v>5257826</v>
      </c>
      <c r="G261" s="130"/>
      <c r="H261" s="130"/>
      <c r="I261" s="130"/>
      <c r="J261" s="130"/>
      <c r="K261" s="130">
        <v>71268676</v>
      </c>
      <c r="V261" s="134" t="s">
        <v>532</v>
      </c>
      <c r="W261" s="130"/>
      <c r="X261" s="130"/>
      <c r="Y261" s="130"/>
      <c r="Z261" s="130"/>
      <c r="AA261" s="130">
        <v>13608070</v>
      </c>
      <c r="AB261" s="130">
        <v>24677168</v>
      </c>
      <c r="AC261" s="130"/>
      <c r="AD261" s="130"/>
      <c r="AE261" s="130">
        <f t="shared" si="3"/>
        <v>38285238</v>
      </c>
    </row>
    <row r="262" spans="1:31">
      <c r="A262" s="134" t="s">
        <v>518</v>
      </c>
      <c r="B262" s="130"/>
      <c r="C262" s="130"/>
      <c r="D262" s="130"/>
      <c r="E262" s="130"/>
      <c r="F262" s="130">
        <v>375980</v>
      </c>
      <c r="G262" s="130"/>
      <c r="H262" s="130"/>
      <c r="I262" s="130"/>
      <c r="J262" s="130"/>
      <c r="K262" s="130">
        <v>375980</v>
      </c>
      <c r="V262" s="134" t="s">
        <v>531</v>
      </c>
      <c r="W262" s="130"/>
      <c r="X262" s="130"/>
      <c r="Y262" s="130"/>
      <c r="Z262" s="130"/>
      <c r="AA262" s="130">
        <v>354980</v>
      </c>
      <c r="AB262" s="130"/>
      <c r="AC262" s="130"/>
      <c r="AD262" s="130"/>
      <c r="AE262" s="130">
        <f t="shared" si="3"/>
        <v>354980</v>
      </c>
    </row>
    <row r="263" spans="1:31">
      <c r="A263" s="134" t="s">
        <v>333</v>
      </c>
      <c r="B263" s="130"/>
      <c r="C263" s="130">
        <v>17980</v>
      </c>
      <c r="D263" s="130"/>
      <c r="E263" s="130">
        <v>96160</v>
      </c>
      <c r="F263" s="130"/>
      <c r="G263" s="130"/>
      <c r="H263" s="130"/>
      <c r="I263" s="130"/>
      <c r="J263" s="130"/>
      <c r="K263" s="130">
        <v>114140</v>
      </c>
      <c r="V263" s="134" t="s">
        <v>684</v>
      </c>
      <c r="W263" s="130"/>
      <c r="X263" s="130"/>
      <c r="Y263" s="130"/>
      <c r="Z263" s="130"/>
      <c r="AA263" s="130">
        <v>470978</v>
      </c>
      <c r="AB263" s="130">
        <v>2397958</v>
      </c>
      <c r="AC263" s="130">
        <v>979779</v>
      </c>
      <c r="AD263" s="130"/>
      <c r="AE263" s="130">
        <f t="shared" si="3"/>
        <v>3848715</v>
      </c>
    </row>
    <row r="264" spans="1:31">
      <c r="A264" s="134" t="s">
        <v>532</v>
      </c>
      <c r="B264" s="130"/>
      <c r="C264" s="130"/>
      <c r="D264" s="130"/>
      <c r="E264" s="130"/>
      <c r="F264" s="130">
        <v>13608070</v>
      </c>
      <c r="G264" s="130">
        <v>24677168</v>
      </c>
      <c r="H264" s="130"/>
      <c r="I264" s="130"/>
      <c r="J264" s="130"/>
      <c r="K264" s="130">
        <v>38285238</v>
      </c>
      <c r="V264" s="134" t="s">
        <v>546</v>
      </c>
      <c r="W264" s="130"/>
      <c r="X264" s="130"/>
      <c r="Y264" s="130"/>
      <c r="Z264" s="130"/>
      <c r="AA264" s="130">
        <v>329226</v>
      </c>
      <c r="AB264" s="130"/>
      <c r="AC264" s="130"/>
      <c r="AD264" s="130"/>
      <c r="AE264" s="130">
        <f t="shared" si="3"/>
        <v>329226</v>
      </c>
    </row>
    <row r="265" spans="1:31">
      <c r="A265" s="134" t="s">
        <v>531</v>
      </c>
      <c r="B265" s="130"/>
      <c r="C265" s="130"/>
      <c r="D265" s="130"/>
      <c r="E265" s="130"/>
      <c r="F265" s="130">
        <v>354980</v>
      </c>
      <c r="G265" s="130"/>
      <c r="H265" s="130"/>
      <c r="I265" s="130"/>
      <c r="J265" s="130"/>
      <c r="K265" s="130">
        <v>354980</v>
      </c>
      <c r="V265" s="134" t="s">
        <v>55</v>
      </c>
      <c r="W265" s="130"/>
      <c r="X265" s="130">
        <v>102976717</v>
      </c>
      <c r="Y265" s="130">
        <v>234528554</v>
      </c>
      <c r="Z265" s="130">
        <v>207625645</v>
      </c>
      <c r="AA265" s="130">
        <v>324413957</v>
      </c>
      <c r="AB265" s="130">
        <v>246887968</v>
      </c>
      <c r="AC265" s="130">
        <v>11005726</v>
      </c>
      <c r="AD265" s="130">
        <v>4640910</v>
      </c>
      <c r="AE265" s="130">
        <f t="shared" si="3"/>
        <v>1132079477</v>
      </c>
    </row>
    <row r="266" spans="1:31">
      <c r="A266" s="134" t="s">
        <v>684</v>
      </c>
      <c r="B266" s="130"/>
      <c r="C266" s="130"/>
      <c r="D266" s="130"/>
      <c r="E266" s="130"/>
      <c r="F266" s="130">
        <v>470978</v>
      </c>
      <c r="G266" s="130">
        <v>2397958</v>
      </c>
      <c r="H266" s="130">
        <v>979779</v>
      </c>
      <c r="I266" s="130"/>
      <c r="J266" s="130"/>
      <c r="K266" s="130">
        <v>3848715</v>
      </c>
      <c r="V266" s="134" t="s">
        <v>314</v>
      </c>
      <c r="W266" s="130"/>
      <c r="X266" s="130">
        <v>23012149</v>
      </c>
      <c r="Y266" s="130">
        <v>2708499</v>
      </c>
      <c r="Z266" s="130">
        <v>12618668</v>
      </c>
      <c r="AA266" s="130">
        <v>1639478</v>
      </c>
      <c r="AB266" s="130"/>
      <c r="AC266" s="130"/>
      <c r="AD266" s="130"/>
      <c r="AE266" s="130">
        <f t="shared" si="3"/>
        <v>39978794</v>
      </c>
    </row>
    <row r="267" spans="1:31">
      <c r="A267" s="134" t="s">
        <v>546</v>
      </c>
      <c r="B267" s="130"/>
      <c r="C267" s="130"/>
      <c r="D267" s="130"/>
      <c r="E267" s="130"/>
      <c r="F267" s="130">
        <v>329226</v>
      </c>
      <c r="G267" s="130"/>
      <c r="H267" s="130"/>
      <c r="I267" s="130"/>
      <c r="J267" s="130"/>
      <c r="K267" s="130">
        <v>329226</v>
      </c>
      <c r="V267" s="134" t="s">
        <v>480</v>
      </c>
      <c r="W267" s="130"/>
      <c r="X267" s="130"/>
      <c r="Y267" s="130"/>
      <c r="Z267" s="130">
        <v>143670</v>
      </c>
      <c r="AA267" s="130">
        <v>1126668</v>
      </c>
      <c r="AB267" s="130"/>
      <c r="AC267" s="130"/>
      <c r="AD267" s="130"/>
      <c r="AE267" s="130">
        <f t="shared" si="3"/>
        <v>1270338</v>
      </c>
    </row>
    <row r="268" spans="1:31">
      <c r="A268" s="134" t="s">
        <v>55</v>
      </c>
      <c r="B268" s="130"/>
      <c r="C268" s="130">
        <v>102976717</v>
      </c>
      <c r="D268" s="130">
        <v>234528554</v>
      </c>
      <c r="E268" s="130">
        <v>207625645</v>
      </c>
      <c r="F268" s="130">
        <v>324413957</v>
      </c>
      <c r="G268" s="130">
        <v>246887968</v>
      </c>
      <c r="H268" s="130">
        <v>11005726</v>
      </c>
      <c r="I268" s="130">
        <v>4640910</v>
      </c>
      <c r="J268" s="130"/>
      <c r="K268" s="130">
        <v>1132079477</v>
      </c>
      <c r="V268" s="134" t="s">
        <v>360</v>
      </c>
      <c r="W268" s="130"/>
      <c r="X268" s="130">
        <v>627000</v>
      </c>
      <c r="Y268" s="130"/>
      <c r="Z268" s="130"/>
      <c r="AA268" s="130"/>
      <c r="AB268" s="130"/>
      <c r="AC268" s="130"/>
      <c r="AD268" s="130"/>
      <c r="AE268" s="130">
        <f t="shared" si="3"/>
        <v>627000</v>
      </c>
    </row>
    <row r="269" spans="1:31">
      <c r="A269" s="134" t="s">
        <v>314</v>
      </c>
      <c r="B269" s="130"/>
      <c r="C269" s="130">
        <v>23012149</v>
      </c>
      <c r="D269" s="130">
        <v>2708499</v>
      </c>
      <c r="E269" s="130">
        <v>12618668</v>
      </c>
      <c r="F269" s="130">
        <v>1639478</v>
      </c>
      <c r="G269" s="130"/>
      <c r="H269" s="130"/>
      <c r="I269" s="130"/>
      <c r="J269" s="130"/>
      <c r="K269" s="130">
        <v>39978794</v>
      </c>
      <c r="V269" s="134" t="s">
        <v>320</v>
      </c>
      <c r="W269" s="130"/>
      <c r="X269" s="130">
        <v>129900</v>
      </c>
      <c r="Y269" s="130"/>
      <c r="Z269" s="130"/>
      <c r="AA269" s="130"/>
      <c r="AB269" s="130"/>
      <c r="AC269" s="130"/>
      <c r="AD269" s="130"/>
      <c r="AE269" s="130">
        <f t="shared" si="3"/>
        <v>129900</v>
      </c>
    </row>
    <row r="270" spans="1:31">
      <c r="A270" s="134" t="s">
        <v>480</v>
      </c>
      <c r="B270" s="130"/>
      <c r="C270" s="130"/>
      <c r="D270" s="130"/>
      <c r="E270" s="130">
        <v>143670</v>
      </c>
      <c r="F270" s="130">
        <v>1126668</v>
      </c>
      <c r="G270" s="130"/>
      <c r="H270" s="130"/>
      <c r="I270" s="130"/>
      <c r="J270" s="130"/>
      <c r="K270" s="130">
        <v>1270338</v>
      </c>
      <c r="V270" s="134" t="s">
        <v>734</v>
      </c>
      <c r="W270" s="130"/>
      <c r="X270" s="130"/>
      <c r="Y270" s="130"/>
      <c r="Z270" s="130"/>
      <c r="AA270" s="130"/>
      <c r="AB270" s="130">
        <v>3122000</v>
      </c>
      <c r="AC270" s="130"/>
      <c r="AD270" s="130"/>
      <c r="AE270" s="130">
        <f t="shared" si="3"/>
        <v>3122000</v>
      </c>
    </row>
    <row r="271" spans="1:31">
      <c r="A271" s="134" t="s">
        <v>360</v>
      </c>
      <c r="B271" s="130"/>
      <c r="C271" s="130">
        <v>627000</v>
      </c>
      <c r="D271" s="130"/>
      <c r="E271" s="130"/>
      <c r="F271" s="130"/>
      <c r="G271" s="130"/>
      <c r="H271" s="130"/>
      <c r="I271" s="130"/>
      <c r="J271" s="130"/>
      <c r="K271" s="130">
        <v>627000</v>
      </c>
      <c r="V271" s="134" t="s">
        <v>587</v>
      </c>
      <c r="W271" s="130"/>
      <c r="X271" s="130"/>
      <c r="Y271" s="130"/>
      <c r="Z271" s="130"/>
      <c r="AA271" s="130">
        <v>113800</v>
      </c>
      <c r="AB271" s="130"/>
      <c r="AC271" s="130"/>
      <c r="AD271" s="130"/>
      <c r="AE271" s="130">
        <f t="shared" si="3"/>
        <v>113800</v>
      </c>
    </row>
    <row r="272" spans="1:31">
      <c r="A272" s="134" t="s">
        <v>320</v>
      </c>
      <c r="B272" s="130"/>
      <c r="C272" s="130">
        <v>129900</v>
      </c>
      <c r="D272" s="130"/>
      <c r="E272" s="130"/>
      <c r="F272" s="130"/>
      <c r="G272" s="130"/>
      <c r="H272" s="130"/>
      <c r="I272" s="130"/>
      <c r="J272" s="130"/>
      <c r="K272" s="130">
        <v>129900</v>
      </c>
      <c r="V272" s="134" t="s">
        <v>628</v>
      </c>
      <c r="W272" s="130"/>
      <c r="X272" s="130"/>
      <c r="Y272" s="130"/>
      <c r="Z272" s="130"/>
      <c r="AA272" s="130">
        <v>162935</v>
      </c>
      <c r="AB272" s="130">
        <v>1789310</v>
      </c>
      <c r="AC272" s="130"/>
      <c r="AD272" s="130"/>
      <c r="AE272" s="130">
        <f t="shared" si="3"/>
        <v>1952245</v>
      </c>
    </row>
    <row r="273" spans="1:31">
      <c r="A273" s="134" t="s">
        <v>734</v>
      </c>
      <c r="B273" s="130"/>
      <c r="C273" s="130"/>
      <c r="D273" s="130"/>
      <c r="E273" s="130"/>
      <c r="F273" s="130"/>
      <c r="G273" s="130">
        <v>3122000</v>
      </c>
      <c r="H273" s="130"/>
      <c r="I273" s="130"/>
      <c r="J273" s="130"/>
      <c r="K273" s="130">
        <v>3122000</v>
      </c>
      <c r="V273" s="134" t="s">
        <v>560</v>
      </c>
      <c r="W273" s="130"/>
      <c r="X273" s="130"/>
      <c r="Y273" s="130"/>
      <c r="Z273" s="130"/>
      <c r="AA273" s="130">
        <v>13469574</v>
      </c>
      <c r="AB273" s="130"/>
      <c r="AC273" s="130"/>
      <c r="AD273" s="130"/>
      <c r="AE273" s="130">
        <f t="shared" si="3"/>
        <v>13469574</v>
      </c>
    </row>
    <row r="274" spans="1:31">
      <c r="A274" s="134" t="s">
        <v>587</v>
      </c>
      <c r="B274" s="130"/>
      <c r="C274" s="130"/>
      <c r="D274" s="130"/>
      <c r="E274" s="130"/>
      <c r="F274" s="130">
        <v>113800</v>
      </c>
      <c r="G274" s="130"/>
      <c r="H274" s="130"/>
      <c r="I274" s="130"/>
      <c r="J274" s="130"/>
      <c r="K274" s="130">
        <v>113800</v>
      </c>
      <c r="V274" s="134" t="s">
        <v>331</v>
      </c>
      <c r="W274" s="130"/>
      <c r="X274" s="130">
        <v>563999</v>
      </c>
      <c r="Y274" s="130"/>
      <c r="Z274" s="130"/>
      <c r="AA274" s="130"/>
      <c r="AB274" s="130"/>
      <c r="AC274" s="130"/>
      <c r="AD274" s="130"/>
      <c r="AE274" s="130">
        <f t="shared" si="3"/>
        <v>563999</v>
      </c>
    </row>
    <row r="275" spans="1:31">
      <c r="A275" s="134" t="s">
        <v>628</v>
      </c>
      <c r="B275" s="130"/>
      <c r="C275" s="130"/>
      <c r="D275" s="130"/>
      <c r="E275" s="130"/>
      <c r="F275" s="130">
        <v>162935</v>
      </c>
      <c r="G275" s="130">
        <v>1789310</v>
      </c>
      <c r="H275" s="130"/>
      <c r="I275" s="130"/>
      <c r="J275" s="130"/>
      <c r="K275" s="130">
        <v>1952245</v>
      </c>
      <c r="V275" s="134" t="s">
        <v>682</v>
      </c>
      <c r="W275" s="130"/>
      <c r="X275" s="130"/>
      <c r="Y275" s="130"/>
      <c r="Z275" s="130"/>
      <c r="AA275" s="130">
        <v>5560296</v>
      </c>
      <c r="AB275" s="130">
        <v>33513851</v>
      </c>
      <c r="AC275" s="130"/>
      <c r="AD275" s="130">
        <v>4845173</v>
      </c>
      <c r="AE275" s="130">
        <f t="shared" si="3"/>
        <v>43919320</v>
      </c>
    </row>
    <row r="276" spans="1:31">
      <c r="A276" s="134" t="s">
        <v>560</v>
      </c>
      <c r="B276" s="130"/>
      <c r="C276" s="130"/>
      <c r="D276" s="130"/>
      <c r="E276" s="130"/>
      <c r="F276" s="130">
        <v>13469574</v>
      </c>
      <c r="G276" s="130"/>
      <c r="H276" s="130"/>
      <c r="I276" s="130"/>
      <c r="J276" s="130"/>
      <c r="K276" s="130">
        <v>13469574</v>
      </c>
      <c r="V276" s="134" t="s">
        <v>60</v>
      </c>
      <c r="W276" s="130"/>
      <c r="X276" s="130"/>
      <c r="Y276" s="130"/>
      <c r="Z276" s="130"/>
      <c r="AA276" s="130">
        <v>4782777</v>
      </c>
      <c r="AB276" s="130">
        <v>5241730</v>
      </c>
      <c r="AC276" s="130">
        <v>95876</v>
      </c>
      <c r="AD276" s="130"/>
      <c r="AE276" s="130">
        <f t="shared" si="3"/>
        <v>10120383</v>
      </c>
    </row>
    <row r="277" spans="1:31" ht="15.65" customHeight="1">
      <c r="A277" s="134" t="s">
        <v>331</v>
      </c>
      <c r="B277" s="130"/>
      <c r="C277" s="130">
        <v>563999</v>
      </c>
      <c r="D277" s="130"/>
      <c r="E277" s="130"/>
      <c r="F277" s="130"/>
      <c r="G277" s="130"/>
      <c r="H277" s="130"/>
      <c r="I277" s="130"/>
      <c r="J277" s="130"/>
      <c r="K277" s="130">
        <v>563999</v>
      </c>
      <c r="V277" s="134" t="s">
        <v>413</v>
      </c>
      <c r="W277" s="130"/>
      <c r="X277" s="130"/>
      <c r="Y277" s="130"/>
      <c r="Z277" s="130">
        <v>22096052</v>
      </c>
      <c r="AA277" s="130">
        <v>20363466</v>
      </c>
      <c r="AB277" s="130">
        <v>9155052</v>
      </c>
      <c r="AC277" s="130">
        <v>4660673</v>
      </c>
      <c r="AD277" s="130"/>
      <c r="AE277" s="130">
        <f t="shared" si="3"/>
        <v>56275243</v>
      </c>
    </row>
    <row r="278" spans="1:31">
      <c r="A278" s="134" t="s">
        <v>682</v>
      </c>
      <c r="B278" s="130"/>
      <c r="C278" s="130"/>
      <c r="D278" s="130"/>
      <c r="E278" s="130"/>
      <c r="F278" s="130">
        <v>5560296</v>
      </c>
      <c r="G278" s="130">
        <v>33513851</v>
      </c>
      <c r="H278" s="130"/>
      <c r="I278" s="130">
        <v>4845173</v>
      </c>
      <c r="J278" s="130"/>
      <c r="K278" s="130">
        <v>43919320</v>
      </c>
      <c r="V278" s="134" t="s">
        <v>695</v>
      </c>
      <c r="W278" s="130"/>
      <c r="X278" s="130"/>
      <c r="Y278" s="130"/>
      <c r="Z278" s="130"/>
      <c r="AA278" s="130">
        <v>243498</v>
      </c>
      <c r="AB278" s="130"/>
      <c r="AC278" s="130"/>
      <c r="AD278" s="130"/>
      <c r="AE278" s="130">
        <f t="shared" si="3"/>
        <v>243498</v>
      </c>
    </row>
    <row r="279" spans="1:31">
      <c r="A279" s="134" t="s">
        <v>60</v>
      </c>
      <c r="B279" s="130"/>
      <c r="C279" s="130"/>
      <c r="D279" s="130"/>
      <c r="E279" s="130"/>
      <c r="F279" s="130">
        <v>4782777</v>
      </c>
      <c r="G279" s="130">
        <v>5241730</v>
      </c>
      <c r="H279" s="130">
        <v>95876</v>
      </c>
      <c r="I279" s="130"/>
      <c r="J279" s="130"/>
      <c r="K279" s="130">
        <v>10120383</v>
      </c>
      <c r="V279" s="134" t="s">
        <v>435</v>
      </c>
      <c r="W279" s="130"/>
      <c r="X279" s="130"/>
      <c r="Y279" s="130"/>
      <c r="Z279" s="130">
        <v>87390</v>
      </c>
      <c r="AA279" s="130">
        <v>94790</v>
      </c>
      <c r="AB279" s="130"/>
      <c r="AC279" s="130"/>
      <c r="AD279" s="130"/>
      <c r="AE279" s="130">
        <f t="shared" si="3"/>
        <v>182180</v>
      </c>
    </row>
    <row r="280" spans="1:31">
      <c r="A280" s="134" t="s">
        <v>413</v>
      </c>
      <c r="B280" s="130"/>
      <c r="C280" s="130"/>
      <c r="D280" s="130"/>
      <c r="E280" s="130">
        <v>22096052</v>
      </c>
      <c r="F280" s="130">
        <v>20363466</v>
      </c>
      <c r="G280" s="130">
        <v>9155052</v>
      </c>
      <c r="H280" s="130">
        <v>4660673</v>
      </c>
      <c r="I280" s="130"/>
      <c r="J280" s="130"/>
      <c r="K280" s="130">
        <v>56275243</v>
      </c>
      <c r="V280" s="134" t="s">
        <v>341</v>
      </c>
      <c r="W280" s="130"/>
      <c r="X280" s="130">
        <v>2658966</v>
      </c>
      <c r="Y280" s="130">
        <v>3046685</v>
      </c>
      <c r="Z280" s="130">
        <v>3886474</v>
      </c>
      <c r="AA280" s="130">
        <v>4269996</v>
      </c>
      <c r="AB280" s="130"/>
      <c r="AC280" s="130"/>
      <c r="AD280" s="130"/>
      <c r="AE280" s="130">
        <f t="shared" si="3"/>
        <v>13862121</v>
      </c>
    </row>
    <row r="281" spans="1:31">
      <c r="A281" s="134" t="s">
        <v>695</v>
      </c>
      <c r="B281" s="130"/>
      <c r="C281" s="130"/>
      <c r="D281" s="130"/>
      <c r="E281" s="130"/>
      <c r="F281" s="130">
        <v>243498</v>
      </c>
      <c r="G281" s="130"/>
      <c r="H281" s="130"/>
      <c r="I281" s="130"/>
      <c r="J281" s="130"/>
      <c r="K281" s="130">
        <v>243498</v>
      </c>
      <c r="V281" s="134" t="s">
        <v>46</v>
      </c>
      <c r="W281" s="130"/>
      <c r="X281" s="130"/>
      <c r="Y281" s="130"/>
      <c r="Z281" s="130"/>
      <c r="AA281" s="130">
        <v>9706506</v>
      </c>
      <c r="AB281" s="130">
        <v>45611043</v>
      </c>
      <c r="AC281" s="130">
        <v>3381079</v>
      </c>
      <c r="AD281" s="130">
        <v>489579</v>
      </c>
      <c r="AE281" s="130">
        <f t="shared" si="3"/>
        <v>59188207</v>
      </c>
    </row>
    <row r="282" spans="1:31">
      <c r="A282" s="134" t="s">
        <v>435</v>
      </c>
      <c r="B282" s="130"/>
      <c r="C282" s="130"/>
      <c r="D282" s="130"/>
      <c r="E282" s="130">
        <v>87390</v>
      </c>
      <c r="F282" s="130">
        <v>94790</v>
      </c>
      <c r="G282" s="130"/>
      <c r="H282" s="130"/>
      <c r="I282" s="130"/>
      <c r="J282" s="130"/>
      <c r="K282" s="130">
        <v>182180</v>
      </c>
      <c r="V282" s="134" t="s">
        <v>525</v>
      </c>
      <c r="W282" s="130"/>
      <c r="X282" s="130"/>
      <c r="Y282" s="130"/>
      <c r="Z282" s="130"/>
      <c r="AA282" s="130">
        <v>43550</v>
      </c>
      <c r="AB282" s="130"/>
      <c r="AC282" s="130"/>
      <c r="AD282" s="130"/>
      <c r="AE282" s="130">
        <f t="shared" si="3"/>
        <v>43550</v>
      </c>
    </row>
    <row r="283" spans="1:31">
      <c r="A283" s="134" t="s">
        <v>341</v>
      </c>
      <c r="B283" s="130"/>
      <c r="C283" s="130">
        <v>2658966</v>
      </c>
      <c r="D283" s="130">
        <v>3046685</v>
      </c>
      <c r="E283" s="130">
        <v>3886474</v>
      </c>
      <c r="F283" s="130">
        <v>4269996</v>
      </c>
      <c r="G283" s="130"/>
      <c r="H283" s="130"/>
      <c r="I283" s="130"/>
      <c r="J283" s="130"/>
      <c r="K283" s="130">
        <v>13862121</v>
      </c>
      <c r="V283" s="134" t="s">
        <v>450</v>
      </c>
      <c r="W283" s="130"/>
      <c r="X283" s="130"/>
      <c r="Y283" s="130"/>
      <c r="Z283" s="130">
        <v>46003</v>
      </c>
      <c r="AA283" s="130"/>
      <c r="AB283" s="130"/>
      <c r="AC283" s="130"/>
      <c r="AD283" s="130"/>
      <c r="AE283" s="130">
        <f t="shared" si="3"/>
        <v>46003</v>
      </c>
    </row>
    <row r="284" spans="1:31">
      <c r="A284" s="134" t="s">
        <v>46</v>
      </c>
      <c r="B284" s="130"/>
      <c r="C284" s="130"/>
      <c r="D284" s="130"/>
      <c r="E284" s="130"/>
      <c r="F284" s="130">
        <v>9706506</v>
      </c>
      <c r="G284" s="130">
        <v>45611043</v>
      </c>
      <c r="H284" s="130">
        <v>3381079</v>
      </c>
      <c r="I284" s="130">
        <v>489579</v>
      </c>
      <c r="J284" s="130"/>
      <c r="K284" s="130">
        <v>59188207</v>
      </c>
      <c r="V284" s="134" t="s">
        <v>409</v>
      </c>
      <c r="W284" s="130"/>
      <c r="X284" s="130"/>
      <c r="Y284" s="130"/>
      <c r="Z284" s="130">
        <v>62980</v>
      </c>
      <c r="AA284" s="130"/>
      <c r="AB284" s="130">
        <v>87940</v>
      </c>
      <c r="AC284" s="130"/>
      <c r="AD284" s="130"/>
      <c r="AE284" s="130">
        <f t="shared" si="3"/>
        <v>150920</v>
      </c>
    </row>
    <row r="285" spans="1:31">
      <c r="A285" s="134" t="s">
        <v>525</v>
      </c>
      <c r="B285" s="130"/>
      <c r="C285" s="130"/>
      <c r="D285" s="130"/>
      <c r="E285" s="130"/>
      <c r="F285" s="130">
        <v>43550</v>
      </c>
      <c r="G285" s="130"/>
      <c r="H285" s="130"/>
      <c r="I285" s="130"/>
      <c r="J285" s="130"/>
      <c r="K285" s="130">
        <v>43550</v>
      </c>
      <c r="V285" s="134" t="s">
        <v>758</v>
      </c>
      <c r="W285" s="130"/>
      <c r="X285" s="130"/>
      <c r="Y285" s="130"/>
      <c r="Z285" s="130"/>
      <c r="AA285" s="130"/>
      <c r="AB285" s="130">
        <v>1193131</v>
      </c>
      <c r="AC285" s="130"/>
      <c r="AD285" s="130">
        <v>273431</v>
      </c>
      <c r="AE285" s="130">
        <f t="shared" si="3"/>
        <v>1466562</v>
      </c>
    </row>
    <row r="286" spans="1:31">
      <c r="A286" s="134" t="s">
        <v>450</v>
      </c>
      <c r="B286" s="130"/>
      <c r="C286" s="130"/>
      <c r="D286" s="130"/>
      <c r="E286" s="130">
        <v>46003</v>
      </c>
      <c r="F286" s="130"/>
      <c r="G286" s="130"/>
      <c r="H286" s="130"/>
      <c r="I286" s="130"/>
      <c r="J286" s="130"/>
      <c r="K286" s="130">
        <v>46003</v>
      </c>
      <c r="V286" s="134" t="s">
        <v>549</v>
      </c>
      <c r="W286" s="130"/>
      <c r="X286" s="130"/>
      <c r="Y286" s="130"/>
      <c r="Z286" s="130"/>
      <c r="AA286" s="130">
        <v>61800</v>
      </c>
      <c r="AB286" s="130"/>
      <c r="AC286" s="130"/>
      <c r="AD286" s="130"/>
      <c r="AE286" s="130">
        <f t="shared" si="3"/>
        <v>61800</v>
      </c>
    </row>
    <row r="287" spans="1:31">
      <c r="A287" s="134" t="s">
        <v>409</v>
      </c>
      <c r="B287" s="130"/>
      <c r="C287" s="130"/>
      <c r="D287" s="130"/>
      <c r="E287" s="130">
        <v>62980</v>
      </c>
      <c r="F287" s="130"/>
      <c r="G287" s="130">
        <v>87940</v>
      </c>
      <c r="H287" s="130"/>
      <c r="I287" s="130"/>
      <c r="J287" s="130"/>
      <c r="K287" s="130">
        <v>150920</v>
      </c>
      <c r="V287" s="134" t="s">
        <v>466</v>
      </c>
      <c r="W287" s="130"/>
      <c r="X287" s="130"/>
      <c r="Y287" s="130"/>
      <c r="Z287" s="130">
        <v>2707892</v>
      </c>
      <c r="AA287" s="130">
        <v>6450931</v>
      </c>
      <c r="AB287" s="130">
        <v>4235846</v>
      </c>
      <c r="AC287" s="130"/>
      <c r="AD287" s="130">
        <v>149990</v>
      </c>
      <c r="AE287" s="130">
        <f t="shared" si="3"/>
        <v>13544659</v>
      </c>
    </row>
    <row r="288" spans="1:31">
      <c r="A288" s="134" t="s">
        <v>758</v>
      </c>
      <c r="B288" s="130"/>
      <c r="C288" s="130"/>
      <c r="D288" s="130"/>
      <c r="E288" s="130"/>
      <c r="F288" s="130"/>
      <c r="G288" s="130">
        <v>1193131</v>
      </c>
      <c r="H288" s="130"/>
      <c r="I288" s="130">
        <v>273431</v>
      </c>
      <c r="J288" s="130"/>
      <c r="K288" s="130">
        <v>1466562</v>
      </c>
      <c r="V288" s="134" t="s">
        <v>353</v>
      </c>
      <c r="W288" s="130"/>
      <c r="X288" s="130">
        <v>2296117</v>
      </c>
      <c r="Y288" s="130">
        <v>5646549</v>
      </c>
      <c r="Z288" s="130">
        <v>3941461</v>
      </c>
      <c r="AA288" s="130">
        <v>5160227</v>
      </c>
      <c r="AB288" s="130">
        <v>5604130</v>
      </c>
      <c r="AC288" s="130"/>
      <c r="AD288" s="130"/>
      <c r="AE288" s="130">
        <f t="shared" si="3"/>
        <v>22648484</v>
      </c>
    </row>
    <row r="289" spans="1:31">
      <c r="A289" s="134" t="s">
        <v>549</v>
      </c>
      <c r="B289" s="130"/>
      <c r="C289" s="130"/>
      <c r="D289" s="130"/>
      <c r="E289" s="130"/>
      <c r="F289" s="130">
        <v>61800</v>
      </c>
      <c r="G289" s="130"/>
      <c r="H289" s="130"/>
      <c r="I289" s="130"/>
      <c r="J289" s="130"/>
      <c r="K289" s="130">
        <v>61800</v>
      </c>
      <c r="V289" s="134" t="s">
        <v>494</v>
      </c>
      <c r="W289" s="130"/>
      <c r="X289" s="130"/>
      <c r="Y289" s="130"/>
      <c r="Z289" s="130">
        <v>1400299</v>
      </c>
      <c r="AA289" s="130"/>
      <c r="AB289" s="130">
        <v>3572700</v>
      </c>
      <c r="AC289" s="130"/>
      <c r="AD289" s="130"/>
      <c r="AE289" s="130">
        <f t="shared" si="3"/>
        <v>4972999</v>
      </c>
    </row>
    <row r="290" spans="1:31">
      <c r="A290" s="134" t="s">
        <v>466</v>
      </c>
      <c r="B290" s="130"/>
      <c r="C290" s="130"/>
      <c r="D290" s="130"/>
      <c r="E290" s="130">
        <v>2707892</v>
      </c>
      <c r="F290" s="130">
        <v>6450931</v>
      </c>
      <c r="G290" s="130">
        <v>4235846</v>
      </c>
      <c r="H290" s="130"/>
      <c r="I290" s="130">
        <v>149990</v>
      </c>
      <c r="J290" s="130"/>
      <c r="K290" s="130">
        <v>13544659</v>
      </c>
      <c r="V290" s="134" t="s">
        <v>431</v>
      </c>
      <c r="W290" s="130"/>
      <c r="X290" s="130"/>
      <c r="Y290" s="130"/>
      <c r="Z290" s="130">
        <v>52170</v>
      </c>
      <c r="AA290" s="130">
        <v>19430</v>
      </c>
      <c r="AB290" s="130"/>
      <c r="AC290" s="130"/>
      <c r="AD290" s="130"/>
      <c r="AE290" s="130">
        <f t="shared" si="3"/>
        <v>71600</v>
      </c>
    </row>
    <row r="291" spans="1:31">
      <c r="A291" s="134" t="s">
        <v>353</v>
      </c>
      <c r="B291" s="130"/>
      <c r="C291" s="130">
        <v>2296117</v>
      </c>
      <c r="D291" s="130">
        <v>5646549</v>
      </c>
      <c r="E291" s="130">
        <v>3941461</v>
      </c>
      <c r="F291" s="130">
        <v>5160227</v>
      </c>
      <c r="G291" s="130">
        <v>5604130</v>
      </c>
      <c r="H291" s="130"/>
      <c r="I291" s="130"/>
      <c r="J291" s="130"/>
      <c r="K291" s="130">
        <v>22648484</v>
      </c>
      <c r="V291" s="134" t="s">
        <v>490</v>
      </c>
      <c r="W291" s="130"/>
      <c r="X291" s="130"/>
      <c r="Y291" s="130"/>
      <c r="Z291" s="130">
        <v>1113970</v>
      </c>
      <c r="AA291" s="130"/>
      <c r="AB291" s="130">
        <v>3034860</v>
      </c>
      <c r="AC291" s="130">
        <v>699990</v>
      </c>
      <c r="AD291" s="130"/>
      <c r="AE291" s="130">
        <f t="shared" si="3"/>
        <v>4848820</v>
      </c>
    </row>
    <row r="292" spans="1:31">
      <c r="A292" s="134" t="s">
        <v>494</v>
      </c>
      <c r="B292" s="130"/>
      <c r="C292" s="130"/>
      <c r="D292" s="130"/>
      <c r="E292" s="130">
        <v>1400299</v>
      </c>
      <c r="F292" s="130"/>
      <c r="G292" s="130">
        <v>3572700</v>
      </c>
      <c r="H292" s="130"/>
      <c r="I292" s="130"/>
      <c r="J292" s="130"/>
      <c r="K292" s="130">
        <v>4972999</v>
      </c>
      <c r="V292" s="134" t="s">
        <v>550</v>
      </c>
      <c r="W292" s="130"/>
      <c r="X292" s="130"/>
      <c r="Y292" s="130"/>
      <c r="Z292" s="130"/>
      <c r="AA292" s="130">
        <v>67301</v>
      </c>
      <c r="AB292" s="130"/>
      <c r="AC292" s="130"/>
      <c r="AD292" s="130"/>
      <c r="AE292" s="130">
        <f t="shared" si="3"/>
        <v>67301</v>
      </c>
    </row>
    <row r="293" spans="1:31">
      <c r="A293" s="134" t="s">
        <v>431</v>
      </c>
      <c r="B293" s="130"/>
      <c r="C293" s="130"/>
      <c r="D293" s="130"/>
      <c r="E293" s="130">
        <v>52170</v>
      </c>
      <c r="F293" s="130">
        <v>19430</v>
      </c>
      <c r="G293" s="130"/>
      <c r="H293" s="130"/>
      <c r="I293" s="130"/>
      <c r="J293" s="130"/>
      <c r="K293" s="130">
        <v>71600</v>
      </c>
      <c r="V293" s="134" t="s">
        <v>575</v>
      </c>
      <c r="W293" s="130"/>
      <c r="X293" s="130"/>
      <c r="Y293" s="130"/>
      <c r="Z293" s="130"/>
      <c r="AA293" s="130">
        <v>430001</v>
      </c>
      <c r="AB293" s="130"/>
      <c r="AC293" s="130"/>
      <c r="AD293" s="130"/>
      <c r="AE293" s="130">
        <f t="shared" si="3"/>
        <v>430001</v>
      </c>
    </row>
    <row r="294" spans="1:31">
      <c r="A294" s="134" t="s">
        <v>490</v>
      </c>
      <c r="B294" s="130"/>
      <c r="C294" s="130"/>
      <c r="D294" s="130"/>
      <c r="E294" s="130">
        <v>1113970</v>
      </c>
      <c r="F294" s="130"/>
      <c r="G294" s="130">
        <v>3034860</v>
      </c>
      <c r="H294" s="130">
        <v>699990</v>
      </c>
      <c r="I294" s="130"/>
      <c r="J294" s="130"/>
      <c r="K294" s="130">
        <v>4848820</v>
      </c>
      <c r="V294" s="134" t="s">
        <v>675</v>
      </c>
      <c r="W294" s="130"/>
      <c r="X294" s="130"/>
      <c r="Y294" s="130"/>
      <c r="Z294" s="130"/>
      <c r="AA294" s="130">
        <v>0</v>
      </c>
      <c r="AB294" s="130">
        <v>0</v>
      </c>
      <c r="AC294" s="130"/>
      <c r="AD294" s="130"/>
      <c r="AE294" s="130">
        <f t="shared" si="3"/>
        <v>0</v>
      </c>
    </row>
    <row r="295" spans="1:31">
      <c r="A295" s="134" t="s">
        <v>550</v>
      </c>
      <c r="B295" s="130"/>
      <c r="C295" s="130"/>
      <c r="D295" s="130"/>
      <c r="E295" s="130"/>
      <c r="F295" s="130">
        <v>67301</v>
      </c>
      <c r="G295" s="130"/>
      <c r="H295" s="130"/>
      <c r="I295" s="130"/>
      <c r="J295" s="130"/>
      <c r="K295" s="130">
        <v>67301</v>
      </c>
      <c r="V295" s="134" t="s">
        <v>430</v>
      </c>
      <c r="W295" s="130"/>
      <c r="X295" s="130"/>
      <c r="Y295" s="130"/>
      <c r="Z295" s="130">
        <v>71024</v>
      </c>
      <c r="AA295" s="130"/>
      <c r="AB295" s="130"/>
      <c r="AC295" s="130"/>
      <c r="AD295" s="130"/>
      <c r="AE295" s="130">
        <f t="shared" si="3"/>
        <v>71024</v>
      </c>
    </row>
    <row r="296" spans="1:31">
      <c r="A296" s="134" t="s">
        <v>575</v>
      </c>
      <c r="B296" s="130"/>
      <c r="C296" s="130"/>
      <c r="D296" s="130"/>
      <c r="E296" s="130"/>
      <c r="F296" s="130">
        <v>430001</v>
      </c>
      <c r="G296" s="130"/>
      <c r="H296" s="130"/>
      <c r="I296" s="130"/>
      <c r="J296" s="130"/>
      <c r="K296" s="130">
        <v>430001</v>
      </c>
      <c r="V296" s="134" t="s">
        <v>708</v>
      </c>
      <c r="W296" s="130"/>
      <c r="X296" s="130"/>
      <c r="Y296" s="130"/>
      <c r="Z296" s="130"/>
      <c r="AA296" s="130">
        <v>209940</v>
      </c>
      <c r="AB296" s="130"/>
      <c r="AC296" s="130"/>
      <c r="AD296" s="130"/>
      <c r="AE296" s="130">
        <f t="shared" si="3"/>
        <v>209940</v>
      </c>
    </row>
    <row r="297" spans="1:31">
      <c r="A297" s="134" t="s">
        <v>675</v>
      </c>
      <c r="B297" s="130"/>
      <c r="C297" s="130"/>
      <c r="D297" s="130"/>
      <c r="E297" s="130"/>
      <c r="F297" s="130">
        <v>0</v>
      </c>
      <c r="G297" s="130">
        <v>0</v>
      </c>
      <c r="H297" s="130"/>
      <c r="I297" s="130"/>
      <c r="J297" s="130"/>
      <c r="K297" s="130">
        <v>0</v>
      </c>
      <c r="V297" s="134" t="s">
        <v>460</v>
      </c>
      <c r="W297" s="130"/>
      <c r="X297" s="130"/>
      <c r="Y297" s="130"/>
      <c r="Z297" s="130">
        <v>503366</v>
      </c>
      <c r="AA297" s="130"/>
      <c r="AB297" s="130"/>
      <c r="AC297" s="130"/>
      <c r="AD297" s="130"/>
      <c r="AE297" s="130">
        <f t="shared" si="3"/>
        <v>503366</v>
      </c>
    </row>
    <row r="298" spans="1:31">
      <c r="A298" s="134" t="s">
        <v>430</v>
      </c>
      <c r="B298" s="130"/>
      <c r="C298" s="130"/>
      <c r="D298" s="130"/>
      <c r="E298" s="130">
        <v>71024</v>
      </c>
      <c r="F298" s="130"/>
      <c r="G298" s="130"/>
      <c r="H298" s="130"/>
      <c r="I298" s="130"/>
      <c r="J298" s="130"/>
      <c r="K298" s="130">
        <v>71024</v>
      </c>
      <c r="V298" s="134" t="s">
        <v>436</v>
      </c>
      <c r="W298" s="130"/>
      <c r="X298" s="130"/>
      <c r="Y298" s="130"/>
      <c r="Z298" s="130">
        <v>6001866</v>
      </c>
      <c r="AA298" s="130">
        <v>27521061</v>
      </c>
      <c r="AB298" s="130">
        <v>32477215</v>
      </c>
      <c r="AC298" s="130">
        <v>2302955</v>
      </c>
      <c r="AD298" s="130">
        <v>541384</v>
      </c>
      <c r="AE298" s="130">
        <f t="shared" si="3"/>
        <v>68844481</v>
      </c>
    </row>
    <row r="299" spans="1:31">
      <c r="A299" s="134" t="s">
        <v>708</v>
      </c>
      <c r="B299" s="130"/>
      <c r="C299" s="130"/>
      <c r="D299" s="130"/>
      <c r="E299" s="130"/>
      <c r="F299" s="130">
        <v>209940</v>
      </c>
      <c r="G299" s="130"/>
      <c r="H299" s="130"/>
      <c r="I299" s="130"/>
      <c r="J299" s="130"/>
      <c r="K299" s="130">
        <v>209940</v>
      </c>
      <c r="V299" s="134" t="s">
        <v>723</v>
      </c>
      <c r="W299" s="130"/>
      <c r="X299" s="130"/>
      <c r="Y299" s="130"/>
      <c r="Z299" s="130"/>
      <c r="AA299" s="130"/>
      <c r="AB299" s="130">
        <v>30150</v>
      </c>
      <c r="AC299" s="130"/>
      <c r="AD299" s="130"/>
      <c r="AE299" s="130">
        <f t="shared" si="3"/>
        <v>30150</v>
      </c>
    </row>
    <row r="300" spans="1:31">
      <c r="A300" s="134" t="s">
        <v>460</v>
      </c>
      <c r="B300" s="130"/>
      <c r="C300" s="130"/>
      <c r="D300" s="130"/>
      <c r="E300" s="130">
        <v>503366</v>
      </c>
      <c r="F300" s="130"/>
      <c r="G300" s="130"/>
      <c r="H300" s="130"/>
      <c r="I300" s="130"/>
      <c r="J300" s="130"/>
      <c r="K300" s="130">
        <v>503366</v>
      </c>
      <c r="V300" s="134" t="s">
        <v>315</v>
      </c>
      <c r="W300" s="130"/>
      <c r="X300" s="130">
        <v>15786681</v>
      </c>
      <c r="Y300" s="130"/>
      <c r="Z300" s="130"/>
      <c r="AA300" s="130"/>
      <c r="AB300" s="130"/>
      <c r="AC300" s="130"/>
      <c r="AD300" s="130"/>
      <c r="AE300" s="130">
        <f t="shared" si="3"/>
        <v>15786681</v>
      </c>
    </row>
    <row r="301" spans="1:31">
      <c r="A301" s="134" t="s">
        <v>436</v>
      </c>
      <c r="B301" s="130"/>
      <c r="C301" s="130"/>
      <c r="D301" s="130"/>
      <c r="E301" s="130">
        <v>6001866</v>
      </c>
      <c r="F301" s="130">
        <v>27521061</v>
      </c>
      <c r="G301" s="130">
        <v>32477215</v>
      </c>
      <c r="H301" s="130">
        <v>2302955</v>
      </c>
      <c r="I301" s="130">
        <v>541384</v>
      </c>
      <c r="J301" s="130"/>
      <c r="K301" s="130">
        <v>68844481</v>
      </c>
      <c r="V301" s="134" t="s">
        <v>493</v>
      </c>
      <c r="W301" s="130"/>
      <c r="X301" s="130"/>
      <c r="Y301" s="130"/>
      <c r="Z301" s="130">
        <v>80293</v>
      </c>
      <c r="AA301" s="130"/>
      <c r="AB301" s="130"/>
      <c r="AC301" s="130"/>
      <c r="AD301" s="130"/>
      <c r="AE301" s="130">
        <f t="shared" si="3"/>
        <v>80293</v>
      </c>
    </row>
    <row r="302" spans="1:31">
      <c r="A302" s="134" t="s">
        <v>723</v>
      </c>
      <c r="B302" s="130"/>
      <c r="C302" s="130"/>
      <c r="D302" s="130"/>
      <c r="E302" s="130"/>
      <c r="F302" s="130"/>
      <c r="G302" s="130">
        <v>30150</v>
      </c>
      <c r="H302" s="130"/>
      <c r="I302" s="130"/>
      <c r="J302" s="130"/>
      <c r="K302" s="130">
        <v>30150</v>
      </c>
      <c r="V302" s="134" t="s">
        <v>95</v>
      </c>
      <c r="W302" s="130">
        <v>1159622</v>
      </c>
      <c r="X302" s="130">
        <v>25827138</v>
      </c>
      <c r="Y302" s="130">
        <v>28186346</v>
      </c>
      <c r="Z302" s="130">
        <v>46436759</v>
      </c>
      <c r="AA302" s="130">
        <v>65361058</v>
      </c>
      <c r="AB302" s="130">
        <v>201765025</v>
      </c>
      <c r="AC302" s="130">
        <v>16720788</v>
      </c>
      <c r="AD302" s="130">
        <v>10281088</v>
      </c>
      <c r="AE302" s="130">
        <f t="shared" si="3"/>
        <v>395737824</v>
      </c>
    </row>
    <row r="303" spans="1:31">
      <c r="A303" s="134" t="s">
        <v>315</v>
      </c>
      <c r="B303" s="130"/>
      <c r="C303" s="130">
        <v>15786681</v>
      </c>
      <c r="D303" s="130"/>
      <c r="E303" s="130"/>
      <c r="F303" s="130"/>
      <c r="G303" s="130"/>
      <c r="H303" s="130"/>
      <c r="I303" s="130"/>
      <c r="J303" s="130"/>
      <c r="K303" s="130">
        <v>15786681</v>
      </c>
      <c r="V303" s="134" t="s">
        <v>607</v>
      </c>
      <c r="W303" s="130"/>
      <c r="X303" s="130"/>
      <c r="Y303" s="130"/>
      <c r="Z303" s="130"/>
      <c r="AA303" s="130">
        <v>311500</v>
      </c>
      <c r="AB303" s="130">
        <v>756901</v>
      </c>
      <c r="AC303" s="130"/>
      <c r="AD303" s="130"/>
      <c r="AE303" s="130">
        <f t="shared" si="3"/>
        <v>1068401</v>
      </c>
    </row>
    <row r="304" spans="1:31">
      <c r="A304" s="134" t="s">
        <v>493</v>
      </c>
      <c r="B304" s="130"/>
      <c r="C304" s="130"/>
      <c r="D304" s="130"/>
      <c r="E304" s="130">
        <v>80293</v>
      </c>
      <c r="F304" s="130"/>
      <c r="G304" s="130"/>
      <c r="H304" s="130"/>
      <c r="I304" s="130"/>
      <c r="J304" s="130"/>
      <c r="K304" s="130">
        <v>80293</v>
      </c>
      <c r="V304" s="134" t="s">
        <v>323</v>
      </c>
      <c r="W304" s="130"/>
      <c r="X304" s="130">
        <v>33011685</v>
      </c>
      <c r="Y304" s="130"/>
      <c r="Z304" s="130"/>
      <c r="AA304" s="130"/>
      <c r="AB304" s="130"/>
      <c r="AC304" s="130"/>
      <c r="AD304" s="130"/>
      <c r="AE304" s="130">
        <f t="shared" si="3"/>
        <v>33011685</v>
      </c>
    </row>
    <row r="305" spans="1:31">
      <c r="A305" s="134" t="s">
        <v>95</v>
      </c>
      <c r="B305" s="130">
        <v>1159622</v>
      </c>
      <c r="C305" s="130">
        <v>25827138</v>
      </c>
      <c r="D305" s="130">
        <v>28186346</v>
      </c>
      <c r="E305" s="130">
        <v>46436759</v>
      </c>
      <c r="F305" s="130">
        <v>65361058</v>
      </c>
      <c r="G305" s="130">
        <v>201765025</v>
      </c>
      <c r="H305" s="130">
        <v>16720788</v>
      </c>
      <c r="I305" s="130">
        <v>10281088</v>
      </c>
      <c r="J305" s="130"/>
      <c r="K305" s="130">
        <v>395737824</v>
      </c>
      <c r="V305" s="134" t="s">
        <v>535</v>
      </c>
      <c r="W305" s="130"/>
      <c r="X305" s="130"/>
      <c r="Y305" s="130"/>
      <c r="Z305" s="130"/>
      <c r="AA305" s="130">
        <v>5040</v>
      </c>
      <c r="AB305" s="130"/>
      <c r="AC305" s="130"/>
      <c r="AD305" s="130"/>
      <c r="AE305" s="130">
        <f t="shared" si="3"/>
        <v>5040</v>
      </c>
    </row>
    <row r="306" spans="1:31">
      <c r="A306" s="134" t="s">
        <v>607</v>
      </c>
      <c r="B306" s="130"/>
      <c r="C306" s="130"/>
      <c r="D306" s="130"/>
      <c r="E306" s="130"/>
      <c r="F306" s="130">
        <v>311500</v>
      </c>
      <c r="G306" s="130">
        <v>756901</v>
      </c>
      <c r="H306" s="130"/>
      <c r="I306" s="130"/>
      <c r="J306" s="130"/>
      <c r="K306" s="130">
        <v>1068401</v>
      </c>
      <c r="V306" s="134" t="s">
        <v>705</v>
      </c>
      <c r="W306" s="130"/>
      <c r="X306" s="130"/>
      <c r="Y306" s="130"/>
      <c r="Z306" s="130"/>
      <c r="AA306" s="130">
        <v>1887920</v>
      </c>
      <c r="AB306" s="130">
        <v>79156303</v>
      </c>
      <c r="AC306" s="130"/>
      <c r="AD306" s="130">
        <v>6526402</v>
      </c>
      <c r="AE306" s="130">
        <f t="shared" si="3"/>
        <v>87570625</v>
      </c>
    </row>
    <row r="307" spans="1:31">
      <c r="A307" s="134" t="s">
        <v>323</v>
      </c>
      <c r="B307" s="130"/>
      <c r="C307" s="130">
        <v>33011685</v>
      </c>
      <c r="D307" s="130"/>
      <c r="E307" s="130"/>
      <c r="F307" s="130"/>
      <c r="G307" s="130"/>
      <c r="H307" s="130"/>
      <c r="I307" s="130"/>
      <c r="J307" s="130"/>
      <c r="K307" s="130">
        <v>33011685</v>
      </c>
      <c r="V307" s="134" t="s">
        <v>465</v>
      </c>
      <c r="W307" s="130"/>
      <c r="X307" s="130"/>
      <c r="Y307" s="130"/>
      <c r="Z307" s="130">
        <v>100229</v>
      </c>
      <c r="AA307" s="130"/>
      <c r="AB307" s="130"/>
      <c r="AC307" s="130"/>
      <c r="AD307" s="130"/>
      <c r="AE307" s="130">
        <f t="shared" si="3"/>
        <v>100229</v>
      </c>
    </row>
    <row r="308" spans="1:31">
      <c r="A308" s="134" t="s">
        <v>535</v>
      </c>
      <c r="B308" s="130"/>
      <c r="C308" s="130"/>
      <c r="D308" s="130"/>
      <c r="E308" s="130"/>
      <c r="F308" s="130">
        <v>5040</v>
      </c>
      <c r="G308" s="130"/>
      <c r="H308" s="130"/>
      <c r="I308" s="130"/>
      <c r="J308" s="130"/>
      <c r="K308" s="130">
        <v>5040</v>
      </c>
      <c r="V308" s="134" t="s">
        <v>555</v>
      </c>
      <c r="W308" s="130"/>
      <c r="X308" s="130"/>
      <c r="Y308" s="130"/>
      <c r="Z308" s="130"/>
      <c r="AA308" s="130">
        <v>2171750</v>
      </c>
      <c r="AB308" s="130"/>
      <c r="AC308" s="130"/>
      <c r="AD308" s="130"/>
      <c r="AE308" s="130">
        <f t="shared" si="3"/>
        <v>2171750</v>
      </c>
    </row>
    <row r="309" spans="1:31">
      <c r="A309" s="134" t="s">
        <v>705</v>
      </c>
      <c r="B309" s="130"/>
      <c r="C309" s="130"/>
      <c r="D309" s="130"/>
      <c r="E309" s="130"/>
      <c r="F309" s="130">
        <v>1887920</v>
      </c>
      <c r="G309" s="130">
        <v>79156303</v>
      </c>
      <c r="H309" s="130"/>
      <c r="I309" s="130">
        <v>6526402</v>
      </c>
      <c r="J309" s="130"/>
      <c r="K309" s="130">
        <v>87570625</v>
      </c>
      <c r="V309" s="134" t="s">
        <v>291</v>
      </c>
      <c r="W309" s="130">
        <v>88810</v>
      </c>
      <c r="X309" s="130">
        <v>4009795</v>
      </c>
      <c r="Y309" s="130">
        <v>4317004</v>
      </c>
      <c r="Z309" s="130">
        <v>2258784</v>
      </c>
      <c r="AA309" s="130">
        <v>957188</v>
      </c>
      <c r="AB309" s="130"/>
      <c r="AC309" s="130"/>
      <c r="AD309" s="130"/>
      <c r="AE309" s="130">
        <f t="shared" si="3"/>
        <v>11631581</v>
      </c>
    </row>
    <row r="310" spans="1:31">
      <c r="A310" s="134" t="s">
        <v>465</v>
      </c>
      <c r="B310" s="130"/>
      <c r="C310" s="130"/>
      <c r="D310" s="130"/>
      <c r="E310" s="130">
        <v>100229</v>
      </c>
      <c r="F310" s="130"/>
      <c r="G310" s="130"/>
      <c r="H310" s="130"/>
      <c r="I310" s="130"/>
      <c r="J310" s="130"/>
      <c r="K310" s="130">
        <v>100229</v>
      </c>
      <c r="V310" s="134" t="s">
        <v>365</v>
      </c>
      <c r="W310" s="130"/>
      <c r="X310" s="130">
        <v>22783</v>
      </c>
      <c r="Y310" s="130">
        <v>22783</v>
      </c>
      <c r="Z310" s="130">
        <v>43400</v>
      </c>
      <c r="AA310" s="130">
        <v>987321</v>
      </c>
      <c r="AB310" s="130">
        <v>239331</v>
      </c>
      <c r="AC310" s="130"/>
      <c r="AD310" s="130"/>
      <c r="AE310" s="130">
        <f t="shared" si="3"/>
        <v>1315618</v>
      </c>
    </row>
    <row r="311" spans="1:31">
      <c r="A311" s="134" t="s">
        <v>555</v>
      </c>
      <c r="B311" s="130"/>
      <c r="C311" s="130"/>
      <c r="D311" s="130"/>
      <c r="E311" s="130"/>
      <c r="F311" s="130">
        <v>2171750</v>
      </c>
      <c r="G311" s="130"/>
      <c r="H311" s="130"/>
      <c r="I311" s="130"/>
      <c r="J311" s="130"/>
      <c r="K311" s="130">
        <v>2171750</v>
      </c>
      <c r="V311" s="134" t="s">
        <v>285</v>
      </c>
      <c r="W311" s="130">
        <v>225886</v>
      </c>
      <c r="X311" s="130">
        <v>15469813</v>
      </c>
      <c r="Y311" s="130">
        <v>21180776</v>
      </c>
      <c r="Z311" s="130">
        <v>20173804</v>
      </c>
      <c r="AA311" s="130">
        <v>2990480</v>
      </c>
      <c r="AB311" s="130">
        <v>6128145</v>
      </c>
      <c r="AC311" s="130"/>
      <c r="AD311" s="130"/>
      <c r="AE311" s="130">
        <f t="shared" ref="AE311:AE374" si="4">SUM(W311:AD311)</f>
        <v>66168904</v>
      </c>
    </row>
    <row r="312" spans="1:31">
      <c r="A312" s="134" t="s">
        <v>291</v>
      </c>
      <c r="B312" s="130">
        <v>88810</v>
      </c>
      <c r="C312" s="130">
        <v>4009795</v>
      </c>
      <c r="D312" s="130">
        <v>4317004</v>
      </c>
      <c r="E312" s="130">
        <v>2258784</v>
      </c>
      <c r="F312" s="130">
        <v>957188</v>
      </c>
      <c r="G312" s="130"/>
      <c r="H312" s="130"/>
      <c r="I312" s="130"/>
      <c r="J312" s="130"/>
      <c r="K312" s="130">
        <v>11631581</v>
      </c>
      <c r="V312" s="134" t="s">
        <v>468</v>
      </c>
      <c r="W312" s="130"/>
      <c r="X312" s="130"/>
      <c r="Y312" s="130"/>
      <c r="Z312" s="130">
        <v>895000</v>
      </c>
      <c r="AA312" s="130"/>
      <c r="AB312" s="130"/>
      <c r="AC312" s="130"/>
      <c r="AD312" s="130"/>
      <c r="AE312" s="130">
        <f t="shared" si="4"/>
        <v>895000</v>
      </c>
    </row>
    <row r="313" spans="1:31">
      <c r="A313" s="134" t="s">
        <v>365</v>
      </c>
      <c r="B313" s="130"/>
      <c r="C313" s="130">
        <v>22783</v>
      </c>
      <c r="D313" s="130">
        <v>22783</v>
      </c>
      <c r="E313" s="130">
        <v>43400</v>
      </c>
      <c r="F313" s="130">
        <v>987321</v>
      </c>
      <c r="G313" s="130">
        <v>239331</v>
      </c>
      <c r="H313" s="130"/>
      <c r="I313" s="130"/>
      <c r="J313" s="130"/>
      <c r="K313" s="130">
        <v>1315618</v>
      </c>
      <c r="V313" s="134" t="s">
        <v>475</v>
      </c>
      <c r="W313" s="130"/>
      <c r="X313" s="130"/>
      <c r="Y313" s="130"/>
      <c r="Z313" s="130">
        <v>416500</v>
      </c>
      <c r="AA313" s="130"/>
      <c r="AB313" s="130"/>
      <c r="AC313" s="130"/>
      <c r="AD313" s="130"/>
      <c r="AE313" s="130">
        <f t="shared" si="4"/>
        <v>416500</v>
      </c>
    </row>
    <row r="314" spans="1:31">
      <c r="A314" s="134" t="s">
        <v>285</v>
      </c>
      <c r="B314" s="130">
        <v>225886</v>
      </c>
      <c r="C314" s="130">
        <v>15469813</v>
      </c>
      <c r="D314" s="130">
        <v>21180776</v>
      </c>
      <c r="E314" s="130">
        <v>20173804</v>
      </c>
      <c r="F314" s="130">
        <v>2990480</v>
      </c>
      <c r="G314" s="130">
        <v>6128145</v>
      </c>
      <c r="H314" s="130"/>
      <c r="I314" s="130"/>
      <c r="J314" s="130"/>
      <c r="K314" s="130">
        <v>66168904</v>
      </c>
      <c r="V314" s="134" t="s">
        <v>464</v>
      </c>
      <c r="W314" s="130"/>
      <c r="X314" s="130"/>
      <c r="Y314" s="130"/>
      <c r="Z314" s="130">
        <v>9355860</v>
      </c>
      <c r="AA314" s="130">
        <v>4677930</v>
      </c>
      <c r="AB314" s="130"/>
      <c r="AC314" s="130"/>
      <c r="AD314" s="130"/>
      <c r="AE314" s="130">
        <f t="shared" si="4"/>
        <v>14033790</v>
      </c>
    </row>
    <row r="315" spans="1:31">
      <c r="A315" s="134" t="s">
        <v>468</v>
      </c>
      <c r="B315" s="130"/>
      <c r="C315" s="130"/>
      <c r="D315" s="130"/>
      <c r="E315" s="130">
        <v>895000</v>
      </c>
      <c r="F315" s="130"/>
      <c r="G315" s="130"/>
      <c r="H315" s="130"/>
      <c r="I315" s="130"/>
      <c r="J315" s="130"/>
      <c r="K315" s="130">
        <v>895000</v>
      </c>
      <c r="V315" s="134" t="s">
        <v>405</v>
      </c>
      <c r="W315" s="130"/>
      <c r="X315" s="130"/>
      <c r="Y315" s="130"/>
      <c r="Z315" s="130">
        <v>5903814</v>
      </c>
      <c r="AA315" s="130"/>
      <c r="AB315" s="130"/>
      <c r="AC315" s="130"/>
      <c r="AD315" s="130"/>
      <c r="AE315" s="130">
        <f t="shared" si="4"/>
        <v>5903814</v>
      </c>
    </row>
    <row r="316" spans="1:31">
      <c r="A316" s="134" t="s">
        <v>475</v>
      </c>
      <c r="B316" s="130"/>
      <c r="C316" s="130"/>
      <c r="D316" s="130"/>
      <c r="E316" s="130">
        <v>416500</v>
      </c>
      <c r="F316" s="130"/>
      <c r="G316" s="130"/>
      <c r="H316" s="130"/>
      <c r="I316" s="130"/>
      <c r="J316" s="130"/>
      <c r="K316" s="130">
        <v>416500</v>
      </c>
      <c r="V316" s="134" t="s">
        <v>442</v>
      </c>
      <c r="W316" s="130"/>
      <c r="X316" s="130"/>
      <c r="Y316" s="130"/>
      <c r="Z316" s="130">
        <v>36089</v>
      </c>
      <c r="AA316" s="130"/>
      <c r="AB316" s="130"/>
      <c r="AC316" s="130"/>
      <c r="AD316" s="130"/>
      <c r="AE316" s="130">
        <f t="shared" si="4"/>
        <v>36089</v>
      </c>
    </row>
    <row r="317" spans="1:31">
      <c r="A317" s="134" t="s">
        <v>464</v>
      </c>
      <c r="B317" s="130"/>
      <c r="C317" s="130"/>
      <c r="D317" s="130"/>
      <c r="E317" s="130">
        <v>9355860</v>
      </c>
      <c r="F317" s="130">
        <v>4677930</v>
      </c>
      <c r="G317" s="130"/>
      <c r="H317" s="130"/>
      <c r="I317" s="130"/>
      <c r="J317" s="130"/>
      <c r="K317" s="130">
        <v>14033790</v>
      </c>
      <c r="V317" s="134" t="s">
        <v>446</v>
      </c>
      <c r="W317" s="130"/>
      <c r="X317" s="130"/>
      <c r="Y317" s="130"/>
      <c r="Z317" s="130">
        <v>68310</v>
      </c>
      <c r="AA317" s="130">
        <v>63910</v>
      </c>
      <c r="AB317" s="130"/>
      <c r="AC317" s="130"/>
      <c r="AD317" s="130"/>
      <c r="AE317" s="130">
        <f t="shared" si="4"/>
        <v>132220</v>
      </c>
    </row>
    <row r="318" spans="1:31">
      <c r="A318" s="134" t="s">
        <v>405</v>
      </c>
      <c r="B318" s="130"/>
      <c r="C318" s="130"/>
      <c r="D318" s="130"/>
      <c r="E318" s="130">
        <v>5903814</v>
      </c>
      <c r="F318" s="130"/>
      <c r="G318" s="130"/>
      <c r="H318" s="130"/>
      <c r="I318" s="130"/>
      <c r="J318" s="130"/>
      <c r="K318" s="130">
        <v>5903814</v>
      </c>
      <c r="V318" s="134" t="s">
        <v>127</v>
      </c>
      <c r="W318" s="130"/>
      <c r="X318" s="130"/>
      <c r="Y318" s="130"/>
      <c r="Z318" s="130">
        <v>28624</v>
      </c>
      <c r="AA318" s="130">
        <v>903281</v>
      </c>
      <c r="AB318" s="130">
        <v>1816637</v>
      </c>
      <c r="AC318" s="130">
        <v>208637</v>
      </c>
      <c r="AD318" s="130">
        <v>91024</v>
      </c>
      <c r="AE318" s="130">
        <f t="shared" si="4"/>
        <v>3048203</v>
      </c>
    </row>
    <row r="319" spans="1:31">
      <c r="A319" s="134" t="s">
        <v>442</v>
      </c>
      <c r="B319" s="130"/>
      <c r="C319" s="130"/>
      <c r="D319" s="130"/>
      <c r="E319" s="130">
        <v>36089</v>
      </c>
      <c r="F319" s="130"/>
      <c r="G319" s="130"/>
      <c r="H319" s="130"/>
      <c r="I319" s="130"/>
      <c r="J319" s="130"/>
      <c r="K319" s="130">
        <v>36089</v>
      </c>
      <c r="V319" s="134" t="s">
        <v>523</v>
      </c>
      <c r="W319" s="130"/>
      <c r="X319" s="130"/>
      <c r="Y319" s="130"/>
      <c r="Z319" s="130"/>
      <c r="AA319" s="130">
        <v>284900</v>
      </c>
      <c r="AB319" s="130"/>
      <c r="AC319" s="130"/>
      <c r="AD319" s="130"/>
      <c r="AE319" s="130">
        <f t="shared" si="4"/>
        <v>284900</v>
      </c>
    </row>
    <row r="320" spans="1:31">
      <c r="A320" s="134" t="s">
        <v>446</v>
      </c>
      <c r="B320" s="130"/>
      <c r="C320" s="130"/>
      <c r="D320" s="130"/>
      <c r="E320" s="130">
        <v>68310</v>
      </c>
      <c r="F320" s="130">
        <v>63910</v>
      </c>
      <c r="G320" s="130"/>
      <c r="H320" s="130"/>
      <c r="I320" s="130"/>
      <c r="J320" s="130"/>
      <c r="K320" s="130">
        <v>132220</v>
      </c>
      <c r="V320" s="134" t="s">
        <v>479</v>
      </c>
      <c r="W320" s="130"/>
      <c r="X320" s="130"/>
      <c r="Y320" s="130"/>
      <c r="Z320" s="130">
        <v>837950</v>
      </c>
      <c r="AA320" s="130"/>
      <c r="AB320" s="130"/>
      <c r="AC320" s="130"/>
      <c r="AD320" s="130"/>
      <c r="AE320" s="130">
        <f t="shared" si="4"/>
        <v>837950</v>
      </c>
    </row>
    <row r="321" spans="1:31">
      <c r="A321" s="134" t="s">
        <v>127</v>
      </c>
      <c r="B321" s="130"/>
      <c r="C321" s="130"/>
      <c r="D321" s="130"/>
      <c r="E321" s="130">
        <v>28624</v>
      </c>
      <c r="F321" s="130">
        <v>903281</v>
      </c>
      <c r="G321" s="130">
        <v>1816637</v>
      </c>
      <c r="H321" s="130">
        <v>208637</v>
      </c>
      <c r="I321" s="130">
        <v>91024</v>
      </c>
      <c r="J321" s="130"/>
      <c r="K321" s="130">
        <v>3048203</v>
      </c>
      <c r="V321" s="134" t="s">
        <v>496</v>
      </c>
      <c r="W321" s="130"/>
      <c r="X321" s="130"/>
      <c r="Y321" s="130"/>
      <c r="Z321" s="130"/>
      <c r="AA321" s="130">
        <v>3254650</v>
      </c>
      <c r="AB321" s="130">
        <v>3665200</v>
      </c>
      <c r="AC321" s="130"/>
      <c r="AD321" s="130"/>
      <c r="AE321" s="130">
        <f t="shared" si="4"/>
        <v>6919850</v>
      </c>
    </row>
    <row r="322" spans="1:31">
      <c r="A322" s="134" t="s">
        <v>523</v>
      </c>
      <c r="B322" s="130"/>
      <c r="C322" s="130"/>
      <c r="D322" s="130"/>
      <c r="E322" s="130"/>
      <c r="F322" s="130">
        <v>284900</v>
      </c>
      <c r="G322" s="130"/>
      <c r="H322" s="130"/>
      <c r="I322" s="130"/>
      <c r="J322" s="130"/>
      <c r="K322" s="130">
        <v>284900</v>
      </c>
      <c r="V322" s="134" t="s">
        <v>495</v>
      </c>
      <c r="W322" s="130"/>
      <c r="X322" s="130"/>
      <c r="Y322" s="130"/>
      <c r="Z322" s="130">
        <v>809200</v>
      </c>
      <c r="AA322" s="130"/>
      <c r="AB322" s="130"/>
      <c r="AC322" s="130"/>
      <c r="AD322" s="130"/>
      <c r="AE322" s="130">
        <f t="shared" si="4"/>
        <v>809200</v>
      </c>
    </row>
    <row r="323" spans="1:31">
      <c r="A323" s="134" t="s">
        <v>479</v>
      </c>
      <c r="B323" s="130"/>
      <c r="C323" s="130"/>
      <c r="D323" s="130"/>
      <c r="E323" s="130">
        <v>837950</v>
      </c>
      <c r="F323" s="130"/>
      <c r="G323" s="130"/>
      <c r="H323" s="130"/>
      <c r="I323" s="130"/>
      <c r="J323" s="130"/>
      <c r="K323" s="130">
        <v>837950</v>
      </c>
      <c r="V323" s="134" t="s">
        <v>426</v>
      </c>
      <c r="W323" s="130"/>
      <c r="X323" s="130"/>
      <c r="Y323" s="130"/>
      <c r="Z323" s="130">
        <v>815820</v>
      </c>
      <c r="AA323" s="130">
        <v>1105437</v>
      </c>
      <c r="AB323" s="130">
        <v>5877961</v>
      </c>
      <c r="AC323" s="130"/>
      <c r="AD323" s="130">
        <v>32970</v>
      </c>
      <c r="AE323" s="130">
        <f t="shared" si="4"/>
        <v>7832188</v>
      </c>
    </row>
    <row r="324" spans="1:31">
      <c r="A324" s="134" t="s">
        <v>496</v>
      </c>
      <c r="B324" s="130"/>
      <c r="C324" s="130"/>
      <c r="D324" s="130"/>
      <c r="E324" s="130"/>
      <c r="F324" s="130">
        <v>3254650</v>
      </c>
      <c r="G324" s="130">
        <v>3665200</v>
      </c>
      <c r="H324" s="130"/>
      <c r="I324" s="130"/>
      <c r="J324" s="130"/>
      <c r="K324" s="130">
        <v>6919850</v>
      </c>
      <c r="V324" s="134" t="s">
        <v>654</v>
      </c>
      <c r="W324" s="130"/>
      <c r="X324" s="130"/>
      <c r="Y324" s="130"/>
      <c r="Z324" s="130"/>
      <c r="AA324" s="130">
        <v>8489</v>
      </c>
      <c r="AB324" s="130">
        <v>174191</v>
      </c>
      <c r="AC324" s="130">
        <v>6990</v>
      </c>
      <c r="AD324" s="130"/>
      <c r="AE324" s="130">
        <f t="shared" si="4"/>
        <v>189670</v>
      </c>
    </row>
    <row r="325" spans="1:31">
      <c r="A325" s="134" t="s">
        <v>495</v>
      </c>
      <c r="B325" s="130"/>
      <c r="C325" s="130"/>
      <c r="D325" s="130"/>
      <c r="E325" s="130">
        <v>809200</v>
      </c>
      <c r="F325" s="130"/>
      <c r="G325" s="130"/>
      <c r="H325" s="130"/>
      <c r="I325" s="130"/>
      <c r="J325" s="130"/>
      <c r="K325" s="130">
        <v>809200</v>
      </c>
      <c r="V325" s="134" t="s">
        <v>338</v>
      </c>
      <c r="W325" s="130"/>
      <c r="X325" s="130">
        <v>344491</v>
      </c>
      <c r="Y325" s="130"/>
      <c r="Z325" s="130"/>
      <c r="AA325" s="130"/>
      <c r="AB325" s="130"/>
      <c r="AC325" s="130"/>
      <c r="AD325" s="130"/>
      <c r="AE325" s="130">
        <f t="shared" si="4"/>
        <v>344491</v>
      </c>
    </row>
    <row r="326" spans="1:31">
      <c r="A326" s="134" t="s">
        <v>426</v>
      </c>
      <c r="B326" s="130"/>
      <c r="C326" s="130"/>
      <c r="D326" s="130"/>
      <c r="E326" s="130">
        <v>815820</v>
      </c>
      <c r="F326" s="130">
        <v>1105437</v>
      </c>
      <c r="G326" s="130">
        <v>5877961</v>
      </c>
      <c r="H326" s="130"/>
      <c r="I326" s="130">
        <v>32970</v>
      </c>
      <c r="J326" s="130"/>
      <c r="K326" s="130">
        <v>7832188</v>
      </c>
      <c r="V326" s="134" t="s">
        <v>364</v>
      </c>
      <c r="W326" s="130"/>
      <c r="X326" s="130">
        <v>139216</v>
      </c>
      <c r="Y326" s="130"/>
      <c r="Z326" s="130"/>
      <c r="AA326" s="130"/>
      <c r="AB326" s="130"/>
      <c r="AC326" s="130"/>
      <c r="AD326" s="130"/>
      <c r="AE326" s="130">
        <f t="shared" si="4"/>
        <v>139216</v>
      </c>
    </row>
    <row r="327" spans="1:31">
      <c r="A327" s="134" t="s">
        <v>654</v>
      </c>
      <c r="B327" s="130"/>
      <c r="C327" s="130"/>
      <c r="D327" s="130"/>
      <c r="E327" s="130"/>
      <c r="F327" s="130">
        <v>8489</v>
      </c>
      <c r="G327" s="130">
        <v>174191</v>
      </c>
      <c r="H327" s="130">
        <v>6990</v>
      </c>
      <c r="I327" s="130"/>
      <c r="J327" s="130"/>
      <c r="K327" s="130">
        <v>189670</v>
      </c>
      <c r="V327" s="134" t="s">
        <v>498</v>
      </c>
      <c r="W327" s="130"/>
      <c r="X327" s="130"/>
      <c r="Y327" s="130"/>
      <c r="Z327" s="130"/>
      <c r="AA327" s="130">
        <v>0</v>
      </c>
      <c r="AB327" s="130"/>
      <c r="AC327" s="130"/>
      <c r="AD327" s="130"/>
      <c r="AE327" s="130">
        <f t="shared" si="4"/>
        <v>0</v>
      </c>
    </row>
    <row r="328" spans="1:31">
      <c r="A328" s="134" t="s">
        <v>338</v>
      </c>
      <c r="B328" s="130"/>
      <c r="C328" s="130">
        <v>344491</v>
      </c>
      <c r="D328" s="130"/>
      <c r="E328" s="130"/>
      <c r="F328" s="130"/>
      <c r="G328" s="130"/>
      <c r="H328" s="130"/>
      <c r="I328" s="130"/>
      <c r="J328" s="130"/>
      <c r="K328" s="130">
        <v>344491</v>
      </c>
      <c r="V328" s="134" t="s">
        <v>709</v>
      </c>
      <c r="W328" s="130"/>
      <c r="X328" s="130"/>
      <c r="Y328" s="130"/>
      <c r="Z328" s="130"/>
      <c r="AA328" s="130">
        <v>1202694</v>
      </c>
      <c r="AB328" s="130">
        <v>779758</v>
      </c>
      <c r="AC328" s="130"/>
      <c r="AD328" s="130">
        <v>547019</v>
      </c>
      <c r="AE328" s="130">
        <f t="shared" si="4"/>
        <v>2529471</v>
      </c>
    </row>
    <row r="329" spans="1:31">
      <c r="A329" s="134" t="s">
        <v>364</v>
      </c>
      <c r="B329" s="130"/>
      <c r="C329" s="130">
        <v>139216</v>
      </c>
      <c r="D329" s="130"/>
      <c r="E329" s="130"/>
      <c r="F329" s="130"/>
      <c r="G329" s="130"/>
      <c r="H329" s="130"/>
      <c r="I329" s="130"/>
      <c r="J329" s="130"/>
      <c r="K329" s="130">
        <v>139216</v>
      </c>
      <c r="V329" s="134" t="s">
        <v>346</v>
      </c>
      <c r="W329" s="130"/>
      <c r="X329" s="130">
        <v>1001700</v>
      </c>
      <c r="Y329" s="130"/>
      <c r="Z329" s="130">
        <v>947800</v>
      </c>
      <c r="AA329" s="130">
        <v>5167701</v>
      </c>
      <c r="AB329" s="130">
        <v>1716000</v>
      </c>
      <c r="AC329" s="130"/>
      <c r="AD329" s="130"/>
      <c r="AE329" s="130">
        <f t="shared" si="4"/>
        <v>8833201</v>
      </c>
    </row>
    <row r="330" spans="1:31">
      <c r="A330" s="134" t="s">
        <v>498</v>
      </c>
      <c r="B330" s="130"/>
      <c r="C330" s="130"/>
      <c r="D330" s="130"/>
      <c r="E330" s="130"/>
      <c r="F330" s="130">
        <v>0</v>
      </c>
      <c r="G330" s="130"/>
      <c r="H330" s="130"/>
      <c r="I330" s="130"/>
      <c r="J330" s="130"/>
      <c r="K330" s="130">
        <v>0</v>
      </c>
      <c r="V330" s="134" t="s">
        <v>605</v>
      </c>
      <c r="W330" s="130"/>
      <c r="X330" s="130"/>
      <c r="Y330" s="130"/>
      <c r="Z330" s="130"/>
      <c r="AA330" s="130">
        <v>979900</v>
      </c>
      <c r="AB330" s="130"/>
      <c r="AC330" s="130"/>
      <c r="AD330" s="130"/>
      <c r="AE330" s="130">
        <f t="shared" si="4"/>
        <v>979900</v>
      </c>
    </row>
    <row r="331" spans="1:31">
      <c r="A331" s="134" t="s">
        <v>709</v>
      </c>
      <c r="B331" s="130"/>
      <c r="C331" s="130"/>
      <c r="D331" s="130"/>
      <c r="E331" s="130"/>
      <c r="F331" s="130">
        <v>1202694</v>
      </c>
      <c r="G331" s="130">
        <v>779758</v>
      </c>
      <c r="H331" s="130"/>
      <c r="I331" s="130">
        <v>547019</v>
      </c>
      <c r="J331" s="130"/>
      <c r="K331" s="130">
        <v>2529471</v>
      </c>
      <c r="V331" s="134" t="s">
        <v>97</v>
      </c>
      <c r="W331" s="130"/>
      <c r="X331" s="130"/>
      <c r="Y331" s="130"/>
      <c r="Z331" s="130"/>
      <c r="AA331" s="130">
        <v>5278172</v>
      </c>
      <c r="AB331" s="130">
        <v>58110408</v>
      </c>
      <c r="AC331" s="130">
        <v>552634</v>
      </c>
      <c r="AD331" s="130"/>
      <c r="AE331" s="130">
        <f t="shared" si="4"/>
        <v>63941214</v>
      </c>
    </row>
    <row r="332" spans="1:31">
      <c r="A332" s="134" t="s">
        <v>346</v>
      </c>
      <c r="B332" s="130"/>
      <c r="C332" s="130">
        <v>1001700</v>
      </c>
      <c r="D332" s="130"/>
      <c r="E332" s="130">
        <v>947800</v>
      </c>
      <c r="F332" s="130">
        <v>5167701</v>
      </c>
      <c r="G332" s="130">
        <v>1716000</v>
      </c>
      <c r="H332" s="130"/>
      <c r="I332" s="130"/>
      <c r="J332" s="130"/>
      <c r="K332" s="130">
        <v>8833201</v>
      </c>
      <c r="V332" s="134" t="s">
        <v>469</v>
      </c>
      <c r="W332" s="130"/>
      <c r="X332" s="130"/>
      <c r="Y332" s="130"/>
      <c r="Z332" s="130">
        <v>2199000</v>
      </c>
      <c r="AA332" s="130"/>
      <c r="AB332" s="130">
        <v>9680500</v>
      </c>
      <c r="AC332" s="130"/>
      <c r="AD332" s="130"/>
      <c r="AE332" s="130">
        <f t="shared" si="4"/>
        <v>11879500</v>
      </c>
    </row>
    <row r="333" spans="1:31">
      <c r="A333" s="134" t="s">
        <v>605</v>
      </c>
      <c r="B333" s="130"/>
      <c r="C333" s="130"/>
      <c r="D333" s="130"/>
      <c r="E333" s="130"/>
      <c r="F333" s="130">
        <v>979900</v>
      </c>
      <c r="G333" s="130"/>
      <c r="H333" s="130"/>
      <c r="I333" s="130"/>
      <c r="J333" s="130"/>
      <c r="K333" s="130">
        <v>979900</v>
      </c>
      <c r="V333" s="134" t="s">
        <v>512</v>
      </c>
      <c r="W333" s="130"/>
      <c r="X333" s="130"/>
      <c r="Y333" s="130"/>
      <c r="Z333" s="130"/>
      <c r="AA333" s="130">
        <v>159990</v>
      </c>
      <c r="AB333" s="130"/>
      <c r="AC333" s="130"/>
      <c r="AD333" s="130"/>
      <c r="AE333" s="130">
        <f t="shared" si="4"/>
        <v>159990</v>
      </c>
    </row>
    <row r="334" spans="1:31">
      <c r="A334" s="134" t="s">
        <v>97</v>
      </c>
      <c r="B334" s="130"/>
      <c r="C334" s="130"/>
      <c r="D334" s="130"/>
      <c r="E334" s="130"/>
      <c r="F334" s="130">
        <v>5278172</v>
      </c>
      <c r="G334" s="130">
        <v>58110408</v>
      </c>
      <c r="H334" s="130">
        <v>552634</v>
      </c>
      <c r="I334" s="130"/>
      <c r="J334" s="130"/>
      <c r="K334" s="130">
        <v>63941214</v>
      </c>
      <c r="V334" s="134" t="s">
        <v>508</v>
      </c>
      <c r="W334" s="130"/>
      <c r="X334" s="130"/>
      <c r="Y334" s="130"/>
      <c r="Z334" s="130"/>
      <c r="AA334" s="130">
        <v>45000</v>
      </c>
      <c r="AB334" s="130"/>
      <c r="AC334" s="130"/>
      <c r="AD334" s="130"/>
      <c r="AE334" s="130">
        <f t="shared" si="4"/>
        <v>45000</v>
      </c>
    </row>
    <row r="335" spans="1:31">
      <c r="A335" s="134" t="s">
        <v>469</v>
      </c>
      <c r="B335" s="130"/>
      <c r="C335" s="130"/>
      <c r="D335" s="130"/>
      <c r="E335" s="130">
        <v>2199000</v>
      </c>
      <c r="F335" s="130"/>
      <c r="G335" s="130">
        <v>9680500</v>
      </c>
      <c r="H335" s="130"/>
      <c r="I335" s="130"/>
      <c r="J335" s="130"/>
      <c r="K335" s="130">
        <v>11879500</v>
      </c>
      <c r="V335" s="134" t="s">
        <v>574</v>
      </c>
      <c r="W335" s="130"/>
      <c r="X335" s="130"/>
      <c r="Y335" s="130"/>
      <c r="Z335" s="130"/>
      <c r="AA335" s="130">
        <v>171919</v>
      </c>
      <c r="AB335" s="130"/>
      <c r="AC335" s="130"/>
      <c r="AD335" s="130"/>
      <c r="AE335" s="130">
        <f t="shared" si="4"/>
        <v>171919</v>
      </c>
    </row>
    <row r="336" spans="1:31">
      <c r="A336" s="134" t="s">
        <v>512</v>
      </c>
      <c r="B336" s="130"/>
      <c r="C336" s="130"/>
      <c r="D336" s="130"/>
      <c r="E336" s="130"/>
      <c r="F336" s="130">
        <v>159990</v>
      </c>
      <c r="G336" s="130"/>
      <c r="H336" s="130"/>
      <c r="I336" s="130"/>
      <c r="J336" s="130"/>
      <c r="K336" s="130">
        <v>159990</v>
      </c>
      <c r="V336" s="134" t="s">
        <v>402</v>
      </c>
      <c r="W336" s="130"/>
      <c r="X336" s="130"/>
      <c r="Y336" s="130"/>
      <c r="Z336" s="130">
        <v>1414386</v>
      </c>
      <c r="AA336" s="130">
        <v>405990</v>
      </c>
      <c r="AB336" s="130"/>
      <c r="AC336" s="130"/>
      <c r="AD336" s="130"/>
      <c r="AE336" s="130">
        <f t="shared" si="4"/>
        <v>1820376</v>
      </c>
    </row>
    <row r="337" spans="1:31">
      <c r="A337" s="134" t="s">
        <v>508</v>
      </c>
      <c r="B337" s="130"/>
      <c r="C337" s="130"/>
      <c r="D337" s="130"/>
      <c r="E337" s="130"/>
      <c r="F337" s="130">
        <v>45000</v>
      </c>
      <c r="G337" s="130"/>
      <c r="H337" s="130"/>
      <c r="I337" s="130"/>
      <c r="J337" s="130"/>
      <c r="K337" s="130">
        <v>45000</v>
      </c>
      <c r="V337" s="134" t="s">
        <v>398</v>
      </c>
      <c r="W337" s="130"/>
      <c r="X337" s="130"/>
      <c r="Y337" s="130">
        <v>3305603</v>
      </c>
      <c r="Z337" s="130"/>
      <c r="AA337" s="130"/>
      <c r="AB337" s="130"/>
      <c r="AC337" s="130"/>
      <c r="AD337" s="130"/>
      <c r="AE337" s="130">
        <f t="shared" si="4"/>
        <v>3305603</v>
      </c>
    </row>
    <row r="338" spans="1:31">
      <c r="A338" s="134" t="s">
        <v>574</v>
      </c>
      <c r="B338" s="130"/>
      <c r="C338" s="130"/>
      <c r="D338" s="130"/>
      <c r="E338" s="130"/>
      <c r="F338" s="130">
        <v>171919</v>
      </c>
      <c r="G338" s="130"/>
      <c r="H338" s="130"/>
      <c r="I338" s="130"/>
      <c r="J338" s="130"/>
      <c r="K338" s="130">
        <v>171919</v>
      </c>
      <c r="V338" s="134" t="s">
        <v>404</v>
      </c>
      <c r="W338" s="130"/>
      <c r="X338" s="130"/>
      <c r="Y338" s="130"/>
      <c r="Z338" s="130">
        <v>963970</v>
      </c>
      <c r="AA338" s="130"/>
      <c r="AB338" s="130">
        <v>2369920</v>
      </c>
      <c r="AC338" s="130"/>
      <c r="AD338" s="130"/>
      <c r="AE338" s="130">
        <f t="shared" si="4"/>
        <v>3333890</v>
      </c>
    </row>
    <row r="339" spans="1:31">
      <c r="A339" s="134" t="s">
        <v>402</v>
      </c>
      <c r="B339" s="130"/>
      <c r="C339" s="130"/>
      <c r="D339" s="130"/>
      <c r="E339" s="130">
        <v>1414386</v>
      </c>
      <c r="F339" s="130">
        <v>405990</v>
      </c>
      <c r="G339" s="130"/>
      <c r="H339" s="130"/>
      <c r="I339" s="130"/>
      <c r="J339" s="130"/>
      <c r="K339" s="130">
        <v>1820376</v>
      </c>
      <c r="V339" s="134" t="s">
        <v>63</v>
      </c>
      <c r="W339" s="130"/>
      <c r="X339" s="130"/>
      <c r="Y339" s="130"/>
      <c r="Z339" s="130"/>
      <c r="AA339" s="130">
        <v>38678957</v>
      </c>
      <c r="AB339" s="130">
        <v>86951098</v>
      </c>
      <c r="AC339" s="130">
        <v>5381144</v>
      </c>
      <c r="AD339" s="130"/>
      <c r="AE339" s="130">
        <f t="shared" si="4"/>
        <v>131011199</v>
      </c>
    </row>
    <row r="340" spans="1:31">
      <c r="A340" s="134" t="s">
        <v>398</v>
      </c>
      <c r="B340" s="130"/>
      <c r="C340" s="130"/>
      <c r="D340" s="130">
        <v>3305603</v>
      </c>
      <c r="E340" s="130"/>
      <c r="F340" s="130"/>
      <c r="G340" s="130"/>
      <c r="H340" s="130"/>
      <c r="I340" s="130"/>
      <c r="J340" s="130"/>
      <c r="K340" s="130">
        <v>3305603</v>
      </c>
      <c r="V340" s="134" t="s">
        <v>47</v>
      </c>
      <c r="W340" s="130"/>
      <c r="X340" s="130"/>
      <c r="Y340" s="130"/>
      <c r="Z340" s="130"/>
      <c r="AA340" s="130">
        <v>61277012</v>
      </c>
      <c r="AB340" s="130">
        <v>146068301</v>
      </c>
      <c r="AC340" s="130">
        <v>8721537</v>
      </c>
      <c r="AD340" s="130">
        <v>1892870</v>
      </c>
      <c r="AE340" s="130">
        <f t="shared" si="4"/>
        <v>217959720</v>
      </c>
    </row>
    <row r="341" spans="1:31">
      <c r="A341" s="134" t="s">
        <v>404</v>
      </c>
      <c r="B341" s="130"/>
      <c r="C341" s="130"/>
      <c r="D341" s="130"/>
      <c r="E341" s="130">
        <v>963970</v>
      </c>
      <c r="F341" s="130"/>
      <c r="G341" s="130">
        <v>2369920</v>
      </c>
      <c r="H341" s="130"/>
      <c r="I341" s="130"/>
      <c r="J341" s="130"/>
      <c r="K341" s="130">
        <v>3333890</v>
      </c>
      <c r="V341" s="134" t="s">
        <v>710</v>
      </c>
      <c r="W341" s="130"/>
      <c r="X341" s="130"/>
      <c r="Y341" s="130"/>
      <c r="Z341" s="130"/>
      <c r="AA341" s="130">
        <v>14224991</v>
      </c>
      <c r="AB341" s="130">
        <v>34325358</v>
      </c>
      <c r="AC341" s="130"/>
      <c r="AD341" s="130">
        <v>6755301</v>
      </c>
      <c r="AE341" s="130">
        <f t="shared" si="4"/>
        <v>55305650</v>
      </c>
    </row>
    <row r="342" spans="1:31">
      <c r="A342" s="134" t="s">
        <v>63</v>
      </c>
      <c r="B342" s="130"/>
      <c r="C342" s="130"/>
      <c r="D342" s="130"/>
      <c r="E342" s="130"/>
      <c r="F342" s="130">
        <v>38678957</v>
      </c>
      <c r="G342" s="130">
        <v>86951098</v>
      </c>
      <c r="H342" s="130">
        <v>5381144</v>
      </c>
      <c r="I342" s="130"/>
      <c r="J342" s="130"/>
      <c r="K342" s="130">
        <v>131011199</v>
      </c>
      <c r="V342" s="134" t="s">
        <v>509</v>
      </c>
      <c r="W342" s="130"/>
      <c r="X342" s="130"/>
      <c r="Y342" s="130"/>
      <c r="Z342" s="130"/>
      <c r="AA342" s="130">
        <v>4360869</v>
      </c>
      <c r="AB342" s="130"/>
      <c r="AC342" s="130"/>
      <c r="AD342" s="130"/>
      <c r="AE342" s="130">
        <f t="shared" si="4"/>
        <v>4360869</v>
      </c>
    </row>
    <row r="343" spans="1:31">
      <c r="A343" s="134" t="s">
        <v>47</v>
      </c>
      <c r="B343" s="130"/>
      <c r="C343" s="130"/>
      <c r="D343" s="130"/>
      <c r="E343" s="130"/>
      <c r="F343" s="130">
        <v>61277012</v>
      </c>
      <c r="G343" s="130">
        <v>146068301</v>
      </c>
      <c r="H343" s="130">
        <v>8721537</v>
      </c>
      <c r="I343" s="130">
        <v>1892870</v>
      </c>
      <c r="J343" s="130"/>
      <c r="K343" s="130">
        <v>217959720</v>
      </c>
      <c r="V343" s="134" t="s">
        <v>351</v>
      </c>
      <c r="W343" s="130"/>
      <c r="X343" s="130">
        <v>1133720</v>
      </c>
      <c r="Y343" s="130">
        <v>1994181</v>
      </c>
      <c r="Z343" s="130">
        <v>2929068</v>
      </c>
      <c r="AA343" s="130">
        <v>425160</v>
      </c>
      <c r="AB343" s="130">
        <v>1284930</v>
      </c>
      <c r="AC343" s="130">
        <v>1492280</v>
      </c>
      <c r="AD343" s="130"/>
      <c r="AE343" s="130">
        <f t="shared" si="4"/>
        <v>9259339</v>
      </c>
    </row>
    <row r="344" spans="1:31">
      <c r="A344" s="134" t="s">
        <v>710</v>
      </c>
      <c r="B344" s="130"/>
      <c r="C344" s="130"/>
      <c r="D344" s="130"/>
      <c r="E344" s="130"/>
      <c r="F344" s="130">
        <v>14224991</v>
      </c>
      <c r="G344" s="130">
        <v>34325358</v>
      </c>
      <c r="H344" s="130"/>
      <c r="I344" s="130">
        <v>6755301</v>
      </c>
      <c r="J344" s="130"/>
      <c r="K344" s="130">
        <v>55305650</v>
      </c>
      <c r="V344" s="134" t="s">
        <v>340</v>
      </c>
      <c r="W344" s="130"/>
      <c r="X344" s="130">
        <v>702526</v>
      </c>
      <c r="Y344" s="130">
        <v>1477363</v>
      </c>
      <c r="Z344" s="130">
        <v>659744</v>
      </c>
      <c r="AA344" s="130"/>
      <c r="AB344" s="130">
        <v>130484</v>
      </c>
      <c r="AC344" s="130"/>
      <c r="AD344" s="130"/>
      <c r="AE344" s="130">
        <f t="shared" si="4"/>
        <v>2970117</v>
      </c>
    </row>
    <row r="345" spans="1:31">
      <c r="A345" s="134" t="s">
        <v>509</v>
      </c>
      <c r="B345" s="130"/>
      <c r="C345" s="130"/>
      <c r="D345" s="130"/>
      <c r="E345" s="130"/>
      <c r="F345" s="130">
        <v>4360869</v>
      </c>
      <c r="G345" s="130"/>
      <c r="H345" s="130"/>
      <c r="I345" s="130"/>
      <c r="J345" s="130"/>
      <c r="K345" s="130">
        <v>4360869</v>
      </c>
      <c r="V345" s="134" t="s">
        <v>387</v>
      </c>
      <c r="W345" s="130"/>
      <c r="X345" s="130"/>
      <c r="Y345" s="130">
        <v>7040000</v>
      </c>
      <c r="Z345" s="130"/>
      <c r="AA345" s="130"/>
      <c r="AB345" s="130"/>
      <c r="AC345" s="130"/>
      <c r="AD345" s="130"/>
      <c r="AE345" s="130">
        <f t="shared" si="4"/>
        <v>7040000</v>
      </c>
    </row>
    <row r="346" spans="1:31">
      <c r="A346" s="134" t="s">
        <v>351</v>
      </c>
      <c r="B346" s="130"/>
      <c r="C346" s="130">
        <v>1133720</v>
      </c>
      <c r="D346" s="130">
        <v>1994181</v>
      </c>
      <c r="E346" s="130">
        <v>2929068</v>
      </c>
      <c r="F346" s="130">
        <v>425160</v>
      </c>
      <c r="G346" s="130">
        <v>1284930</v>
      </c>
      <c r="H346" s="130">
        <v>1492280</v>
      </c>
      <c r="I346" s="130"/>
      <c r="J346" s="130"/>
      <c r="K346" s="130">
        <v>9259339</v>
      </c>
      <c r="V346" s="134" t="s">
        <v>321</v>
      </c>
      <c r="W346" s="130"/>
      <c r="X346" s="130">
        <v>329990</v>
      </c>
      <c r="Y346" s="130"/>
      <c r="Z346" s="130"/>
      <c r="AA346" s="130"/>
      <c r="AB346" s="130"/>
      <c r="AC346" s="130"/>
      <c r="AD346" s="130"/>
      <c r="AE346" s="130">
        <f t="shared" si="4"/>
        <v>329990</v>
      </c>
    </row>
    <row r="347" spans="1:31">
      <c r="A347" s="134" t="s">
        <v>340</v>
      </c>
      <c r="B347" s="130"/>
      <c r="C347" s="130">
        <v>702526</v>
      </c>
      <c r="D347" s="130">
        <v>1477363</v>
      </c>
      <c r="E347" s="130">
        <v>659744</v>
      </c>
      <c r="F347" s="130"/>
      <c r="G347" s="130">
        <v>130484</v>
      </c>
      <c r="H347" s="130"/>
      <c r="I347" s="130"/>
      <c r="J347" s="130"/>
      <c r="K347" s="130">
        <v>2970117</v>
      </c>
      <c r="V347" s="134" t="s">
        <v>471</v>
      </c>
      <c r="W347" s="130"/>
      <c r="X347" s="130"/>
      <c r="Y347" s="130"/>
      <c r="Z347" s="130">
        <v>178500</v>
      </c>
      <c r="AA347" s="130"/>
      <c r="AB347" s="130"/>
      <c r="AC347" s="130"/>
      <c r="AD347" s="130"/>
      <c r="AE347" s="130">
        <f t="shared" si="4"/>
        <v>178500</v>
      </c>
    </row>
    <row r="348" spans="1:31">
      <c r="A348" s="134" t="s">
        <v>387</v>
      </c>
      <c r="B348" s="130"/>
      <c r="C348" s="130"/>
      <c r="D348" s="130">
        <v>7040000</v>
      </c>
      <c r="E348" s="130"/>
      <c r="F348" s="130"/>
      <c r="G348" s="130"/>
      <c r="H348" s="130"/>
      <c r="I348" s="130"/>
      <c r="J348" s="130"/>
      <c r="K348" s="130">
        <v>7040000</v>
      </c>
      <c r="V348" s="134" t="s">
        <v>544</v>
      </c>
      <c r="W348" s="130"/>
      <c r="X348" s="130"/>
      <c r="Y348" s="130"/>
      <c r="Z348" s="130"/>
      <c r="AA348" s="130">
        <v>125410</v>
      </c>
      <c r="AB348" s="130"/>
      <c r="AC348" s="130"/>
      <c r="AD348" s="130"/>
      <c r="AE348" s="130">
        <f t="shared" si="4"/>
        <v>125410</v>
      </c>
    </row>
    <row r="349" spans="1:31">
      <c r="A349" s="134" t="s">
        <v>321</v>
      </c>
      <c r="B349" s="130"/>
      <c r="C349" s="130">
        <v>329990</v>
      </c>
      <c r="D349" s="130"/>
      <c r="E349" s="130"/>
      <c r="F349" s="130"/>
      <c r="G349" s="130"/>
      <c r="H349" s="130"/>
      <c r="I349" s="130"/>
      <c r="J349" s="130"/>
      <c r="K349" s="130">
        <v>329990</v>
      </c>
      <c r="V349" s="134" t="s">
        <v>526</v>
      </c>
      <c r="W349" s="130"/>
      <c r="X349" s="130"/>
      <c r="Y349" s="130"/>
      <c r="Z349" s="130"/>
      <c r="AA349" s="130">
        <v>40734</v>
      </c>
      <c r="AB349" s="130"/>
      <c r="AC349" s="130"/>
      <c r="AD349" s="130"/>
      <c r="AE349" s="130">
        <f t="shared" si="4"/>
        <v>40734</v>
      </c>
    </row>
    <row r="350" spans="1:31">
      <c r="A350" s="134" t="s">
        <v>471</v>
      </c>
      <c r="B350" s="130"/>
      <c r="C350" s="130"/>
      <c r="D350" s="130"/>
      <c r="E350" s="130">
        <v>178500</v>
      </c>
      <c r="F350" s="130"/>
      <c r="G350" s="130"/>
      <c r="H350" s="130"/>
      <c r="I350" s="130"/>
      <c r="J350" s="130"/>
      <c r="K350" s="130">
        <v>178500</v>
      </c>
      <c r="V350" s="134" t="s">
        <v>486</v>
      </c>
      <c r="W350" s="130"/>
      <c r="X350" s="130"/>
      <c r="Y350" s="130"/>
      <c r="Z350" s="130">
        <v>24000</v>
      </c>
      <c r="AA350" s="130">
        <v>19000</v>
      </c>
      <c r="AB350" s="130"/>
      <c r="AC350" s="130"/>
      <c r="AD350" s="130"/>
      <c r="AE350" s="130">
        <f t="shared" si="4"/>
        <v>43000</v>
      </c>
    </row>
    <row r="351" spans="1:31">
      <c r="A351" s="134" t="s">
        <v>544</v>
      </c>
      <c r="B351" s="130"/>
      <c r="C351" s="130"/>
      <c r="D351" s="130"/>
      <c r="E351" s="130"/>
      <c r="F351" s="130">
        <v>125410</v>
      </c>
      <c r="G351" s="130"/>
      <c r="H351" s="130"/>
      <c r="I351" s="130"/>
      <c r="J351" s="130"/>
      <c r="K351" s="130">
        <v>125410</v>
      </c>
      <c r="V351" s="134" t="s">
        <v>467</v>
      </c>
      <c r="W351" s="130"/>
      <c r="X351" s="130"/>
      <c r="Y351" s="130"/>
      <c r="Z351" s="130">
        <v>189910</v>
      </c>
      <c r="AA351" s="130"/>
      <c r="AB351" s="130"/>
      <c r="AC351" s="130"/>
      <c r="AD351" s="130"/>
      <c r="AE351" s="130">
        <f t="shared" si="4"/>
        <v>189910</v>
      </c>
    </row>
    <row r="352" spans="1:31">
      <c r="A352" s="134" t="s">
        <v>526</v>
      </c>
      <c r="B352" s="130"/>
      <c r="C352" s="130"/>
      <c r="D352" s="130"/>
      <c r="E352" s="130"/>
      <c r="F352" s="130">
        <v>40734</v>
      </c>
      <c r="G352" s="130"/>
      <c r="H352" s="130"/>
      <c r="I352" s="130"/>
      <c r="J352" s="130"/>
      <c r="K352" s="130">
        <v>40734</v>
      </c>
      <c r="V352" s="134" t="s">
        <v>492</v>
      </c>
      <c r="W352" s="130"/>
      <c r="X352" s="130"/>
      <c r="Y352" s="130"/>
      <c r="Z352" s="130">
        <v>528999</v>
      </c>
      <c r="AA352" s="130">
        <v>744099</v>
      </c>
      <c r="AB352" s="130"/>
      <c r="AC352" s="130"/>
      <c r="AD352" s="130">
        <v>1114900</v>
      </c>
      <c r="AE352" s="130">
        <f t="shared" si="4"/>
        <v>2387998</v>
      </c>
    </row>
    <row r="353" spans="1:31">
      <c r="A353" s="134" t="s">
        <v>486</v>
      </c>
      <c r="B353" s="130"/>
      <c r="C353" s="130"/>
      <c r="D353" s="130"/>
      <c r="E353" s="130">
        <v>24000</v>
      </c>
      <c r="F353" s="130">
        <v>19000</v>
      </c>
      <c r="G353" s="130"/>
      <c r="H353" s="130"/>
      <c r="I353" s="130"/>
      <c r="J353" s="130"/>
      <c r="K353" s="130">
        <v>43000</v>
      </c>
      <c r="V353" s="134" t="s">
        <v>744</v>
      </c>
      <c r="W353" s="130"/>
      <c r="X353" s="130"/>
      <c r="Y353" s="130"/>
      <c r="Z353" s="130"/>
      <c r="AA353" s="130"/>
      <c r="AB353" s="130">
        <v>14000</v>
      </c>
      <c r="AC353" s="130"/>
      <c r="AD353" s="130"/>
      <c r="AE353" s="130">
        <f t="shared" si="4"/>
        <v>14000</v>
      </c>
    </row>
    <row r="354" spans="1:31">
      <c r="A354" s="134" t="s">
        <v>467</v>
      </c>
      <c r="B354" s="130"/>
      <c r="C354" s="130"/>
      <c r="D354" s="130"/>
      <c r="E354" s="130">
        <v>189910</v>
      </c>
      <c r="F354" s="130"/>
      <c r="G354" s="130"/>
      <c r="H354" s="130"/>
      <c r="I354" s="130"/>
      <c r="J354" s="130"/>
      <c r="K354" s="130">
        <v>189910</v>
      </c>
      <c r="V354" s="134" t="s">
        <v>670</v>
      </c>
      <c r="W354" s="130"/>
      <c r="X354" s="130"/>
      <c r="Y354" s="130"/>
      <c r="Z354" s="130"/>
      <c r="AA354" s="130">
        <v>223979</v>
      </c>
      <c r="AB354" s="130"/>
      <c r="AC354" s="130"/>
      <c r="AD354" s="130"/>
      <c r="AE354" s="130">
        <f t="shared" si="4"/>
        <v>223979</v>
      </c>
    </row>
    <row r="355" spans="1:31">
      <c r="A355" s="134" t="s">
        <v>492</v>
      </c>
      <c r="B355" s="130"/>
      <c r="C355" s="130"/>
      <c r="D355" s="130"/>
      <c r="E355" s="130">
        <v>528999</v>
      </c>
      <c r="F355" s="130">
        <v>744099</v>
      </c>
      <c r="G355" s="130"/>
      <c r="H355" s="130"/>
      <c r="I355" s="130">
        <v>1114900</v>
      </c>
      <c r="J355" s="130"/>
      <c r="K355" s="130">
        <v>2387998</v>
      </c>
      <c r="V355" s="134" t="s">
        <v>726</v>
      </c>
      <c r="W355" s="130"/>
      <c r="X355" s="130"/>
      <c r="Y355" s="130"/>
      <c r="Z355" s="130"/>
      <c r="AA355" s="130"/>
      <c r="AB355" s="130">
        <v>623949</v>
      </c>
      <c r="AC355" s="130"/>
      <c r="AD355" s="130"/>
      <c r="AE355" s="130">
        <f t="shared" si="4"/>
        <v>623949</v>
      </c>
    </row>
    <row r="356" spans="1:31">
      <c r="A356" s="134" t="s">
        <v>744</v>
      </c>
      <c r="B356" s="130"/>
      <c r="C356" s="130"/>
      <c r="D356" s="130"/>
      <c r="E356" s="130"/>
      <c r="F356" s="130"/>
      <c r="G356" s="130">
        <v>14000</v>
      </c>
      <c r="H356" s="130"/>
      <c r="I356" s="130"/>
      <c r="J356" s="130"/>
      <c r="K356" s="130">
        <v>14000</v>
      </c>
      <c r="V356" s="134" t="s">
        <v>369</v>
      </c>
      <c r="W356" s="130"/>
      <c r="X356" s="130"/>
      <c r="Y356" s="130">
        <v>960372</v>
      </c>
      <c r="Z356" s="130"/>
      <c r="AA356" s="130"/>
      <c r="AB356" s="130"/>
      <c r="AC356" s="130"/>
      <c r="AD356" s="130"/>
      <c r="AE356" s="130">
        <f t="shared" si="4"/>
        <v>960372</v>
      </c>
    </row>
    <row r="357" spans="1:31">
      <c r="A357" s="134" t="s">
        <v>670</v>
      </c>
      <c r="B357" s="130"/>
      <c r="C357" s="130"/>
      <c r="D357" s="130"/>
      <c r="E357" s="130"/>
      <c r="F357" s="130">
        <v>223979</v>
      </c>
      <c r="G357" s="130"/>
      <c r="H357" s="130"/>
      <c r="I357" s="130"/>
      <c r="J357" s="130"/>
      <c r="K357" s="130">
        <v>223979</v>
      </c>
      <c r="V357" s="134" t="s">
        <v>459</v>
      </c>
      <c r="W357" s="130"/>
      <c r="X357" s="130"/>
      <c r="Y357" s="130"/>
      <c r="Z357" s="130">
        <v>281309</v>
      </c>
      <c r="AA357" s="130"/>
      <c r="AB357" s="130"/>
      <c r="AC357" s="130"/>
      <c r="AD357" s="130"/>
      <c r="AE357" s="130">
        <f t="shared" si="4"/>
        <v>281309</v>
      </c>
    </row>
    <row r="358" spans="1:31">
      <c r="A358" s="134" t="s">
        <v>726</v>
      </c>
      <c r="B358" s="130"/>
      <c r="C358" s="130"/>
      <c r="D358" s="130"/>
      <c r="E358" s="130"/>
      <c r="F358" s="130"/>
      <c r="G358" s="130">
        <v>623949</v>
      </c>
      <c r="H358" s="130"/>
      <c r="I358" s="130"/>
      <c r="J358" s="130"/>
      <c r="K358" s="130">
        <v>623949</v>
      </c>
      <c r="V358" s="134" t="s">
        <v>586</v>
      </c>
      <c r="W358" s="130"/>
      <c r="X358" s="130"/>
      <c r="Y358" s="130"/>
      <c r="Z358" s="130"/>
      <c r="AA358" s="130">
        <v>2124150</v>
      </c>
      <c r="AB358" s="130"/>
      <c r="AC358" s="130"/>
      <c r="AD358" s="130"/>
      <c r="AE358" s="130">
        <f t="shared" si="4"/>
        <v>2124150</v>
      </c>
    </row>
    <row r="359" spans="1:31">
      <c r="A359" s="134" t="s">
        <v>369</v>
      </c>
      <c r="B359" s="130"/>
      <c r="C359" s="130"/>
      <c r="D359" s="130">
        <v>960372</v>
      </c>
      <c r="E359" s="130"/>
      <c r="F359" s="130"/>
      <c r="G359" s="130"/>
      <c r="H359" s="130"/>
      <c r="I359" s="130"/>
      <c r="J359" s="130"/>
      <c r="K359" s="130">
        <v>960372</v>
      </c>
      <c r="V359" s="134" t="s">
        <v>505</v>
      </c>
      <c r="W359" s="130"/>
      <c r="X359" s="130"/>
      <c r="Y359" s="130"/>
      <c r="Z359" s="130"/>
      <c r="AA359" s="130">
        <v>1742478</v>
      </c>
      <c r="AB359" s="130"/>
      <c r="AC359" s="130"/>
      <c r="AD359" s="130">
        <v>405435</v>
      </c>
      <c r="AE359" s="130">
        <f t="shared" si="4"/>
        <v>2147913</v>
      </c>
    </row>
    <row r="360" spans="1:31">
      <c r="A360" s="134" t="s">
        <v>459</v>
      </c>
      <c r="B360" s="130"/>
      <c r="C360" s="130"/>
      <c r="D360" s="130"/>
      <c r="E360" s="130">
        <v>281309</v>
      </c>
      <c r="F360" s="130"/>
      <c r="G360" s="130"/>
      <c r="H360" s="130"/>
      <c r="I360" s="130"/>
      <c r="J360" s="130"/>
      <c r="K360" s="130">
        <v>281309</v>
      </c>
      <c r="V360" s="134" t="s">
        <v>391</v>
      </c>
      <c r="W360" s="130"/>
      <c r="X360" s="130"/>
      <c r="Y360" s="130">
        <v>489075</v>
      </c>
      <c r="Z360" s="130">
        <v>208126</v>
      </c>
      <c r="AA360" s="130"/>
      <c r="AB360" s="130"/>
      <c r="AC360" s="130"/>
      <c r="AD360" s="130"/>
      <c r="AE360" s="130">
        <f t="shared" si="4"/>
        <v>697201</v>
      </c>
    </row>
    <row r="361" spans="1:31">
      <c r="A361" s="134" t="s">
        <v>586</v>
      </c>
      <c r="B361" s="130"/>
      <c r="C361" s="130"/>
      <c r="D361" s="130"/>
      <c r="E361" s="130"/>
      <c r="F361" s="130">
        <v>2124150</v>
      </c>
      <c r="G361" s="130"/>
      <c r="H361" s="130"/>
      <c r="I361" s="130"/>
      <c r="J361" s="130"/>
      <c r="K361" s="130">
        <v>2124150</v>
      </c>
      <c r="V361" s="134" t="s">
        <v>694</v>
      </c>
      <c r="W361" s="130"/>
      <c r="X361" s="130"/>
      <c r="Y361" s="130"/>
      <c r="Z361" s="130"/>
      <c r="AA361" s="130">
        <v>366600</v>
      </c>
      <c r="AB361" s="130"/>
      <c r="AC361" s="130"/>
      <c r="AD361" s="130"/>
      <c r="AE361" s="130">
        <f t="shared" si="4"/>
        <v>366600</v>
      </c>
    </row>
    <row r="362" spans="1:31">
      <c r="A362" s="134" t="s">
        <v>505</v>
      </c>
      <c r="B362" s="130"/>
      <c r="C362" s="130"/>
      <c r="D362" s="130"/>
      <c r="E362" s="130"/>
      <c r="F362" s="130">
        <v>1742478</v>
      </c>
      <c r="G362" s="130"/>
      <c r="H362" s="130"/>
      <c r="I362" s="130">
        <v>405435</v>
      </c>
      <c r="J362" s="130"/>
      <c r="K362" s="130">
        <v>2147913</v>
      </c>
      <c r="V362" s="134" t="s">
        <v>330</v>
      </c>
      <c r="W362" s="130"/>
      <c r="X362" s="130">
        <v>1082849</v>
      </c>
      <c r="Y362" s="130">
        <v>6721158</v>
      </c>
      <c r="Z362" s="130">
        <v>1701696</v>
      </c>
      <c r="AA362" s="130">
        <v>-2</v>
      </c>
      <c r="AB362" s="130"/>
      <c r="AC362" s="130"/>
      <c r="AD362" s="130"/>
      <c r="AE362" s="130">
        <f t="shared" si="4"/>
        <v>9505701</v>
      </c>
    </row>
    <row r="363" spans="1:31">
      <c r="A363" s="134" t="s">
        <v>391</v>
      </c>
      <c r="B363" s="130"/>
      <c r="C363" s="130"/>
      <c r="D363" s="130">
        <v>489075</v>
      </c>
      <c r="E363" s="130">
        <v>208126</v>
      </c>
      <c r="F363" s="130"/>
      <c r="G363" s="130"/>
      <c r="H363" s="130"/>
      <c r="I363" s="130"/>
      <c r="J363" s="130"/>
      <c r="K363" s="130">
        <v>697201</v>
      </c>
      <c r="V363" s="134" t="s">
        <v>439</v>
      </c>
      <c r="W363" s="130"/>
      <c r="X363" s="130"/>
      <c r="Y363" s="130"/>
      <c r="Z363" s="130">
        <v>0</v>
      </c>
      <c r="AA363" s="130"/>
      <c r="AB363" s="130"/>
      <c r="AC363" s="130"/>
      <c r="AD363" s="130"/>
      <c r="AE363" s="130">
        <f t="shared" si="4"/>
        <v>0</v>
      </c>
    </row>
    <row r="364" spans="1:31">
      <c r="A364" s="134" t="s">
        <v>694</v>
      </c>
      <c r="B364" s="130"/>
      <c r="C364" s="130"/>
      <c r="D364" s="130"/>
      <c r="E364" s="130"/>
      <c r="F364" s="130">
        <v>366600</v>
      </c>
      <c r="G364" s="130"/>
      <c r="H364" s="130"/>
      <c r="I364" s="130"/>
      <c r="J364" s="130"/>
      <c r="K364" s="130">
        <v>366600</v>
      </c>
      <c r="V364" s="134" t="s">
        <v>699</v>
      </c>
      <c r="W364" s="130"/>
      <c r="X364" s="130"/>
      <c r="Y364" s="130"/>
      <c r="Z364" s="130"/>
      <c r="AA364" s="130">
        <v>53149</v>
      </c>
      <c r="AB364" s="130"/>
      <c r="AC364" s="130"/>
      <c r="AD364" s="130"/>
      <c r="AE364" s="130">
        <f t="shared" si="4"/>
        <v>53149</v>
      </c>
    </row>
    <row r="365" spans="1:31">
      <c r="A365" s="134" t="s">
        <v>330</v>
      </c>
      <c r="B365" s="130"/>
      <c r="C365" s="130">
        <v>1082849</v>
      </c>
      <c r="D365" s="130">
        <v>6721158</v>
      </c>
      <c r="E365" s="130">
        <v>1701696</v>
      </c>
      <c r="F365" s="130">
        <v>-2</v>
      </c>
      <c r="G365" s="130"/>
      <c r="H365" s="130"/>
      <c r="I365" s="130"/>
      <c r="J365" s="130"/>
      <c r="K365" s="130">
        <v>9505701</v>
      </c>
      <c r="V365" s="134" t="s">
        <v>370</v>
      </c>
      <c r="W365" s="130"/>
      <c r="X365" s="130"/>
      <c r="Y365" s="130">
        <v>223920</v>
      </c>
      <c r="Z365" s="130">
        <v>899697</v>
      </c>
      <c r="AA365" s="130"/>
      <c r="AB365" s="130"/>
      <c r="AC365" s="130"/>
      <c r="AD365" s="130"/>
      <c r="AE365" s="130">
        <f t="shared" si="4"/>
        <v>1123617</v>
      </c>
    </row>
    <row r="366" spans="1:31">
      <c r="A366" s="134" t="s">
        <v>439</v>
      </c>
      <c r="B366" s="130"/>
      <c r="C366" s="130"/>
      <c r="D366" s="130"/>
      <c r="E366" s="130">
        <v>0</v>
      </c>
      <c r="F366" s="130"/>
      <c r="G366" s="130"/>
      <c r="H366" s="130"/>
      <c r="I366" s="130"/>
      <c r="J366" s="130"/>
      <c r="K366" s="130">
        <v>0</v>
      </c>
      <c r="V366" s="134" t="s">
        <v>515</v>
      </c>
      <c r="W366" s="130"/>
      <c r="X366" s="130"/>
      <c r="Y366" s="130"/>
      <c r="Z366" s="130"/>
      <c r="AA366" s="130">
        <v>121106429</v>
      </c>
      <c r="AB366" s="130"/>
      <c r="AC366" s="130"/>
      <c r="AD366" s="130"/>
      <c r="AE366" s="130">
        <f t="shared" si="4"/>
        <v>121106429</v>
      </c>
    </row>
    <row r="367" spans="1:31">
      <c r="A367" s="134" t="s">
        <v>699</v>
      </c>
      <c r="B367" s="130"/>
      <c r="C367" s="130"/>
      <c r="D367" s="130"/>
      <c r="E367" s="130"/>
      <c r="F367" s="130">
        <v>53149</v>
      </c>
      <c r="G367" s="130"/>
      <c r="H367" s="130"/>
      <c r="I367" s="130"/>
      <c r="J367" s="130"/>
      <c r="K367" s="130">
        <v>53149</v>
      </c>
      <c r="V367" s="134" t="s">
        <v>674</v>
      </c>
      <c r="W367" s="130"/>
      <c r="X367" s="130"/>
      <c r="Y367" s="130"/>
      <c r="Z367" s="130"/>
      <c r="AA367" s="130">
        <v>3239950</v>
      </c>
      <c r="AB367" s="130">
        <v>26575676</v>
      </c>
      <c r="AC367" s="130"/>
      <c r="AD367" s="130">
        <v>2759921</v>
      </c>
      <c r="AE367" s="130">
        <f t="shared" si="4"/>
        <v>32575547</v>
      </c>
    </row>
    <row r="368" spans="1:31">
      <c r="A368" s="134" t="s">
        <v>370</v>
      </c>
      <c r="B368" s="130"/>
      <c r="C368" s="130"/>
      <c r="D368" s="130">
        <v>223920</v>
      </c>
      <c r="E368" s="130">
        <v>899697</v>
      </c>
      <c r="F368" s="130"/>
      <c r="G368" s="130"/>
      <c r="H368" s="130"/>
      <c r="I368" s="130"/>
      <c r="J368" s="130"/>
      <c r="K368" s="130">
        <v>1123617</v>
      </c>
      <c r="V368" s="134" t="s">
        <v>453</v>
      </c>
      <c r="W368" s="130"/>
      <c r="X368" s="130"/>
      <c r="Y368" s="130"/>
      <c r="Z368" s="130">
        <v>11204222</v>
      </c>
      <c r="AA368" s="130">
        <v>11820261</v>
      </c>
      <c r="AB368" s="130">
        <v>28151494</v>
      </c>
      <c r="AC368" s="130">
        <v>4149901</v>
      </c>
      <c r="AD368" s="130">
        <v>1499950</v>
      </c>
      <c r="AE368" s="130">
        <f t="shared" si="4"/>
        <v>56825828</v>
      </c>
    </row>
    <row r="369" spans="1:31">
      <c r="A369" s="134" t="s">
        <v>515</v>
      </c>
      <c r="B369" s="130"/>
      <c r="C369" s="130"/>
      <c r="D369" s="130"/>
      <c r="E369" s="130"/>
      <c r="F369" s="130">
        <v>121106429</v>
      </c>
      <c r="G369" s="130"/>
      <c r="H369" s="130"/>
      <c r="I369" s="130"/>
      <c r="J369" s="130"/>
      <c r="K369" s="130">
        <v>121106429</v>
      </c>
      <c r="V369" s="134" t="s">
        <v>632</v>
      </c>
      <c r="W369" s="130"/>
      <c r="X369" s="130"/>
      <c r="Y369" s="130"/>
      <c r="Z369" s="130"/>
      <c r="AA369" s="130">
        <v>571590</v>
      </c>
      <c r="AB369" s="130"/>
      <c r="AC369" s="130"/>
      <c r="AD369" s="130"/>
      <c r="AE369" s="130">
        <f t="shared" si="4"/>
        <v>571590</v>
      </c>
    </row>
    <row r="370" spans="1:31">
      <c r="A370" s="134" t="s">
        <v>674</v>
      </c>
      <c r="B370" s="130"/>
      <c r="C370" s="130"/>
      <c r="D370" s="130"/>
      <c r="E370" s="130"/>
      <c r="F370" s="130">
        <v>3239950</v>
      </c>
      <c r="G370" s="130">
        <v>26575676</v>
      </c>
      <c r="H370" s="130"/>
      <c r="I370" s="130">
        <v>2759921</v>
      </c>
      <c r="J370" s="130"/>
      <c r="K370" s="130">
        <v>32575547</v>
      </c>
      <c r="V370" s="134" t="s">
        <v>668</v>
      </c>
      <c r="W370" s="130"/>
      <c r="X370" s="130"/>
      <c r="Y370" s="130"/>
      <c r="Z370" s="130"/>
      <c r="AA370" s="130">
        <v>37721</v>
      </c>
      <c r="AB370" s="130">
        <v>877482</v>
      </c>
      <c r="AC370" s="130">
        <v>20233</v>
      </c>
      <c r="AD370" s="130">
        <v>27221</v>
      </c>
      <c r="AE370" s="130">
        <f t="shared" si="4"/>
        <v>962657</v>
      </c>
    </row>
    <row r="371" spans="1:31">
      <c r="A371" s="134" t="s">
        <v>453</v>
      </c>
      <c r="B371" s="130"/>
      <c r="C371" s="130"/>
      <c r="D371" s="130"/>
      <c r="E371" s="130">
        <v>11204222</v>
      </c>
      <c r="F371" s="130">
        <v>11820261</v>
      </c>
      <c r="G371" s="130">
        <v>28151494</v>
      </c>
      <c r="H371" s="130">
        <v>4149901</v>
      </c>
      <c r="I371" s="130">
        <v>1499950</v>
      </c>
      <c r="J371" s="130"/>
      <c r="K371" s="130">
        <v>56825828</v>
      </c>
      <c r="V371" s="134" t="s">
        <v>295</v>
      </c>
      <c r="W371" s="130"/>
      <c r="X371" s="130">
        <v>360000</v>
      </c>
      <c r="Y371" s="130">
        <v>449991</v>
      </c>
      <c r="Z371" s="130">
        <v>479988</v>
      </c>
      <c r="AA371" s="130">
        <v>571200</v>
      </c>
      <c r="AB371" s="130">
        <v>628285</v>
      </c>
      <c r="AC371" s="130">
        <v>166600</v>
      </c>
      <c r="AD371" s="130">
        <v>47600</v>
      </c>
      <c r="AE371" s="130">
        <f t="shared" si="4"/>
        <v>2703664</v>
      </c>
    </row>
    <row r="372" spans="1:31">
      <c r="A372" s="134" t="s">
        <v>632</v>
      </c>
      <c r="B372" s="130"/>
      <c r="C372" s="130"/>
      <c r="D372" s="130"/>
      <c r="E372" s="130"/>
      <c r="F372" s="130">
        <v>571590</v>
      </c>
      <c r="G372" s="130"/>
      <c r="H372" s="130"/>
      <c r="I372" s="130"/>
      <c r="J372" s="130"/>
      <c r="K372" s="130">
        <v>571590</v>
      </c>
      <c r="V372" s="134" t="s">
        <v>376</v>
      </c>
      <c r="W372" s="130"/>
      <c r="X372" s="130"/>
      <c r="Y372" s="130">
        <v>465820</v>
      </c>
      <c r="Z372" s="130">
        <v>156303</v>
      </c>
      <c r="AA372" s="130">
        <v>300840</v>
      </c>
      <c r="AB372" s="130">
        <v>94328</v>
      </c>
      <c r="AC372" s="130"/>
      <c r="AD372" s="130"/>
      <c r="AE372" s="130">
        <f t="shared" si="4"/>
        <v>1017291</v>
      </c>
    </row>
    <row r="373" spans="1:31">
      <c r="A373" s="134" t="s">
        <v>668</v>
      </c>
      <c r="B373" s="130"/>
      <c r="C373" s="130"/>
      <c r="D373" s="130"/>
      <c r="E373" s="130"/>
      <c r="F373" s="130">
        <v>37721</v>
      </c>
      <c r="G373" s="130">
        <v>877482</v>
      </c>
      <c r="H373" s="130">
        <v>20233</v>
      </c>
      <c r="I373" s="130">
        <v>27221</v>
      </c>
      <c r="J373" s="130"/>
      <c r="K373" s="130">
        <v>962657</v>
      </c>
      <c r="V373" s="134" t="s">
        <v>454</v>
      </c>
      <c r="W373" s="130"/>
      <c r="X373" s="130"/>
      <c r="Y373" s="130"/>
      <c r="Z373" s="130">
        <v>737959</v>
      </c>
      <c r="AA373" s="130">
        <v>1729940</v>
      </c>
      <c r="AB373" s="130"/>
      <c r="AC373" s="130"/>
      <c r="AD373" s="130"/>
      <c r="AE373" s="130">
        <f t="shared" si="4"/>
        <v>2467899</v>
      </c>
    </row>
    <row r="374" spans="1:31">
      <c r="A374" s="134" t="s">
        <v>295</v>
      </c>
      <c r="B374" s="130"/>
      <c r="C374" s="130">
        <v>360000</v>
      </c>
      <c r="D374" s="130">
        <v>449991</v>
      </c>
      <c r="E374" s="130">
        <v>479988</v>
      </c>
      <c r="F374" s="130">
        <v>571200</v>
      </c>
      <c r="G374" s="130">
        <v>628285</v>
      </c>
      <c r="H374" s="130">
        <v>166600</v>
      </c>
      <c r="I374" s="130">
        <v>47600</v>
      </c>
      <c r="J374" s="130">
        <v>47600</v>
      </c>
      <c r="K374" s="130">
        <v>2751264</v>
      </c>
      <c r="V374" s="134" t="s">
        <v>441</v>
      </c>
      <c r="W374" s="130"/>
      <c r="X374" s="130"/>
      <c r="Y374" s="130"/>
      <c r="Z374" s="130">
        <v>20792</v>
      </c>
      <c r="AA374" s="130"/>
      <c r="AB374" s="130"/>
      <c r="AC374" s="130"/>
      <c r="AD374" s="130"/>
      <c r="AE374" s="130">
        <f t="shared" si="4"/>
        <v>20792</v>
      </c>
    </row>
    <row r="375" spans="1:31">
      <c r="A375" s="134" t="s">
        <v>376</v>
      </c>
      <c r="B375" s="130"/>
      <c r="C375" s="130"/>
      <c r="D375" s="130">
        <v>465820</v>
      </c>
      <c r="E375" s="130">
        <v>156303</v>
      </c>
      <c r="F375" s="130">
        <v>300840</v>
      </c>
      <c r="G375" s="130">
        <v>94328</v>
      </c>
      <c r="H375" s="130"/>
      <c r="I375" s="130"/>
      <c r="J375" s="130"/>
      <c r="K375" s="130">
        <v>1017291</v>
      </c>
      <c r="V375" s="134" t="s">
        <v>559</v>
      </c>
      <c r="W375" s="130"/>
      <c r="X375" s="130"/>
      <c r="Y375" s="130"/>
      <c r="Z375" s="130"/>
      <c r="AA375" s="130">
        <v>4771050</v>
      </c>
      <c r="AB375" s="130"/>
      <c r="AC375" s="130"/>
      <c r="AD375" s="130"/>
      <c r="AE375" s="130">
        <f t="shared" ref="AE375:AE438" si="5">SUM(W375:AD375)</f>
        <v>4771050</v>
      </c>
    </row>
    <row r="376" spans="1:31">
      <c r="A376" s="134" t="s">
        <v>454</v>
      </c>
      <c r="B376" s="130"/>
      <c r="C376" s="130"/>
      <c r="D376" s="130"/>
      <c r="E376" s="130">
        <v>737959</v>
      </c>
      <c r="F376" s="130">
        <v>1729940</v>
      </c>
      <c r="G376" s="130"/>
      <c r="H376" s="130"/>
      <c r="I376" s="130"/>
      <c r="J376" s="130"/>
      <c r="K376" s="130">
        <v>2467899</v>
      </c>
      <c r="V376" s="134" t="s">
        <v>96</v>
      </c>
      <c r="W376" s="130"/>
      <c r="X376" s="130">
        <v>7279435</v>
      </c>
      <c r="Y376" s="130">
        <v>16284870</v>
      </c>
      <c r="Z376" s="130">
        <v>28780164</v>
      </c>
      <c r="AA376" s="130">
        <v>36717921</v>
      </c>
      <c r="AB376" s="130">
        <v>10840041</v>
      </c>
      <c r="AC376" s="130"/>
      <c r="AD376" s="130"/>
      <c r="AE376" s="130">
        <f t="shared" si="5"/>
        <v>99902431</v>
      </c>
    </row>
    <row r="377" spans="1:31">
      <c r="A377" s="134" t="s">
        <v>441</v>
      </c>
      <c r="B377" s="130"/>
      <c r="C377" s="130"/>
      <c r="D377" s="130"/>
      <c r="E377" s="130">
        <v>20792</v>
      </c>
      <c r="F377" s="130"/>
      <c r="G377" s="130"/>
      <c r="H377" s="130"/>
      <c r="I377" s="130"/>
      <c r="J377" s="130"/>
      <c r="K377" s="130">
        <v>20792</v>
      </c>
      <c r="V377" s="134" t="s">
        <v>746</v>
      </c>
      <c r="W377" s="130"/>
      <c r="X377" s="130"/>
      <c r="Y377" s="130"/>
      <c r="Z377" s="130"/>
      <c r="AA377" s="130"/>
      <c r="AB377" s="130">
        <v>3098159</v>
      </c>
      <c r="AC377" s="130"/>
      <c r="AD377" s="130"/>
      <c r="AE377" s="130">
        <f t="shared" si="5"/>
        <v>3098159</v>
      </c>
    </row>
    <row r="378" spans="1:31">
      <c r="A378" s="134" t="s">
        <v>559</v>
      </c>
      <c r="B378" s="130"/>
      <c r="C378" s="130"/>
      <c r="D378" s="130"/>
      <c r="E378" s="130"/>
      <c r="F378" s="130">
        <v>4771050</v>
      </c>
      <c r="G378" s="130"/>
      <c r="H378" s="130"/>
      <c r="I378" s="130"/>
      <c r="J378" s="130"/>
      <c r="K378" s="130">
        <v>4771050</v>
      </c>
      <c r="V378" s="134" t="s">
        <v>48</v>
      </c>
      <c r="W378" s="130"/>
      <c r="X378" s="130">
        <v>7483211</v>
      </c>
      <c r="Y378" s="130">
        <v>15217499</v>
      </c>
      <c r="Z378" s="130">
        <v>17901048</v>
      </c>
      <c r="AA378" s="130">
        <v>12758368</v>
      </c>
      <c r="AB378" s="130">
        <v>6400047</v>
      </c>
      <c r="AC378" s="130">
        <v>2133349</v>
      </c>
      <c r="AD378" s="130"/>
      <c r="AE378" s="130">
        <f t="shared" si="5"/>
        <v>61893522</v>
      </c>
    </row>
    <row r="379" spans="1:31">
      <c r="A379" s="134" t="s">
        <v>96</v>
      </c>
      <c r="B379" s="130"/>
      <c r="C379" s="130">
        <v>7279435</v>
      </c>
      <c r="D379" s="130">
        <v>16284870</v>
      </c>
      <c r="E379" s="130">
        <v>28780164</v>
      </c>
      <c r="F379" s="130">
        <v>36717921</v>
      </c>
      <c r="G379" s="130">
        <v>10840041</v>
      </c>
      <c r="H379" s="130"/>
      <c r="I379" s="130"/>
      <c r="J379" s="130"/>
      <c r="K379" s="130">
        <v>99902431</v>
      </c>
      <c r="V379" s="134" t="s">
        <v>677</v>
      </c>
      <c r="W379" s="130"/>
      <c r="X379" s="130"/>
      <c r="Y379" s="130"/>
      <c r="Z379" s="130"/>
      <c r="AA379" s="130">
        <v>465950</v>
      </c>
      <c r="AB379" s="130"/>
      <c r="AC379" s="130"/>
      <c r="AD379" s="130"/>
      <c r="AE379" s="130">
        <f t="shared" si="5"/>
        <v>465950</v>
      </c>
    </row>
    <row r="380" spans="1:31">
      <c r="A380" s="134" t="s">
        <v>746</v>
      </c>
      <c r="B380" s="130"/>
      <c r="C380" s="130"/>
      <c r="D380" s="130"/>
      <c r="E380" s="130"/>
      <c r="F380" s="130"/>
      <c r="G380" s="130">
        <v>3098159</v>
      </c>
      <c r="H380" s="130"/>
      <c r="I380" s="130"/>
      <c r="J380" s="130"/>
      <c r="K380" s="130">
        <v>3098159</v>
      </c>
      <c r="V380" s="134" t="s">
        <v>522</v>
      </c>
      <c r="W380" s="130"/>
      <c r="X380" s="130"/>
      <c r="Y380" s="130"/>
      <c r="Z380" s="130"/>
      <c r="AA380" s="130">
        <v>71700</v>
      </c>
      <c r="AB380" s="130">
        <v>27990</v>
      </c>
      <c r="AC380" s="130"/>
      <c r="AD380" s="130"/>
      <c r="AE380" s="130">
        <f t="shared" si="5"/>
        <v>99690</v>
      </c>
    </row>
    <row r="381" spans="1:31">
      <c r="A381" s="134" t="s">
        <v>48</v>
      </c>
      <c r="B381" s="130"/>
      <c r="C381" s="130">
        <v>7483211</v>
      </c>
      <c r="D381" s="130">
        <v>15217499</v>
      </c>
      <c r="E381" s="130">
        <v>17901048</v>
      </c>
      <c r="F381" s="130">
        <v>12758368</v>
      </c>
      <c r="G381" s="130">
        <v>6400047</v>
      </c>
      <c r="H381" s="130">
        <v>2133349</v>
      </c>
      <c r="I381" s="130"/>
      <c r="J381" s="130"/>
      <c r="K381" s="130">
        <v>61893522</v>
      </c>
      <c r="V381" s="134" t="s">
        <v>456</v>
      </c>
      <c r="W381" s="130"/>
      <c r="X381" s="130"/>
      <c r="Y381" s="130"/>
      <c r="Z381" s="130">
        <v>102291</v>
      </c>
      <c r="AA381" s="130">
        <v>340300</v>
      </c>
      <c r="AB381" s="130"/>
      <c r="AC381" s="130"/>
      <c r="AD381" s="130"/>
      <c r="AE381" s="130">
        <f t="shared" si="5"/>
        <v>442591</v>
      </c>
    </row>
    <row r="382" spans="1:31">
      <c r="A382" s="134" t="s">
        <v>677</v>
      </c>
      <c r="B382" s="130"/>
      <c r="C382" s="130"/>
      <c r="D382" s="130"/>
      <c r="E382" s="130"/>
      <c r="F382" s="130">
        <v>465950</v>
      </c>
      <c r="G382" s="130"/>
      <c r="H382" s="130"/>
      <c r="I382" s="130"/>
      <c r="J382" s="130"/>
      <c r="K382" s="130">
        <v>465950</v>
      </c>
      <c r="V382" s="134" t="s">
        <v>299</v>
      </c>
      <c r="W382" s="130"/>
      <c r="X382" s="130">
        <v>4439487</v>
      </c>
      <c r="Y382" s="130">
        <v>895018</v>
      </c>
      <c r="Z382" s="130">
        <v>339504</v>
      </c>
      <c r="AA382" s="130"/>
      <c r="AB382" s="130"/>
      <c r="AC382" s="130"/>
      <c r="AD382" s="130"/>
      <c r="AE382" s="130">
        <f t="shared" si="5"/>
        <v>5674009</v>
      </c>
    </row>
    <row r="383" spans="1:31">
      <c r="A383" s="134" t="s">
        <v>522</v>
      </c>
      <c r="B383" s="130"/>
      <c r="C383" s="130"/>
      <c r="D383" s="130"/>
      <c r="E383" s="130"/>
      <c r="F383" s="130">
        <v>71700</v>
      </c>
      <c r="G383" s="130">
        <v>27990</v>
      </c>
      <c r="H383" s="130"/>
      <c r="I383" s="130"/>
      <c r="J383" s="130"/>
      <c r="K383" s="130">
        <v>99690</v>
      </c>
      <c r="V383" s="134" t="s">
        <v>507</v>
      </c>
      <c r="W383" s="130"/>
      <c r="X383" s="130"/>
      <c r="Y383" s="130"/>
      <c r="Z383" s="130"/>
      <c r="AA383" s="130">
        <v>423801</v>
      </c>
      <c r="AB383" s="130"/>
      <c r="AC383" s="130"/>
      <c r="AD383" s="130"/>
      <c r="AE383" s="130">
        <f t="shared" si="5"/>
        <v>423801</v>
      </c>
    </row>
    <row r="384" spans="1:31">
      <c r="A384" s="134" t="s">
        <v>456</v>
      </c>
      <c r="B384" s="130"/>
      <c r="C384" s="130"/>
      <c r="D384" s="130"/>
      <c r="E384" s="130">
        <v>102291</v>
      </c>
      <c r="F384" s="130">
        <v>340300</v>
      </c>
      <c r="G384" s="130"/>
      <c r="H384" s="130"/>
      <c r="I384" s="130"/>
      <c r="J384" s="130"/>
      <c r="K384" s="130">
        <v>442591</v>
      </c>
      <c r="V384" s="134" t="s">
        <v>533</v>
      </c>
      <c r="W384" s="130"/>
      <c r="X384" s="130"/>
      <c r="Y384" s="130"/>
      <c r="Z384" s="130"/>
      <c r="AA384" s="130">
        <v>3729902</v>
      </c>
      <c r="AB384" s="130"/>
      <c r="AC384" s="130"/>
      <c r="AD384" s="130"/>
      <c r="AE384" s="130">
        <f t="shared" si="5"/>
        <v>3729902</v>
      </c>
    </row>
    <row r="385" spans="1:31">
      <c r="A385" s="134" t="s">
        <v>299</v>
      </c>
      <c r="B385" s="130"/>
      <c r="C385" s="130">
        <v>4439487</v>
      </c>
      <c r="D385" s="130">
        <v>895018</v>
      </c>
      <c r="E385" s="130">
        <v>339504</v>
      </c>
      <c r="F385" s="130"/>
      <c r="G385" s="130"/>
      <c r="H385" s="130"/>
      <c r="I385" s="130"/>
      <c r="J385" s="130"/>
      <c r="K385" s="130">
        <v>5674009</v>
      </c>
      <c r="V385" s="134" t="s">
        <v>452</v>
      </c>
      <c r="W385" s="130"/>
      <c r="X385" s="130"/>
      <c r="Y385" s="130"/>
      <c r="Z385" s="130">
        <v>496980</v>
      </c>
      <c r="AA385" s="130"/>
      <c r="AB385" s="130"/>
      <c r="AC385" s="130"/>
      <c r="AD385" s="130"/>
      <c r="AE385" s="130">
        <f t="shared" si="5"/>
        <v>496980</v>
      </c>
    </row>
    <row r="386" spans="1:31">
      <c r="A386" s="134" t="s">
        <v>507</v>
      </c>
      <c r="B386" s="130"/>
      <c r="C386" s="130"/>
      <c r="D386" s="130"/>
      <c r="E386" s="130"/>
      <c r="F386" s="130">
        <v>423801</v>
      </c>
      <c r="G386" s="130"/>
      <c r="H386" s="130"/>
      <c r="I386" s="130"/>
      <c r="J386" s="130"/>
      <c r="K386" s="130">
        <v>423801</v>
      </c>
      <c r="V386" s="134" t="s">
        <v>534</v>
      </c>
      <c r="W386" s="130"/>
      <c r="X386" s="130"/>
      <c r="Y386" s="130"/>
      <c r="Z386" s="130"/>
      <c r="AA386" s="130">
        <v>121380</v>
      </c>
      <c r="AB386" s="130">
        <v>1260448</v>
      </c>
      <c r="AC386" s="130"/>
      <c r="AD386" s="130"/>
      <c r="AE386" s="130">
        <f t="shared" si="5"/>
        <v>1381828</v>
      </c>
    </row>
    <row r="387" spans="1:31">
      <c r="A387" s="134" t="s">
        <v>533</v>
      </c>
      <c r="B387" s="130"/>
      <c r="C387" s="130"/>
      <c r="D387" s="130"/>
      <c r="E387" s="130"/>
      <c r="F387" s="130">
        <v>3729902</v>
      </c>
      <c r="G387" s="130"/>
      <c r="H387" s="130"/>
      <c r="I387" s="130"/>
      <c r="J387" s="130"/>
      <c r="K387" s="130">
        <v>3729902</v>
      </c>
      <c r="V387" s="134" t="s">
        <v>739</v>
      </c>
      <c r="W387" s="130"/>
      <c r="X387" s="130"/>
      <c r="Y387" s="130"/>
      <c r="Z387" s="130"/>
      <c r="AA387" s="130"/>
      <c r="AB387" s="130">
        <v>347991</v>
      </c>
      <c r="AC387" s="130"/>
      <c r="AD387" s="130"/>
      <c r="AE387" s="130">
        <f t="shared" si="5"/>
        <v>347991</v>
      </c>
    </row>
    <row r="388" spans="1:31">
      <c r="A388" s="134" t="s">
        <v>452</v>
      </c>
      <c r="B388" s="130"/>
      <c r="C388" s="130"/>
      <c r="D388" s="130"/>
      <c r="E388" s="130">
        <v>496980</v>
      </c>
      <c r="F388" s="130"/>
      <c r="G388" s="130"/>
      <c r="H388" s="130"/>
      <c r="I388" s="130"/>
      <c r="J388" s="130"/>
      <c r="K388" s="130">
        <v>496980</v>
      </c>
      <c r="V388" s="134" t="s">
        <v>484</v>
      </c>
      <c r="W388" s="130"/>
      <c r="X388" s="130"/>
      <c r="Y388" s="130"/>
      <c r="Z388" s="130">
        <v>444481</v>
      </c>
      <c r="AA388" s="130">
        <v>3372039</v>
      </c>
      <c r="AB388" s="130">
        <v>3323161</v>
      </c>
      <c r="AC388" s="130"/>
      <c r="AD388" s="130"/>
      <c r="AE388" s="130">
        <f t="shared" si="5"/>
        <v>7139681</v>
      </c>
    </row>
    <row r="389" spans="1:31">
      <c r="A389" s="134" t="s">
        <v>534</v>
      </c>
      <c r="B389" s="130"/>
      <c r="C389" s="130"/>
      <c r="D389" s="130"/>
      <c r="E389" s="130"/>
      <c r="F389" s="130">
        <v>121380</v>
      </c>
      <c r="G389" s="130">
        <v>1260448</v>
      </c>
      <c r="H389" s="130"/>
      <c r="I389" s="130"/>
      <c r="J389" s="130"/>
      <c r="K389" s="130">
        <v>1381828</v>
      </c>
      <c r="V389" s="134" t="s">
        <v>308</v>
      </c>
      <c r="W389" s="130"/>
      <c r="X389" s="130">
        <v>214900</v>
      </c>
      <c r="Y389" s="130"/>
      <c r="Z389" s="130"/>
      <c r="AA389" s="130"/>
      <c r="AB389" s="130"/>
      <c r="AC389" s="130"/>
      <c r="AD389" s="130"/>
      <c r="AE389" s="130">
        <f t="shared" si="5"/>
        <v>214900</v>
      </c>
    </row>
    <row r="390" spans="1:31">
      <c r="A390" s="134" t="s">
        <v>739</v>
      </c>
      <c r="B390" s="130"/>
      <c r="C390" s="130"/>
      <c r="D390" s="130"/>
      <c r="E390" s="130"/>
      <c r="F390" s="130"/>
      <c r="G390" s="130">
        <v>347991</v>
      </c>
      <c r="H390" s="130"/>
      <c r="I390" s="130"/>
      <c r="J390" s="130"/>
      <c r="K390" s="130">
        <v>347991</v>
      </c>
      <c r="V390" s="134" t="s">
        <v>648</v>
      </c>
      <c r="W390" s="130"/>
      <c r="X390" s="130"/>
      <c r="Y390" s="130"/>
      <c r="Z390" s="130"/>
      <c r="AA390" s="130">
        <v>770000</v>
      </c>
      <c r="AB390" s="130"/>
      <c r="AC390" s="130"/>
      <c r="AD390" s="130"/>
      <c r="AE390" s="130">
        <f t="shared" si="5"/>
        <v>770000</v>
      </c>
    </row>
    <row r="391" spans="1:31">
      <c r="A391" s="134" t="s">
        <v>484</v>
      </c>
      <c r="B391" s="130"/>
      <c r="C391" s="130"/>
      <c r="D391" s="130"/>
      <c r="E391" s="130">
        <v>444481</v>
      </c>
      <c r="F391" s="130">
        <v>3372039</v>
      </c>
      <c r="G391" s="130">
        <v>3323161</v>
      </c>
      <c r="H391" s="130"/>
      <c r="I391" s="130"/>
      <c r="J391" s="130"/>
      <c r="K391" s="130">
        <v>7139681</v>
      </c>
      <c r="V391" s="134" t="s">
        <v>380</v>
      </c>
      <c r="W391" s="130"/>
      <c r="X391" s="130"/>
      <c r="Y391" s="130">
        <v>1059624</v>
      </c>
      <c r="Z391" s="130"/>
      <c r="AA391" s="130"/>
      <c r="AB391" s="130"/>
      <c r="AC391" s="130"/>
      <c r="AD391" s="130"/>
      <c r="AE391" s="130">
        <f t="shared" si="5"/>
        <v>1059624</v>
      </c>
    </row>
    <row r="392" spans="1:31">
      <c r="A392" s="134" t="s">
        <v>308</v>
      </c>
      <c r="B392" s="130"/>
      <c r="C392" s="130">
        <v>214900</v>
      </c>
      <c r="D392" s="130"/>
      <c r="E392" s="130"/>
      <c r="F392" s="130"/>
      <c r="G392" s="130"/>
      <c r="H392" s="130"/>
      <c r="I392" s="130"/>
      <c r="J392" s="130"/>
      <c r="K392" s="130">
        <v>214900</v>
      </c>
      <c r="V392" s="134" t="s">
        <v>422</v>
      </c>
      <c r="W392" s="130"/>
      <c r="X392" s="130"/>
      <c r="Y392" s="130"/>
      <c r="Z392" s="130">
        <v>130279</v>
      </c>
      <c r="AA392" s="130"/>
      <c r="AB392" s="130"/>
      <c r="AC392" s="130"/>
      <c r="AD392" s="130"/>
      <c r="AE392" s="130">
        <f t="shared" si="5"/>
        <v>130279</v>
      </c>
    </row>
    <row r="393" spans="1:31">
      <c r="A393" s="134" t="s">
        <v>648</v>
      </c>
      <c r="B393" s="130"/>
      <c r="C393" s="130"/>
      <c r="D393" s="130"/>
      <c r="E393" s="130"/>
      <c r="F393" s="130">
        <v>770000</v>
      </c>
      <c r="G393" s="130"/>
      <c r="H393" s="130"/>
      <c r="I393" s="130"/>
      <c r="J393" s="130"/>
      <c r="K393" s="130">
        <v>770000</v>
      </c>
      <c r="V393" s="134" t="s">
        <v>499</v>
      </c>
      <c r="W393" s="130"/>
      <c r="X393" s="130"/>
      <c r="Y393" s="130"/>
      <c r="Z393" s="130"/>
      <c r="AA393" s="130">
        <v>654600</v>
      </c>
      <c r="AB393" s="130"/>
      <c r="AC393" s="130"/>
      <c r="AD393" s="130"/>
      <c r="AE393" s="130">
        <f t="shared" si="5"/>
        <v>654600</v>
      </c>
    </row>
    <row r="394" spans="1:31">
      <c r="A394" s="134" t="s">
        <v>380</v>
      </c>
      <c r="B394" s="130"/>
      <c r="C394" s="130"/>
      <c r="D394" s="130">
        <v>1059624</v>
      </c>
      <c r="E394" s="130"/>
      <c r="F394" s="130"/>
      <c r="G394" s="130"/>
      <c r="H394" s="130"/>
      <c r="I394" s="130"/>
      <c r="J394" s="130"/>
      <c r="K394" s="130">
        <v>1059624</v>
      </c>
      <c r="V394" s="134" t="s">
        <v>379</v>
      </c>
      <c r="W394" s="130"/>
      <c r="X394" s="130"/>
      <c r="Y394" s="130">
        <v>5306705</v>
      </c>
      <c r="Z394" s="130"/>
      <c r="AA394" s="130"/>
      <c r="AB394" s="130"/>
      <c r="AC394" s="130"/>
      <c r="AD394" s="130"/>
      <c r="AE394" s="130">
        <f t="shared" si="5"/>
        <v>5306705</v>
      </c>
    </row>
    <row r="395" spans="1:31">
      <c r="A395" s="134" t="s">
        <v>422</v>
      </c>
      <c r="B395" s="130"/>
      <c r="C395" s="130"/>
      <c r="D395" s="130"/>
      <c r="E395" s="130">
        <v>130279</v>
      </c>
      <c r="F395" s="130"/>
      <c r="G395" s="130"/>
      <c r="H395" s="130"/>
      <c r="I395" s="130"/>
      <c r="J395" s="130"/>
      <c r="K395" s="130">
        <v>130279</v>
      </c>
      <c r="V395" s="134" t="s">
        <v>396</v>
      </c>
      <c r="W395" s="130"/>
      <c r="X395" s="130"/>
      <c r="Y395" s="130">
        <v>500000</v>
      </c>
      <c r="Z395" s="130"/>
      <c r="AA395" s="130"/>
      <c r="AB395" s="130"/>
      <c r="AC395" s="130"/>
      <c r="AD395" s="130"/>
      <c r="AE395" s="130">
        <f t="shared" si="5"/>
        <v>500000</v>
      </c>
    </row>
    <row r="396" spans="1:31">
      <c r="A396" s="134" t="s">
        <v>499</v>
      </c>
      <c r="B396" s="130"/>
      <c r="C396" s="130"/>
      <c r="D396" s="130"/>
      <c r="E396" s="130"/>
      <c r="F396" s="130">
        <v>654600</v>
      </c>
      <c r="G396" s="130"/>
      <c r="H396" s="130"/>
      <c r="I396" s="130"/>
      <c r="J396" s="130"/>
      <c r="K396" s="130">
        <v>654600</v>
      </c>
      <c r="V396" s="134" t="s">
        <v>584</v>
      </c>
      <c r="W396" s="130"/>
      <c r="X396" s="130"/>
      <c r="Y396" s="130"/>
      <c r="Z396" s="130"/>
      <c r="AA396" s="130">
        <v>3309300</v>
      </c>
      <c r="AB396" s="130">
        <v>22416210</v>
      </c>
      <c r="AC396" s="130">
        <v>1249990</v>
      </c>
      <c r="AD396" s="130"/>
      <c r="AE396" s="130">
        <f t="shared" si="5"/>
        <v>26975500</v>
      </c>
    </row>
    <row r="397" spans="1:31">
      <c r="A397" s="134" t="s">
        <v>379</v>
      </c>
      <c r="B397" s="130"/>
      <c r="C397" s="130"/>
      <c r="D397" s="130">
        <v>5306705</v>
      </c>
      <c r="E397" s="130"/>
      <c r="F397" s="130"/>
      <c r="G397" s="130"/>
      <c r="H397" s="130"/>
      <c r="I397" s="130"/>
      <c r="J397" s="130"/>
      <c r="K397" s="130">
        <v>5306705</v>
      </c>
      <c r="V397" s="134" t="s">
        <v>432</v>
      </c>
      <c r="W397" s="130"/>
      <c r="X397" s="130"/>
      <c r="Y397" s="130"/>
      <c r="Z397" s="130">
        <v>298590</v>
      </c>
      <c r="AA397" s="130"/>
      <c r="AB397" s="130">
        <v>432940</v>
      </c>
      <c r="AC397" s="130"/>
      <c r="AD397" s="130"/>
      <c r="AE397" s="130">
        <f t="shared" si="5"/>
        <v>731530</v>
      </c>
    </row>
    <row r="398" spans="1:31">
      <c r="A398" s="134" t="s">
        <v>396</v>
      </c>
      <c r="B398" s="130"/>
      <c r="C398" s="130"/>
      <c r="D398" s="130">
        <v>500000</v>
      </c>
      <c r="E398" s="130"/>
      <c r="F398" s="130"/>
      <c r="G398" s="130"/>
      <c r="H398" s="130"/>
      <c r="I398" s="130"/>
      <c r="J398" s="130"/>
      <c r="K398" s="130">
        <v>500000</v>
      </c>
      <c r="V398" s="134" t="s">
        <v>328</v>
      </c>
      <c r="W398" s="130"/>
      <c r="X398" s="130">
        <v>37880</v>
      </c>
      <c r="Y398" s="130"/>
      <c r="Z398" s="130"/>
      <c r="AA398" s="130"/>
      <c r="AB398" s="130"/>
      <c r="AC398" s="130"/>
      <c r="AD398" s="130"/>
      <c r="AE398" s="130">
        <f t="shared" si="5"/>
        <v>37880</v>
      </c>
    </row>
    <row r="399" spans="1:31">
      <c r="A399" s="134" t="s">
        <v>584</v>
      </c>
      <c r="B399" s="130"/>
      <c r="C399" s="130"/>
      <c r="D399" s="130"/>
      <c r="E399" s="130"/>
      <c r="F399" s="130">
        <v>3309300</v>
      </c>
      <c r="G399" s="130">
        <v>22416210</v>
      </c>
      <c r="H399" s="130">
        <v>1249990</v>
      </c>
      <c r="I399" s="130"/>
      <c r="J399" s="130"/>
      <c r="K399" s="130">
        <v>26975500</v>
      </c>
      <c r="V399" s="134" t="s">
        <v>347</v>
      </c>
      <c r="W399" s="130"/>
      <c r="X399" s="130">
        <v>15300</v>
      </c>
      <c r="Y399" s="130"/>
      <c r="Z399" s="130"/>
      <c r="AA399" s="130"/>
      <c r="AB399" s="130"/>
      <c r="AC399" s="130"/>
      <c r="AD399" s="130"/>
      <c r="AE399" s="130">
        <f t="shared" si="5"/>
        <v>15300</v>
      </c>
    </row>
    <row r="400" spans="1:31">
      <c r="A400" s="134" t="s">
        <v>432</v>
      </c>
      <c r="B400" s="130"/>
      <c r="C400" s="130"/>
      <c r="D400" s="130"/>
      <c r="E400" s="130">
        <v>298590</v>
      </c>
      <c r="F400" s="130"/>
      <c r="G400" s="130">
        <v>432940</v>
      </c>
      <c r="H400" s="130"/>
      <c r="I400" s="130"/>
      <c r="J400" s="130"/>
      <c r="K400" s="130">
        <v>731530</v>
      </c>
      <c r="V400" s="134" t="s">
        <v>652</v>
      </c>
      <c r="W400" s="130"/>
      <c r="X400" s="130"/>
      <c r="Y400" s="130"/>
      <c r="Z400" s="130"/>
      <c r="AA400" s="130">
        <v>23205</v>
      </c>
      <c r="AB400" s="130"/>
      <c r="AC400" s="130"/>
      <c r="AD400" s="130"/>
      <c r="AE400" s="130">
        <f t="shared" si="5"/>
        <v>23205</v>
      </c>
    </row>
    <row r="401" spans="1:31">
      <c r="A401" s="134" t="s">
        <v>328</v>
      </c>
      <c r="B401" s="130"/>
      <c r="C401" s="130">
        <v>37880</v>
      </c>
      <c r="D401" s="130"/>
      <c r="E401" s="130"/>
      <c r="F401" s="130"/>
      <c r="G401" s="130"/>
      <c r="H401" s="130"/>
      <c r="I401" s="130"/>
      <c r="J401" s="130"/>
      <c r="K401" s="130">
        <v>37880</v>
      </c>
      <c r="V401" s="134" t="s">
        <v>501</v>
      </c>
      <c r="W401" s="130"/>
      <c r="X401" s="130"/>
      <c r="Y401" s="130"/>
      <c r="Z401" s="130"/>
      <c r="AA401" s="130">
        <v>41890</v>
      </c>
      <c r="AB401" s="130"/>
      <c r="AC401" s="130"/>
      <c r="AD401" s="130"/>
      <c r="AE401" s="130">
        <f t="shared" si="5"/>
        <v>41890</v>
      </c>
    </row>
    <row r="402" spans="1:31">
      <c r="A402" s="134" t="s">
        <v>347</v>
      </c>
      <c r="B402" s="130"/>
      <c r="C402" s="130">
        <v>15300</v>
      </c>
      <c r="D402" s="130"/>
      <c r="E402" s="130"/>
      <c r="F402" s="130"/>
      <c r="G402" s="130"/>
      <c r="H402" s="130"/>
      <c r="I402" s="130"/>
      <c r="J402" s="130"/>
      <c r="K402" s="130">
        <v>15300</v>
      </c>
      <c r="V402" s="134" t="s">
        <v>473</v>
      </c>
      <c r="W402" s="130"/>
      <c r="X402" s="130"/>
      <c r="Y402" s="130"/>
      <c r="Z402" s="130">
        <v>2299000</v>
      </c>
      <c r="AA402" s="130"/>
      <c r="AB402" s="130"/>
      <c r="AC402" s="130"/>
      <c r="AD402" s="130"/>
      <c r="AE402" s="130">
        <f t="shared" si="5"/>
        <v>2299000</v>
      </c>
    </row>
    <row r="403" spans="1:31">
      <c r="A403" s="134" t="s">
        <v>652</v>
      </c>
      <c r="B403" s="130"/>
      <c r="C403" s="130"/>
      <c r="D403" s="130"/>
      <c r="E403" s="130"/>
      <c r="F403" s="130">
        <v>23205</v>
      </c>
      <c r="G403" s="130"/>
      <c r="H403" s="130"/>
      <c r="I403" s="130"/>
      <c r="J403" s="130"/>
      <c r="K403" s="130">
        <v>23205</v>
      </c>
      <c r="V403" s="134" t="s">
        <v>362</v>
      </c>
      <c r="W403" s="130"/>
      <c r="X403" s="130">
        <v>60986</v>
      </c>
      <c r="Y403" s="130"/>
      <c r="Z403" s="130"/>
      <c r="AA403" s="130"/>
      <c r="AB403" s="130"/>
      <c r="AC403" s="130"/>
      <c r="AD403" s="130"/>
      <c r="AE403" s="130">
        <f t="shared" si="5"/>
        <v>60986</v>
      </c>
    </row>
    <row r="404" spans="1:31">
      <c r="A404" s="134" t="s">
        <v>501</v>
      </c>
      <c r="B404" s="130"/>
      <c r="C404" s="130"/>
      <c r="D404" s="130"/>
      <c r="E404" s="130"/>
      <c r="F404" s="130">
        <v>41890</v>
      </c>
      <c r="G404" s="130"/>
      <c r="H404" s="130"/>
      <c r="I404" s="130"/>
      <c r="J404" s="130"/>
      <c r="K404" s="130">
        <v>41890</v>
      </c>
      <c r="V404" s="134" t="s">
        <v>51</v>
      </c>
      <c r="W404" s="130"/>
      <c r="X404" s="130">
        <v>498976</v>
      </c>
      <c r="Y404" s="130">
        <v>9761352</v>
      </c>
      <c r="Z404" s="130">
        <v>8447928</v>
      </c>
      <c r="AA404" s="130">
        <v>4153510</v>
      </c>
      <c r="AB404" s="130">
        <v>10357336</v>
      </c>
      <c r="AC404" s="130">
        <v>146212</v>
      </c>
      <c r="AD404" s="130"/>
      <c r="AE404" s="130">
        <f t="shared" si="5"/>
        <v>33365314</v>
      </c>
    </row>
    <row r="405" spans="1:31">
      <c r="A405" s="134" t="s">
        <v>473</v>
      </c>
      <c r="B405" s="130"/>
      <c r="C405" s="130"/>
      <c r="D405" s="130"/>
      <c r="E405" s="130">
        <v>2299000</v>
      </c>
      <c r="F405" s="130"/>
      <c r="G405" s="130"/>
      <c r="H405" s="130"/>
      <c r="I405" s="130"/>
      <c r="J405" s="130"/>
      <c r="K405" s="130">
        <v>2299000</v>
      </c>
      <c r="V405" s="134" t="s">
        <v>423</v>
      </c>
      <c r="W405" s="130"/>
      <c r="X405" s="130"/>
      <c r="Y405" s="130"/>
      <c r="Z405" s="130">
        <v>399000</v>
      </c>
      <c r="AA405" s="130"/>
      <c r="AB405" s="130"/>
      <c r="AC405" s="130"/>
      <c r="AD405" s="130"/>
      <c r="AE405" s="130">
        <f t="shared" si="5"/>
        <v>399000</v>
      </c>
    </row>
    <row r="406" spans="1:31">
      <c r="A406" s="134" t="s">
        <v>362</v>
      </c>
      <c r="B406" s="130"/>
      <c r="C406" s="130">
        <v>60986</v>
      </c>
      <c r="D406" s="130"/>
      <c r="E406" s="130"/>
      <c r="F406" s="130"/>
      <c r="G406" s="130"/>
      <c r="H406" s="130"/>
      <c r="I406" s="130"/>
      <c r="J406" s="130"/>
      <c r="K406" s="130">
        <v>60986</v>
      </c>
      <c r="V406" s="134" t="s">
        <v>367</v>
      </c>
      <c r="W406" s="130"/>
      <c r="X406" s="130"/>
      <c r="Y406" s="130">
        <v>6001</v>
      </c>
      <c r="Z406" s="130"/>
      <c r="AA406" s="130"/>
      <c r="AB406" s="130"/>
      <c r="AC406" s="130"/>
      <c r="AD406" s="130"/>
      <c r="AE406" s="130">
        <f t="shared" si="5"/>
        <v>6001</v>
      </c>
    </row>
    <row r="407" spans="1:31">
      <c r="A407" s="134" t="s">
        <v>51</v>
      </c>
      <c r="B407" s="130"/>
      <c r="C407" s="130">
        <v>498976</v>
      </c>
      <c r="D407" s="130">
        <v>9761352</v>
      </c>
      <c r="E407" s="130">
        <v>8447928</v>
      </c>
      <c r="F407" s="130">
        <v>4153510</v>
      </c>
      <c r="G407" s="130">
        <v>10357336</v>
      </c>
      <c r="H407" s="130">
        <v>146212</v>
      </c>
      <c r="I407" s="130"/>
      <c r="J407" s="130"/>
      <c r="K407" s="130">
        <v>33365314</v>
      </c>
      <c r="V407" s="134" t="s">
        <v>503</v>
      </c>
      <c r="W407" s="130"/>
      <c r="X407" s="130"/>
      <c r="Y407" s="130"/>
      <c r="Z407" s="130"/>
      <c r="AA407" s="130">
        <v>17061545</v>
      </c>
      <c r="AB407" s="130"/>
      <c r="AC407" s="130"/>
      <c r="AD407" s="130"/>
      <c r="AE407" s="130">
        <f t="shared" si="5"/>
        <v>17061545</v>
      </c>
    </row>
    <row r="408" spans="1:31">
      <c r="A408" s="134" t="s">
        <v>423</v>
      </c>
      <c r="B408" s="130"/>
      <c r="C408" s="130"/>
      <c r="D408" s="130"/>
      <c r="E408" s="130">
        <v>399000</v>
      </c>
      <c r="F408" s="130"/>
      <c r="G408" s="130"/>
      <c r="H408" s="130"/>
      <c r="I408" s="130"/>
      <c r="J408" s="130"/>
      <c r="K408" s="130">
        <v>399000</v>
      </c>
      <c r="V408" s="134" t="s">
        <v>722</v>
      </c>
      <c r="W408" s="130"/>
      <c r="X408" s="130"/>
      <c r="Y408" s="130"/>
      <c r="Z408" s="130"/>
      <c r="AA408" s="130"/>
      <c r="AB408" s="130">
        <v>148800</v>
      </c>
      <c r="AC408" s="130"/>
      <c r="AD408" s="130"/>
      <c r="AE408" s="130">
        <f t="shared" si="5"/>
        <v>148800</v>
      </c>
    </row>
    <row r="409" spans="1:31">
      <c r="A409" s="134" t="s">
        <v>367</v>
      </c>
      <c r="B409" s="130"/>
      <c r="C409" s="130"/>
      <c r="D409" s="130">
        <v>6001</v>
      </c>
      <c r="E409" s="130"/>
      <c r="F409" s="130"/>
      <c r="G409" s="130"/>
      <c r="H409" s="130"/>
      <c r="I409" s="130"/>
      <c r="J409" s="130"/>
      <c r="K409" s="130">
        <v>6001</v>
      </c>
      <c r="V409" s="134" t="s">
        <v>698</v>
      </c>
      <c r="W409" s="130"/>
      <c r="X409" s="130"/>
      <c r="Y409" s="130"/>
      <c r="Z409" s="130"/>
      <c r="AA409" s="130">
        <v>318500</v>
      </c>
      <c r="AB409" s="130"/>
      <c r="AC409" s="130"/>
      <c r="AD409" s="130"/>
      <c r="AE409" s="130">
        <f t="shared" si="5"/>
        <v>318500</v>
      </c>
    </row>
    <row r="410" spans="1:31">
      <c r="A410" s="134" t="s">
        <v>503</v>
      </c>
      <c r="B410" s="130"/>
      <c r="C410" s="130"/>
      <c r="D410" s="130"/>
      <c r="E410" s="130"/>
      <c r="F410" s="130">
        <v>17061545</v>
      </c>
      <c r="G410" s="130"/>
      <c r="H410" s="130"/>
      <c r="I410" s="130"/>
      <c r="J410" s="130"/>
      <c r="K410" s="130">
        <v>17061545</v>
      </c>
      <c r="V410" s="134" t="s">
        <v>502</v>
      </c>
      <c r="W410" s="130"/>
      <c r="X410" s="130"/>
      <c r="Y410" s="130"/>
      <c r="Z410" s="130"/>
      <c r="AA410" s="130">
        <v>458920</v>
      </c>
      <c r="AB410" s="130"/>
      <c r="AC410" s="130"/>
      <c r="AD410" s="130"/>
      <c r="AE410" s="130">
        <f t="shared" si="5"/>
        <v>458920</v>
      </c>
    </row>
    <row r="411" spans="1:31">
      <c r="A411" s="134" t="s">
        <v>722</v>
      </c>
      <c r="B411" s="130"/>
      <c r="C411" s="130"/>
      <c r="D411" s="130"/>
      <c r="E411" s="130"/>
      <c r="F411" s="130"/>
      <c r="G411" s="130">
        <v>148800</v>
      </c>
      <c r="H411" s="130"/>
      <c r="I411" s="130"/>
      <c r="J411" s="130"/>
      <c r="K411" s="130">
        <v>148800</v>
      </c>
      <c r="V411" s="134" t="s">
        <v>478</v>
      </c>
      <c r="W411" s="130"/>
      <c r="X411" s="130"/>
      <c r="Y411" s="130"/>
      <c r="Z411" s="130">
        <v>868000</v>
      </c>
      <c r="AA411" s="130">
        <v>11508273</v>
      </c>
      <c r="AB411" s="130">
        <v>17155106</v>
      </c>
      <c r="AC411" s="130">
        <v>1837300</v>
      </c>
      <c r="AD411" s="130">
        <v>189900</v>
      </c>
      <c r="AE411" s="130">
        <f t="shared" si="5"/>
        <v>31558579</v>
      </c>
    </row>
    <row r="412" spans="1:31">
      <c r="A412" s="134" t="s">
        <v>698</v>
      </c>
      <c r="B412" s="130"/>
      <c r="C412" s="130"/>
      <c r="D412" s="130"/>
      <c r="E412" s="130"/>
      <c r="F412" s="130">
        <v>318500</v>
      </c>
      <c r="G412" s="130"/>
      <c r="H412" s="130"/>
      <c r="I412" s="130"/>
      <c r="J412" s="130"/>
      <c r="K412" s="130">
        <v>318500</v>
      </c>
      <c r="V412" s="134" t="s">
        <v>337</v>
      </c>
      <c r="W412" s="130"/>
      <c r="X412" s="130">
        <v>64920</v>
      </c>
      <c r="Y412" s="130"/>
      <c r="Z412" s="130">
        <v>2063940</v>
      </c>
      <c r="AA412" s="130">
        <v>2243550</v>
      </c>
      <c r="AB412" s="130">
        <v>13134610</v>
      </c>
      <c r="AC412" s="130">
        <v>410980</v>
      </c>
      <c r="AD412" s="130">
        <v>175980</v>
      </c>
      <c r="AE412" s="130">
        <f t="shared" si="5"/>
        <v>18093980</v>
      </c>
    </row>
    <row r="413" spans="1:31">
      <c r="A413" s="134" t="s">
        <v>502</v>
      </c>
      <c r="B413" s="130"/>
      <c r="C413" s="130"/>
      <c r="D413" s="130"/>
      <c r="E413" s="130"/>
      <c r="F413" s="130">
        <v>458920</v>
      </c>
      <c r="G413" s="130"/>
      <c r="H413" s="130"/>
      <c r="I413" s="130"/>
      <c r="J413" s="130"/>
      <c r="K413" s="130">
        <v>458920</v>
      </c>
      <c r="V413" s="134" t="s">
        <v>673</v>
      </c>
      <c r="W413" s="130"/>
      <c r="X413" s="130"/>
      <c r="Y413" s="130"/>
      <c r="Z413" s="130"/>
      <c r="AA413" s="130">
        <v>5237916</v>
      </c>
      <c r="AB413" s="130"/>
      <c r="AC413" s="130"/>
      <c r="AD413" s="130"/>
      <c r="AE413" s="130">
        <f t="shared" si="5"/>
        <v>5237916</v>
      </c>
    </row>
    <row r="414" spans="1:31">
      <c r="A414" s="134" t="s">
        <v>478</v>
      </c>
      <c r="B414" s="130"/>
      <c r="C414" s="130"/>
      <c r="D414" s="130"/>
      <c r="E414" s="130">
        <v>868000</v>
      </c>
      <c r="F414" s="130">
        <v>11508273</v>
      </c>
      <c r="G414" s="130">
        <v>17155106</v>
      </c>
      <c r="H414" s="130">
        <v>1837300</v>
      </c>
      <c r="I414" s="130">
        <v>189900</v>
      </c>
      <c r="J414" s="130"/>
      <c r="K414" s="130">
        <v>31558579</v>
      </c>
      <c r="V414" s="134" t="s">
        <v>354</v>
      </c>
      <c r="W414" s="130"/>
      <c r="X414" s="130">
        <v>1234841</v>
      </c>
      <c r="Y414" s="130">
        <v>370960</v>
      </c>
      <c r="Z414" s="130"/>
      <c r="AA414" s="130"/>
      <c r="AB414" s="130"/>
      <c r="AC414" s="130"/>
      <c r="AD414" s="130"/>
      <c r="AE414" s="130">
        <f t="shared" si="5"/>
        <v>1605801</v>
      </c>
    </row>
    <row r="415" spans="1:31">
      <c r="A415" s="134" t="s">
        <v>337</v>
      </c>
      <c r="B415" s="130"/>
      <c r="C415" s="130">
        <v>64920</v>
      </c>
      <c r="D415" s="130"/>
      <c r="E415" s="130">
        <v>2063940</v>
      </c>
      <c r="F415" s="130">
        <v>2243550</v>
      </c>
      <c r="G415" s="130">
        <v>13134610</v>
      </c>
      <c r="H415" s="130">
        <v>410980</v>
      </c>
      <c r="I415" s="130">
        <v>175980</v>
      </c>
      <c r="J415" s="130"/>
      <c r="K415" s="130">
        <v>18093980</v>
      </c>
      <c r="V415" s="134" t="s">
        <v>474</v>
      </c>
      <c r="W415" s="130"/>
      <c r="X415" s="130"/>
      <c r="Y415" s="130"/>
      <c r="Z415" s="130">
        <v>132980</v>
      </c>
      <c r="AA415" s="130"/>
      <c r="AB415" s="130"/>
      <c r="AC415" s="130"/>
      <c r="AD415" s="130"/>
      <c r="AE415" s="130">
        <f t="shared" si="5"/>
        <v>132980</v>
      </c>
    </row>
    <row r="416" spans="1:31">
      <c r="A416" s="134" t="s">
        <v>673</v>
      </c>
      <c r="B416" s="130"/>
      <c r="C416" s="130"/>
      <c r="D416" s="130"/>
      <c r="E416" s="130"/>
      <c r="F416" s="130">
        <v>5237916</v>
      </c>
      <c r="G416" s="130"/>
      <c r="H416" s="130"/>
      <c r="I416" s="130"/>
      <c r="J416" s="130"/>
      <c r="K416" s="130">
        <v>5237916</v>
      </c>
      <c r="V416" s="134" t="s">
        <v>378</v>
      </c>
      <c r="W416" s="130"/>
      <c r="X416" s="130"/>
      <c r="Y416" s="130">
        <v>7678415</v>
      </c>
      <c r="Z416" s="130"/>
      <c r="AA416" s="130"/>
      <c r="AB416" s="130"/>
      <c r="AC416" s="130"/>
      <c r="AD416" s="130"/>
      <c r="AE416" s="130">
        <f t="shared" si="5"/>
        <v>7678415</v>
      </c>
    </row>
    <row r="417" spans="1:31">
      <c r="A417" s="134" t="s">
        <v>354</v>
      </c>
      <c r="B417" s="130"/>
      <c r="C417" s="130">
        <v>1234841</v>
      </c>
      <c r="D417" s="130">
        <v>370960</v>
      </c>
      <c r="E417" s="130"/>
      <c r="F417" s="130"/>
      <c r="G417" s="130"/>
      <c r="H417" s="130"/>
      <c r="I417" s="130"/>
      <c r="J417" s="130"/>
      <c r="K417" s="130">
        <v>1605801</v>
      </c>
      <c r="V417" s="134" t="s">
        <v>660</v>
      </c>
      <c r="W417" s="130"/>
      <c r="X417" s="130"/>
      <c r="Y417" s="130"/>
      <c r="Z417" s="130"/>
      <c r="AA417" s="130">
        <v>1309000</v>
      </c>
      <c r="AB417" s="130">
        <v>4992050</v>
      </c>
      <c r="AC417" s="130"/>
      <c r="AD417" s="130"/>
      <c r="AE417" s="130">
        <f t="shared" si="5"/>
        <v>6301050</v>
      </c>
    </row>
    <row r="418" spans="1:31">
      <c r="A418" s="134" t="s">
        <v>474</v>
      </c>
      <c r="B418" s="130"/>
      <c r="C418" s="130"/>
      <c r="D418" s="130"/>
      <c r="E418" s="130">
        <v>132980</v>
      </c>
      <c r="F418" s="130"/>
      <c r="G418" s="130"/>
      <c r="H418" s="130"/>
      <c r="I418" s="130"/>
      <c r="J418" s="130"/>
      <c r="K418" s="130">
        <v>132980</v>
      </c>
      <c r="V418" s="134" t="s">
        <v>578</v>
      </c>
      <c r="W418" s="130"/>
      <c r="X418" s="130"/>
      <c r="Y418" s="130"/>
      <c r="Z418" s="130"/>
      <c r="AA418" s="130">
        <v>28099</v>
      </c>
      <c r="AB418" s="130"/>
      <c r="AC418" s="130"/>
      <c r="AD418" s="130"/>
      <c r="AE418" s="130">
        <f t="shared" si="5"/>
        <v>28099</v>
      </c>
    </row>
    <row r="419" spans="1:31">
      <c r="A419" s="134" t="s">
        <v>378</v>
      </c>
      <c r="B419" s="130"/>
      <c r="C419" s="130"/>
      <c r="D419" s="130">
        <v>7678415</v>
      </c>
      <c r="E419" s="130"/>
      <c r="F419" s="130"/>
      <c r="G419" s="130"/>
      <c r="H419" s="130"/>
      <c r="I419" s="130"/>
      <c r="J419" s="130"/>
      <c r="K419" s="130">
        <v>7678415</v>
      </c>
      <c r="V419" s="134" t="s">
        <v>445</v>
      </c>
      <c r="W419" s="130"/>
      <c r="X419" s="130"/>
      <c r="Y419" s="130"/>
      <c r="Z419" s="130">
        <v>2856000</v>
      </c>
      <c r="AA419" s="130"/>
      <c r="AB419" s="130"/>
      <c r="AC419" s="130"/>
      <c r="AD419" s="130"/>
      <c r="AE419" s="130">
        <f t="shared" si="5"/>
        <v>2856000</v>
      </c>
    </row>
    <row r="420" spans="1:31">
      <c r="A420" s="134" t="s">
        <v>660</v>
      </c>
      <c r="B420" s="130"/>
      <c r="C420" s="130"/>
      <c r="D420" s="130"/>
      <c r="E420" s="130"/>
      <c r="F420" s="130">
        <v>1309000</v>
      </c>
      <c r="G420" s="130">
        <v>4992050</v>
      </c>
      <c r="H420" s="130"/>
      <c r="I420" s="130"/>
      <c r="J420" s="130"/>
      <c r="K420" s="130">
        <v>6301050</v>
      </c>
      <c r="V420" s="134" t="s">
        <v>564</v>
      </c>
      <c r="W420" s="130"/>
      <c r="X420" s="130"/>
      <c r="Y420" s="130"/>
      <c r="Z420" s="130"/>
      <c r="AA420" s="130">
        <v>576800</v>
      </c>
      <c r="AB420" s="130"/>
      <c r="AC420" s="130"/>
      <c r="AD420" s="130"/>
      <c r="AE420" s="130">
        <f t="shared" si="5"/>
        <v>576800</v>
      </c>
    </row>
    <row r="421" spans="1:31">
      <c r="A421" s="134" t="s">
        <v>578</v>
      </c>
      <c r="B421" s="130"/>
      <c r="C421" s="130"/>
      <c r="D421" s="130"/>
      <c r="E421" s="130"/>
      <c r="F421" s="130">
        <v>28099</v>
      </c>
      <c r="G421" s="130"/>
      <c r="H421" s="130"/>
      <c r="I421" s="130"/>
      <c r="J421" s="130"/>
      <c r="K421" s="130">
        <v>28099</v>
      </c>
      <c r="V421" s="134" t="s">
        <v>390</v>
      </c>
      <c r="W421" s="130"/>
      <c r="X421" s="130"/>
      <c r="Y421" s="130">
        <v>1368500</v>
      </c>
      <c r="Z421" s="130"/>
      <c r="AA421" s="130"/>
      <c r="AB421" s="130"/>
      <c r="AC421" s="130"/>
      <c r="AD421" s="130"/>
      <c r="AE421" s="130">
        <f t="shared" si="5"/>
        <v>1368500</v>
      </c>
    </row>
    <row r="422" spans="1:31">
      <c r="A422" s="134" t="s">
        <v>445</v>
      </c>
      <c r="B422" s="130"/>
      <c r="C422" s="130"/>
      <c r="D422" s="130"/>
      <c r="E422" s="130">
        <v>2856000</v>
      </c>
      <c r="F422" s="130"/>
      <c r="G422" s="130"/>
      <c r="H422" s="130"/>
      <c r="I422" s="130"/>
      <c r="J422" s="130"/>
      <c r="K422" s="130">
        <v>2856000</v>
      </c>
      <c r="V422" s="134" t="s">
        <v>348</v>
      </c>
      <c r="W422" s="130"/>
      <c r="X422" s="130">
        <v>285016</v>
      </c>
      <c r="Y422" s="130"/>
      <c r="Z422" s="130"/>
      <c r="AA422" s="130"/>
      <c r="AB422" s="130"/>
      <c r="AC422" s="130"/>
      <c r="AD422" s="130"/>
      <c r="AE422" s="130">
        <f t="shared" si="5"/>
        <v>285016</v>
      </c>
    </row>
    <row r="423" spans="1:31">
      <c r="A423" s="134" t="s">
        <v>564</v>
      </c>
      <c r="B423" s="130"/>
      <c r="C423" s="130"/>
      <c r="D423" s="130"/>
      <c r="E423" s="130"/>
      <c r="F423" s="130">
        <v>576800</v>
      </c>
      <c r="G423" s="130"/>
      <c r="H423" s="130"/>
      <c r="I423" s="130"/>
      <c r="J423" s="130"/>
      <c r="K423" s="130">
        <v>576800</v>
      </c>
      <c r="V423" s="134" t="s">
        <v>64</v>
      </c>
      <c r="W423" s="130"/>
      <c r="X423" s="130">
        <v>4292982</v>
      </c>
      <c r="Y423" s="130">
        <v>8767416</v>
      </c>
      <c r="Z423" s="130">
        <v>10616458</v>
      </c>
      <c r="AA423" s="130">
        <v>8626065</v>
      </c>
      <c r="AB423" s="130">
        <v>10664649</v>
      </c>
      <c r="AC423" s="130"/>
      <c r="AD423" s="130">
        <v>45056</v>
      </c>
      <c r="AE423" s="130">
        <f t="shared" si="5"/>
        <v>43012626</v>
      </c>
    </row>
    <row r="424" spans="1:31">
      <c r="A424" s="134" t="s">
        <v>390</v>
      </c>
      <c r="B424" s="130"/>
      <c r="C424" s="130"/>
      <c r="D424" s="130">
        <v>1368500</v>
      </c>
      <c r="E424" s="130"/>
      <c r="F424" s="130"/>
      <c r="G424" s="130"/>
      <c r="H424" s="130"/>
      <c r="I424" s="130"/>
      <c r="J424" s="130"/>
      <c r="K424" s="130">
        <v>1368500</v>
      </c>
      <c r="V424" s="134" t="s">
        <v>693</v>
      </c>
      <c r="W424" s="130"/>
      <c r="X424" s="130"/>
      <c r="Y424" s="130"/>
      <c r="Z424" s="130"/>
      <c r="AA424" s="130">
        <v>998162</v>
      </c>
      <c r="AB424" s="130">
        <v>319032</v>
      </c>
      <c r="AC424" s="130"/>
      <c r="AD424" s="130"/>
      <c r="AE424" s="130">
        <f t="shared" si="5"/>
        <v>1317194</v>
      </c>
    </row>
    <row r="425" spans="1:31">
      <c r="A425" s="134" t="s">
        <v>348</v>
      </c>
      <c r="B425" s="130"/>
      <c r="C425" s="130">
        <v>285016</v>
      </c>
      <c r="D425" s="130"/>
      <c r="E425" s="130"/>
      <c r="F425" s="130"/>
      <c r="G425" s="130"/>
      <c r="H425" s="130"/>
      <c r="I425" s="130"/>
      <c r="J425" s="130"/>
      <c r="K425" s="130">
        <v>285016</v>
      </c>
      <c r="V425" s="134" t="s">
        <v>483</v>
      </c>
      <c r="W425" s="130"/>
      <c r="X425" s="130"/>
      <c r="Y425" s="130"/>
      <c r="Z425" s="130">
        <v>360000</v>
      </c>
      <c r="AA425" s="130"/>
      <c r="AB425" s="130"/>
      <c r="AC425" s="130"/>
      <c r="AD425" s="130"/>
      <c r="AE425" s="130">
        <f t="shared" si="5"/>
        <v>360000</v>
      </c>
    </row>
    <row r="426" spans="1:31">
      <c r="A426" s="134" t="s">
        <v>64</v>
      </c>
      <c r="B426" s="130"/>
      <c r="C426" s="130">
        <v>4292982</v>
      </c>
      <c r="D426" s="130">
        <v>8767416</v>
      </c>
      <c r="E426" s="130">
        <v>10616458</v>
      </c>
      <c r="F426" s="130">
        <v>8626065</v>
      </c>
      <c r="G426" s="130">
        <v>10664649</v>
      </c>
      <c r="H426" s="130"/>
      <c r="I426" s="130">
        <v>45056</v>
      </c>
      <c r="J426" s="130"/>
      <c r="K426" s="130">
        <v>43012626</v>
      </c>
      <c r="V426" s="134" t="s">
        <v>681</v>
      </c>
      <c r="W426" s="130"/>
      <c r="X426" s="130"/>
      <c r="Y426" s="130"/>
      <c r="Z426" s="130"/>
      <c r="AA426" s="130">
        <v>430290</v>
      </c>
      <c r="AB426" s="130">
        <v>119930</v>
      </c>
      <c r="AC426" s="130"/>
      <c r="AD426" s="130"/>
      <c r="AE426" s="130">
        <f t="shared" si="5"/>
        <v>550220</v>
      </c>
    </row>
    <row r="427" spans="1:31">
      <c r="A427" s="134" t="s">
        <v>693</v>
      </c>
      <c r="B427" s="130"/>
      <c r="C427" s="130"/>
      <c r="D427" s="130"/>
      <c r="E427" s="130"/>
      <c r="F427" s="130">
        <v>998162</v>
      </c>
      <c r="G427" s="130">
        <v>319032</v>
      </c>
      <c r="H427" s="130"/>
      <c r="I427" s="130"/>
      <c r="J427" s="130"/>
      <c r="K427" s="130">
        <v>1317194</v>
      </c>
      <c r="V427" s="134" t="s">
        <v>392</v>
      </c>
      <c r="W427" s="130"/>
      <c r="X427" s="130"/>
      <c r="Y427" s="130">
        <v>140363</v>
      </c>
      <c r="Z427" s="130"/>
      <c r="AA427" s="130"/>
      <c r="AB427" s="130"/>
      <c r="AC427" s="130"/>
      <c r="AD427" s="130"/>
      <c r="AE427" s="130">
        <f t="shared" si="5"/>
        <v>140363</v>
      </c>
    </row>
    <row r="428" spans="1:31">
      <c r="A428" s="134" t="s">
        <v>483</v>
      </c>
      <c r="B428" s="130"/>
      <c r="C428" s="130"/>
      <c r="D428" s="130"/>
      <c r="E428" s="130">
        <v>360000</v>
      </c>
      <c r="F428" s="130"/>
      <c r="G428" s="130"/>
      <c r="H428" s="130"/>
      <c r="I428" s="130"/>
      <c r="J428" s="130"/>
      <c r="K428" s="130">
        <v>360000</v>
      </c>
      <c r="V428" s="134" t="s">
        <v>417</v>
      </c>
      <c r="W428" s="130"/>
      <c r="X428" s="130"/>
      <c r="Y428" s="130"/>
      <c r="Z428" s="130">
        <v>3238249</v>
      </c>
      <c r="AA428" s="130">
        <v>475065</v>
      </c>
      <c r="AB428" s="130">
        <v>2032746</v>
      </c>
      <c r="AC428" s="130">
        <v>693068</v>
      </c>
      <c r="AD428" s="130"/>
      <c r="AE428" s="130">
        <f t="shared" si="5"/>
        <v>6439128</v>
      </c>
    </row>
    <row r="429" spans="1:31">
      <c r="A429" s="134" t="s">
        <v>681</v>
      </c>
      <c r="B429" s="130"/>
      <c r="C429" s="130"/>
      <c r="D429" s="130"/>
      <c r="E429" s="130"/>
      <c r="F429" s="130">
        <v>430290</v>
      </c>
      <c r="G429" s="130">
        <v>119930</v>
      </c>
      <c r="H429" s="130"/>
      <c r="I429" s="130"/>
      <c r="J429" s="130"/>
      <c r="K429" s="130">
        <v>550220</v>
      </c>
      <c r="V429" s="134" t="s">
        <v>52</v>
      </c>
      <c r="W429" s="130"/>
      <c r="X429" s="130">
        <v>3974507</v>
      </c>
      <c r="Y429" s="130">
        <v>8437985</v>
      </c>
      <c r="Z429" s="130">
        <v>2818004</v>
      </c>
      <c r="AA429" s="130">
        <v>6317449</v>
      </c>
      <c r="AB429" s="130">
        <v>20711181</v>
      </c>
      <c r="AC429" s="130"/>
      <c r="AD429" s="130"/>
      <c r="AE429" s="130">
        <f t="shared" si="5"/>
        <v>42259126</v>
      </c>
    </row>
    <row r="430" spans="1:31">
      <c r="A430" s="134" t="s">
        <v>392</v>
      </c>
      <c r="B430" s="130"/>
      <c r="C430" s="130"/>
      <c r="D430" s="130">
        <v>140363</v>
      </c>
      <c r="E430" s="130"/>
      <c r="F430" s="130"/>
      <c r="G430" s="130"/>
      <c r="H430" s="130"/>
      <c r="I430" s="130"/>
      <c r="J430" s="130"/>
      <c r="K430" s="130">
        <v>140363</v>
      </c>
      <c r="V430" s="134" t="s">
        <v>359</v>
      </c>
      <c r="W430" s="130"/>
      <c r="X430" s="130">
        <v>13975</v>
      </c>
      <c r="Y430" s="130">
        <v>72162</v>
      </c>
      <c r="Z430" s="130">
        <v>57446</v>
      </c>
      <c r="AA430" s="130">
        <v>2460</v>
      </c>
      <c r="AB430" s="130"/>
      <c r="AC430" s="130"/>
      <c r="AD430" s="130"/>
      <c r="AE430" s="130">
        <f t="shared" si="5"/>
        <v>146043</v>
      </c>
    </row>
    <row r="431" spans="1:31">
      <c r="A431" s="134" t="s">
        <v>417</v>
      </c>
      <c r="B431" s="130"/>
      <c r="C431" s="130"/>
      <c r="D431" s="130"/>
      <c r="E431" s="130">
        <v>3238249</v>
      </c>
      <c r="F431" s="130">
        <v>475065</v>
      </c>
      <c r="G431" s="130">
        <v>2032746</v>
      </c>
      <c r="H431" s="130">
        <v>693068</v>
      </c>
      <c r="I431" s="130"/>
      <c r="J431" s="130"/>
      <c r="K431" s="130">
        <v>6439128</v>
      </c>
      <c r="V431" s="134" t="s">
        <v>539</v>
      </c>
      <c r="W431" s="130"/>
      <c r="X431" s="130"/>
      <c r="Y431" s="130"/>
      <c r="Z431" s="130"/>
      <c r="AA431" s="130">
        <v>460000</v>
      </c>
      <c r="AB431" s="130"/>
      <c r="AC431" s="130"/>
      <c r="AD431" s="130"/>
      <c r="AE431" s="130">
        <f t="shared" si="5"/>
        <v>460000</v>
      </c>
    </row>
    <row r="432" spans="1:31">
      <c r="A432" s="134" t="s">
        <v>52</v>
      </c>
      <c r="B432" s="130"/>
      <c r="C432" s="130">
        <v>3974507</v>
      </c>
      <c r="D432" s="130">
        <v>8437985</v>
      </c>
      <c r="E432" s="130">
        <v>2818004</v>
      </c>
      <c r="F432" s="130">
        <v>6317449</v>
      </c>
      <c r="G432" s="130">
        <v>20711181</v>
      </c>
      <c r="H432" s="130"/>
      <c r="I432" s="130"/>
      <c r="J432" s="130"/>
      <c r="K432" s="130">
        <v>42259126</v>
      </c>
      <c r="V432" s="134" t="s">
        <v>513</v>
      </c>
      <c r="W432" s="130"/>
      <c r="X432" s="130"/>
      <c r="Y432" s="130"/>
      <c r="Z432" s="130"/>
      <c r="AA432" s="130">
        <v>1332800</v>
      </c>
      <c r="AB432" s="130"/>
      <c r="AC432" s="130"/>
      <c r="AD432" s="130"/>
      <c r="AE432" s="130">
        <f t="shared" si="5"/>
        <v>1332800</v>
      </c>
    </row>
    <row r="433" spans="1:31">
      <c r="A433" s="134" t="s">
        <v>359</v>
      </c>
      <c r="B433" s="130"/>
      <c r="C433" s="130">
        <v>13975</v>
      </c>
      <c r="D433" s="130">
        <v>72162</v>
      </c>
      <c r="E433" s="130">
        <v>57446</v>
      </c>
      <c r="F433" s="130">
        <v>2460</v>
      </c>
      <c r="G433" s="130"/>
      <c r="H433" s="130"/>
      <c r="I433" s="130"/>
      <c r="J433" s="130"/>
      <c r="K433" s="130">
        <v>146043</v>
      </c>
      <c r="V433" s="134" t="s">
        <v>384</v>
      </c>
      <c r="W433" s="130"/>
      <c r="X433" s="130"/>
      <c r="Y433" s="130">
        <v>343791</v>
      </c>
      <c r="Z433" s="130">
        <v>949738</v>
      </c>
      <c r="AA433" s="130">
        <v>814258</v>
      </c>
      <c r="AB433" s="130"/>
      <c r="AC433" s="130"/>
      <c r="AD433" s="130"/>
      <c r="AE433" s="130">
        <f t="shared" si="5"/>
        <v>2107787</v>
      </c>
    </row>
    <row r="434" spans="1:31">
      <c r="A434" s="134" t="s">
        <v>539</v>
      </c>
      <c r="B434" s="130"/>
      <c r="C434" s="130"/>
      <c r="D434" s="130"/>
      <c r="E434" s="130"/>
      <c r="F434" s="130">
        <v>460000</v>
      </c>
      <c r="G434" s="130"/>
      <c r="H434" s="130"/>
      <c r="I434" s="130"/>
      <c r="J434" s="130"/>
      <c r="K434" s="130">
        <v>460000</v>
      </c>
      <c r="V434" s="134" t="s">
        <v>589</v>
      </c>
      <c r="W434" s="130"/>
      <c r="X434" s="130"/>
      <c r="Y434" s="130"/>
      <c r="Z434" s="130"/>
      <c r="AA434" s="130">
        <v>1707540</v>
      </c>
      <c r="AB434" s="130"/>
      <c r="AC434" s="130"/>
      <c r="AD434" s="130"/>
      <c r="AE434" s="130">
        <f t="shared" si="5"/>
        <v>1707540</v>
      </c>
    </row>
    <row r="435" spans="1:31">
      <c r="A435" s="134" t="s">
        <v>513</v>
      </c>
      <c r="B435" s="130"/>
      <c r="C435" s="130"/>
      <c r="D435" s="130"/>
      <c r="E435" s="130"/>
      <c r="F435" s="130">
        <v>1332800</v>
      </c>
      <c r="G435" s="130"/>
      <c r="H435" s="130"/>
      <c r="I435" s="130"/>
      <c r="J435" s="130"/>
      <c r="K435" s="130">
        <v>1332800</v>
      </c>
      <c r="V435" s="134" t="s">
        <v>646</v>
      </c>
      <c r="W435" s="130"/>
      <c r="X435" s="130"/>
      <c r="Y435" s="130"/>
      <c r="Z435" s="130"/>
      <c r="AA435" s="130">
        <v>1812000</v>
      </c>
      <c r="AB435" s="130"/>
      <c r="AC435" s="130"/>
      <c r="AD435" s="130"/>
      <c r="AE435" s="130">
        <f t="shared" si="5"/>
        <v>1812000</v>
      </c>
    </row>
    <row r="436" spans="1:31">
      <c r="A436" s="134" t="s">
        <v>384</v>
      </c>
      <c r="B436" s="130"/>
      <c r="C436" s="130"/>
      <c r="D436" s="130">
        <v>343791</v>
      </c>
      <c r="E436" s="130">
        <v>949738</v>
      </c>
      <c r="F436" s="130">
        <v>814258</v>
      </c>
      <c r="G436" s="130"/>
      <c r="H436" s="130"/>
      <c r="I436" s="130"/>
      <c r="J436" s="130"/>
      <c r="K436" s="130">
        <v>2107787</v>
      </c>
      <c r="V436" s="134" t="s">
        <v>373</v>
      </c>
      <c r="W436" s="130"/>
      <c r="X436" s="130"/>
      <c r="Y436" s="130">
        <v>37800</v>
      </c>
      <c r="Z436" s="130"/>
      <c r="AA436" s="130">
        <v>39960</v>
      </c>
      <c r="AB436" s="130"/>
      <c r="AC436" s="130"/>
      <c r="AD436" s="130"/>
      <c r="AE436" s="130">
        <f t="shared" si="5"/>
        <v>77760</v>
      </c>
    </row>
    <row r="437" spans="1:31">
      <c r="A437" s="134" t="s">
        <v>589</v>
      </c>
      <c r="B437" s="130"/>
      <c r="C437" s="130"/>
      <c r="D437" s="130"/>
      <c r="E437" s="130"/>
      <c r="F437" s="130">
        <v>1707540</v>
      </c>
      <c r="G437" s="130"/>
      <c r="H437" s="130"/>
      <c r="I437" s="130"/>
      <c r="J437" s="130"/>
      <c r="K437" s="130">
        <v>1707540</v>
      </c>
      <c r="V437" s="134" t="s">
        <v>416</v>
      </c>
      <c r="W437" s="130"/>
      <c r="X437" s="130"/>
      <c r="Y437" s="130"/>
      <c r="Z437" s="130">
        <v>163377</v>
      </c>
      <c r="AA437" s="130"/>
      <c r="AB437" s="130"/>
      <c r="AC437" s="130"/>
      <c r="AD437" s="130"/>
      <c r="AE437" s="130">
        <f t="shared" si="5"/>
        <v>163377</v>
      </c>
    </row>
    <row r="438" spans="1:31">
      <c r="A438" s="134" t="s">
        <v>646</v>
      </c>
      <c r="B438" s="130"/>
      <c r="C438" s="130"/>
      <c r="D438" s="130"/>
      <c r="E438" s="130"/>
      <c r="F438" s="130">
        <v>1812000</v>
      </c>
      <c r="G438" s="130"/>
      <c r="H438" s="130"/>
      <c r="I438" s="130"/>
      <c r="J438" s="130"/>
      <c r="K438" s="130">
        <v>1812000</v>
      </c>
      <c r="V438" s="134" t="s">
        <v>377</v>
      </c>
      <c r="W438" s="130"/>
      <c r="X438" s="130"/>
      <c r="Y438" s="130">
        <v>4158699</v>
      </c>
      <c r="Z438" s="130"/>
      <c r="AA438" s="130"/>
      <c r="AB438" s="130"/>
      <c r="AC438" s="130"/>
      <c r="AD438" s="130"/>
      <c r="AE438" s="130">
        <f t="shared" si="5"/>
        <v>4158699</v>
      </c>
    </row>
    <row r="439" spans="1:31">
      <c r="A439" s="134" t="s">
        <v>373</v>
      </c>
      <c r="B439" s="130"/>
      <c r="C439" s="130"/>
      <c r="D439" s="130">
        <v>37800</v>
      </c>
      <c r="E439" s="130"/>
      <c r="F439" s="130">
        <v>39960</v>
      </c>
      <c r="G439" s="130"/>
      <c r="H439" s="130"/>
      <c r="I439" s="130"/>
      <c r="J439" s="130"/>
      <c r="K439" s="130">
        <v>77760</v>
      </c>
      <c r="V439" s="134" t="s">
        <v>448</v>
      </c>
      <c r="W439" s="130"/>
      <c r="X439" s="130"/>
      <c r="Y439" s="130"/>
      <c r="Z439" s="130">
        <v>210000</v>
      </c>
      <c r="AA439" s="130"/>
      <c r="AB439" s="130"/>
      <c r="AC439" s="130"/>
      <c r="AD439" s="130"/>
      <c r="AE439" s="130">
        <f t="shared" ref="AE439:AE502" si="6">SUM(W439:AD439)</f>
        <v>210000</v>
      </c>
    </row>
    <row r="440" spans="1:31">
      <c r="A440" s="134" t="s">
        <v>416</v>
      </c>
      <c r="B440" s="130"/>
      <c r="C440" s="130"/>
      <c r="D440" s="130"/>
      <c r="E440" s="130">
        <v>163377</v>
      </c>
      <c r="F440" s="130"/>
      <c r="G440" s="130"/>
      <c r="H440" s="130"/>
      <c r="I440" s="130"/>
      <c r="J440" s="130"/>
      <c r="K440" s="130">
        <v>163377</v>
      </c>
      <c r="V440" s="134" t="s">
        <v>516</v>
      </c>
      <c r="W440" s="130"/>
      <c r="X440" s="130"/>
      <c r="Y440" s="130"/>
      <c r="Z440" s="130"/>
      <c r="AA440" s="130">
        <v>44980</v>
      </c>
      <c r="AB440" s="130"/>
      <c r="AC440" s="130"/>
      <c r="AD440" s="130"/>
      <c r="AE440" s="130">
        <f t="shared" si="6"/>
        <v>44980</v>
      </c>
    </row>
    <row r="441" spans="1:31">
      <c r="A441" s="134" t="s">
        <v>377</v>
      </c>
      <c r="B441" s="130"/>
      <c r="C441" s="130"/>
      <c r="D441" s="130">
        <v>4158699</v>
      </c>
      <c r="E441" s="130"/>
      <c r="F441" s="130"/>
      <c r="G441" s="130"/>
      <c r="H441" s="130"/>
      <c r="I441" s="130"/>
      <c r="J441" s="130"/>
      <c r="K441" s="130">
        <v>4158699</v>
      </c>
      <c r="V441" s="134" t="s">
        <v>128</v>
      </c>
      <c r="W441" s="130"/>
      <c r="X441" s="130">
        <v>6937362</v>
      </c>
      <c r="Y441" s="130">
        <v>3893709</v>
      </c>
      <c r="Z441" s="130">
        <v>7407225</v>
      </c>
      <c r="AA441" s="130">
        <v>9680518</v>
      </c>
      <c r="AB441" s="130">
        <v>23439406</v>
      </c>
      <c r="AC441" s="130">
        <v>3483164</v>
      </c>
      <c r="AD441" s="130">
        <v>86746</v>
      </c>
      <c r="AE441" s="130">
        <f t="shared" si="6"/>
        <v>54928130</v>
      </c>
    </row>
    <row r="442" spans="1:31">
      <c r="A442" s="134" t="s">
        <v>448</v>
      </c>
      <c r="B442" s="130"/>
      <c r="C442" s="130"/>
      <c r="D442" s="130"/>
      <c r="E442" s="130">
        <v>210000</v>
      </c>
      <c r="F442" s="130"/>
      <c r="G442" s="130"/>
      <c r="H442" s="130"/>
      <c r="I442" s="130"/>
      <c r="J442" s="130"/>
      <c r="K442" s="130">
        <v>210000</v>
      </c>
      <c r="V442" s="134" t="s">
        <v>451</v>
      </c>
      <c r="W442" s="130"/>
      <c r="X442" s="130"/>
      <c r="Y442" s="130"/>
      <c r="Z442" s="130">
        <v>11886880</v>
      </c>
      <c r="AA442" s="130">
        <v>17838293</v>
      </c>
      <c r="AB442" s="130"/>
      <c r="AC442" s="130"/>
      <c r="AD442" s="130"/>
      <c r="AE442" s="130">
        <f t="shared" si="6"/>
        <v>29725173</v>
      </c>
    </row>
    <row r="443" spans="1:31">
      <c r="A443" s="134" t="s">
        <v>516</v>
      </c>
      <c r="B443" s="130"/>
      <c r="C443" s="130"/>
      <c r="D443" s="130"/>
      <c r="E443" s="130"/>
      <c r="F443" s="130">
        <v>44980</v>
      </c>
      <c r="G443" s="130"/>
      <c r="H443" s="130"/>
      <c r="I443" s="130"/>
      <c r="J443" s="130"/>
      <c r="K443" s="130">
        <v>44980</v>
      </c>
      <c r="V443" s="134" t="s">
        <v>429</v>
      </c>
      <c r="W443" s="130"/>
      <c r="X443" s="130"/>
      <c r="Y443" s="130"/>
      <c r="Z443" s="130">
        <v>85442</v>
      </c>
      <c r="AA443" s="130"/>
      <c r="AB443" s="130"/>
      <c r="AC443" s="130"/>
      <c r="AD443" s="130"/>
      <c r="AE443" s="130">
        <f t="shared" si="6"/>
        <v>85442</v>
      </c>
    </row>
    <row r="444" spans="1:31">
      <c r="A444" s="134" t="s">
        <v>128</v>
      </c>
      <c r="B444" s="130"/>
      <c r="C444" s="130">
        <v>6937362</v>
      </c>
      <c r="D444" s="130">
        <v>3893709</v>
      </c>
      <c r="E444" s="130">
        <v>7407225</v>
      </c>
      <c r="F444" s="130">
        <v>9680518</v>
      </c>
      <c r="G444" s="130">
        <v>23439406</v>
      </c>
      <c r="H444" s="130">
        <v>3483164</v>
      </c>
      <c r="I444" s="130">
        <v>86746</v>
      </c>
      <c r="J444" s="130"/>
      <c r="K444" s="130">
        <v>54928130</v>
      </c>
      <c r="V444" s="134" t="s">
        <v>67</v>
      </c>
      <c r="W444" s="130"/>
      <c r="X444" s="130">
        <v>7225971</v>
      </c>
      <c r="Y444" s="130">
        <v>5957388</v>
      </c>
      <c r="Z444" s="130">
        <v>18442358</v>
      </c>
      <c r="AA444" s="130">
        <v>36136249</v>
      </c>
      <c r="AB444" s="130">
        <v>58209637</v>
      </c>
      <c r="AC444" s="130"/>
      <c r="AD444" s="130">
        <v>5207173</v>
      </c>
      <c r="AE444" s="130">
        <f t="shared" si="6"/>
        <v>131178776</v>
      </c>
    </row>
    <row r="445" spans="1:31">
      <c r="A445" s="134" t="s">
        <v>451</v>
      </c>
      <c r="B445" s="130"/>
      <c r="C445" s="130"/>
      <c r="D445" s="130"/>
      <c r="E445" s="130">
        <v>11886880</v>
      </c>
      <c r="F445" s="130">
        <v>17838293</v>
      </c>
      <c r="G445" s="130"/>
      <c r="H445" s="130"/>
      <c r="I445" s="130"/>
      <c r="J445" s="130"/>
      <c r="K445" s="130">
        <v>29725173</v>
      </c>
      <c r="V445" s="134" t="s">
        <v>721</v>
      </c>
      <c r="W445" s="130"/>
      <c r="X445" s="130"/>
      <c r="Y445" s="130"/>
      <c r="Z445" s="130"/>
      <c r="AA445" s="130"/>
      <c r="AB445" s="130">
        <v>115034</v>
      </c>
      <c r="AC445" s="130"/>
      <c r="AD445" s="130"/>
      <c r="AE445" s="130">
        <f t="shared" si="6"/>
        <v>115034</v>
      </c>
    </row>
    <row r="446" spans="1:31">
      <c r="A446" s="134" t="s">
        <v>429</v>
      </c>
      <c r="B446" s="130"/>
      <c r="C446" s="130"/>
      <c r="D446" s="130"/>
      <c r="E446" s="130">
        <v>85442</v>
      </c>
      <c r="F446" s="130"/>
      <c r="G446" s="130"/>
      <c r="H446" s="130"/>
      <c r="I446" s="130"/>
      <c r="J446" s="130"/>
      <c r="K446" s="130">
        <v>85442</v>
      </c>
      <c r="V446" s="134" t="s">
        <v>302</v>
      </c>
      <c r="W446" s="130"/>
      <c r="X446" s="130">
        <v>1582999</v>
      </c>
      <c r="Y446" s="130">
        <v>3743936</v>
      </c>
      <c r="Z446" s="130">
        <v>276001</v>
      </c>
      <c r="AA446" s="130"/>
      <c r="AB446" s="130"/>
      <c r="AC446" s="130"/>
      <c r="AD446" s="130"/>
      <c r="AE446" s="130">
        <f t="shared" si="6"/>
        <v>5602936</v>
      </c>
    </row>
    <row r="447" spans="1:31">
      <c r="A447" s="134" t="s">
        <v>67</v>
      </c>
      <c r="B447" s="130"/>
      <c r="C447" s="130">
        <v>7225971</v>
      </c>
      <c r="D447" s="130">
        <v>5957388</v>
      </c>
      <c r="E447" s="130">
        <v>18442358</v>
      </c>
      <c r="F447" s="130">
        <v>36136249</v>
      </c>
      <c r="G447" s="130">
        <v>58209637</v>
      </c>
      <c r="H447" s="130"/>
      <c r="I447" s="130">
        <v>5207173</v>
      </c>
      <c r="J447" s="130"/>
      <c r="K447" s="130">
        <v>131178776</v>
      </c>
      <c r="V447" s="134" t="s">
        <v>356</v>
      </c>
      <c r="W447" s="130"/>
      <c r="X447" s="130">
        <v>283074</v>
      </c>
      <c r="Y447" s="130"/>
      <c r="Z447" s="130"/>
      <c r="AA447" s="130"/>
      <c r="AB447" s="130"/>
      <c r="AC447" s="130"/>
      <c r="AD447" s="130"/>
      <c r="AE447" s="130">
        <f t="shared" si="6"/>
        <v>283074</v>
      </c>
    </row>
    <row r="448" spans="1:31">
      <c r="A448" s="134" t="s">
        <v>721</v>
      </c>
      <c r="B448" s="130"/>
      <c r="C448" s="130"/>
      <c r="D448" s="130"/>
      <c r="E448" s="130"/>
      <c r="F448" s="130"/>
      <c r="G448" s="130">
        <v>115034</v>
      </c>
      <c r="H448" s="130"/>
      <c r="I448" s="130"/>
      <c r="J448" s="130"/>
      <c r="K448" s="130">
        <v>115034</v>
      </c>
      <c r="V448" s="134" t="s">
        <v>290</v>
      </c>
      <c r="W448" s="130">
        <v>767961</v>
      </c>
      <c r="X448" s="130">
        <v>10916601</v>
      </c>
      <c r="Y448" s="130">
        <v>16223021</v>
      </c>
      <c r="Z448" s="130">
        <v>1775960</v>
      </c>
      <c r="AA448" s="130">
        <v>559983</v>
      </c>
      <c r="AB448" s="130"/>
      <c r="AC448" s="130"/>
      <c r="AD448" s="130"/>
      <c r="AE448" s="130">
        <f t="shared" si="6"/>
        <v>30243526</v>
      </c>
    </row>
    <row r="449" spans="1:31">
      <c r="A449" s="134" t="s">
        <v>302</v>
      </c>
      <c r="B449" s="130"/>
      <c r="C449" s="130">
        <v>1582999</v>
      </c>
      <c r="D449" s="130">
        <v>3743936</v>
      </c>
      <c r="E449" s="130">
        <v>276001</v>
      </c>
      <c r="F449" s="130"/>
      <c r="G449" s="130"/>
      <c r="H449" s="130"/>
      <c r="I449" s="130"/>
      <c r="J449" s="130"/>
      <c r="K449" s="130">
        <v>5602936</v>
      </c>
      <c r="V449" s="134" t="s">
        <v>718</v>
      </c>
      <c r="W449" s="130"/>
      <c r="X449" s="130"/>
      <c r="Y449" s="130"/>
      <c r="Z449" s="130"/>
      <c r="AA449" s="130"/>
      <c r="AB449" s="130">
        <v>69940</v>
      </c>
      <c r="AC449" s="130"/>
      <c r="AD449" s="130"/>
      <c r="AE449" s="130">
        <f t="shared" si="6"/>
        <v>69940</v>
      </c>
    </row>
    <row r="450" spans="1:31">
      <c r="A450" s="134" t="s">
        <v>356</v>
      </c>
      <c r="B450" s="130"/>
      <c r="C450" s="130">
        <v>283074</v>
      </c>
      <c r="D450" s="130"/>
      <c r="E450" s="130"/>
      <c r="F450" s="130"/>
      <c r="G450" s="130"/>
      <c r="H450" s="130"/>
      <c r="I450" s="130"/>
      <c r="J450" s="130"/>
      <c r="K450" s="130">
        <v>283074</v>
      </c>
      <c r="V450" s="134" t="s">
        <v>375</v>
      </c>
      <c r="W450" s="130"/>
      <c r="X450" s="130"/>
      <c r="Y450" s="130">
        <v>2242793</v>
      </c>
      <c r="Z450" s="130">
        <v>8401999</v>
      </c>
      <c r="AA450" s="130">
        <v>10534088</v>
      </c>
      <c r="AB450" s="130"/>
      <c r="AC450" s="130"/>
      <c r="AD450" s="130"/>
      <c r="AE450" s="130">
        <f t="shared" si="6"/>
        <v>21178880</v>
      </c>
    </row>
    <row r="451" spans="1:31">
      <c r="A451" s="134" t="s">
        <v>290</v>
      </c>
      <c r="B451" s="130">
        <v>767961</v>
      </c>
      <c r="C451" s="130">
        <v>10916601</v>
      </c>
      <c r="D451" s="130">
        <v>16223021</v>
      </c>
      <c r="E451" s="130">
        <v>1775960</v>
      </c>
      <c r="F451" s="130">
        <v>559983</v>
      </c>
      <c r="G451" s="130"/>
      <c r="H451" s="130"/>
      <c r="I451" s="130"/>
      <c r="J451" s="130"/>
      <c r="K451" s="130">
        <v>30243526</v>
      </c>
      <c r="V451" s="134" t="s">
        <v>313</v>
      </c>
      <c r="W451" s="130"/>
      <c r="X451" s="130">
        <v>804912</v>
      </c>
      <c r="Y451" s="130"/>
      <c r="Z451" s="130">
        <v>1112560</v>
      </c>
      <c r="AA451" s="130">
        <v>2016870</v>
      </c>
      <c r="AB451" s="130"/>
      <c r="AC451" s="130"/>
      <c r="AD451" s="130"/>
      <c r="AE451" s="130">
        <f t="shared" si="6"/>
        <v>3934342</v>
      </c>
    </row>
    <row r="452" spans="1:31">
      <c r="A452" s="134" t="s">
        <v>718</v>
      </c>
      <c r="B452" s="130"/>
      <c r="C452" s="130"/>
      <c r="D452" s="130"/>
      <c r="E452" s="130"/>
      <c r="F452" s="130"/>
      <c r="G452" s="130">
        <v>69940</v>
      </c>
      <c r="H452" s="130"/>
      <c r="I452" s="130"/>
      <c r="J452" s="130"/>
      <c r="K452" s="130">
        <v>69940</v>
      </c>
      <c r="V452" s="134" t="s">
        <v>336</v>
      </c>
      <c r="W452" s="130"/>
      <c r="X452" s="130">
        <v>1435577</v>
      </c>
      <c r="Y452" s="130"/>
      <c r="Z452" s="130">
        <v>1209953</v>
      </c>
      <c r="AA452" s="130">
        <v>4272311</v>
      </c>
      <c r="AB452" s="130">
        <v>17280443</v>
      </c>
      <c r="AC452" s="130">
        <v>534770</v>
      </c>
      <c r="AD452" s="130">
        <v>697189</v>
      </c>
      <c r="AE452" s="130">
        <f t="shared" si="6"/>
        <v>25430243</v>
      </c>
    </row>
    <row r="453" spans="1:31">
      <c r="A453" s="134" t="s">
        <v>375</v>
      </c>
      <c r="B453" s="130"/>
      <c r="C453" s="130"/>
      <c r="D453" s="130">
        <v>2242793</v>
      </c>
      <c r="E453" s="130">
        <v>8401999</v>
      </c>
      <c r="F453" s="130">
        <v>10534088</v>
      </c>
      <c r="G453" s="130"/>
      <c r="H453" s="130"/>
      <c r="I453" s="130"/>
      <c r="J453" s="130"/>
      <c r="K453" s="130">
        <v>21178880</v>
      </c>
      <c r="V453" s="134" t="s">
        <v>434</v>
      </c>
      <c r="W453" s="130"/>
      <c r="X453" s="130"/>
      <c r="Y453" s="130"/>
      <c r="Z453" s="130">
        <v>785400</v>
      </c>
      <c r="AA453" s="130">
        <v>8068200</v>
      </c>
      <c r="AB453" s="130">
        <v>7735000</v>
      </c>
      <c r="AC453" s="130"/>
      <c r="AD453" s="130"/>
      <c r="AE453" s="130">
        <f t="shared" si="6"/>
        <v>16588600</v>
      </c>
    </row>
    <row r="454" spans="1:31">
      <c r="A454" s="134" t="s">
        <v>313</v>
      </c>
      <c r="B454" s="130"/>
      <c r="C454" s="130">
        <v>804912</v>
      </c>
      <c r="D454" s="130"/>
      <c r="E454" s="130">
        <v>1112560</v>
      </c>
      <c r="F454" s="130">
        <v>2016870</v>
      </c>
      <c r="G454" s="130"/>
      <c r="H454" s="130"/>
      <c r="I454" s="130"/>
      <c r="J454" s="130"/>
      <c r="K454" s="130">
        <v>3934342</v>
      </c>
      <c r="V454" s="134" t="s">
        <v>361</v>
      </c>
      <c r="W454" s="130"/>
      <c r="X454" s="130">
        <v>424001</v>
      </c>
      <c r="Y454" s="130"/>
      <c r="Z454" s="130">
        <v>10360002</v>
      </c>
      <c r="AA454" s="130"/>
      <c r="AB454" s="130"/>
      <c r="AC454" s="130"/>
      <c r="AD454" s="130"/>
      <c r="AE454" s="130">
        <f t="shared" si="6"/>
        <v>10784003</v>
      </c>
    </row>
    <row r="455" spans="1:31">
      <c r="A455" s="134" t="s">
        <v>336</v>
      </c>
      <c r="B455" s="130"/>
      <c r="C455" s="130">
        <v>1435577</v>
      </c>
      <c r="D455" s="130"/>
      <c r="E455" s="130">
        <v>1209953</v>
      </c>
      <c r="F455" s="130">
        <v>4272311</v>
      </c>
      <c r="G455" s="130">
        <v>17280443</v>
      </c>
      <c r="H455" s="130">
        <v>534770</v>
      </c>
      <c r="I455" s="130">
        <v>697189</v>
      </c>
      <c r="J455" s="130"/>
      <c r="K455" s="130">
        <v>25430243</v>
      </c>
      <c r="V455" s="134" t="s">
        <v>56</v>
      </c>
      <c r="W455" s="130"/>
      <c r="X455" s="130"/>
      <c r="Y455" s="130"/>
      <c r="Z455" s="130"/>
      <c r="AA455" s="130"/>
      <c r="AB455" s="130">
        <v>4058662</v>
      </c>
      <c r="AC455" s="130"/>
      <c r="AD455" s="130"/>
      <c r="AE455" s="130">
        <f t="shared" si="6"/>
        <v>4058662</v>
      </c>
    </row>
    <row r="456" spans="1:31">
      <c r="A456" s="134" t="s">
        <v>434</v>
      </c>
      <c r="B456" s="130"/>
      <c r="C456" s="130"/>
      <c r="D456" s="130"/>
      <c r="E456" s="130">
        <v>785400</v>
      </c>
      <c r="F456" s="130">
        <v>8068200</v>
      </c>
      <c r="G456" s="130">
        <v>7735000</v>
      </c>
      <c r="H456" s="130"/>
      <c r="I456" s="130"/>
      <c r="J456" s="130"/>
      <c r="K456" s="130">
        <v>16588600</v>
      </c>
      <c r="V456" s="134" t="s">
        <v>762</v>
      </c>
      <c r="W456" s="130"/>
      <c r="X456" s="130"/>
      <c r="Y456" s="130"/>
      <c r="Z456" s="130"/>
      <c r="AA456" s="130"/>
      <c r="AB456" s="130">
        <v>177959</v>
      </c>
      <c r="AC456" s="130">
        <v>0</v>
      </c>
      <c r="AD456" s="130"/>
      <c r="AE456" s="130">
        <f t="shared" si="6"/>
        <v>177959</v>
      </c>
    </row>
    <row r="457" spans="1:31">
      <c r="A457" s="134" t="s">
        <v>361</v>
      </c>
      <c r="B457" s="130"/>
      <c r="C457" s="130">
        <v>424001</v>
      </c>
      <c r="D457" s="130"/>
      <c r="E457" s="130">
        <v>10360002</v>
      </c>
      <c r="F457" s="130"/>
      <c r="G457" s="130"/>
      <c r="H457" s="130"/>
      <c r="I457" s="130"/>
      <c r="J457" s="130"/>
      <c r="K457" s="130">
        <v>10784003</v>
      </c>
      <c r="V457" s="134" t="s">
        <v>92</v>
      </c>
      <c r="W457" s="130"/>
      <c r="X457" s="130"/>
      <c r="Y457" s="130"/>
      <c r="Z457" s="130"/>
      <c r="AA457" s="130"/>
      <c r="AB457" s="130">
        <v>46906013</v>
      </c>
      <c r="AC457" s="130">
        <v>1480610</v>
      </c>
      <c r="AD457" s="130">
        <v>2463627</v>
      </c>
      <c r="AE457" s="130">
        <f t="shared" si="6"/>
        <v>50850250</v>
      </c>
    </row>
    <row r="458" spans="1:31">
      <c r="A458" s="134" t="s">
        <v>56</v>
      </c>
      <c r="B458" s="130"/>
      <c r="C458" s="130"/>
      <c r="D458" s="130"/>
      <c r="E458" s="130"/>
      <c r="F458" s="130"/>
      <c r="G458" s="130">
        <v>4058662</v>
      </c>
      <c r="H458" s="130"/>
      <c r="I458" s="130"/>
      <c r="J458" s="130"/>
      <c r="K458" s="130">
        <v>4058662</v>
      </c>
      <c r="V458" s="134" t="s">
        <v>764</v>
      </c>
      <c r="W458" s="130"/>
      <c r="X458" s="130"/>
      <c r="Y458" s="130"/>
      <c r="Z458" s="130"/>
      <c r="AA458" s="130"/>
      <c r="AB458" s="130">
        <v>1653950</v>
      </c>
      <c r="AC458" s="130"/>
      <c r="AD458" s="130"/>
      <c r="AE458" s="130">
        <f t="shared" si="6"/>
        <v>1653950</v>
      </c>
    </row>
    <row r="459" spans="1:31">
      <c r="A459" s="134" t="s">
        <v>762</v>
      </c>
      <c r="B459" s="130"/>
      <c r="C459" s="130"/>
      <c r="D459" s="130"/>
      <c r="E459" s="130"/>
      <c r="F459" s="130"/>
      <c r="G459" s="130">
        <v>177959</v>
      </c>
      <c r="H459" s="130">
        <v>0</v>
      </c>
      <c r="I459" s="130"/>
      <c r="J459" s="130"/>
      <c r="K459" s="130">
        <v>177959</v>
      </c>
      <c r="V459" s="134" t="s">
        <v>763</v>
      </c>
      <c r="W459" s="130"/>
      <c r="X459" s="130"/>
      <c r="Y459" s="130"/>
      <c r="Z459" s="130"/>
      <c r="AA459" s="130"/>
      <c r="AB459" s="130">
        <v>16847523</v>
      </c>
      <c r="AC459" s="130"/>
      <c r="AD459" s="130">
        <v>754980</v>
      </c>
      <c r="AE459" s="130">
        <f t="shared" si="6"/>
        <v>17602503</v>
      </c>
    </row>
    <row r="460" spans="1:31">
      <c r="A460" s="134" t="s">
        <v>92</v>
      </c>
      <c r="B460" s="130"/>
      <c r="C460" s="130"/>
      <c r="D460" s="130"/>
      <c r="E460" s="130"/>
      <c r="F460" s="130"/>
      <c r="G460" s="130">
        <v>46906013</v>
      </c>
      <c r="H460" s="130">
        <v>1480610</v>
      </c>
      <c r="I460" s="130">
        <v>2463627</v>
      </c>
      <c r="J460" s="130"/>
      <c r="K460" s="130">
        <v>50850250</v>
      </c>
      <c r="V460" s="134" t="s">
        <v>768</v>
      </c>
      <c r="W460" s="130"/>
      <c r="X460" s="130"/>
      <c r="Y460" s="130"/>
      <c r="Z460" s="130"/>
      <c r="AA460" s="130"/>
      <c r="AB460" s="130">
        <v>3899991</v>
      </c>
      <c r="AC460" s="130"/>
      <c r="AD460" s="130"/>
      <c r="AE460" s="130">
        <f t="shared" si="6"/>
        <v>3899991</v>
      </c>
    </row>
    <row r="461" spans="1:31">
      <c r="A461" s="134" t="s">
        <v>764</v>
      </c>
      <c r="B461" s="130"/>
      <c r="C461" s="130"/>
      <c r="D461" s="130"/>
      <c r="E461" s="130"/>
      <c r="F461" s="130"/>
      <c r="G461" s="130">
        <v>1653950</v>
      </c>
      <c r="H461" s="130"/>
      <c r="I461" s="130"/>
      <c r="J461" s="130"/>
      <c r="K461" s="130">
        <v>1653950</v>
      </c>
      <c r="V461" s="134" t="s">
        <v>770</v>
      </c>
      <c r="W461" s="130"/>
      <c r="X461" s="130"/>
      <c r="Y461" s="130"/>
      <c r="Z461" s="130"/>
      <c r="AA461" s="130"/>
      <c r="AB461" s="130">
        <v>2437600</v>
      </c>
      <c r="AC461" s="130"/>
      <c r="AD461" s="130"/>
      <c r="AE461" s="130">
        <f t="shared" si="6"/>
        <v>2437600</v>
      </c>
    </row>
    <row r="462" spans="1:31">
      <c r="A462" s="134" t="s">
        <v>763</v>
      </c>
      <c r="B462" s="130"/>
      <c r="C462" s="130"/>
      <c r="D462" s="130"/>
      <c r="E462" s="130"/>
      <c r="F462" s="130"/>
      <c r="G462" s="130">
        <v>16847523</v>
      </c>
      <c r="H462" s="130"/>
      <c r="I462" s="130">
        <v>754980</v>
      </c>
      <c r="J462" s="130"/>
      <c r="K462" s="130">
        <v>17602503</v>
      </c>
      <c r="V462" s="134" t="s">
        <v>769</v>
      </c>
      <c r="W462" s="130"/>
      <c r="X462" s="130"/>
      <c r="Y462" s="130"/>
      <c r="Z462" s="130"/>
      <c r="AA462" s="130"/>
      <c r="AB462" s="130">
        <v>2427600</v>
      </c>
      <c r="AC462" s="130"/>
      <c r="AD462" s="130"/>
      <c r="AE462" s="130">
        <f t="shared" si="6"/>
        <v>2427600</v>
      </c>
    </row>
    <row r="463" spans="1:31">
      <c r="A463" s="134" t="s">
        <v>768</v>
      </c>
      <c r="B463" s="130"/>
      <c r="C463" s="130"/>
      <c r="D463" s="130"/>
      <c r="E463" s="130"/>
      <c r="F463" s="130"/>
      <c r="G463" s="130">
        <v>3899991</v>
      </c>
      <c r="H463" s="130"/>
      <c r="I463" s="130"/>
      <c r="J463" s="130"/>
      <c r="K463" s="130">
        <v>3899991</v>
      </c>
      <c r="V463" s="134" t="s">
        <v>98</v>
      </c>
      <c r="W463" s="130"/>
      <c r="X463" s="130"/>
      <c r="Y463" s="130"/>
      <c r="Z463" s="130"/>
      <c r="AA463" s="130"/>
      <c r="AB463" s="130">
        <v>15332133</v>
      </c>
      <c r="AC463" s="130">
        <v>852760</v>
      </c>
      <c r="AD463" s="130"/>
      <c r="AE463" s="130">
        <f t="shared" si="6"/>
        <v>16184893</v>
      </c>
    </row>
    <row r="464" spans="1:31">
      <c r="A464" s="134" t="s">
        <v>770</v>
      </c>
      <c r="B464" s="130"/>
      <c r="C464" s="130"/>
      <c r="D464" s="130"/>
      <c r="E464" s="130"/>
      <c r="F464" s="130"/>
      <c r="G464" s="130">
        <v>2437600</v>
      </c>
      <c r="H464" s="130"/>
      <c r="I464" s="130"/>
      <c r="J464" s="130"/>
      <c r="K464" s="130">
        <v>2437600</v>
      </c>
      <c r="V464" s="134" t="s">
        <v>772</v>
      </c>
      <c r="W464" s="130"/>
      <c r="X464" s="130"/>
      <c r="Y464" s="130"/>
      <c r="Z464" s="130"/>
      <c r="AA464" s="130"/>
      <c r="AB464" s="130">
        <v>444649</v>
      </c>
      <c r="AC464" s="130"/>
      <c r="AD464" s="130"/>
      <c r="AE464" s="130">
        <f t="shared" si="6"/>
        <v>444649</v>
      </c>
    </row>
    <row r="465" spans="1:31">
      <c r="A465" s="134" t="s">
        <v>769</v>
      </c>
      <c r="B465" s="130"/>
      <c r="C465" s="130"/>
      <c r="D465" s="130"/>
      <c r="E465" s="130"/>
      <c r="F465" s="130"/>
      <c r="G465" s="130">
        <v>2427600</v>
      </c>
      <c r="H465" s="130"/>
      <c r="I465" s="130"/>
      <c r="J465" s="130"/>
      <c r="K465" s="130">
        <v>2427600</v>
      </c>
      <c r="V465" s="134" t="s">
        <v>771</v>
      </c>
      <c r="W465" s="130"/>
      <c r="X465" s="130"/>
      <c r="Y465" s="130"/>
      <c r="Z465" s="130"/>
      <c r="AA465" s="130"/>
      <c r="AB465" s="130">
        <v>280980</v>
      </c>
      <c r="AC465" s="130"/>
      <c r="AD465" s="130"/>
      <c r="AE465" s="130">
        <f t="shared" si="6"/>
        <v>280980</v>
      </c>
    </row>
    <row r="466" spans="1:31">
      <c r="A466" s="134" t="s">
        <v>98</v>
      </c>
      <c r="B466" s="130"/>
      <c r="C466" s="130"/>
      <c r="D466" s="130"/>
      <c r="E466" s="130"/>
      <c r="F466" s="130"/>
      <c r="G466" s="130">
        <v>15332133</v>
      </c>
      <c r="H466" s="130">
        <v>852760</v>
      </c>
      <c r="I466" s="130"/>
      <c r="J466" s="130"/>
      <c r="K466" s="130">
        <v>16184893</v>
      </c>
      <c r="V466" s="134" t="s">
        <v>773</v>
      </c>
      <c r="W466" s="130"/>
      <c r="X466" s="130"/>
      <c r="Y466" s="130"/>
      <c r="Z466" s="130"/>
      <c r="AA466" s="130"/>
      <c r="AB466" s="130">
        <v>157080</v>
      </c>
      <c r="AC466" s="130"/>
      <c r="AD466" s="130"/>
      <c r="AE466" s="130">
        <f t="shared" si="6"/>
        <v>157080</v>
      </c>
    </row>
    <row r="467" spans="1:31">
      <c r="A467" s="134" t="s">
        <v>772</v>
      </c>
      <c r="B467" s="130"/>
      <c r="C467" s="130"/>
      <c r="D467" s="130"/>
      <c r="E467" s="130"/>
      <c r="F467" s="130"/>
      <c r="G467" s="130">
        <v>444649</v>
      </c>
      <c r="H467" s="130"/>
      <c r="I467" s="130"/>
      <c r="J467" s="130"/>
      <c r="K467" s="130">
        <v>444649</v>
      </c>
      <c r="V467" s="134" t="s">
        <v>776</v>
      </c>
      <c r="W467" s="130"/>
      <c r="X467" s="130"/>
      <c r="Y467" s="130"/>
      <c r="Z467" s="130"/>
      <c r="AA467" s="130"/>
      <c r="AB467" s="130">
        <v>1078720</v>
      </c>
      <c r="AC467" s="130"/>
      <c r="AD467" s="130">
        <v>556690</v>
      </c>
      <c r="AE467" s="130">
        <f t="shared" si="6"/>
        <v>1635410</v>
      </c>
    </row>
    <row r="468" spans="1:31">
      <c r="A468" s="134" t="s">
        <v>771</v>
      </c>
      <c r="B468" s="130"/>
      <c r="C468" s="130"/>
      <c r="D468" s="130"/>
      <c r="E468" s="130"/>
      <c r="F468" s="130"/>
      <c r="G468" s="130">
        <v>280980</v>
      </c>
      <c r="H468" s="130"/>
      <c r="I468" s="130"/>
      <c r="J468" s="130"/>
      <c r="K468" s="130">
        <v>280980</v>
      </c>
      <c r="V468" s="134" t="s">
        <v>775</v>
      </c>
      <c r="W468" s="130"/>
      <c r="X468" s="130"/>
      <c r="Y468" s="130"/>
      <c r="Z468" s="130"/>
      <c r="AA468" s="130"/>
      <c r="AB468" s="130">
        <v>69901</v>
      </c>
      <c r="AC468" s="130"/>
      <c r="AD468" s="130"/>
      <c r="AE468" s="130">
        <f t="shared" si="6"/>
        <v>69901</v>
      </c>
    </row>
    <row r="469" spans="1:31">
      <c r="A469" s="134" t="s">
        <v>773</v>
      </c>
      <c r="B469" s="130"/>
      <c r="C469" s="130"/>
      <c r="D469" s="130"/>
      <c r="E469" s="130"/>
      <c r="F469" s="130"/>
      <c r="G469" s="130">
        <v>157080</v>
      </c>
      <c r="H469" s="130"/>
      <c r="I469" s="130"/>
      <c r="J469" s="130"/>
      <c r="K469" s="130">
        <v>157080</v>
      </c>
      <c r="V469" s="134" t="s">
        <v>779</v>
      </c>
      <c r="W469" s="130"/>
      <c r="X469" s="130"/>
      <c r="Y469" s="130"/>
      <c r="Z469" s="130"/>
      <c r="AA469" s="130"/>
      <c r="AB469" s="130">
        <v>71400</v>
      </c>
      <c r="AC469" s="130"/>
      <c r="AD469" s="130"/>
      <c r="AE469" s="130">
        <f t="shared" si="6"/>
        <v>71400</v>
      </c>
    </row>
    <row r="470" spans="1:31">
      <c r="A470" s="134" t="s">
        <v>776</v>
      </c>
      <c r="B470" s="130"/>
      <c r="C470" s="130"/>
      <c r="D470" s="130"/>
      <c r="E470" s="130"/>
      <c r="F470" s="130"/>
      <c r="G470" s="130">
        <v>1078720</v>
      </c>
      <c r="H470" s="130"/>
      <c r="I470" s="130">
        <v>556690</v>
      </c>
      <c r="J470" s="130"/>
      <c r="K470" s="130">
        <v>1635410</v>
      </c>
      <c r="V470" s="134" t="s">
        <v>783</v>
      </c>
      <c r="W470" s="130"/>
      <c r="X470" s="130"/>
      <c r="Y470" s="130"/>
      <c r="Z470" s="130"/>
      <c r="AA470" s="130"/>
      <c r="AB470" s="130">
        <v>87600</v>
      </c>
      <c r="AC470" s="130"/>
      <c r="AD470" s="130">
        <v>32944</v>
      </c>
      <c r="AE470" s="130">
        <f t="shared" si="6"/>
        <v>120544</v>
      </c>
    </row>
    <row r="471" spans="1:31">
      <c r="A471" s="134" t="s">
        <v>775</v>
      </c>
      <c r="B471" s="130"/>
      <c r="C471" s="130"/>
      <c r="D471" s="130"/>
      <c r="E471" s="130"/>
      <c r="F471" s="130"/>
      <c r="G471" s="130">
        <v>69901</v>
      </c>
      <c r="H471" s="130"/>
      <c r="I471" s="130"/>
      <c r="J471" s="130"/>
      <c r="K471" s="130">
        <v>69901</v>
      </c>
      <c r="V471" s="134" t="s">
        <v>782</v>
      </c>
      <c r="W471" s="130"/>
      <c r="X471" s="130"/>
      <c r="Y471" s="130"/>
      <c r="Z471" s="130"/>
      <c r="AA471" s="130"/>
      <c r="AB471" s="130">
        <v>219990</v>
      </c>
      <c r="AC471" s="130"/>
      <c r="AD471" s="130"/>
      <c r="AE471" s="130">
        <f t="shared" si="6"/>
        <v>219990</v>
      </c>
    </row>
    <row r="472" spans="1:31">
      <c r="A472" s="134" t="s">
        <v>779</v>
      </c>
      <c r="B472" s="130"/>
      <c r="C472" s="130"/>
      <c r="D472" s="130"/>
      <c r="E472" s="130"/>
      <c r="F472" s="130"/>
      <c r="G472" s="130">
        <v>71400</v>
      </c>
      <c r="H472" s="130"/>
      <c r="I472" s="130"/>
      <c r="J472" s="130"/>
      <c r="K472" s="130">
        <v>71400</v>
      </c>
      <c r="V472" s="134" t="s">
        <v>791</v>
      </c>
      <c r="W472" s="130"/>
      <c r="X472" s="130"/>
      <c r="Y472" s="130"/>
      <c r="Z472" s="130"/>
      <c r="AA472" s="130"/>
      <c r="AB472" s="130">
        <v>155541</v>
      </c>
      <c r="AC472" s="130"/>
      <c r="AD472" s="130"/>
      <c r="AE472" s="130">
        <f t="shared" si="6"/>
        <v>155541</v>
      </c>
    </row>
    <row r="473" spans="1:31">
      <c r="A473" s="134" t="s">
        <v>783</v>
      </c>
      <c r="B473" s="130"/>
      <c r="C473" s="130"/>
      <c r="D473" s="130"/>
      <c r="E473" s="130"/>
      <c r="F473" s="130"/>
      <c r="G473" s="130">
        <v>87600</v>
      </c>
      <c r="H473" s="130"/>
      <c r="I473" s="130">
        <v>32944</v>
      </c>
      <c r="J473" s="130"/>
      <c r="K473" s="130">
        <v>120544</v>
      </c>
      <c r="V473" s="134" t="s">
        <v>789</v>
      </c>
      <c r="W473" s="130"/>
      <c r="X473" s="130"/>
      <c r="Y473" s="130"/>
      <c r="Z473" s="130"/>
      <c r="AA473" s="130"/>
      <c r="AB473" s="130">
        <v>2789940</v>
      </c>
      <c r="AC473" s="130"/>
      <c r="AD473" s="130"/>
      <c r="AE473" s="130">
        <f t="shared" si="6"/>
        <v>2789940</v>
      </c>
    </row>
    <row r="474" spans="1:31">
      <c r="A474" s="134" t="s">
        <v>782</v>
      </c>
      <c r="B474" s="130"/>
      <c r="C474" s="130"/>
      <c r="D474" s="130"/>
      <c r="E474" s="130"/>
      <c r="F474" s="130"/>
      <c r="G474" s="130">
        <v>219990</v>
      </c>
      <c r="H474" s="130"/>
      <c r="I474" s="130"/>
      <c r="J474" s="130"/>
      <c r="K474" s="130">
        <v>219990</v>
      </c>
      <c r="V474" s="134" t="s">
        <v>793</v>
      </c>
      <c r="W474" s="130"/>
      <c r="X474" s="130"/>
      <c r="Y474" s="130"/>
      <c r="Z474" s="130"/>
      <c r="AA474" s="130"/>
      <c r="AB474" s="130">
        <v>872899</v>
      </c>
      <c r="AC474" s="130"/>
      <c r="AD474" s="130"/>
      <c r="AE474" s="130">
        <f t="shared" si="6"/>
        <v>872899</v>
      </c>
    </row>
    <row r="475" spans="1:31">
      <c r="A475" s="134" t="s">
        <v>791</v>
      </c>
      <c r="B475" s="130"/>
      <c r="C475" s="130"/>
      <c r="D475" s="130"/>
      <c r="E475" s="130"/>
      <c r="F475" s="130"/>
      <c r="G475" s="130">
        <v>155541</v>
      </c>
      <c r="H475" s="130"/>
      <c r="I475" s="130"/>
      <c r="J475" s="130"/>
      <c r="K475" s="130">
        <v>155541</v>
      </c>
      <c r="V475" s="134" t="s">
        <v>792</v>
      </c>
      <c r="W475" s="130"/>
      <c r="X475" s="130"/>
      <c r="Y475" s="130"/>
      <c r="Z475" s="130"/>
      <c r="AA475" s="130"/>
      <c r="AB475" s="130">
        <v>22241100</v>
      </c>
      <c r="AC475" s="130"/>
      <c r="AD475" s="130"/>
      <c r="AE475" s="130">
        <f t="shared" si="6"/>
        <v>22241100</v>
      </c>
    </row>
    <row r="476" spans="1:31">
      <c r="A476" s="134" t="s">
        <v>789</v>
      </c>
      <c r="B476" s="130"/>
      <c r="C476" s="130"/>
      <c r="D476" s="130"/>
      <c r="E476" s="130"/>
      <c r="F476" s="130"/>
      <c r="G476" s="130">
        <v>2789940</v>
      </c>
      <c r="H476" s="130"/>
      <c r="I476" s="130"/>
      <c r="J476" s="130"/>
      <c r="K476" s="130">
        <v>2789940</v>
      </c>
      <c r="V476" s="134" t="s">
        <v>795</v>
      </c>
      <c r="W476" s="130"/>
      <c r="X476" s="130"/>
      <c r="Y476" s="130"/>
      <c r="Z476" s="130"/>
      <c r="AA476" s="130"/>
      <c r="AB476" s="130">
        <v>1100900</v>
      </c>
      <c r="AC476" s="130"/>
      <c r="AD476" s="130"/>
      <c r="AE476" s="130">
        <f t="shared" si="6"/>
        <v>1100900</v>
      </c>
    </row>
    <row r="477" spans="1:31">
      <c r="A477" s="134" t="s">
        <v>793</v>
      </c>
      <c r="B477" s="130"/>
      <c r="C477" s="130"/>
      <c r="D477" s="130"/>
      <c r="E477" s="130"/>
      <c r="F477" s="130"/>
      <c r="G477" s="130">
        <v>872899</v>
      </c>
      <c r="H477" s="130"/>
      <c r="I477" s="130"/>
      <c r="J477" s="130"/>
      <c r="K477" s="130">
        <v>872899</v>
      </c>
      <c r="V477" s="134" t="s">
        <v>796</v>
      </c>
      <c r="W477" s="130"/>
      <c r="X477" s="130"/>
      <c r="Y477" s="130"/>
      <c r="Z477" s="130"/>
      <c r="AA477" s="130"/>
      <c r="AB477" s="130">
        <v>26740264</v>
      </c>
      <c r="AC477" s="130"/>
      <c r="AD477" s="130"/>
      <c r="AE477" s="130">
        <f t="shared" si="6"/>
        <v>26740264</v>
      </c>
    </row>
    <row r="478" spans="1:31">
      <c r="A478" s="134" t="s">
        <v>792</v>
      </c>
      <c r="B478" s="130"/>
      <c r="C478" s="130"/>
      <c r="D478" s="130"/>
      <c r="E478" s="130"/>
      <c r="F478" s="130"/>
      <c r="G478" s="130">
        <v>22241100</v>
      </c>
      <c r="H478" s="130"/>
      <c r="I478" s="130"/>
      <c r="J478" s="130"/>
      <c r="K478" s="130">
        <v>22241100</v>
      </c>
      <c r="V478" s="134" t="s">
        <v>183</v>
      </c>
      <c r="W478" s="130"/>
      <c r="X478" s="130"/>
      <c r="Y478" s="130"/>
      <c r="Z478" s="130"/>
      <c r="AA478" s="130"/>
      <c r="AB478" s="130">
        <v>15013330</v>
      </c>
      <c r="AC478" s="130">
        <v>2476620</v>
      </c>
      <c r="AD478" s="130"/>
      <c r="AE478" s="130">
        <f t="shared" si="6"/>
        <v>17489950</v>
      </c>
    </row>
    <row r="479" spans="1:31">
      <c r="A479" s="134" t="s">
        <v>795</v>
      </c>
      <c r="B479" s="130"/>
      <c r="C479" s="130"/>
      <c r="D479" s="130"/>
      <c r="E479" s="130"/>
      <c r="F479" s="130"/>
      <c r="G479" s="130">
        <v>1100900</v>
      </c>
      <c r="H479" s="130"/>
      <c r="I479" s="130"/>
      <c r="J479" s="130"/>
      <c r="K479" s="130">
        <v>1100900</v>
      </c>
      <c r="V479" s="134" t="s">
        <v>797</v>
      </c>
      <c r="W479" s="130"/>
      <c r="X479" s="130"/>
      <c r="Y479" s="130"/>
      <c r="Z479" s="130"/>
      <c r="AA479" s="130"/>
      <c r="AB479" s="130">
        <v>247500</v>
      </c>
      <c r="AC479" s="130"/>
      <c r="AD479" s="130"/>
      <c r="AE479" s="130">
        <f t="shared" si="6"/>
        <v>247500</v>
      </c>
    </row>
    <row r="480" spans="1:31">
      <c r="A480" s="134" t="s">
        <v>796</v>
      </c>
      <c r="B480" s="130"/>
      <c r="C480" s="130"/>
      <c r="D480" s="130"/>
      <c r="E480" s="130"/>
      <c r="F480" s="130"/>
      <c r="G480" s="130">
        <v>26740264</v>
      </c>
      <c r="H480" s="130"/>
      <c r="I480" s="130"/>
      <c r="J480" s="130"/>
      <c r="K480" s="130">
        <v>26740264</v>
      </c>
      <c r="V480" s="134" t="s">
        <v>798</v>
      </c>
      <c r="W480" s="130"/>
      <c r="X480" s="130"/>
      <c r="Y480" s="130"/>
      <c r="Z480" s="130"/>
      <c r="AA480" s="130"/>
      <c r="AB480" s="130">
        <v>56000</v>
      </c>
      <c r="AC480" s="130"/>
      <c r="AD480" s="130"/>
      <c r="AE480" s="130">
        <f t="shared" si="6"/>
        <v>56000</v>
      </c>
    </row>
    <row r="481" spans="1:31">
      <c r="A481" s="134" t="s">
        <v>183</v>
      </c>
      <c r="B481" s="130"/>
      <c r="C481" s="130"/>
      <c r="D481" s="130"/>
      <c r="E481" s="130"/>
      <c r="F481" s="130"/>
      <c r="G481" s="130">
        <v>15013330</v>
      </c>
      <c r="H481" s="130">
        <v>2476620</v>
      </c>
      <c r="I481" s="130"/>
      <c r="J481" s="130"/>
      <c r="K481" s="130">
        <v>17489950</v>
      </c>
      <c r="V481" s="134" t="s">
        <v>806</v>
      </c>
      <c r="W481" s="130"/>
      <c r="X481" s="130"/>
      <c r="Y481" s="130"/>
      <c r="Z481" s="130"/>
      <c r="AA481" s="130"/>
      <c r="AB481" s="130">
        <v>10770</v>
      </c>
      <c r="AC481" s="130"/>
      <c r="AD481" s="130"/>
      <c r="AE481" s="130">
        <f t="shared" si="6"/>
        <v>10770</v>
      </c>
    </row>
    <row r="482" spans="1:31">
      <c r="A482" s="134" t="s">
        <v>797</v>
      </c>
      <c r="B482" s="130"/>
      <c r="C482" s="130"/>
      <c r="D482" s="130"/>
      <c r="E482" s="130"/>
      <c r="F482" s="130"/>
      <c r="G482" s="130">
        <v>247500</v>
      </c>
      <c r="H482" s="130"/>
      <c r="I482" s="130"/>
      <c r="J482" s="130"/>
      <c r="K482" s="130">
        <v>247500</v>
      </c>
      <c r="V482" s="134" t="s">
        <v>810</v>
      </c>
      <c r="W482" s="130"/>
      <c r="X482" s="130"/>
      <c r="Y482" s="130"/>
      <c r="Z482" s="130"/>
      <c r="AA482" s="130"/>
      <c r="AB482" s="130">
        <v>77000</v>
      </c>
      <c r="AC482" s="130"/>
      <c r="AD482" s="130"/>
      <c r="AE482" s="130">
        <f t="shared" si="6"/>
        <v>77000</v>
      </c>
    </row>
    <row r="483" spans="1:31">
      <c r="A483" s="134" t="s">
        <v>798</v>
      </c>
      <c r="B483" s="130"/>
      <c r="C483" s="130"/>
      <c r="D483" s="130"/>
      <c r="E483" s="130"/>
      <c r="F483" s="130"/>
      <c r="G483" s="130">
        <v>56000</v>
      </c>
      <c r="H483" s="130"/>
      <c r="I483" s="130"/>
      <c r="J483" s="130"/>
      <c r="K483" s="130">
        <v>56000</v>
      </c>
      <c r="V483" s="134" t="s">
        <v>804</v>
      </c>
      <c r="W483" s="130"/>
      <c r="X483" s="130"/>
      <c r="Y483" s="130"/>
      <c r="Z483" s="130"/>
      <c r="AA483" s="130"/>
      <c r="AB483" s="130">
        <v>713286</v>
      </c>
      <c r="AC483" s="130"/>
      <c r="AD483" s="130"/>
      <c r="AE483" s="130">
        <f t="shared" si="6"/>
        <v>713286</v>
      </c>
    </row>
    <row r="484" spans="1:31">
      <c r="A484" s="134" t="s">
        <v>806</v>
      </c>
      <c r="B484" s="130"/>
      <c r="C484" s="130"/>
      <c r="D484" s="130"/>
      <c r="E484" s="130"/>
      <c r="F484" s="130"/>
      <c r="G484" s="130">
        <v>10770</v>
      </c>
      <c r="H484" s="130"/>
      <c r="I484" s="130"/>
      <c r="J484" s="130"/>
      <c r="K484" s="130">
        <v>10770</v>
      </c>
      <c r="V484" s="134" t="s">
        <v>803</v>
      </c>
      <c r="W484" s="130"/>
      <c r="X484" s="130"/>
      <c r="Y484" s="130"/>
      <c r="Z484" s="130"/>
      <c r="AA484" s="130"/>
      <c r="AB484" s="130">
        <v>3002603</v>
      </c>
      <c r="AC484" s="130"/>
      <c r="AD484" s="130"/>
      <c r="AE484" s="130">
        <f t="shared" si="6"/>
        <v>3002603</v>
      </c>
    </row>
    <row r="485" spans="1:31">
      <c r="A485" s="134" t="s">
        <v>810</v>
      </c>
      <c r="B485" s="130"/>
      <c r="C485" s="130"/>
      <c r="D485" s="130"/>
      <c r="E485" s="130"/>
      <c r="F485" s="130"/>
      <c r="G485" s="130">
        <v>77000</v>
      </c>
      <c r="H485" s="130"/>
      <c r="I485" s="130"/>
      <c r="J485" s="130"/>
      <c r="K485" s="130">
        <v>77000</v>
      </c>
      <c r="V485" s="134" t="s">
        <v>802</v>
      </c>
      <c r="W485" s="130"/>
      <c r="X485" s="130"/>
      <c r="Y485" s="130"/>
      <c r="Z485" s="130"/>
      <c r="AA485" s="130"/>
      <c r="AB485" s="130">
        <v>37963678</v>
      </c>
      <c r="AC485" s="130"/>
      <c r="AD485" s="130"/>
      <c r="AE485" s="130">
        <f t="shared" si="6"/>
        <v>37963678</v>
      </c>
    </row>
    <row r="486" spans="1:31">
      <c r="A486" s="134" t="s">
        <v>804</v>
      </c>
      <c r="B486" s="130"/>
      <c r="C486" s="130"/>
      <c r="D486" s="130"/>
      <c r="E486" s="130"/>
      <c r="F486" s="130"/>
      <c r="G486" s="130">
        <v>713286</v>
      </c>
      <c r="H486" s="130"/>
      <c r="I486" s="130"/>
      <c r="J486" s="130"/>
      <c r="K486" s="130">
        <v>713286</v>
      </c>
      <c r="V486" s="134" t="s">
        <v>807</v>
      </c>
      <c r="W486" s="130"/>
      <c r="X486" s="130"/>
      <c r="Y486" s="130"/>
      <c r="Z486" s="130"/>
      <c r="AA486" s="130"/>
      <c r="AB486" s="130">
        <v>869498</v>
      </c>
      <c r="AC486" s="130"/>
      <c r="AD486" s="130"/>
      <c r="AE486" s="130">
        <f t="shared" si="6"/>
        <v>869498</v>
      </c>
    </row>
    <row r="487" spans="1:31">
      <c r="A487" s="134" t="s">
        <v>803</v>
      </c>
      <c r="B487" s="130"/>
      <c r="C487" s="130"/>
      <c r="D487" s="130"/>
      <c r="E487" s="130"/>
      <c r="F487" s="130"/>
      <c r="G487" s="130">
        <v>3002603</v>
      </c>
      <c r="H487" s="130"/>
      <c r="I487" s="130"/>
      <c r="J487" s="130"/>
      <c r="K487" s="130">
        <v>3002603</v>
      </c>
      <c r="V487" s="134" t="s">
        <v>817</v>
      </c>
      <c r="W487" s="130"/>
      <c r="X487" s="130"/>
      <c r="Y487" s="130"/>
      <c r="Z487" s="130"/>
      <c r="AA487" s="130"/>
      <c r="AB487" s="130">
        <v>4077</v>
      </c>
      <c r="AC487" s="130"/>
      <c r="AD487" s="130"/>
      <c r="AE487" s="130">
        <f t="shared" si="6"/>
        <v>4077</v>
      </c>
    </row>
    <row r="488" spans="1:31">
      <c r="A488" s="134" t="s">
        <v>802</v>
      </c>
      <c r="B488" s="130"/>
      <c r="C488" s="130"/>
      <c r="D488" s="130"/>
      <c r="E488" s="130"/>
      <c r="F488" s="130"/>
      <c r="G488" s="130">
        <v>37963678</v>
      </c>
      <c r="H488" s="130"/>
      <c r="I488" s="130"/>
      <c r="J488" s="130"/>
      <c r="K488" s="130">
        <v>37963678</v>
      </c>
      <c r="V488" s="134" t="s">
        <v>819</v>
      </c>
      <c r="W488" s="130"/>
      <c r="X488" s="130"/>
      <c r="Y488" s="130"/>
      <c r="Z488" s="130"/>
      <c r="AA488" s="130"/>
      <c r="AB488" s="130">
        <v>49916</v>
      </c>
      <c r="AC488" s="130"/>
      <c r="AD488" s="130"/>
      <c r="AE488" s="130">
        <f t="shared" si="6"/>
        <v>49916</v>
      </c>
    </row>
    <row r="489" spans="1:31">
      <c r="A489" s="134" t="s">
        <v>807</v>
      </c>
      <c r="B489" s="130"/>
      <c r="C489" s="130"/>
      <c r="D489" s="130"/>
      <c r="E489" s="130"/>
      <c r="F489" s="130"/>
      <c r="G489" s="130">
        <v>869498</v>
      </c>
      <c r="H489" s="130"/>
      <c r="I489" s="130"/>
      <c r="J489" s="130"/>
      <c r="K489" s="130">
        <v>869498</v>
      </c>
      <c r="V489" s="134" t="s">
        <v>821</v>
      </c>
      <c r="W489" s="130"/>
      <c r="X489" s="130"/>
      <c r="Y489" s="130"/>
      <c r="Z489" s="130"/>
      <c r="AA489" s="130"/>
      <c r="AB489" s="130">
        <v>187000</v>
      </c>
      <c r="AC489" s="130"/>
      <c r="AD489" s="130"/>
      <c r="AE489" s="130">
        <f t="shared" si="6"/>
        <v>187000</v>
      </c>
    </row>
    <row r="490" spans="1:31">
      <c r="A490" s="134" t="s">
        <v>817</v>
      </c>
      <c r="B490" s="130"/>
      <c r="C490" s="130"/>
      <c r="D490" s="130"/>
      <c r="E490" s="130"/>
      <c r="F490" s="130"/>
      <c r="G490" s="130">
        <v>4077</v>
      </c>
      <c r="H490" s="130"/>
      <c r="I490" s="130"/>
      <c r="J490" s="130"/>
      <c r="K490" s="130">
        <v>4077</v>
      </c>
      <c r="V490" s="134" t="s">
        <v>825</v>
      </c>
      <c r="W490" s="130"/>
      <c r="X490" s="130"/>
      <c r="Y490" s="130"/>
      <c r="Z490" s="130"/>
      <c r="AA490" s="130"/>
      <c r="AB490" s="130">
        <v>894390</v>
      </c>
      <c r="AC490" s="130"/>
      <c r="AD490" s="130"/>
      <c r="AE490" s="130">
        <f t="shared" si="6"/>
        <v>894390</v>
      </c>
    </row>
    <row r="491" spans="1:31">
      <c r="A491" s="134" t="s">
        <v>819</v>
      </c>
      <c r="B491" s="130"/>
      <c r="C491" s="130"/>
      <c r="D491" s="130"/>
      <c r="E491" s="130"/>
      <c r="F491" s="130"/>
      <c r="G491" s="130">
        <v>49916</v>
      </c>
      <c r="H491" s="130"/>
      <c r="I491" s="130"/>
      <c r="J491" s="130"/>
      <c r="K491" s="130">
        <v>49916</v>
      </c>
      <c r="V491" s="134" t="s">
        <v>831</v>
      </c>
      <c r="W491" s="130"/>
      <c r="X491" s="130"/>
      <c r="Y491" s="130"/>
      <c r="Z491" s="130"/>
      <c r="AA491" s="130"/>
      <c r="AB491" s="130">
        <v>114990</v>
      </c>
      <c r="AC491" s="130"/>
      <c r="AD491" s="130"/>
      <c r="AE491" s="130">
        <f t="shared" si="6"/>
        <v>114990</v>
      </c>
    </row>
    <row r="492" spans="1:31">
      <c r="A492" s="134" t="s">
        <v>821</v>
      </c>
      <c r="B492" s="130"/>
      <c r="C492" s="130"/>
      <c r="D492" s="130"/>
      <c r="E492" s="130"/>
      <c r="F492" s="130"/>
      <c r="G492" s="130">
        <v>187000</v>
      </c>
      <c r="H492" s="130"/>
      <c r="I492" s="130"/>
      <c r="J492" s="130"/>
      <c r="K492" s="130">
        <v>187000</v>
      </c>
      <c r="V492" s="134" t="s">
        <v>832</v>
      </c>
      <c r="W492" s="130"/>
      <c r="X492" s="130"/>
      <c r="Y492" s="130"/>
      <c r="Z492" s="130"/>
      <c r="AA492" s="130"/>
      <c r="AB492" s="130">
        <v>99990</v>
      </c>
      <c r="AC492" s="130"/>
      <c r="AD492" s="130"/>
      <c r="AE492" s="130">
        <f t="shared" si="6"/>
        <v>99990</v>
      </c>
    </row>
    <row r="493" spans="1:31">
      <c r="A493" s="134" t="s">
        <v>825</v>
      </c>
      <c r="B493" s="130"/>
      <c r="C493" s="130"/>
      <c r="D493" s="130"/>
      <c r="E493" s="130"/>
      <c r="F493" s="130"/>
      <c r="G493" s="130">
        <v>894390</v>
      </c>
      <c r="H493" s="130"/>
      <c r="I493" s="130"/>
      <c r="J493" s="130"/>
      <c r="K493" s="130">
        <v>894390</v>
      </c>
      <c r="V493" s="134" t="s">
        <v>837</v>
      </c>
      <c r="W493" s="130"/>
      <c r="X493" s="130"/>
      <c r="Y493" s="130"/>
      <c r="Z493" s="130"/>
      <c r="AA493" s="130"/>
      <c r="AB493" s="130">
        <v>2009952</v>
      </c>
      <c r="AC493" s="130"/>
      <c r="AD493" s="130"/>
      <c r="AE493" s="130">
        <f t="shared" si="6"/>
        <v>2009952</v>
      </c>
    </row>
    <row r="494" spans="1:31">
      <c r="A494" s="134" t="s">
        <v>831</v>
      </c>
      <c r="B494" s="130"/>
      <c r="C494" s="130"/>
      <c r="D494" s="130"/>
      <c r="E494" s="130"/>
      <c r="F494" s="130"/>
      <c r="G494" s="130">
        <v>114990</v>
      </c>
      <c r="H494" s="130"/>
      <c r="I494" s="130"/>
      <c r="J494" s="130"/>
      <c r="K494" s="130">
        <v>114990</v>
      </c>
      <c r="V494" s="134" t="s">
        <v>839</v>
      </c>
      <c r="W494" s="130"/>
      <c r="X494" s="130"/>
      <c r="Y494" s="130"/>
      <c r="Z494" s="130"/>
      <c r="AA494" s="130"/>
      <c r="AB494" s="130">
        <v>4399035</v>
      </c>
      <c r="AC494" s="130"/>
      <c r="AD494" s="130"/>
      <c r="AE494" s="130">
        <f t="shared" si="6"/>
        <v>4399035</v>
      </c>
    </row>
    <row r="495" spans="1:31">
      <c r="A495" s="134" t="s">
        <v>832</v>
      </c>
      <c r="B495" s="130"/>
      <c r="C495" s="130"/>
      <c r="D495" s="130"/>
      <c r="E495" s="130"/>
      <c r="F495" s="130"/>
      <c r="G495" s="130">
        <v>99990</v>
      </c>
      <c r="H495" s="130"/>
      <c r="I495" s="130"/>
      <c r="J495" s="130"/>
      <c r="K495" s="130">
        <v>99990</v>
      </c>
      <c r="V495" s="134" t="s">
        <v>841</v>
      </c>
      <c r="W495" s="130"/>
      <c r="X495" s="130"/>
      <c r="Y495" s="130"/>
      <c r="Z495" s="130"/>
      <c r="AA495" s="130"/>
      <c r="AB495" s="130">
        <v>794700</v>
      </c>
      <c r="AC495" s="130"/>
      <c r="AD495" s="130"/>
      <c r="AE495" s="130">
        <f t="shared" si="6"/>
        <v>794700</v>
      </c>
    </row>
    <row r="496" spans="1:31">
      <c r="A496" s="134" t="s">
        <v>837</v>
      </c>
      <c r="B496" s="130"/>
      <c r="C496" s="130"/>
      <c r="D496" s="130"/>
      <c r="E496" s="130"/>
      <c r="F496" s="130"/>
      <c r="G496" s="130">
        <v>2009952</v>
      </c>
      <c r="H496" s="130"/>
      <c r="I496" s="130"/>
      <c r="J496" s="130"/>
      <c r="K496" s="130">
        <v>2009952</v>
      </c>
      <c r="V496" s="134" t="s">
        <v>844</v>
      </c>
      <c r="W496" s="130"/>
      <c r="X496" s="130"/>
      <c r="Y496" s="130"/>
      <c r="Z496" s="130"/>
      <c r="AA496" s="130"/>
      <c r="AB496" s="130">
        <v>765980</v>
      </c>
      <c r="AC496" s="130"/>
      <c r="AD496" s="130"/>
      <c r="AE496" s="130">
        <f t="shared" si="6"/>
        <v>765980</v>
      </c>
    </row>
    <row r="497" spans="1:31">
      <c r="A497" s="134" t="s">
        <v>839</v>
      </c>
      <c r="B497" s="130"/>
      <c r="C497" s="130"/>
      <c r="D497" s="130"/>
      <c r="E497" s="130"/>
      <c r="F497" s="130"/>
      <c r="G497" s="130">
        <v>4399035</v>
      </c>
      <c r="H497" s="130"/>
      <c r="I497" s="130"/>
      <c r="J497" s="130"/>
      <c r="K497" s="130">
        <v>4399035</v>
      </c>
      <c r="V497" s="134" t="s">
        <v>846</v>
      </c>
      <c r="W497" s="130"/>
      <c r="X497" s="130"/>
      <c r="Y497" s="130"/>
      <c r="Z497" s="130"/>
      <c r="AA497" s="130"/>
      <c r="AB497" s="130">
        <v>50980</v>
      </c>
      <c r="AC497" s="130"/>
      <c r="AD497" s="130"/>
      <c r="AE497" s="130">
        <f t="shared" si="6"/>
        <v>50980</v>
      </c>
    </row>
    <row r="498" spans="1:31">
      <c r="A498" s="134" t="s">
        <v>841</v>
      </c>
      <c r="B498" s="130"/>
      <c r="C498" s="130"/>
      <c r="D498" s="130"/>
      <c r="E498" s="130"/>
      <c r="F498" s="130"/>
      <c r="G498" s="130">
        <v>794700</v>
      </c>
      <c r="H498" s="130"/>
      <c r="I498" s="130"/>
      <c r="J498" s="130"/>
      <c r="K498" s="130">
        <v>794700</v>
      </c>
      <c r="V498" s="134" t="s">
        <v>847</v>
      </c>
      <c r="W498" s="130"/>
      <c r="X498" s="130"/>
      <c r="Y498" s="130"/>
      <c r="Z498" s="130"/>
      <c r="AA498" s="130"/>
      <c r="AB498" s="130">
        <v>189991</v>
      </c>
      <c r="AC498" s="130"/>
      <c r="AD498" s="130"/>
      <c r="AE498" s="130">
        <f t="shared" si="6"/>
        <v>189991</v>
      </c>
    </row>
    <row r="499" spans="1:31">
      <c r="A499" s="134" t="s">
        <v>844</v>
      </c>
      <c r="B499" s="130"/>
      <c r="C499" s="130"/>
      <c r="D499" s="130"/>
      <c r="E499" s="130"/>
      <c r="F499" s="130"/>
      <c r="G499" s="130">
        <v>765980</v>
      </c>
      <c r="H499" s="130"/>
      <c r="I499" s="130"/>
      <c r="J499" s="130"/>
      <c r="K499" s="130">
        <v>765980</v>
      </c>
      <c r="V499" s="134" t="s">
        <v>842</v>
      </c>
      <c r="W499" s="130"/>
      <c r="X499" s="130"/>
      <c r="Y499" s="130"/>
      <c r="Z499" s="130"/>
      <c r="AA499" s="130"/>
      <c r="AB499" s="130">
        <v>2994000</v>
      </c>
      <c r="AC499" s="130"/>
      <c r="AD499" s="130"/>
      <c r="AE499" s="130">
        <f t="shared" si="6"/>
        <v>2994000</v>
      </c>
    </row>
    <row r="500" spans="1:31">
      <c r="A500" s="134" t="s">
        <v>846</v>
      </c>
      <c r="B500" s="130"/>
      <c r="C500" s="130"/>
      <c r="D500" s="130"/>
      <c r="E500" s="130"/>
      <c r="F500" s="130"/>
      <c r="G500" s="130">
        <v>50980</v>
      </c>
      <c r="H500" s="130"/>
      <c r="I500" s="130"/>
      <c r="J500" s="130"/>
      <c r="K500" s="130">
        <v>50980</v>
      </c>
      <c r="V500" s="134" t="s">
        <v>58</v>
      </c>
      <c r="W500" s="130"/>
      <c r="X500" s="130"/>
      <c r="Y500" s="130"/>
      <c r="Z500" s="130"/>
      <c r="AA500" s="130"/>
      <c r="AB500" s="130">
        <v>1697420</v>
      </c>
      <c r="AC500" s="130">
        <v>144000</v>
      </c>
      <c r="AD500" s="130">
        <v>110000</v>
      </c>
      <c r="AE500" s="130">
        <f t="shared" si="6"/>
        <v>1951420</v>
      </c>
    </row>
    <row r="501" spans="1:31">
      <c r="A501" s="134" t="s">
        <v>847</v>
      </c>
      <c r="B501" s="130"/>
      <c r="C501" s="130"/>
      <c r="D501" s="130"/>
      <c r="E501" s="130"/>
      <c r="F501" s="130"/>
      <c r="G501" s="130">
        <v>189991</v>
      </c>
      <c r="H501" s="130"/>
      <c r="I501" s="130"/>
      <c r="J501" s="130"/>
      <c r="K501" s="130">
        <v>189991</v>
      </c>
      <c r="V501" s="134" t="s">
        <v>855</v>
      </c>
      <c r="W501" s="130"/>
      <c r="X501" s="130"/>
      <c r="Y501" s="130"/>
      <c r="Z501" s="130"/>
      <c r="AA501" s="130"/>
      <c r="AB501" s="130">
        <v>1176816</v>
      </c>
      <c r="AC501" s="130"/>
      <c r="AD501" s="130">
        <v>582010</v>
      </c>
      <c r="AE501" s="130">
        <f t="shared" si="6"/>
        <v>1758826</v>
      </c>
    </row>
    <row r="502" spans="1:31">
      <c r="A502" s="134" t="s">
        <v>842</v>
      </c>
      <c r="B502" s="130"/>
      <c r="C502" s="130"/>
      <c r="D502" s="130"/>
      <c r="E502" s="130"/>
      <c r="F502" s="130"/>
      <c r="G502" s="130">
        <v>2994000</v>
      </c>
      <c r="H502" s="130"/>
      <c r="I502" s="130"/>
      <c r="J502" s="130"/>
      <c r="K502" s="130">
        <v>2994000</v>
      </c>
      <c r="V502" s="134" t="s">
        <v>852</v>
      </c>
      <c r="W502" s="130"/>
      <c r="X502" s="130"/>
      <c r="Y502" s="130"/>
      <c r="Z502" s="130"/>
      <c r="AA502" s="130"/>
      <c r="AB502" s="130">
        <v>241034</v>
      </c>
      <c r="AC502" s="130"/>
      <c r="AD502" s="130"/>
      <c r="AE502" s="130">
        <f t="shared" si="6"/>
        <v>241034</v>
      </c>
    </row>
    <row r="503" spans="1:31">
      <c r="A503" s="134" t="s">
        <v>58</v>
      </c>
      <c r="B503" s="130"/>
      <c r="C503" s="130"/>
      <c r="D503" s="130"/>
      <c r="E503" s="130"/>
      <c r="F503" s="130"/>
      <c r="G503" s="130">
        <v>1697420</v>
      </c>
      <c r="H503" s="130">
        <v>144000</v>
      </c>
      <c r="I503" s="130">
        <v>110000</v>
      </c>
      <c r="J503" s="130"/>
      <c r="K503" s="130">
        <v>1951420</v>
      </c>
      <c r="V503" s="134" t="s">
        <v>862</v>
      </c>
      <c r="W503" s="130"/>
      <c r="X503" s="130"/>
      <c r="Y503" s="130"/>
      <c r="Z503" s="130"/>
      <c r="AA503" s="130"/>
      <c r="AB503" s="130">
        <v>189790</v>
      </c>
      <c r="AC503" s="130"/>
      <c r="AD503" s="130"/>
      <c r="AE503" s="130">
        <f t="shared" ref="AE503:AE566" si="7">SUM(W503:AD503)</f>
        <v>189790</v>
      </c>
    </row>
    <row r="504" spans="1:31">
      <c r="A504" s="134" t="s">
        <v>855</v>
      </c>
      <c r="B504" s="130"/>
      <c r="C504" s="130"/>
      <c r="D504" s="130"/>
      <c r="E504" s="130"/>
      <c r="F504" s="130"/>
      <c r="G504" s="130">
        <v>1176816</v>
      </c>
      <c r="H504" s="130"/>
      <c r="I504" s="130">
        <v>582010</v>
      </c>
      <c r="J504" s="130"/>
      <c r="K504" s="130">
        <v>1758826</v>
      </c>
      <c r="V504" s="134" t="s">
        <v>864</v>
      </c>
      <c r="W504" s="130"/>
      <c r="X504" s="130"/>
      <c r="Y504" s="130"/>
      <c r="Z504" s="130"/>
      <c r="AA504" s="130"/>
      <c r="AB504" s="130">
        <v>642940</v>
      </c>
      <c r="AC504" s="130"/>
      <c r="AD504" s="130"/>
      <c r="AE504" s="130">
        <f t="shared" si="7"/>
        <v>642940</v>
      </c>
    </row>
    <row r="505" spans="1:31">
      <c r="A505" s="134" t="s">
        <v>852</v>
      </c>
      <c r="B505" s="130"/>
      <c r="C505" s="130"/>
      <c r="D505" s="130"/>
      <c r="E505" s="130"/>
      <c r="F505" s="130"/>
      <c r="G505" s="130">
        <v>241034</v>
      </c>
      <c r="H505" s="130"/>
      <c r="I505" s="130"/>
      <c r="J505" s="130"/>
      <c r="K505" s="130">
        <v>241034</v>
      </c>
      <c r="V505" s="134" t="s">
        <v>867</v>
      </c>
      <c r="W505" s="130"/>
      <c r="X505" s="130"/>
      <c r="Y505" s="130"/>
      <c r="Z505" s="130"/>
      <c r="AA505" s="130"/>
      <c r="AB505" s="130">
        <v>-309980</v>
      </c>
      <c r="AC505" s="130"/>
      <c r="AD505" s="130"/>
      <c r="AE505" s="130">
        <f t="shared" si="7"/>
        <v>-309980</v>
      </c>
    </row>
    <row r="506" spans="1:31">
      <c r="A506" s="134" t="s">
        <v>862</v>
      </c>
      <c r="B506" s="130"/>
      <c r="C506" s="130"/>
      <c r="D506" s="130"/>
      <c r="E506" s="130"/>
      <c r="F506" s="130"/>
      <c r="G506" s="130">
        <v>189790</v>
      </c>
      <c r="H506" s="130"/>
      <c r="I506" s="130"/>
      <c r="J506" s="130"/>
      <c r="K506" s="130">
        <v>189790</v>
      </c>
      <c r="V506" s="134" t="s">
        <v>868</v>
      </c>
      <c r="W506" s="130"/>
      <c r="X506" s="130"/>
      <c r="Y506" s="130"/>
      <c r="Z506" s="130"/>
      <c r="AA506" s="130"/>
      <c r="AB506" s="130">
        <v>158490</v>
      </c>
      <c r="AC506" s="130"/>
      <c r="AD506" s="130"/>
      <c r="AE506" s="130">
        <f t="shared" si="7"/>
        <v>158490</v>
      </c>
    </row>
    <row r="507" spans="1:31">
      <c r="A507" s="134" t="s">
        <v>864</v>
      </c>
      <c r="B507" s="130"/>
      <c r="C507" s="130"/>
      <c r="D507" s="130"/>
      <c r="E507" s="130"/>
      <c r="F507" s="130"/>
      <c r="G507" s="130">
        <v>642940</v>
      </c>
      <c r="H507" s="130"/>
      <c r="I507" s="130"/>
      <c r="J507" s="130"/>
      <c r="K507" s="130">
        <v>642940</v>
      </c>
      <c r="V507" s="134" t="s">
        <v>859</v>
      </c>
      <c r="W507" s="130"/>
      <c r="X507" s="130"/>
      <c r="Y507" s="130"/>
      <c r="Z507" s="130"/>
      <c r="AA507" s="130"/>
      <c r="AB507" s="130">
        <v>55470</v>
      </c>
      <c r="AC507" s="130"/>
      <c r="AD507" s="130"/>
      <c r="AE507" s="130">
        <f t="shared" si="7"/>
        <v>55470</v>
      </c>
    </row>
    <row r="508" spans="1:31">
      <c r="A508" s="134" t="s">
        <v>867</v>
      </c>
      <c r="B508" s="130"/>
      <c r="C508" s="130"/>
      <c r="D508" s="130"/>
      <c r="E508" s="130"/>
      <c r="F508" s="130"/>
      <c r="G508" s="130">
        <v>-309980</v>
      </c>
      <c r="H508" s="130"/>
      <c r="I508" s="130"/>
      <c r="J508" s="130"/>
      <c r="K508" s="130">
        <v>-309980</v>
      </c>
      <c r="V508" s="134" t="s">
        <v>861</v>
      </c>
      <c r="W508" s="130"/>
      <c r="X508" s="130"/>
      <c r="Y508" s="130"/>
      <c r="Z508" s="130"/>
      <c r="AA508" s="130"/>
      <c r="AB508" s="130">
        <v>1076950</v>
      </c>
      <c r="AC508" s="130"/>
      <c r="AD508" s="130"/>
      <c r="AE508" s="130">
        <f t="shared" si="7"/>
        <v>1076950</v>
      </c>
    </row>
    <row r="509" spans="1:31">
      <c r="A509" s="134" t="s">
        <v>868</v>
      </c>
      <c r="B509" s="130"/>
      <c r="C509" s="130"/>
      <c r="D509" s="130"/>
      <c r="E509" s="130"/>
      <c r="F509" s="130"/>
      <c r="G509" s="130">
        <v>158490</v>
      </c>
      <c r="H509" s="130"/>
      <c r="I509" s="130"/>
      <c r="J509" s="130"/>
      <c r="K509" s="130">
        <v>158490</v>
      </c>
      <c r="V509" s="134" t="s">
        <v>860</v>
      </c>
      <c r="W509" s="130"/>
      <c r="X509" s="130"/>
      <c r="Y509" s="130"/>
      <c r="Z509" s="130"/>
      <c r="AA509" s="130"/>
      <c r="AB509" s="130">
        <v>88110</v>
      </c>
      <c r="AC509" s="130"/>
      <c r="AD509" s="130"/>
      <c r="AE509" s="130">
        <f t="shared" si="7"/>
        <v>88110</v>
      </c>
    </row>
    <row r="510" spans="1:31">
      <c r="A510" s="134" t="s">
        <v>859</v>
      </c>
      <c r="B510" s="130"/>
      <c r="C510" s="130"/>
      <c r="D510" s="130"/>
      <c r="E510" s="130"/>
      <c r="F510" s="130"/>
      <c r="G510" s="130">
        <v>55470</v>
      </c>
      <c r="H510" s="130"/>
      <c r="I510" s="130"/>
      <c r="J510" s="130"/>
      <c r="K510" s="130">
        <v>55470</v>
      </c>
      <c r="V510" s="134" t="s">
        <v>866</v>
      </c>
      <c r="W510" s="130"/>
      <c r="X510" s="130"/>
      <c r="Y510" s="130"/>
      <c r="Z510" s="130"/>
      <c r="AA510" s="130"/>
      <c r="AB510" s="130">
        <v>486970</v>
      </c>
      <c r="AC510" s="130"/>
      <c r="AD510" s="130"/>
      <c r="AE510" s="130">
        <f t="shared" si="7"/>
        <v>486970</v>
      </c>
    </row>
    <row r="511" spans="1:31">
      <c r="A511" s="134" t="s">
        <v>861</v>
      </c>
      <c r="B511" s="130"/>
      <c r="C511" s="130"/>
      <c r="D511" s="130"/>
      <c r="E511" s="130"/>
      <c r="F511" s="130"/>
      <c r="G511" s="130">
        <v>1076950</v>
      </c>
      <c r="H511" s="130"/>
      <c r="I511" s="130"/>
      <c r="J511" s="130"/>
      <c r="K511" s="130">
        <v>1076950</v>
      </c>
      <c r="V511" s="134" t="s">
        <v>872</v>
      </c>
      <c r="W511" s="130"/>
      <c r="X511" s="130"/>
      <c r="Y511" s="130"/>
      <c r="Z511" s="130"/>
      <c r="AA511" s="130"/>
      <c r="AB511" s="130">
        <v>1185659</v>
      </c>
      <c r="AC511" s="130"/>
      <c r="AD511" s="130"/>
      <c r="AE511" s="130">
        <f t="shared" si="7"/>
        <v>1185659</v>
      </c>
    </row>
    <row r="512" spans="1:31">
      <c r="A512" s="134" t="s">
        <v>860</v>
      </c>
      <c r="B512" s="130"/>
      <c r="C512" s="130"/>
      <c r="D512" s="130"/>
      <c r="E512" s="130"/>
      <c r="F512" s="130"/>
      <c r="G512" s="130">
        <v>88110</v>
      </c>
      <c r="H512" s="130"/>
      <c r="I512" s="130"/>
      <c r="J512" s="130"/>
      <c r="K512" s="130">
        <v>88110</v>
      </c>
      <c r="V512" s="134" t="s">
        <v>880</v>
      </c>
      <c r="W512" s="130"/>
      <c r="X512" s="130"/>
      <c r="Y512" s="130"/>
      <c r="Z512" s="130"/>
      <c r="AA512" s="130"/>
      <c r="AB512" s="130">
        <v>5092731</v>
      </c>
      <c r="AC512" s="130">
        <v>190400</v>
      </c>
      <c r="AD512" s="130"/>
      <c r="AE512" s="130">
        <f t="shared" si="7"/>
        <v>5283131</v>
      </c>
    </row>
    <row r="513" spans="1:31">
      <c r="A513" s="134" t="s">
        <v>866</v>
      </c>
      <c r="B513" s="130"/>
      <c r="C513" s="130"/>
      <c r="D513" s="130"/>
      <c r="E513" s="130"/>
      <c r="F513" s="130"/>
      <c r="G513" s="130">
        <v>486970</v>
      </c>
      <c r="H513" s="130"/>
      <c r="I513" s="130"/>
      <c r="J513" s="130"/>
      <c r="K513" s="130">
        <v>486970</v>
      </c>
      <c r="V513" s="134" t="s">
        <v>878</v>
      </c>
      <c r="W513" s="130"/>
      <c r="X513" s="130"/>
      <c r="Y513" s="130"/>
      <c r="Z513" s="130"/>
      <c r="AA513" s="130"/>
      <c r="AB513" s="130">
        <v>42970</v>
      </c>
      <c r="AC513" s="130"/>
      <c r="AD513" s="130"/>
      <c r="AE513" s="130">
        <f t="shared" si="7"/>
        <v>42970</v>
      </c>
    </row>
    <row r="514" spans="1:31">
      <c r="A514" s="134" t="s">
        <v>872</v>
      </c>
      <c r="B514" s="130"/>
      <c r="C514" s="130"/>
      <c r="D514" s="130"/>
      <c r="E514" s="130"/>
      <c r="F514" s="130"/>
      <c r="G514" s="130">
        <v>1185659</v>
      </c>
      <c r="H514" s="130"/>
      <c r="I514" s="130"/>
      <c r="J514" s="130"/>
      <c r="K514" s="130">
        <v>1185659</v>
      </c>
      <c r="V514" s="134" t="s">
        <v>871</v>
      </c>
      <c r="W514" s="130"/>
      <c r="X514" s="130"/>
      <c r="Y514" s="130"/>
      <c r="Z514" s="130"/>
      <c r="AA514" s="130"/>
      <c r="AB514" s="130">
        <v>306306</v>
      </c>
      <c r="AC514" s="130"/>
      <c r="AD514" s="130"/>
      <c r="AE514" s="130">
        <f t="shared" si="7"/>
        <v>306306</v>
      </c>
    </row>
    <row r="515" spans="1:31">
      <c r="A515" s="134" t="s">
        <v>880</v>
      </c>
      <c r="B515" s="130"/>
      <c r="C515" s="130"/>
      <c r="D515" s="130"/>
      <c r="E515" s="130"/>
      <c r="F515" s="130"/>
      <c r="G515" s="130">
        <v>5092731</v>
      </c>
      <c r="H515" s="130">
        <v>190400</v>
      </c>
      <c r="I515" s="130"/>
      <c r="J515" s="130"/>
      <c r="K515" s="130">
        <v>5283131</v>
      </c>
      <c r="V515" s="134" t="s">
        <v>873</v>
      </c>
      <c r="W515" s="130"/>
      <c r="X515" s="130"/>
      <c r="Y515" s="130"/>
      <c r="Z515" s="130"/>
      <c r="AA515" s="130"/>
      <c r="AB515" s="130">
        <v>392259</v>
      </c>
      <c r="AC515" s="130"/>
      <c r="AD515" s="130">
        <v>180095</v>
      </c>
      <c r="AE515" s="130">
        <f t="shared" si="7"/>
        <v>572354</v>
      </c>
    </row>
    <row r="516" spans="1:31">
      <c r="A516" s="134" t="s">
        <v>878</v>
      </c>
      <c r="B516" s="130"/>
      <c r="C516" s="130"/>
      <c r="D516" s="130"/>
      <c r="E516" s="130"/>
      <c r="F516" s="130"/>
      <c r="G516" s="130">
        <v>42970</v>
      </c>
      <c r="H516" s="130"/>
      <c r="I516" s="130"/>
      <c r="J516" s="130"/>
      <c r="K516" s="130">
        <v>42970</v>
      </c>
      <c r="V516" s="134" t="s">
        <v>885</v>
      </c>
      <c r="W516" s="130"/>
      <c r="X516" s="130"/>
      <c r="Y516" s="130"/>
      <c r="Z516" s="130"/>
      <c r="AA516" s="130"/>
      <c r="AB516" s="130">
        <v>361677</v>
      </c>
      <c r="AC516" s="130"/>
      <c r="AD516" s="130"/>
      <c r="AE516" s="130">
        <f t="shared" si="7"/>
        <v>361677</v>
      </c>
    </row>
    <row r="517" spans="1:31">
      <c r="A517" s="134" t="s">
        <v>871</v>
      </c>
      <c r="B517" s="130"/>
      <c r="C517" s="130"/>
      <c r="D517" s="130"/>
      <c r="E517" s="130"/>
      <c r="F517" s="130"/>
      <c r="G517" s="130">
        <v>306306</v>
      </c>
      <c r="H517" s="130"/>
      <c r="I517" s="130"/>
      <c r="J517" s="130"/>
      <c r="K517" s="130">
        <v>306306</v>
      </c>
      <c r="V517" s="134" t="s">
        <v>888</v>
      </c>
      <c r="W517" s="130"/>
      <c r="X517" s="130"/>
      <c r="Y517" s="130"/>
      <c r="Z517" s="130"/>
      <c r="AA517" s="130"/>
      <c r="AB517" s="130">
        <v>224600</v>
      </c>
      <c r="AC517" s="130"/>
      <c r="AD517" s="130"/>
      <c r="AE517" s="130">
        <f t="shared" si="7"/>
        <v>224600</v>
      </c>
    </row>
    <row r="518" spans="1:31">
      <c r="A518" s="134" t="s">
        <v>873</v>
      </c>
      <c r="B518" s="130"/>
      <c r="C518" s="130"/>
      <c r="D518" s="130"/>
      <c r="E518" s="130"/>
      <c r="F518" s="130"/>
      <c r="G518" s="130">
        <v>392259</v>
      </c>
      <c r="H518" s="130"/>
      <c r="I518" s="130">
        <v>180095</v>
      </c>
      <c r="J518" s="130"/>
      <c r="K518" s="130">
        <v>572354</v>
      </c>
      <c r="V518" s="134" t="s">
        <v>893</v>
      </c>
      <c r="W518" s="130"/>
      <c r="X518" s="130"/>
      <c r="Y518" s="130"/>
      <c r="Z518" s="130"/>
      <c r="AA518" s="130"/>
      <c r="AB518" s="130">
        <v>183733</v>
      </c>
      <c r="AC518" s="130"/>
      <c r="AD518" s="130"/>
      <c r="AE518" s="130">
        <f t="shared" si="7"/>
        <v>183733</v>
      </c>
    </row>
    <row r="519" spans="1:31">
      <c r="A519" s="134" t="s">
        <v>885</v>
      </c>
      <c r="B519" s="130"/>
      <c r="C519" s="130"/>
      <c r="D519" s="130"/>
      <c r="E519" s="130"/>
      <c r="F519" s="130"/>
      <c r="G519" s="130">
        <v>361677</v>
      </c>
      <c r="H519" s="130"/>
      <c r="I519" s="130"/>
      <c r="J519" s="130"/>
      <c r="K519" s="130">
        <v>361677</v>
      </c>
      <c r="V519" s="134" t="s">
        <v>887</v>
      </c>
      <c r="W519" s="130"/>
      <c r="X519" s="130"/>
      <c r="Y519" s="130"/>
      <c r="Z519" s="130"/>
      <c r="AA519" s="130"/>
      <c r="AB519" s="130">
        <v>1094160</v>
      </c>
      <c r="AC519" s="130"/>
      <c r="AD519" s="130"/>
      <c r="AE519" s="130">
        <f t="shared" si="7"/>
        <v>1094160</v>
      </c>
    </row>
    <row r="520" spans="1:31">
      <c r="A520" s="134" t="s">
        <v>888</v>
      </c>
      <c r="B520" s="130"/>
      <c r="C520" s="130"/>
      <c r="D520" s="130"/>
      <c r="E520" s="130"/>
      <c r="F520" s="130"/>
      <c r="G520" s="130">
        <v>224600</v>
      </c>
      <c r="H520" s="130"/>
      <c r="I520" s="130"/>
      <c r="J520" s="130"/>
      <c r="K520" s="130">
        <v>224600</v>
      </c>
      <c r="V520" s="134" t="s">
        <v>892</v>
      </c>
      <c r="W520" s="130"/>
      <c r="X520" s="130"/>
      <c r="Y520" s="130"/>
      <c r="Z520" s="130"/>
      <c r="AA520" s="130"/>
      <c r="AB520" s="130">
        <v>153000</v>
      </c>
      <c r="AC520" s="130"/>
      <c r="AD520" s="130"/>
      <c r="AE520" s="130">
        <f t="shared" si="7"/>
        <v>153000</v>
      </c>
    </row>
    <row r="521" spans="1:31">
      <c r="A521" s="134" t="s">
        <v>893</v>
      </c>
      <c r="B521" s="130"/>
      <c r="C521" s="130"/>
      <c r="D521" s="130"/>
      <c r="E521" s="130"/>
      <c r="F521" s="130"/>
      <c r="G521" s="130">
        <v>183733</v>
      </c>
      <c r="H521" s="130"/>
      <c r="I521" s="130"/>
      <c r="J521" s="130"/>
      <c r="K521" s="130">
        <v>183733</v>
      </c>
      <c r="V521" s="134" t="s">
        <v>897</v>
      </c>
      <c r="W521" s="130"/>
      <c r="X521" s="130"/>
      <c r="Y521" s="130"/>
      <c r="Z521" s="130"/>
      <c r="AA521" s="130"/>
      <c r="AB521" s="130">
        <v>681843</v>
      </c>
      <c r="AC521" s="130"/>
      <c r="AD521" s="130"/>
      <c r="AE521" s="130">
        <f t="shared" si="7"/>
        <v>681843</v>
      </c>
    </row>
    <row r="522" spans="1:31">
      <c r="A522" s="134" t="s">
        <v>887</v>
      </c>
      <c r="B522" s="130"/>
      <c r="C522" s="130"/>
      <c r="D522" s="130"/>
      <c r="E522" s="130"/>
      <c r="F522" s="130"/>
      <c r="G522" s="130">
        <v>1094160</v>
      </c>
      <c r="H522" s="130"/>
      <c r="I522" s="130"/>
      <c r="J522" s="130"/>
      <c r="K522" s="130">
        <v>1094160</v>
      </c>
      <c r="V522" s="134" t="s">
        <v>902</v>
      </c>
      <c r="W522" s="130"/>
      <c r="X522" s="130"/>
      <c r="Y522" s="130"/>
      <c r="Z522" s="130"/>
      <c r="AA522" s="130"/>
      <c r="AB522" s="130">
        <v>51730</v>
      </c>
      <c r="AC522" s="130"/>
      <c r="AD522" s="130"/>
      <c r="AE522" s="130">
        <f t="shared" si="7"/>
        <v>51730</v>
      </c>
    </row>
    <row r="523" spans="1:31">
      <c r="A523" s="134" t="s">
        <v>892</v>
      </c>
      <c r="B523" s="130"/>
      <c r="C523" s="130"/>
      <c r="D523" s="130"/>
      <c r="E523" s="130"/>
      <c r="F523" s="130"/>
      <c r="G523" s="130">
        <v>153000</v>
      </c>
      <c r="H523" s="130"/>
      <c r="I523" s="130"/>
      <c r="J523" s="130"/>
      <c r="K523" s="130">
        <v>153000</v>
      </c>
      <c r="V523" s="134" t="s">
        <v>903</v>
      </c>
      <c r="W523" s="130"/>
      <c r="X523" s="130"/>
      <c r="Y523" s="130"/>
      <c r="Z523" s="130"/>
      <c r="AA523" s="130"/>
      <c r="AB523" s="130">
        <v>555730</v>
      </c>
      <c r="AC523" s="130"/>
      <c r="AD523" s="130"/>
      <c r="AE523" s="130">
        <f t="shared" si="7"/>
        <v>555730</v>
      </c>
    </row>
    <row r="524" spans="1:31">
      <c r="A524" s="134" t="s">
        <v>897</v>
      </c>
      <c r="B524" s="130"/>
      <c r="C524" s="130"/>
      <c r="D524" s="130"/>
      <c r="E524" s="130"/>
      <c r="F524" s="130"/>
      <c r="G524" s="130">
        <v>681843</v>
      </c>
      <c r="H524" s="130"/>
      <c r="I524" s="130"/>
      <c r="J524" s="130"/>
      <c r="K524" s="130">
        <v>681843</v>
      </c>
      <c r="V524" s="134" t="s">
        <v>904</v>
      </c>
      <c r="W524" s="130"/>
      <c r="X524" s="130"/>
      <c r="Y524" s="130"/>
      <c r="Z524" s="130"/>
      <c r="AA524" s="130"/>
      <c r="AB524" s="130">
        <v>21980</v>
      </c>
      <c r="AC524" s="130"/>
      <c r="AD524" s="130"/>
      <c r="AE524" s="130">
        <f t="shared" si="7"/>
        <v>21980</v>
      </c>
    </row>
    <row r="525" spans="1:31">
      <c r="A525" s="134" t="s">
        <v>902</v>
      </c>
      <c r="B525" s="130"/>
      <c r="C525" s="130"/>
      <c r="D525" s="130"/>
      <c r="E525" s="130"/>
      <c r="F525" s="130"/>
      <c r="G525" s="130">
        <v>51730</v>
      </c>
      <c r="H525" s="130"/>
      <c r="I525" s="130"/>
      <c r="J525" s="130"/>
      <c r="K525" s="130">
        <v>51730</v>
      </c>
      <c r="V525" s="134" t="s">
        <v>910</v>
      </c>
      <c r="W525" s="130"/>
      <c r="X525" s="130"/>
      <c r="Y525" s="130"/>
      <c r="Z525" s="130"/>
      <c r="AA525" s="130"/>
      <c r="AB525" s="130">
        <v>3480214</v>
      </c>
      <c r="AC525" s="130"/>
      <c r="AD525" s="130"/>
      <c r="AE525" s="130">
        <f t="shared" si="7"/>
        <v>3480214</v>
      </c>
    </row>
    <row r="526" spans="1:31">
      <c r="A526" s="134" t="s">
        <v>903</v>
      </c>
      <c r="B526" s="130"/>
      <c r="C526" s="130"/>
      <c r="D526" s="130"/>
      <c r="E526" s="130"/>
      <c r="F526" s="130"/>
      <c r="G526" s="130">
        <v>555730</v>
      </c>
      <c r="H526" s="130"/>
      <c r="I526" s="130"/>
      <c r="J526" s="130"/>
      <c r="K526" s="130">
        <v>555730</v>
      </c>
      <c r="V526" s="134" t="s">
        <v>911</v>
      </c>
      <c r="W526" s="130"/>
      <c r="X526" s="130"/>
      <c r="Y526" s="130"/>
      <c r="Z526" s="130"/>
      <c r="AA526" s="130"/>
      <c r="AB526" s="130">
        <v>1321960</v>
      </c>
      <c r="AC526" s="130"/>
      <c r="AD526" s="130"/>
      <c r="AE526" s="130">
        <f t="shared" si="7"/>
        <v>1321960</v>
      </c>
    </row>
    <row r="527" spans="1:31">
      <c r="A527" s="134" t="s">
        <v>904</v>
      </c>
      <c r="B527" s="130"/>
      <c r="C527" s="130"/>
      <c r="D527" s="130"/>
      <c r="E527" s="130"/>
      <c r="F527" s="130"/>
      <c r="G527" s="130">
        <v>21980</v>
      </c>
      <c r="H527" s="130"/>
      <c r="I527" s="130"/>
      <c r="J527" s="130"/>
      <c r="K527" s="130">
        <v>21980</v>
      </c>
      <c r="V527" s="134" t="s">
        <v>914</v>
      </c>
      <c r="W527" s="130"/>
      <c r="X527" s="130"/>
      <c r="Y527" s="130"/>
      <c r="Z527" s="130"/>
      <c r="AA527" s="130"/>
      <c r="AB527" s="130">
        <v>11366</v>
      </c>
      <c r="AC527" s="130"/>
      <c r="AD527" s="130">
        <v>6311</v>
      </c>
      <c r="AE527" s="130">
        <f t="shared" si="7"/>
        <v>17677</v>
      </c>
    </row>
    <row r="528" spans="1:31">
      <c r="A528" s="134" t="s">
        <v>910</v>
      </c>
      <c r="B528" s="130"/>
      <c r="C528" s="130"/>
      <c r="D528" s="130"/>
      <c r="E528" s="130"/>
      <c r="F528" s="130"/>
      <c r="G528" s="130">
        <v>3480214</v>
      </c>
      <c r="H528" s="130"/>
      <c r="I528" s="130"/>
      <c r="J528" s="130"/>
      <c r="K528" s="130">
        <v>3480214</v>
      </c>
      <c r="V528" s="134" t="s">
        <v>916</v>
      </c>
      <c r="W528" s="130"/>
      <c r="X528" s="130"/>
      <c r="Y528" s="130"/>
      <c r="Z528" s="130"/>
      <c r="AA528" s="130"/>
      <c r="AB528" s="130">
        <v>7468063</v>
      </c>
      <c r="AC528" s="130"/>
      <c r="AD528" s="130"/>
      <c r="AE528" s="130">
        <f t="shared" si="7"/>
        <v>7468063</v>
      </c>
    </row>
    <row r="529" spans="1:31">
      <c r="A529" s="134" t="s">
        <v>911</v>
      </c>
      <c r="B529" s="130"/>
      <c r="C529" s="130"/>
      <c r="D529" s="130"/>
      <c r="E529" s="130"/>
      <c r="F529" s="130"/>
      <c r="G529" s="130">
        <v>1321960</v>
      </c>
      <c r="H529" s="130"/>
      <c r="I529" s="130"/>
      <c r="J529" s="130"/>
      <c r="K529" s="130">
        <v>1321960</v>
      </c>
      <c r="V529" s="134" t="s">
        <v>918</v>
      </c>
      <c r="W529" s="130"/>
      <c r="X529" s="130"/>
      <c r="Y529" s="130"/>
      <c r="Z529" s="130"/>
      <c r="AA529" s="130"/>
      <c r="AB529" s="130">
        <v>215760</v>
      </c>
      <c r="AC529" s="130"/>
      <c r="AD529" s="130"/>
      <c r="AE529" s="130">
        <f t="shared" si="7"/>
        <v>215760</v>
      </c>
    </row>
    <row r="530" spans="1:31">
      <c r="A530" s="134" t="s">
        <v>914</v>
      </c>
      <c r="B530" s="130"/>
      <c r="C530" s="130"/>
      <c r="D530" s="130"/>
      <c r="E530" s="130"/>
      <c r="F530" s="130"/>
      <c r="G530" s="130">
        <v>11366</v>
      </c>
      <c r="H530" s="130"/>
      <c r="I530" s="130">
        <v>6311</v>
      </c>
      <c r="J530" s="130"/>
      <c r="K530" s="130">
        <v>17677</v>
      </c>
      <c r="V530" s="134" t="s">
        <v>50</v>
      </c>
      <c r="W530" s="130"/>
      <c r="X530" s="130"/>
      <c r="Y530" s="130"/>
      <c r="Z530" s="130"/>
      <c r="AA530" s="130"/>
      <c r="AB530" s="130">
        <v>10295869</v>
      </c>
      <c r="AC530" s="130">
        <v>358487</v>
      </c>
      <c r="AD530" s="130">
        <v>582879</v>
      </c>
      <c r="AE530" s="130">
        <f t="shared" si="7"/>
        <v>11237235</v>
      </c>
    </row>
    <row r="531" spans="1:31">
      <c r="A531" s="134" t="s">
        <v>916</v>
      </c>
      <c r="B531" s="130"/>
      <c r="C531" s="130"/>
      <c r="D531" s="130"/>
      <c r="E531" s="130"/>
      <c r="F531" s="130"/>
      <c r="G531" s="130">
        <v>7468063</v>
      </c>
      <c r="H531" s="130"/>
      <c r="I531" s="130"/>
      <c r="J531" s="130"/>
      <c r="K531" s="130">
        <v>7468063</v>
      </c>
      <c r="V531" s="134" t="s">
        <v>919</v>
      </c>
      <c r="W531" s="130"/>
      <c r="X531" s="130"/>
      <c r="Y531" s="130"/>
      <c r="Z531" s="130"/>
      <c r="AA531" s="130"/>
      <c r="AB531" s="130">
        <v>1880000</v>
      </c>
      <c r="AC531" s="130"/>
      <c r="AD531" s="130"/>
      <c r="AE531" s="130">
        <f t="shared" si="7"/>
        <v>1880000</v>
      </c>
    </row>
    <row r="532" spans="1:31">
      <c r="A532" s="134" t="s">
        <v>918</v>
      </c>
      <c r="B532" s="130"/>
      <c r="C532" s="130"/>
      <c r="D532" s="130"/>
      <c r="E532" s="130"/>
      <c r="F532" s="130"/>
      <c r="G532" s="130">
        <v>215760</v>
      </c>
      <c r="H532" s="130"/>
      <c r="I532" s="130"/>
      <c r="J532" s="130"/>
      <c r="K532" s="130">
        <v>215760</v>
      </c>
      <c r="V532" s="134" t="s">
        <v>920</v>
      </c>
      <c r="W532" s="130"/>
      <c r="X532" s="130"/>
      <c r="Y532" s="130"/>
      <c r="Z532" s="130"/>
      <c r="AA532" s="130"/>
      <c r="AB532" s="130">
        <v>779688</v>
      </c>
      <c r="AC532" s="130"/>
      <c r="AD532" s="130"/>
      <c r="AE532" s="130">
        <f t="shared" si="7"/>
        <v>779688</v>
      </c>
    </row>
    <row r="533" spans="1:31">
      <c r="A533" s="134" t="s">
        <v>50</v>
      </c>
      <c r="B533" s="130"/>
      <c r="C533" s="130"/>
      <c r="D533" s="130"/>
      <c r="E533" s="130"/>
      <c r="F533" s="130"/>
      <c r="G533" s="130">
        <v>10295869</v>
      </c>
      <c r="H533" s="130">
        <v>358487</v>
      </c>
      <c r="I533" s="130">
        <v>582879</v>
      </c>
      <c r="J533" s="130"/>
      <c r="K533" s="130">
        <v>11237235</v>
      </c>
      <c r="V533" s="134" t="s">
        <v>921</v>
      </c>
      <c r="W533" s="130"/>
      <c r="X533" s="130"/>
      <c r="Y533" s="130"/>
      <c r="Z533" s="130"/>
      <c r="AA533" s="130"/>
      <c r="AB533" s="130">
        <v>90993</v>
      </c>
      <c r="AC533" s="130"/>
      <c r="AD533" s="130"/>
      <c r="AE533" s="130">
        <f t="shared" si="7"/>
        <v>90993</v>
      </c>
    </row>
    <row r="534" spans="1:31">
      <c r="A534" s="134" t="s">
        <v>919</v>
      </c>
      <c r="B534" s="130"/>
      <c r="C534" s="130"/>
      <c r="D534" s="130"/>
      <c r="E534" s="130"/>
      <c r="F534" s="130"/>
      <c r="G534" s="130">
        <v>1880000</v>
      </c>
      <c r="H534" s="130"/>
      <c r="I534" s="130"/>
      <c r="J534" s="130"/>
      <c r="K534" s="130">
        <v>1880000</v>
      </c>
      <c r="V534" s="134" t="s">
        <v>923</v>
      </c>
      <c r="W534" s="130"/>
      <c r="X534" s="130"/>
      <c r="Y534" s="130"/>
      <c r="Z534" s="130"/>
      <c r="AA534" s="130"/>
      <c r="AB534" s="130">
        <v>600000</v>
      </c>
      <c r="AC534" s="130"/>
      <c r="AD534" s="130"/>
      <c r="AE534" s="130">
        <f t="shared" si="7"/>
        <v>600000</v>
      </c>
    </row>
    <row r="535" spans="1:31">
      <c r="A535" s="134" t="s">
        <v>920</v>
      </c>
      <c r="B535" s="130"/>
      <c r="C535" s="130"/>
      <c r="D535" s="130"/>
      <c r="E535" s="130"/>
      <c r="F535" s="130"/>
      <c r="G535" s="130">
        <v>779688</v>
      </c>
      <c r="H535" s="130"/>
      <c r="I535" s="130"/>
      <c r="J535" s="130"/>
      <c r="K535" s="130">
        <v>779688</v>
      </c>
      <c r="V535" s="134" t="s">
        <v>924</v>
      </c>
      <c r="W535" s="130"/>
      <c r="X535" s="130"/>
      <c r="Y535" s="130"/>
      <c r="Z535" s="130"/>
      <c r="AA535" s="130"/>
      <c r="AB535" s="130">
        <v>650001</v>
      </c>
      <c r="AC535" s="130"/>
      <c r="AD535" s="130"/>
      <c r="AE535" s="130">
        <f t="shared" si="7"/>
        <v>650001</v>
      </c>
    </row>
    <row r="536" spans="1:31">
      <c r="A536" s="134" t="s">
        <v>921</v>
      </c>
      <c r="B536" s="130"/>
      <c r="C536" s="130"/>
      <c r="D536" s="130"/>
      <c r="E536" s="130"/>
      <c r="F536" s="130"/>
      <c r="G536" s="130">
        <v>90993</v>
      </c>
      <c r="H536" s="130"/>
      <c r="I536" s="130"/>
      <c r="J536" s="130"/>
      <c r="K536" s="130">
        <v>90993</v>
      </c>
      <c r="V536" s="134" t="s">
        <v>926</v>
      </c>
      <c r="W536" s="130"/>
      <c r="X536" s="130"/>
      <c r="Y536" s="130"/>
      <c r="Z536" s="130"/>
      <c r="AA536" s="130"/>
      <c r="AB536" s="130">
        <v>208845</v>
      </c>
      <c r="AC536" s="130"/>
      <c r="AD536" s="130"/>
      <c r="AE536" s="130">
        <f t="shared" si="7"/>
        <v>208845</v>
      </c>
    </row>
    <row r="537" spans="1:31">
      <c r="A537" s="134" t="s">
        <v>923</v>
      </c>
      <c r="B537" s="130"/>
      <c r="C537" s="130"/>
      <c r="D537" s="130"/>
      <c r="E537" s="130"/>
      <c r="F537" s="130"/>
      <c r="G537" s="130">
        <v>600000</v>
      </c>
      <c r="H537" s="130"/>
      <c r="I537" s="130"/>
      <c r="J537" s="130">
        <v>200000</v>
      </c>
      <c r="K537" s="130">
        <v>800000</v>
      </c>
      <c r="V537" s="134" t="s">
        <v>930</v>
      </c>
      <c r="W537" s="130"/>
      <c r="X537" s="130"/>
      <c r="Y537" s="130"/>
      <c r="Z537" s="130"/>
      <c r="AA537" s="130"/>
      <c r="AB537" s="130">
        <v>33945</v>
      </c>
      <c r="AC537" s="130"/>
      <c r="AD537" s="130"/>
      <c r="AE537" s="130">
        <f t="shared" si="7"/>
        <v>33945</v>
      </c>
    </row>
    <row r="538" spans="1:31">
      <c r="A538" s="134" t="s">
        <v>924</v>
      </c>
      <c r="B538" s="130"/>
      <c r="C538" s="130"/>
      <c r="D538" s="130"/>
      <c r="E538" s="130"/>
      <c r="F538" s="130"/>
      <c r="G538" s="130">
        <v>650001</v>
      </c>
      <c r="H538" s="130"/>
      <c r="I538" s="130"/>
      <c r="J538" s="130"/>
      <c r="K538" s="130">
        <v>650001</v>
      </c>
      <c r="V538" s="134" t="s">
        <v>932</v>
      </c>
      <c r="W538" s="130"/>
      <c r="X538" s="130"/>
      <c r="Y538" s="130"/>
      <c r="Z538" s="130"/>
      <c r="AA538" s="130"/>
      <c r="AB538" s="130">
        <v>98989</v>
      </c>
      <c r="AC538" s="130"/>
      <c r="AD538" s="130"/>
      <c r="AE538" s="130">
        <f t="shared" si="7"/>
        <v>98989</v>
      </c>
    </row>
    <row r="539" spans="1:31">
      <c r="A539" s="134" t="s">
        <v>926</v>
      </c>
      <c r="B539" s="130"/>
      <c r="C539" s="130"/>
      <c r="D539" s="130"/>
      <c r="E539" s="130"/>
      <c r="F539" s="130"/>
      <c r="G539" s="130">
        <v>208845</v>
      </c>
      <c r="H539" s="130"/>
      <c r="I539" s="130"/>
      <c r="J539" s="130"/>
      <c r="K539" s="130">
        <v>208845</v>
      </c>
      <c r="V539" s="134" t="s">
        <v>935</v>
      </c>
      <c r="W539" s="130"/>
      <c r="X539" s="130"/>
      <c r="Y539" s="130"/>
      <c r="Z539" s="130"/>
      <c r="AA539" s="130"/>
      <c r="AB539" s="130">
        <v>929990</v>
      </c>
      <c r="AC539" s="130"/>
      <c r="AD539" s="130">
        <v>2164991</v>
      </c>
      <c r="AE539" s="130">
        <f t="shared" si="7"/>
        <v>3094981</v>
      </c>
    </row>
    <row r="540" spans="1:31">
      <c r="A540" s="134" t="s">
        <v>930</v>
      </c>
      <c r="B540" s="130"/>
      <c r="C540" s="130"/>
      <c r="D540" s="130"/>
      <c r="E540" s="130"/>
      <c r="F540" s="130"/>
      <c r="G540" s="130">
        <v>33945</v>
      </c>
      <c r="H540" s="130"/>
      <c r="I540" s="130"/>
      <c r="J540" s="130"/>
      <c r="K540" s="130">
        <v>33945</v>
      </c>
      <c r="V540" s="134" t="s">
        <v>929</v>
      </c>
      <c r="W540" s="130"/>
      <c r="X540" s="130"/>
      <c r="Y540" s="130"/>
      <c r="Z540" s="130"/>
      <c r="AA540" s="130"/>
      <c r="AB540" s="130">
        <v>30940</v>
      </c>
      <c r="AC540" s="130"/>
      <c r="AD540" s="130"/>
      <c r="AE540" s="130">
        <f t="shared" si="7"/>
        <v>30940</v>
      </c>
    </row>
    <row r="541" spans="1:31">
      <c r="A541" s="134" t="s">
        <v>932</v>
      </c>
      <c r="B541" s="130"/>
      <c r="C541" s="130"/>
      <c r="D541" s="130"/>
      <c r="E541" s="130"/>
      <c r="F541" s="130"/>
      <c r="G541" s="130">
        <v>98989</v>
      </c>
      <c r="H541" s="130"/>
      <c r="I541" s="130"/>
      <c r="J541" s="130"/>
      <c r="K541" s="130">
        <v>98989</v>
      </c>
      <c r="V541" s="134" t="s">
        <v>941</v>
      </c>
      <c r="W541" s="130"/>
      <c r="X541" s="130"/>
      <c r="Y541" s="130"/>
      <c r="Z541" s="130"/>
      <c r="AA541" s="130"/>
      <c r="AB541" s="130">
        <v>647690</v>
      </c>
      <c r="AC541" s="130"/>
      <c r="AD541" s="130">
        <v>124852</v>
      </c>
      <c r="AE541" s="130">
        <f t="shared" si="7"/>
        <v>772542</v>
      </c>
    </row>
    <row r="542" spans="1:31">
      <c r="A542" s="134" t="s">
        <v>935</v>
      </c>
      <c r="B542" s="130"/>
      <c r="C542" s="130"/>
      <c r="D542" s="130"/>
      <c r="E542" s="130"/>
      <c r="F542" s="130"/>
      <c r="G542" s="130">
        <v>929990</v>
      </c>
      <c r="H542" s="130"/>
      <c r="I542" s="130">
        <v>2164991</v>
      </c>
      <c r="J542" s="130"/>
      <c r="K542" s="130">
        <v>3094981</v>
      </c>
      <c r="V542" s="134" t="s">
        <v>940</v>
      </c>
      <c r="W542" s="130"/>
      <c r="X542" s="130"/>
      <c r="Y542" s="130"/>
      <c r="Z542" s="130"/>
      <c r="AA542" s="130"/>
      <c r="AB542" s="130">
        <v>999900</v>
      </c>
      <c r="AC542" s="130"/>
      <c r="AD542" s="130"/>
      <c r="AE542" s="130">
        <f t="shared" si="7"/>
        <v>999900</v>
      </c>
    </row>
    <row r="543" spans="1:31">
      <c r="A543" s="134" t="s">
        <v>929</v>
      </c>
      <c r="B543" s="130"/>
      <c r="C543" s="130"/>
      <c r="D543" s="130"/>
      <c r="E543" s="130"/>
      <c r="F543" s="130"/>
      <c r="G543" s="130">
        <v>30940</v>
      </c>
      <c r="H543" s="130"/>
      <c r="I543" s="130"/>
      <c r="J543" s="130"/>
      <c r="K543" s="130">
        <v>30940</v>
      </c>
      <c r="V543" s="134" t="s">
        <v>933</v>
      </c>
      <c r="W543" s="130"/>
      <c r="X543" s="130"/>
      <c r="Y543" s="130"/>
      <c r="Z543" s="130"/>
      <c r="AA543" s="130"/>
      <c r="AB543" s="130">
        <v>95557</v>
      </c>
      <c r="AC543" s="130"/>
      <c r="AD543" s="130"/>
      <c r="AE543" s="130">
        <f t="shared" si="7"/>
        <v>95557</v>
      </c>
    </row>
    <row r="544" spans="1:31">
      <c r="A544" s="134" t="s">
        <v>941</v>
      </c>
      <c r="B544" s="130"/>
      <c r="C544" s="130"/>
      <c r="D544" s="130"/>
      <c r="E544" s="130"/>
      <c r="F544" s="130"/>
      <c r="G544" s="130">
        <v>647690</v>
      </c>
      <c r="H544" s="130"/>
      <c r="I544" s="130">
        <v>124852</v>
      </c>
      <c r="J544" s="130"/>
      <c r="K544" s="130">
        <v>772542</v>
      </c>
      <c r="V544" s="134" t="s">
        <v>937</v>
      </c>
      <c r="W544" s="130"/>
      <c r="X544" s="130"/>
      <c r="Y544" s="130"/>
      <c r="Z544" s="130"/>
      <c r="AA544" s="130"/>
      <c r="AB544" s="130">
        <v>69990</v>
      </c>
      <c r="AC544" s="130"/>
      <c r="AD544" s="130"/>
      <c r="AE544" s="130">
        <f t="shared" si="7"/>
        <v>69990</v>
      </c>
    </row>
    <row r="545" spans="1:31">
      <c r="A545" s="134" t="s">
        <v>940</v>
      </c>
      <c r="B545" s="130"/>
      <c r="C545" s="130"/>
      <c r="D545" s="130"/>
      <c r="E545" s="130"/>
      <c r="F545" s="130"/>
      <c r="G545" s="130">
        <v>999900</v>
      </c>
      <c r="H545" s="130"/>
      <c r="I545" s="130"/>
      <c r="J545" s="130"/>
      <c r="K545" s="130">
        <v>999900</v>
      </c>
      <c r="V545" s="134" t="s">
        <v>946</v>
      </c>
      <c r="W545" s="130"/>
      <c r="X545" s="130"/>
      <c r="Y545" s="130"/>
      <c r="Z545" s="130"/>
      <c r="AA545" s="130"/>
      <c r="AB545" s="130">
        <v>3944850</v>
      </c>
      <c r="AC545" s="130"/>
      <c r="AD545" s="130"/>
      <c r="AE545" s="130">
        <f t="shared" si="7"/>
        <v>3944850</v>
      </c>
    </row>
    <row r="546" spans="1:31">
      <c r="A546" s="134" t="s">
        <v>933</v>
      </c>
      <c r="B546" s="130"/>
      <c r="C546" s="130"/>
      <c r="D546" s="130"/>
      <c r="E546" s="130"/>
      <c r="F546" s="130"/>
      <c r="G546" s="130">
        <v>95557</v>
      </c>
      <c r="H546" s="130"/>
      <c r="I546" s="130"/>
      <c r="J546" s="130"/>
      <c r="K546" s="130">
        <v>95557</v>
      </c>
      <c r="V546" s="134" t="s">
        <v>943</v>
      </c>
      <c r="W546" s="130"/>
      <c r="X546" s="130"/>
      <c r="Y546" s="130"/>
      <c r="Z546" s="130"/>
      <c r="AA546" s="130"/>
      <c r="AB546" s="130">
        <v>8990</v>
      </c>
      <c r="AC546" s="130"/>
      <c r="AD546" s="130"/>
      <c r="AE546" s="130">
        <f t="shared" si="7"/>
        <v>8990</v>
      </c>
    </row>
    <row r="547" spans="1:31">
      <c r="A547" s="134" t="s">
        <v>937</v>
      </c>
      <c r="B547" s="130"/>
      <c r="C547" s="130"/>
      <c r="D547" s="130"/>
      <c r="E547" s="130"/>
      <c r="F547" s="130"/>
      <c r="G547" s="130">
        <v>69990</v>
      </c>
      <c r="H547" s="130"/>
      <c r="I547" s="130"/>
      <c r="J547" s="130"/>
      <c r="K547" s="130">
        <v>69990</v>
      </c>
      <c r="V547" s="134" t="s">
        <v>951</v>
      </c>
      <c r="W547" s="130"/>
      <c r="X547" s="130"/>
      <c r="Y547" s="130"/>
      <c r="Z547" s="130"/>
      <c r="AA547" s="130"/>
      <c r="AB547" s="130">
        <v>179990</v>
      </c>
      <c r="AC547" s="130"/>
      <c r="AD547" s="130"/>
      <c r="AE547" s="130">
        <f t="shared" si="7"/>
        <v>179990</v>
      </c>
    </row>
    <row r="548" spans="1:31">
      <c r="A548" s="134" t="s">
        <v>946</v>
      </c>
      <c r="B548" s="130"/>
      <c r="C548" s="130"/>
      <c r="D548" s="130"/>
      <c r="E548" s="130"/>
      <c r="F548" s="130"/>
      <c r="G548" s="130">
        <v>3944850</v>
      </c>
      <c r="H548" s="130"/>
      <c r="I548" s="130"/>
      <c r="J548" s="130"/>
      <c r="K548" s="130">
        <v>3944850</v>
      </c>
      <c r="V548" s="134" t="s">
        <v>948</v>
      </c>
      <c r="W548" s="130"/>
      <c r="X548" s="130"/>
      <c r="Y548" s="130"/>
      <c r="Z548" s="130"/>
      <c r="AA548" s="130"/>
      <c r="AB548" s="130">
        <v>271970</v>
      </c>
      <c r="AC548" s="130"/>
      <c r="AD548" s="130"/>
      <c r="AE548" s="130">
        <f t="shared" si="7"/>
        <v>271970</v>
      </c>
    </row>
    <row r="549" spans="1:31">
      <c r="A549" s="134" t="s">
        <v>943</v>
      </c>
      <c r="B549" s="130"/>
      <c r="C549" s="130"/>
      <c r="D549" s="130"/>
      <c r="E549" s="130"/>
      <c r="F549" s="130"/>
      <c r="G549" s="130">
        <v>8990</v>
      </c>
      <c r="H549" s="130"/>
      <c r="I549" s="130"/>
      <c r="J549" s="130"/>
      <c r="K549" s="130">
        <v>8990</v>
      </c>
      <c r="V549" s="134" t="s">
        <v>950</v>
      </c>
      <c r="W549" s="130"/>
      <c r="X549" s="130"/>
      <c r="Y549" s="130"/>
      <c r="Z549" s="130"/>
      <c r="AA549" s="130"/>
      <c r="AB549" s="130">
        <v>1086940</v>
      </c>
      <c r="AC549" s="130"/>
      <c r="AD549" s="130"/>
      <c r="AE549" s="130">
        <f t="shared" si="7"/>
        <v>1086940</v>
      </c>
    </row>
    <row r="550" spans="1:31">
      <c r="A550" s="134" t="s">
        <v>951</v>
      </c>
      <c r="B550" s="130"/>
      <c r="C550" s="130"/>
      <c r="D550" s="130"/>
      <c r="E550" s="130"/>
      <c r="F550" s="130"/>
      <c r="G550" s="130">
        <v>179990</v>
      </c>
      <c r="H550" s="130"/>
      <c r="I550" s="130"/>
      <c r="J550" s="130"/>
      <c r="K550" s="130">
        <v>179990</v>
      </c>
      <c r="V550" s="134" t="s">
        <v>953</v>
      </c>
      <c r="W550" s="130"/>
      <c r="X550" s="130"/>
      <c r="Y550" s="130"/>
      <c r="Z550" s="130"/>
      <c r="AA550" s="130"/>
      <c r="AB550" s="130">
        <v>154980</v>
      </c>
      <c r="AC550" s="130"/>
      <c r="AD550" s="130"/>
      <c r="AE550" s="130">
        <f t="shared" si="7"/>
        <v>154980</v>
      </c>
    </row>
    <row r="551" spans="1:31">
      <c r="A551" s="134" t="s">
        <v>948</v>
      </c>
      <c r="B551" s="130"/>
      <c r="C551" s="130"/>
      <c r="D551" s="130"/>
      <c r="E551" s="130"/>
      <c r="F551" s="130"/>
      <c r="G551" s="130">
        <v>271970</v>
      </c>
      <c r="H551" s="130"/>
      <c r="I551" s="130"/>
      <c r="J551" s="130"/>
      <c r="K551" s="130">
        <v>271970</v>
      </c>
      <c r="V551" s="134" t="s">
        <v>955</v>
      </c>
      <c r="W551" s="130"/>
      <c r="X551" s="130"/>
      <c r="Y551" s="130"/>
      <c r="Z551" s="130"/>
      <c r="AA551" s="130"/>
      <c r="AB551" s="130">
        <v>363790</v>
      </c>
      <c r="AC551" s="130"/>
      <c r="AD551" s="130"/>
      <c r="AE551" s="130">
        <f t="shared" si="7"/>
        <v>363790</v>
      </c>
    </row>
    <row r="552" spans="1:31">
      <c r="A552" s="134" t="s">
        <v>950</v>
      </c>
      <c r="B552" s="130"/>
      <c r="C552" s="130"/>
      <c r="D552" s="130"/>
      <c r="E552" s="130"/>
      <c r="F552" s="130"/>
      <c r="G552" s="130">
        <v>1086940</v>
      </c>
      <c r="H552" s="130"/>
      <c r="I552" s="130"/>
      <c r="J552" s="130"/>
      <c r="K552" s="130">
        <v>1086940</v>
      </c>
      <c r="V552" s="134" t="s">
        <v>958</v>
      </c>
      <c r="W552" s="130"/>
      <c r="X552" s="130"/>
      <c r="Y552" s="130"/>
      <c r="Z552" s="130"/>
      <c r="AA552" s="130"/>
      <c r="AB552" s="130">
        <v>254980</v>
      </c>
      <c r="AC552" s="130"/>
      <c r="AD552" s="130"/>
      <c r="AE552" s="130">
        <f t="shared" si="7"/>
        <v>254980</v>
      </c>
    </row>
    <row r="553" spans="1:31">
      <c r="A553" s="134" t="s">
        <v>953</v>
      </c>
      <c r="B553" s="130"/>
      <c r="C553" s="130"/>
      <c r="D553" s="130"/>
      <c r="E553" s="130"/>
      <c r="F553" s="130"/>
      <c r="G553" s="130">
        <v>154980</v>
      </c>
      <c r="H553" s="130"/>
      <c r="I553" s="130"/>
      <c r="J553" s="130"/>
      <c r="K553" s="130">
        <v>154980</v>
      </c>
      <c r="V553" s="134" t="s">
        <v>962</v>
      </c>
      <c r="W553" s="130"/>
      <c r="X553" s="130"/>
      <c r="Y553" s="130"/>
      <c r="Z553" s="130"/>
      <c r="AA553" s="130"/>
      <c r="AB553" s="130">
        <v>352951</v>
      </c>
      <c r="AC553" s="130"/>
      <c r="AD553" s="130"/>
      <c r="AE553" s="130">
        <f t="shared" si="7"/>
        <v>352951</v>
      </c>
    </row>
    <row r="554" spans="1:31">
      <c r="A554" s="134" t="s">
        <v>955</v>
      </c>
      <c r="B554" s="130"/>
      <c r="C554" s="130"/>
      <c r="D554" s="130"/>
      <c r="E554" s="130"/>
      <c r="F554" s="130"/>
      <c r="G554" s="130">
        <v>363790</v>
      </c>
      <c r="H554" s="130"/>
      <c r="I554" s="130"/>
      <c r="J554" s="130"/>
      <c r="K554" s="130">
        <v>363790</v>
      </c>
      <c r="V554" s="134" t="s">
        <v>959</v>
      </c>
      <c r="W554" s="130"/>
      <c r="X554" s="130"/>
      <c r="Y554" s="130"/>
      <c r="Z554" s="130"/>
      <c r="AA554" s="130"/>
      <c r="AB554" s="130">
        <v>6950961</v>
      </c>
      <c r="AC554" s="130"/>
      <c r="AD554" s="130"/>
      <c r="AE554" s="130">
        <f t="shared" si="7"/>
        <v>6950961</v>
      </c>
    </row>
    <row r="555" spans="1:31">
      <c r="A555" s="134" t="s">
        <v>958</v>
      </c>
      <c r="B555" s="130"/>
      <c r="C555" s="130"/>
      <c r="D555" s="130"/>
      <c r="E555" s="130"/>
      <c r="F555" s="130"/>
      <c r="G555" s="130">
        <v>254980</v>
      </c>
      <c r="H555" s="130"/>
      <c r="I555" s="130"/>
      <c r="J555" s="130"/>
      <c r="K555" s="130">
        <v>254980</v>
      </c>
      <c r="V555" s="134" t="s">
        <v>963</v>
      </c>
      <c r="W555" s="130"/>
      <c r="X555" s="130"/>
      <c r="Y555" s="130"/>
      <c r="Z555" s="130"/>
      <c r="AA555" s="130"/>
      <c r="AB555" s="130">
        <v>173980</v>
      </c>
      <c r="AC555" s="130"/>
      <c r="AD555" s="130"/>
      <c r="AE555" s="130">
        <f t="shared" si="7"/>
        <v>173980</v>
      </c>
    </row>
    <row r="556" spans="1:31">
      <c r="A556" s="134" t="s">
        <v>962</v>
      </c>
      <c r="B556" s="130"/>
      <c r="C556" s="130"/>
      <c r="D556" s="130"/>
      <c r="E556" s="130"/>
      <c r="F556" s="130"/>
      <c r="G556" s="130">
        <v>352951</v>
      </c>
      <c r="H556" s="130"/>
      <c r="I556" s="130"/>
      <c r="J556" s="130"/>
      <c r="K556" s="130">
        <v>352951</v>
      </c>
      <c r="V556" s="134" t="s">
        <v>960</v>
      </c>
      <c r="W556" s="130"/>
      <c r="X556" s="130"/>
      <c r="Y556" s="130"/>
      <c r="Z556" s="130"/>
      <c r="AA556" s="130"/>
      <c r="AB556" s="130">
        <v>577979</v>
      </c>
      <c r="AC556" s="130"/>
      <c r="AD556" s="130"/>
      <c r="AE556" s="130">
        <f t="shared" si="7"/>
        <v>577979</v>
      </c>
    </row>
    <row r="557" spans="1:31">
      <c r="A557" s="134" t="s">
        <v>959</v>
      </c>
      <c r="B557" s="130"/>
      <c r="C557" s="130"/>
      <c r="D557" s="130"/>
      <c r="E557" s="130"/>
      <c r="F557" s="130"/>
      <c r="G557" s="130">
        <v>6950961</v>
      </c>
      <c r="H557" s="130"/>
      <c r="I557" s="130"/>
      <c r="J557" s="130"/>
      <c r="K557" s="130">
        <v>6950961</v>
      </c>
      <c r="V557" s="134" t="s">
        <v>965</v>
      </c>
      <c r="W557" s="130"/>
      <c r="X557" s="130"/>
      <c r="Y557" s="130"/>
      <c r="Z557" s="130"/>
      <c r="AA557" s="130"/>
      <c r="AB557" s="130">
        <v>653846</v>
      </c>
      <c r="AC557" s="130"/>
      <c r="AD557" s="130"/>
      <c r="AE557" s="130">
        <f t="shared" si="7"/>
        <v>653846</v>
      </c>
    </row>
    <row r="558" spans="1:31">
      <c r="A558" s="134" t="s">
        <v>963</v>
      </c>
      <c r="B558" s="130"/>
      <c r="C558" s="130"/>
      <c r="D558" s="130"/>
      <c r="E558" s="130"/>
      <c r="F558" s="130"/>
      <c r="G558" s="130">
        <v>173980</v>
      </c>
      <c r="H558" s="130"/>
      <c r="I558" s="130"/>
      <c r="J558" s="130"/>
      <c r="K558" s="130">
        <v>173980</v>
      </c>
      <c r="V558" s="134" t="s">
        <v>968</v>
      </c>
      <c r="W558" s="130"/>
      <c r="X558" s="130"/>
      <c r="Y558" s="130"/>
      <c r="Z558" s="130"/>
      <c r="AA558" s="130"/>
      <c r="AB558" s="130">
        <v>339100</v>
      </c>
      <c r="AC558" s="130"/>
      <c r="AD558" s="130"/>
      <c r="AE558" s="130">
        <f t="shared" si="7"/>
        <v>339100</v>
      </c>
    </row>
    <row r="559" spans="1:31">
      <c r="A559" s="134" t="s">
        <v>960</v>
      </c>
      <c r="B559" s="130"/>
      <c r="C559" s="130"/>
      <c r="D559" s="130"/>
      <c r="E559" s="130"/>
      <c r="F559" s="130"/>
      <c r="G559" s="130">
        <v>577979</v>
      </c>
      <c r="H559" s="130"/>
      <c r="I559" s="130"/>
      <c r="J559" s="130"/>
      <c r="K559" s="130">
        <v>577979</v>
      </c>
      <c r="V559" s="134" t="s">
        <v>182</v>
      </c>
      <c r="W559" s="130"/>
      <c r="X559" s="130"/>
      <c r="Y559" s="130"/>
      <c r="Z559" s="130"/>
      <c r="AA559" s="130"/>
      <c r="AB559" s="130">
        <v>2122882</v>
      </c>
      <c r="AC559" s="130">
        <v>1824614</v>
      </c>
      <c r="AD559" s="130"/>
      <c r="AE559" s="130">
        <f t="shared" si="7"/>
        <v>3947496</v>
      </c>
    </row>
    <row r="560" spans="1:31">
      <c r="A560" s="134" t="s">
        <v>965</v>
      </c>
      <c r="B560" s="130"/>
      <c r="C560" s="130"/>
      <c r="D560" s="130"/>
      <c r="E560" s="130"/>
      <c r="F560" s="130"/>
      <c r="G560" s="130">
        <v>653846</v>
      </c>
      <c r="H560" s="130"/>
      <c r="I560" s="130"/>
      <c r="J560" s="130"/>
      <c r="K560" s="130">
        <v>653846</v>
      </c>
      <c r="V560" s="134" t="s">
        <v>972</v>
      </c>
      <c r="W560" s="130"/>
      <c r="X560" s="130"/>
      <c r="Y560" s="130"/>
      <c r="Z560" s="130"/>
      <c r="AA560" s="130"/>
      <c r="AB560" s="130">
        <v>428009</v>
      </c>
      <c r="AC560" s="130"/>
      <c r="AD560" s="130"/>
      <c r="AE560" s="130">
        <f t="shared" si="7"/>
        <v>428009</v>
      </c>
    </row>
    <row r="561" spans="1:31">
      <c r="A561" s="134" t="s">
        <v>968</v>
      </c>
      <c r="B561" s="130"/>
      <c r="C561" s="130"/>
      <c r="D561" s="130"/>
      <c r="E561" s="130"/>
      <c r="F561" s="130"/>
      <c r="G561" s="130">
        <v>339100</v>
      </c>
      <c r="H561" s="130"/>
      <c r="I561" s="130"/>
      <c r="J561" s="130"/>
      <c r="K561" s="130">
        <v>339100</v>
      </c>
      <c r="V561" s="134" t="s">
        <v>973</v>
      </c>
      <c r="W561" s="130"/>
      <c r="X561" s="130"/>
      <c r="Y561" s="130"/>
      <c r="Z561" s="130"/>
      <c r="AA561" s="130"/>
      <c r="AB561" s="130">
        <v>1199990</v>
      </c>
      <c r="AC561" s="130"/>
      <c r="AD561" s="130"/>
      <c r="AE561" s="130">
        <f t="shared" si="7"/>
        <v>1199990</v>
      </c>
    </row>
    <row r="562" spans="1:31">
      <c r="A562" s="134" t="s">
        <v>182</v>
      </c>
      <c r="B562" s="130"/>
      <c r="C562" s="130"/>
      <c r="D562" s="130"/>
      <c r="E562" s="130"/>
      <c r="F562" s="130"/>
      <c r="G562" s="130">
        <v>2122882</v>
      </c>
      <c r="H562" s="130">
        <v>1824614</v>
      </c>
      <c r="I562" s="130"/>
      <c r="J562" s="130"/>
      <c r="K562" s="130">
        <v>3947496</v>
      </c>
      <c r="V562" s="134" t="s">
        <v>93</v>
      </c>
      <c r="W562" s="130"/>
      <c r="X562" s="130"/>
      <c r="Y562" s="130"/>
      <c r="Z562" s="130"/>
      <c r="AA562" s="130"/>
      <c r="AB562" s="130">
        <v>2546092</v>
      </c>
      <c r="AC562" s="130"/>
      <c r="AD562" s="130"/>
      <c r="AE562" s="130">
        <f t="shared" si="7"/>
        <v>2546092</v>
      </c>
    </row>
    <row r="563" spans="1:31">
      <c r="A563" s="134" t="s">
        <v>972</v>
      </c>
      <c r="B563" s="130"/>
      <c r="C563" s="130"/>
      <c r="D563" s="130"/>
      <c r="E563" s="130"/>
      <c r="F563" s="130"/>
      <c r="G563" s="130">
        <v>428009</v>
      </c>
      <c r="H563" s="130"/>
      <c r="I563" s="130"/>
      <c r="J563" s="130"/>
      <c r="K563" s="130">
        <v>428009</v>
      </c>
      <c r="V563" s="134" t="s">
        <v>981</v>
      </c>
      <c r="W563" s="130"/>
      <c r="X563" s="130"/>
      <c r="Y563" s="130"/>
      <c r="Z563" s="130"/>
      <c r="AA563" s="130"/>
      <c r="AB563" s="130">
        <v>498980</v>
      </c>
      <c r="AC563" s="130">
        <v>496990</v>
      </c>
      <c r="AD563" s="130"/>
      <c r="AE563" s="130">
        <f t="shared" si="7"/>
        <v>995970</v>
      </c>
    </row>
    <row r="564" spans="1:31">
      <c r="A564" s="134" t="s">
        <v>973</v>
      </c>
      <c r="B564" s="130"/>
      <c r="C564" s="130"/>
      <c r="D564" s="130"/>
      <c r="E564" s="130"/>
      <c r="F564" s="130"/>
      <c r="G564" s="130">
        <v>1199990</v>
      </c>
      <c r="H564" s="130"/>
      <c r="I564" s="130"/>
      <c r="J564" s="130"/>
      <c r="K564" s="130">
        <v>1199990</v>
      </c>
      <c r="V564" s="134" t="s">
        <v>977</v>
      </c>
      <c r="W564" s="130"/>
      <c r="X564" s="130"/>
      <c r="Y564" s="130"/>
      <c r="Z564" s="130"/>
      <c r="AA564" s="130"/>
      <c r="AB564" s="130">
        <v>16989099</v>
      </c>
      <c r="AC564" s="130"/>
      <c r="AD564" s="130">
        <v>3694583</v>
      </c>
      <c r="AE564" s="130">
        <f t="shared" si="7"/>
        <v>20683682</v>
      </c>
    </row>
    <row r="565" spans="1:31">
      <c r="A565" s="134" t="s">
        <v>93</v>
      </c>
      <c r="B565" s="130"/>
      <c r="C565" s="130"/>
      <c r="D565" s="130"/>
      <c r="E565" s="130"/>
      <c r="F565" s="130"/>
      <c r="G565" s="130">
        <v>2546092</v>
      </c>
      <c r="H565" s="130"/>
      <c r="I565" s="130"/>
      <c r="J565" s="130"/>
      <c r="K565" s="130">
        <v>2546092</v>
      </c>
      <c r="V565" s="134" t="s">
        <v>978</v>
      </c>
      <c r="W565" s="130"/>
      <c r="X565" s="130"/>
      <c r="Y565" s="130"/>
      <c r="Z565" s="130"/>
      <c r="AA565" s="130"/>
      <c r="AB565" s="130">
        <v>655665</v>
      </c>
      <c r="AC565" s="130"/>
      <c r="AD565" s="130"/>
      <c r="AE565" s="130">
        <f t="shared" si="7"/>
        <v>655665</v>
      </c>
    </row>
    <row r="566" spans="1:31">
      <c r="A566" s="134" t="s">
        <v>981</v>
      </c>
      <c r="B566" s="130"/>
      <c r="C566" s="130"/>
      <c r="D566" s="130"/>
      <c r="E566" s="130"/>
      <c r="F566" s="130"/>
      <c r="G566" s="130">
        <v>498980</v>
      </c>
      <c r="H566" s="130">
        <v>496990</v>
      </c>
      <c r="I566" s="130"/>
      <c r="J566" s="130"/>
      <c r="K566" s="130">
        <v>995970</v>
      </c>
      <c r="V566" s="134" t="s">
        <v>287</v>
      </c>
      <c r="W566" s="130">
        <v>386750</v>
      </c>
      <c r="X566" s="130"/>
      <c r="Y566" s="130"/>
      <c r="Z566" s="130"/>
      <c r="AA566" s="130"/>
      <c r="AB566" s="130"/>
      <c r="AC566" s="130"/>
      <c r="AD566" s="130"/>
      <c r="AE566" s="130">
        <f t="shared" si="7"/>
        <v>386750</v>
      </c>
    </row>
    <row r="567" spans="1:31">
      <c r="A567" s="134" t="s">
        <v>977</v>
      </c>
      <c r="B567" s="130"/>
      <c r="C567" s="130"/>
      <c r="D567" s="130"/>
      <c r="E567" s="130"/>
      <c r="F567" s="130"/>
      <c r="G567" s="130">
        <v>16989099</v>
      </c>
      <c r="H567" s="130"/>
      <c r="I567" s="130">
        <v>3694583</v>
      </c>
      <c r="J567" s="130"/>
      <c r="K567" s="130">
        <v>20683682</v>
      </c>
      <c r="V567" s="134" t="s">
        <v>983</v>
      </c>
      <c r="W567" s="130"/>
      <c r="X567" s="130"/>
      <c r="Y567" s="130"/>
      <c r="Z567" s="130"/>
      <c r="AA567" s="130"/>
      <c r="AB567" s="130">
        <v>94950</v>
      </c>
      <c r="AC567" s="130"/>
      <c r="AD567" s="130"/>
      <c r="AE567" s="130">
        <f t="shared" ref="AE567:AE620" si="8">SUM(W567:AD567)</f>
        <v>94950</v>
      </c>
    </row>
    <row r="568" spans="1:31">
      <c r="A568" s="134" t="s">
        <v>978</v>
      </c>
      <c r="B568" s="130"/>
      <c r="C568" s="130"/>
      <c r="D568" s="130"/>
      <c r="E568" s="130"/>
      <c r="F568" s="130"/>
      <c r="G568" s="130">
        <v>655665</v>
      </c>
      <c r="H568" s="130"/>
      <c r="I568" s="130"/>
      <c r="J568" s="130"/>
      <c r="K568" s="130">
        <v>655665</v>
      </c>
      <c r="V568" s="134" t="s">
        <v>984</v>
      </c>
      <c r="W568" s="130"/>
      <c r="X568" s="130"/>
      <c r="Y568" s="130"/>
      <c r="Z568" s="130"/>
      <c r="AA568" s="130"/>
      <c r="AB568" s="130">
        <v>161940</v>
      </c>
      <c r="AC568" s="130"/>
      <c r="AD568" s="130"/>
      <c r="AE568" s="130">
        <f t="shared" si="8"/>
        <v>161940</v>
      </c>
    </row>
    <row r="569" spans="1:31">
      <c r="A569" s="134" t="s">
        <v>287</v>
      </c>
      <c r="B569" s="130">
        <v>386750</v>
      </c>
      <c r="C569" s="130"/>
      <c r="D569" s="130"/>
      <c r="E569" s="130"/>
      <c r="F569" s="130"/>
      <c r="G569" s="130"/>
      <c r="H569" s="130"/>
      <c r="I569" s="130"/>
      <c r="J569" s="130"/>
      <c r="K569" s="130">
        <v>386750</v>
      </c>
      <c r="V569" s="134" t="s">
        <v>992</v>
      </c>
      <c r="W569" s="130"/>
      <c r="X569" s="130"/>
      <c r="Y569" s="130"/>
      <c r="Z569" s="130"/>
      <c r="AA569" s="130"/>
      <c r="AB569" s="130">
        <v>218549</v>
      </c>
      <c r="AC569" s="130"/>
      <c r="AD569" s="130"/>
      <c r="AE569" s="130">
        <f t="shared" si="8"/>
        <v>218549</v>
      </c>
    </row>
    <row r="570" spans="1:31">
      <c r="A570" s="134" t="s">
        <v>983</v>
      </c>
      <c r="B570" s="130"/>
      <c r="C570" s="130"/>
      <c r="D570" s="130"/>
      <c r="E570" s="130"/>
      <c r="F570" s="130"/>
      <c r="G570" s="130">
        <v>94950</v>
      </c>
      <c r="H570" s="130"/>
      <c r="I570" s="130"/>
      <c r="J570" s="130"/>
      <c r="K570" s="130">
        <v>94950</v>
      </c>
      <c r="V570" s="134" t="s">
        <v>994</v>
      </c>
      <c r="W570" s="130"/>
      <c r="X570" s="130"/>
      <c r="Y570" s="130"/>
      <c r="Z570" s="130"/>
      <c r="AA570" s="130"/>
      <c r="AB570" s="130">
        <v>15020249</v>
      </c>
      <c r="AC570" s="130"/>
      <c r="AD570" s="130"/>
      <c r="AE570" s="130">
        <f t="shared" si="8"/>
        <v>15020249</v>
      </c>
    </row>
    <row r="571" spans="1:31">
      <c r="A571" s="134" t="s">
        <v>984</v>
      </c>
      <c r="B571" s="130"/>
      <c r="C571" s="130"/>
      <c r="D571" s="130"/>
      <c r="E571" s="130"/>
      <c r="F571" s="130"/>
      <c r="G571" s="130">
        <v>161940</v>
      </c>
      <c r="H571" s="130"/>
      <c r="I571" s="130"/>
      <c r="J571" s="130"/>
      <c r="K571" s="130">
        <v>161940</v>
      </c>
      <c r="V571" s="134" t="s">
        <v>996</v>
      </c>
      <c r="W571" s="130"/>
      <c r="X571" s="130"/>
      <c r="Y571" s="130"/>
      <c r="Z571" s="130"/>
      <c r="AA571" s="130"/>
      <c r="AB571" s="130">
        <v>271840</v>
      </c>
      <c r="AC571" s="130"/>
      <c r="AD571" s="130"/>
      <c r="AE571" s="130">
        <f t="shared" si="8"/>
        <v>271840</v>
      </c>
    </row>
    <row r="572" spans="1:31">
      <c r="A572" s="134" t="s">
        <v>992</v>
      </c>
      <c r="B572" s="130"/>
      <c r="C572" s="130"/>
      <c r="D572" s="130"/>
      <c r="E572" s="130"/>
      <c r="F572" s="130"/>
      <c r="G572" s="130">
        <v>218549</v>
      </c>
      <c r="H572" s="130"/>
      <c r="I572" s="130"/>
      <c r="J572" s="130"/>
      <c r="K572" s="130">
        <v>218549</v>
      </c>
      <c r="V572" s="134" t="s">
        <v>1000</v>
      </c>
      <c r="W572" s="130"/>
      <c r="X572" s="130"/>
      <c r="Y572" s="130"/>
      <c r="Z572" s="130"/>
      <c r="AA572" s="130"/>
      <c r="AB572" s="130">
        <v>16480</v>
      </c>
      <c r="AC572" s="130"/>
      <c r="AD572" s="130"/>
      <c r="AE572" s="130">
        <f t="shared" si="8"/>
        <v>16480</v>
      </c>
    </row>
    <row r="573" spans="1:31">
      <c r="A573" s="134" t="s">
        <v>994</v>
      </c>
      <c r="B573" s="130"/>
      <c r="C573" s="130"/>
      <c r="D573" s="130"/>
      <c r="E573" s="130"/>
      <c r="F573" s="130"/>
      <c r="G573" s="130">
        <v>15020249</v>
      </c>
      <c r="H573" s="130"/>
      <c r="I573" s="130"/>
      <c r="J573" s="130"/>
      <c r="K573" s="130">
        <v>15020249</v>
      </c>
      <c r="V573" s="134" t="s">
        <v>1001</v>
      </c>
      <c r="W573" s="130"/>
      <c r="X573" s="130"/>
      <c r="Y573" s="130"/>
      <c r="Z573" s="130"/>
      <c r="AA573" s="130"/>
      <c r="AB573" s="130">
        <v>6896779</v>
      </c>
      <c r="AC573" s="130"/>
      <c r="AD573" s="130"/>
      <c r="AE573" s="130">
        <f t="shared" si="8"/>
        <v>6896779</v>
      </c>
    </row>
    <row r="574" spans="1:31">
      <c r="A574" s="134" t="s">
        <v>996</v>
      </c>
      <c r="B574" s="130"/>
      <c r="C574" s="130"/>
      <c r="D574" s="130"/>
      <c r="E574" s="130"/>
      <c r="F574" s="130"/>
      <c r="G574" s="130">
        <v>271840</v>
      </c>
      <c r="H574" s="130"/>
      <c r="I574" s="130"/>
      <c r="J574" s="130"/>
      <c r="K574" s="130">
        <v>271840</v>
      </c>
      <c r="V574" s="134" t="s">
        <v>1004</v>
      </c>
      <c r="W574" s="130"/>
      <c r="X574" s="130"/>
      <c r="Y574" s="130"/>
      <c r="Z574" s="130"/>
      <c r="AA574" s="130"/>
      <c r="AB574" s="130">
        <v>10126900</v>
      </c>
      <c r="AC574" s="130"/>
      <c r="AD574" s="130"/>
      <c r="AE574" s="130">
        <f t="shared" si="8"/>
        <v>10126900</v>
      </c>
    </row>
    <row r="575" spans="1:31">
      <c r="A575" s="134" t="s">
        <v>1000</v>
      </c>
      <c r="B575" s="130"/>
      <c r="C575" s="130"/>
      <c r="D575" s="130"/>
      <c r="E575" s="130"/>
      <c r="F575" s="130"/>
      <c r="G575" s="130">
        <v>16480</v>
      </c>
      <c r="H575" s="130"/>
      <c r="I575" s="130"/>
      <c r="J575" s="130"/>
      <c r="K575" s="130">
        <v>16480</v>
      </c>
      <c r="V575" s="134" t="s">
        <v>1005</v>
      </c>
      <c r="W575" s="130"/>
      <c r="X575" s="130"/>
      <c r="Y575" s="130"/>
      <c r="Z575" s="130"/>
      <c r="AA575" s="130"/>
      <c r="AB575" s="130">
        <v>5590251</v>
      </c>
      <c r="AC575" s="130"/>
      <c r="AD575" s="130"/>
      <c r="AE575" s="130">
        <f t="shared" si="8"/>
        <v>5590251</v>
      </c>
    </row>
    <row r="576" spans="1:31">
      <c r="A576" s="134" t="s">
        <v>1001</v>
      </c>
      <c r="B576" s="130"/>
      <c r="C576" s="130"/>
      <c r="D576" s="130"/>
      <c r="E576" s="130"/>
      <c r="F576" s="130"/>
      <c r="G576" s="130">
        <v>6896779</v>
      </c>
      <c r="H576" s="130"/>
      <c r="I576" s="130"/>
      <c r="J576" s="130"/>
      <c r="K576" s="130">
        <v>6896779</v>
      </c>
      <c r="V576" s="134" t="s">
        <v>980</v>
      </c>
      <c r="W576" s="130"/>
      <c r="X576" s="130"/>
      <c r="Y576" s="130"/>
      <c r="Z576" s="130"/>
      <c r="AA576" s="130"/>
      <c r="AB576" s="130">
        <v>1885807</v>
      </c>
      <c r="AC576" s="130"/>
      <c r="AD576" s="130"/>
      <c r="AE576" s="130">
        <f t="shared" si="8"/>
        <v>1885807</v>
      </c>
    </row>
    <row r="577" spans="1:31">
      <c r="A577" s="134" t="s">
        <v>1004</v>
      </c>
      <c r="B577" s="130"/>
      <c r="C577" s="130"/>
      <c r="D577" s="130"/>
      <c r="E577" s="130"/>
      <c r="F577" s="130"/>
      <c r="G577" s="130">
        <v>10126900</v>
      </c>
      <c r="H577" s="130"/>
      <c r="I577" s="130"/>
      <c r="J577" s="130"/>
      <c r="K577" s="130">
        <v>10126900</v>
      </c>
      <c r="V577" s="134" t="s">
        <v>1006</v>
      </c>
      <c r="W577" s="130"/>
      <c r="X577" s="130"/>
      <c r="Y577" s="130"/>
      <c r="Z577" s="130"/>
      <c r="AA577" s="130"/>
      <c r="AB577" s="130">
        <v>9892719</v>
      </c>
      <c r="AC577" s="130"/>
      <c r="AD577" s="130"/>
      <c r="AE577" s="130">
        <f t="shared" si="8"/>
        <v>9892719</v>
      </c>
    </row>
    <row r="578" spans="1:31">
      <c r="A578" s="134" t="s">
        <v>1005</v>
      </c>
      <c r="B578" s="130"/>
      <c r="C578" s="130"/>
      <c r="D578" s="130"/>
      <c r="E578" s="130"/>
      <c r="F578" s="130"/>
      <c r="G578" s="130">
        <v>5590251</v>
      </c>
      <c r="H578" s="130"/>
      <c r="I578" s="130"/>
      <c r="J578" s="130"/>
      <c r="K578" s="130">
        <v>5590251</v>
      </c>
      <c r="V578" s="134" t="s">
        <v>1008</v>
      </c>
      <c r="W578" s="130"/>
      <c r="X578" s="130"/>
      <c r="Y578" s="130"/>
      <c r="Z578" s="130"/>
      <c r="AA578" s="130"/>
      <c r="AB578" s="130">
        <v>329940</v>
      </c>
      <c r="AC578" s="130"/>
      <c r="AD578" s="130"/>
      <c r="AE578" s="130">
        <f t="shared" si="8"/>
        <v>329940</v>
      </c>
    </row>
    <row r="579" spans="1:31">
      <c r="A579" s="134" t="s">
        <v>980</v>
      </c>
      <c r="B579" s="130"/>
      <c r="C579" s="130"/>
      <c r="D579" s="130"/>
      <c r="E579" s="130"/>
      <c r="F579" s="130"/>
      <c r="G579" s="130">
        <v>1885807</v>
      </c>
      <c r="H579" s="130"/>
      <c r="I579" s="130"/>
      <c r="J579" s="130"/>
      <c r="K579" s="130">
        <v>1885807</v>
      </c>
      <c r="V579" s="134" t="s">
        <v>1009</v>
      </c>
      <c r="W579" s="130"/>
      <c r="X579" s="130"/>
      <c r="Y579" s="130"/>
      <c r="Z579" s="130"/>
      <c r="AA579" s="130"/>
      <c r="AB579" s="130">
        <v>797300</v>
      </c>
      <c r="AC579" s="130"/>
      <c r="AD579" s="130"/>
      <c r="AE579" s="130">
        <f t="shared" si="8"/>
        <v>797300</v>
      </c>
    </row>
    <row r="580" spans="1:31">
      <c r="A580" s="134" t="s">
        <v>1006</v>
      </c>
      <c r="B580" s="130"/>
      <c r="C580" s="130"/>
      <c r="D580" s="130"/>
      <c r="E580" s="130"/>
      <c r="F580" s="130"/>
      <c r="G580" s="130">
        <v>9892719</v>
      </c>
      <c r="H580" s="130"/>
      <c r="I580" s="130"/>
      <c r="J580" s="130"/>
      <c r="K580" s="130">
        <v>9892719</v>
      </c>
      <c r="V580" s="134" t="s">
        <v>1010</v>
      </c>
      <c r="W580" s="130"/>
      <c r="X580" s="130"/>
      <c r="Y580" s="130"/>
      <c r="Z580" s="130"/>
      <c r="AA580" s="130"/>
      <c r="AB580" s="130">
        <v>666930</v>
      </c>
      <c r="AC580" s="130"/>
      <c r="AD580" s="130"/>
      <c r="AE580" s="130">
        <f t="shared" si="8"/>
        <v>666930</v>
      </c>
    </row>
    <row r="581" spans="1:31">
      <c r="A581" s="134" t="s">
        <v>1008</v>
      </c>
      <c r="B581" s="130"/>
      <c r="C581" s="130"/>
      <c r="D581" s="130"/>
      <c r="E581" s="130"/>
      <c r="F581" s="130"/>
      <c r="G581" s="130">
        <v>329940</v>
      </c>
      <c r="H581" s="130"/>
      <c r="I581" s="130"/>
      <c r="J581" s="130"/>
      <c r="K581" s="130">
        <v>329940</v>
      </c>
      <c r="V581" s="134" t="s">
        <v>1025</v>
      </c>
      <c r="W581" s="130"/>
      <c r="X581" s="130"/>
      <c r="Y581" s="130"/>
      <c r="Z581" s="130"/>
      <c r="AA581" s="130"/>
      <c r="AB581" s="130">
        <v>139990</v>
      </c>
      <c r="AC581" s="130"/>
      <c r="AD581" s="130"/>
      <c r="AE581" s="130">
        <f t="shared" si="8"/>
        <v>139990</v>
      </c>
    </row>
    <row r="582" spans="1:31">
      <c r="A582" s="134" t="s">
        <v>1009</v>
      </c>
      <c r="B582" s="130"/>
      <c r="C582" s="130"/>
      <c r="D582" s="130"/>
      <c r="E582" s="130"/>
      <c r="F582" s="130"/>
      <c r="G582" s="130">
        <v>797300</v>
      </c>
      <c r="H582" s="130"/>
      <c r="I582" s="130"/>
      <c r="J582" s="130"/>
      <c r="K582" s="130">
        <v>797300</v>
      </c>
      <c r="V582" s="134" t="s">
        <v>1029</v>
      </c>
      <c r="W582" s="130"/>
      <c r="X582" s="130"/>
      <c r="Y582" s="130"/>
      <c r="Z582" s="130"/>
      <c r="AA582" s="130"/>
      <c r="AB582" s="130">
        <v>50001</v>
      </c>
      <c r="AC582" s="130"/>
      <c r="AD582" s="130"/>
      <c r="AE582" s="130">
        <f t="shared" si="8"/>
        <v>50001</v>
      </c>
    </row>
    <row r="583" spans="1:31">
      <c r="A583" s="134" t="s">
        <v>1010</v>
      </c>
      <c r="B583" s="130"/>
      <c r="C583" s="130"/>
      <c r="D583" s="130"/>
      <c r="E583" s="130"/>
      <c r="F583" s="130"/>
      <c r="G583" s="130">
        <v>666930</v>
      </c>
      <c r="H583" s="130"/>
      <c r="I583" s="130"/>
      <c r="J583" s="130"/>
      <c r="K583" s="130">
        <v>666930</v>
      </c>
      <c r="V583" s="134" t="s">
        <v>1040</v>
      </c>
      <c r="W583" s="130"/>
      <c r="X583" s="130"/>
      <c r="Y583" s="130"/>
      <c r="Z583" s="130"/>
      <c r="AA583" s="130"/>
      <c r="AB583" s="130">
        <v>7990</v>
      </c>
      <c r="AC583" s="130"/>
      <c r="AD583" s="130"/>
      <c r="AE583" s="130">
        <f t="shared" si="8"/>
        <v>7990</v>
      </c>
    </row>
    <row r="584" spans="1:31">
      <c r="A584" s="134" t="s">
        <v>1025</v>
      </c>
      <c r="B584" s="130"/>
      <c r="C584" s="130"/>
      <c r="D584" s="130"/>
      <c r="E584" s="130"/>
      <c r="F584" s="130"/>
      <c r="G584" s="130">
        <v>139990</v>
      </c>
      <c r="H584" s="130"/>
      <c r="I584" s="130"/>
      <c r="J584" s="130"/>
      <c r="K584" s="130">
        <v>139990</v>
      </c>
      <c r="V584" s="134" t="s">
        <v>1047</v>
      </c>
      <c r="W584" s="130"/>
      <c r="X584" s="130"/>
      <c r="Y584" s="130"/>
      <c r="Z584" s="130"/>
      <c r="AA584" s="130"/>
      <c r="AB584" s="130">
        <v>4447201</v>
      </c>
      <c r="AC584" s="130">
        <v>2474600</v>
      </c>
      <c r="AD584" s="130"/>
      <c r="AE584" s="130">
        <f t="shared" si="8"/>
        <v>6921801</v>
      </c>
    </row>
    <row r="585" spans="1:31">
      <c r="A585" s="134" t="s">
        <v>1029</v>
      </c>
      <c r="B585" s="130"/>
      <c r="C585" s="130"/>
      <c r="D585" s="130"/>
      <c r="E585" s="130"/>
      <c r="F585" s="130"/>
      <c r="G585" s="130">
        <v>50001</v>
      </c>
      <c r="H585" s="130"/>
      <c r="I585" s="130"/>
      <c r="J585" s="130"/>
      <c r="K585" s="130">
        <v>50001</v>
      </c>
      <c r="V585" s="134" t="s">
        <v>1007</v>
      </c>
      <c r="W585" s="130"/>
      <c r="X585" s="130"/>
      <c r="Y585" s="130"/>
      <c r="Z585" s="130"/>
      <c r="AA585" s="130"/>
      <c r="AB585" s="130">
        <v>2294884</v>
      </c>
      <c r="AC585" s="130"/>
      <c r="AD585" s="130">
        <v>1759921</v>
      </c>
      <c r="AE585" s="130">
        <f t="shared" si="8"/>
        <v>4054805</v>
      </c>
    </row>
    <row r="586" spans="1:31">
      <c r="A586" s="134" t="s">
        <v>1040</v>
      </c>
      <c r="B586" s="130"/>
      <c r="C586" s="130"/>
      <c r="D586" s="130"/>
      <c r="E586" s="130"/>
      <c r="F586" s="130"/>
      <c r="G586" s="130">
        <v>7990</v>
      </c>
      <c r="H586" s="130"/>
      <c r="I586" s="130"/>
      <c r="J586" s="130"/>
      <c r="K586" s="130">
        <v>7990</v>
      </c>
      <c r="V586" s="134" t="s">
        <v>1011</v>
      </c>
      <c r="W586" s="130"/>
      <c r="X586" s="130"/>
      <c r="Y586" s="130"/>
      <c r="Z586" s="130"/>
      <c r="AA586" s="130"/>
      <c r="AB586" s="130">
        <v>3414701</v>
      </c>
      <c r="AC586" s="130"/>
      <c r="AD586" s="130"/>
      <c r="AE586" s="130">
        <f t="shared" si="8"/>
        <v>3414701</v>
      </c>
    </row>
    <row r="587" spans="1:31">
      <c r="A587" s="134" t="s">
        <v>1047</v>
      </c>
      <c r="B587" s="130"/>
      <c r="C587" s="130"/>
      <c r="D587" s="130"/>
      <c r="E587" s="130"/>
      <c r="F587" s="130"/>
      <c r="G587" s="130">
        <v>4447201</v>
      </c>
      <c r="H587" s="130">
        <v>2474600</v>
      </c>
      <c r="I587" s="130"/>
      <c r="J587" s="130"/>
      <c r="K587" s="130">
        <v>6921801</v>
      </c>
      <c r="V587" s="134" t="s">
        <v>1013</v>
      </c>
      <c r="W587" s="130"/>
      <c r="X587" s="130"/>
      <c r="Y587" s="130"/>
      <c r="Z587" s="130"/>
      <c r="AA587" s="130"/>
      <c r="AB587" s="130">
        <v>1365</v>
      </c>
      <c r="AC587" s="130"/>
      <c r="AD587" s="130"/>
      <c r="AE587" s="130">
        <f t="shared" si="8"/>
        <v>1365</v>
      </c>
    </row>
    <row r="588" spans="1:31">
      <c r="A588" s="134" t="s">
        <v>1007</v>
      </c>
      <c r="B588" s="130"/>
      <c r="C588" s="130"/>
      <c r="D588" s="130"/>
      <c r="E588" s="130"/>
      <c r="F588" s="130"/>
      <c r="G588" s="130">
        <v>2294884</v>
      </c>
      <c r="H588" s="130"/>
      <c r="I588" s="130">
        <v>1759921</v>
      </c>
      <c r="J588" s="130"/>
      <c r="K588" s="130">
        <v>4054805</v>
      </c>
      <c r="V588" s="134" t="s">
        <v>1017</v>
      </c>
      <c r="W588" s="130"/>
      <c r="X588" s="130"/>
      <c r="Y588" s="130"/>
      <c r="Z588" s="130"/>
      <c r="AA588" s="130"/>
      <c r="AB588" s="130">
        <v>4100000</v>
      </c>
      <c r="AC588" s="130"/>
      <c r="AD588" s="130"/>
      <c r="AE588" s="130">
        <f t="shared" si="8"/>
        <v>4100000</v>
      </c>
    </row>
    <row r="589" spans="1:31">
      <c r="A589" s="134" t="s">
        <v>1011</v>
      </c>
      <c r="B589" s="130"/>
      <c r="C589" s="130"/>
      <c r="D589" s="130"/>
      <c r="E589" s="130"/>
      <c r="F589" s="130"/>
      <c r="G589" s="130">
        <v>3414701</v>
      </c>
      <c r="H589" s="130"/>
      <c r="I589" s="130"/>
      <c r="J589" s="130"/>
      <c r="K589" s="130">
        <v>3414701</v>
      </c>
      <c r="V589" s="134" t="s">
        <v>1043</v>
      </c>
      <c r="W589" s="130"/>
      <c r="X589" s="130"/>
      <c r="Y589" s="130"/>
      <c r="Z589" s="130"/>
      <c r="AA589" s="130"/>
      <c r="AB589" s="130">
        <v>925663</v>
      </c>
      <c r="AC589" s="130"/>
      <c r="AD589" s="130"/>
      <c r="AE589" s="130">
        <f t="shared" si="8"/>
        <v>925663</v>
      </c>
    </row>
    <row r="590" spans="1:31">
      <c r="A590" s="134" t="s">
        <v>1013</v>
      </c>
      <c r="B590" s="130"/>
      <c r="C590" s="130"/>
      <c r="D590" s="130"/>
      <c r="E590" s="130"/>
      <c r="F590" s="130"/>
      <c r="G590" s="130">
        <v>1365</v>
      </c>
      <c r="H590" s="130"/>
      <c r="I590" s="130"/>
      <c r="J590" s="130"/>
      <c r="K590" s="130">
        <v>1365</v>
      </c>
      <c r="V590" s="134" t="s">
        <v>1044</v>
      </c>
      <c r="W590" s="130"/>
      <c r="X590" s="130"/>
      <c r="Y590" s="130"/>
      <c r="Z590" s="130"/>
      <c r="AA590" s="130"/>
      <c r="AB590" s="130">
        <v>9000</v>
      </c>
      <c r="AC590" s="130"/>
      <c r="AD590" s="130"/>
      <c r="AE590" s="130">
        <f t="shared" si="8"/>
        <v>9000</v>
      </c>
    </row>
    <row r="591" spans="1:31">
      <c r="A591" s="134" t="s">
        <v>1017</v>
      </c>
      <c r="B591" s="130"/>
      <c r="C591" s="130"/>
      <c r="D591" s="130"/>
      <c r="E591" s="130"/>
      <c r="F591" s="130"/>
      <c r="G591" s="130">
        <v>4100000</v>
      </c>
      <c r="H591" s="130"/>
      <c r="I591" s="130"/>
      <c r="J591" s="130"/>
      <c r="K591" s="130">
        <v>4100000</v>
      </c>
      <c r="V591" s="134" t="s">
        <v>1050</v>
      </c>
      <c r="W591" s="130"/>
      <c r="X591" s="130"/>
      <c r="Y591" s="130"/>
      <c r="Z591" s="130"/>
      <c r="AA591" s="130"/>
      <c r="AB591" s="130">
        <v>357000</v>
      </c>
      <c r="AC591" s="130"/>
      <c r="AD591" s="130"/>
      <c r="AE591" s="130">
        <f t="shared" si="8"/>
        <v>357000</v>
      </c>
    </row>
    <row r="592" spans="1:31">
      <c r="A592" s="134" t="s">
        <v>1043</v>
      </c>
      <c r="B592" s="130"/>
      <c r="C592" s="130"/>
      <c r="D592" s="130"/>
      <c r="E592" s="130"/>
      <c r="F592" s="130"/>
      <c r="G592" s="130">
        <v>925663</v>
      </c>
      <c r="H592" s="130"/>
      <c r="I592" s="130"/>
      <c r="J592" s="130"/>
      <c r="K592" s="130">
        <v>925663</v>
      </c>
      <c r="V592" s="134" t="s">
        <v>1056</v>
      </c>
      <c r="W592" s="130"/>
      <c r="X592" s="130"/>
      <c r="Y592" s="130"/>
      <c r="Z592" s="130"/>
      <c r="AA592" s="130"/>
      <c r="AB592" s="130">
        <v>2062533</v>
      </c>
      <c r="AC592" s="130"/>
      <c r="AD592" s="130"/>
      <c r="AE592" s="130">
        <f t="shared" si="8"/>
        <v>2062533</v>
      </c>
    </row>
    <row r="593" spans="1:31">
      <c r="A593" s="134" t="s">
        <v>1044</v>
      </c>
      <c r="B593" s="130"/>
      <c r="C593" s="130"/>
      <c r="D593" s="130"/>
      <c r="E593" s="130"/>
      <c r="F593" s="130"/>
      <c r="G593" s="130">
        <v>9000</v>
      </c>
      <c r="H593" s="130"/>
      <c r="I593" s="130"/>
      <c r="J593" s="130"/>
      <c r="K593" s="130">
        <v>9000</v>
      </c>
      <c r="V593" s="134" t="s">
        <v>1057</v>
      </c>
      <c r="W593" s="130"/>
      <c r="X593" s="130"/>
      <c r="Y593" s="130"/>
      <c r="Z593" s="130"/>
      <c r="AA593" s="130"/>
      <c r="AB593" s="130">
        <v>0</v>
      </c>
      <c r="AC593" s="130"/>
      <c r="AD593" s="130"/>
      <c r="AE593" s="130">
        <f t="shared" si="8"/>
        <v>0</v>
      </c>
    </row>
    <row r="594" spans="1:31">
      <c r="A594" s="134" t="s">
        <v>1050</v>
      </c>
      <c r="B594" s="130"/>
      <c r="C594" s="130"/>
      <c r="D594" s="130"/>
      <c r="E594" s="130"/>
      <c r="F594" s="130"/>
      <c r="G594" s="130">
        <v>357000</v>
      </c>
      <c r="H594" s="130"/>
      <c r="I594" s="130"/>
      <c r="J594" s="130"/>
      <c r="K594" s="130">
        <v>357000</v>
      </c>
      <c r="V594" s="134" t="s">
        <v>1058</v>
      </c>
      <c r="W594" s="130"/>
      <c r="X594" s="130"/>
      <c r="Y594" s="130"/>
      <c r="Z594" s="130"/>
      <c r="AA594" s="130"/>
      <c r="AB594" s="130">
        <v>-3990</v>
      </c>
      <c r="AC594" s="130"/>
      <c r="AD594" s="130"/>
      <c r="AE594" s="130">
        <f t="shared" si="8"/>
        <v>-3990</v>
      </c>
    </row>
    <row r="595" spans="1:31">
      <c r="A595" s="134" t="s">
        <v>1056</v>
      </c>
      <c r="B595" s="130"/>
      <c r="C595" s="130"/>
      <c r="D595" s="130"/>
      <c r="E595" s="130"/>
      <c r="F595" s="130"/>
      <c r="G595" s="130">
        <v>2062533</v>
      </c>
      <c r="H595" s="130"/>
      <c r="I595" s="130"/>
      <c r="J595" s="130"/>
      <c r="K595" s="130">
        <v>2062533</v>
      </c>
      <c r="V595" s="134" t="s">
        <v>1063</v>
      </c>
      <c r="W595" s="130"/>
      <c r="X595" s="130"/>
      <c r="Y595" s="130"/>
      <c r="Z595" s="130"/>
      <c r="AA595" s="130"/>
      <c r="AB595" s="130">
        <v>756970</v>
      </c>
      <c r="AC595" s="130"/>
      <c r="AD595" s="130"/>
      <c r="AE595" s="130">
        <f t="shared" si="8"/>
        <v>756970</v>
      </c>
    </row>
    <row r="596" spans="1:31">
      <c r="A596" s="134" t="s">
        <v>1057</v>
      </c>
      <c r="B596" s="130"/>
      <c r="C596" s="130"/>
      <c r="D596" s="130"/>
      <c r="E596" s="130"/>
      <c r="F596" s="130"/>
      <c r="G596" s="130">
        <v>0</v>
      </c>
      <c r="H596" s="130"/>
      <c r="I596" s="130"/>
      <c r="J596" s="130"/>
      <c r="K596" s="130">
        <v>0</v>
      </c>
      <c r="V596" s="134" t="s">
        <v>1072</v>
      </c>
      <c r="W596" s="130"/>
      <c r="X596" s="130"/>
      <c r="Y596" s="130"/>
      <c r="Z596" s="130"/>
      <c r="AA596" s="130"/>
      <c r="AB596" s="130">
        <v>570000</v>
      </c>
      <c r="AC596" s="130"/>
      <c r="AD596" s="130"/>
      <c r="AE596" s="130">
        <f t="shared" si="8"/>
        <v>570000</v>
      </c>
    </row>
    <row r="597" spans="1:31">
      <c r="A597" s="134" t="s">
        <v>1058</v>
      </c>
      <c r="B597" s="130"/>
      <c r="C597" s="130"/>
      <c r="D597" s="130"/>
      <c r="E597" s="130"/>
      <c r="F597" s="130"/>
      <c r="G597" s="130">
        <v>-3990</v>
      </c>
      <c r="H597" s="130"/>
      <c r="I597" s="130"/>
      <c r="J597" s="130"/>
      <c r="K597" s="130">
        <v>-3990</v>
      </c>
      <c r="V597" s="134" t="s">
        <v>1075</v>
      </c>
      <c r="W597" s="130"/>
      <c r="X597" s="130"/>
      <c r="Y597" s="130"/>
      <c r="Z597" s="130"/>
      <c r="AA597" s="130"/>
      <c r="AB597" s="130">
        <v>1179924</v>
      </c>
      <c r="AC597" s="130"/>
      <c r="AD597" s="130">
        <v>1064845</v>
      </c>
      <c r="AE597" s="130">
        <f t="shared" si="8"/>
        <v>2244769</v>
      </c>
    </row>
    <row r="598" spans="1:31">
      <c r="A598" s="134" t="s">
        <v>1063</v>
      </c>
      <c r="B598" s="130"/>
      <c r="C598" s="130"/>
      <c r="D598" s="130"/>
      <c r="E598" s="130"/>
      <c r="F598" s="130"/>
      <c r="G598" s="130">
        <v>756970</v>
      </c>
      <c r="H598" s="130"/>
      <c r="I598" s="130"/>
      <c r="J598" s="130"/>
      <c r="K598" s="130">
        <v>756970</v>
      </c>
      <c r="V598" s="134" t="s">
        <v>1077</v>
      </c>
      <c r="W598" s="130"/>
      <c r="X598" s="130"/>
      <c r="Y598" s="130"/>
      <c r="Z598" s="130"/>
      <c r="AA598" s="130"/>
      <c r="AB598" s="130">
        <v>40436</v>
      </c>
      <c r="AC598" s="130"/>
      <c r="AD598" s="130"/>
      <c r="AE598" s="130">
        <f t="shared" si="8"/>
        <v>40436</v>
      </c>
    </row>
    <row r="599" spans="1:31">
      <c r="A599" s="134" t="s">
        <v>1072</v>
      </c>
      <c r="B599" s="130"/>
      <c r="C599" s="130"/>
      <c r="D599" s="130"/>
      <c r="E599" s="130"/>
      <c r="F599" s="130"/>
      <c r="G599" s="130">
        <v>570000</v>
      </c>
      <c r="H599" s="130"/>
      <c r="I599" s="130"/>
      <c r="J599" s="130"/>
      <c r="K599" s="130">
        <v>570000</v>
      </c>
      <c r="V599" s="134" t="s">
        <v>1088</v>
      </c>
      <c r="W599" s="130"/>
      <c r="X599" s="130"/>
      <c r="Y599" s="130"/>
      <c r="Z599" s="130"/>
      <c r="AA599" s="130"/>
      <c r="AB599" s="130">
        <v>2099001</v>
      </c>
      <c r="AC599" s="130"/>
      <c r="AD599" s="130"/>
      <c r="AE599" s="130">
        <f t="shared" si="8"/>
        <v>2099001</v>
      </c>
    </row>
    <row r="600" spans="1:31">
      <c r="A600" s="134" t="s">
        <v>1075</v>
      </c>
      <c r="B600" s="130"/>
      <c r="C600" s="130"/>
      <c r="D600" s="130"/>
      <c r="E600" s="130"/>
      <c r="F600" s="130"/>
      <c r="G600" s="130">
        <v>1179924</v>
      </c>
      <c r="H600" s="130"/>
      <c r="I600" s="130">
        <v>1064845</v>
      </c>
      <c r="J600" s="130"/>
      <c r="K600" s="130">
        <v>2244769</v>
      </c>
      <c r="V600" s="134" t="s">
        <v>1092</v>
      </c>
      <c r="W600" s="130"/>
      <c r="X600" s="130"/>
      <c r="Y600" s="130"/>
      <c r="Z600" s="130"/>
      <c r="AA600" s="130"/>
      <c r="AB600" s="130">
        <v>487978</v>
      </c>
      <c r="AC600" s="130"/>
      <c r="AD600" s="130"/>
      <c r="AE600" s="130">
        <f t="shared" si="8"/>
        <v>487978</v>
      </c>
    </row>
    <row r="601" spans="1:31">
      <c r="A601" s="134" t="s">
        <v>1077</v>
      </c>
      <c r="B601" s="130"/>
      <c r="C601" s="130"/>
      <c r="D601" s="130"/>
      <c r="E601" s="130"/>
      <c r="F601" s="130"/>
      <c r="G601" s="130">
        <v>40436</v>
      </c>
      <c r="H601" s="130"/>
      <c r="I601" s="130"/>
      <c r="J601" s="130"/>
      <c r="K601" s="130">
        <v>40436</v>
      </c>
      <c r="V601" s="134" t="s">
        <v>1052</v>
      </c>
      <c r="W601" s="130"/>
      <c r="X601" s="130"/>
      <c r="Y601" s="130"/>
      <c r="Z601" s="130"/>
      <c r="AA601" s="130"/>
      <c r="AB601" s="130">
        <v>1181582</v>
      </c>
      <c r="AC601" s="130"/>
      <c r="AD601" s="130"/>
      <c r="AE601" s="130">
        <f t="shared" si="8"/>
        <v>1181582</v>
      </c>
    </row>
    <row r="602" spans="1:31">
      <c r="A602" s="134" t="s">
        <v>1088</v>
      </c>
      <c r="B602" s="130"/>
      <c r="C602" s="130"/>
      <c r="D602" s="130"/>
      <c r="E602" s="130"/>
      <c r="F602" s="130"/>
      <c r="G602" s="130">
        <v>2099001</v>
      </c>
      <c r="H602" s="130"/>
      <c r="I602" s="130"/>
      <c r="J602" s="130"/>
      <c r="K602" s="130">
        <v>2099001</v>
      </c>
      <c r="V602" s="134" t="s">
        <v>1085</v>
      </c>
      <c r="W602" s="130"/>
      <c r="X602" s="130"/>
      <c r="Y602" s="130"/>
      <c r="Z602" s="130"/>
      <c r="AA602" s="130"/>
      <c r="AB602" s="130">
        <v>378004</v>
      </c>
      <c r="AC602" s="130"/>
      <c r="AD602" s="130"/>
      <c r="AE602" s="130">
        <f t="shared" si="8"/>
        <v>378004</v>
      </c>
    </row>
    <row r="603" spans="1:31">
      <c r="A603" s="134" t="s">
        <v>1092</v>
      </c>
      <c r="B603" s="130"/>
      <c r="C603" s="130"/>
      <c r="D603" s="130"/>
      <c r="E603" s="130"/>
      <c r="F603" s="130"/>
      <c r="G603" s="130">
        <v>487978</v>
      </c>
      <c r="H603" s="130"/>
      <c r="I603" s="130"/>
      <c r="J603" s="130"/>
      <c r="K603" s="130">
        <v>487978</v>
      </c>
      <c r="V603" s="134" t="s">
        <v>1096</v>
      </c>
      <c r="W603" s="130"/>
      <c r="X603" s="130"/>
      <c r="Y603" s="130"/>
      <c r="Z603" s="130"/>
      <c r="AA603" s="130"/>
      <c r="AB603" s="130">
        <v>1591691</v>
      </c>
      <c r="AC603" s="130"/>
      <c r="AD603" s="130">
        <v>2038037</v>
      </c>
      <c r="AE603" s="130">
        <f t="shared" si="8"/>
        <v>3629728</v>
      </c>
    </row>
    <row r="604" spans="1:31">
      <c r="A604" s="134" t="s">
        <v>1052</v>
      </c>
      <c r="B604" s="130"/>
      <c r="C604" s="130"/>
      <c r="D604" s="130"/>
      <c r="E604" s="130"/>
      <c r="F604" s="130"/>
      <c r="G604" s="130">
        <v>1181582</v>
      </c>
      <c r="H604" s="130"/>
      <c r="I604" s="130"/>
      <c r="J604" s="130"/>
      <c r="K604" s="130">
        <v>1181582</v>
      </c>
      <c r="V604" s="134" t="s">
        <v>1099</v>
      </c>
      <c r="W604" s="130"/>
      <c r="X604" s="130"/>
      <c r="Y604" s="130"/>
      <c r="Z604" s="130"/>
      <c r="AA604" s="130"/>
      <c r="AB604" s="130">
        <v>2990000</v>
      </c>
      <c r="AC604" s="130"/>
      <c r="AD604" s="130"/>
      <c r="AE604" s="130">
        <f t="shared" si="8"/>
        <v>2990000</v>
      </c>
    </row>
    <row r="605" spans="1:31">
      <c r="A605" s="134" t="s">
        <v>1085</v>
      </c>
      <c r="B605" s="130"/>
      <c r="C605" s="130"/>
      <c r="D605" s="130"/>
      <c r="E605" s="130"/>
      <c r="F605" s="130"/>
      <c r="G605" s="130">
        <v>378004</v>
      </c>
      <c r="H605" s="130"/>
      <c r="I605" s="130"/>
      <c r="J605" s="130"/>
      <c r="K605" s="130">
        <v>378004</v>
      </c>
      <c r="V605" s="134" t="s">
        <v>1103</v>
      </c>
      <c r="W605" s="130"/>
      <c r="X605" s="130"/>
      <c r="Y605" s="130"/>
      <c r="Z605" s="130"/>
      <c r="AA605" s="130"/>
      <c r="AB605" s="130">
        <v>79960</v>
      </c>
      <c r="AC605" s="130"/>
      <c r="AD605" s="130"/>
      <c r="AE605" s="130">
        <f t="shared" si="8"/>
        <v>79960</v>
      </c>
    </row>
    <row r="606" spans="1:31">
      <c r="A606" s="134" t="s">
        <v>1096</v>
      </c>
      <c r="B606" s="130"/>
      <c r="C606" s="130"/>
      <c r="D606" s="130"/>
      <c r="E606" s="130"/>
      <c r="F606" s="130"/>
      <c r="G606" s="130">
        <v>1591691</v>
      </c>
      <c r="H606" s="130"/>
      <c r="I606" s="130">
        <v>2038037</v>
      </c>
      <c r="J606" s="130"/>
      <c r="K606" s="130">
        <v>3629728</v>
      </c>
      <c r="V606" s="134" t="s">
        <v>1105</v>
      </c>
      <c r="W606" s="130"/>
      <c r="X606" s="130"/>
      <c r="Y606" s="130"/>
      <c r="Z606" s="130"/>
      <c r="AA606" s="130"/>
      <c r="AB606" s="130">
        <v>183980</v>
      </c>
      <c r="AC606" s="130"/>
      <c r="AD606" s="130"/>
      <c r="AE606" s="130">
        <f t="shared" si="8"/>
        <v>183980</v>
      </c>
    </row>
    <row r="607" spans="1:31">
      <c r="A607" s="134" t="s">
        <v>1099</v>
      </c>
      <c r="B607" s="130"/>
      <c r="C607" s="130"/>
      <c r="D607" s="130"/>
      <c r="E607" s="130"/>
      <c r="F607" s="130"/>
      <c r="G607" s="130">
        <v>2990000</v>
      </c>
      <c r="H607" s="130"/>
      <c r="I607" s="130"/>
      <c r="J607" s="130"/>
      <c r="K607" s="130">
        <v>2990000</v>
      </c>
      <c r="V607" s="134" t="s">
        <v>1106</v>
      </c>
      <c r="W607" s="130"/>
      <c r="X607" s="130"/>
      <c r="Y607" s="130"/>
      <c r="Z607" s="130"/>
      <c r="AA607" s="130"/>
      <c r="AB607" s="130">
        <v>99974</v>
      </c>
      <c r="AC607" s="130"/>
      <c r="AD607" s="130"/>
      <c r="AE607" s="130">
        <f t="shared" si="8"/>
        <v>99974</v>
      </c>
    </row>
    <row r="608" spans="1:31">
      <c r="A608" s="134" t="s">
        <v>1103</v>
      </c>
      <c r="B608" s="130"/>
      <c r="C608" s="130"/>
      <c r="D608" s="130"/>
      <c r="E608" s="130"/>
      <c r="F608" s="130"/>
      <c r="G608" s="130">
        <v>79960</v>
      </c>
      <c r="H608" s="130"/>
      <c r="I608" s="130"/>
      <c r="J608" s="130"/>
      <c r="K608" s="130">
        <v>79960</v>
      </c>
      <c r="V608" s="134" t="s">
        <v>1110</v>
      </c>
      <c r="W608" s="130"/>
      <c r="X608" s="130"/>
      <c r="Y608" s="130"/>
      <c r="Z608" s="130"/>
      <c r="AA608" s="130"/>
      <c r="AB608" s="130">
        <v>303683</v>
      </c>
      <c r="AC608" s="130"/>
      <c r="AD608" s="130"/>
      <c r="AE608" s="130">
        <f t="shared" si="8"/>
        <v>303683</v>
      </c>
    </row>
    <row r="609" spans="1:31">
      <c r="A609" s="134" t="s">
        <v>1105</v>
      </c>
      <c r="B609" s="130"/>
      <c r="C609" s="130"/>
      <c r="D609" s="130"/>
      <c r="E609" s="130"/>
      <c r="F609" s="130"/>
      <c r="G609" s="130">
        <v>183980</v>
      </c>
      <c r="H609" s="130"/>
      <c r="I609" s="130"/>
      <c r="J609" s="130"/>
      <c r="K609" s="130">
        <v>183980</v>
      </c>
      <c r="V609" s="134" t="s">
        <v>1112</v>
      </c>
      <c r="W609" s="130"/>
      <c r="X609" s="130"/>
      <c r="Y609" s="130"/>
      <c r="Z609" s="130"/>
      <c r="AA609" s="130"/>
      <c r="AB609" s="130">
        <v>258270</v>
      </c>
      <c r="AC609" s="130"/>
      <c r="AD609" s="130"/>
      <c r="AE609" s="130">
        <f t="shared" si="8"/>
        <v>258270</v>
      </c>
    </row>
    <row r="610" spans="1:31">
      <c r="A610" s="134" t="s">
        <v>1106</v>
      </c>
      <c r="B610" s="130"/>
      <c r="C610" s="130"/>
      <c r="D610" s="130"/>
      <c r="E610" s="130"/>
      <c r="F610" s="130"/>
      <c r="G610" s="130">
        <v>99974</v>
      </c>
      <c r="H610" s="130"/>
      <c r="I610" s="130"/>
      <c r="J610" s="130"/>
      <c r="K610" s="130">
        <v>99974</v>
      </c>
      <c r="V610" s="134" t="s">
        <v>148</v>
      </c>
      <c r="W610" s="130"/>
      <c r="X610" s="130"/>
      <c r="Y610" s="130"/>
      <c r="Z610" s="130"/>
      <c r="AA610" s="130"/>
      <c r="AB610" s="130">
        <v>2550872</v>
      </c>
      <c r="AC610" s="130"/>
      <c r="AD610" s="130"/>
      <c r="AE610" s="130">
        <f t="shared" si="8"/>
        <v>2550872</v>
      </c>
    </row>
    <row r="611" spans="1:31">
      <c r="A611" s="134" t="s">
        <v>1110</v>
      </c>
      <c r="B611" s="130"/>
      <c r="C611" s="130"/>
      <c r="D611" s="130"/>
      <c r="E611" s="130"/>
      <c r="F611" s="130"/>
      <c r="G611" s="130">
        <v>303683</v>
      </c>
      <c r="H611" s="130"/>
      <c r="I611" s="130"/>
      <c r="J611" s="130"/>
      <c r="K611" s="130">
        <v>303683</v>
      </c>
      <c r="V611" s="134" t="s">
        <v>1114</v>
      </c>
      <c r="W611" s="130"/>
      <c r="X611" s="130"/>
      <c r="Y611" s="130"/>
      <c r="Z611" s="130"/>
      <c r="AA611" s="130"/>
      <c r="AB611" s="130">
        <v>826960</v>
      </c>
      <c r="AC611" s="130">
        <v>912960</v>
      </c>
      <c r="AD611" s="130"/>
      <c r="AE611" s="130">
        <f t="shared" si="8"/>
        <v>1739920</v>
      </c>
    </row>
    <row r="612" spans="1:31">
      <c r="A612" s="134" t="s">
        <v>1112</v>
      </c>
      <c r="B612" s="130"/>
      <c r="C612" s="130"/>
      <c r="D612" s="130"/>
      <c r="E612" s="130"/>
      <c r="F612" s="130"/>
      <c r="G612" s="130">
        <v>258270</v>
      </c>
      <c r="H612" s="130"/>
      <c r="I612" s="130"/>
      <c r="J612" s="130"/>
      <c r="K612" s="130">
        <v>258270</v>
      </c>
      <c r="V612" s="134" t="s">
        <v>45</v>
      </c>
      <c r="W612" s="130"/>
      <c r="X612" s="130"/>
      <c r="Y612" s="130"/>
      <c r="Z612" s="130"/>
      <c r="AA612" s="130"/>
      <c r="AB612" s="130">
        <v>6810577</v>
      </c>
      <c r="AC612" s="130">
        <v>1057272</v>
      </c>
      <c r="AD612" s="130"/>
      <c r="AE612" s="130">
        <f t="shared" si="8"/>
        <v>7867849</v>
      </c>
    </row>
    <row r="613" spans="1:31">
      <c r="A613" s="134" t="s">
        <v>148</v>
      </c>
      <c r="B613" s="130"/>
      <c r="C613" s="130"/>
      <c r="D613" s="130"/>
      <c r="E613" s="130"/>
      <c r="F613" s="130"/>
      <c r="G613" s="130">
        <v>2550872</v>
      </c>
      <c r="H613" s="130"/>
      <c r="I613" s="130"/>
      <c r="J613" s="130"/>
      <c r="K613" s="130">
        <v>2550872</v>
      </c>
      <c r="V613" s="134" t="s">
        <v>1116</v>
      </c>
      <c r="W613" s="130"/>
      <c r="X613" s="130"/>
      <c r="Y613" s="130"/>
      <c r="Z613" s="130"/>
      <c r="AA613" s="130"/>
      <c r="AB613" s="130">
        <v>1164970</v>
      </c>
      <c r="AC613" s="130"/>
      <c r="AD613" s="130"/>
      <c r="AE613" s="130">
        <f t="shared" si="8"/>
        <v>1164970</v>
      </c>
    </row>
    <row r="614" spans="1:31">
      <c r="A614" s="134" t="s">
        <v>1114</v>
      </c>
      <c r="B614" s="130"/>
      <c r="C614" s="130"/>
      <c r="D614" s="130"/>
      <c r="E614" s="130"/>
      <c r="F614" s="130"/>
      <c r="G614" s="130">
        <v>826960</v>
      </c>
      <c r="H614" s="130">
        <v>912960</v>
      </c>
      <c r="I614" s="130"/>
      <c r="J614" s="130"/>
      <c r="K614" s="130">
        <v>1739920</v>
      </c>
      <c r="V614" s="134" t="s">
        <v>1118</v>
      </c>
      <c r="W614" s="130"/>
      <c r="X614" s="130"/>
      <c r="Y614" s="130"/>
      <c r="Z614" s="130"/>
      <c r="AA614" s="130"/>
      <c r="AB614" s="130">
        <v>138399</v>
      </c>
      <c r="AC614" s="130"/>
      <c r="AD614" s="130"/>
      <c r="AE614" s="130">
        <f t="shared" si="8"/>
        <v>138399</v>
      </c>
    </row>
    <row r="615" spans="1:31">
      <c r="A615" s="134" t="s">
        <v>45</v>
      </c>
      <c r="B615" s="130"/>
      <c r="C615" s="130"/>
      <c r="D615" s="130"/>
      <c r="E615" s="130"/>
      <c r="F615" s="130"/>
      <c r="G615" s="130">
        <v>6810577</v>
      </c>
      <c r="H615" s="130">
        <v>1057272</v>
      </c>
      <c r="I615" s="130"/>
      <c r="J615" s="130"/>
      <c r="K615" s="130">
        <v>7867849</v>
      </c>
      <c r="V615" s="134" t="s">
        <v>1125</v>
      </c>
      <c r="W615" s="130"/>
      <c r="X615" s="130"/>
      <c r="Y615" s="130"/>
      <c r="Z615" s="130"/>
      <c r="AA615" s="130"/>
      <c r="AB615" s="130">
        <v>152856</v>
      </c>
      <c r="AC615" s="130"/>
      <c r="AD615" s="130"/>
      <c r="AE615" s="130">
        <f t="shared" si="8"/>
        <v>152856</v>
      </c>
    </row>
    <row r="616" spans="1:31">
      <c r="A616" s="134" t="s">
        <v>1116</v>
      </c>
      <c r="B616" s="130"/>
      <c r="C616" s="130"/>
      <c r="D616" s="130"/>
      <c r="E616" s="130"/>
      <c r="F616" s="130"/>
      <c r="G616" s="130">
        <v>1164970</v>
      </c>
      <c r="H616" s="130"/>
      <c r="I616" s="130"/>
      <c r="J616" s="130"/>
      <c r="K616" s="130">
        <v>1164970</v>
      </c>
      <c r="V616" s="134" t="s">
        <v>1127</v>
      </c>
      <c r="W616" s="130"/>
      <c r="X616" s="130"/>
      <c r="Y616" s="130"/>
      <c r="Z616" s="130"/>
      <c r="AA616" s="130"/>
      <c r="AB616" s="130">
        <v>192152</v>
      </c>
      <c r="AC616" s="130"/>
      <c r="AD616" s="130">
        <v>128890</v>
      </c>
      <c r="AE616" s="130">
        <f t="shared" si="8"/>
        <v>321042</v>
      </c>
    </row>
    <row r="617" spans="1:31">
      <c r="A617" s="134" t="s">
        <v>1118</v>
      </c>
      <c r="B617" s="130"/>
      <c r="C617" s="130"/>
      <c r="D617" s="130"/>
      <c r="E617" s="130"/>
      <c r="F617" s="130"/>
      <c r="G617" s="130">
        <v>138399</v>
      </c>
      <c r="H617" s="130"/>
      <c r="I617" s="130"/>
      <c r="J617" s="130"/>
      <c r="K617" s="130">
        <v>138399</v>
      </c>
      <c r="V617" s="134" t="s">
        <v>1128</v>
      </c>
      <c r="W617" s="130"/>
      <c r="X617" s="130"/>
      <c r="Y617" s="130"/>
      <c r="Z617" s="130"/>
      <c r="AA617" s="130"/>
      <c r="AB617" s="130">
        <v>146339</v>
      </c>
      <c r="AC617" s="130"/>
      <c r="AD617" s="130"/>
      <c r="AE617" s="130">
        <f t="shared" si="8"/>
        <v>146339</v>
      </c>
    </row>
    <row r="618" spans="1:31">
      <c r="A618" s="134" t="s">
        <v>1125</v>
      </c>
      <c r="B618" s="130"/>
      <c r="C618" s="130"/>
      <c r="D618" s="130"/>
      <c r="E618" s="130"/>
      <c r="F618" s="130"/>
      <c r="G618" s="130">
        <v>152856</v>
      </c>
      <c r="H618" s="130"/>
      <c r="I618" s="130"/>
      <c r="J618" s="130"/>
      <c r="K618" s="130">
        <v>152856</v>
      </c>
      <c r="V618" s="134" t="s">
        <v>1138</v>
      </c>
      <c r="W618" s="130"/>
      <c r="X618" s="130"/>
      <c r="Y618" s="130"/>
      <c r="Z618" s="130"/>
      <c r="AA618" s="130"/>
      <c r="AB618" s="130">
        <v>681400</v>
      </c>
      <c r="AC618" s="130"/>
      <c r="AD618" s="130"/>
      <c r="AE618" s="130">
        <f t="shared" si="8"/>
        <v>681400</v>
      </c>
    </row>
    <row r="619" spans="1:31">
      <c r="A619" s="134" t="s">
        <v>1127</v>
      </c>
      <c r="B619" s="130"/>
      <c r="C619" s="130"/>
      <c r="D619" s="130"/>
      <c r="E619" s="130"/>
      <c r="F619" s="130"/>
      <c r="G619" s="130">
        <v>192152</v>
      </c>
      <c r="H619" s="130"/>
      <c r="I619" s="130">
        <v>128890</v>
      </c>
      <c r="J619" s="130"/>
      <c r="K619" s="130">
        <v>321042</v>
      </c>
      <c r="V619" s="134" t="s">
        <v>1140</v>
      </c>
      <c r="W619" s="130"/>
      <c r="X619" s="130"/>
      <c r="Y619" s="130"/>
      <c r="Z619" s="130"/>
      <c r="AA619" s="130"/>
      <c r="AB619" s="130">
        <v>1960000</v>
      </c>
      <c r="AC619" s="130"/>
      <c r="AD619" s="130"/>
      <c r="AE619" s="130">
        <f t="shared" si="8"/>
        <v>1960000</v>
      </c>
    </row>
    <row r="620" spans="1:31">
      <c r="A620" s="134" t="s">
        <v>1128</v>
      </c>
      <c r="B620" s="130"/>
      <c r="C620" s="130"/>
      <c r="D620" s="130"/>
      <c r="E620" s="130"/>
      <c r="F620" s="130"/>
      <c r="G620" s="130">
        <v>146339</v>
      </c>
      <c r="H620" s="130"/>
      <c r="I620" s="130"/>
      <c r="J620" s="130"/>
      <c r="K620" s="130">
        <v>146339</v>
      </c>
      <c r="V620" s="134" t="s">
        <v>1135</v>
      </c>
      <c r="W620" s="130"/>
      <c r="X620" s="130"/>
      <c r="Y620" s="130"/>
      <c r="Z620" s="130"/>
      <c r="AA620" s="130"/>
      <c r="AB620" s="130">
        <v>83129</v>
      </c>
      <c r="AC620" s="130"/>
      <c r="AD620" s="130"/>
      <c r="AE620" s="130">
        <f t="shared" si="8"/>
        <v>83129</v>
      </c>
    </row>
    <row r="621" spans="1:31">
      <c r="A621" s="134" t="s">
        <v>1138</v>
      </c>
      <c r="B621" s="130"/>
      <c r="C621" s="130"/>
      <c r="D621" s="130"/>
      <c r="E621" s="130"/>
      <c r="F621" s="130"/>
      <c r="G621" s="130">
        <v>681400</v>
      </c>
      <c r="H621" s="130"/>
      <c r="I621" s="130"/>
      <c r="J621" s="130"/>
      <c r="K621" s="130">
        <v>681400</v>
      </c>
      <c r="V621" s="134" t="s">
        <v>1139</v>
      </c>
      <c r="W621" s="130"/>
      <c r="X621" s="130"/>
      <c r="Y621" s="130"/>
      <c r="Z621" s="130"/>
      <c r="AA621" s="130"/>
      <c r="AB621" s="130">
        <v>584450</v>
      </c>
      <c r="AC621" s="130"/>
      <c r="AD621" s="130"/>
      <c r="AE621" s="145"/>
    </row>
    <row r="622" spans="1:31">
      <c r="A622" s="134" t="s">
        <v>1140</v>
      </c>
      <c r="B622" s="130"/>
      <c r="C622" s="130"/>
      <c r="D622" s="130"/>
      <c r="E622" s="130"/>
      <c r="F622" s="130"/>
      <c r="G622" s="130">
        <v>1960000</v>
      </c>
      <c r="H622" s="130"/>
      <c r="I622" s="130"/>
      <c r="J622" s="130"/>
      <c r="K622" s="130">
        <v>1960000</v>
      </c>
      <c r="V622" s="134" t="s">
        <v>1142</v>
      </c>
      <c r="W622" s="130"/>
      <c r="X622" s="130"/>
      <c r="Y622" s="130"/>
      <c r="Z622" s="130"/>
      <c r="AA622" s="130"/>
      <c r="AB622" s="130">
        <v>1947970</v>
      </c>
      <c r="AC622" s="130"/>
      <c r="AD622" s="130"/>
      <c r="AE622" s="145"/>
    </row>
    <row r="623" spans="1:31">
      <c r="A623" s="134" t="s">
        <v>1135</v>
      </c>
      <c r="B623" s="130"/>
      <c r="C623" s="130"/>
      <c r="D623" s="130"/>
      <c r="E623" s="130"/>
      <c r="F623" s="130"/>
      <c r="G623" s="130">
        <v>83129</v>
      </c>
      <c r="H623" s="130"/>
      <c r="I623" s="130"/>
      <c r="J623" s="130"/>
      <c r="K623" s="130">
        <v>83129</v>
      </c>
      <c r="V623" s="134" t="s">
        <v>1143</v>
      </c>
      <c r="W623" s="130"/>
      <c r="X623" s="130"/>
      <c r="Y623" s="130"/>
      <c r="Z623" s="130"/>
      <c r="AA623" s="130"/>
      <c r="AB623" s="130">
        <v>819937</v>
      </c>
      <c r="AC623" s="130"/>
      <c r="AD623" s="130"/>
      <c r="AE623" s="145"/>
    </row>
    <row r="624" spans="1:31">
      <c r="A624" s="134" t="s">
        <v>1139</v>
      </c>
      <c r="B624" s="130"/>
      <c r="C624" s="130"/>
      <c r="D624" s="130"/>
      <c r="E624" s="130"/>
      <c r="F624" s="130"/>
      <c r="G624" s="130">
        <v>584450</v>
      </c>
      <c r="H624" s="130"/>
      <c r="I624" s="130"/>
      <c r="J624" s="130"/>
      <c r="K624" s="130">
        <v>584450</v>
      </c>
      <c r="V624" s="134" t="s">
        <v>1144</v>
      </c>
      <c r="W624" s="130"/>
      <c r="X624" s="130"/>
      <c r="Y624" s="130"/>
      <c r="Z624" s="130"/>
      <c r="AA624" s="130"/>
      <c r="AB624" s="130">
        <v>646903</v>
      </c>
      <c r="AC624" s="130"/>
      <c r="AD624" s="130"/>
    </row>
    <row r="625" spans="1:30">
      <c r="A625" s="134" t="s">
        <v>1142</v>
      </c>
      <c r="B625" s="130"/>
      <c r="C625" s="130"/>
      <c r="D625" s="130"/>
      <c r="E625" s="130"/>
      <c r="F625" s="130"/>
      <c r="G625" s="130">
        <v>1947970</v>
      </c>
      <c r="H625" s="130"/>
      <c r="I625" s="130"/>
      <c r="J625" s="130"/>
      <c r="K625" s="130">
        <v>1947970</v>
      </c>
      <c r="V625" s="134" t="s">
        <v>1145</v>
      </c>
      <c r="W625" s="130"/>
      <c r="X625" s="130"/>
      <c r="Y625" s="130"/>
      <c r="Z625" s="130"/>
      <c r="AA625" s="130"/>
      <c r="AB625" s="130">
        <v>133459</v>
      </c>
      <c r="AC625" s="130"/>
      <c r="AD625" s="130"/>
    </row>
    <row r="626" spans="1:30">
      <c r="A626" s="134" t="s">
        <v>1143</v>
      </c>
      <c r="B626" s="130"/>
      <c r="C626" s="130"/>
      <c r="D626" s="130"/>
      <c r="E626" s="130"/>
      <c r="F626" s="130"/>
      <c r="G626" s="130">
        <v>819937</v>
      </c>
      <c r="H626" s="130"/>
      <c r="I626" s="130"/>
      <c r="J626" s="130"/>
      <c r="K626" s="130">
        <v>819937</v>
      </c>
      <c r="V626" s="134" t="s">
        <v>1147</v>
      </c>
      <c r="W626" s="130"/>
      <c r="X626" s="130"/>
      <c r="Y626" s="130"/>
      <c r="Z626" s="130"/>
      <c r="AA626" s="130"/>
      <c r="AB626" s="130">
        <v>799990</v>
      </c>
      <c r="AC626" s="130"/>
      <c r="AD626" s="130"/>
    </row>
    <row r="627" spans="1:30">
      <c r="A627" s="134" t="s">
        <v>1144</v>
      </c>
      <c r="B627" s="130"/>
      <c r="C627" s="130"/>
      <c r="D627" s="130"/>
      <c r="E627" s="130"/>
      <c r="F627" s="130"/>
      <c r="G627" s="130">
        <v>646903</v>
      </c>
      <c r="H627" s="130"/>
      <c r="I627" s="130"/>
      <c r="J627" s="130"/>
      <c r="K627" s="130">
        <v>646903</v>
      </c>
      <c r="V627" s="134" t="s">
        <v>1148</v>
      </c>
      <c r="W627" s="130"/>
      <c r="X627" s="130"/>
      <c r="Y627" s="130"/>
      <c r="Z627" s="130"/>
      <c r="AA627" s="130"/>
      <c r="AB627" s="130">
        <v>1086870</v>
      </c>
      <c r="AC627" s="130"/>
      <c r="AD627" s="130">
        <v>295980</v>
      </c>
    </row>
    <row r="628" spans="1:30">
      <c r="A628" s="134" t="s">
        <v>1145</v>
      </c>
      <c r="B628" s="130"/>
      <c r="C628" s="130"/>
      <c r="D628" s="130"/>
      <c r="E628" s="130"/>
      <c r="F628" s="130"/>
      <c r="G628" s="130">
        <v>133459</v>
      </c>
      <c r="H628" s="130"/>
      <c r="I628" s="130"/>
      <c r="J628" s="130"/>
      <c r="K628" s="130">
        <v>133459</v>
      </c>
      <c r="V628" s="134" t="s">
        <v>1149</v>
      </c>
      <c r="W628" s="130"/>
      <c r="X628" s="130"/>
      <c r="Y628" s="130"/>
      <c r="Z628" s="130"/>
      <c r="AA628" s="130"/>
      <c r="AB628" s="130">
        <v>294810</v>
      </c>
      <c r="AC628" s="130"/>
      <c r="AD628" s="130"/>
    </row>
    <row r="629" spans="1:30">
      <c r="A629" s="134" t="s">
        <v>1147</v>
      </c>
      <c r="B629" s="130"/>
      <c r="C629" s="130"/>
      <c r="D629" s="130"/>
      <c r="E629" s="130"/>
      <c r="F629" s="130"/>
      <c r="G629" s="130">
        <v>799990</v>
      </c>
      <c r="H629" s="130"/>
      <c r="I629" s="130"/>
      <c r="J629" s="130"/>
      <c r="K629" s="130">
        <v>799990</v>
      </c>
      <c r="V629" s="134" t="s">
        <v>1150</v>
      </c>
      <c r="W629" s="130"/>
      <c r="X629" s="130"/>
      <c r="Y629" s="130"/>
      <c r="Z629" s="130"/>
      <c r="AA629" s="130"/>
      <c r="AB629" s="130">
        <v>25724</v>
      </c>
      <c r="AC629" s="130"/>
      <c r="AD629" s="130"/>
    </row>
    <row r="630" spans="1:30">
      <c r="A630" s="134" t="s">
        <v>1148</v>
      </c>
      <c r="B630" s="130"/>
      <c r="C630" s="130"/>
      <c r="D630" s="130"/>
      <c r="E630" s="130"/>
      <c r="F630" s="130"/>
      <c r="G630" s="130">
        <v>1086870</v>
      </c>
      <c r="H630" s="130"/>
      <c r="I630" s="130">
        <v>295980</v>
      </c>
      <c r="J630" s="130"/>
      <c r="K630" s="130">
        <v>1382850</v>
      </c>
      <c r="V630" s="134" t="s">
        <v>1151</v>
      </c>
      <c r="W630" s="130"/>
      <c r="X630" s="130"/>
      <c r="Y630" s="130"/>
      <c r="Z630" s="130"/>
      <c r="AA630" s="130"/>
      <c r="AB630" s="130">
        <v>150470</v>
      </c>
      <c r="AC630" s="130"/>
      <c r="AD630" s="130"/>
    </row>
    <row r="631" spans="1:30">
      <c r="A631" s="134" t="s">
        <v>1149</v>
      </c>
      <c r="B631" s="130"/>
      <c r="C631" s="130"/>
      <c r="D631" s="130"/>
      <c r="E631" s="130"/>
      <c r="F631" s="130"/>
      <c r="G631" s="130">
        <v>294810</v>
      </c>
      <c r="H631" s="130"/>
      <c r="I631" s="130"/>
      <c r="J631" s="130"/>
      <c r="K631" s="130">
        <v>294810</v>
      </c>
      <c r="V631" s="134" t="s">
        <v>1152</v>
      </c>
      <c r="W631" s="130"/>
      <c r="X631" s="130"/>
      <c r="Y631" s="130"/>
      <c r="Z631" s="130"/>
      <c r="AA631" s="130"/>
      <c r="AB631" s="130">
        <v>152659</v>
      </c>
      <c r="AC631" s="130">
        <v>170799</v>
      </c>
      <c r="AD631" s="130"/>
    </row>
    <row r="632" spans="1:30">
      <c r="A632" s="134" t="s">
        <v>1150</v>
      </c>
      <c r="B632" s="130"/>
      <c r="C632" s="130"/>
      <c r="D632" s="130"/>
      <c r="E632" s="130"/>
      <c r="F632" s="130"/>
      <c r="G632" s="130">
        <v>25724</v>
      </c>
      <c r="H632" s="130"/>
      <c r="I632" s="130"/>
      <c r="J632" s="130"/>
      <c r="K632" s="130">
        <v>25724</v>
      </c>
      <c r="V632" s="134" t="s">
        <v>1153</v>
      </c>
      <c r="W632" s="130"/>
      <c r="X632" s="130"/>
      <c r="Y632" s="130"/>
      <c r="Z632" s="130"/>
      <c r="AA632" s="130"/>
      <c r="AB632" s="130">
        <v>4712400</v>
      </c>
      <c r="AC632" s="130"/>
      <c r="AD632" s="130"/>
    </row>
    <row r="633" spans="1:30">
      <c r="A633" s="134" t="s">
        <v>1151</v>
      </c>
      <c r="B633" s="130"/>
      <c r="C633" s="130"/>
      <c r="D633" s="130"/>
      <c r="E633" s="130"/>
      <c r="F633" s="130"/>
      <c r="G633" s="130">
        <v>150470</v>
      </c>
      <c r="H633" s="130"/>
      <c r="I633" s="130"/>
      <c r="J633" s="130"/>
      <c r="K633" s="130">
        <v>150470</v>
      </c>
      <c r="V633" s="134" t="s">
        <v>1154</v>
      </c>
      <c r="W633" s="130"/>
      <c r="X633" s="130"/>
      <c r="Y633" s="130"/>
      <c r="Z633" s="130"/>
      <c r="AA633" s="130"/>
      <c r="AB633" s="130">
        <v>515508</v>
      </c>
      <c r="AC633" s="130"/>
      <c r="AD633" s="130"/>
    </row>
    <row r="634" spans="1:30">
      <c r="A634" s="134" t="s">
        <v>1152</v>
      </c>
      <c r="B634" s="130"/>
      <c r="C634" s="130"/>
      <c r="D634" s="130"/>
      <c r="E634" s="130"/>
      <c r="F634" s="130"/>
      <c r="G634" s="130">
        <v>152659</v>
      </c>
      <c r="H634" s="130">
        <v>170799</v>
      </c>
      <c r="I634" s="130"/>
      <c r="J634" s="130"/>
      <c r="K634" s="130">
        <v>323458</v>
      </c>
      <c r="V634" s="134" t="s">
        <v>1155</v>
      </c>
      <c r="W634" s="130"/>
      <c r="X634" s="130"/>
      <c r="Y634" s="130"/>
      <c r="Z634" s="130"/>
      <c r="AA634" s="130"/>
      <c r="AB634" s="130">
        <v>188615</v>
      </c>
      <c r="AC634" s="130"/>
      <c r="AD634" s="130"/>
    </row>
    <row r="635" spans="1:30">
      <c r="A635" s="134" t="s">
        <v>1153</v>
      </c>
      <c r="B635" s="130"/>
      <c r="C635" s="130"/>
      <c r="D635" s="130"/>
      <c r="E635" s="130"/>
      <c r="F635" s="130"/>
      <c r="G635" s="130">
        <v>4712400</v>
      </c>
      <c r="H635" s="130"/>
      <c r="I635" s="130"/>
      <c r="J635" s="130"/>
      <c r="K635" s="130">
        <v>4712400</v>
      </c>
      <c r="V635" s="134" t="s">
        <v>1157</v>
      </c>
      <c r="W635" s="130"/>
      <c r="X635" s="130"/>
      <c r="Y635" s="130"/>
      <c r="Z635" s="130"/>
      <c r="AA635" s="130"/>
      <c r="AB635" s="130">
        <v>133541</v>
      </c>
      <c r="AC635" s="130"/>
      <c r="AD635" s="130"/>
    </row>
    <row r="636" spans="1:30">
      <c r="A636" s="134" t="s">
        <v>1154</v>
      </c>
      <c r="B636" s="130"/>
      <c r="C636" s="130"/>
      <c r="D636" s="130"/>
      <c r="E636" s="130"/>
      <c r="F636" s="130"/>
      <c r="G636" s="130">
        <v>515508</v>
      </c>
      <c r="H636" s="130"/>
      <c r="I636" s="130"/>
      <c r="J636" s="130"/>
      <c r="K636" s="130">
        <v>515508</v>
      </c>
      <c r="V636" s="134" t="s">
        <v>1158</v>
      </c>
      <c r="W636" s="130"/>
      <c r="X636" s="130"/>
      <c r="Y636" s="130"/>
      <c r="Z636" s="130"/>
      <c r="AA636" s="130"/>
      <c r="AB636" s="130">
        <v>116848</v>
      </c>
      <c r="AC636" s="130"/>
      <c r="AD636" s="130"/>
    </row>
    <row r="637" spans="1:30">
      <c r="A637" s="134" t="s">
        <v>1155</v>
      </c>
      <c r="B637" s="130"/>
      <c r="C637" s="130"/>
      <c r="D637" s="130"/>
      <c r="E637" s="130"/>
      <c r="F637" s="130"/>
      <c r="G637" s="130">
        <v>188615</v>
      </c>
      <c r="H637" s="130"/>
      <c r="I637" s="130"/>
      <c r="J637" s="130"/>
      <c r="K637" s="130">
        <v>188615</v>
      </c>
      <c r="V637" s="134" t="s">
        <v>1162</v>
      </c>
      <c r="W637" s="130"/>
      <c r="X637" s="130"/>
      <c r="Y637" s="130"/>
      <c r="Z637" s="130"/>
      <c r="AA637" s="130"/>
      <c r="AB637" s="130">
        <v>973980</v>
      </c>
      <c r="AC637" s="130"/>
      <c r="AD637" s="130"/>
    </row>
    <row r="638" spans="1:30">
      <c r="A638" s="134" t="s">
        <v>1157</v>
      </c>
      <c r="B638" s="130"/>
      <c r="C638" s="130"/>
      <c r="D638" s="130"/>
      <c r="E638" s="130"/>
      <c r="F638" s="130"/>
      <c r="G638" s="130">
        <v>133541</v>
      </c>
      <c r="H638" s="130"/>
      <c r="I638" s="130"/>
      <c r="J638" s="130"/>
      <c r="K638" s="130">
        <v>133541</v>
      </c>
      <c r="V638" s="134" t="s">
        <v>1166</v>
      </c>
      <c r="W638" s="130"/>
      <c r="X638" s="130"/>
      <c r="Y638" s="130"/>
      <c r="Z638" s="130"/>
      <c r="AA638" s="130"/>
      <c r="AB638" s="130">
        <v>225000</v>
      </c>
      <c r="AC638" s="130"/>
      <c r="AD638" s="130"/>
    </row>
    <row r="639" spans="1:30">
      <c r="A639" s="134" t="s">
        <v>1158</v>
      </c>
      <c r="B639" s="130"/>
      <c r="C639" s="130"/>
      <c r="D639" s="130"/>
      <c r="E639" s="130"/>
      <c r="F639" s="130"/>
      <c r="G639" s="130">
        <v>116848</v>
      </c>
      <c r="H639" s="130"/>
      <c r="I639" s="130"/>
      <c r="J639" s="130"/>
      <c r="K639" s="130">
        <v>116848</v>
      </c>
      <c r="V639" s="134" t="s">
        <v>1163</v>
      </c>
      <c r="W639" s="130"/>
      <c r="X639" s="130"/>
      <c r="Y639" s="130"/>
      <c r="Z639" s="130"/>
      <c r="AA639" s="130"/>
      <c r="AB639" s="130">
        <v>701920</v>
      </c>
      <c r="AC639" s="130"/>
      <c r="AD639" s="130"/>
    </row>
    <row r="640" spans="1:30">
      <c r="A640" s="134" t="s">
        <v>1162</v>
      </c>
      <c r="B640" s="130"/>
      <c r="C640" s="130"/>
      <c r="D640" s="130"/>
      <c r="E640" s="130"/>
      <c r="F640" s="130"/>
      <c r="G640" s="130">
        <v>973980</v>
      </c>
      <c r="H640" s="130"/>
      <c r="I640" s="130"/>
      <c r="J640" s="130"/>
      <c r="K640" s="130">
        <v>973980</v>
      </c>
      <c r="V640" s="134" t="s">
        <v>1164</v>
      </c>
      <c r="W640" s="130"/>
      <c r="X640" s="130"/>
      <c r="Y640" s="130"/>
      <c r="Z640" s="130"/>
      <c r="AA640" s="130"/>
      <c r="AB640" s="130">
        <v>32594</v>
      </c>
      <c r="AC640" s="130"/>
      <c r="AD640" s="130"/>
    </row>
    <row r="641" spans="1:30">
      <c r="A641" s="134" t="s">
        <v>1166</v>
      </c>
      <c r="B641" s="130"/>
      <c r="C641" s="130"/>
      <c r="D641" s="130"/>
      <c r="E641" s="130"/>
      <c r="F641" s="130"/>
      <c r="G641" s="130">
        <v>225000</v>
      </c>
      <c r="H641" s="130"/>
      <c r="I641" s="130"/>
      <c r="J641" s="130"/>
      <c r="K641" s="130">
        <v>225000</v>
      </c>
      <c r="V641" s="134" t="s">
        <v>1168</v>
      </c>
      <c r="W641" s="130"/>
      <c r="X641" s="130"/>
      <c r="Y641" s="130"/>
      <c r="Z641" s="130"/>
      <c r="AA641" s="130"/>
      <c r="AB641" s="130">
        <v>442680</v>
      </c>
      <c r="AC641" s="130"/>
      <c r="AD641" s="130"/>
    </row>
    <row r="642" spans="1:30">
      <c r="A642" s="134" t="s">
        <v>1163</v>
      </c>
      <c r="B642" s="130"/>
      <c r="C642" s="130"/>
      <c r="D642" s="130"/>
      <c r="E642" s="130"/>
      <c r="F642" s="130"/>
      <c r="G642" s="130">
        <v>701920</v>
      </c>
      <c r="H642" s="130"/>
      <c r="I642" s="130"/>
      <c r="J642" s="130"/>
      <c r="K642" s="130">
        <v>701920</v>
      </c>
      <c r="V642" s="134" t="s">
        <v>1170</v>
      </c>
      <c r="W642" s="130"/>
      <c r="X642" s="130"/>
      <c r="Y642" s="130"/>
      <c r="Z642" s="130"/>
      <c r="AA642" s="130"/>
      <c r="AB642" s="130">
        <v>737800</v>
      </c>
      <c r="AC642" s="130"/>
      <c r="AD642" s="130"/>
    </row>
    <row r="643" spans="1:30">
      <c r="A643" s="134" t="s">
        <v>1164</v>
      </c>
      <c r="B643" s="130"/>
      <c r="C643" s="130"/>
      <c r="D643" s="130"/>
      <c r="E643" s="130"/>
      <c r="F643" s="130"/>
      <c r="G643" s="130">
        <v>32594</v>
      </c>
      <c r="H643" s="130"/>
      <c r="I643" s="130"/>
      <c r="J643" s="130"/>
      <c r="K643" s="130">
        <v>32594</v>
      </c>
      <c r="V643" s="134" t="s">
        <v>986</v>
      </c>
      <c r="W643" s="130"/>
      <c r="X643" s="130"/>
      <c r="Y643" s="130"/>
      <c r="Z643" s="130"/>
      <c r="AA643" s="130"/>
      <c r="AB643" s="130">
        <v>319700</v>
      </c>
      <c r="AC643" s="130"/>
      <c r="AD643" s="130"/>
    </row>
    <row r="644" spans="1:30">
      <c r="A644" s="134" t="s">
        <v>1168</v>
      </c>
      <c r="B644" s="130"/>
      <c r="C644" s="130"/>
      <c r="D644" s="130"/>
      <c r="E644" s="130"/>
      <c r="F644" s="130"/>
      <c r="G644" s="130">
        <v>442680</v>
      </c>
      <c r="H644" s="130"/>
      <c r="I644" s="130"/>
      <c r="J644" s="130"/>
      <c r="K644" s="130">
        <v>442680</v>
      </c>
      <c r="V644" s="134" t="s">
        <v>1177</v>
      </c>
      <c r="W644" s="130"/>
      <c r="X644" s="130"/>
      <c r="Y644" s="130"/>
      <c r="Z644" s="130"/>
      <c r="AA644" s="130"/>
      <c r="AB644" s="130"/>
      <c r="AC644" s="130">
        <v>170256</v>
      </c>
      <c r="AD644" s="130"/>
    </row>
    <row r="645" spans="1:30">
      <c r="A645" s="134" t="s">
        <v>1170</v>
      </c>
      <c r="B645" s="130"/>
      <c r="C645" s="130"/>
      <c r="D645" s="130"/>
      <c r="E645" s="130"/>
      <c r="F645" s="130"/>
      <c r="G645" s="130">
        <v>737800</v>
      </c>
      <c r="H645" s="130"/>
      <c r="I645" s="130"/>
      <c r="J645" s="130"/>
      <c r="K645" s="130">
        <v>737800</v>
      </c>
      <c r="V645" s="134" t="s">
        <v>1179</v>
      </c>
      <c r="W645" s="130"/>
      <c r="X645" s="130"/>
      <c r="Y645" s="130"/>
      <c r="Z645" s="130"/>
      <c r="AA645" s="130"/>
      <c r="AB645" s="130"/>
      <c r="AC645" s="130">
        <v>304640</v>
      </c>
      <c r="AD645" s="130"/>
    </row>
    <row r="646" spans="1:30">
      <c r="A646" s="134" t="s">
        <v>986</v>
      </c>
      <c r="B646" s="130"/>
      <c r="C646" s="130"/>
      <c r="D646" s="130"/>
      <c r="E646" s="130"/>
      <c r="F646" s="130"/>
      <c r="G646" s="130">
        <v>319700</v>
      </c>
      <c r="H646" s="130"/>
      <c r="I646" s="130"/>
      <c r="J646" s="130"/>
      <c r="K646" s="130">
        <v>319700</v>
      </c>
      <c r="V646" t="s">
        <v>1176</v>
      </c>
      <c r="AC646" s="11">
        <v>454960</v>
      </c>
    </row>
    <row r="647" spans="1:30">
      <c r="A647" s="134" t="s">
        <v>1177</v>
      </c>
      <c r="B647" s="130"/>
      <c r="C647" s="130"/>
      <c r="D647" s="130"/>
      <c r="E647" s="130"/>
      <c r="F647" s="130"/>
      <c r="G647" s="130"/>
      <c r="H647" s="130">
        <v>170256</v>
      </c>
      <c r="I647" s="130"/>
      <c r="J647" s="130"/>
      <c r="K647" s="130">
        <v>170256</v>
      </c>
      <c r="V647" t="s">
        <v>1183</v>
      </c>
      <c r="AC647" s="11">
        <v>175980</v>
      </c>
    </row>
    <row r="648" spans="1:30">
      <c r="A648" s="134" t="s">
        <v>1179</v>
      </c>
      <c r="B648" s="130"/>
      <c r="C648" s="130"/>
      <c r="D648" s="130"/>
      <c r="E648" s="130"/>
      <c r="F648" s="130"/>
      <c r="G648" s="130"/>
      <c r="H648" s="130">
        <v>304640</v>
      </c>
      <c r="I648" s="130"/>
      <c r="J648" s="130"/>
      <c r="K648" s="130">
        <v>304640</v>
      </c>
      <c r="V648" t="s">
        <v>1180</v>
      </c>
      <c r="AC648" s="11">
        <v>66979</v>
      </c>
    </row>
    <row r="649" spans="1:30">
      <c r="A649" s="134" t="s">
        <v>1176</v>
      </c>
      <c r="B649" s="130"/>
      <c r="C649" s="130"/>
      <c r="D649" s="130"/>
      <c r="E649" s="130"/>
      <c r="F649" s="130"/>
      <c r="G649" s="130"/>
      <c r="H649" s="130">
        <v>454960</v>
      </c>
      <c r="I649" s="130"/>
      <c r="J649" s="130"/>
      <c r="K649" s="130">
        <v>454960</v>
      </c>
      <c r="V649" t="s">
        <v>1182</v>
      </c>
      <c r="AC649" s="11">
        <v>2500000</v>
      </c>
    </row>
    <row r="650" spans="1:30">
      <c r="A650" s="134" t="s">
        <v>1183</v>
      </c>
      <c r="B650" s="130"/>
      <c r="C650" s="130"/>
      <c r="D650" s="130"/>
      <c r="E650" s="130"/>
      <c r="F650" s="130"/>
      <c r="G650" s="130"/>
      <c r="H650" s="130">
        <v>175980</v>
      </c>
      <c r="I650" s="130"/>
      <c r="J650" s="130"/>
      <c r="K650" s="130">
        <v>175980</v>
      </c>
      <c r="V650" t="s">
        <v>1185</v>
      </c>
      <c r="AC650" s="11">
        <v>157980</v>
      </c>
    </row>
    <row r="651" spans="1:30">
      <c r="A651" s="134" t="s">
        <v>1180</v>
      </c>
      <c r="B651" s="130"/>
      <c r="C651" s="130"/>
      <c r="D651" s="130"/>
      <c r="E651" s="130"/>
      <c r="F651" s="130"/>
      <c r="G651" s="130"/>
      <c r="H651" s="130">
        <v>66979</v>
      </c>
      <c r="I651" s="130"/>
      <c r="J651" s="130"/>
      <c r="K651" s="130">
        <v>66979</v>
      </c>
      <c r="V651" t="s">
        <v>1190</v>
      </c>
      <c r="AD651" s="11">
        <v>1060530</v>
      </c>
    </row>
    <row r="652" spans="1:30">
      <c r="A652" s="134" t="s">
        <v>1182</v>
      </c>
      <c r="B652" s="130"/>
      <c r="C652" s="130"/>
      <c r="D652" s="130"/>
      <c r="E652" s="130"/>
      <c r="F652" s="130"/>
      <c r="G652" s="130"/>
      <c r="H652" s="130">
        <v>2500000</v>
      </c>
      <c r="I652" s="130"/>
      <c r="J652" s="130"/>
      <c r="K652" s="130">
        <v>2500000</v>
      </c>
      <c r="V652" t="s">
        <v>1192</v>
      </c>
      <c r="AD652" s="11">
        <v>403970</v>
      </c>
    </row>
    <row r="653" spans="1:30">
      <c r="A653" s="134" t="s">
        <v>1185</v>
      </c>
      <c r="B653" s="130"/>
      <c r="C653" s="130"/>
      <c r="D653" s="130"/>
      <c r="E653" s="130"/>
      <c r="F653" s="130"/>
      <c r="G653" s="130"/>
      <c r="H653" s="130">
        <v>157980</v>
      </c>
      <c r="I653" s="130"/>
      <c r="J653" s="130"/>
      <c r="K653" s="130">
        <v>157980</v>
      </c>
      <c r="V653" t="s">
        <v>1193</v>
      </c>
      <c r="AD653" s="11">
        <v>379407</v>
      </c>
    </row>
    <row r="654" spans="1:30">
      <c r="A654" s="134" t="s">
        <v>1190</v>
      </c>
      <c r="B654" s="130"/>
      <c r="C654" s="130"/>
      <c r="D654" s="130"/>
      <c r="E654" s="130"/>
      <c r="F654" s="130"/>
      <c r="G654" s="130"/>
      <c r="H654" s="130"/>
      <c r="I654" s="130">
        <v>1060530</v>
      </c>
      <c r="J654" s="130"/>
      <c r="K654" s="130">
        <v>1060530</v>
      </c>
      <c r="V654" t="s">
        <v>1194</v>
      </c>
      <c r="AD654" s="11">
        <v>507954</v>
      </c>
    </row>
    <row r="655" spans="1:30">
      <c r="A655" s="134" t="s">
        <v>1192</v>
      </c>
      <c r="B655" s="130"/>
      <c r="C655" s="130"/>
      <c r="D655" s="130"/>
      <c r="E655" s="130"/>
      <c r="F655" s="130"/>
      <c r="G655" s="130"/>
      <c r="H655" s="130"/>
      <c r="I655" s="130">
        <v>403970</v>
      </c>
      <c r="J655" s="130"/>
      <c r="K655" s="130">
        <v>403970</v>
      </c>
      <c r="V655" t="s">
        <v>1195</v>
      </c>
      <c r="AD655" s="11">
        <v>7005010</v>
      </c>
    </row>
    <row r="656" spans="1:30">
      <c r="A656" s="134" t="s">
        <v>1193</v>
      </c>
      <c r="B656" s="130"/>
      <c r="C656" s="130"/>
      <c r="D656" s="130"/>
      <c r="E656" s="130"/>
      <c r="F656" s="130"/>
      <c r="G656" s="130"/>
      <c r="H656" s="130"/>
      <c r="I656" s="130">
        <v>379407</v>
      </c>
      <c r="J656" s="130"/>
      <c r="K656" s="130">
        <v>379407</v>
      </c>
      <c r="V656" t="s">
        <v>1198</v>
      </c>
      <c r="AD656" s="11">
        <v>952000</v>
      </c>
    </row>
    <row r="657" spans="1:30">
      <c r="A657" s="134" t="s">
        <v>1194</v>
      </c>
      <c r="B657" s="130"/>
      <c r="C657" s="130"/>
      <c r="D657" s="130"/>
      <c r="E657" s="130"/>
      <c r="F657" s="130"/>
      <c r="G657" s="130"/>
      <c r="H657" s="130"/>
      <c r="I657" s="130">
        <v>507954</v>
      </c>
      <c r="J657" s="130"/>
      <c r="K657" s="130">
        <v>507954</v>
      </c>
      <c r="V657" t="s">
        <v>1200</v>
      </c>
      <c r="AD657" s="11">
        <v>140979</v>
      </c>
    </row>
    <row r="658" spans="1:30">
      <c r="A658" s="134" t="s">
        <v>1195</v>
      </c>
      <c r="B658" s="130"/>
      <c r="C658" s="130"/>
      <c r="D658" s="130"/>
      <c r="E658" s="130"/>
      <c r="F658" s="130"/>
      <c r="G658" s="130"/>
      <c r="H658" s="130"/>
      <c r="I658" s="130">
        <v>7005010</v>
      </c>
      <c r="J658" s="130"/>
      <c r="K658" s="130">
        <v>7005010</v>
      </c>
      <c r="V658" t="s">
        <v>1201</v>
      </c>
      <c r="AD658" s="11">
        <v>4299000</v>
      </c>
    </row>
    <row r="659" spans="1:30">
      <c r="A659" s="134" t="s">
        <v>1198</v>
      </c>
      <c r="B659" s="130"/>
      <c r="C659" s="130"/>
      <c r="D659" s="130"/>
      <c r="E659" s="130"/>
      <c r="F659" s="130"/>
      <c r="G659" s="130"/>
      <c r="H659" s="130"/>
      <c r="I659" s="130">
        <v>952000</v>
      </c>
      <c r="J659" s="130"/>
      <c r="K659" s="130">
        <v>952000</v>
      </c>
    </row>
    <row r="660" spans="1:30">
      <c r="A660" s="134" t="s">
        <v>1200</v>
      </c>
      <c r="B660" s="130"/>
      <c r="C660" s="130"/>
      <c r="D660" s="130"/>
      <c r="E660" s="130"/>
      <c r="F660" s="130"/>
      <c r="G660" s="130"/>
      <c r="H660" s="130"/>
      <c r="I660" s="130">
        <v>140979</v>
      </c>
      <c r="J660" s="130"/>
      <c r="K660" s="130">
        <v>140979</v>
      </c>
    </row>
    <row r="661" spans="1:30">
      <c r="A661" s="134" t="s">
        <v>1201</v>
      </c>
      <c r="B661" s="130"/>
      <c r="C661" s="130"/>
      <c r="D661" s="130"/>
      <c r="E661" s="130"/>
      <c r="F661" s="130"/>
      <c r="G661" s="130"/>
      <c r="H661" s="130"/>
      <c r="I661" s="130">
        <v>4299000</v>
      </c>
      <c r="J661" s="130"/>
      <c r="K661" s="130">
        <v>4299000</v>
      </c>
    </row>
    <row r="662" spans="1:30">
      <c r="A662" s="134" t="s">
        <v>1227</v>
      </c>
      <c r="B662" s="130">
        <v>4349414</v>
      </c>
      <c r="C662" s="130">
        <v>424104426</v>
      </c>
      <c r="D662" s="130">
        <v>608364349</v>
      </c>
      <c r="E662" s="130">
        <v>728742176</v>
      </c>
      <c r="F662" s="130">
        <v>1597801574</v>
      </c>
      <c r="G662" s="130">
        <v>2621187425</v>
      </c>
      <c r="H662" s="130">
        <v>130306447</v>
      </c>
      <c r="I662" s="130">
        <v>94236989</v>
      </c>
      <c r="J662" s="130">
        <v>337131</v>
      </c>
      <c r="K662" s="130">
        <v>6209429931</v>
      </c>
    </row>
    <row r="663" spans="1:30">
      <c r="B663"/>
    </row>
    <row r="664" spans="1:30">
      <c r="B664"/>
    </row>
    <row r="665" spans="1:30">
      <c r="B665"/>
    </row>
    <row r="666" spans="1:30">
      <c r="B666"/>
    </row>
    <row r="667" spans="1:30">
      <c r="B667"/>
    </row>
    <row r="668" spans="1:30">
      <c r="B668"/>
    </row>
    <row r="669" spans="1:30">
      <c r="B669"/>
    </row>
    <row r="670" spans="1:30">
      <c r="B670"/>
    </row>
    <row r="671" spans="1:30">
      <c r="B671"/>
    </row>
    <row r="672" spans="1:30">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sheetData>
  <mergeCells count="6">
    <mergeCell ref="AC52:AD52"/>
    <mergeCell ref="A2:B2"/>
    <mergeCell ref="E2:H2"/>
    <mergeCell ref="J3:K3"/>
    <mergeCell ref="E11:H11"/>
    <mergeCell ref="E21:H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9794-D254-4531-8156-01D97954AFB0}">
  <sheetPr codeName="Hoja6" filterMode="1"/>
  <dimension ref="A1:G3374"/>
  <sheetViews>
    <sheetView workbookViewId="0">
      <selection activeCell="A3" sqref="A3:B3319"/>
    </sheetView>
  </sheetViews>
  <sheetFormatPr baseColWidth="10" defaultColWidth="11.453125" defaultRowHeight="14.5"/>
  <cols>
    <col min="4" max="4" width="29.54296875" customWidth="1"/>
  </cols>
  <sheetData>
    <row r="1" spans="1:7">
      <c r="A1" s="375"/>
      <c r="B1" s="375"/>
      <c r="C1" s="375"/>
      <c r="D1" s="375"/>
      <c r="E1" s="375"/>
      <c r="F1" s="375"/>
      <c r="G1" s="375"/>
    </row>
    <row r="3" spans="1:7" ht="15" thickBot="1">
      <c r="A3" s="310" t="s">
        <v>270</v>
      </c>
      <c r="B3" s="310" t="s">
        <v>1239</v>
      </c>
      <c r="C3" s="310" t="s">
        <v>1240</v>
      </c>
      <c r="D3" s="310" t="s">
        <v>1241</v>
      </c>
      <c r="E3" s="310" t="s">
        <v>1242</v>
      </c>
      <c r="F3" s="310" t="s">
        <v>1243</v>
      </c>
      <c r="G3" s="310" t="s">
        <v>1244</v>
      </c>
    </row>
    <row r="4" spans="1:7" ht="15" hidden="1" thickBot="1">
      <c r="A4" s="302">
        <v>45168</v>
      </c>
      <c r="B4" s="303"/>
      <c r="C4" s="304">
        <v>2500000</v>
      </c>
      <c r="D4" s="305" t="s">
        <v>1245</v>
      </c>
      <c r="E4" s="304">
        <v>0</v>
      </c>
      <c r="F4" s="305">
        <v>39232411</v>
      </c>
      <c r="G4" s="305" t="s">
        <v>1246</v>
      </c>
    </row>
    <row r="5" spans="1:7" ht="15" hidden="1" thickBot="1">
      <c r="A5" s="302">
        <v>45169</v>
      </c>
      <c r="B5" s="304">
        <v>459990</v>
      </c>
      <c r="C5" s="303"/>
      <c r="D5" s="305" t="s">
        <v>1247</v>
      </c>
      <c r="E5" s="304">
        <v>2499950</v>
      </c>
      <c r="F5" s="305">
        <v>583243617</v>
      </c>
      <c r="G5" s="305" t="s">
        <v>1248</v>
      </c>
    </row>
    <row r="6" spans="1:7" ht="15" hidden="1" thickBot="1">
      <c r="A6" s="302">
        <v>45169</v>
      </c>
      <c r="B6" s="304">
        <v>49180</v>
      </c>
      <c r="C6" s="303"/>
      <c r="D6" s="305" t="s">
        <v>1249</v>
      </c>
      <c r="E6" s="304">
        <v>2040010</v>
      </c>
      <c r="F6" s="305">
        <v>303243627</v>
      </c>
      <c r="G6" s="305" t="s">
        <v>1248</v>
      </c>
    </row>
    <row r="7" spans="1:7" ht="15" hidden="1" thickBot="1">
      <c r="A7" s="302">
        <v>45170</v>
      </c>
      <c r="B7" s="303"/>
      <c r="C7" s="304">
        <v>6000000</v>
      </c>
      <c r="D7" s="305" t="s">
        <v>1245</v>
      </c>
      <c r="E7" s="304">
        <v>534529</v>
      </c>
      <c r="F7" s="305">
        <v>39232441</v>
      </c>
      <c r="G7" s="305" t="s">
        <v>1246</v>
      </c>
    </row>
    <row r="8" spans="1:7" ht="15" hidden="1" thickBot="1">
      <c r="A8" s="302">
        <v>45170</v>
      </c>
      <c r="B8" s="303"/>
      <c r="C8" s="304">
        <v>1000000</v>
      </c>
      <c r="D8" s="305" t="s">
        <v>1245</v>
      </c>
      <c r="E8" s="304">
        <v>1990830</v>
      </c>
      <c r="F8" s="305">
        <v>39232435</v>
      </c>
      <c r="G8" s="305" t="s">
        <v>1246</v>
      </c>
    </row>
    <row r="9" spans="1:7" ht="15" hidden="1" thickBot="1">
      <c r="A9" s="302">
        <v>45170</v>
      </c>
      <c r="B9" s="304">
        <v>779990</v>
      </c>
      <c r="C9" s="303"/>
      <c r="D9" s="305" t="s">
        <v>1250</v>
      </c>
      <c r="E9" s="304">
        <v>1827490</v>
      </c>
      <c r="F9" s="305">
        <v>463243692</v>
      </c>
      <c r="G9" s="305" t="s">
        <v>1248</v>
      </c>
    </row>
    <row r="10" spans="1:7" ht="15" hidden="1" thickBot="1">
      <c r="A10" s="302">
        <v>45170</v>
      </c>
      <c r="B10" s="304">
        <v>653980</v>
      </c>
      <c r="C10" s="303"/>
      <c r="D10" s="305" t="s">
        <v>1251</v>
      </c>
      <c r="E10" s="304">
        <v>2481470</v>
      </c>
      <c r="F10" s="305">
        <v>303243683</v>
      </c>
      <c r="G10" s="305" t="s">
        <v>1248</v>
      </c>
    </row>
    <row r="11" spans="1:7" ht="15" hidden="1" thickBot="1">
      <c r="A11" s="302">
        <v>45170</v>
      </c>
      <c r="B11" s="304">
        <v>496980</v>
      </c>
      <c r="C11" s="303"/>
      <c r="D11" s="305" t="s">
        <v>1252</v>
      </c>
      <c r="E11" s="304">
        <v>2990830</v>
      </c>
      <c r="F11" s="305">
        <v>463243656</v>
      </c>
      <c r="G11" s="305" t="s">
        <v>1248</v>
      </c>
    </row>
    <row r="12" spans="1:7" ht="15" hidden="1" thickBot="1">
      <c r="A12" s="302">
        <v>45170</v>
      </c>
      <c r="B12" s="304">
        <v>314990</v>
      </c>
      <c r="C12" s="303"/>
      <c r="D12" s="305" t="s">
        <v>1250</v>
      </c>
      <c r="E12" s="304">
        <v>1047500</v>
      </c>
      <c r="F12" s="305">
        <v>303243698</v>
      </c>
      <c r="G12" s="305" t="s">
        <v>1248</v>
      </c>
    </row>
    <row r="13" spans="1:7" ht="15" hidden="1" thickBot="1">
      <c r="A13" s="302">
        <v>45170</v>
      </c>
      <c r="B13" s="304">
        <v>197981</v>
      </c>
      <c r="C13" s="303"/>
      <c r="D13" s="305" t="s">
        <v>1253</v>
      </c>
      <c r="E13" s="304">
        <v>732510</v>
      </c>
      <c r="F13" s="305">
        <v>303243744</v>
      </c>
      <c r="G13" s="305" t="s">
        <v>1248</v>
      </c>
    </row>
    <row r="14" spans="1:7" ht="15" hidden="1" thickBot="1">
      <c r="A14" s="302">
        <v>45170</v>
      </c>
      <c r="B14" s="304">
        <v>12380</v>
      </c>
      <c r="C14" s="303"/>
      <c r="D14" s="305" t="s">
        <v>1254</v>
      </c>
      <c r="E14" s="304">
        <v>2493850</v>
      </c>
      <c r="F14" s="305">
        <v>583243673</v>
      </c>
      <c r="G14" s="305" t="s">
        <v>1248</v>
      </c>
    </row>
    <row r="15" spans="1:7" ht="15" hidden="1" thickBot="1">
      <c r="A15" s="302">
        <v>45173</v>
      </c>
      <c r="B15" s="304">
        <v>649990</v>
      </c>
      <c r="C15" s="303"/>
      <c r="D15" s="305" t="s">
        <v>1255</v>
      </c>
      <c r="E15" s="304">
        <v>6125091</v>
      </c>
      <c r="F15" s="305">
        <v>463247559</v>
      </c>
      <c r="G15" s="305" t="s">
        <v>1248</v>
      </c>
    </row>
    <row r="16" spans="1:7" ht="15" hidden="1" thickBot="1">
      <c r="A16" s="302">
        <v>45173</v>
      </c>
      <c r="B16" s="304">
        <v>215980</v>
      </c>
      <c r="C16" s="303"/>
      <c r="D16" s="305" t="s">
        <v>1256</v>
      </c>
      <c r="E16" s="304">
        <v>5475101</v>
      </c>
      <c r="F16" s="305">
        <v>383247579</v>
      </c>
      <c r="G16" s="305" t="s">
        <v>1248</v>
      </c>
    </row>
    <row r="17" spans="1:7" ht="15" hidden="1" thickBot="1">
      <c r="A17" s="302">
        <v>45173</v>
      </c>
      <c r="B17" s="304">
        <v>209448</v>
      </c>
      <c r="C17" s="303"/>
      <c r="D17" s="305" t="s">
        <v>1257</v>
      </c>
      <c r="E17" s="304">
        <v>6534529</v>
      </c>
      <c r="F17" s="305">
        <v>583244675</v>
      </c>
      <c r="G17" s="305" t="s">
        <v>1248</v>
      </c>
    </row>
    <row r="18" spans="1:7" ht="15" hidden="1" thickBot="1">
      <c r="A18" s="302">
        <v>45173</v>
      </c>
      <c r="B18" s="304">
        <v>199990</v>
      </c>
      <c r="C18" s="303"/>
      <c r="D18" s="305" t="s">
        <v>1257</v>
      </c>
      <c r="E18" s="304">
        <v>6325081</v>
      </c>
      <c r="F18" s="305">
        <v>303244682</v>
      </c>
      <c r="G18" s="305" t="s">
        <v>1248</v>
      </c>
    </row>
    <row r="19" spans="1:7" ht="15" hidden="1" thickBot="1">
      <c r="A19" s="302">
        <v>45174</v>
      </c>
      <c r="B19" s="304">
        <v>1403982</v>
      </c>
      <c r="C19" s="303"/>
      <c r="D19" s="305" t="s">
        <v>1256</v>
      </c>
      <c r="E19" s="304">
        <v>4211011</v>
      </c>
      <c r="F19" s="305">
        <v>583247687</v>
      </c>
      <c r="G19" s="305" t="s">
        <v>1248</v>
      </c>
    </row>
    <row r="20" spans="1:7" ht="15" hidden="1" thickBot="1">
      <c r="A20" s="302">
        <v>45174</v>
      </c>
      <c r="B20" s="304">
        <v>974997</v>
      </c>
      <c r="C20" s="303"/>
      <c r="D20" s="305" t="s">
        <v>1258</v>
      </c>
      <c r="E20" s="304">
        <v>2734409</v>
      </c>
      <c r="F20" s="305">
        <v>463248563</v>
      </c>
      <c r="G20" s="305" t="s">
        <v>1248</v>
      </c>
    </row>
    <row r="21" spans="1:7" ht="15" hidden="1" thickBot="1">
      <c r="A21" s="302">
        <v>45174</v>
      </c>
      <c r="B21" s="304">
        <v>417970</v>
      </c>
      <c r="C21" s="303"/>
      <c r="D21" s="305" t="s">
        <v>1256</v>
      </c>
      <c r="E21" s="304">
        <v>5070941</v>
      </c>
      <c r="F21" s="305">
        <v>583247655</v>
      </c>
      <c r="G21" s="305" t="s">
        <v>1248</v>
      </c>
    </row>
    <row r="22" spans="1:7" ht="15" hidden="1" thickBot="1">
      <c r="A22" s="302">
        <v>45174</v>
      </c>
      <c r="B22" s="304">
        <v>306980</v>
      </c>
      <c r="C22" s="303"/>
      <c r="D22" s="305" t="s">
        <v>1259</v>
      </c>
      <c r="E22" s="304">
        <v>4517991</v>
      </c>
      <c r="F22" s="305">
        <v>463247668</v>
      </c>
      <c r="G22" s="305" t="s">
        <v>1248</v>
      </c>
    </row>
    <row r="23" spans="1:7" ht="15" hidden="1" thickBot="1">
      <c r="A23" s="302">
        <v>45174</v>
      </c>
      <c r="B23" s="304">
        <v>188180</v>
      </c>
      <c r="C23" s="303"/>
      <c r="D23" s="305" t="s">
        <v>1255</v>
      </c>
      <c r="E23" s="304">
        <v>5259121</v>
      </c>
      <c r="F23" s="305">
        <v>383247640</v>
      </c>
      <c r="G23" s="305" t="s">
        <v>1248</v>
      </c>
    </row>
    <row r="24" spans="1:7" ht="15" hidden="1" thickBot="1">
      <c r="A24" s="302">
        <v>45174</v>
      </c>
      <c r="B24" s="304">
        <v>134980</v>
      </c>
      <c r="C24" s="303"/>
      <c r="D24" s="305" t="s">
        <v>1259</v>
      </c>
      <c r="E24" s="304">
        <v>4652971</v>
      </c>
      <c r="F24" s="305">
        <v>583247663</v>
      </c>
      <c r="G24" s="305" t="s">
        <v>1248</v>
      </c>
    </row>
    <row r="25" spans="1:7" ht="15" hidden="1" thickBot="1">
      <c r="A25" s="302">
        <v>45174</v>
      </c>
      <c r="B25" s="304">
        <v>72620</v>
      </c>
      <c r="C25" s="303"/>
      <c r="D25" s="305" t="s">
        <v>1260</v>
      </c>
      <c r="E25" s="304">
        <v>2807029</v>
      </c>
      <c r="F25" s="305">
        <v>583248559</v>
      </c>
      <c r="G25" s="305" t="s">
        <v>1248</v>
      </c>
    </row>
    <row r="26" spans="1:7" ht="15" hidden="1" thickBot="1">
      <c r="A26" s="302">
        <v>45175</v>
      </c>
      <c r="B26" s="303"/>
      <c r="C26" s="304">
        <v>2000000</v>
      </c>
      <c r="D26" s="305" t="s">
        <v>1245</v>
      </c>
      <c r="E26" s="304">
        <v>1626420</v>
      </c>
      <c r="F26" s="305">
        <v>39232490</v>
      </c>
      <c r="G26" s="305" t="s">
        <v>1246</v>
      </c>
    </row>
    <row r="27" spans="1:7" ht="15" hidden="1" thickBot="1">
      <c r="A27" s="302">
        <v>45175</v>
      </c>
      <c r="B27" s="304">
        <v>132992</v>
      </c>
      <c r="C27" s="303"/>
      <c r="D27" s="305" t="s">
        <v>1261</v>
      </c>
      <c r="E27" s="304">
        <v>1759412</v>
      </c>
      <c r="F27" s="305">
        <v>383248734</v>
      </c>
      <c r="G27" s="305" t="s">
        <v>1248</v>
      </c>
    </row>
    <row r="28" spans="1:7" ht="15" hidden="1" thickBot="1">
      <c r="A28" s="302">
        <v>45180</v>
      </c>
      <c r="B28" s="304">
        <v>249380</v>
      </c>
      <c r="C28" s="303"/>
      <c r="D28" s="305" t="s">
        <v>1262</v>
      </c>
      <c r="E28" s="304">
        <v>3626420</v>
      </c>
      <c r="F28" s="305">
        <v>463251660</v>
      </c>
      <c r="G28" s="305" t="s">
        <v>1248</v>
      </c>
    </row>
    <row r="29" spans="1:7" ht="15" hidden="1" thickBot="1">
      <c r="A29" s="302">
        <v>45181</v>
      </c>
      <c r="B29" s="303"/>
      <c r="C29" s="304">
        <v>7000000</v>
      </c>
      <c r="D29" s="305" t="s">
        <v>1245</v>
      </c>
      <c r="E29" s="304">
        <v>9377040</v>
      </c>
      <c r="F29" s="305">
        <v>39232544</v>
      </c>
      <c r="G29" s="305" t="s">
        <v>1246</v>
      </c>
    </row>
    <row r="30" spans="1:7" ht="15" hidden="1" thickBot="1">
      <c r="A30" s="302">
        <v>45181</v>
      </c>
      <c r="B30" s="303"/>
      <c r="C30" s="304">
        <v>6000000</v>
      </c>
      <c r="D30" s="305" t="s">
        <v>1245</v>
      </c>
      <c r="E30" s="304">
        <v>3377040</v>
      </c>
      <c r="F30" s="305">
        <v>39232544</v>
      </c>
      <c r="G30" s="305" t="s">
        <v>1246</v>
      </c>
    </row>
    <row r="31" spans="1:7" ht="15" hidden="1" thickBot="1">
      <c r="A31" s="302">
        <v>45182</v>
      </c>
      <c r="B31" s="304">
        <v>10000000</v>
      </c>
      <c r="C31" s="303"/>
      <c r="D31" s="305" t="s">
        <v>1263</v>
      </c>
      <c r="E31" s="304">
        <v>12596738</v>
      </c>
      <c r="F31" s="305">
        <v>0</v>
      </c>
      <c r="G31" s="305" t="s">
        <v>1264</v>
      </c>
    </row>
    <row r="32" spans="1:7" ht="15" hidden="1" thickBot="1">
      <c r="A32" s="302">
        <v>45182</v>
      </c>
      <c r="B32" s="304">
        <v>815950</v>
      </c>
      <c r="C32" s="303"/>
      <c r="D32" s="305" t="s">
        <v>1254</v>
      </c>
      <c r="E32" s="304">
        <v>15002007</v>
      </c>
      <c r="F32" s="305">
        <v>303255671</v>
      </c>
      <c r="G32" s="305" t="s">
        <v>1248</v>
      </c>
    </row>
    <row r="33" spans="1:7" ht="15" hidden="1" thickBot="1">
      <c r="A33" s="302">
        <v>45182</v>
      </c>
      <c r="B33" s="304">
        <v>690333</v>
      </c>
      <c r="C33" s="303"/>
      <c r="D33" s="305" t="s">
        <v>1265</v>
      </c>
      <c r="E33" s="304">
        <v>16377040</v>
      </c>
      <c r="F33" s="305">
        <v>463255619</v>
      </c>
      <c r="G33" s="305" t="s">
        <v>1248</v>
      </c>
    </row>
    <row r="34" spans="1:7" ht="15" hidden="1" thickBot="1">
      <c r="A34" s="302">
        <v>45182</v>
      </c>
      <c r="B34" s="304">
        <v>488900</v>
      </c>
      <c r="C34" s="303"/>
      <c r="D34" s="305" t="s">
        <v>1266</v>
      </c>
      <c r="E34" s="304">
        <v>15686707</v>
      </c>
      <c r="F34" s="305">
        <v>383255636</v>
      </c>
      <c r="G34" s="305" t="s">
        <v>1248</v>
      </c>
    </row>
    <row r="35" spans="1:7" ht="15" hidden="1" thickBot="1">
      <c r="A35" s="302">
        <v>45182</v>
      </c>
      <c r="B35" s="304">
        <v>488900</v>
      </c>
      <c r="C35" s="303"/>
      <c r="D35" s="305" t="s">
        <v>1266</v>
      </c>
      <c r="E35" s="304">
        <v>13617627</v>
      </c>
      <c r="F35" s="305">
        <v>303255740</v>
      </c>
      <c r="G35" s="305" t="s">
        <v>1248</v>
      </c>
    </row>
    <row r="36" spans="1:7" ht="15" hidden="1" thickBot="1">
      <c r="A36" s="302">
        <v>45182</v>
      </c>
      <c r="B36" s="304">
        <v>399470</v>
      </c>
      <c r="C36" s="303"/>
      <c r="D36" s="305" t="s">
        <v>1267</v>
      </c>
      <c r="E36" s="304">
        <v>14186057</v>
      </c>
      <c r="F36" s="305">
        <v>383255707</v>
      </c>
      <c r="G36" s="305" t="s">
        <v>1248</v>
      </c>
    </row>
    <row r="37" spans="1:7" ht="15" hidden="1" thickBot="1">
      <c r="A37" s="302">
        <v>45182</v>
      </c>
      <c r="B37" s="304">
        <v>299970</v>
      </c>
      <c r="C37" s="303"/>
      <c r="D37" s="305" t="s">
        <v>1268</v>
      </c>
      <c r="E37" s="304">
        <v>12896708</v>
      </c>
      <c r="F37" s="305">
        <v>583256571</v>
      </c>
      <c r="G37" s="305" t="s">
        <v>1248</v>
      </c>
    </row>
    <row r="38" spans="1:7" ht="15" hidden="1" thickBot="1">
      <c r="A38" s="302">
        <v>45182</v>
      </c>
      <c r="B38" s="304">
        <v>232019</v>
      </c>
      <c r="C38" s="303"/>
      <c r="D38" s="305" t="s">
        <v>1269</v>
      </c>
      <c r="E38" s="304">
        <v>13128727</v>
      </c>
      <c r="F38" s="305">
        <v>303256539</v>
      </c>
      <c r="G38" s="305" t="s">
        <v>1248</v>
      </c>
    </row>
    <row r="39" spans="1:7" ht="15" hidden="1" thickBot="1">
      <c r="A39" s="302">
        <v>45182</v>
      </c>
      <c r="B39" s="304">
        <v>195800</v>
      </c>
      <c r="C39" s="303"/>
      <c r="D39" s="305" t="s">
        <v>1270</v>
      </c>
      <c r="E39" s="304">
        <v>15197807</v>
      </c>
      <c r="F39" s="305">
        <v>303255647</v>
      </c>
      <c r="G39" s="305" t="s">
        <v>1248</v>
      </c>
    </row>
    <row r="40" spans="1:7" ht="15" hidden="1" thickBot="1">
      <c r="A40" s="302">
        <v>45182</v>
      </c>
      <c r="B40" s="304">
        <v>168960</v>
      </c>
      <c r="C40" s="303"/>
      <c r="D40" s="305" t="s">
        <v>1268</v>
      </c>
      <c r="E40" s="304">
        <v>13786587</v>
      </c>
      <c r="F40" s="305">
        <v>463255713</v>
      </c>
      <c r="G40" s="305" t="s">
        <v>1248</v>
      </c>
    </row>
    <row r="41" spans="1:7" ht="15" hidden="1" thickBot="1">
      <c r="A41" s="302">
        <v>45183</v>
      </c>
      <c r="B41" s="304">
        <v>298980</v>
      </c>
      <c r="C41" s="303"/>
      <c r="D41" s="305" t="s">
        <v>1254</v>
      </c>
      <c r="E41" s="304">
        <v>2596738</v>
      </c>
      <c r="F41" s="305">
        <v>383256660</v>
      </c>
      <c r="G41" s="305" t="s">
        <v>1248</v>
      </c>
    </row>
    <row r="42" spans="1:7" ht="15" hidden="1" thickBot="1">
      <c r="A42" s="302">
        <v>45184</v>
      </c>
      <c r="B42" s="303"/>
      <c r="C42" s="304">
        <v>2000000</v>
      </c>
      <c r="D42" s="305" t="s">
        <v>1245</v>
      </c>
      <c r="E42" s="304">
        <v>2297758</v>
      </c>
      <c r="F42" s="305">
        <v>39232571</v>
      </c>
      <c r="G42" s="305" t="s">
        <v>1246</v>
      </c>
    </row>
    <row r="43" spans="1:7" ht="15" hidden="1" thickBot="1">
      <c r="A43" s="302">
        <v>45190</v>
      </c>
      <c r="B43" s="304">
        <v>100229</v>
      </c>
      <c r="C43" s="303"/>
      <c r="D43" s="305" t="s">
        <v>1271</v>
      </c>
      <c r="E43" s="304">
        <v>4297758</v>
      </c>
      <c r="F43" s="305">
        <v>383263626</v>
      </c>
      <c r="G43" s="305" t="s">
        <v>1248</v>
      </c>
    </row>
    <row r="44" spans="1:7" ht="15" hidden="1" thickBot="1">
      <c r="A44" s="302">
        <v>45191</v>
      </c>
      <c r="B44" s="304">
        <v>527980</v>
      </c>
      <c r="C44" s="303"/>
      <c r="D44" s="305" t="s">
        <v>1259</v>
      </c>
      <c r="E44" s="304">
        <v>4197529</v>
      </c>
      <c r="F44" s="305">
        <v>463265606</v>
      </c>
      <c r="G44" s="305" t="s">
        <v>1248</v>
      </c>
    </row>
    <row r="45" spans="1:7" ht="15" hidden="1" thickBot="1">
      <c r="A45" s="302">
        <v>45194</v>
      </c>
      <c r="B45" s="304">
        <v>829990</v>
      </c>
      <c r="C45" s="303"/>
      <c r="D45" s="305" t="s">
        <v>1250</v>
      </c>
      <c r="E45" s="304">
        <v>3379559</v>
      </c>
      <c r="F45" s="305">
        <v>303268610</v>
      </c>
      <c r="G45" s="305" t="s">
        <v>1248</v>
      </c>
    </row>
    <row r="46" spans="1:7" ht="15" hidden="1" thickBot="1">
      <c r="A46" s="302">
        <v>45194</v>
      </c>
      <c r="B46" s="304">
        <v>289990</v>
      </c>
      <c r="C46" s="303"/>
      <c r="D46" s="305" t="s">
        <v>1272</v>
      </c>
      <c r="E46" s="304">
        <v>3669549</v>
      </c>
      <c r="F46" s="305">
        <v>303268599</v>
      </c>
      <c r="G46" s="305" t="s">
        <v>1248</v>
      </c>
    </row>
    <row r="47" spans="1:7" ht="15" hidden="1" thickBot="1">
      <c r="A47" s="302">
        <v>45195</v>
      </c>
      <c r="B47" s="304">
        <v>539980</v>
      </c>
      <c r="C47" s="303"/>
      <c r="D47" s="305" t="s">
        <v>1273</v>
      </c>
      <c r="E47" s="304">
        <v>2359659</v>
      </c>
      <c r="F47" s="305">
        <v>583269604</v>
      </c>
      <c r="G47" s="305" t="s">
        <v>1248</v>
      </c>
    </row>
    <row r="48" spans="1:7" ht="15" hidden="1" thickBot="1">
      <c r="A48" s="302">
        <v>45195</v>
      </c>
      <c r="B48" s="304">
        <v>189910</v>
      </c>
      <c r="C48" s="303"/>
      <c r="D48" s="305" t="s">
        <v>1274</v>
      </c>
      <c r="E48" s="304">
        <v>2549569</v>
      </c>
      <c r="F48" s="305">
        <v>303268650</v>
      </c>
      <c r="G48" s="305" t="s">
        <v>1248</v>
      </c>
    </row>
    <row r="49" spans="1:7" ht="15" hidden="1" thickBot="1">
      <c r="A49" s="302">
        <v>45197</v>
      </c>
      <c r="B49" s="304">
        <v>967980</v>
      </c>
      <c r="C49" s="303"/>
      <c r="D49" s="305" t="s">
        <v>1275</v>
      </c>
      <c r="E49" s="304">
        <v>1819679</v>
      </c>
      <c r="F49" s="305">
        <v>463271524</v>
      </c>
      <c r="G49" s="305" t="s">
        <v>1248</v>
      </c>
    </row>
    <row r="50" spans="1:7" ht="15" hidden="1" thickBot="1">
      <c r="A50" s="302">
        <v>45198</v>
      </c>
      <c r="B50" s="304">
        <v>134950</v>
      </c>
      <c r="C50" s="303"/>
      <c r="D50" s="305" t="s">
        <v>1276</v>
      </c>
      <c r="E50" s="304">
        <v>851699</v>
      </c>
      <c r="F50" s="305">
        <v>583272518</v>
      </c>
      <c r="G50" s="305" t="s">
        <v>1248</v>
      </c>
    </row>
    <row r="51" spans="1:7" ht="15" hidden="1" thickBot="1">
      <c r="A51" s="302">
        <v>45198</v>
      </c>
      <c r="B51" s="304">
        <v>32980</v>
      </c>
      <c r="C51" s="303"/>
      <c r="D51" s="305" t="s">
        <v>1276</v>
      </c>
      <c r="E51" s="304">
        <v>684820</v>
      </c>
      <c r="F51" s="305">
        <v>583272608</v>
      </c>
      <c r="G51" s="305" t="s">
        <v>1248</v>
      </c>
    </row>
    <row r="52" spans="1:7" ht="15" hidden="1" thickBot="1">
      <c r="A52" s="302">
        <v>45198</v>
      </c>
      <c r="B52" s="304">
        <v>31929</v>
      </c>
      <c r="C52" s="303"/>
      <c r="D52" s="305" t="s">
        <v>1262</v>
      </c>
      <c r="E52" s="304">
        <v>716749</v>
      </c>
      <c r="F52" s="305">
        <v>583272518</v>
      </c>
      <c r="G52" s="305" t="s">
        <v>1248</v>
      </c>
    </row>
    <row r="53" spans="1:7" ht="18.5" hidden="1" thickBot="1">
      <c r="A53" s="302">
        <v>45198</v>
      </c>
      <c r="B53" s="304">
        <v>1500</v>
      </c>
      <c r="C53" s="303"/>
      <c r="D53" s="305" t="s">
        <v>1277</v>
      </c>
      <c r="E53" s="304">
        <v>333043</v>
      </c>
      <c r="F53" s="305">
        <v>0</v>
      </c>
      <c r="G53" s="305" t="s">
        <v>1278</v>
      </c>
    </row>
    <row r="54" spans="1:7" ht="15" hidden="1" thickBot="1">
      <c r="A54" s="302">
        <v>45201</v>
      </c>
      <c r="B54" s="304">
        <v>176001</v>
      </c>
      <c r="C54" s="303"/>
      <c r="D54" s="305" t="s">
        <v>1279</v>
      </c>
      <c r="E54" s="304">
        <v>651840</v>
      </c>
      <c r="F54" s="305">
        <v>0</v>
      </c>
      <c r="G54" s="305" t="s">
        <v>1246</v>
      </c>
    </row>
    <row r="55" spans="1:7" ht="15" hidden="1" thickBot="1">
      <c r="A55" s="302">
        <v>45201</v>
      </c>
      <c r="B55" s="304">
        <v>142796</v>
      </c>
      <c r="C55" s="303"/>
      <c r="D55" s="305" t="s">
        <v>1280</v>
      </c>
      <c r="E55" s="304">
        <v>475839</v>
      </c>
      <c r="F55" s="305">
        <v>0</v>
      </c>
      <c r="G55" s="305" t="s">
        <v>1246</v>
      </c>
    </row>
    <row r="56" spans="1:7" ht="15" hidden="1" thickBot="1">
      <c r="A56" s="302">
        <v>45201</v>
      </c>
      <c r="B56" s="304">
        <v>25000</v>
      </c>
      <c r="C56" s="303"/>
      <c r="D56" s="305" t="s">
        <v>1281</v>
      </c>
      <c r="E56" s="304">
        <v>331543</v>
      </c>
      <c r="F56" s="305">
        <v>383274839</v>
      </c>
      <c r="G56" s="305" t="s">
        <v>1248</v>
      </c>
    </row>
    <row r="57" spans="1:7" ht="15" hidden="1" thickBot="1">
      <c r="A57" s="302">
        <v>45202</v>
      </c>
      <c r="B57" s="303"/>
      <c r="C57" s="304">
        <v>2000000</v>
      </c>
      <c r="D57" s="305" t="s">
        <v>1245</v>
      </c>
      <c r="E57" s="304">
        <v>306543</v>
      </c>
      <c r="F57" s="305">
        <v>39232757</v>
      </c>
      <c r="G57" s="305" t="s">
        <v>1246</v>
      </c>
    </row>
    <row r="58" spans="1:7" ht="15" hidden="1" thickBot="1">
      <c r="A58" s="302">
        <v>45202</v>
      </c>
      <c r="B58" s="304">
        <v>192000</v>
      </c>
      <c r="C58" s="303"/>
      <c r="D58" s="305" t="s">
        <v>1282</v>
      </c>
      <c r="E58" s="304">
        <v>2306543</v>
      </c>
      <c r="F58" s="305">
        <v>66748880</v>
      </c>
      <c r="G58" s="305" t="s">
        <v>1246</v>
      </c>
    </row>
    <row r="59" spans="1:7" ht="15" hidden="1" thickBot="1">
      <c r="A59" s="302">
        <v>45204</v>
      </c>
      <c r="B59" s="304">
        <v>120000</v>
      </c>
      <c r="C59" s="303"/>
      <c r="D59" s="305" t="s">
        <v>1283</v>
      </c>
      <c r="E59" s="304">
        <v>2114543</v>
      </c>
      <c r="F59" s="305">
        <v>0</v>
      </c>
      <c r="G59" s="305" t="s">
        <v>1246</v>
      </c>
    </row>
    <row r="60" spans="1:7" ht="15" hidden="1" thickBot="1">
      <c r="A60" s="302">
        <v>45204</v>
      </c>
      <c r="B60" s="304">
        <v>58500</v>
      </c>
      <c r="C60" s="303"/>
      <c r="D60" s="305" t="s">
        <v>1283</v>
      </c>
      <c r="E60" s="304">
        <v>1994543</v>
      </c>
      <c r="F60" s="305">
        <v>0</v>
      </c>
      <c r="G60" s="305" t="s">
        <v>1246</v>
      </c>
    </row>
    <row r="61" spans="1:7" ht="15" hidden="1" thickBot="1">
      <c r="A61" s="302">
        <v>45205</v>
      </c>
      <c r="B61" s="304">
        <v>24177</v>
      </c>
      <c r="C61" s="303"/>
      <c r="D61" s="305" t="s">
        <v>1284</v>
      </c>
      <c r="E61" s="304">
        <v>1936043</v>
      </c>
      <c r="F61" s="305">
        <v>463278690</v>
      </c>
      <c r="G61" s="305" t="s">
        <v>1248</v>
      </c>
    </row>
    <row r="62" spans="1:7" ht="15" hidden="1" thickBot="1">
      <c r="A62" s="302">
        <v>45209</v>
      </c>
      <c r="B62" s="304">
        <v>729990</v>
      </c>
      <c r="C62" s="303"/>
      <c r="D62" s="305" t="s">
        <v>1268</v>
      </c>
      <c r="E62" s="304">
        <v>1911866</v>
      </c>
      <c r="F62" s="305">
        <v>303283505</v>
      </c>
      <c r="G62" s="305" t="s">
        <v>1248</v>
      </c>
    </row>
    <row r="63" spans="1:7" ht="15" hidden="1" thickBot="1">
      <c r="A63" s="302">
        <v>45209</v>
      </c>
      <c r="B63" s="304">
        <v>38980</v>
      </c>
      <c r="C63" s="303"/>
      <c r="D63" s="305" t="s">
        <v>1285</v>
      </c>
      <c r="E63" s="304">
        <v>1181876</v>
      </c>
      <c r="F63" s="305">
        <v>303283524</v>
      </c>
      <c r="G63" s="305" t="s">
        <v>1248</v>
      </c>
    </row>
    <row r="64" spans="1:7" ht="15" hidden="1" thickBot="1">
      <c r="A64" s="302">
        <v>45210</v>
      </c>
      <c r="B64" s="303"/>
      <c r="C64" s="304">
        <v>1000000</v>
      </c>
      <c r="D64" s="305" t="s">
        <v>1245</v>
      </c>
      <c r="E64" s="304">
        <v>1142896</v>
      </c>
      <c r="F64" s="305">
        <v>39232838</v>
      </c>
      <c r="G64" s="305" t="s">
        <v>1246</v>
      </c>
    </row>
    <row r="65" spans="1:7" ht="15" hidden="1" thickBot="1">
      <c r="A65" s="302">
        <v>45218</v>
      </c>
      <c r="B65" s="304">
        <v>269820</v>
      </c>
      <c r="C65" s="303"/>
      <c r="D65" s="305" t="s">
        <v>1286</v>
      </c>
      <c r="E65" s="304">
        <v>2142896</v>
      </c>
      <c r="F65" s="305">
        <v>383292500</v>
      </c>
      <c r="G65" s="305" t="s">
        <v>1248</v>
      </c>
    </row>
    <row r="66" spans="1:7" ht="15" hidden="1" thickBot="1">
      <c r="A66" s="302">
        <v>45233</v>
      </c>
      <c r="B66" s="303"/>
      <c r="C66" s="304">
        <v>7000000</v>
      </c>
      <c r="D66" s="305" t="s">
        <v>1245</v>
      </c>
      <c r="E66" s="304">
        <v>1873076</v>
      </c>
      <c r="F66" s="305">
        <v>39233070</v>
      </c>
      <c r="G66" s="305" t="s">
        <v>1246</v>
      </c>
    </row>
    <row r="67" spans="1:7" ht="15" hidden="1" thickBot="1">
      <c r="A67" s="302">
        <v>45233</v>
      </c>
      <c r="B67" s="303"/>
      <c r="C67" s="304">
        <v>7000000</v>
      </c>
      <c r="D67" s="305" t="s">
        <v>1245</v>
      </c>
      <c r="E67" s="304">
        <v>8873076</v>
      </c>
      <c r="F67" s="305">
        <v>39233070</v>
      </c>
      <c r="G67" s="305" t="s">
        <v>1246</v>
      </c>
    </row>
    <row r="68" spans="1:7" ht="15" hidden="1" thickBot="1">
      <c r="A68" s="302">
        <v>45233</v>
      </c>
      <c r="B68" s="303"/>
      <c r="C68" s="304">
        <v>7000000</v>
      </c>
      <c r="D68" s="305" t="s">
        <v>1245</v>
      </c>
      <c r="E68" s="304">
        <v>15873076</v>
      </c>
      <c r="F68" s="305">
        <v>39233070</v>
      </c>
      <c r="G68" s="305" t="s">
        <v>1246</v>
      </c>
    </row>
    <row r="69" spans="1:7" ht="15" hidden="1" thickBot="1">
      <c r="A69" s="302">
        <v>45233</v>
      </c>
      <c r="B69" s="303"/>
      <c r="C69" s="304">
        <v>7000000</v>
      </c>
      <c r="D69" s="305" t="s">
        <v>1245</v>
      </c>
      <c r="E69" s="304">
        <v>22873076</v>
      </c>
      <c r="F69" s="305">
        <v>39233070</v>
      </c>
      <c r="G69" s="305" t="s">
        <v>1246</v>
      </c>
    </row>
    <row r="70" spans="1:7" ht="15" hidden="1" thickBot="1">
      <c r="A70" s="302">
        <v>45236</v>
      </c>
      <c r="B70" s="304">
        <v>2892483</v>
      </c>
      <c r="C70" s="303"/>
      <c r="D70" s="305" t="s">
        <v>1287</v>
      </c>
      <c r="E70" s="304">
        <v>24262090</v>
      </c>
      <c r="F70" s="305">
        <v>154005946</v>
      </c>
      <c r="G70" s="305" t="s">
        <v>1246</v>
      </c>
    </row>
    <row r="71" spans="1:7" ht="15" hidden="1" thickBot="1">
      <c r="A71" s="302">
        <v>45236</v>
      </c>
      <c r="B71" s="304">
        <v>2419370</v>
      </c>
      <c r="C71" s="303"/>
      <c r="D71" s="305" t="s">
        <v>1288</v>
      </c>
      <c r="E71" s="304">
        <v>27992364</v>
      </c>
      <c r="F71" s="305">
        <v>61603875</v>
      </c>
      <c r="G71" s="305" t="s">
        <v>1246</v>
      </c>
    </row>
    <row r="72" spans="1:7" ht="15" hidden="1" thickBot="1">
      <c r="A72" s="302">
        <v>45236</v>
      </c>
      <c r="B72" s="304">
        <v>1310904</v>
      </c>
      <c r="C72" s="303"/>
      <c r="D72" s="305" t="s">
        <v>1289</v>
      </c>
      <c r="E72" s="304">
        <v>25572994</v>
      </c>
      <c r="F72" s="305">
        <v>0</v>
      </c>
      <c r="G72" s="305" t="s">
        <v>1246</v>
      </c>
    </row>
    <row r="73" spans="1:7" ht="15" hidden="1" thickBot="1">
      <c r="A73" s="302">
        <v>45236</v>
      </c>
      <c r="B73" s="304">
        <v>1095912</v>
      </c>
      <c r="C73" s="303"/>
      <c r="D73" s="305" t="s">
        <v>1290</v>
      </c>
      <c r="E73" s="304">
        <v>29088276</v>
      </c>
      <c r="F73" s="305">
        <v>0</v>
      </c>
      <c r="G73" s="305" t="s">
        <v>1246</v>
      </c>
    </row>
    <row r="74" spans="1:7" ht="15" hidden="1" thickBot="1">
      <c r="A74" s="302">
        <v>45236</v>
      </c>
      <c r="B74" s="304">
        <v>784800</v>
      </c>
      <c r="C74" s="303"/>
      <c r="D74" s="305" t="s">
        <v>1291</v>
      </c>
      <c r="E74" s="304">
        <v>29873076</v>
      </c>
      <c r="F74" s="305">
        <v>400563718</v>
      </c>
      <c r="G74" s="305" t="s">
        <v>1246</v>
      </c>
    </row>
    <row r="75" spans="1:7" ht="15" hidden="1" thickBot="1">
      <c r="A75" s="302">
        <v>45236</v>
      </c>
      <c r="B75" s="304">
        <v>392075</v>
      </c>
      <c r="C75" s="303"/>
      <c r="D75" s="305" t="s">
        <v>1292</v>
      </c>
      <c r="E75" s="304">
        <v>21369607</v>
      </c>
      <c r="F75" s="305">
        <v>0</v>
      </c>
      <c r="G75" s="305" t="s">
        <v>1246</v>
      </c>
    </row>
    <row r="76" spans="1:7" ht="15" hidden="1" thickBot="1">
      <c r="A76" s="302">
        <v>45238</v>
      </c>
      <c r="B76" s="304">
        <v>8563504</v>
      </c>
      <c r="C76" s="303"/>
      <c r="D76" s="305" t="s">
        <v>1293</v>
      </c>
      <c r="E76" s="304">
        <v>20977532</v>
      </c>
      <c r="F76" s="305">
        <v>0</v>
      </c>
      <c r="G76" s="305" t="s">
        <v>1246</v>
      </c>
    </row>
    <row r="77" spans="1:7" ht="15" hidden="1" thickBot="1">
      <c r="A77" s="302">
        <v>45238</v>
      </c>
      <c r="B77" s="304">
        <v>2057000</v>
      </c>
      <c r="C77" s="303"/>
      <c r="D77" s="305" t="s">
        <v>1294</v>
      </c>
      <c r="E77" s="304">
        <v>12166624</v>
      </c>
      <c r="F77" s="305">
        <v>66457265</v>
      </c>
      <c r="G77" s="305" t="s">
        <v>1246</v>
      </c>
    </row>
    <row r="78" spans="1:7" ht="15" hidden="1" thickBot="1">
      <c r="A78" s="302">
        <v>45238</v>
      </c>
      <c r="B78" s="304">
        <v>1613990</v>
      </c>
      <c r="C78" s="303"/>
      <c r="D78" s="305" t="s">
        <v>1285</v>
      </c>
      <c r="E78" s="304">
        <v>9052477</v>
      </c>
      <c r="F78" s="305">
        <v>383311827</v>
      </c>
      <c r="G78" s="305" t="s">
        <v>1248</v>
      </c>
    </row>
    <row r="79" spans="1:7" ht="15" hidden="1" thickBot="1">
      <c r="A79" s="302">
        <v>45238</v>
      </c>
      <c r="B79" s="304">
        <v>837950</v>
      </c>
      <c r="C79" s="303"/>
      <c r="D79" s="305" t="s">
        <v>1295</v>
      </c>
      <c r="E79" s="304">
        <v>10109624</v>
      </c>
      <c r="F79" s="305">
        <v>68892562</v>
      </c>
      <c r="G79" s="305" t="s">
        <v>1246</v>
      </c>
    </row>
    <row r="80" spans="1:7" ht="15" hidden="1" thickBot="1">
      <c r="A80" s="302">
        <v>45238</v>
      </c>
      <c r="B80" s="304">
        <v>247404</v>
      </c>
      <c r="C80" s="303"/>
      <c r="D80" s="305" t="s">
        <v>1296</v>
      </c>
      <c r="E80" s="304">
        <v>12414028</v>
      </c>
      <c r="F80" s="305">
        <v>0</v>
      </c>
      <c r="G80" s="305" t="s">
        <v>1246</v>
      </c>
    </row>
    <row r="81" spans="1:7" ht="15" hidden="1" thickBot="1">
      <c r="A81" s="302">
        <v>45238</v>
      </c>
      <c r="B81" s="304">
        <v>219197</v>
      </c>
      <c r="C81" s="303"/>
      <c r="D81" s="305" t="s">
        <v>1297</v>
      </c>
      <c r="E81" s="304">
        <v>9271674</v>
      </c>
      <c r="F81" s="305">
        <v>0</v>
      </c>
      <c r="G81" s="305" t="s">
        <v>1246</v>
      </c>
    </row>
    <row r="82" spans="1:7" ht="15" hidden="1" thickBot="1">
      <c r="A82" s="302">
        <v>45240</v>
      </c>
      <c r="B82" s="304">
        <v>1323920</v>
      </c>
      <c r="C82" s="303"/>
      <c r="D82" s="305" t="s">
        <v>1298</v>
      </c>
      <c r="E82" s="304">
        <v>6385337</v>
      </c>
      <c r="F82" s="305">
        <v>70734648</v>
      </c>
      <c r="G82" s="305" t="s">
        <v>1246</v>
      </c>
    </row>
    <row r="83" spans="1:7" ht="15" hidden="1" thickBot="1">
      <c r="A83" s="302">
        <v>45240</v>
      </c>
      <c r="B83" s="304">
        <v>1053150</v>
      </c>
      <c r="C83" s="303"/>
      <c r="D83" s="305" t="s">
        <v>1299</v>
      </c>
      <c r="E83" s="304">
        <v>7438487</v>
      </c>
      <c r="F83" s="305">
        <v>0</v>
      </c>
      <c r="G83" s="305" t="s">
        <v>1246</v>
      </c>
    </row>
    <row r="84" spans="1:7" ht="15" hidden="1" thickBot="1">
      <c r="A84" s="302">
        <v>45243</v>
      </c>
      <c r="B84" s="303"/>
      <c r="C84" s="304">
        <v>7000000</v>
      </c>
      <c r="D84" s="305" t="s">
        <v>1245</v>
      </c>
      <c r="E84" s="304">
        <v>4175832</v>
      </c>
      <c r="F84" s="305">
        <v>39233177</v>
      </c>
      <c r="G84" s="305" t="s">
        <v>1246</v>
      </c>
    </row>
    <row r="85" spans="1:7" ht="15" hidden="1" thickBot="1">
      <c r="A85" s="302">
        <v>45243</v>
      </c>
      <c r="B85" s="303"/>
      <c r="C85" s="304">
        <v>7000000</v>
      </c>
      <c r="D85" s="305" t="s">
        <v>1245</v>
      </c>
      <c r="E85" s="304">
        <v>11175832</v>
      </c>
      <c r="F85" s="305">
        <v>39233177</v>
      </c>
      <c r="G85" s="305" t="s">
        <v>1246</v>
      </c>
    </row>
    <row r="86" spans="1:7" ht="15" hidden="1" thickBot="1">
      <c r="A86" s="302">
        <v>45243</v>
      </c>
      <c r="B86" s="304">
        <v>845586</v>
      </c>
      <c r="C86" s="303"/>
      <c r="D86" s="305" t="s">
        <v>1300</v>
      </c>
      <c r="E86" s="304">
        <v>5061417</v>
      </c>
      <c r="F86" s="305">
        <v>0</v>
      </c>
      <c r="G86" s="305" t="s">
        <v>1246</v>
      </c>
    </row>
    <row r="87" spans="1:7" ht="15" hidden="1" thickBot="1">
      <c r="A87" s="302">
        <v>45243</v>
      </c>
      <c r="B87" s="304">
        <v>39999</v>
      </c>
      <c r="C87" s="303"/>
      <c r="D87" s="305" t="s">
        <v>1301</v>
      </c>
      <c r="E87" s="304">
        <v>4215831</v>
      </c>
      <c r="F87" s="305">
        <v>0</v>
      </c>
      <c r="G87" s="305" t="s">
        <v>1246</v>
      </c>
    </row>
    <row r="88" spans="1:7" ht="15" hidden="1" thickBot="1">
      <c r="A88" s="302">
        <v>45244</v>
      </c>
      <c r="B88" s="304">
        <v>2939950</v>
      </c>
      <c r="C88" s="303"/>
      <c r="D88" s="305" t="s">
        <v>1302</v>
      </c>
      <c r="E88" s="304">
        <v>17707448</v>
      </c>
      <c r="F88" s="305">
        <v>25709179</v>
      </c>
      <c r="G88" s="305" t="s">
        <v>1246</v>
      </c>
    </row>
    <row r="89" spans="1:7" ht="15" hidden="1" thickBot="1">
      <c r="A89" s="302">
        <v>45244</v>
      </c>
      <c r="B89" s="304">
        <v>468384</v>
      </c>
      <c r="C89" s="303"/>
      <c r="D89" s="305" t="s">
        <v>1303</v>
      </c>
      <c r="E89" s="304">
        <v>18175832</v>
      </c>
      <c r="F89" s="305">
        <v>0</v>
      </c>
      <c r="G89" s="305" t="s">
        <v>1246</v>
      </c>
    </row>
    <row r="90" spans="1:7" ht="15" hidden="1" thickBot="1">
      <c r="A90" s="302">
        <v>45244</v>
      </c>
      <c r="B90" s="304">
        <v>241100</v>
      </c>
      <c r="C90" s="303"/>
      <c r="D90" s="305" t="s">
        <v>1304</v>
      </c>
      <c r="E90" s="304">
        <v>14767498</v>
      </c>
      <c r="F90" s="305">
        <v>0</v>
      </c>
      <c r="G90" s="305" t="s">
        <v>1246</v>
      </c>
    </row>
    <row r="91" spans="1:7" ht="15" hidden="1" thickBot="1">
      <c r="A91" s="302">
        <v>45246</v>
      </c>
      <c r="B91" s="304">
        <v>2490000</v>
      </c>
      <c r="C91" s="303"/>
      <c r="D91" s="305" t="s">
        <v>1305</v>
      </c>
      <c r="E91" s="304">
        <v>12307313</v>
      </c>
      <c r="F91" s="305">
        <v>6893279</v>
      </c>
      <c r="G91" s="305" t="s">
        <v>1246</v>
      </c>
    </row>
    <row r="92" spans="1:7" ht="15" hidden="1" thickBot="1">
      <c r="A92" s="302">
        <v>45246</v>
      </c>
      <c r="B92" s="304">
        <v>1589941</v>
      </c>
      <c r="C92" s="303"/>
      <c r="D92" s="305" t="s">
        <v>1302</v>
      </c>
      <c r="E92" s="304">
        <v>14507108</v>
      </c>
      <c r="F92" s="305">
        <v>25709179</v>
      </c>
      <c r="G92" s="305" t="s">
        <v>1246</v>
      </c>
    </row>
    <row r="93" spans="1:7" ht="15" hidden="1" thickBot="1">
      <c r="A93" s="302">
        <v>45246</v>
      </c>
      <c r="B93" s="304">
        <v>370400</v>
      </c>
      <c r="C93" s="303"/>
      <c r="D93" s="305" t="s">
        <v>1306</v>
      </c>
      <c r="E93" s="304">
        <v>12917167</v>
      </c>
      <c r="F93" s="305">
        <v>0</v>
      </c>
      <c r="G93" s="305" t="s">
        <v>1246</v>
      </c>
    </row>
    <row r="94" spans="1:7" ht="15" hidden="1" thickBot="1">
      <c r="A94" s="302">
        <v>45246</v>
      </c>
      <c r="B94" s="304">
        <v>239454</v>
      </c>
      <c r="C94" s="303"/>
      <c r="D94" s="305" t="s">
        <v>1292</v>
      </c>
      <c r="E94" s="304">
        <v>12546767</v>
      </c>
      <c r="F94" s="305">
        <v>0</v>
      </c>
      <c r="G94" s="305" t="s">
        <v>1246</v>
      </c>
    </row>
    <row r="95" spans="1:7" ht="15" hidden="1" thickBot="1">
      <c r="A95" s="302">
        <v>45246</v>
      </c>
      <c r="B95" s="304">
        <v>19290</v>
      </c>
      <c r="C95" s="303"/>
      <c r="D95" s="305" t="s">
        <v>1307</v>
      </c>
      <c r="E95" s="304">
        <v>14526398</v>
      </c>
      <c r="F95" s="305">
        <v>61329170</v>
      </c>
      <c r="G95" s="305" t="s">
        <v>1246</v>
      </c>
    </row>
    <row r="96" spans="1:7" ht="15" hidden="1" thickBot="1">
      <c r="A96" s="302">
        <v>45247</v>
      </c>
      <c r="B96" s="304">
        <v>30000</v>
      </c>
      <c r="C96" s="303"/>
      <c r="D96" s="305" t="s">
        <v>1308</v>
      </c>
      <c r="E96" s="304">
        <v>9793136</v>
      </c>
      <c r="F96" s="305">
        <v>0</v>
      </c>
      <c r="G96" s="305" t="s">
        <v>1246</v>
      </c>
    </row>
    <row r="97" spans="1:7" ht="15" hidden="1" thickBot="1">
      <c r="A97" s="302">
        <v>45247</v>
      </c>
      <c r="B97" s="304">
        <v>24177</v>
      </c>
      <c r="C97" s="303"/>
      <c r="D97" s="305" t="s">
        <v>1284</v>
      </c>
      <c r="E97" s="304">
        <v>9817313</v>
      </c>
      <c r="F97" s="305">
        <v>463320664</v>
      </c>
      <c r="G97" s="305" t="s">
        <v>1248</v>
      </c>
    </row>
    <row r="98" spans="1:7" ht="15" hidden="1" thickBot="1">
      <c r="A98" s="302">
        <v>45252</v>
      </c>
      <c r="B98" s="304">
        <v>4094945</v>
      </c>
      <c r="C98" s="303"/>
      <c r="D98" s="305" t="s">
        <v>1309</v>
      </c>
      <c r="E98" s="304">
        <v>5968049</v>
      </c>
      <c r="F98" s="305">
        <v>0</v>
      </c>
      <c r="G98" s="305" t="s">
        <v>1246</v>
      </c>
    </row>
    <row r="99" spans="1:7" ht="15" hidden="1" thickBot="1">
      <c r="A99" s="302">
        <v>45252</v>
      </c>
      <c r="B99" s="304">
        <v>3795087</v>
      </c>
      <c r="C99" s="303"/>
      <c r="D99" s="305" t="s">
        <v>1287</v>
      </c>
      <c r="E99" s="304">
        <v>9763136</v>
      </c>
      <c r="F99" s="305">
        <v>154005946</v>
      </c>
      <c r="G99" s="305" t="s">
        <v>1246</v>
      </c>
    </row>
    <row r="100" spans="1:7" ht="15" hidden="1" thickBot="1">
      <c r="A100" s="302">
        <v>45252</v>
      </c>
      <c r="B100" s="304">
        <v>959000</v>
      </c>
      <c r="C100" s="303"/>
      <c r="D100" s="305" t="s">
        <v>1294</v>
      </c>
      <c r="E100" s="304">
        <v>1873104</v>
      </c>
      <c r="F100" s="305">
        <v>66457265</v>
      </c>
      <c r="G100" s="305" t="s">
        <v>1246</v>
      </c>
    </row>
    <row r="101" spans="1:7" ht="15" hidden="1" thickBot="1">
      <c r="A101" s="302">
        <v>45252</v>
      </c>
      <c r="B101" s="304">
        <v>623812</v>
      </c>
      <c r="C101" s="303"/>
      <c r="D101" s="305" t="s">
        <v>1297</v>
      </c>
      <c r="E101" s="304">
        <v>914104</v>
      </c>
      <c r="F101" s="305">
        <v>0</v>
      </c>
      <c r="G101" s="305" t="s">
        <v>1246</v>
      </c>
    </row>
    <row r="102" spans="1:7" ht="15" hidden="1" thickBot="1">
      <c r="A102" s="302">
        <v>45253</v>
      </c>
      <c r="B102" s="303"/>
      <c r="C102" s="304">
        <v>7000000</v>
      </c>
      <c r="D102" s="305" t="s">
        <v>1245</v>
      </c>
      <c r="E102" s="304">
        <v>290292</v>
      </c>
      <c r="F102" s="305">
        <v>39233262</v>
      </c>
      <c r="G102" s="305" t="s">
        <v>1246</v>
      </c>
    </row>
    <row r="103" spans="1:7" ht="15" hidden="1" thickBot="1">
      <c r="A103" s="302">
        <v>45253</v>
      </c>
      <c r="B103" s="303"/>
      <c r="C103" s="304">
        <v>7000000</v>
      </c>
      <c r="D103" s="305" t="s">
        <v>1245</v>
      </c>
      <c r="E103" s="304">
        <v>7290292</v>
      </c>
      <c r="F103" s="305">
        <v>39233262</v>
      </c>
      <c r="G103" s="305" t="s">
        <v>1246</v>
      </c>
    </row>
    <row r="104" spans="1:7" ht="15" hidden="1" thickBot="1">
      <c r="A104" s="302">
        <v>45253</v>
      </c>
      <c r="B104" s="303"/>
      <c r="C104" s="304">
        <v>7000000</v>
      </c>
      <c r="D104" s="305" t="s">
        <v>1245</v>
      </c>
      <c r="E104" s="304">
        <v>14290292</v>
      </c>
      <c r="F104" s="305">
        <v>39233262</v>
      </c>
      <c r="G104" s="305" t="s">
        <v>1246</v>
      </c>
    </row>
    <row r="105" spans="1:7" ht="15" hidden="1" thickBot="1">
      <c r="A105" s="302">
        <v>45253</v>
      </c>
      <c r="B105" s="304">
        <v>8082347</v>
      </c>
      <c r="C105" s="303"/>
      <c r="D105" s="305" t="s">
        <v>1293</v>
      </c>
      <c r="E105" s="304">
        <v>10705467</v>
      </c>
      <c r="F105" s="305">
        <v>0</v>
      </c>
      <c r="G105" s="305" t="s">
        <v>1246</v>
      </c>
    </row>
    <row r="106" spans="1:7" ht="15" hidden="1" thickBot="1">
      <c r="A106" s="302">
        <v>45253</v>
      </c>
      <c r="B106" s="304">
        <v>5519949</v>
      </c>
      <c r="C106" s="303"/>
      <c r="D106" s="305" t="s">
        <v>1302</v>
      </c>
      <c r="E106" s="304">
        <v>20661378</v>
      </c>
      <c r="F106" s="305">
        <v>25709179</v>
      </c>
      <c r="G106" s="305" t="s">
        <v>1246</v>
      </c>
    </row>
    <row r="107" spans="1:7" ht="15" hidden="1" thickBot="1">
      <c r="A107" s="302">
        <v>45253</v>
      </c>
      <c r="B107" s="304">
        <v>2207450</v>
      </c>
      <c r="C107" s="303"/>
      <c r="D107" s="305" t="s">
        <v>1310</v>
      </c>
      <c r="E107" s="304">
        <v>14909009</v>
      </c>
      <c r="F107" s="305">
        <v>71728390</v>
      </c>
      <c r="G107" s="305" t="s">
        <v>1246</v>
      </c>
    </row>
    <row r="108" spans="1:7" ht="15" hidden="1" thickBot="1">
      <c r="A108" s="302">
        <v>45253</v>
      </c>
      <c r="B108" s="304">
        <v>1311006</v>
      </c>
      <c r="C108" s="303"/>
      <c r="D108" s="305" t="s">
        <v>1297</v>
      </c>
      <c r="E108" s="304">
        <v>12016473</v>
      </c>
      <c r="F108" s="305">
        <v>0</v>
      </c>
      <c r="G108" s="305" t="s">
        <v>1246</v>
      </c>
    </row>
    <row r="109" spans="1:7" ht="15" hidden="1" thickBot="1">
      <c r="A109" s="302">
        <v>45253</v>
      </c>
      <c r="B109" s="304">
        <v>501686</v>
      </c>
      <c r="C109" s="303"/>
      <c r="D109" s="305" t="s">
        <v>1307</v>
      </c>
      <c r="E109" s="304">
        <v>12701559</v>
      </c>
      <c r="F109" s="305">
        <v>61329170</v>
      </c>
      <c r="G109" s="305" t="s">
        <v>1246</v>
      </c>
    </row>
    <row r="110" spans="1:7" ht="15" hidden="1" thickBot="1">
      <c r="A110" s="302">
        <v>45253</v>
      </c>
      <c r="B110" s="304">
        <v>261951</v>
      </c>
      <c r="C110" s="303"/>
      <c r="D110" s="305" t="s">
        <v>1292</v>
      </c>
      <c r="E110" s="304">
        <v>21147297</v>
      </c>
      <c r="F110" s="305">
        <v>0</v>
      </c>
      <c r="G110" s="305" t="s">
        <v>1246</v>
      </c>
    </row>
    <row r="111" spans="1:7" ht="15" hidden="1" thickBot="1">
      <c r="A111" s="302">
        <v>45253</v>
      </c>
      <c r="B111" s="304">
        <v>232420</v>
      </c>
      <c r="C111" s="303"/>
      <c r="D111" s="305" t="s">
        <v>1310</v>
      </c>
      <c r="E111" s="304">
        <v>15141429</v>
      </c>
      <c r="F111" s="305">
        <v>71728390</v>
      </c>
      <c r="G111" s="305" t="s">
        <v>1246</v>
      </c>
    </row>
    <row r="112" spans="1:7" ht="15" hidden="1" thickBot="1">
      <c r="A112" s="302">
        <v>45253</v>
      </c>
      <c r="B112" s="304">
        <v>223968</v>
      </c>
      <c r="C112" s="303"/>
      <c r="D112" s="305" t="s">
        <v>1311</v>
      </c>
      <c r="E112" s="304">
        <v>20885346</v>
      </c>
      <c r="F112" s="305">
        <v>0</v>
      </c>
      <c r="G112" s="305" t="s">
        <v>1246</v>
      </c>
    </row>
    <row r="113" spans="1:7" ht="15" hidden="1" thickBot="1">
      <c r="A113" s="302">
        <v>45253</v>
      </c>
      <c r="B113" s="304">
        <v>183400</v>
      </c>
      <c r="C113" s="303"/>
      <c r="D113" s="305" t="s">
        <v>1312</v>
      </c>
      <c r="E113" s="304">
        <v>12199873</v>
      </c>
      <c r="F113" s="305">
        <v>0</v>
      </c>
      <c r="G113" s="305" t="s">
        <v>1246</v>
      </c>
    </row>
    <row r="114" spans="1:7" ht="15" hidden="1" thickBot="1">
      <c r="A114" s="302">
        <v>45253</v>
      </c>
      <c r="B114" s="304">
        <v>142995</v>
      </c>
      <c r="C114" s="303"/>
      <c r="D114" s="305" t="s">
        <v>1313</v>
      </c>
      <c r="E114" s="304">
        <v>21290292</v>
      </c>
      <c r="F114" s="305">
        <v>0</v>
      </c>
      <c r="G114" s="305" t="s">
        <v>1246</v>
      </c>
    </row>
    <row r="115" spans="1:7" ht="15" hidden="1" thickBot="1">
      <c r="A115" s="302">
        <v>45257</v>
      </c>
      <c r="B115" s="303"/>
      <c r="C115" s="304">
        <v>7000000</v>
      </c>
      <c r="D115" s="305" t="s">
        <v>1245</v>
      </c>
      <c r="E115" s="304">
        <v>2623120</v>
      </c>
      <c r="F115" s="305">
        <v>39233285</v>
      </c>
      <c r="G115" s="305" t="s">
        <v>1246</v>
      </c>
    </row>
    <row r="116" spans="1:7" ht="15" hidden="1" thickBot="1">
      <c r="A116" s="302">
        <v>45257</v>
      </c>
      <c r="B116" s="303"/>
      <c r="C116" s="304">
        <v>7000000</v>
      </c>
      <c r="D116" s="305" t="s">
        <v>1245</v>
      </c>
      <c r="E116" s="304">
        <v>9623120</v>
      </c>
      <c r="F116" s="305">
        <v>39233285</v>
      </c>
      <c r="G116" s="305" t="s">
        <v>1246</v>
      </c>
    </row>
    <row r="117" spans="1:7" ht="15" hidden="1" thickBot="1">
      <c r="A117" s="302">
        <v>45257</v>
      </c>
      <c r="B117" s="304">
        <v>5249991</v>
      </c>
      <c r="C117" s="303"/>
      <c r="D117" s="305" t="s">
        <v>1297</v>
      </c>
      <c r="E117" s="304">
        <v>14284155</v>
      </c>
      <c r="F117" s="305">
        <v>0</v>
      </c>
      <c r="G117" s="305" t="s">
        <v>1246</v>
      </c>
    </row>
    <row r="118" spans="1:7" ht="15" hidden="1" thickBot="1">
      <c r="A118" s="302">
        <v>45257</v>
      </c>
      <c r="B118" s="304">
        <v>2338965</v>
      </c>
      <c r="C118" s="303"/>
      <c r="D118" s="305" t="s">
        <v>1314</v>
      </c>
      <c r="E118" s="304">
        <v>16623120</v>
      </c>
      <c r="F118" s="305">
        <v>74183093</v>
      </c>
      <c r="G118" s="305" t="s">
        <v>1246</v>
      </c>
    </row>
    <row r="119" spans="1:7" ht="15" hidden="1" thickBot="1">
      <c r="A119" s="302">
        <v>45258</v>
      </c>
      <c r="B119" s="304">
        <v>4827001</v>
      </c>
      <c r="C119" s="303"/>
      <c r="D119" s="305" t="s">
        <v>1294</v>
      </c>
      <c r="E119" s="304">
        <v>9034164</v>
      </c>
      <c r="F119" s="305">
        <v>66457265</v>
      </c>
      <c r="G119" s="305" t="s">
        <v>1246</v>
      </c>
    </row>
    <row r="120" spans="1:7" ht="15" hidden="1" thickBot="1">
      <c r="A120" s="302">
        <v>45258</v>
      </c>
      <c r="B120" s="304">
        <v>27291</v>
      </c>
      <c r="C120" s="303"/>
      <c r="D120" s="305" t="s">
        <v>1315</v>
      </c>
      <c r="E120" s="304">
        <v>11207163</v>
      </c>
      <c r="F120" s="305">
        <v>0</v>
      </c>
      <c r="G120" s="305" t="s">
        <v>1246</v>
      </c>
    </row>
    <row r="121" spans="1:7" ht="15" hidden="1" thickBot="1">
      <c r="A121" s="302">
        <v>45259</v>
      </c>
      <c r="B121" s="303"/>
      <c r="C121" s="304">
        <v>7000000</v>
      </c>
      <c r="D121" s="305" t="s">
        <v>1245</v>
      </c>
      <c r="E121" s="304">
        <v>4207163</v>
      </c>
      <c r="F121" s="305">
        <v>39233321</v>
      </c>
      <c r="G121" s="305" t="s">
        <v>1246</v>
      </c>
    </row>
    <row r="122" spans="1:7" ht="15" hidden="1" thickBot="1">
      <c r="A122" s="302">
        <v>45260</v>
      </c>
      <c r="B122" s="304">
        <v>4299960</v>
      </c>
      <c r="C122" s="303"/>
      <c r="D122" s="305" t="s">
        <v>1302</v>
      </c>
      <c r="E122" s="304">
        <v>5929442</v>
      </c>
      <c r="F122" s="305">
        <v>25709179</v>
      </c>
      <c r="G122" s="305" t="s">
        <v>1246</v>
      </c>
    </row>
    <row r="123" spans="1:7" ht="15" hidden="1" thickBot="1">
      <c r="A123" s="302">
        <v>45260</v>
      </c>
      <c r="B123" s="304">
        <v>3280450</v>
      </c>
      <c r="C123" s="303"/>
      <c r="D123" s="305" t="s">
        <v>1302</v>
      </c>
      <c r="E123" s="304">
        <v>11179872</v>
      </c>
      <c r="F123" s="305">
        <v>25709179</v>
      </c>
      <c r="G123" s="305" t="s">
        <v>1246</v>
      </c>
    </row>
    <row r="124" spans="1:7" ht="15" hidden="1" thickBot="1">
      <c r="A124" s="302">
        <v>45260</v>
      </c>
      <c r="B124" s="304">
        <v>999990</v>
      </c>
      <c r="C124" s="303"/>
      <c r="D124" s="305" t="s">
        <v>1302</v>
      </c>
      <c r="E124" s="304">
        <v>6929432</v>
      </c>
      <c r="F124" s="305">
        <v>25709179</v>
      </c>
      <c r="G124" s="305" t="s">
        <v>1246</v>
      </c>
    </row>
    <row r="125" spans="1:7" ht="15" hidden="1" thickBot="1">
      <c r="A125" s="302">
        <v>45260</v>
      </c>
      <c r="B125" s="304">
        <v>969990</v>
      </c>
      <c r="C125" s="303"/>
      <c r="D125" s="305" t="s">
        <v>1302</v>
      </c>
      <c r="E125" s="304">
        <v>7899422</v>
      </c>
      <c r="F125" s="305">
        <v>25709179</v>
      </c>
      <c r="G125" s="305" t="s">
        <v>1246</v>
      </c>
    </row>
    <row r="126" spans="1:7" ht="15" hidden="1" thickBot="1">
      <c r="A126" s="302">
        <v>45260</v>
      </c>
      <c r="B126" s="304">
        <v>19782</v>
      </c>
      <c r="C126" s="303"/>
      <c r="D126" s="305" t="s">
        <v>1316</v>
      </c>
      <c r="E126" s="304">
        <v>1629482</v>
      </c>
      <c r="F126" s="305">
        <v>463333749</v>
      </c>
      <c r="G126" s="305" t="s">
        <v>1248</v>
      </c>
    </row>
    <row r="127" spans="1:7" ht="15" hidden="1" thickBot="1">
      <c r="A127" s="302">
        <v>45265</v>
      </c>
      <c r="B127" s="303"/>
      <c r="C127" s="304">
        <v>990000</v>
      </c>
      <c r="D127" s="305" t="s">
        <v>1245</v>
      </c>
      <c r="E127" s="304">
        <v>1609700</v>
      </c>
      <c r="F127" s="305">
        <v>39233384</v>
      </c>
      <c r="G127" s="305" t="s">
        <v>1246</v>
      </c>
    </row>
    <row r="128" spans="1:7" ht="15" hidden="1" thickBot="1">
      <c r="A128" s="302">
        <v>45265</v>
      </c>
      <c r="B128" s="304">
        <v>1310904</v>
      </c>
      <c r="C128" s="303"/>
      <c r="D128" s="305" t="s">
        <v>1289</v>
      </c>
      <c r="E128" s="304">
        <v>1540926</v>
      </c>
      <c r="F128" s="305">
        <v>0</v>
      </c>
      <c r="G128" s="305" t="s">
        <v>1246</v>
      </c>
    </row>
    <row r="129" spans="1:7" ht="15" hidden="1" thickBot="1">
      <c r="A129" s="302">
        <v>45265</v>
      </c>
      <c r="B129" s="304">
        <v>404481</v>
      </c>
      <c r="C129" s="303"/>
      <c r="D129" s="305" t="s">
        <v>1280</v>
      </c>
      <c r="E129" s="304">
        <v>2339026</v>
      </c>
      <c r="F129" s="305">
        <v>0</v>
      </c>
      <c r="G129" s="305" t="s">
        <v>1246</v>
      </c>
    </row>
    <row r="130" spans="1:7" ht="15" hidden="1" thickBot="1">
      <c r="A130" s="302">
        <v>45265</v>
      </c>
      <c r="B130" s="304">
        <v>264980</v>
      </c>
      <c r="C130" s="303"/>
      <c r="D130" s="305" t="s">
        <v>1317</v>
      </c>
      <c r="E130" s="304">
        <v>1934545</v>
      </c>
      <c r="F130" s="305">
        <v>0</v>
      </c>
      <c r="G130" s="305" t="s">
        <v>1246</v>
      </c>
    </row>
    <row r="131" spans="1:7" ht="15" hidden="1" thickBot="1">
      <c r="A131" s="302">
        <v>45265</v>
      </c>
      <c r="B131" s="304">
        <v>260674</v>
      </c>
      <c r="C131" s="303"/>
      <c r="D131" s="305" t="s">
        <v>1303</v>
      </c>
      <c r="E131" s="304">
        <v>2599700</v>
      </c>
      <c r="F131" s="305">
        <v>0</v>
      </c>
      <c r="G131" s="305" t="s">
        <v>1246</v>
      </c>
    </row>
    <row r="132" spans="1:7" ht="15" hidden="1" thickBot="1">
      <c r="A132" s="302">
        <v>45265</v>
      </c>
      <c r="B132" s="304">
        <v>128639</v>
      </c>
      <c r="C132" s="303"/>
      <c r="D132" s="305" t="s">
        <v>1318</v>
      </c>
      <c r="E132" s="304">
        <v>1669565</v>
      </c>
      <c r="F132" s="305">
        <v>1879480</v>
      </c>
      <c r="G132" s="305" t="s">
        <v>1246</v>
      </c>
    </row>
    <row r="133" spans="1:7" ht="15" hidden="1" thickBot="1">
      <c r="A133" s="302">
        <v>45265</v>
      </c>
      <c r="B133" s="304">
        <v>39999</v>
      </c>
      <c r="C133" s="303"/>
      <c r="D133" s="305" t="s">
        <v>1301</v>
      </c>
      <c r="E133" s="304">
        <v>230022</v>
      </c>
      <c r="F133" s="305">
        <v>0</v>
      </c>
      <c r="G133" s="305" t="s">
        <v>1246</v>
      </c>
    </row>
    <row r="134" spans="1:7" ht="15" hidden="1" thickBot="1">
      <c r="A134" s="302">
        <v>45267</v>
      </c>
      <c r="B134" s="303"/>
      <c r="C134" s="304">
        <v>7000000</v>
      </c>
      <c r="D134" s="305" t="s">
        <v>1245</v>
      </c>
      <c r="E134" s="304">
        <v>190023</v>
      </c>
      <c r="F134" s="305">
        <v>39233400</v>
      </c>
      <c r="G134" s="305" t="s">
        <v>1246</v>
      </c>
    </row>
    <row r="135" spans="1:7" ht="15" hidden="1" thickBot="1">
      <c r="A135" s="302">
        <v>45267</v>
      </c>
      <c r="B135" s="303"/>
      <c r="C135" s="304">
        <v>7000000</v>
      </c>
      <c r="D135" s="305" t="s">
        <v>1245</v>
      </c>
      <c r="E135" s="304">
        <v>7190023</v>
      </c>
      <c r="F135" s="305">
        <v>39233400</v>
      </c>
      <c r="G135" s="305" t="s">
        <v>1246</v>
      </c>
    </row>
    <row r="136" spans="1:7" ht="15" hidden="1" thickBot="1">
      <c r="A136" s="302">
        <v>45267</v>
      </c>
      <c r="B136" s="303"/>
      <c r="C136" s="304">
        <v>7000000</v>
      </c>
      <c r="D136" s="305" t="s">
        <v>1245</v>
      </c>
      <c r="E136" s="304">
        <v>14190023</v>
      </c>
      <c r="F136" s="305">
        <v>39233400</v>
      </c>
      <c r="G136" s="305" t="s">
        <v>1246</v>
      </c>
    </row>
    <row r="137" spans="1:7" ht="15" hidden="1" thickBot="1">
      <c r="A137" s="302">
        <v>45267</v>
      </c>
      <c r="B137" s="303"/>
      <c r="C137" s="304">
        <v>7000000</v>
      </c>
      <c r="D137" s="305" t="s">
        <v>1245</v>
      </c>
      <c r="E137" s="304">
        <v>21190023</v>
      </c>
      <c r="F137" s="305">
        <v>39233400</v>
      </c>
      <c r="G137" s="305" t="s">
        <v>1246</v>
      </c>
    </row>
    <row r="138" spans="1:7" ht="15" hidden="1" thickBot="1">
      <c r="A138" s="302">
        <v>45271</v>
      </c>
      <c r="B138" s="304">
        <v>3885481</v>
      </c>
      <c r="C138" s="303"/>
      <c r="D138" s="305" t="s">
        <v>1288</v>
      </c>
      <c r="E138" s="304">
        <v>22614852</v>
      </c>
      <c r="F138" s="305">
        <v>61603875</v>
      </c>
      <c r="G138" s="305" t="s">
        <v>1246</v>
      </c>
    </row>
    <row r="139" spans="1:7" ht="15" hidden="1" thickBot="1">
      <c r="A139" s="302">
        <v>45271</v>
      </c>
      <c r="B139" s="304">
        <v>2873050</v>
      </c>
      <c r="C139" s="303"/>
      <c r="D139" s="305" t="s">
        <v>1287</v>
      </c>
      <c r="E139" s="304">
        <v>17055396</v>
      </c>
      <c r="F139" s="305">
        <v>154005946</v>
      </c>
      <c r="G139" s="305" t="s">
        <v>1246</v>
      </c>
    </row>
    <row r="140" spans="1:7" ht="15" hidden="1" thickBot="1">
      <c r="A140" s="302">
        <v>45271</v>
      </c>
      <c r="B140" s="304">
        <v>1999979</v>
      </c>
      <c r="C140" s="303"/>
      <c r="D140" s="305" t="s">
        <v>1302</v>
      </c>
      <c r="E140" s="304">
        <v>26647953</v>
      </c>
      <c r="F140" s="305">
        <v>25709179</v>
      </c>
      <c r="G140" s="305" t="s">
        <v>1246</v>
      </c>
    </row>
    <row r="141" spans="1:7" ht="15" hidden="1" thickBot="1">
      <c r="A141" s="302">
        <v>45271</v>
      </c>
      <c r="B141" s="304">
        <v>1542070</v>
      </c>
      <c r="C141" s="303"/>
      <c r="D141" s="305" t="s">
        <v>1302</v>
      </c>
      <c r="E141" s="304">
        <v>28190023</v>
      </c>
      <c r="F141" s="305">
        <v>25709179</v>
      </c>
      <c r="G141" s="305" t="s">
        <v>1246</v>
      </c>
    </row>
    <row r="142" spans="1:7" ht="15" hidden="1" thickBot="1">
      <c r="A142" s="302">
        <v>45271</v>
      </c>
      <c r="B142" s="304">
        <v>1057560</v>
      </c>
      <c r="C142" s="303"/>
      <c r="D142" s="305" t="s">
        <v>1290</v>
      </c>
      <c r="E142" s="304">
        <v>23672412</v>
      </c>
      <c r="F142" s="305">
        <v>0</v>
      </c>
      <c r="G142" s="305" t="s">
        <v>1246</v>
      </c>
    </row>
    <row r="143" spans="1:7" ht="15" hidden="1" thickBot="1">
      <c r="A143" s="302">
        <v>45271</v>
      </c>
      <c r="B143" s="304">
        <v>1055888</v>
      </c>
      <c r="C143" s="303"/>
      <c r="D143" s="305" t="s">
        <v>1319</v>
      </c>
      <c r="E143" s="304">
        <v>18111284</v>
      </c>
      <c r="F143" s="305">
        <v>25536754</v>
      </c>
      <c r="G143" s="305" t="s">
        <v>1246</v>
      </c>
    </row>
    <row r="144" spans="1:7" ht="15" hidden="1" thickBot="1">
      <c r="A144" s="302">
        <v>45271</v>
      </c>
      <c r="B144" s="304">
        <v>975562</v>
      </c>
      <c r="C144" s="303"/>
      <c r="D144" s="305" t="s">
        <v>1280</v>
      </c>
      <c r="E144" s="304">
        <v>24647974</v>
      </c>
      <c r="F144" s="305">
        <v>0</v>
      </c>
      <c r="G144" s="305" t="s">
        <v>1246</v>
      </c>
    </row>
    <row r="145" spans="1:7" ht="15" hidden="1" thickBot="1">
      <c r="A145" s="302">
        <v>45271</v>
      </c>
      <c r="B145" s="304">
        <v>244610</v>
      </c>
      <c r="C145" s="303"/>
      <c r="D145" s="305" t="s">
        <v>1320</v>
      </c>
      <c r="E145" s="304">
        <v>18355894</v>
      </c>
      <c r="F145" s="305">
        <v>0</v>
      </c>
      <c r="G145" s="305" t="s">
        <v>1246</v>
      </c>
    </row>
    <row r="146" spans="1:7" ht="15" hidden="1" thickBot="1">
      <c r="A146" s="302">
        <v>45271</v>
      </c>
      <c r="B146" s="304">
        <v>174900</v>
      </c>
      <c r="C146" s="303"/>
      <c r="D146" s="305" t="s">
        <v>1312</v>
      </c>
      <c r="E146" s="304">
        <v>18729371</v>
      </c>
      <c r="F146" s="305">
        <v>0</v>
      </c>
      <c r="G146" s="305" t="s">
        <v>1246</v>
      </c>
    </row>
    <row r="147" spans="1:7" ht="15" hidden="1" thickBot="1">
      <c r="A147" s="302">
        <v>45271</v>
      </c>
      <c r="B147" s="304">
        <v>150842</v>
      </c>
      <c r="C147" s="303"/>
      <c r="D147" s="305" t="s">
        <v>1321</v>
      </c>
      <c r="E147" s="304">
        <v>14044504</v>
      </c>
      <c r="F147" s="305">
        <v>0</v>
      </c>
      <c r="G147" s="305" t="s">
        <v>1246</v>
      </c>
    </row>
    <row r="148" spans="1:7" ht="15" hidden="1" thickBot="1">
      <c r="A148" s="302">
        <v>45271</v>
      </c>
      <c r="B148" s="304">
        <v>137842</v>
      </c>
      <c r="C148" s="303"/>
      <c r="D148" s="305" t="s">
        <v>1321</v>
      </c>
      <c r="E148" s="304">
        <v>14182346</v>
      </c>
      <c r="F148" s="305">
        <v>0</v>
      </c>
      <c r="G148" s="305" t="s">
        <v>1246</v>
      </c>
    </row>
    <row r="149" spans="1:7" ht="15" hidden="1" thickBot="1">
      <c r="A149" s="302">
        <v>45271</v>
      </c>
      <c r="B149" s="304">
        <v>102792</v>
      </c>
      <c r="C149" s="303"/>
      <c r="D149" s="305" t="s">
        <v>1322</v>
      </c>
      <c r="E149" s="304">
        <v>18554471</v>
      </c>
      <c r="F149" s="305">
        <v>70973642</v>
      </c>
      <c r="G149" s="305" t="s">
        <v>1246</v>
      </c>
    </row>
    <row r="150" spans="1:7" ht="15" hidden="1" thickBot="1">
      <c r="A150" s="302">
        <v>45271</v>
      </c>
      <c r="B150" s="304">
        <v>95785</v>
      </c>
      <c r="C150" s="303"/>
      <c r="D150" s="305" t="s">
        <v>1292</v>
      </c>
      <c r="E150" s="304">
        <v>18451679</v>
      </c>
      <c r="F150" s="305">
        <v>0</v>
      </c>
      <c r="G150" s="305" t="s">
        <v>1246</v>
      </c>
    </row>
    <row r="151" spans="1:7" ht="15" hidden="1" thickBot="1">
      <c r="A151" s="302">
        <v>45272</v>
      </c>
      <c r="B151" s="304">
        <v>2020111</v>
      </c>
      <c r="C151" s="303"/>
      <c r="D151" s="305" t="s">
        <v>1297</v>
      </c>
      <c r="E151" s="304">
        <v>13478682</v>
      </c>
      <c r="F151" s="305">
        <v>0</v>
      </c>
      <c r="G151" s="305" t="s">
        <v>1246</v>
      </c>
    </row>
    <row r="152" spans="1:7" ht="15" hidden="1" thickBot="1">
      <c r="A152" s="302">
        <v>45272</v>
      </c>
      <c r="B152" s="304">
        <v>1154517</v>
      </c>
      <c r="C152" s="303"/>
      <c r="D152" s="305" t="s">
        <v>1307</v>
      </c>
      <c r="E152" s="304">
        <v>11458571</v>
      </c>
      <c r="F152" s="305">
        <v>61329170</v>
      </c>
      <c r="G152" s="305" t="s">
        <v>1246</v>
      </c>
    </row>
    <row r="153" spans="1:7" ht="15" hidden="1" thickBot="1">
      <c r="A153" s="302">
        <v>45272</v>
      </c>
      <c r="B153" s="304">
        <v>414980</v>
      </c>
      <c r="C153" s="303"/>
      <c r="D153" s="305" t="s">
        <v>1317</v>
      </c>
      <c r="E153" s="304">
        <v>13893662</v>
      </c>
      <c r="F153" s="305">
        <v>0</v>
      </c>
      <c r="G153" s="305" t="s">
        <v>1246</v>
      </c>
    </row>
    <row r="154" spans="1:7" ht="15" hidden="1" thickBot="1">
      <c r="A154" s="302">
        <v>45272</v>
      </c>
      <c r="B154" s="304">
        <v>86376</v>
      </c>
      <c r="C154" s="303"/>
      <c r="D154" s="305" t="s">
        <v>1311</v>
      </c>
      <c r="E154" s="304">
        <v>10304054</v>
      </c>
      <c r="F154" s="305">
        <v>0</v>
      </c>
      <c r="G154" s="305" t="s">
        <v>1246</v>
      </c>
    </row>
    <row r="155" spans="1:7" ht="15" hidden="1" thickBot="1">
      <c r="A155" s="302">
        <v>45275</v>
      </c>
      <c r="B155" s="303"/>
      <c r="C155" s="304">
        <v>7000000</v>
      </c>
      <c r="D155" s="305" t="s">
        <v>1245</v>
      </c>
      <c r="E155" s="304">
        <v>10217678</v>
      </c>
      <c r="F155" s="305">
        <v>39233483</v>
      </c>
      <c r="G155" s="305" t="s">
        <v>1246</v>
      </c>
    </row>
    <row r="156" spans="1:7" ht="15" hidden="1" thickBot="1">
      <c r="A156" s="302">
        <v>45275</v>
      </c>
      <c r="B156" s="303"/>
      <c r="C156" s="304">
        <v>7000000</v>
      </c>
      <c r="D156" s="305" t="s">
        <v>1245</v>
      </c>
      <c r="E156" s="304">
        <v>17217678</v>
      </c>
      <c r="F156" s="305">
        <v>39233483</v>
      </c>
      <c r="G156" s="305" t="s">
        <v>1246</v>
      </c>
    </row>
    <row r="157" spans="1:7" ht="15" hidden="1" thickBot="1">
      <c r="A157" s="302">
        <v>45275</v>
      </c>
      <c r="B157" s="304">
        <v>4626211</v>
      </c>
      <c r="C157" s="303"/>
      <c r="D157" s="305" t="s">
        <v>1302</v>
      </c>
      <c r="E157" s="304">
        <v>21862735</v>
      </c>
      <c r="F157" s="305">
        <v>25709179</v>
      </c>
      <c r="G157" s="305" t="s">
        <v>1246</v>
      </c>
    </row>
    <row r="158" spans="1:7" ht="15" hidden="1" thickBot="1">
      <c r="A158" s="302">
        <v>45275</v>
      </c>
      <c r="B158" s="304">
        <v>1463700</v>
      </c>
      <c r="C158" s="303"/>
      <c r="D158" s="305" t="s">
        <v>1323</v>
      </c>
      <c r="E158" s="304">
        <v>23371405</v>
      </c>
      <c r="F158" s="305">
        <v>68189330</v>
      </c>
      <c r="G158" s="305" t="s">
        <v>1246</v>
      </c>
    </row>
    <row r="159" spans="1:7" ht="15" hidden="1" thickBot="1">
      <c r="A159" s="302">
        <v>45275</v>
      </c>
      <c r="B159" s="304">
        <v>1200471</v>
      </c>
      <c r="C159" s="303"/>
      <c r="D159" s="305" t="s">
        <v>1302</v>
      </c>
      <c r="E159" s="304">
        <v>16162933</v>
      </c>
      <c r="F159" s="305">
        <v>25709179</v>
      </c>
      <c r="G159" s="305" t="s">
        <v>1246</v>
      </c>
    </row>
    <row r="160" spans="1:7" ht="15" hidden="1" thickBot="1">
      <c r="A160" s="302">
        <v>45275</v>
      </c>
      <c r="B160" s="304">
        <v>1073591</v>
      </c>
      <c r="C160" s="303"/>
      <c r="D160" s="305" t="s">
        <v>1302</v>
      </c>
      <c r="E160" s="304">
        <v>17236524</v>
      </c>
      <c r="F160" s="305">
        <v>25709179</v>
      </c>
      <c r="G160" s="305" t="s">
        <v>1246</v>
      </c>
    </row>
    <row r="161" spans="1:7" ht="15" hidden="1" thickBot="1">
      <c r="A161" s="302">
        <v>45275</v>
      </c>
      <c r="B161" s="304">
        <v>846273</v>
      </c>
      <c r="C161" s="303"/>
      <c r="D161" s="305" t="s">
        <v>1300</v>
      </c>
      <c r="E161" s="304">
        <v>24217678</v>
      </c>
      <c r="F161" s="305">
        <v>0</v>
      </c>
      <c r="G161" s="305" t="s">
        <v>1246</v>
      </c>
    </row>
    <row r="162" spans="1:7" ht="15" hidden="1" thickBot="1">
      <c r="A162" s="302">
        <v>45275</v>
      </c>
      <c r="B162" s="304">
        <v>225551</v>
      </c>
      <c r="C162" s="303"/>
      <c r="D162" s="305" t="s">
        <v>1311</v>
      </c>
      <c r="E162" s="304">
        <v>14962462</v>
      </c>
      <c r="F162" s="305">
        <v>0</v>
      </c>
      <c r="G162" s="305" t="s">
        <v>1246</v>
      </c>
    </row>
    <row r="163" spans="1:7" ht="15" hidden="1" thickBot="1">
      <c r="A163" s="302">
        <v>45275</v>
      </c>
      <c r="B163" s="304">
        <v>183984</v>
      </c>
      <c r="C163" s="303"/>
      <c r="D163" s="305" t="s">
        <v>1311</v>
      </c>
      <c r="E163" s="304">
        <v>14649911</v>
      </c>
      <c r="F163" s="305">
        <v>0</v>
      </c>
      <c r="G163" s="305" t="s">
        <v>1246</v>
      </c>
    </row>
    <row r="164" spans="1:7" ht="15" hidden="1" thickBot="1">
      <c r="A164" s="302">
        <v>45275</v>
      </c>
      <c r="B164" s="304">
        <v>87000</v>
      </c>
      <c r="C164" s="303"/>
      <c r="D164" s="305" t="s">
        <v>1324</v>
      </c>
      <c r="E164" s="304">
        <v>14736911</v>
      </c>
      <c r="F164" s="305">
        <v>0</v>
      </c>
      <c r="G164" s="305" t="s">
        <v>1246</v>
      </c>
    </row>
    <row r="165" spans="1:7" ht="15" hidden="1" thickBot="1">
      <c r="A165" s="302">
        <v>45275</v>
      </c>
      <c r="B165" s="304">
        <v>44970</v>
      </c>
      <c r="C165" s="303"/>
      <c r="D165" s="305" t="s">
        <v>1310</v>
      </c>
      <c r="E165" s="304">
        <v>21907705</v>
      </c>
      <c r="F165" s="305">
        <v>71728390</v>
      </c>
      <c r="G165" s="305" t="s">
        <v>1246</v>
      </c>
    </row>
    <row r="166" spans="1:7" ht="15" hidden="1" thickBot="1">
      <c r="A166" s="302">
        <v>45278</v>
      </c>
      <c r="B166" s="303"/>
      <c r="C166" s="304">
        <v>41584864</v>
      </c>
      <c r="D166" s="305" t="s">
        <v>1325</v>
      </c>
      <c r="E166" s="304">
        <v>3546631</v>
      </c>
      <c r="F166" s="305">
        <v>0</v>
      </c>
      <c r="G166" s="305" t="s">
        <v>1326</v>
      </c>
    </row>
    <row r="167" spans="1:7" ht="15" hidden="1" thickBot="1">
      <c r="A167" s="302">
        <v>45278</v>
      </c>
      <c r="B167" s="304">
        <v>8517240</v>
      </c>
      <c r="C167" s="303"/>
      <c r="D167" s="305" t="s">
        <v>1293</v>
      </c>
      <c r="E167" s="304">
        <v>14465927</v>
      </c>
      <c r="F167" s="305">
        <v>0</v>
      </c>
      <c r="G167" s="305" t="s">
        <v>1246</v>
      </c>
    </row>
    <row r="168" spans="1:7" ht="15" hidden="1" thickBot="1">
      <c r="A168" s="302">
        <v>45278</v>
      </c>
      <c r="B168" s="304">
        <v>1913156</v>
      </c>
      <c r="C168" s="303"/>
      <c r="D168" s="305" t="s">
        <v>1297</v>
      </c>
      <c r="E168" s="304">
        <v>5948687</v>
      </c>
      <c r="F168" s="305">
        <v>0</v>
      </c>
      <c r="G168" s="305" t="s">
        <v>1246</v>
      </c>
    </row>
    <row r="169" spans="1:7" ht="15" hidden="1" thickBot="1">
      <c r="A169" s="302">
        <v>45278</v>
      </c>
      <c r="B169" s="304">
        <v>488900</v>
      </c>
      <c r="C169" s="303"/>
      <c r="D169" s="305" t="s">
        <v>1327</v>
      </c>
      <c r="E169" s="304">
        <v>4035531</v>
      </c>
      <c r="F169" s="305">
        <v>0</v>
      </c>
      <c r="G169" s="305" t="s">
        <v>1246</v>
      </c>
    </row>
    <row r="170" spans="1:7" ht="15" hidden="1" thickBot="1">
      <c r="A170" s="302">
        <v>45280</v>
      </c>
      <c r="B170" s="303"/>
      <c r="C170" s="304">
        <v>48221589</v>
      </c>
      <c r="D170" s="305" t="s">
        <v>1325</v>
      </c>
      <c r="E170" s="304">
        <v>45131495</v>
      </c>
      <c r="F170" s="305">
        <v>0</v>
      </c>
      <c r="G170" s="305" t="s">
        <v>1326</v>
      </c>
    </row>
    <row r="171" spans="1:7" ht="15" hidden="1" thickBot="1">
      <c r="A171" s="302">
        <v>45280</v>
      </c>
      <c r="B171" s="304">
        <v>3302250</v>
      </c>
      <c r="C171" s="303"/>
      <c r="D171" s="305" t="s">
        <v>1328</v>
      </c>
      <c r="E171" s="304">
        <v>83317626</v>
      </c>
      <c r="F171" s="305">
        <v>0</v>
      </c>
      <c r="G171" s="305" t="s">
        <v>1246</v>
      </c>
    </row>
    <row r="172" spans="1:7" ht="15" hidden="1" thickBot="1">
      <c r="A172" s="302">
        <v>45280</v>
      </c>
      <c r="B172" s="304">
        <v>2338966</v>
      </c>
      <c r="C172" s="303"/>
      <c r="D172" s="305" t="s">
        <v>1314</v>
      </c>
      <c r="E172" s="304">
        <v>91535185</v>
      </c>
      <c r="F172" s="305">
        <v>74183093</v>
      </c>
      <c r="G172" s="305" t="s">
        <v>1246</v>
      </c>
    </row>
    <row r="173" spans="1:7" ht="15" hidden="1" thickBot="1">
      <c r="A173" s="302">
        <v>45280</v>
      </c>
      <c r="B173" s="304">
        <v>2159501</v>
      </c>
      <c r="C173" s="303"/>
      <c r="D173" s="305" t="s">
        <v>1287</v>
      </c>
      <c r="E173" s="304">
        <v>85626333</v>
      </c>
      <c r="F173" s="305">
        <v>154005946</v>
      </c>
      <c r="G173" s="305" t="s">
        <v>1246</v>
      </c>
    </row>
    <row r="174" spans="1:7" ht="15" hidden="1" thickBot="1">
      <c r="A174" s="302">
        <v>45280</v>
      </c>
      <c r="B174" s="304">
        <v>1633614</v>
      </c>
      <c r="C174" s="303"/>
      <c r="D174" s="305" t="s">
        <v>1329</v>
      </c>
      <c r="E174" s="304">
        <v>88749438</v>
      </c>
      <c r="F174" s="305">
        <v>0</v>
      </c>
      <c r="G174" s="305" t="s">
        <v>1246</v>
      </c>
    </row>
    <row r="175" spans="1:7" ht="15" hidden="1" thickBot="1">
      <c r="A175" s="302">
        <v>45280</v>
      </c>
      <c r="B175" s="304">
        <v>1400299</v>
      </c>
      <c r="C175" s="303"/>
      <c r="D175" s="305" t="s">
        <v>1330</v>
      </c>
      <c r="E175" s="304">
        <v>93353084</v>
      </c>
      <c r="F175" s="305">
        <v>71886930</v>
      </c>
      <c r="G175" s="305" t="s">
        <v>1246</v>
      </c>
    </row>
    <row r="176" spans="1:7" ht="15" hidden="1" thickBot="1">
      <c r="A176" s="302">
        <v>45280</v>
      </c>
      <c r="B176" s="304">
        <v>417600</v>
      </c>
      <c r="C176" s="303"/>
      <c r="D176" s="305" t="s">
        <v>1331</v>
      </c>
      <c r="E176" s="304">
        <v>91952785</v>
      </c>
      <c r="F176" s="305">
        <v>0</v>
      </c>
      <c r="G176" s="305" t="s">
        <v>1246</v>
      </c>
    </row>
    <row r="177" spans="1:7" ht="15" hidden="1" thickBot="1">
      <c r="A177" s="302">
        <v>45280</v>
      </c>
      <c r="B177" s="304">
        <v>326129</v>
      </c>
      <c r="C177" s="303"/>
      <c r="D177" s="305" t="s">
        <v>1310</v>
      </c>
      <c r="E177" s="304">
        <v>85952462</v>
      </c>
      <c r="F177" s="305">
        <v>71728390</v>
      </c>
      <c r="G177" s="305" t="s">
        <v>1246</v>
      </c>
    </row>
    <row r="178" spans="1:7" ht="15" hidden="1" thickBot="1">
      <c r="A178" s="302">
        <v>45280</v>
      </c>
      <c r="B178" s="304">
        <v>311212</v>
      </c>
      <c r="C178" s="303"/>
      <c r="D178" s="305" t="s">
        <v>1311</v>
      </c>
      <c r="E178" s="304">
        <v>86263674</v>
      </c>
      <c r="F178" s="305">
        <v>0</v>
      </c>
      <c r="G178" s="305" t="s">
        <v>1246</v>
      </c>
    </row>
    <row r="179" spans="1:7" ht="15" hidden="1" thickBot="1">
      <c r="A179" s="302">
        <v>45280</v>
      </c>
      <c r="B179" s="304">
        <v>300768</v>
      </c>
      <c r="C179" s="303"/>
      <c r="D179" s="305" t="s">
        <v>1332</v>
      </c>
      <c r="E179" s="304">
        <v>86740300</v>
      </c>
      <c r="F179" s="305">
        <v>0</v>
      </c>
      <c r="G179" s="305" t="s">
        <v>1246</v>
      </c>
    </row>
    <row r="180" spans="1:7" ht="15" hidden="1" thickBot="1">
      <c r="A180" s="302">
        <v>45280</v>
      </c>
      <c r="B180" s="304">
        <v>239960</v>
      </c>
      <c r="C180" s="303"/>
      <c r="D180" s="305" t="s">
        <v>1332</v>
      </c>
      <c r="E180" s="304">
        <v>89196219</v>
      </c>
      <c r="F180" s="305">
        <v>0</v>
      </c>
      <c r="G180" s="305" t="s">
        <v>1246</v>
      </c>
    </row>
    <row r="181" spans="1:7" ht="15" hidden="1" thickBot="1">
      <c r="A181" s="302">
        <v>45280</v>
      </c>
      <c r="B181" s="304">
        <v>206821</v>
      </c>
      <c r="C181" s="303"/>
      <c r="D181" s="305" t="s">
        <v>1319</v>
      </c>
      <c r="E181" s="304">
        <v>88956259</v>
      </c>
      <c r="F181" s="305">
        <v>25536754</v>
      </c>
      <c r="G181" s="305" t="s">
        <v>1246</v>
      </c>
    </row>
    <row r="182" spans="1:7" ht="15" hidden="1" thickBot="1">
      <c r="A182" s="302">
        <v>45280</v>
      </c>
      <c r="B182" s="304">
        <v>205568</v>
      </c>
      <c r="C182" s="303"/>
      <c r="D182" s="305" t="s">
        <v>1332</v>
      </c>
      <c r="E182" s="304">
        <v>86945868</v>
      </c>
      <c r="F182" s="305">
        <v>0</v>
      </c>
      <c r="G182" s="305" t="s">
        <v>1246</v>
      </c>
    </row>
    <row r="183" spans="1:7" ht="15" hidden="1" thickBot="1">
      <c r="A183" s="302">
        <v>45280</v>
      </c>
      <c r="B183" s="304">
        <v>175858</v>
      </c>
      <c r="C183" s="303"/>
      <c r="D183" s="305" t="s">
        <v>1292</v>
      </c>
      <c r="E183" s="304">
        <v>86439532</v>
      </c>
      <c r="F183" s="305">
        <v>0</v>
      </c>
      <c r="G183" s="305" t="s">
        <v>1246</v>
      </c>
    </row>
    <row r="184" spans="1:7" ht="15" hidden="1" thickBot="1">
      <c r="A184" s="302">
        <v>45280</v>
      </c>
      <c r="B184" s="304">
        <v>169956</v>
      </c>
      <c r="C184" s="303"/>
      <c r="D184" s="305" t="s">
        <v>1310</v>
      </c>
      <c r="E184" s="304">
        <v>87115824</v>
      </c>
      <c r="F184" s="305">
        <v>71728390</v>
      </c>
      <c r="G184" s="305" t="s">
        <v>1246</v>
      </c>
    </row>
    <row r="185" spans="1:7" ht="15" hidden="1" thickBot="1">
      <c r="A185" s="302">
        <v>45280</v>
      </c>
      <c r="B185" s="304">
        <v>149206</v>
      </c>
      <c r="C185" s="303"/>
      <c r="D185" s="305" t="s">
        <v>1319</v>
      </c>
      <c r="E185" s="304">
        <v>83466832</v>
      </c>
      <c r="F185" s="305">
        <v>25536754</v>
      </c>
      <c r="G185" s="305" t="s">
        <v>1246</v>
      </c>
    </row>
    <row r="186" spans="1:7" ht="15" hidden="1" thickBot="1">
      <c r="A186" s="302">
        <v>45280</v>
      </c>
      <c r="B186" s="304">
        <v>41759</v>
      </c>
      <c r="C186" s="303"/>
      <c r="D186" s="305" t="s">
        <v>1311</v>
      </c>
      <c r="E186" s="304">
        <v>80015376</v>
      </c>
      <c r="F186" s="305">
        <v>0</v>
      </c>
      <c r="G186" s="305" t="s">
        <v>1246</v>
      </c>
    </row>
    <row r="187" spans="1:7" ht="15" hidden="1" thickBot="1">
      <c r="A187" s="302">
        <v>45282</v>
      </c>
      <c r="B187" s="304">
        <v>5751381</v>
      </c>
      <c r="C187" s="303"/>
      <c r="D187" s="305" t="s">
        <v>1302</v>
      </c>
      <c r="E187" s="304">
        <v>79874287</v>
      </c>
      <c r="F187" s="305">
        <v>25709179</v>
      </c>
      <c r="G187" s="305" t="s">
        <v>1246</v>
      </c>
    </row>
    <row r="188" spans="1:7" ht="15" hidden="1" thickBot="1">
      <c r="A188" s="302">
        <v>45282</v>
      </c>
      <c r="B188" s="304">
        <v>1542070</v>
      </c>
      <c r="C188" s="303"/>
      <c r="D188" s="305" t="s">
        <v>1302</v>
      </c>
      <c r="E188" s="304">
        <v>74122906</v>
      </c>
      <c r="F188" s="305">
        <v>25709179</v>
      </c>
      <c r="G188" s="305" t="s">
        <v>1246</v>
      </c>
    </row>
    <row r="189" spans="1:7" ht="15" hidden="1" thickBot="1">
      <c r="A189" s="302">
        <v>45282</v>
      </c>
      <c r="B189" s="304">
        <v>99330</v>
      </c>
      <c r="C189" s="303"/>
      <c r="D189" s="305" t="s">
        <v>1333</v>
      </c>
      <c r="E189" s="304">
        <v>79973617</v>
      </c>
      <c r="F189" s="305">
        <v>463356025</v>
      </c>
      <c r="G189" s="305" t="s">
        <v>1248</v>
      </c>
    </row>
    <row r="190" spans="1:7" ht="15" hidden="1" thickBot="1">
      <c r="A190" s="302">
        <v>45286</v>
      </c>
      <c r="B190" s="304">
        <v>1595143</v>
      </c>
      <c r="C190" s="303"/>
      <c r="D190" s="305" t="s">
        <v>1307</v>
      </c>
      <c r="E190" s="304">
        <v>72111836</v>
      </c>
      <c r="F190" s="305">
        <v>61329170</v>
      </c>
      <c r="G190" s="305" t="s">
        <v>1246</v>
      </c>
    </row>
    <row r="191" spans="1:7" ht="15" hidden="1" thickBot="1">
      <c r="A191" s="302">
        <v>45286</v>
      </c>
      <c r="B191" s="304">
        <v>1200471</v>
      </c>
      <c r="C191" s="303"/>
      <c r="D191" s="305" t="s">
        <v>1302</v>
      </c>
      <c r="E191" s="304">
        <v>70195101</v>
      </c>
      <c r="F191" s="305">
        <v>25709179</v>
      </c>
      <c r="G191" s="305" t="s">
        <v>1246</v>
      </c>
    </row>
    <row r="192" spans="1:7" ht="15" hidden="1" thickBot="1">
      <c r="A192" s="302">
        <v>45286</v>
      </c>
      <c r="B192" s="304">
        <v>1200471</v>
      </c>
      <c r="C192" s="303"/>
      <c r="D192" s="305" t="s">
        <v>1302</v>
      </c>
      <c r="E192" s="304">
        <v>68994630</v>
      </c>
      <c r="F192" s="305">
        <v>25709179</v>
      </c>
      <c r="G192" s="305" t="s">
        <v>1246</v>
      </c>
    </row>
    <row r="193" spans="1:7" ht="15" hidden="1" thickBot="1">
      <c r="A193" s="302">
        <v>45286</v>
      </c>
      <c r="B193" s="304">
        <v>469000</v>
      </c>
      <c r="C193" s="303"/>
      <c r="D193" s="305" t="s">
        <v>1327</v>
      </c>
      <c r="E193" s="304">
        <v>72580836</v>
      </c>
      <c r="F193" s="305">
        <v>0</v>
      </c>
      <c r="G193" s="305" t="s">
        <v>1246</v>
      </c>
    </row>
    <row r="194" spans="1:7" ht="15" hidden="1" thickBot="1">
      <c r="A194" s="302">
        <v>45286</v>
      </c>
      <c r="B194" s="304">
        <v>321592</v>
      </c>
      <c r="C194" s="303"/>
      <c r="D194" s="305" t="s">
        <v>1307</v>
      </c>
      <c r="E194" s="304">
        <v>70516693</v>
      </c>
      <c r="F194" s="305">
        <v>61329170</v>
      </c>
      <c r="G194" s="305" t="s">
        <v>1246</v>
      </c>
    </row>
    <row r="195" spans="1:7" ht="15" hidden="1" thickBot="1">
      <c r="A195" s="302">
        <v>45287</v>
      </c>
      <c r="B195" s="304">
        <v>4626211</v>
      </c>
      <c r="C195" s="303"/>
      <c r="D195" s="305" t="s">
        <v>1302</v>
      </c>
      <c r="E195" s="304">
        <v>65405326</v>
      </c>
      <c r="F195" s="305">
        <v>25709179</v>
      </c>
      <c r="G195" s="305" t="s">
        <v>1246</v>
      </c>
    </row>
    <row r="196" spans="1:7" ht="15" hidden="1" thickBot="1">
      <c r="A196" s="302">
        <v>45287</v>
      </c>
      <c r="B196" s="304">
        <v>2261007</v>
      </c>
      <c r="C196" s="303"/>
      <c r="D196" s="305" t="s">
        <v>1334</v>
      </c>
      <c r="E196" s="304">
        <v>60455055</v>
      </c>
      <c r="F196" s="305">
        <v>0</v>
      </c>
      <c r="G196" s="305" t="s">
        <v>1246</v>
      </c>
    </row>
    <row r="197" spans="1:7" ht="15" hidden="1" thickBot="1">
      <c r="A197" s="302">
        <v>45287</v>
      </c>
      <c r="B197" s="304">
        <v>1430913</v>
      </c>
      <c r="C197" s="303"/>
      <c r="D197" s="305" t="s">
        <v>1334</v>
      </c>
      <c r="E197" s="304">
        <v>66836239</v>
      </c>
      <c r="F197" s="305">
        <v>0</v>
      </c>
      <c r="G197" s="305" t="s">
        <v>1246</v>
      </c>
    </row>
    <row r="198" spans="1:7" ht="15" hidden="1" thickBot="1">
      <c r="A198" s="302">
        <v>45287</v>
      </c>
      <c r="B198" s="304">
        <v>953938</v>
      </c>
      <c r="C198" s="303"/>
      <c r="D198" s="305" t="s">
        <v>1335</v>
      </c>
      <c r="E198" s="304">
        <v>57114641</v>
      </c>
      <c r="F198" s="305">
        <v>383361530</v>
      </c>
      <c r="G198" s="305" t="s">
        <v>1248</v>
      </c>
    </row>
    <row r="199" spans="1:7" ht="15" hidden="1" thickBot="1">
      <c r="A199" s="302">
        <v>45287</v>
      </c>
      <c r="B199" s="304">
        <v>702525</v>
      </c>
      <c r="C199" s="303"/>
      <c r="D199" s="305" t="s">
        <v>1324</v>
      </c>
      <c r="E199" s="304">
        <v>67538764</v>
      </c>
      <c r="F199" s="305">
        <v>0</v>
      </c>
      <c r="G199" s="305" t="s">
        <v>1246</v>
      </c>
    </row>
    <row r="200" spans="1:7" ht="15" hidden="1" thickBot="1">
      <c r="A200" s="302">
        <v>45287</v>
      </c>
      <c r="B200" s="304">
        <v>672536</v>
      </c>
      <c r="C200" s="303"/>
      <c r="D200" s="305" t="s">
        <v>1336</v>
      </c>
      <c r="E200" s="304">
        <v>58194048</v>
      </c>
      <c r="F200" s="305">
        <v>0</v>
      </c>
      <c r="G200" s="305" t="s">
        <v>1246</v>
      </c>
    </row>
    <row r="201" spans="1:7" ht="15" hidden="1" thickBot="1">
      <c r="A201" s="302">
        <v>45287</v>
      </c>
      <c r="B201" s="304">
        <v>324060</v>
      </c>
      <c r="C201" s="303"/>
      <c r="D201" s="305" t="s">
        <v>1337</v>
      </c>
      <c r="E201" s="304">
        <v>60779115</v>
      </c>
      <c r="F201" s="305">
        <v>31359907</v>
      </c>
      <c r="G201" s="305" t="s">
        <v>1246</v>
      </c>
    </row>
    <row r="202" spans="1:7" ht="15" hidden="1" thickBot="1">
      <c r="A202" s="302">
        <v>45287</v>
      </c>
      <c r="B202" s="304">
        <v>222793</v>
      </c>
      <c r="C202" s="303"/>
      <c r="D202" s="305" t="s">
        <v>1338</v>
      </c>
      <c r="E202" s="304">
        <v>57436448</v>
      </c>
      <c r="F202" s="305">
        <v>0</v>
      </c>
      <c r="G202" s="305" t="s">
        <v>1246</v>
      </c>
    </row>
    <row r="203" spans="1:7" ht="15" hidden="1" thickBot="1">
      <c r="A203" s="302">
        <v>45287</v>
      </c>
      <c r="B203" s="304">
        <v>137842</v>
      </c>
      <c r="C203" s="303"/>
      <c r="D203" s="305" t="s">
        <v>1321</v>
      </c>
      <c r="E203" s="304">
        <v>67676606</v>
      </c>
      <c r="F203" s="305">
        <v>0</v>
      </c>
      <c r="G203" s="305" t="s">
        <v>1246</v>
      </c>
    </row>
    <row r="204" spans="1:7" ht="15" hidden="1" thickBot="1">
      <c r="A204" s="302">
        <v>45287</v>
      </c>
      <c r="B204" s="304">
        <v>99014</v>
      </c>
      <c r="C204" s="303"/>
      <c r="D204" s="305" t="s">
        <v>1338</v>
      </c>
      <c r="E204" s="304">
        <v>57213655</v>
      </c>
      <c r="F204" s="305">
        <v>0</v>
      </c>
      <c r="G204" s="305" t="s">
        <v>1246</v>
      </c>
    </row>
    <row r="205" spans="1:7" ht="15" hidden="1" thickBot="1">
      <c r="A205" s="302">
        <v>45287</v>
      </c>
      <c r="B205" s="304">
        <v>97653</v>
      </c>
      <c r="C205" s="303"/>
      <c r="D205" s="305" t="s">
        <v>1321</v>
      </c>
      <c r="E205" s="304">
        <v>67774259</v>
      </c>
      <c r="F205" s="305">
        <v>0</v>
      </c>
      <c r="G205" s="305" t="s">
        <v>1246</v>
      </c>
    </row>
    <row r="206" spans="1:7" ht="15" hidden="1" thickBot="1">
      <c r="A206" s="302">
        <v>45287</v>
      </c>
      <c r="B206" s="304">
        <v>45458</v>
      </c>
      <c r="C206" s="303"/>
      <c r="D206" s="305" t="s">
        <v>1338</v>
      </c>
      <c r="E206" s="304">
        <v>57521512</v>
      </c>
      <c r="F206" s="305">
        <v>0</v>
      </c>
      <c r="G206" s="305" t="s">
        <v>1246</v>
      </c>
    </row>
    <row r="207" spans="1:7" ht="15" hidden="1" thickBot="1">
      <c r="A207" s="302">
        <v>45287</v>
      </c>
      <c r="B207" s="304">
        <v>39606</v>
      </c>
      <c r="C207" s="303"/>
      <c r="D207" s="305" t="s">
        <v>1338</v>
      </c>
      <c r="E207" s="304">
        <v>57476054</v>
      </c>
      <c r="F207" s="305">
        <v>0</v>
      </c>
      <c r="G207" s="305" t="s">
        <v>1246</v>
      </c>
    </row>
    <row r="208" spans="1:7" ht="15" hidden="1" thickBot="1">
      <c r="A208" s="302">
        <v>45287</v>
      </c>
      <c r="B208" s="304">
        <v>27423</v>
      </c>
      <c r="C208" s="303"/>
      <c r="D208" s="305" t="s">
        <v>1315</v>
      </c>
      <c r="E208" s="304">
        <v>56160703</v>
      </c>
      <c r="F208" s="305">
        <v>0</v>
      </c>
      <c r="G208" s="305" t="s">
        <v>1246</v>
      </c>
    </row>
    <row r="209" spans="1:7" ht="15" hidden="1" thickBot="1">
      <c r="A209" s="302">
        <v>45287</v>
      </c>
      <c r="B209" s="304">
        <v>19900</v>
      </c>
      <c r="C209" s="303"/>
      <c r="D209" s="305" t="s">
        <v>1327</v>
      </c>
      <c r="E209" s="304">
        <v>67794159</v>
      </c>
      <c r="F209" s="305">
        <v>0</v>
      </c>
      <c r="G209" s="305" t="s">
        <v>1246</v>
      </c>
    </row>
    <row r="210" spans="1:7" ht="15" hidden="1" thickBot="1">
      <c r="A210" s="302">
        <v>45288</v>
      </c>
      <c r="B210" s="303"/>
      <c r="C210" s="304">
        <v>24340</v>
      </c>
      <c r="D210" s="305" t="s">
        <v>1339</v>
      </c>
      <c r="E210" s="304">
        <v>56133280</v>
      </c>
      <c r="F210" s="305">
        <v>0</v>
      </c>
      <c r="G210" s="305" t="s">
        <v>1248</v>
      </c>
    </row>
    <row r="211" spans="1:7" ht="15" hidden="1" thickBot="1">
      <c r="A211" s="302">
        <v>45289</v>
      </c>
      <c r="B211" s="304">
        <v>7674710</v>
      </c>
      <c r="C211" s="303"/>
      <c r="D211" s="305" t="s">
        <v>1302</v>
      </c>
      <c r="E211" s="304">
        <v>54289462</v>
      </c>
      <c r="F211" s="305">
        <v>25709179</v>
      </c>
      <c r="G211" s="305" t="s">
        <v>1246</v>
      </c>
    </row>
    <row r="212" spans="1:7" ht="15" hidden="1" thickBot="1">
      <c r="A212" s="302">
        <v>45289</v>
      </c>
      <c r="B212" s="304">
        <v>3084140</v>
      </c>
      <c r="C212" s="303"/>
      <c r="D212" s="305" t="s">
        <v>1302</v>
      </c>
      <c r="E212" s="304">
        <v>44314772</v>
      </c>
      <c r="F212" s="305">
        <v>25709179</v>
      </c>
      <c r="G212" s="305" t="s">
        <v>1246</v>
      </c>
    </row>
    <row r="213" spans="1:7" ht="15" hidden="1" thickBot="1">
      <c r="A213" s="302">
        <v>45289</v>
      </c>
      <c r="B213" s="304">
        <v>2299980</v>
      </c>
      <c r="C213" s="303"/>
      <c r="D213" s="305" t="s">
        <v>1302</v>
      </c>
      <c r="E213" s="304">
        <v>46614752</v>
      </c>
      <c r="F213" s="305">
        <v>25709179</v>
      </c>
      <c r="G213" s="305" t="s">
        <v>1246</v>
      </c>
    </row>
    <row r="214" spans="1:7" ht="15" hidden="1" thickBot="1">
      <c r="A214" s="302">
        <v>45289</v>
      </c>
      <c r="B214" s="304">
        <v>1048325</v>
      </c>
      <c r="C214" s="303"/>
      <c r="D214" s="305" t="s">
        <v>1307</v>
      </c>
      <c r="E214" s="304">
        <v>40938098</v>
      </c>
      <c r="F214" s="305">
        <v>61329170</v>
      </c>
      <c r="G214" s="305" t="s">
        <v>1246</v>
      </c>
    </row>
    <row r="215" spans="1:7" ht="15" hidden="1" thickBot="1">
      <c r="A215" s="302">
        <v>45289</v>
      </c>
      <c r="B215" s="304">
        <v>809200</v>
      </c>
      <c r="C215" s="303"/>
      <c r="D215" s="305" t="s">
        <v>1340</v>
      </c>
      <c r="E215" s="304">
        <v>56157620</v>
      </c>
      <c r="F215" s="305">
        <v>85613146</v>
      </c>
      <c r="G215" s="305" t="s">
        <v>1246</v>
      </c>
    </row>
    <row r="216" spans="1:7" ht="15" hidden="1" thickBot="1">
      <c r="A216" s="302">
        <v>45289</v>
      </c>
      <c r="B216" s="304">
        <v>799918</v>
      </c>
      <c r="C216" s="303"/>
      <c r="D216" s="305" t="s">
        <v>1302</v>
      </c>
      <c r="E216" s="304">
        <v>55089380</v>
      </c>
      <c r="F216" s="305">
        <v>25709179</v>
      </c>
      <c r="G216" s="305" t="s">
        <v>1246</v>
      </c>
    </row>
    <row r="217" spans="1:7" ht="15" hidden="1" thickBot="1">
      <c r="A217" s="302">
        <v>45289</v>
      </c>
      <c r="B217" s="304">
        <v>259040</v>
      </c>
      <c r="C217" s="303"/>
      <c r="D217" s="305" t="s">
        <v>1341</v>
      </c>
      <c r="E217" s="304">
        <v>55348420</v>
      </c>
      <c r="F217" s="305">
        <v>0</v>
      </c>
      <c r="G217" s="305" t="s">
        <v>1246</v>
      </c>
    </row>
    <row r="218" spans="1:7" ht="15" hidden="1" thickBot="1">
      <c r="A218" s="302">
        <v>45289</v>
      </c>
      <c r="B218" s="304">
        <v>156542</v>
      </c>
      <c r="C218" s="303"/>
      <c r="D218" s="305" t="s">
        <v>1303</v>
      </c>
      <c r="E218" s="304">
        <v>41230632</v>
      </c>
      <c r="F218" s="305">
        <v>0</v>
      </c>
      <c r="G218" s="305" t="s">
        <v>1246</v>
      </c>
    </row>
    <row r="219" spans="1:7" ht="15" hidden="1" thickBot="1">
      <c r="A219" s="302">
        <v>45289</v>
      </c>
      <c r="B219" s="304">
        <v>135992</v>
      </c>
      <c r="C219" s="303"/>
      <c r="D219" s="305" t="s">
        <v>1332</v>
      </c>
      <c r="E219" s="304">
        <v>41074090</v>
      </c>
      <c r="F219" s="305">
        <v>0</v>
      </c>
      <c r="G219" s="305" t="s">
        <v>1246</v>
      </c>
    </row>
    <row r="220" spans="1:7" ht="15" hidden="1" thickBot="1">
      <c r="A220" s="302">
        <v>45289</v>
      </c>
      <c r="B220" s="304">
        <v>59992</v>
      </c>
      <c r="C220" s="303"/>
      <c r="D220" s="305" t="s">
        <v>1332</v>
      </c>
      <c r="E220" s="304">
        <v>39889773</v>
      </c>
      <c r="F220" s="305">
        <v>0</v>
      </c>
      <c r="G220" s="305" t="s">
        <v>1246</v>
      </c>
    </row>
    <row r="221" spans="1:7" ht="15" hidden="1" thickBot="1">
      <c r="A221" s="302">
        <v>45294</v>
      </c>
      <c r="B221" s="304">
        <v>5161398</v>
      </c>
      <c r="C221" s="303"/>
      <c r="D221" s="305" t="s">
        <v>1293</v>
      </c>
      <c r="E221" s="304">
        <v>36508206</v>
      </c>
      <c r="F221" s="305">
        <v>0</v>
      </c>
      <c r="G221" s="305" t="s">
        <v>1246</v>
      </c>
    </row>
    <row r="222" spans="1:7" ht="15" hidden="1" thickBot="1">
      <c r="A222" s="302">
        <v>45294</v>
      </c>
      <c r="B222" s="304">
        <v>1199956</v>
      </c>
      <c r="C222" s="303"/>
      <c r="D222" s="305" t="s">
        <v>1335</v>
      </c>
      <c r="E222" s="304">
        <v>39829781</v>
      </c>
      <c r="F222" s="305">
        <v>384002687</v>
      </c>
      <c r="G222" s="305" t="s">
        <v>1248</v>
      </c>
    </row>
    <row r="223" spans="1:7" ht="15" hidden="1" thickBot="1">
      <c r="A223" s="302">
        <v>45294</v>
      </c>
      <c r="B223" s="304">
        <v>813460</v>
      </c>
      <c r="C223" s="303"/>
      <c r="D223" s="305" t="s">
        <v>1262</v>
      </c>
      <c r="E223" s="304">
        <v>31346808</v>
      </c>
      <c r="F223" s="305">
        <v>584003475</v>
      </c>
      <c r="G223" s="305" t="s">
        <v>1248</v>
      </c>
    </row>
    <row r="224" spans="1:7" ht="15" hidden="1" thickBot="1">
      <c r="A224" s="302">
        <v>45294</v>
      </c>
      <c r="B224" s="304">
        <v>737613</v>
      </c>
      <c r="C224" s="303"/>
      <c r="D224" s="305" t="s">
        <v>1342</v>
      </c>
      <c r="E224" s="304">
        <v>37314013</v>
      </c>
      <c r="F224" s="305">
        <v>86544482</v>
      </c>
      <c r="G224" s="305" t="s">
        <v>1246</v>
      </c>
    </row>
    <row r="225" spans="1:7" ht="15" hidden="1" thickBot="1">
      <c r="A225" s="302">
        <v>45294</v>
      </c>
      <c r="B225" s="304">
        <v>654600</v>
      </c>
      <c r="C225" s="303"/>
      <c r="D225" s="305" t="s">
        <v>1343</v>
      </c>
      <c r="E225" s="304">
        <v>38140925</v>
      </c>
      <c r="F225" s="305">
        <v>0</v>
      </c>
      <c r="G225" s="305" t="s">
        <v>1246</v>
      </c>
    </row>
    <row r="226" spans="1:7" ht="15" hidden="1" thickBot="1">
      <c r="A226" s="302">
        <v>45294</v>
      </c>
      <c r="B226" s="304">
        <v>488900</v>
      </c>
      <c r="C226" s="303"/>
      <c r="D226" s="305" t="s">
        <v>1327</v>
      </c>
      <c r="E226" s="304">
        <v>38629825</v>
      </c>
      <c r="F226" s="305">
        <v>0</v>
      </c>
      <c r="G226" s="305" t="s">
        <v>1246</v>
      </c>
    </row>
    <row r="227" spans="1:7" ht="15" hidden="1" thickBot="1">
      <c r="A227" s="302">
        <v>45294</v>
      </c>
      <c r="B227" s="304">
        <v>172312</v>
      </c>
      <c r="C227" s="303"/>
      <c r="D227" s="305" t="s">
        <v>1344</v>
      </c>
      <c r="E227" s="304">
        <v>37486325</v>
      </c>
      <c r="F227" s="305">
        <v>0</v>
      </c>
      <c r="G227" s="305" t="s">
        <v>1246</v>
      </c>
    </row>
    <row r="228" spans="1:7" ht="15" hidden="1" thickBot="1">
      <c r="A228" s="302">
        <v>45294</v>
      </c>
      <c r="B228" s="304">
        <v>49137</v>
      </c>
      <c r="C228" s="303"/>
      <c r="D228" s="305" t="s">
        <v>1342</v>
      </c>
      <c r="E228" s="304">
        <v>36557343</v>
      </c>
      <c r="F228" s="305">
        <v>86544482</v>
      </c>
      <c r="G228" s="305" t="s">
        <v>1246</v>
      </c>
    </row>
    <row r="229" spans="1:7" ht="15" hidden="1" thickBot="1">
      <c r="A229" s="302">
        <v>45294</v>
      </c>
      <c r="B229" s="304">
        <v>19057</v>
      </c>
      <c r="C229" s="303"/>
      <c r="D229" s="305" t="s">
        <v>1297</v>
      </c>
      <c r="E229" s="304">
        <v>36576400</v>
      </c>
      <c r="F229" s="305">
        <v>0</v>
      </c>
      <c r="G229" s="305" t="s">
        <v>1246</v>
      </c>
    </row>
    <row r="230" spans="1:7" ht="15" hidden="1" thickBot="1">
      <c r="A230" s="302">
        <v>45294</v>
      </c>
      <c r="B230" s="304">
        <v>1595930</v>
      </c>
      <c r="C230" s="303"/>
      <c r="D230" s="305" t="s">
        <v>1345</v>
      </c>
      <c r="E230" s="304">
        <v>30533298</v>
      </c>
      <c r="F230" s="305">
        <v>384004490</v>
      </c>
      <c r="G230" s="305" t="s">
        <v>1248</v>
      </c>
    </row>
    <row r="231" spans="1:7" ht="15" hidden="1" thickBot="1">
      <c r="A231" s="302">
        <v>45295</v>
      </c>
      <c r="B231" s="304">
        <v>1171940</v>
      </c>
      <c r="C231" s="303"/>
      <c r="D231" s="305" t="s">
        <v>1345</v>
      </c>
      <c r="E231" s="304">
        <v>28937418</v>
      </c>
      <c r="F231" s="305">
        <v>384004505</v>
      </c>
      <c r="G231" s="305" t="s">
        <v>1248</v>
      </c>
    </row>
    <row r="232" spans="1:7" ht="15" hidden="1" thickBot="1">
      <c r="A232" s="302">
        <v>45295</v>
      </c>
      <c r="B232" s="304">
        <v>409999</v>
      </c>
      <c r="C232" s="303"/>
      <c r="D232" s="305" t="s">
        <v>1324</v>
      </c>
      <c r="E232" s="304">
        <v>27765478</v>
      </c>
      <c r="F232" s="305">
        <v>0</v>
      </c>
      <c r="G232" s="305" t="s">
        <v>1246</v>
      </c>
    </row>
    <row r="233" spans="1:7" ht="15" hidden="1" thickBot="1">
      <c r="A233" s="302">
        <v>45299</v>
      </c>
      <c r="B233" s="304">
        <v>6780301</v>
      </c>
      <c r="C233" s="303"/>
      <c r="D233" s="305" t="s">
        <v>1346</v>
      </c>
      <c r="E233" s="304">
        <v>27046686</v>
      </c>
      <c r="F233" s="305">
        <v>0</v>
      </c>
      <c r="G233" s="305" t="s">
        <v>1246</v>
      </c>
    </row>
    <row r="234" spans="1:7" ht="15" hidden="1" thickBot="1">
      <c r="A234" s="302">
        <v>45300</v>
      </c>
      <c r="B234" s="304">
        <v>2753449</v>
      </c>
      <c r="C234" s="303"/>
      <c r="D234" s="305" t="s">
        <v>1336</v>
      </c>
      <c r="E234" s="304">
        <v>20266385</v>
      </c>
      <c r="F234" s="305">
        <v>0</v>
      </c>
      <c r="G234" s="305" t="s">
        <v>1246</v>
      </c>
    </row>
    <row r="235" spans="1:7" ht="15" hidden="1" thickBot="1">
      <c r="A235" s="302">
        <v>45300</v>
      </c>
      <c r="B235" s="304">
        <v>1310904</v>
      </c>
      <c r="C235" s="303"/>
      <c r="D235" s="305" t="s">
        <v>1289</v>
      </c>
      <c r="E235" s="304">
        <v>16749323</v>
      </c>
      <c r="F235" s="305">
        <v>0</v>
      </c>
      <c r="G235" s="305" t="s">
        <v>1246</v>
      </c>
    </row>
    <row r="236" spans="1:7" ht="15" hidden="1" thickBot="1">
      <c r="A236" s="302">
        <v>45300</v>
      </c>
      <c r="B236" s="304">
        <v>696150</v>
      </c>
      <c r="C236" s="303"/>
      <c r="D236" s="305" t="s">
        <v>1346</v>
      </c>
      <c r="E236" s="304">
        <v>17512936</v>
      </c>
      <c r="F236" s="305">
        <v>0</v>
      </c>
      <c r="G236" s="305" t="s">
        <v>1246</v>
      </c>
    </row>
    <row r="237" spans="1:7" ht="15" hidden="1" thickBot="1">
      <c r="A237" s="302">
        <v>45300</v>
      </c>
      <c r="B237" s="304">
        <v>367800</v>
      </c>
      <c r="C237" s="303"/>
      <c r="D237" s="305" t="s">
        <v>1312</v>
      </c>
      <c r="E237" s="304">
        <v>15438419</v>
      </c>
      <c r="F237" s="305">
        <v>0</v>
      </c>
      <c r="G237" s="305" t="s">
        <v>1246</v>
      </c>
    </row>
    <row r="238" spans="1:7" ht="15" hidden="1" thickBot="1">
      <c r="A238" s="302">
        <v>45300</v>
      </c>
      <c r="B238" s="304">
        <v>195453</v>
      </c>
      <c r="C238" s="303"/>
      <c r="D238" s="305" t="s">
        <v>1292</v>
      </c>
      <c r="E238" s="304">
        <v>27355479</v>
      </c>
      <c r="F238" s="305">
        <v>0</v>
      </c>
      <c r="G238" s="305" t="s">
        <v>1246</v>
      </c>
    </row>
    <row r="239" spans="1:7" ht="15" hidden="1" thickBot="1">
      <c r="A239" s="302">
        <v>45300</v>
      </c>
      <c r="B239" s="304">
        <v>185819</v>
      </c>
      <c r="C239" s="303"/>
      <c r="D239" s="305" t="s">
        <v>1279</v>
      </c>
      <c r="E239" s="304">
        <v>15070619</v>
      </c>
      <c r="F239" s="305">
        <v>0</v>
      </c>
      <c r="G239" s="305" t="s">
        <v>1246</v>
      </c>
    </row>
    <row r="240" spans="1:7" ht="15" hidden="1" thickBot="1">
      <c r="A240" s="302">
        <v>45300</v>
      </c>
      <c r="B240" s="304">
        <v>113340</v>
      </c>
      <c r="C240" s="303"/>
      <c r="D240" s="305" t="s">
        <v>1338</v>
      </c>
      <c r="E240" s="304">
        <v>27160026</v>
      </c>
      <c r="F240" s="305">
        <v>0</v>
      </c>
      <c r="G240" s="305" t="s">
        <v>1246</v>
      </c>
    </row>
    <row r="241" spans="1:7" ht="15" hidden="1" thickBot="1">
      <c r="A241" s="302">
        <v>45300</v>
      </c>
      <c r="B241" s="304">
        <v>47600</v>
      </c>
      <c r="C241" s="303"/>
      <c r="D241" s="305" t="s">
        <v>1301</v>
      </c>
      <c r="E241" s="304">
        <v>16816786</v>
      </c>
      <c r="F241" s="305">
        <v>0</v>
      </c>
      <c r="G241" s="305" t="s">
        <v>1246</v>
      </c>
    </row>
    <row r="242" spans="1:7" ht="15" hidden="1" thickBot="1">
      <c r="A242" s="302">
        <v>45300</v>
      </c>
      <c r="B242" s="304">
        <v>19863</v>
      </c>
      <c r="C242" s="303"/>
      <c r="D242" s="305" t="s">
        <v>1341</v>
      </c>
      <c r="E242" s="304">
        <v>16769186</v>
      </c>
      <c r="F242" s="305">
        <v>0</v>
      </c>
      <c r="G242" s="305" t="s">
        <v>1246</v>
      </c>
    </row>
    <row r="243" spans="1:7" ht="15" hidden="1" thickBot="1">
      <c r="A243" s="302">
        <v>45300</v>
      </c>
      <c r="B243" s="303"/>
      <c r="C243" s="304">
        <v>41627460</v>
      </c>
      <c r="D243" s="305" t="s">
        <v>1325</v>
      </c>
      <c r="E243" s="304">
        <v>14884800</v>
      </c>
      <c r="F243" s="305">
        <v>0</v>
      </c>
      <c r="G243" s="305" t="s">
        <v>1326</v>
      </c>
    </row>
    <row r="244" spans="1:7" ht="15" hidden="1" thickBot="1">
      <c r="A244" s="302">
        <v>45303</v>
      </c>
      <c r="B244" s="304">
        <v>2158597</v>
      </c>
      <c r="C244" s="303"/>
      <c r="D244" s="305" t="s">
        <v>1336</v>
      </c>
      <c r="E244" s="304">
        <v>53471294</v>
      </c>
      <c r="F244" s="305">
        <v>0</v>
      </c>
      <c r="G244" s="305" t="s">
        <v>1246</v>
      </c>
    </row>
    <row r="245" spans="1:7" ht="15" hidden="1" thickBot="1">
      <c r="A245" s="302">
        <v>45306</v>
      </c>
      <c r="B245" s="304">
        <v>1790950</v>
      </c>
      <c r="C245" s="303"/>
      <c r="D245" s="305" t="s">
        <v>1323</v>
      </c>
      <c r="E245" s="304">
        <v>55262244</v>
      </c>
      <c r="F245" s="305">
        <v>68189330</v>
      </c>
      <c r="G245" s="305" t="s">
        <v>1246</v>
      </c>
    </row>
    <row r="246" spans="1:7" ht="15" hidden="1" thickBot="1">
      <c r="A246" s="302">
        <v>45306</v>
      </c>
      <c r="B246" s="304">
        <v>1565426</v>
      </c>
      <c r="C246" s="303"/>
      <c r="D246" s="305" t="s">
        <v>1303</v>
      </c>
      <c r="E246" s="304">
        <v>51312697</v>
      </c>
      <c r="F246" s="305">
        <v>0</v>
      </c>
      <c r="G246" s="305" t="s">
        <v>1246</v>
      </c>
    </row>
    <row r="247" spans="1:7" ht="15" hidden="1" thickBot="1">
      <c r="A247" s="302">
        <v>45306</v>
      </c>
      <c r="B247" s="304">
        <v>1250016</v>
      </c>
      <c r="C247" s="303"/>
      <c r="D247" s="305" t="s">
        <v>1290</v>
      </c>
      <c r="E247" s="304">
        <v>56512260</v>
      </c>
      <c r="F247" s="305">
        <v>0</v>
      </c>
      <c r="G247" s="305" t="s">
        <v>1246</v>
      </c>
    </row>
    <row r="248" spans="1:7" ht="15" hidden="1" thickBot="1">
      <c r="A248" s="302">
        <v>45306</v>
      </c>
      <c r="B248" s="304">
        <v>453833</v>
      </c>
      <c r="C248" s="303"/>
      <c r="D248" s="305" t="s">
        <v>1303</v>
      </c>
      <c r="E248" s="304">
        <v>49747271</v>
      </c>
      <c r="F248" s="305">
        <v>0</v>
      </c>
      <c r="G248" s="305" t="s">
        <v>1246</v>
      </c>
    </row>
    <row r="249" spans="1:7" ht="15" hidden="1" thickBot="1">
      <c r="A249" s="302">
        <v>45306</v>
      </c>
      <c r="B249" s="304">
        <v>323934</v>
      </c>
      <c r="C249" s="303"/>
      <c r="D249" s="305" t="s">
        <v>1322</v>
      </c>
      <c r="E249" s="304">
        <v>49199015</v>
      </c>
      <c r="F249" s="305">
        <v>70973642</v>
      </c>
      <c r="G249" s="305" t="s">
        <v>1246</v>
      </c>
    </row>
    <row r="250" spans="1:7" ht="15" hidden="1" thickBot="1">
      <c r="A250" s="302">
        <v>45306</v>
      </c>
      <c r="B250" s="304">
        <v>217215</v>
      </c>
      <c r="C250" s="303"/>
      <c r="D250" s="305" t="s">
        <v>1304</v>
      </c>
      <c r="E250" s="304">
        <v>48875081</v>
      </c>
      <c r="F250" s="305">
        <v>0</v>
      </c>
      <c r="G250" s="305" t="s">
        <v>1246</v>
      </c>
    </row>
    <row r="251" spans="1:7" ht="15" hidden="1" thickBot="1">
      <c r="A251" s="302">
        <v>45306</v>
      </c>
      <c r="B251" s="304">
        <v>94423</v>
      </c>
      <c r="C251" s="303"/>
      <c r="D251" s="305" t="s">
        <v>1338</v>
      </c>
      <c r="E251" s="304">
        <v>49293438</v>
      </c>
      <c r="F251" s="305">
        <v>0</v>
      </c>
      <c r="G251" s="305" t="s">
        <v>1246</v>
      </c>
    </row>
    <row r="252" spans="1:7" ht="15" hidden="1" thickBot="1">
      <c r="A252" s="302">
        <v>45306</v>
      </c>
      <c r="B252" s="304">
        <v>9472163</v>
      </c>
      <c r="C252" s="303"/>
      <c r="D252" s="305" t="s">
        <v>1293</v>
      </c>
      <c r="E252" s="304">
        <v>40932303</v>
      </c>
      <c r="F252" s="305">
        <v>0</v>
      </c>
      <c r="G252" s="305" t="s">
        <v>1246</v>
      </c>
    </row>
    <row r="253" spans="1:7" ht="15" hidden="1" thickBot="1">
      <c r="A253" s="302">
        <v>45307</v>
      </c>
      <c r="B253" s="304">
        <v>4357452</v>
      </c>
      <c r="C253" s="303"/>
      <c r="D253" s="305" t="s">
        <v>1288</v>
      </c>
      <c r="E253" s="304">
        <v>45289755</v>
      </c>
      <c r="F253" s="305">
        <v>61603875</v>
      </c>
      <c r="G253" s="305" t="s">
        <v>1246</v>
      </c>
    </row>
    <row r="254" spans="1:7" ht="15" hidden="1" thickBot="1">
      <c r="A254" s="302">
        <v>45307</v>
      </c>
      <c r="B254" s="304">
        <v>1467995</v>
      </c>
      <c r="C254" s="303"/>
      <c r="D254" s="305" t="s">
        <v>1319</v>
      </c>
      <c r="E254" s="304">
        <v>48043400</v>
      </c>
      <c r="F254" s="305">
        <v>25536754</v>
      </c>
      <c r="G254" s="305" t="s">
        <v>1246</v>
      </c>
    </row>
    <row r="255" spans="1:7" ht="15" hidden="1" thickBot="1">
      <c r="A255" s="302">
        <v>45307</v>
      </c>
      <c r="B255" s="304">
        <v>1149990</v>
      </c>
      <c r="C255" s="303"/>
      <c r="D255" s="305" t="s">
        <v>1302</v>
      </c>
      <c r="E255" s="304">
        <v>46575405</v>
      </c>
      <c r="F255" s="305">
        <v>25709179</v>
      </c>
      <c r="G255" s="305" t="s">
        <v>1246</v>
      </c>
    </row>
    <row r="256" spans="1:7" ht="15" hidden="1" thickBot="1">
      <c r="A256" s="302">
        <v>45307</v>
      </c>
      <c r="B256" s="304">
        <v>276001</v>
      </c>
      <c r="C256" s="303"/>
      <c r="D256" s="305" t="s">
        <v>1347</v>
      </c>
      <c r="E256" s="304">
        <v>48397591</v>
      </c>
      <c r="F256" s="305">
        <v>0</v>
      </c>
      <c r="G256" s="305" t="s">
        <v>1246</v>
      </c>
    </row>
    <row r="257" spans="1:7" ht="15" hidden="1" thickBot="1">
      <c r="A257" s="302">
        <v>45307</v>
      </c>
      <c r="B257" s="304">
        <v>135660</v>
      </c>
      <c r="C257" s="303"/>
      <c r="D257" s="305" t="s">
        <v>1348</v>
      </c>
      <c r="E257" s="304">
        <v>45425415</v>
      </c>
      <c r="F257" s="305">
        <v>0</v>
      </c>
      <c r="G257" s="305" t="s">
        <v>1246</v>
      </c>
    </row>
    <row r="258" spans="1:7" ht="15" hidden="1" thickBot="1">
      <c r="A258" s="302">
        <v>45307</v>
      </c>
      <c r="B258" s="304">
        <v>130900</v>
      </c>
      <c r="C258" s="303"/>
      <c r="D258" s="305" t="s">
        <v>1344</v>
      </c>
      <c r="E258" s="304">
        <v>48528491</v>
      </c>
      <c r="F258" s="305">
        <v>0</v>
      </c>
      <c r="G258" s="305" t="s">
        <v>1246</v>
      </c>
    </row>
    <row r="259" spans="1:7" ht="15" hidden="1" thickBot="1">
      <c r="A259" s="302">
        <v>45307</v>
      </c>
      <c r="B259" s="304">
        <v>129375</v>
      </c>
      <c r="C259" s="303"/>
      <c r="D259" s="305" t="s">
        <v>1324</v>
      </c>
      <c r="E259" s="304">
        <v>48657866</v>
      </c>
      <c r="F259" s="305">
        <v>0</v>
      </c>
      <c r="G259" s="305" t="s">
        <v>1246</v>
      </c>
    </row>
    <row r="260" spans="1:7" ht="15" hidden="1" thickBot="1">
      <c r="A260" s="302">
        <v>45307</v>
      </c>
      <c r="B260" s="304">
        <v>78190</v>
      </c>
      <c r="C260" s="303"/>
      <c r="D260" s="305" t="s">
        <v>1292</v>
      </c>
      <c r="E260" s="304">
        <v>48121590</v>
      </c>
      <c r="F260" s="305">
        <v>0</v>
      </c>
      <c r="G260" s="305" t="s">
        <v>1246</v>
      </c>
    </row>
    <row r="261" spans="1:7" ht="15" hidden="1" thickBot="1">
      <c r="A261" s="302">
        <v>45307</v>
      </c>
      <c r="B261" s="303"/>
      <c r="C261" s="304">
        <v>140424877</v>
      </c>
      <c r="D261" s="305" t="s">
        <v>1325</v>
      </c>
      <c r="E261" s="304">
        <v>30910151</v>
      </c>
      <c r="F261" s="305">
        <v>0</v>
      </c>
      <c r="G261" s="305" t="s">
        <v>1326</v>
      </c>
    </row>
    <row r="262" spans="1:7" ht="15" hidden="1" thickBot="1">
      <c r="A262" s="302">
        <v>45308</v>
      </c>
      <c r="B262" s="304">
        <v>549989</v>
      </c>
      <c r="C262" s="303"/>
      <c r="D262" s="305" t="s">
        <v>1349</v>
      </c>
      <c r="E262" s="304">
        <v>31460140</v>
      </c>
      <c r="F262" s="305">
        <v>304016635</v>
      </c>
      <c r="G262" s="305" t="s">
        <v>1248</v>
      </c>
    </row>
    <row r="263" spans="1:7" ht="15" hidden="1" thickBot="1">
      <c r="A263" s="302">
        <v>45308</v>
      </c>
      <c r="B263" s="303"/>
      <c r="C263" s="304">
        <v>42530</v>
      </c>
      <c r="D263" s="305" t="s">
        <v>1350</v>
      </c>
      <c r="E263" s="304">
        <v>171335028</v>
      </c>
      <c r="F263" s="305">
        <v>0</v>
      </c>
      <c r="G263" s="305" t="s">
        <v>1246</v>
      </c>
    </row>
    <row r="264" spans="1:7" ht="15" hidden="1" thickBot="1">
      <c r="A264" s="302">
        <v>45309</v>
      </c>
      <c r="B264" s="304">
        <v>5000000</v>
      </c>
      <c r="C264" s="303"/>
      <c r="D264" s="305" t="s">
        <v>1351</v>
      </c>
      <c r="E264" s="304">
        <v>162075655</v>
      </c>
      <c r="F264" s="305">
        <v>401111845</v>
      </c>
      <c r="G264" s="305" t="s">
        <v>1246</v>
      </c>
    </row>
    <row r="265" spans="1:7" ht="15" hidden="1" thickBot="1">
      <c r="A265" s="302">
        <v>45313</v>
      </c>
      <c r="B265" s="304">
        <v>4860450</v>
      </c>
      <c r="C265" s="303"/>
      <c r="D265" s="305" t="s">
        <v>1302</v>
      </c>
      <c r="E265" s="304">
        <v>171027781</v>
      </c>
      <c r="F265" s="305">
        <v>25709179</v>
      </c>
      <c r="G265" s="305" t="s">
        <v>1246</v>
      </c>
    </row>
    <row r="266" spans="1:7" ht="15" hidden="1" thickBot="1">
      <c r="A266" s="302">
        <v>45313</v>
      </c>
      <c r="B266" s="304">
        <v>3726857</v>
      </c>
      <c r="C266" s="303"/>
      <c r="D266" s="305" t="s">
        <v>1352</v>
      </c>
      <c r="E266" s="304">
        <v>166167331</v>
      </c>
      <c r="F266" s="305">
        <v>2676281</v>
      </c>
      <c r="G266" s="305" t="s">
        <v>1246</v>
      </c>
    </row>
    <row r="267" spans="1:7" ht="15" hidden="1" thickBot="1">
      <c r="A267" s="302">
        <v>45313</v>
      </c>
      <c r="B267" s="304">
        <v>349777</v>
      </c>
      <c r="C267" s="303"/>
      <c r="D267" s="305" t="s">
        <v>1304</v>
      </c>
      <c r="E267" s="304">
        <v>171377558</v>
      </c>
      <c r="F267" s="305">
        <v>0</v>
      </c>
      <c r="G267" s="305" t="s">
        <v>1246</v>
      </c>
    </row>
    <row r="268" spans="1:7" ht="15" hidden="1" thickBot="1">
      <c r="A268" s="302">
        <v>45313</v>
      </c>
      <c r="B268" s="304">
        <v>218700</v>
      </c>
      <c r="C268" s="303"/>
      <c r="D268" s="305" t="s">
        <v>1328</v>
      </c>
      <c r="E268" s="304">
        <v>162440474</v>
      </c>
      <c r="F268" s="305">
        <v>0</v>
      </c>
      <c r="G268" s="305" t="s">
        <v>1246</v>
      </c>
    </row>
    <row r="269" spans="1:7" ht="15" hidden="1" thickBot="1">
      <c r="A269" s="302">
        <v>45313</v>
      </c>
      <c r="B269" s="304">
        <v>111119</v>
      </c>
      <c r="C269" s="303"/>
      <c r="D269" s="305" t="s">
        <v>1353</v>
      </c>
      <c r="E269" s="304">
        <v>162186774</v>
      </c>
      <c r="F269" s="305">
        <v>0</v>
      </c>
      <c r="G269" s="305" t="s">
        <v>1246</v>
      </c>
    </row>
    <row r="270" spans="1:7" ht="15" hidden="1" thickBot="1">
      <c r="A270" s="302">
        <v>45313</v>
      </c>
      <c r="B270" s="304">
        <v>35000</v>
      </c>
      <c r="C270" s="303"/>
      <c r="D270" s="305" t="s">
        <v>1354</v>
      </c>
      <c r="E270" s="304">
        <v>162221774</v>
      </c>
      <c r="F270" s="305">
        <v>0</v>
      </c>
      <c r="G270" s="305" t="s">
        <v>1246</v>
      </c>
    </row>
    <row r="271" spans="1:7" ht="15" hidden="1" thickBot="1">
      <c r="A271" s="302">
        <v>45313</v>
      </c>
      <c r="B271" s="304">
        <v>7000000</v>
      </c>
      <c r="C271" s="303"/>
      <c r="D271" s="305" t="s">
        <v>1355</v>
      </c>
      <c r="E271" s="304">
        <v>157075655</v>
      </c>
      <c r="F271" s="305">
        <v>0</v>
      </c>
      <c r="G271" s="305" t="s">
        <v>1246</v>
      </c>
    </row>
    <row r="272" spans="1:7" ht="15" hidden="1" thickBot="1">
      <c r="A272" s="302">
        <v>45314</v>
      </c>
      <c r="B272" s="304">
        <v>7000000</v>
      </c>
      <c r="C272" s="303"/>
      <c r="D272" s="305" t="s">
        <v>1355</v>
      </c>
      <c r="E272" s="304">
        <v>150075655</v>
      </c>
      <c r="F272" s="305">
        <v>0</v>
      </c>
      <c r="G272" s="305" t="s">
        <v>1246</v>
      </c>
    </row>
    <row r="273" spans="1:7" ht="15" hidden="1" thickBot="1">
      <c r="A273" s="302">
        <v>45314</v>
      </c>
      <c r="B273" s="304">
        <v>7000000</v>
      </c>
      <c r="C273" s="303"/>
      <c r="D273" s="305" t="s">
        <v>1355</v>
      </c>
      <c r="E273" s="304">
        <v>143075655</v>
      </c>
      <c r="F273" s="305">
        <v>0</v>
      </c>
      <c r="G273" s="305" t="s">
        <v>1246</v>
      </c>
    </row>
    <row r="274" spans="1:7" ht="15" hidden="1" thickBot="1">
      <c r="A274" s="302">
        <v>45314</v>
      </c>
      <c r="B274" s="304">
        <v>7000000</v>
      </c>
      <c r="C274" s="303"/>
      <c r="D274" s="305" t="s">
        <v>1355</v>
      </c>
      <c r="E274" s="304">
        <v>125239756</v>
      </c>
      <c r="F274" s="305">
        <v>0</v>
      </c>
      <c r="G274" s="305" t="s">
        <v>1246</v>
      </c>
    </row>
    <row r="275" spans="1:7" ht="15" hidden="1" thickBot="1">
      <c r="A275" s="302">
        <v>45314</v>
      </c>
      <c r="B275" s="304">
        <v>5083881</v>
      </c>
      <c r="C275" s="303"/>
      <c r="D275" s="305" t="s">
        <v>1302</v>
      </c>
      <c r="E275" s="304">
        <v>135407517</v>
      </c>
      <c r="F275" s="305">
        <v>25709179</v>
      </c>
      <c r="G275" s="305" t="s">
        <v>1246</v>
      </c>
    </row>
    <row r="276" spans="1:7" ht="15" hidden="1" thickBot="1">
      <c r="A276" s="302">
        <v>45314</v>
      </c>
      <c r="B276" s="304">
        <v>5083880</v>
      </c>
      <c r="C276" s="303"/>
      <c r="D276" s="305" t="s">
        <v>1302</v>
      </c>
      <c r="E276" s="304">
        <v>130323636</v>
      </c>
      <c r="F276" s="305">
        <v>25709179</v>
      </c>
      <c r="G276" s="305" t="s">
        <v>1246</v>
      </c>
    </row>
    <row r="277" spans="1:7" ht="15" hidden="1" thickBot="1">
      <c r="A277" s="302">
        <v>45314</v>
      </c>
      <c r="B277" s="304">
        <v>519067</v>
      </c>
      <c r="C277" s="303"/>
      <c r="D277" s="305" t="s">
        <v>1356</v>
      </c>
      <c r="E277" s="304">
        <v>136075655</v>
      </c>
      <c r="F277" s="305">
        <v>61799540</v>
      </c>
      <c r="G277" s="305" t="s">
        <v>1246</v>
      </c>
    </row>
    <row r="278" spans="1:7" ht="15" hidden="1" thickBot="1">
      <c r="A278" s="302">
        <v>45314</v>
      </c>
      <c r="B278" s="304">
        <v>149071</v>
      </c>
      <c r="C278" s="303"/>
      <c r="D278" s="305" t="s">
        <v>1297</v>
      </c>
      <c r="E278" s="304">
        <v>135556588</v>
      </c>
      <c r="F278" s="305">
        <v>0</v>
      </c>
      <c r="G278" s="305" t="s">
        <v>1246</v>
      </c>
    </row>
    <row r="279" spans="1:7" ht="15" hidden="1" thickBot="1">
      <c r="A279" s="302">
        <v>45314</v>
      </c>
      <c r="B279" s="304">
        <v>105315</v>
      </c>
      <c r="C279" s="303"/>
      <c r="D279" s="305" t="s">
        <v>1318</v>
      </c>
      <c r="E279" s="304">
        <v>118239756</v>
      </c>
      <c r="F279" s="305">
        <v>1879480</v>
      </c>
      <c r="G279" s="305" t="s">
        <v>1246</v>
      </c>
    </row>
    <row r="280" spans="1:7" ht="15" hidden="1" thickBot="1">
      <c r="A280" s="302">
        <v>45315</v>
      </c>
      <c r="B280" s="303"/>
      <c r="C280" s="304">
        <v>42778897</v>
      </c>
      <c r="D280" s="305" t="s">
        <v>1325</v>
      </c>
      <c r="E280" s="304">
        <v>102642979</v>
      </c>
      <c r="F280" s="305">
        <v>0</v>
      </c>
      <c r="G280" s="305" t="s">
        <v>1326</v>
      </c>
    </row>
    <row r="281" spans="1:7" ht="15" hidden="1" thickBot="1">
      <c r="A281" s="302">
        <v>45320</v>
      </c>
      <c r="B281" s="304">
        <v>4366260</v>
      </c>
      <c r="C281" s="303"/>
      <c r="D281" s="305" t="s">
        <v>1309</v>
      </c>
      <c r="E281" s="304">
        <v>118134441</v>
      </c>
      <c r="F281" s="305">
        <v>0</v>
      </c>
      <c r="G281" s="305" t="s">
        <v>1246</v>
      </c>
    </row>
    <row r="282" spans="1:7" ht="15" hidden="1" thickBot="1">
      <c r="A282" s="302">
        <v>45320</v>
      </c>
      <c r="B282" s="304">
        <v>3480526</v>
      </c>
      <c r="C282" s="303"/>
      <c r="D282" s="305" t="s">
        <v>1288</v>
      </c>
      <c r="E282" s="304">
        <v>113768181</v>
      </c>
      <c r="F282" s="305">
        <v>61603875</v>
      </c>
      <c r="G282" s="305" t="s">
        <v>1246</v>
      </c>
    </row>
    <row r="283" spans="1:7" ht="15" hidden="1" thickBot="1">
      <c r="A283" s="302">
        <v>45320</v>
      </c>
      <c r="B283" s="304">
        <v>2338965</v>
      </c>
      <c r="C283" s="303"/>
      <c r="D283" s="305" t="s">
        <v>1314</v>
      </c>
      <c r="E283" s="304">
        <v>110287655</v>
      </c>
      <c r="F283" s="305">
        <v>74183093</v>
      </c>
      <c r="G283" s="305" t="s">
        <v>1246</v>
      </c>
    </row>
    <row r="284" spans="1:7" ht="15" hidden="1" thickBot="1">
      <c r="A284" s="302">
        <v>45320</v>
      </c>
      <c r="B284" s="304">
        <v>1377806</v>
      </c>
      <c r="C284" s="303"/>
      <c r="D284" s="305" t="s">
        <v>1280</v>
      </c>
      <c r="E284" s="304">
        <v>105039426</v>
      </c>
      <c r="F284" s="305">
        <v>0</v>
      </c>
      <c r="G284" s="305" t="s">
        <v>1246</v>
      </c>
    </row>
    <row r="285" spans="1:7" ht="15" hidden="1" thickBot="1">
      <c r="A285" s="302">
        <v>45320</v>
      </c>
      <c r="B285" s="304">
        <v>938067</v>
      </c>
      <c r="C285" s="303"/>
      <c r="D285" s="305" t="s">
        <v>1292</v>
      </c>
      <c r="E285" s="304">
        <v>105977493</v>
      </c>
      <c r="F285" s="305">
        <v>0</v>
      </c>
      <c r="G285" s="305" t="s">
        <v>1246</v>
      </c>
    </row>
    <row r="286" spans="1:7" ht="15" hidden="1" thickBot="1">
      <c r="A286" s="302">
        <v>45320</v>
      </c>
      <c r="B286" s="304">
        <v>867109</v>
      </c>
      <c r="C286" s="303"/>
      <c r="D286" s="305" t="s">
        <v>1332</v>
      </c>
      <c r="E286" s="304">
        <v>106844602</v>
      </c>
      <c r="F286" s="305">
        <v>0</v>
      </c>
      <c r="G286" s="305" t="s">
        <v>1246</v>
      </c>
    </row>
    <row r="287" spans="1:7" ht="15" hidden="1" thickBot="1">
      <c r="A287" s="302">
        <v>45320</v>
      </c>
      <c r="B287" s="304">
        <v>760236</v>
      </c>
      <c r="C287" s="303"/>
      <c r="D287" s="305" t="s">
        <v>1319</v>
      </c>
      <c r="E287" s="304">
        <v>107948690</v>
      </c>
      <c r="F287" s="305">
        <v>25536754</v>
      </c>
      <c r="G287" s="305" t="s">
        <v>1246</v>
      </c>
    </row>
    <row r="288" spans="1:7" ht="15" hidden="1" thickBot="1">
      <c r="A288" s="302">
        <v>45320</v>
      </c>
      <c r="B288" s="304">
        <v>437326</v>
      </c>
      <c r="C288" s="303"/>
      <c r="D288" s="305" t="s">
        <v>1307</v>
      </c>
      <c r="E288" s="304">
        <v>103661620</v>
      </c>
      <c r="F288" s="305">
        <v>61329170</v>
      </c>
      <c r="G288" s="305" t="s">
        <v>1246</v>
      </c>
    </row>
    <row r="289" spans="1:7" ht="15" hidden="1" thickBot="1">
      <c r="A289" s="302">
        <v>45320</v>
      </c>
      <c r="B289" s="304">
        <v>343852</v>
      </c>
      <c r="C289" s="303"/>
      <c r="D289" s="305" t="s">
        <v>1311</v>
      </c>
      <c r="E289" s="304">
        <v>107188454</v>
      </c>
      <c r="F289" s="305">
        <v>0</v>
      </c>
      <c r="G289" s="305" t="s">
        <v>1246</v>
      </c>
    </row>
    <row r="290" spans="1:7" ht="15" hidden="1" thickBot="1">
      <c r="A290" s="302">
        <v>45320</v>
      </c>
      <c r="B290" s="304">
        <v>298095</v>
      </c>
      <c r="C290" s="303"/>
      <c r="D290" s="305" t="s">
        <v>1357</v>
      </c>
      <c r="E290" s="304">
        <v>103224294</v>
      </c>
      <c r="F290" s="305">
        <v>0</v>
      </c>
      <c r="G290" s="305" t="s">
        <v>1246</v>
      </c>
    </row>
    <row r="291" spans="1:7" ht="15" hidden="1" thickBot="1">
      <c r="A291" s="302">
        <v>45320</v>
      </c>
      <c r="B291" s="304">
        <v>283220</v>
      </c>
      <c r="C291" s="303"/>
      <c r="D291" s="305" t="s">
        <v>1348</v>
      </c>
      <c r="E291" s="304">
        <v>102926199</v>
      </c>
      <c r="F291" s="305">
        <v>0</v>
      </c>
      <c r="G291" s="305" t="s">
        <v>1246</v>
      </c>
    </row>
    <row r="292" spans="1:7" ht="15" hidden="1" thickBot="1">
      <c r="A292" s="302">
        <v>45320</v>
      </c>
      <c r="B292" s="304">
        <v>27580</v>
      </c>
      <c r="C292" s="303"/>
      <c r="D292" s="305" t="s">
        <v>1315</v>
      </c>
      <c r="E292" s="304">
        <v>140421876</v>
      </c>
      <c r="F292" s="305">
        <v>0</v>
      </c>
      <c r="G292" s="305" t="s">
        <v>1246</v>
      </c>
    </row>
    <row r="293" spans="1:7" ht="15" hidden="1" thickBot="1">
      <c r="A293" s="302">
        <v>45320</v>
      </c>
      <c r="B293" s="304">
        <v>5000000</v>
      </c>
      <c r="C293" s="303"/>
      <c r="D293" s="305" t="s">
        <v>1358</v>
      </c>
      <c r="E293" s="304">
        <v>145421876</v>
      </c>
      <c r="F293" s="305">
        <v>0</v>
      </c>
      <c r="G293" s="305" t="s">
        <v>1246</v>
      </c>
    </row>
    <row r="294" spans="1:7" ht="15" hidden="1" thickBot="1">
      <c r="A294" s="302">
        <v>45321</v>
      </c>
      <c r="B294" s="304">
        <v>7497841</v>
      </c>
      <c r="C294" s="303"/>
      <c r="D294" s="305" t="s">
        <v>1293</v>
      </c>
      <c r="E294" s="304">
        <v>140394296</v>
      </c>
      <c r="F294" s="305">
        <v>0</v>
      </c>
      <c r="G294" s="305" t="s">
        <v>1246</v>
      </c>
    </row>
    <row r="295" spans="1:7" ht="15" hidden="1" thickBot="1">
      <c r="A295" s="302">
        <v>45324</v>
      </c>
      <c r="B295" s="303"/>
      <c r="C295" s="304">
        <v>1171940</v>
      </c>
      <c r="D295" s="305" t="s">
        <v>1359</v>
      </c>
      <c r="E295" s="304">
        <v>118584848</v>
      </c>
      <c r="F295" s="305">
        <v>745577140</v>
      </c>
      <c r="G295" s="305" t="s">
        <v>1264</v>
      </c>
    </row>
    <row r="296" spans="1:7" ht="15" hidden="1" thickBot="1">
      <c r="A296" s="302">
        <v>45328</v>
      </c>
      <c r="B296" s="304">
        <v>3915160</v>
      </c>
      <c r="C296" s="303"/>
      <c r="D296" s="305" t="s">
        <v>1302</v>
      </c>
      <c r="E296" s="304">
        <v>128109369</v>
      </c>
      <c r="F296" s="305">
        <v>25709179</v>
      </c>
      <c r="G296" s="305" t="s">
        <v>1246</v>
      </c>
    </row>
    <row r="297" spans="1:7" ht="15" hidden="1" thickBot="1">
      <c r="A297" s="302">
        <v>45329</v>
      </c>
      <c r="B297" s="304">
        <v>2974923</v>
      </c>
      <c r="C297" s="303"/>
      <c r="D297" s="305" t="s">
        <v>1304</v>
      </c>
      <c r="E297" s="304">
        <v>121559771</v>
      </c>
      <c r="F297" s="305">
        <v>0</v>
      </c>
      <c r="G297" s="305" t="s">
        <v>1246</v>
      </c>
    </row>
    <row r="298" spans="1:7" ht="15" hidden="1" thickBot="1">
      <c r="A298" s="302">
        <v>45329</v>
      </c>
      <c r="B298" s="304">
        <v>1528777</v>
      </c>
      <c r="C298" s="303"/>
      <c r="D298" s="305" t="s">
        <v>1360</v>
      </c>
      <c r="E298" s="304">
        <v>124194209</v>
      </c>
      <c r="F298" s="305">
        <v>0</v>
      </c>
      <c r="G298" s="305" t="s">
        <v>1246</v>
      </c>
    </row>
    <row r="299" spans="1:7" ht="15" hidden="1" thickBot="1">
      <c r="A299" s="302">
        <v>45329</v>
      </c>
      <c r="B299" s="304">
        <v>1310904</v>
      </c>
      <c r="C299" s="303"/>
      <c r="D299" s="305" t="s">
        <v>1289</v>
      </c>
      <c r="E299" s="304">
        <v>132896455</v>
      </c>
      <c r="F299" s="305">
        <v>0</v>
      </c>
      <c r="G299" s="305" t="s">
        <v>1246</v>
      </c>
    </row>
    <row r="300" spans="1:7" ht="15" hidden="1" thickBot="1">
      <c r="A300" s="302">
        <v>45329</v>
      </c>
      <c r="B300" s="304">
        <v>1149990</v>
      </c>
      <c r="C300" s="303"/>
      <c r="D300" s="305" t="s">
        <v>1302</v>
      </c>
      <c r="E300" s="304">
        <v>129259359</v>
      </c>
      <c r="F300" s="305">
        <v>25709179</v>
      </c>
      <c r="G300" s="305" t="s">
        <v>1246</v>
      </c>
    </row>
    <row r="301" spans="1:7" ht="15" hidden="1" thickBot="1">
      <c r="A301" s="302">
        <v>45329</v>
      </c>
      <c r="B301" s="304">
        <v>847157</v>
      </c>
      <c r="C301" s="303"/>
      <c r="D301" s="305" t="s">
        <v>1300</v>
      </c>
      <c r="E301" s="304">
        <v>130106516</v>
      </c>
      <c r="F301" s="305">
        <v>0</v>
      </c>
      <c r="G301" s="305" t="s">
        <v>1246</v>
      </c>
    </row>
    <row r="302" spans="1:7" ht="15" hidden="1" thickBot="1">
      <c r="A302" s="302">
        <v>45329</v>
      </c>
      <c r="B302" s="304">
        <v>659135</v>
      </c>
      <c r="C302" s="303"/>
      <c r="D302" s="305" t="s">
        <v>1332</v>
      </c>
      <c r="E302" s="304">
        <v>131230081</v>
      </c>
      <c r="F302" s="305">
        <v>0</v>
      </c>
      <c r="G302" s="305" t="s">
        <v>1246</v>
      </c>
    </row>
    <row r="303" spans="1:7" ht="15" hidden="1" thickBot="1">
      <c r="A303" s="302">
        <v>45329</v>
      </c>
      <c r="B303" s="304">
        <v>467492</v>
      </c>
      <c r="C303" s="303"/>
      <c r="D303" s="305" t="s">
        <v>1292</v>
      </c>
      <c r="E303" s="304">
        <v>122027263</v>
      </c>
      <c r="F303" s="305">
        <v>0</v>
      </c>
      <c r="G303" s="305" t="s">
        <v>1246</v>
      </c>
    </row>
    <row r="304" spans="1:7" ht="15" hidden="1" thickBot="1">
      <c r="A304" s="302">
        <v>45329</v>
      </c>
      <c r="B304" s="304">
        <v>464430</v>
      </c>
      <c r="C304" s="303"/>
      <c r="D304" s="305" t="s">
        <v>1297</v>
      </c>
      <c r="E304" s="304">
        <v>130570946</v>
      </c>
      <c r="F304" s="305">
        <v>0</v>
      </c>
      <c r="G304" s="305" t="s">
        <v>1246</v>
      </c>
    </row>
    <row r="305" spans="1:7" ht="15" hidden="1" thickBot="1">
      <c r="A305" s="302">
        <v>45329</v>
      </c>
      <c r="B305" s="304">
        <v>364579</v>
      </c>
      <c r="C305" s="303"/>
      <c r="D305" s="305" t="s">
        <v>1292</v>
      </c>
      <c r="E305" s="304">
        <v>122665432</v>
      </c>
      <c r="F305" s="305">
        <v>0</v>
      </c>
      <c r="G305" s="305" t="s">
        <v>1246</v>
      </c>
    </row>
    <row r="306" spans="1:7" ht="15" hidden="1" thickBot="1">
      <c r="A306" s="302">
        <v>45329</v>
      </c>
      <c r="B306" s="304">
        <v>355470</v>
      </c>
      <c r="C306" s="303"/>
      <c r="D306" s="305" t="s">
        <v>1311</v>
      </c>
      <c r="E306" s="304">
        <v>131585551</v>
      </c>
      <c r="F306" s="305">
        <v>0</v>
      </c>
      <c r="G306" s="305" t="s">
        <v>1246</v>
      </c>
    </row>
    <row r="307" spans="1:7" ht="15" hidden="1" thickBot="1">
      <c r="A307" s="302">
        <v>45329</v>
      </c>
      <c r="B307" s="304">
        <v>225990</v>
      </c>
      <c r="C307" s="303"/>
      <c r="D307" s="305" t="s">
        <v>1322</v>
      </c>
      <c r="E307" s="304">
        <v>122253253</v>
      </c>
      <c r="F307" s="305">
        <v>70973642</v>
      </c>
      <c r="G307" s="305" t="s">
        <v>1246</v>
      </c>
    </row>
    <row r="308" spans="1:7" ht="15" hidden="1" thickBot="1">
      <c r="A308" s="302">
        <v>45329</v>
      </c>
      <c r="B308" s="304">
        <v>47600</v>
      </c>
      <c r="C308" s="303"/>
      <c r="D308" s="305" t="s">
        <v>1301</v>
      </c>
      <c r="E308" s="304">
        <v>122300853</v>
      </c>
      <c r="F308" s="305">
        <v>0</v>
      </c>
      <c r="G308" s="305" t="s">
        <v>1246</v>
      </c>
    </row>
    <row r="309" spans="1:7" ht="15" hidden="1" thickBot="1">
      <c r="A309" s="302">
        <v>45329</v>
      </c>
      <c r="B309" s="304">
        <v>7000000</v>
      </c>
      <c r="C309" s="303"/>
      <c r="D309" s="305" t="s">
        <v>1355</v>
      </c>
      <c r="E309" s="304">
        <v>118381210</v>
      </c>
      <c r="F309" s="305">
        <v>0</v>
      </c>
      <c r="G309" s="305" t="s">
        <v>1246</v>
      </c>
    </row>
    <row r="310" spans="1:7" ht="15" hidden="1" thickBot="1">
      <c r="A310" s="302">
        <v>45331</v>
      </c>
      <c r="B310" s="304">
        <v>1282453</v>
      </c>
      <c r="C310" s="303"/>
      <c r="D310" s="305" t="s">
        <v>1290</v>
      </c>
      <c r="E310" s="304">
        <v>119663663</v>
      </c>
      <c r="F310" s="305">
        <v>0</v>
      </c>
      <c r="G310" s="305" t="s">
        <v>1246</v>
      </c>
    </row>
    <row r="311" spans="1:7" ht="15" hidden="1" thickBot="1">
      <c r="A311" s="302">
        <v>45331</v>
      </c>
      <c r="B311" s="304">
        <v>50000</v>
      </c>
      <c r="C311" s="303"/>
      <c r="D311" s="305" t="s">
        <v>1361</v>
      </c>
      <c r="E311" s="304">
        <v>119756788</v>
      </c>
      <c r="F311" s="305">
        <v>0</v>
      </c>
      <c r="G311" s="305" t="s">
        <v>1246</v>
      </c>
    </row>
    <row r="312" spans="1:7" ht="15" hidden="1" thickBot="1">
      <c r="A312" s="302">
        <v>45331</v>
      </c>
      <c r="B312" s="304">
        <v>43125</v>
      </c>
      <c r="C312" s="303"/>
      <c r="D312" s="305" t="s">
        <v>1361</v>
      </c>
      <c r="E312" s="304">
        <v>119706788</v>
      </c>
      <c r="F312" s="305">
        <v>0</v>
      </c>
      <c r="G312" s="305" t="s">
        <v>1246</v>
      </c>
    </row>
    <row r="313" spans="1:7" ht="15" hidden="1" thickBot="1">
      <c r="A313" s="302">
        <v>45331</v>
      </c>
      <c r="B313" s="303"/>
      <c r="C313" s="304">
        <v>225147336</v>
      </c>
      <c r="D313" s="305" t="s">
        <v>1325</v>
      </c>
      <c r="E313" s="304">
        <v>111381210</v>
      </c>
      <c r="F313" s="305">
        <v>0</v>
      </c>
      <c r="G313" s="305" t="s">
        <v>1326</v>
      </c>
    </row>
    <row r="314" spans="1:7" ht="15" hidden="1" thickBot="1">
      <c r="A314" s="302">
        <v>45334</v>
      </c>
      <c r="B314" s="304">
        <v>7000000</v>
      </c>
      <c r="C314" s="303"/>
      <c r="D314" s="305" t="s">
        <v>1355</v>
      </c>
      <c r="E314" s="304">
        <v>336223696</v>
      </c>
      <c r="F314" s="305">
        <v>0</v>
      </c>
      <c r="G314" s="305" t="s">
        <v>1246</v>
      </c>
    </row>
    <row r="315" spans="1:7" ht="15" hidden="1" thickBot="1">
      <c r="A315" s="302">
        <v>45337</v>
      </c>
      <c r="B315" s="304">
        <v>7000000</v>
      </c>
      <c r="C315" s="303"/>
      <c r="D315" s="305" t="s">
        <v>1355</v>
      </c>
      <c r="E315" s="304">
        <v>329223696</v>
      </c>
      <c r="F315" s="305">
        <v>0</v>
      </c>
      <c r="G315" s="305" t="s">
        <v>1246</v>
      </c>
    </row>
    <row r="316" spans="1:7" ht="15" hidden="1" thickBot="1">
      <c r="A316" s="302">
        <v>45337</v>
      </c>
      <c r="B316" s="304">
        <v>7000000</v>
      </c>
      <c r="C316" s="303"/>
      <c r="D316" s="305" t="s">
        <v>1355</v>
      </c>
      <c r="E316" s="304">
        <v>322223696</v>
      </c>
      <c r="F316" s="305">
        <v>0</v>
      </c>
      <c r="G316" s="305" t="s">
        <v>1246</v>
      </c>
    </row>
    <row r="317" spans="1:7" ht="15" hidden="1" thickBot="1">
      <c r="A317" s="302">
        <v>45337</v>
      </c>
      <c r="B317" s="304">
        <v>7000000</v>
      </c>
      <c r="C317" s="303"/>
      <c r="D317" s="305" t="s">
        <v>1355</v>
      </c>
      <c r="E317" s="304">
        <v>315223696</v>
      </c>
      <c r="F317" s="305">
        <v>0</v>
      </c>
      <c r="G317" s="305" t="s">
        <v>1246</v>
      </c>
    </row>
    <row r="318" spans="1:7" ht="15" hidden="1" thickBot="1">
      <c r="A318" s="302">
        <v>45337</v>
      </c>
      <c r="B318" s="304">
        <v>7000000</v>
      </c>
      <c r="C318" s="303"/>
      <c r="D318" s="305" t="s">
        <v>1355</v>
      </c>
      <c r="E318" s="304">
        <v>308223696</v>
      </c>
      <c r="F318" s="305">
        <v>0</v>
      </c>
      <c r="G318" s="305" t="s">
        <v>1246</v>
      </c>
    </row>
    <row r="319" spans="1:7" ht="15" hidden="1" thickBot="1">
      <c r="A319" s="302">
        <v>45337</v>
      </c>
      <c r="B319" s="304">
        <v>7000000</v>
      </c>
      <c r="C319" s="303"/>
      <c r="D319" s="305" t="s">
        <v>1355</v>
      </c>
      <c r="E319" s="304">
        <v>301223696</v>
      </c>
      <c r="F319" s="305">
        <v>0</v>
      </c>
      <c r="G319" s="305" t="s">
        <v>1246</v>
      </c>
    </row>
    <row r="320" spans="1:7" ht="15" hidden="1" thickBot="1">
      <c r="A320" s="302">
        <v>45337</v>
      </c>
      <c r="B320" s="304">
        <v>7000000</v>
      </c>
      <c r="C320" s="303"/>
      <c r="D320" s="305" t="s">
        <v>1355</v>
      </c>
      <c r="E320" s="304">
        <v>294223696</v>
      </c>
      <c r="F320" s="305">
        <v>0</v>
      </c>
      <c r="G320" s="305" t="s">
        <v>1246</v>
      </c>
    </row>
    <row r="321" spans="1:7" ht="15" hidden="1" thickBot="1">
      <c r="A321" s="302">
        <v>45337</v>
      </c>
      <c r="B321" s="304">
        <v>7000000</v>
      </c>
      <c r="C321" s="303"/>
      <c r="D321" s="305" t="s">
        <v>1355</v>
      </c>
      <c r="E321" s="304">
        <v>287223696</v>
      </c>
      <c r="F321" s="305">
        <v>0</v>
      </c>
      <c r="G321" s="305" t="s">
        <v>1246</v>
      </c>
    </row>
    <row r="322" spans="1:7" ht="15" hidden="1" thickBot="1">
      <c r="A322" s="302">
        <v>45337</v>
      </c>
      <c r="B322" s="304">
        <v>229880</v>
      </c>
      <c r="C322" s="303"/>
      <c r="D322" s="305" t="s">
        <v>1321</v>
      </c>
      <c r="E322" s="304">
        <v>336528546</v>
      </c>
      <c r="F322" s="305">
        <v>0</v>
      </c>
      <c r="G322" s="305" t="s">
        <v>1246</v>
      </c>
    </row>
    <row r="323" spans="1:7" ht="15" hidden="1" thickBot="1">
      <c r="A323" s="302">
        <v>45337</v>
      </c>
      <c r="B323" s="304">
        <v>74970</v>
      </c>
      <c r="C323" s="303"/>
      <c r="D323" s="305" t="s">
        <v>1357</v>
      </c>
      <c r="E323" s="304">
        <v>336298666</v>
      </c>
      <c r="F323" s="305">
        <v>0</v>
      </c>
      <c r="G323" s="305" t="s">
        <v>1246</v>
      </c>
    </row>
    <row r="324" spans="1:7" ht="15" hidden="1" thickBot="1">
      <c r="A324" s="302">
        <v>45337</v>
      </c>
      <c r="B324" s="304">
        <v>7000000</v>
      </c>
      <c r="C324" s="303"/>
      <c r="D324" s="305" t="s">
        <v>1358</v>
      </c>
      <c r="E324" s="304">
        <v>275056607</v>
      </c>
      <c r="F324" s="305">
        <v>0</v>
      </c>
      <c r="G324" s="305" t="s">
        <v>1246</v>
      </c>
    </row>
    <row r="325" spans="1:7" ht="15" hidden="1" thickBot="1">
      <c r="A325" s="302">
        <v>45338</v>
      </c>
      <c r="B325" s="304">
        <v>4378500</v>
      </c>
      <c r="C325" s="303"/>
      <c r="D325" s="305" t="s">
        <v>1302</v>
      </c>
      <c r="E325" s="304">
        <v>264348940</v>
      </c>
      <c r="F325" s="305">
        <v>25709179</v>
      </c>
      <c r="G325" s="305" t="s">
        <v>1246</v>
      </c>
    </row>
    <row r="326" spans="1:7" ht="15" hidden="1" thickBot="1">
      <c r="A326" s="302">
        <v>45338</v>
      </c>
      <c r="B326" s="304">
        <v>3276000</v>
      </c>
      <c r="C326" s="303"/>
      <c r="D326" s="305" t="s">
        <v>1306</v>
      </c>
      <c r="E326" s="304">
        <v>279984696</v>
      </c>
      <c r="F326" s="305">
        <v>0</v>
      </c>
      <c r="G326" s="305" t="s">
        <v>1246</v>
      </c>
    </row>
    <row r="327" spans="1:7" ht="15" hidden="1" thickBot="1">
      <c r="A327" s="302">
        <v>45338</v>
      </c>
      <c r="B327" s="304">
        <v>2199000</v>
      </c>
      <c r="C327" s="303"/>
      <c r="D327" s="305" t="s">
        <v>1346</v>
      </c>
      <c r="E327" s="304">
        <v>259410457</v>
      </c>
      <c r="F327" s="305">
        <v>0</v>
      </c>
      <c r="G327" s="305" t="s">
        <v>1246</v>
      </c>
    </row>
    <row r="328" spans="1:7" ht="15" hidden="1" thickBot="1">
      <c r="A328" s="302">
        <v>45338</v>
      </c>
      <c r="B328" s="304">
        <v>1375467</v>
      </c>
      <c r="C328" s="303"/>
      <c r="D328" s="305" t="s">
        <v>1358</v>
      </c>
      <c r="E328" s="304">
        <v>276432074</v>
      </c>
      <c r="F328" s="305">
        <v>0</v>
      </c>
      <c r="G328" s="305" t="s">
        <v>1246</v>
      </c>
    </row>
    <row r="329" spans="1:7" ht="15" hidden="1" thickBot="1">
      <c r="A329" s="302">
        <v>45338</v>
      </c>
      <c r="B329" s="304">
        <v>1095798</v>
      </c>
      <c r="C329" s="303"/>
      <c r="D329" s="305" t="s">
        <v>1303</v>
      </c>
      <c r="E329" s="304">
        <v>268056607</v>
      </c>
      <c r="F329" s="305">
        <v>0</v>
      </c>
      <c r="G329" s="305" t="s">
        <v>1246</v>
      </c>
    </row>
    <row r="330" spans="1:7" ht="15" hidden="1" thickBot="1">
      <c r="A330" s="302">
        <v>45338</v>
      </c>
      <c r="B330" s="304">
        <v>979097</v>
      </c>
      <c r="C330" s="303"/>
      <c r="D330" s="305" t="s">
        <v>1319</v>
      </c>
      <c r="E330" s="304">
        <v>266632806</v>
      </c>
      <c r="F330" s="305">
        <v>25536754</v>
      </c>
      <c r="G330" s="305" t="s">
        <v>1246</v>
      </c>
    </row>
    <row r="331" spans="1:7" ht="15" hidden="1" thickBot="1">
      <c r="A331" s="302">
        <v>45338</v>
      </c>
      <c r="B331" s="304">
        <v>739802</v>
      </c>
      <c r="C331" s="303"/>
      <c r="D331" s="305" t="s">
        <v>1304</v>
      </c>
      <c r="E331" s="304">
        <v>265088742</v>
      </c>
      <c r="F331" s="305">
        <v>0</v>
      </c>
      <c r="G331" s="305" t="s">
        <v>1246</v>
      </c>
    </row>
    <row r="332" spans="1:7" ht="15" hidden="1" thickBot="1">
      <c r="A332" s="302">
        <v>45338</v>
      </c>
      <c r="B332" s="304">
        <v>564967</v>
      </c>
      <c r="C332" s="303"/>
      <c r="D332" s="305" t="s">
        <v>1292</v>
      </c>
      <c r="E332" s="304">
        <v>265653709</v>
      </c>
      <c r="F332" s="305">
        <v>0</v>
      </c>
      <c r="G332" s="305" t="s">
        <v>1246</v>
      </c>
    </row>
    <row r="333" spans="1:7" ht="15" hidden="1" thickBot="1">
      <c r="A333" s="302">
        <v>45338</v>
      </c>
      <c r="B333" s="304">
        <v>559983</v>
      </c>
      <c r="C333" s="303"/>
      <c r="D333" s="305" t="s">
        <v>1362</v>
      </c>
      <c r="E333" s="304">
        <v>259970440</v>
      </c>
      <c r="F333" s="305">
        <v>70168316</v>
      </c>
      <c r="G333" s="305" t="s">
        <v>1246</v>
      </c>
    </row>
    <row r="334" spans="1:7" ht="15" hidden="1" thickBot="1">
      <c r="A334" s="302">
        <v>45338</v>
      </c>
      <c r="B334" s="304">
        <v>328003</v>
      </c>
      <c r="C334" s="303"/>
      <c r="D334" s="305" t="s">
        <v>1307</v>
      </c>
      <c r="E334" s="304">
        <v>266960809</v>
      </c>
      <c r="F334" s="305">
        <v>61329170</v>
      </c>
      <c r="G334" s="305" t="s">
        <v>1246</v>
      </c>
    </row>
    <row r="335" spans="1:7" ht="15" hidden="1" thickBot="1">
      <c r="A335" s="302">
        <v>45338</v>
      </c>
      <c r="B335" s="304">
        <v>239000</v>
      </c>
      <c r="C335" s="303"/>
      <c r="D335" s="305" t="s">
        <v>1342</v>
      </c>
      <c r="E335" s="304">
        <v>280223696</v>
      </c>
      <c r="F335" s="305">
        <v>86544482</v>
      </c>
      <c r="G335" s="305" t="s">
        <v>1246</v>
      </c>
    </row>
    <row r="336" spans="1:7" ht="15" hidden="1" thickBot="1">
      <c r="A336" s="302">
        <v>45338</v>
      </c>
      <c r="B336" s="304">
        <v>226622</v>
      </c>
      <c r="C336" s="303"/>
      <c r="D336" s="305" t="s">
        <v>1321</v>
      </c>
      <c r="E336" s="304">
        <v>276708696</v>
      </c>
      <c r="F336" s="305">
        <v>0</v>
      </c>
      <c r="G336" s="305" t="s">
        <v>1246</v>
      </c>
    </row>
    <row r="337" spans="1:7" ht="15" hidden="1" thickBot="1">
      <c r="A337" s="302">
        <v>45338</v>
      </c>
      <c r="B337" s="304">
        <v>50000</v>
      </c>
      <c r="C337" s="303"/>
      <c r="D337" s="305" t="s">
        <v>1361</v>
      </c>
      <c r="E337" s="304">
        <v>276482074</v>
      </c>
      <c r="F337" s="305">
        <v>0</v>
      </c>
      <c r="G337" s="305" t="s">
        <v>1246</v>
      </c>
    </row>
    <row r="338" spans="1:7" ht="15" hidden="1" thickBot="1">
      <c r="A338" s="302">
        <v>45338</v>
      </c>
      <c r="B338" s="303"/>
      <c r="C338" s="304">
        <v>86009007</v>
      </c>
      <c r="D338" s="305" t="s">
        <v>1325</v>
      </c>
      <c r="E338" s="304">
        <v>257211457</v>
      </c>
      <c r="F338" s="305">
        <v>0</v>
      </c>
      <c r="G338" s="305" t="s">
        <v>1326</v>
      </c>
    </row>
    <row r="339" spans="1:7" ht="15" hidden="1" thickBot="1">
      <c r="A339" s="302">
        <v>45341</v>
      </c>
      <c r="B339" s="304">
        <v>9011176</v>
      </c>
      <c r="C339" s="303"/>
      <c r="D339" s="305" t="s">
        <v>1293</v>
      </c>
      <c r="E339" s="304">
        <v>301220464</v>
      </c>
      <c r="F339" s="305">
        <v>0</v>
      </c>
      <c r="G339" s="305" t="s">
        <v>1246</v>
      </c>
    </row>
    <row r="340" spans="1:7" ht="15" hidden="1" thickBot="1">
      <c r="A340" s="302">
        <v>45342</v>
      </c>
      <c r="B340" s="304">
        <v>7000000</v>
      </c>
      <c r="C340" s="303"/>
      <c r="D340" s="305" t="s">
        <v>1355</v>
      </c>
      <c r="E340" s="304">
        <v>343220464</v>
      </c>
      <c r="F340" s="305">
        <v>0</v>
      </c>
      <c r="G340" s="305" t="s">
        <v>1246</v>
      </c>
    </row>
    <row r="341" spans="1:7" ht="15" hidden="1" thickBot="1">
      <c r="A341" s="302">
        <v>45342</v>
      </c>
      <c r="B341" s="304">
        <v>7000000</v>
      </c>
      <c r="C341" s="303"/>
      <c r="D341" s="305" t="s">
        <v>1355</v>
      </c>
      <c r="E341" s="304">
        <v>336220464</v>
      </c>
      <c r="F341" s="305">
        <v>0</v>
      </c>
      <c r="G341" s="305" t="s">
        <v>1246</v>
      </c>
    </row>
    <row r="342" spans="1:7" ht="15" hidden="1" thickBot="1">
      <c r="A342" s="302">
        <v>45342</v>
      </c>
      <c r="B342" s="304">
        <v>7000000</v>
      </c>
      <c r="C342" s="303"/>
      <c r="D342" s="305" t="s">
        <v>1355</v>
      </c>
      <c r="E342" s="304">
        <v>329220464</v>
      </c>
      <c r="F342" s="305">
        <v>0</v>
      </c>
      <c r="G342" s="305" t="s">
        <v>1246</v>
      </c>
    </row>
    <row r="343" spans="1:7" ht="15" hidden="1" thickBot="1">
      <c r="A343" s="302">
        <v>45342</v>
      </c>
      <c r="B343" s="304">
        <v>7000000</v>
      </c>
      <c r="C343" s="303"/>
      <c r="D343" s="305" t="s">
        <v>1355</v>
      </c>
      <c r="E343" s="304">
        <v>322220464</v>
      </c>
      <c r="F343" s="305">
        <v>0</v>
      </c>
      <c r="G343" s="305" t="s">
        <v>1246</v>
      </c>
    </row>
    <row r="344" spans="1:7" ht="15" hidden="1" thickBot="1">
      <c r="A344" s="302">
        <v>45342</v>
      </c>
      <c r="B344" s="304">
        <v>7000000</v>
      </c>
      <c r="C344" s="303"/>
      <c r="D344" s="305" t="s">
        <v>1355</v>
      </c>
      <c r="E344" s="304">
        <v>315220464</v>
      </c>
      <c r="F344" s="305">
        <v>0</v>
      </c>
      <c r="G344" s="305" t="s">
        <v>1246</v>
      </c>
    </row>
    <row r="345" spans="1:7" ht="15" hidden="1" thickBot="1">
      <c r="A345" s="302">
        <v>45342</v>
      </c>
      <c r="B345" s="304">
        <v>7000000</v>
      </c>
      <c r="C345" s="303"/>
      <c r="D345" s="305" t="s">
        <v>1355</v>
      </c>
      <c r="E345" s="304">
        <v>308220464</v>
      </c>
      <c r="F345" s="305">
        <v>0</v>
      </c>
      <c r="G345" s="305" t="s">
        <v>1246</v>
      </c>
    </row>
    <row r="346" spans="1:7" ht="15" hidden="1" thickBot="1">
      <c r="A346" s="302">
        <v>45342</v>
      </c>
      <c r="B346" s="304">
        <v>188400</v>
      </c>
      <c r="C346" s="303"/>
      <c r="D346" s="305" t="s">
        <v>1312</v>
      </c>
      <c r="E346" s="304">
        <v>292209288</v>
      </c>
      <c r="F346" s="305">
        <v>0</v>
      </c>
      <c r="G346" s="305" t="s">
        <v>1246</v>
      </c>
    </row>
    <row r="347" spans="1:7" ht="15" hidden="1" thickBot="1">
      <c r="A347" s="302">
        <v>45343</v>
      </c>
      <c r="B347" s="304">
        <v>185200</v>
      </c>
      <c r="C347" s="303"/>
      <c r="D347" s="305" t="s">
        <v>1306</v>
      </c>
      <c r="E347" s="304">
        <v>292020888</v>
      </c>
      <c r="F347" s="305">
        <v>0</v>
      </c>
      <c r="G347" s="305" t="s">
        <v>1246</v>
      </c>
    </row>
    <row r="348" spans="1:7" ht="15" hidden="1" thickBot="1">
      <c r="A348" s="302">
        <v>45343</v>
      </c>
      <c r="B348" s="304">
        <v>45000</v>
      </c>
      <c r="C348" s="303"/>
      <c r="D348" s="305" t="s">
        <v>1363</v>
      </c>
      <c r="E348" s="304">
        <v>291835688</v>
      </c>
      <c r="F348" s="305">
        <v>384052649</v>
      </c>
      <c r="G348" s="305" t="s">
        <v>1248</v>
      </c>
    </row>
    <row r="349" spans="1:7" ht="15" hidden="1" thickBot="1">
      <c r="A349" s="302">
        <v>45344</v>
      </c>
      <c r="B349" s="304">
        <v>35700</v>
      </c>
      <c r="C349" s="303"/>
      <c r="D349" s="305" t="s">
        <v>1364</v>
      </c>
      <c r="E349" s="304">
        <v>291790688</v>
      </c>
      <c r="F349" s="305">
        <v>0</v>
      </c>
      <c r="G349" s="305" t="s">
        <v>1246</v>
      </c>
    </row>
    <row r="350" spans="1:7" ht="15" hidden="1" thickBot="1">
      <c r="A350" s="302">
        <v>45344</v>
      </c>
      <c r="B350" s="304">
        <v>186452</v>
      </c>
      <c r="C350" s="303"/>
      <c r="D350" s="305" t="s">
        <v>1358</v>
      </c>
      <c r="E350" s="304">
        <v>291619328</v>
      </c>
      <c r="F350" s="305">
        <v>0</v>
      </c>
      <c r="G350" s="305" t="s">
        <v>1246</v>
      </c>
    </row>
    <row r="351" spans="1:7" ht="15" hidden="1" thickBot="1">
      <c r="A351" s="302">
        <v>45345</v>
      </c>
      <c r="B351" s="304">
        <v>135660</v>
      </c>
      <c r="C351" s="303"/>
      <c r="D351" s="305" t="s">
        <v>1348</v>
      </c>
      <c r="E351" s="304">
        <v>291754988</v>
      </c>
      <c r="F351" s="305">
        <v>0</v>
      </c>
      <c r="G351" s="305" t="s">
        <v>1246</v>
      </c>
    </row>
    <row r="352" spans="1:7" ht="15" hidden="1" thickBot="1">
      <c r="A352" s="302">
        <v>45345</v>
      </c>
      <c r="B352" s="304">
        <v>5000000</v>
      </c>
      <c r="C352" s="303"/>
      <c r="D352" s="305" t="s">
        <v>1351</v>
      </c>
      <c r="E352" s="304">
        <v>291432876</v>
      </c>
      <c r="F352" s="305">
        <v>401111845</v>
      </c>
      <c r="G352" s="305" t="s">
        <v>1246</v>
      </c>
    </row>
    <row r="353" spans="1:7" ht="15" hidden="1" thickBot="1">
      <c r="A353" s="302">
        <v>45348</v>
      </c>
      <c r="B353" s="304">
        <v>27550</v>
      </c>
      <c r="C353" s="303"/>
      <c r="D353" s="305" t="s">
        <v>1315</v>
      </c>
      <c r="E353" s="304">
        <v>222173438</v>
      </c>
      <c r="F353" s="305">
        <v>0</v>
      </c>
      <c r="G353" s="305" t="s">
        <v>1246</v>
      </c>
    </row>
    <row r="354" spans="1:7" ht="15" hidden="1" thickBot="1">
      <c r="A354" s="302">
        <v>45349</v>
      </c>
      <c r="B354" s="304">
        <v>12240</v>
      </c>
      <c r="C354" s="303"/>
      <c r="D354" s="305" t="s">
        <v>1365</v>
      </c>
      <c r="E354" s="304">
        <v>286430886</v>
      </c>
      <c r="F354" s="305">
        <v>384058482</v>
      </c>
      <c r="G354" s="305" t="s">
        <v>1248</v>
      </c>
    </row>
    <row r="355" spans="1:7" ht="15" hidden="1" thickBot="1">
      <c r="A355" s="302">
        <v>45349</v>
      </c>
      <c r="B355" s="304">
        <v>1990</v>
      </c>
      <c r="C355" s="303"/>
      <c r="D355" s="305" t="s">
        <v>1365</v>
      </c>
      <c r="E355" s="304">
        <v>286432876</v>
      </c>
      <c r="F355" s="305">
        <v>464058433</v>
      </c>
      <c r="G355" s="305" t="s">
        <v>1248</v>
      </c>
    </row>
    <row r="356" spans="1:7" ht="15" hidden="1" thickBot="1">
      <c r="A356" s="302">
        <v>45349</v>
      </c>
      <c r="B356" s="304">
        <v>7000000</v>
      </c>
      <c r="C356" s="303"/>
      <c r="D356" s="305" t="s">
        <v>1355</v>
      </c>
      <c r="E356" s="304">
        <v>286418646</v>
      </c>
      <c r="F356" s="305">
        <v>0</v>
      </c>
      <c r="G356" s="305" t="s">
        <v>1246</v>
      </c>
    </row>
    <row r="357" spans="1:7" ht="15" hidden="1" thickBot="1">
      <c r="A357" s="302">
        <v>45350</v>
      </c>
      <c r="B357" s="304">
        <v>7000000</v>
      </c>
      <c r="C357" s="303"/>
      <c r="D357" s="305" t="s">
        <v>1355</v>
      </c>
      <c r="E357" s="304">
        <v>279418646</v>
      </c>
      <c r="F357" s="305">
        <v>0</v>
      </c>
      <c r="G357" s="305" t="s">
        <v>1246</v>
      </c>
    </row>
    <row r="358" spans="1:7" ht="15" hidden="1" thickBot="1">
      <c r="A358" s="302">
        <v>45350</v>
      </c>
      <c r="B358" s="304">
        <v>7000000</v>
      </c>
      <c r="C358" s="303"/>
      <c r="D358" s="305" t="s">
        <v>1355</v>
      </c>
      <c r="E358" s="304">
        <v>272418646</v>
      </c>
      <c r="F358" s="305">
        <v>0</v>
      </c>
      <c r="G358" s="305" t="s">
        <v>1246</v>
      </c>
    </row>
    <row r="359" spans="1:7" ht="15" hidden="1" thickBot="1">
      <c r="A359" s="302">
        <v>45350</v>
      </c>
      <c r="B359" s="304">
        <v>7000000</v>
      </c>
      <c r="C359" s="303"/>
      <c r="D359" s="305" t="s">
        <v>1355</v>
      </c>
      <c r="E359" s="304">
        <v>265418646</v>
      </c>
      <c r="F359" s="305">
        <v>0</v>
      </c>
      <c r="G359" s="305" t="s">
        <v>1246</v>
      </c>
    </row>
    <row r="360" spans="1:7" ht="15" hidden="1" thickBot="1">
      <c r="A360" s="302">
        <v>45350</v>
      </c>
      <c r="B360" s="304">
        <v>7000000</v>
      </c>
      <c r="C360" s="303"/>
      <c r="D360" s="305" t="s">
        <v>1355</v>
      </c>
      <c r="E360" s="304">
        <v>258418646</v>
      </c>
      <c r="F360" s="305">
        <v>0</v>
      </c>
      <c r="G360" s="305" t="s">
        <v>1246</v>
      </c>
    </row>
    <row r="361" spans="1:7" ht="15" hidden="1" thickBot="1">
      <c r="A361" s="302">
        <v>45350</v>
      </c>
      <c r="B361" s="304">
        <v>7000000</v>
      </c>
      <c r="C361" s="303"/>
      <c r="D361" s="305" t="s">
        <v>1355</v>
      </c>
      <c r="E361" s="304">
        <v>232136551</v>
      </c>
      <c r="F361" s="305">
        <v>0</v>
      </c>
      <c r="G361" s="305" t="s">
        <v>1246</v>
      </c>
    </row>
    <row r="362" spans="1:7" ht="15" hidden="1" thickBot="1">
      <c r="A362" s="302">
        <v>45350</v>
      </c>
      <c r="B362" s="304">
        <v>3972859</v>
      </c>
      <c r="C362" s="303"/>
      <c r="D362" s="305" t="s">
        <v>1288</v>
      </c>
      <c r="E362" s="304">
        <v>250128333</v>
      </c>
      <c r="F362" s="305">
        <v>61603875</v>
      </c>
      <c r="G362" s="305" t="s">
        <v>1246</v>
      </c>
    </row>
    <row r="363" spans="1:7" ht="15" hidden="1" thickBot="1">
      <c r="A363" s="302">
        <v>45350</v>
      </c>
      <c r="B363" s="304">
        <v>3815641</v>
      </c>
      <c r="C363" s="303"/>
      <c r="D363" s="305" t="s">
        <v>1302</v>
      </c>
      <c r="E363" s="304">
        <v>240296064</v>
      </c>
      <c r="F363" s="305">
        <v>25709179</v>
      </c>
      <c r="G363" s="305" t="s">
        <v>1246</v>
      </c>
    </row>
    <row r="364" spans="1:7" ht="15" hidden="1" thickBot="1">
      <c r="A364" s="302">
        <v>45350</v>
      </c>
      <c r="B364" s="304">
        <v>3659960</v>
      </c>
      <c r="C364" s="303"/>
      <c r="D364" s="305" t="s">
        <v>1302</v>
      </c>
      <c r="E364" s="304">
        <v>235796511</v>
      </c>
      <c r="F364" s="305">
        <v>25709179</v>
      </c>
      <c r="G364" s="305" t="s">
        <v>1246</v>
      </c>
    </row>
    <row r="365" spans="1:7" ht="15" hidden="1" thickBot="1">
      <c r="A365" s="302">
        <v>45350</v>
      </c>
      <c r="B365" s="304">
        <v>2963113</v>
      </c>
      <c r="C365" s="303"/>
      <c r="D365" s="305" t="s">
        <v>1293</v>
      </c>
      <c r="E365" s="304">
        <v>225136551</v>
      </c>
      <c r="F365" s="305">
        <v>0</v>
      </c>
      <c r="G365" s="305" t="s">
        <v>1246</v>
      </c>
    </row>
    <row r="366" spans="1:7" ht="15" hidden="1" thickBot="1">
      <c r="A366" s="302">
        <v>45350</v>
      </c>
      <c r="B366" s="304">
        <v>2338965</v>
      </c>
      <c r="C366" s="303"/>
      <c r="D366" s="305" t="s">
        <v>1314</v>
      </c>
      <c r="E366" s="304">
        <v>244786906</v>
      </c>
      <c r="F366" s="305">
        <v>74183093</v>
      </c>
      <c r="G366" s="305" t="s">
        <v>1246</v>
      </c>
    </row>
    <row r="367" spans="1:7" ht="15" hidden="1" thickBot="1">
      <c r="A367" s="302">
        <v>45350</v>
      </c>
      <c r="B367" s="304">
        <v>1368568</v>
      </c>
      <c r="C367" s="303"/>
      <c r="D367" s="305" t="s">
        <v>1290</v>
      </c>
      <c r="E367" s="304">
        <v>246155474</v>
      </c>
      <c r="F367" s="305">
        <v>0</v>
      </c>
      <c r="G367" s="305" t="s">
        <v>1246</v>
      </c>
    </row>
    <row r="368" spans="1:7" ht="15" hidden="1" thickBot="1">
      <c r="A368" s="302">
        <v>45350</v>
      </c>
      <c r="B368" s="304">
        <v>1171313</v>
      </c>
      <c r="C368" s="303"/>
      <c r="D368" s="305" t="s">
        <v>1358</v>
      </c>
      <c r="E368" s="304">
        <v>251418646</v>
      </c>
      <c r="F368" s="305">
        <v>0</v>
      </c>
      <c r="G368" s="305" t="s">
        <v>1246</v>
      </c>
    </row>
    <row r="369" spans="1:7" ht="15" hidden="1" thickBot="1">
      <c r="A369" s="302">
        <v>45350</v>
      </c>
      <c r="B369" s="304">
        <v>831929</v>
      </c>
      <c r="C369" s="303"/>
      <c r="D369" s="305" t="s">
        <v>1332</v>
      </c>
      <c r="E369" s="304">
        <v>241127993</v>
      </c>
      <c r="F369" s="305">
        <v>0</v>
      </c>
      <c r="G369" s="305" t="s">
        <v>1246</v>
      </c>
    </row>
    <row r="370" spans="1:7" ht="15" hidden="1" thickBot="1">
      <c r="A370" s="302">
        <v>45350</v>
      </c>
      <c r="B370" s="304">
        <v>630310</v>
      </c>
      <c r="C370" s="303"/>
      <c r="D370" s="305" t="s">
        <v>1307</v>
      </c>
      <c r="E370" s="304">
        <v>242196204</v>
      </c>
      <c r="F370" s="305">
        <v>61329170</v>
      </c>
      <c r="G370" s="305" t="s">
        <v>1246</v>
      </c>
    </row>
    <row r="371" spans="1:7" ht="15" hidden="1" thickBot="1">
      <c r="A371" s="302">
        <v>45350</v>
      </c>
      <c r="B371" s="304">
        <v>437901</v>
      </c>
      <c r="C371" s="303"/>
      <c r="D371" s="305" t="s">
        <v>1292</v>
      </c>
      <c r="E371" s="304">
        <v>241565894</v>
      </c>
      <c r="F371" s="305">
        <v>0</v>
      </c>
      <c r="G371" s="305" t="s">
        <v>1246</v>
      </c>
    </row>
    <row r="372" spans="1:7" ht="15" hidden="1" thickBot="1">
      <c r="A372" s="302">
        <v>45350</v>
      </c>
      <c r="B372" s="304">
        <v>419174</v>
      </c>
      <c r="C372" s="303"/>
      <c r="D372" s="305" t="s">
        <v>1319</v>
      </c>
      <c r="E372" s="304">
        <v>236215685</v>
      </c>
      <c r="F372" s="305">
        <v>25536754</v>
      </c>
      <c r="G372" s="305" t="s">
        <v>1246</v>
      </c>
    </row>
    <row r="373" spans="1:7" ht="15" hidden="1" thickBot="1">
      <c r="A373" s="302">
        <v>45350</v>
      </c>
      <c r="B373" s="304">
        <v>264738</v>
      </c>
      <c r="C373" s="303"/>
      <c r="D373" s="305" t="s">
        <v>1311</v>
      </c>
      <c r="E373" s="304">
        <v>236480423</v>
      </c>
      <c r="F373" s="305">
        <v>0</v>
      </c>
      <c r="G373" s="305" t="s">
        <v>1246</v>
      </c>
    </row>
    <row r="374" spans="1:7" ht="15" hidden="1" thickBot="1">
      <c r="A374" s="302">
        <v>45350</v>
      </c>
      <c r="B374" s="304">
        <v>251737</v>
      </c>
      <c r="C374" s="303"/>
      <c r="D374" s="305" t="s">
        <v>1320</v>
      </c>
      <c r="E374" s="304">
        <v>242447941</v>
      </c>
      <c r="F374" s="305">
        <v>0</v>
      </c>
      <c r="G374" s="305" t="s">
        <v>1246</v>
      </c>
    </row>
    <row r="375" spans="1:7" ht="15" hidden="1" thickBot="1">
      <c r="A375" s="302">
        <v>45350</v>
      </c>
      <c r="B375" s="304">
        <v>119000</v>
      </c>
      <c r="C375" s="303"/>
      <c r="D375" s="305" t="s">
        <v>1344</v>
      </c>
      <c r="E375" s="304">
        <v>250247333</v>
      </c>
      <c r="F375" s="305">
        <v>0</v>
      </c>
      <c r="G375" s="305" t="s">
        <v>1246</v>
      </c>
    </row>
    <row r="376" spans="1:7" ht="15" hidden="1" thickBot="1">
      <c r="A376" s="302">
        <v>45350</v>
      </c>
      <c r="B376" s="304">
        <v>7000000</v>
      </c>
      <c r="C376" s="303"/>
      <c r="D376" s="305" t="s">
        <v>1355</v>
      </c>
      <c r="E376" s="304">
        <v>222145888</v>
      </c>
      <c r="F376" s="305">
        <v>0</v>
      </c>
      <c r="G376" s="305" t="s">
        <v>1246</v>
      </c>
    </row>
    <row r="377" spans="1:7" ht="15" hidden="1" thickBot="1">
      <c r="A377" s="302">
        <v>45352</v>
      </c>
      <c r="B377" s="304">
        <v>7000000</v>
      </c>
      <c r="C377" s="303"/>
      <c r="D377" s="305" t="s">
        <v>1355</v>
      </c>
      <c r="E377" s="304">
        <v>215145888</v>
      </c>
      <c r="F377" s="305">
        <v>0</v>
      </c>
      <c r="G377" s="305" t="s">
        <v>1246</v>
      </c>
    </row>
    <row r="378" spans="1:7" ht="15" hidden="1" thickBot="1">
      <c r="A378" s="302">
        <v>45352</v>
      </c>
      <c r="B378" s="304">
        <v>7000000</v>
      </c>
      <c r="C378" s="303"/>
      <c r="D378" s="305" t="s">
        <v>1355</v>
      </c>
      <c r="E378" s="304">
        <v>208145888</v>
      </c>
      <c r="F378" s="305">
        <v>0</v>
      </c>
      <c r="G378" s="305" t="s">
        <v>1246</v>
      </c>
    </row>
    <row r="379" spans="1:7" ht="15" hidden="1" thickBot="1">
      <c r="A379" s="302">
        <v>45352</v>
      </c>
      <c r="B379" s="304">
        <v>7000000</v>
      </c>
      <c r="C379" s="303"/>
      <c r="D379" s="305" t="s">
        <v>1355</v>
      </c>
      <c r="E379" s="304">
        <v>201145888</v>
      </c>
      <c r="F379" s="305">
        <v>0</v>
      </c>
      <c r="G379" s="305" t="s">
        <v>1246</v>
      </c>
    </row>
    <row r="380" spans="1:7" ht="15" hidden="1" thickBot="1">
      <c r="A380" s="302">
        <v>45352</v>
      </c>
      <c r="B380" s="304">
        <v>7000000</v>
      </c>
      <c r="C380" s="303"/>
      <c r="D380" s="305" t="s">
        <v>1355</v>
      </c>
      <c r="E380" s="304">
        <v>194145888</v>
      </c>
      <c r="F380" s="305">
        <v>0</v>
      </c>
      <c r="G380" s="305" t="s">
        <v>1246</v>
      </c>
    </row>
    <row r="381" spans="1:7" ht="15" hidden="1" thickBot="1">
      <c r="A381" s="302">
        <v>45352</v>
      </c>
      <c r="B381" s="304">
        <v>7000000</v>
      </c>
      <c r="C381" s="303"/>
      <c r="D381" s="305" t="s">
        <v>1355</v>
      </c>
      <c r="E381" s="304">
        <v>187145888</v>
      </c>
      <c r="F381" s="305">
        <v>0</v>
      </c>
      <c r="G381" s="305" t="s">
        <v>1246</v>
      </c>
    </row>
    <row r="382" spans="1:7" ht="15" hidden="1" thickBot="1">
      <c r="A382" s="302">
        <v>45352</v>
      </c>
      <c r="B382" s="304">
        <v>7000000</v>
      </c>
      <c r="C382" s="303"/>
      <c r="D382" s="305" t="s">
        <v>1355</v>
      </c>
      <c r="E382" s="304">
        <v>180145888</v>
      </c>
      <c r="F382" s="305">
        <v>0</v>
      </c>
      <c r="G382" s="305" t="s">
        <v>1246</v>
      </c>
    </row>
    <row r="383" spans="1:7" ht="15" hidden="1" thickBot="1">
      <c r="A383" s="302">
        <v>45352</v>
      </c>
      <c r="B383" s="304">
        <v>7000000</v>
      </c>
      <c r="C383" s="303"/>
      <c r="D383" s="305" t="s">
        <v>1355</v>
      </c>
      <c r="E383" s="304">
        <v>173145888</v>
      </c>
      <c r="F383" s="305">
        <v>0</v>
      </c>
      <c r="G383" s="305" t="s">
        <v>1246</v>
      </c>
    </row>
    <row r="384" spans="1:7" ht="15" hidden="1" thickBot="1">
      <c r="A384" s="302">
        <v>45352</v>
      </c>
      <c r="B384" s="304">
        <v>283220</v>
      </c>
      <c r="C384" s="303"/>
      <c r="D384" s="305" t="s">
        <v>1348</v>
      </c>
      <c r="E384" s="304">
        <v>166145888</v>
      </c>
      <c r="F384" s="305">
        <v>0</v>
      </c>
      <c r="G384" s="305" t="s">
        <v>1246</v>
      </c>
    </row>
    <row r="385" spans="1:7" ht="15" hidden="1" thickBot="1">
      <c r="A385" s="302">
        <v>45352</v>
      </c>
      <c r="B385" s="304">
        <v>71400</v>
      </c>
      <c r="C385" s="303"/>
      <c r="D385" s="305" t="s">
        <v>1366</v>
      </c>
      <c r="E385" s="304">
        <v>165862668</v>
      </c>
      <c r="F385" s="305">
        <v>0</v>
      </c>
      <c r="G385" s="305" t="s">
        <v>1246</v>
      </c>
    </row>
    <row r="386" spans="1:7" ht="15" hidden="1" thickBot="1">
      <c r="A386" s="302">
        <v>45352</v>
      </c>
      <c r="B386" s="304">
        <v>100</v>
      </c>
      <c r="C386" s="303"/>
      <c r="D386" s="305" t="s">
        <v>1367</v>
      </c>
      <c r="E386" s="304">
        <v>165791268</v>
      </c>
      <c r="F386" s="305">
        <v>0</v>
      </c>
      <c r="G386" s="305" t="s">
        <v>1246</v>
      </c>
    </row>
    <row r="387" spans="1:7" ht="15" hidden="1" thickBot="1">
      <c r="A387" s="302">
        <v>45359</v>
      </c>
      <c r="B387" s="304">
        <v>305980</v>
      </c>
      <c r="C387" s="303"/>
      <c r="D387" s="305" t="s">
        <v>1345</v>
      </c>
      <c r="E387" s="304">
        <v>165791168</v>
      </c>
      <c r="F387" s="305">
        <v>464075572</v>
      </c>
      <c r="G387" s="305" t="s">
        <v>1248</v>
      </c>
    </row>
    <row r="388" spans="1:7" ht="15" hidden="1" thickBot="1">
      <c r="A388" s="302">
        <v>45366</v>
      </c>
      <c r="B388" s="304">
        <v>116769940</v>
      </c>
      <c r="C388" s="303"/>
      <c r="D388" s="305" t="s">
        <v>1367</v>
      </c>
      <c r="E388" s="304">
        <v>165485188</v>
      </c>
      <c r="F388" s="305">
        <v>0</v>
      </c>
      <c r="G388" s="305" t="s">
        <v>1246</v>
      </c>
    </row>
    <row r="389" spans="1:7" ht="15" hidden="1" thickBot="1">
      <c r="A389" s="302">
        <v>45370</v>
      </c>
      <c r="B389" s="303"/>
      <c r="C389" s="304">
        <v>56875299</v>
      </c>
      <c r="D389" s="305" t="s">
        <v>1325</v>
      </c>
      <c r="E389" s="304">
        <v>48715248</v>
      </c>
      <c r="F389" s="305">
        <v>0</v>
      </c>
      <c r="G389" s="305" t="s">
        <v>1326</v>
      </c>
    </row>
    <row r="390" spans="1:7" ht="15" hidden="1" thickBot="1">
      <c r="A390" s="302">
        <v>45373</v>
      </c>
      <c r="B390" s="304">
        <v>27642</v>
      </c>
      <c r="C390" s="303"/>
      <c r="D390" s="305" t="s">
        <v>1315</v>
      </c>
      <c r="E390" s="304">
        <v>105590547</v>
      </c>
      <c r="F390" s="305">
        <v>0</v>
      </c>
      <c r="G390" s="305" t="s">
        <v>1246</v>
      </c>
    </row>
    <row r="391" spans="1:7" ht="15" hidden="1" thickBot="1">
      <c r="A391" s="302">
        <v>45377</v>
      </c>
      <c r="B391" s="304">
        <v>669366</v>
      </c>
      <c r="C391" s="303"/>
      <c r="D391" s="305" t="s">
        <v>1368</v>
      </c>
      <c r="E391" s="304">
        <v>105562905</v>
      </c>
      <c r="F391" s="305">
        <v>61985275</v>
      </c>
      <c r="G391" s="305" t="s">
        <v>1326</v>
      </c>
    </row>
    <row r="392" spans="1:7" ht="15" hidden="1" thickBot="1">
      <c r="A392" s="302">
        <v>45390</v>
      </c>
      <c r="B392" s="303"/>
      <c r="C392" s="304">
        <v>305980</v>
      </c>
      <c r="D392" s="305" t="s">
        <v>1359</v>
      </c>
      <c r="E392" s="304">
        <v>104893539</v>
      </c>
      <c r="F392" s="305">
        <v>745577141</v>
      </c>
      <c r="G392" s="305" t="s">
        <v>1264</v>
      </c>
    </row>
    <row r="393" spans="1:7" ht="15" hidden="1" thickBot="1">
      <c r="A393" s="302">
        <v>45392</v>
      </c>
      <c r="B393" s="303"/>
      <c r="C393" s="304">
        <v>48860935</v>
      </c>
      <c r="D393" s="305" t="s">
        <v>1325</v>
      </c>
      <c r="E393" s="304">
        <v>105199519</v>
      </c>
      <c r="F393" s="305">
        <v>0</v>
      </c>
      <c r="G393" s="305" t="s">
        <v>1326</v>
      </c>
    </row>
    <row r="394" spans="1:7" ht="15" hidden="1" thickBot="1">
      <c r="A394" s="302">
        <v>45397</v>
      </c>
      <c r="B394" s="304">
        <v>7000000</v>
      </c>
      <c r="C394" s="303"/>
      <c r="D394" s="305" t="s">
        <v>1355</v>
      </c>
      <c r="E394" s="304">
        <v>154060454</v>
      </c>
      <c r="F394" s="305">
        <v>0</v>
      </c>
      <c r="G394" s="305" t="s">
        <v>1246</v>
      </c>
    </row>
    <row r="395" spans="1:7" ht="15" hidden="1" thickBot="1">
      <c r="A395" s="302">
        <v>45401</v>
      </c>
      <c r="B395" s="304">
        <v>7000000</v>
      </c>
      <c r="C395" s="303"/>
      <c r="D395" s="305" t="s">
        <v>1355</v>
      </c>
      <c r="E395" s="304">
        <v>147060454</v>
      </c>
      <c r="F395" s="305">
        <v>0</v>
      </c>
      <c r="G395" s="305" t="s">
        <v>1246</v>
      </c>
    </row>
    <row r="396" spans="1:7" ht="15" hidden="1" thickBot="1">
      <c r="A396" s="302">
        <v>45401</v>
      </c>
      <c r="B396" s="304">
        <v>7000000</v>
      </c>
      <c r="C396" s="303"/>
      <c r="D396" s="305" t="s">
        <v>1355</v>
      </c>
      <c r="E396" s="304">
        <v>140060454</v>
      </c>
      <c r="F396" s="305">
        <v>0</v>
      </c>
      <c r="G396" s="305" t="s">
        <v>1246</v>
      </c>
    </row>
    <row r="397" spans="1:7" ht="15" hidden="1" thickBot="1">
      <c r="A397" s="302">
        <v>45401</v>
      </c>
      <c r="B397" s="304">
        <v>27804</v>
      </c>
      <c r="C397" s="303"/>
      <c r="D397" s="305" t="s">
        <v>1315</v>
      </c>
      <c r="E397" s="304">
        <v>133060454</v>
      </c>
      <c r="F397" s="305">
        <v>0</v>
      </c>
      <c r="G397" s="305" t="s">
        <v>1246</v>
      </c>
    </row>
    <row r="398" spans="1:7" ht="15" hidden="1" thickBot="1">
      <c r="A398" s="302">
        <v>45408</v>
      </c>
      <c r="B398" s="303"/>
      <c r="C398" s="304">
        <v>32845624</v>
      </c>
      <c r="D398" s="305" t="s">
        <v>1325</v>
      </c>
      <c r="E398" s="304">
        <v>133032650</v>
      </c>
      <c r="F398" s="305">
        <v>0</v>
      </c>
      <c r="G398" s="305" t="s">
        <v>1326</v>
      </c>
    </row>
    <row r="399" spans="1:7" ht="18.5" hidden="1" thickBot="1">
      <c r="A399" s="302">
        <v>45411</v>
      </c>
      <c r="B399" s="304">
        <v>19510</v>
      </c>
      <c r="C399" s="303"/>
      <c r="D399" s="305" t="s">
        <v>1369</v>
      </c>
      <c r="E399" s="304">
        <v>165878274</v>
      </c>
      <c r="F399" s="305">
        <v>0</v>
      </c>
      <c r="G399" s="305" t="s">
        <v>1370</v>
      </c>
    </row>
    <row r="400" spans="1:7" ht="15" hidden="1" thickBot="1">
      <c r="A400" s="302">
        <v>45415</v>
      </c>
      <c r="B400" s="304">
        <v>7000000</v>
      </c>
      <c r="C400" s="303"/>
      <c r="D400" s="305" t="s">
        <v>1355</v>
      </c>
      <c r="E400" s="304">
        <v>165858764</v>
      </c>
      <c r="F400" s="305">
        <v>0</v>
      </c>
      <c r="G400" s="305" t="s">
        <v>1246</v>
      </c>
    </row>
    <row r="401" spans="1:7" ht="15" hidden="1" thickBot="1">
      <c r="A401" s="302">
        <v>45419</v>
      </c>
      <c r="B401" s="304">
        <v>7000000</v>
      </c>
      <c r="C401" s="303"/>
      <c r="D401" s="305" t="s">
        <v>1355</v>
      </c>
      <c r="E401" s="304">
        <v>157858764</v>
      </c>
      <c r="F401" s="305">
        <v>0</v>
      </c>
      <c r="G401" s="305" t="s">
        <v>1246</v>
      </c>
    </row>
    <row r="402" spans="1:7" ht="15" hidden="1" thickBot="1">
      <c r="A402" s="302">
        <v>45419</v>
      </c>
      <c r="B402" s="304">
        <v>1000000</v>
      </c>
      <c r="C402" s="303"/>
      <c r="D402" s="305" t="s">
        <v>1355</v>
      </c>
      <c r="E402" s="304">
        <v>158858764</v>
      </c>
      <c r="F402" s="305">
        <v>0</v>
      </c>
      <c r="G402" s="305" t="s">
        <v>1246</v>
      </c>
    </row>
    <row r="403" spans="1:7" ht="15" hidden="1" thickBot="1">
      <c r="A403" s="302">
        <v>45419</v>
      </c>
      <c r="B403" s="304">
        <v>1310900</v>
      </c>
      <c r="C403" s="303"/>
      <c r="D403" s="305" t="s">
        <v>1289</v>
      </c>
      <c r="E403" s="304">
        <v>149811164</v>
      </c>
      <c r="F403" s="305">
        <v>0</v>
      </c>
      <c r="G403" s="305" t="s">
        <v>1246</v>
      </c>
    </row>
    <row r="404" spans="1:7" ht="15" hidden="1" thickBot="1">
      <c r="A404" s="302">
        <v>45420</v>
      </c>
      <c r="B404" s="304">
        <v>1000000</v>
      </c>
      <c r="C404" s="303"/>
      <c r="D404" s="305" t="s">
        <v>1371</v>
      </c>
      <c r="E404" s="304">
        <v>150811164</v>
      </c>
      <c r="F404" s="305">
        <v>6101011</v>
      </c>
      <c r="G404" s="305" t="s">
        <v>1246</v>
      </c>
    </row>
    <row r="405" spans="1:7" ht="15" hidden="1" thickBot="1">
      <c r="A405" s="302">
        <v>45420</v>
      </c>
      <c r="B405" s="304">
        <v>47600</v>
      </c>
      <c r="C405" s="303"/>
      <c r="D405" s="305" t="s">
        <v>1301</v>
      </c>
      <c r="E405" s="304">
        <v>150858764</v>
      </c>
      <c r="F405" s="305">
        <v>0</v>
      </c>
      <c r="G405" s="305" t="s">
        <v>1246</v>
      </c>
    </row>
    <row r="406" spans="1:7" ht="15" hidden="1" thickBot="1">
      <c r="A406" s="302">
        <v>45420</v>
      </c>
      <c r="B406" s="304">
        <v>7000000</v>
      </c>
      <c r="C406" s="303"/>
      <c r="D406" s="305" t="s">
        <v>1355</v>
      </c>
      <c r="E406" s="304">
        <v>148500264</v>
      </c>
      <c r="F406" s="305">
        <v>0</v>
      </c>
      <c r="G406" s="305" t="s">
        <v>1246</v>
      </c>
    </row>
    <row r="407" spans="1:7" ht="15" hidden="1" thickBot="1">
      <c r="A407" s="302">
        <v>45421</v>
      </c>
      <c r="B407" s="304">
        <v>2808000</v>
      </c>
      <c r="C407" s="303"/>
      <c r="D407" s="305" t="s">
        <v>1371</v>
      </c>
      <c r="E407" s="304">
        <v>141500264</v>
      </c>
      <c r="F407" s="305">
        <v>6101011</v>
      </c>
      <c r="G407" s="305" t="s">
        <v>1246</v>
      </c>
    </row>
    <row r="408" spans="1:7" ht="15" hidden="1" thickBot="1">
      <c r="A408" s="302">
        <v>45422</v>
      </c>
      <c r="B408" s="304">
        <v>5000000</v>
      </c>
      <c r="C408" s="303"/>
      <c r="D408" s="305" t="s">
        <v>1372</v>
      </c>
      <c r="E408" s="304">
        <v>138692264</v>
      </c>
      <c r="F408" s="305">
        <v>436136063</v>
      </c>
      <c r="G408" s="305" t="s">
        <v>1264</v>
      </c>
    </row>
    <row r="409" spans="1:7" ht="15" hidden="1" thickBot="1">
      <c r="A409" s="302">
        <v>45425</v>
      </c>
      <c r="B409" s="304">
        <v>5000000</v>
      </c>
      <c r="C409" s="303"/>
      <c r="D409" s="305" t="s">
        <v>1372</v>
      </c>
      <c r="E409" s="304">
        <v>133692264</v>
      </c>
      <c r="F409" s="305">
        <v>436136225</v>
      </c>
      <c r="G409" s="305" t="s">
        <v>1264</v>
      </c>
    </row>
    <row r="410" spans="1:7" ht="15" hidden="1" thickBot="1">
      <c r="A410" s="302">
        <v>45425</v>
      </c>
      <c r="B410" s="303"/>
      <c r="C410" s="304">
        <v>10356895</v>
      </c>
      <c r="D410" s="305" t="s">
        <v>1373</v>
      </c>
      <c r="E410" s="304">
        <v>121692264</v>
      </c>
      <c r="F410" s="305">
        <v>0</v>
      </c>
      <c r="G410" s="305" t="s">
        <v>1264</v>
      </c>
    </row>
    <row r="411" spans="1:7" ht="15" hidden="1" thickBot="1">
      <c r="A411" s="302">
        <v>45426</v>
      </c>
      <c r="B411" s="304">
        <v>7000000</v>
      </c>
      <c r="C411" s="303"/>
      <c r="D411" s="305" t="s">
        <v>1355</v>
      </c>
      <c r="E411" s="304">
        <v>128692264</v>
      </c>
      <c r="F411" s="305">
        <v>0</v>
      </c>
      <c r="G411" s="305" t="s">
        <v>1246</v>
      </c>
    </row>
    <row r="412" spans="1:7" ht="15" hidden="1" thickBot="1">
      <c r="A412" s="302">
        <v>45426</v>
      </c>
      <c r="B412" s="304">
        <v>7000000</v>
      </c>
      <c r="C412" s="303"/>
      <c r="D412" s="305" t="s">
        <v>1355</v>
      </c>
      <c r="E412" s="304">
        <v>132049159</v>
      </c>
      <c r="F412" s="305">
        <v>0</v>
      </c>
      <c r="G412" s="305" t="s">
        <v>1246</v>
      </c>
    </row>
    <row r="413" spans="1:7" ht="15" hidden="1" thickBot="1">
      <c r="A413" s="302">
        <v>45429</v>
      </c>
      <c r="B413" s="304">
        <v>7000000</v>
      </c>
      <c r="C413" s="303"/>
      <c r="D413" s="305" t="s">
        <v>1355</v>
      </c>
      <c r="E413" s="304">
        <v>125049159</v>
      </c>
      <c r="F413" s="305">
        <v>0</v>
      </c>
      <c r="G413" s="305" t="s">
        <v>1246</v>
      </c>
    </row>
    <row r="414" spans="1:7" ht="15" hidden="1" thickBot="1">
      <c r="A414" s="302">
        <v>45429</v>
      </c>
      <c r="B414" s="303"/>
      <c r="C414" s="304">
        <v>34295061</v>
      </c>
      <c r="D414" s="305" t="s">
        <v>1325</v>
      </c>
      <c r="E414" s="304">
        <v>118049159</v>
      </c>
      <c r="F414" s="305">
        <v>0</v>
      </c>
      <c r="G414" s="305" t="s">
        <v>1326</v>
      </c>
    </row>
    <row r="415" spans="1:7" ht="15" hidden="1" thickBot="1">
      <c r="A415" s="302">
        <v>45434</v>
      </c>
      <c r="B415" s="303"/>
      <c r="C415" s="304">
        <v>50850612</v>
      </c>
      <c r="D415" s="305" t="s">
        <v>1325</v>
      </c>
      <c r="E415" s="304">
        <v>117344220</v>
      </c>
      <c r="F415" s="305">
        <v>0</v>
      </c>
      <c r="G415" s="305" t="s">
        <v>1326</v>
      </c>
    </row>
    <row r="416" spans="1:7" ht="15" hidden="1" thickBot="1">
      <c r="A416" s="302">
        <v>45435</v>
      </c>
      <c r="B416" s="304">
        <v>7000000</v>
      </c>
      <c r="C416" s="303"/>
      <c r="D416" s="305" t="s">
        <v>1355</v>
      </c>
      <c r="E416" s="304">
        <v>152344220</v>
      </c>
      <c r="F416" s="305">
        <v>0</v>
      </c>
      <c r="G416" s="305" t="s">
        <v>1246</v>
      </c>
    </row>
    <row r="417" spans="1:7" ht="15" hidden="1" thickBot="1">
      <c r="A417" s="302">
        <v>45435</v>
      </c>
      <c r="B417" s="304">
        <v>7000000</v>
      </c>
      <c r="C417" s="303"/>
      <c r="D417" s="305" t="s">
        <v>1355</v>
      </c>
      <c r="E417" s="304">
        <v>145344220</v>
      </c>
      <c r="F417" s="305">
        <v>0</v>
      </c>
      <c r="G417" s="305" t="s">
        <v>1246</v>
      </c>
    </row>
    <row r="418" spans="1:7" ht="15" hidden="1" thickBot="1">
      <c r="A418" s="302">
        <v>45435</v>
      </c>
      <c r="B418" s="304">
        <v>7000000</v>
      </c>
      <c r="C418" s="303"/>
      <c r="D418" s="305" t="s">
        <v>1355</v>
      </c>
      <c r="E418" s="304">
        <v>138344220</v>
      </c>
      <c r="F418" s="305">
        <v>0</v>
      </c>
      <c r="G418" s="305" t="s">
        <v>1246</v>
      </c>
    </row>
    <row r="419" spans="1:7" ht="15" hidden="1" thickBot="1">
      <c r="A419" s="302">
        <v>45435</v>
      </c>
      <c r="B419" s="304">
        <v>7000000</v>
      </c>
      <c r="C419" s="303"/>
      <c r="D419" s="305" t="s">
        <v>1355</v>
      </c>
      <c r="E419" s="304">
        <v>131344220</v>
      </c>
      <c r="F419" s="305">
        <v>0</v>
      </c>
      <c r="G419" s="305" t="s">
        <v>1246</v>
      </c>
    </row>
    <row r="420" spans="1:7" ht="15" hidden="1" thickBot="1">
      <c r="A420" s="302">
        <v>45435</v>
      </c>
      <c r="B420" s="304">
        <v>7000000</v>
      </c>
      <c r="C420" s="303"/>
      <c r="D420" s="305" t="s">
        <v>1355</v>
      </c>
      <c r="E420" s="304">
        <v>124344220</v>
      </c>
      <c r="F420" s="305">
        <v>0</v>
      </c>
      <c r="G420" s="305" t="s">
        <v>1246</v>
      </c>
    </row>
    <row r="421" spans="1:7" ht="15" hidden="1" thickBot="1">
      <c r="A421" s="302">
        <v>45435</v>
      </c>
      <c r="B421" s="304">
        <v>1000000</v>
      </c>
      <c r="C421" s="303"/>
      <c r="D421" s="305" t="s">
        <v>1355</v>
      </c>
      <c r="E421" s="304">
        <v>168194832</v>
      </c>
      <c r="F421" s="305">
        <v>0</v>
      </c>
      <c r="G421" s="305" t="s">
        <v>1246</v>
      </c>
    </row>
    <row r="422" spans="1:7" ht="15" hidden="1" thickBot="1">
      <c r="A422" s="302">
        <v>45436</v>
      </c>
      <c r="B422" s="303"/>
      <c r="C422" s="304">
        <v>3281</v>
      </c>
      <c r="D422" s="305" t="s">
        <v>1374</v>
      </c>
      <c r="E422" s="304">
        <v>166345652</v>
      </c>
      <c r="F422" s="305">
        <v>49000045</v>
      </c>
      <c r="G422" s="305" t="s">
        <v>1246</v>
      </c>
    </row>
    <row r="423" spans="1:7" ht="15" hidden="1" thickBot="1">
      <c r="A423" s="302">
        <v>45440</v>
      </c>
      <c r="B423" s="304">
        <v>845899</v>
      </c>
      <c r="C423" s="303"/>
      <c r="D423" s="305" t="s">
        <v>1331</v>
      </c>
      <c r="E423" s="304">
        <v>167194832</v>
      </c>
      <c r="F423" s="305">
        <v>0</v>
      </c>
      <c r="G423" s="305" t="s">
        <v>1246</v>
      </c>
    </row>
    <row r="424" spans="1:7" ht="15" hidden="1" thickBot="1">
      <c r="A424" s="302">
        <v>45440</v>
      </c>
      <c r="B424" s="304">
        <v>3281</v>
      </c>
      <c r="C424" s="303"/>
      <c r="D424" s="305" t="s">
        <v>1375</v>
      </c>
      <c r="E424" s="304">
        <v>166348933</v>
      </c>
      <c r="F424" s="305">
        <v>0</v>
      </c>
      <c r="G424" s="305" t="s">
        <v>1246</v>
      </c>
    </row>
    <row r="425" spans="1:7" ht="15" hidden="1" thickBot="1">
      <c r="A425" s="302">
        <v>45440</v>
      </c>
      <c r="B425" s="304">
        <v>7000000</v>
      </c>
      <c r="C425" s="303"/>
      <c r="D425" s="305" t="s">
        <v>1355</v>
      </c>
      <c r="E425" s="304">
        <v>166348933</v>
      </c>
      <c r="F425" s="305">
        <v>0</v>
      </c>
      <c r="G425" s="305" t="s">
        <v>1246</v>
      </c>
    </row>
    <row r="426" spans="1:7" ht="15" hidden="1" thickBot="1">
      <c r="A426" s="302">
        <v>45442</v>
      </c>
      <c r="B426" s="304">
        <v>7000000</v>
      </c>
      <c r="C426" s="303"/>
      <c r="D426" s="305" t="s">
        <v>1355</v>
      </c>
      <c r="E426" s="304">
        <v>159348933</v>
      </c>
      <c r="F426" s="305">
        <v>0</v>
      </c>
      <c r="G426" s="305" t="s">
        <v>1246</v>
      </c>
    </row>
    <row r="427" spans="1:7" ht="15" hidden="1" thickBot="1">
      <c r="A427" s="302">
        <v>45442</v>
      </c>
      <c r="B427" s="304">
        <v>7000000</v>
      </c>
      <c r="C427" s="303"/>
      <c r="D427" s="305" t="s">
        <v>1355</v>
      </c>
      <c r="E427" s="304">
        <v>152348933</v>
      </c>
      <c r="F427" s="305">
        <v>0</v>
      </c>
      <c r="G427" s="305" t="s">
        <v>1246</v>
      </c>
    </row>
    <row r="428" spans="1:7" ht="15" hidden="1" thickBot="1">
      <c r="A428" s="302">
        <v>45442</v>
      </c>
      <c r="B428" s="303"/>
      <c r="C428" s="304">
        <v>37967925</v>
      </c>
      <c r="D428" s="305" t="s">
        <v>1376</v>
      </c>
      <c r="E428" s="304">
        <v>145348933</v>
      </c>
      <c r="F428" s="305">
        <v>0</v>
      </c>
      <c r="G428" s="305" t="s">
        <v>1326</v>
      </c>
    </row>
    <row r="429" spans="1:7" ht="15" hidden="1" thickBot="1">
      <c r="A429" s="302">
        <v>45448</v>
      </c>
      <c r="B429" s="304">
        <v>7000000</v>
      </c>
      <c r="C429" s="303"/>
      <c r="D429" s="305" t="s">
        <v>1355</v>
      </c>
      <c r="E429" s="304">
        <v>183316858</v>
      </c>
      <c r="F429" s="305">
        <v>0</v>
      </c>
      <c r="G429" s="305" t="s">
        <v>1246</v>
      </c>
    </row>
    <row r="430" spans="1:7" ht="15" hidden="1" thickBot="1">
      <c r="A430" s="302">
        <v>45450</v>
      </c>
      <c r="B430" s="304">
        <v>7000000</v>
      </c>
      <c r="C430" s="303"/>
      <c r="D430" s="305" t="s">
        <v>1355</v>
      </c>
      <c r="E430" s="304">
        <v>176316858</v>
      </c>
      <c r="F430" s="305">
        <v>0</v>
      </c>
      <c r="G430" s="305" t="s">
        <v>1246</v>
      </c>
    </row>
    <row r="431" spans="1:7" ht="15" hidden="1" thickBot="1">
      <c r="A431" s="302">
        <v>45450</v>
      </c>
      <c r="B431" s="304">
        <v>7000000</v>
      </c>
      <c r="C431" s="303"/>
      <c r="D431" s="305" t="s">
        <v>1355</v>
      </c>
      <c r="E431" s="304">
        <v>169316858</v>
      </c>
      <c r="F431" s="305">
        <v>0</v>
      </c>
      <c r="G431" s="305" t="s">
        <v>1246</v>
      </c>
    </row>
    <row r="432" spans="1:7" ht="15" hidden="1" thickBot="1">
      <c r="A432" s="302">
        <v>45450</v>
      </c>
      <c r="B432" s="304">
        <v>7000000</v>
      </c>
      <c r="C432" s="303"/>
      <c r="D432" s="305" t="s">
        <v>1355</v>
      </c>
      <c r="E432" s="304">
        <v>162316858</v>
      </c>
      <c r="F432" s="305">
        <v>0</v>
      </c>
      <c r="G432" s="305" t="s">
        <v>1246</v>
      </c>
    </row>
    <row r="433" spans="1:7" ht="15" hidden="1" thickBot="1">
      <c r="A433" s="302">
        <v>45450</v>
      </c>
      <c r="B433" s="304">
        <v>7000000</v>
      </c>
      <c r="C433" s="303"/>
      <c r="D433" s="305" t="s">
        <v>1355</v>
      </c>
      <c r="E433" s="304">
        <v>155316858</v>
      </c>
      <c r="F433" s="305">
        <v>0</v>
      </c>
      <c r="G433" s="305" t="s">
        <v>1246</v>
      </c>
    </row>
    <row r="434" spans="1:7" ht="15" hidden="1" thickBot="1">
      <c r="A434" s="302">
        <v>45450</v>
      </c>
      <c r="B434" s="304">
        <v>7000000</v>
      </c>
      <c r="C434" s="303"/>
      <c r="D434" s="305" t="s">
        <v>1355</v>
      </c>
      <c r="E434" s="304">
        <v>148316858</v>
      </c>
      <c r="F434" s="305">
        <v>0</v>
      </c>
      <c r="G434" s="305" t="s">
        <v>1246</v>
      </c>
    </row>
    <row r="435" spans="1:7" ht="15" hidden="1" thickBot="1">
      <c r="A435" s="302">
        <v>45450</v>
      </c>
      <c r="B435" s="304">
        <v>7000000</v>
      </c>
      <c r="C435" s="303"/>
      <c r="D435" s="305" t="s">
        <v>1355</v>
      </c>
      <c r="E435" s="304">
        <v>141316858</v>
      </c>
      <c r="F435" s="305">
        <v>0</v>
      </c>
      <c r="G435" s="305" t="s">
        <v>1246</v>
      </c>
    </row>
    <row r="436" spans="1:7" ht="15" hidden="1" thickBot="1">
      <c r="A436" s="302">
        <v>45450</v>
      </c>
      <c r="B436" s="304">
        <v>7000000</v>
      </c>
      <c r="C436" s="303"/>
      <c r="D436" s="305" t="s">
        <v>1377</v>
      </c>
      <c r="E436" s="304">
        <v>132887708</v>
      </c>
      <c r="F436" s="305">
        <v>75139934</v>
      </c>
      <c r="G436" s="305" t="s">
        <v>1246</v>
      </c>
    </row>
    <row r="437" spans="1:7" ht="15" hidden="1" thickBot="1">
      <c r="A437" s="302">
        <v>45457</v>
      </c>
      <c r="B437" s="304">
        <v>7000000</v>
      </c>
      <c r="C437" s="303"/>
      <c r="D437" s="305" t="s">
        <v>1355</v>
      </c>
      <c r="E437" s="304">
        <v>120997748</v>
      </c>
      <c r="F437" s="305">
        <v>0</v>
      </c>
      <c r="G437" s="305" t="s">
        <v>1246</v>
      </c>
    </row>
    <row r="438" spans="1:7" ht="15" hidden="1" thickBot="1">
      <c r="A438" s="302">
        <v>45457</v>
      </c>
      <c r="B438" s="304">
        <v>4889960</v>
      </c>
      <c r="C438" s="303"/>
      <c r="D438" s="305" t="s">
        <v>1302</v>
      </c>
      <c r="E438" s="304">
        <v>125887708</v>
      </c>
      <c r="F438" s="305">
        <v>25709179</v>
      </c>
      <c r="G438" s="305" t="s">
        <v>1246</v>
      </c>
    </row>
    <row r="439" spans="1:7" ht="15" hidden="1" thickBot="1">
      <c r="A439" s="302">
        <v>45457</v>
      </c>
      <c r="B439" s="304">
        <v>1429150</v>
      </c>
      <c r="C439" s="303"/>
      <c r="D439" s="305" t="s">
        <v>1358</v>
      </c>
      <c r="E439" s="304">
        <v>134316858</v>
      </c>
      <c r="F439" s="305">
        <v>0</v>
      </c>
      <c r="G439" s="305" t="s">
        <v>1246</v>
      </c>
    </row>
    <row r="440" spans="1:7" ht="15" hidden="1" thickBot="1">
      <c r="A440" s="302">
        <v>45457</v>
      </c>
      <c r="B440" s="304">
        <v>60000</v>
      </c>
      <c r="C440" s="303"/>
      <c r="D440" s="305" t="s">
        <v>1378</v>
      </c>
      <c r="E440" s="304">
        <v>113997748</v>
      </c>
      <c r="F440" s="305">
        <v>84734632</v>
      </c>
      <c r="G440" s="305" t="s">
        <v>1246</v>
      </c>
    </row>
    <row r="441" spans="1:7" ht="15" hidden="1" thickBot="1">
      <c r="A441" s="302">
        <v>45460</v>
      </c>
      <c r="B441" s="304">
        <v>6711240</v>
      </c>
      <c r="C441" s="303"/>
      <c r="D441" s="305" t="s">
        <v>1302</v>
      </c>
      <c r="E441" s="304">
        <v>109851661</v>
      </c>
      <c r="F441" s="305">
        <v>25709179</v>
      </c>
      <c r="G441" s="305" t="s">
        <v>1246</v>
      </c>
    </row>
    <row r="442" spans="1:7" ht="15" hidden="1" thickBot="1">
      <c r="A442" s="302">
        <v>45461</v>
      </c>
      <c r="B442" s="304">
        <v>2914836</v>
      </c>
      <c r="C442" s="303"/>
      <c r="D442" s="305" t="s">
        <v>1288</v>
      </c>
      <c r="E442" s="304">
        <v>113937748</v>
      </c>
      <c r="F442" s="305">
        <v>61603875</v>
      </c>
      <c r="G442" s="305" t="s">
        <v>1246</v>
      </c>
    </row>
    <row r="443" spans="1:7" ht="15" hidden="1" thickBot="1">
      <c r="A443" s="302">
        <v>45461</v>
      </c>
      <c r="B443" s="304">
        <v>1499550</v>
      </c>
      <c r="C443" s="303"/>
      <c r="D443" s="305" t="s">
        <v>1379</v>
      </c>
      <c r="E443" s="304">
        <v>103140421</v>
      </c>
      <c r="F443" s="305">
        <v>0</v>
      </c>
      <c r="G443" s="305" t="s">
        <v>1246</v>
      </c>
    </row>
    <row r="444" spans="1:7" ht="15" hidden="1" thickBot="1">
      <c r="A444" s="302">
        <v>45461</v>
      </c>
      <c r="B444" s="304">
        <v>678910</v>
      </c>
      <c r="C444" s="303"/>
      <c r="D444" s="305" t="s">
        <v>1364</v>
      </c>
      <c r="E444" s="304">
        <v>110530571</v>
      </c>
      <c r="F444" s="305">
        <v>0</v>
      </c>
      <c r="G444" s="305" t="s">
        <v>1246</v>
      </c>
    </row>
    <row r="445" spans="1:7" ht="15" hidden="1" thickBot="1">
      <c r="A445" s="302">
        <v>45461</v>
      </c>
      <c r="B445" s="304">
        <v>295120</v>
      </c>
      <c r="C445" s="303"/>
      <c r="D445" s="305" t="s">
        <v>1348</v>
      </c>
      <c r="E445" s="304">
        <v>110846621</v>
      </c>
      <c r="F445" s="305">
        <v>0</v>
      </c>
      <c r="G445" s="305" t="s">
        <v>1246</v>
      </c>
    </row>
    <row r="446" spans="1:7" ht="15" hidden="1" thickBot="1">
      <c r="A446" s="302">
        <v>45461</v>
      </c>
      <c r="B446" s="304">
        <v>176291</v>
      </c>
      <c r="C446" s="303"/>
      <c r="D446" s="305" t="s">
        <v>1380</v>
      </c>
      <c r="E446" s="304">
        <v>111022912</v>
      </c>
      <c r="F446" s="305">
        <v>62241071</v>
      </c>
      <c r="G446" s="305" t="s">
        <v>1246</v>
      </c>
    </row>
    <row r="447" spans="1:7" ht="15" hidden="1" thickBot="1">
      <c r="A447" s="302">
        <v>45461</v>
      </c>
      <c r="B447" s="304">
        <v>20930</v>
      </c>
      <c r="C447" s="303"/>
      <c r="D447" s="305" t="s">
        <v>1313</v>
      </c>
      <c r="E447" s="304">
        <v>110551501</v>
      </c>
      <c r="F447" s="305">
        <v>0</v>
      </c>
      <c r="G447" s="305" t="s">
        <v>1246</v>
      </c>
    </row>
    <row r="448" spans="1:7" ht="15" hidden="1" thickBot="1">
      <c r="A448" s="302">
        <v>45461</v>
      </c>
      <c r="B448" s="304">
        <v>2396850</v>
      </c>
      <c r="C448" s="303"/>
      <c r="D448" s="305" t="s">
        <v>1381</v>
      </c>
      <c r="E448" s="304">
        <v>101488075</v>
      </c>
      <c r="F448" s="305">
        <v>0</v>
      </c>
      <c r="G448" s="305" t="s">
        <v>1246</v>
      </c>
    </row>
    <row r="449" spans="1:7" ht="15" hidden="1" thickBot="1">
      <c r="A449" s="302">
        <v>45462</v>
      </c>
      <c r="B449" s="304">
        <v>884932</v>
      </c>
      <c r="C449" s="303"/>
      <c r="D449" s="305" t="s">
        <v>1358</v>
      </c>
      <c r="E449" s="304">
        <v>99091225</v>
      </c>
      <c r="F449" s="305">
        <v>0</v>
      </c>
      <c r="G449" s="305" t="s">
        <v>1246</v>
      </c>
    </row>
    <row r="450" spans="1:7" ht="15" hidden="1" thickBot="1">
      <c r="A450" s="302">
        <v>45462</v>
      </c>
      <c r="B450" s="304">
        <v>152796</v>
      </c>
      <c r="C450" s="303"/>
      <c r="D450" s="305" t="s">
        <v>1382</v>
      </c>
      <c r="E450" s="304">
        <v>101640871</v>
      </c>
      <c r="F450" s="305">
        <v>0</v>
      </c>
      <c r="G450" s="305" t="s">
        <v>1246</v>
      </c>
    </row>
    <row r="451" spans="1:7" ht="15" hidden="1" thickBot="1">
      <c r="A451" s="302">
        <v>45462</v>
      </c>
      <c r="B451" s="304">
        <v>4307851</v>
      </c>
      <c r="C451" s="303"/>
      <c r="D451" s="305" t="s">
        <v>1377</v>
      </c>
      <c r="E451" s="304">
        <v>90571238</v>
      </c>
      <c r="F451" s="305">
        <v>75139934</v>
      </c>
      <c r="G451" s="305" t="s">
        <v>1246</v>
      </c>
    </row>
    <row r="452" spans="1:7" ht="15" hidden="1" thickBot="1">
      <c r="A452" s="302">
        <v>45464</v>
      </c>
      <c r="B452" s="304">
        <v>3187583</v>
      </c>
      <c r="C452" s="303"/>
      <c r="D452" s="305" t="s">
        <v>1383</v>
      </c>
      <c r="E452" s="304">
        <v>96910634</v>
      </c>
      <c r="F452" s="305">
        <v>0</v>
      </c>
      <c r="G452" s="305" t="s">
        <v>1246</v>
      </c>
    </row>
    <row r="453" spans="1:7" ht="15" hidden="1" thickBot="1">
      <c r="A453" s="302">
        <v>45464</v>
      </c>
      <c r="B453" s="304">
        <v>3000000</v>
      </c>
      <c r="C453" s="303"/>
      <c r="D453" s="305" t="s">
        <v>1377</v>
      </c>
      <c r="E453" s="304">
        <v>93571238</v>
      </c>
      <c r="F453" s="305">
        <v>75139934</v>
      </c>
      <c r="G453" s="305" t="s">
        <v>1246</v>
      </c>
    </row>
    <row r="454" spans="1:7" ht="15" hidden="1" thickBot="1">
      <c r="A454" s="302">
        <v>45464</v>
      </c>
      <c r="B454" s="304">
        <v>1072612</v>
      </c>
      <c r="C454" s="303"/>
      <c r="D454" s="305" t="s">
        <v>1384</v>
      </c>
      <c r="E454" s="304">
        <v>97991939</v>
      </c>
      <c r="F454" s="305">
        <v>0</v>
      </c>
      <c r="G454" s="305" t="s">
        <v>1246</v>
      </c>
    </row>
    <row r="455" spans="1:7" ht="15" hidden="1" thickBot="1">
      <c r="A455" s="302">
        <v>45464</v>
      </c>
      <c r="B455" s="304">
        <v>214354</v>
      </c>
      <c r="C455" s="303"/>
      <c r="D455" s="305" t="s">
        <v>1311</v>
      </c>
      <c r="E455" s="304">
        <v>98206293</v>
      </c>
      <c r="F455" s="305">
        <v>0</v>
      </c>
      <c r="G455" s="305" t="s">
        <v>1246</v>
      </c>
    </row>
    <row r="456" spans="1:7" ht="15" hidden="1" thickBot="1">
      <c r="A456" s="302">
        <v>45464</v>
      </c>
      <c r="B456" s="304">
        <v>151813</v>
      </c>
      <c r="C456" s="303"/>
      <c r="D456" s="305" t="s">
        <v>1377</v>
      </c>
      <c r="E456" s="304">
        <v>93723051</v>
      </c>
      <c r="F456" s="305">
        <v>75139934</v>
      </c>
      <c r="G456" s="305" t="s">
        <v>1246</v>
      </c>
    </row>
    <row r="457" spans="1:7" ht="15" hidden="1" thickBot="1">
      <c r="A457" s="302">
        <v>45464</v>
      </c>
      <c r="B457" s="304">
        <v>8693</v>
      </c>
      <c r="C457" s="303"/>
      <c r="D457" s="305" t="s">
        <v>1385</v>
      </c>
      <c r="E457" s="304">
        <v>96919327</v>
      </c>
      <c r="F457" s="305">
        <v>0</v>
      </c>
      <c r="G457" s="305" t="s">
        <v>1246</v>
      </c>
    </row>
    <row r="458" spans="1:7" ht="15" hidden="1" thickBot="1">
      <c r="A458" s="302">
        <v>45464</v>
      </c>
      <c r="B458" s="304">
        <v>3524170</v>
      </c>
      <c r="C458" s="303"/>
      <c r="D458" s="305" t="s">
        <v>1377</v>
      </c>
      <c r="E458" s="304">
        <v>84630514</v>
      </c>
      <c r="F458" s="305">
        <v>75139934</v>
      </c>
      <c r="G458" s="305" t="s">
        <v>1246</v>
      </c>
    </row>
    <row r="459" spans="1:7" ht="15" hidden="1" thickBot="1">
      <c r="A459" s="302">
        <v>45468</v>
      </c>
      <c r="B459" s="304">
        <v>922167</v>
      </c>
      <c r="C459" s="303"/>
      <c r="D459" s="305" t="s">
        <v>1381</v>
      </c>
      <c r="E459" s="304">
        <v>85552681</v>
      </c>
      <c r="F459" s="305">
        <v>0</v>
      </c>
      <c r="G459" s="305" t="s">
        <v>1246</v>
      </c>
    </row>
    <row r="460" spans="1:7" ht="15" hidden="1" thickBot="1">
      <c r="A460" s="302">
        <v>45468</v>
      </c>
      <c r="B460" s="304">
        <v>558501</v>
      </c>
      <c r="C460" s="303"/>
      <c r="D460" s="305" t="s">
        <v>1312</v>
      </c>
      <c r="E460" s="304">
        <v>86111182</v>
      </c>
      <c r="F460" s="305">
        <v>0</v>
      </c>
      <c r="G460" s="305" t="s">
        <v>1246</v>
      </c>
    </row>
    <row r="461" spans="1:7" ht="15" hidden="1" thickBot="1">
      <c r="A461" s="302">
        <v>45468</v>
      </c>
      <c r="B461" s="304">
        <v>434350</v>
      </c>
      <c r="C461" s="303"/>
      <c r="D461" s="305" t="s">
        <v>1386</v>
      </c>
      <c r="E461" s="304">
        <v>81106344</v>
      </c>
      <c r="F461" s="305">
        <v>0</v>
      </c>
      <c r="G461" s="305" t="s">
        <v>1246</v>
      </c>
    </row>
    <row r="462" spans="1:7" ht="15" hidden="1" thickBot="1">
      <c r="A462" s="302">
        <v>45468</v>
      </c>
      <c r="B462" s="304">
        <v>96105</v>
      </c>
      <c r="C462" s="303"/>
      <c r="D462" s="305" t="s">
        <v>1313</v>
      </c>
      <c r="E462" s="304">
        <v>86263387</v>
      </c>
      <c r="F462" s="305">
        <v>0</v>
      </c>
      <c r="G462" s="305" t="s">
        <v>1246</v>
      </c>
    </row>
    <row r="463" spans="1:7" ht="15" hidden="1" thickBot="1">
      <c r="A463" s="302">
        <v>45468</v>
      </c>
      <c r="B463" s="304">
        <v>56100</v>
      </c>
      <c r="C463" s="303"/>
      <c r="D463" s="305" t="s">
        <v>1321</v>
      </c>
      <c r="E463" s="304">
        <v>86167282</v>
      </c>
      <c r="F463" s="305">
        <v>0</v>
      </c>
      <c r="G463" s="305" t="s">
        <v>1246</v>
      </c>
    </row>
    <row r="464" spans="1:7" ht="15" hidden="1" thickBot="1">
      <c r="A464" s="302">
        <v>45468</v>
      </c>
      <c r="B464" s="304">
        <v>5269510</v>
      </c>
      <c r="C464" s="303"/>
      <c r="D464" s="305" t="s">
        <v>1377</v>
      </c>
      <c r="E464" s="304">
        <v>80671994</v>
      </c>
      <c r="F464" s="305">
        <v>75139934</v>
      </c>
      <c r="G464" s="305" t="s">
        <v>1246</v>
      </c>
    </row>
    <row r="465" spans="1:7" ht="15" hidden="1" thickBot="1">
      <c r="A465" s="302">
        <v>45469</v>
      </c>
      <c r="B465" s="304">
        <v>4704488</v>
      </c>
      <c r="C465" s="303"/>
      <c r="D465" s="305" t="s">
        <v>1319</v>
      </c>
      <c r="E465" s="304">
        <v>74887963</v>
      </c>
      <c r="F465" s="305">
        <v>25536754</v>
      </c>
      <c r="G465" s="305" t="s">
        <v>1246</v>
      </c>
    </row>
    <row r="466" spans="1:7" ht="15" hidden="1" thickBot="1">
      <c r="A466" s="302">
        <v>45469</v>
      </c>
      <c r="B466" s="304">
        <v>514521</v>
      </c>
      <c r="C466" s="303"/>
      <c r="D466" s="305" t="s">
        <v>1307</v>
      </c>
      <c r="E466" s="304">
        <v>75402484</v>
      </c>
      <c r="F466" s="305">
        <v>61329170</v>
      </c>
      <c r="G466" s="305" t="s">
        <v>1246</v>
      </c>
    </row>
    <row r="467" spans="1:7" ht="15" hidden="1" thickBot="1">
      <c r="A467" s="302">
        <v>45469</v>
      </c>
      <c r="B467" s="304">
        <v>272604</v>
      </c>
      <c r="C467" s="303"/>
      <c r="D467" s="305" t="s">
        <v>1387</v>
      </c>
      <c r="E467" s="304">
        <v>70183475</v>
      </c>
      <c r="F467" s="305">
        <v>1702947</v>
      </c>
      <c r="G467" s="305" t="s">
        <v>1246</v>
      </c>
    </row>
    <row r="468" spans="1:7" ht="15" hidden="1" thickBot="1">
      <c r="A468" s="302">
        <v>45469</v>
      </c>
      <c r="B468" s="304">
        <v>6018431</v>
      </c>
      <c r="C468" s="303"/>
      <c r="D468" s="305" t="s">
        <v>1302</v>
      </c>
      <c r="E468" s="304">
        <v>59697973</v>
      </c>
      <c r="F468" s="305">
        <v>25709179</v>
      </c>
      <c r="G468" s="305" t="s">
        <v>1246</v>
      </c>
    </row>
    <row r="469" spans="1:7" ht="15" hidden="1" thickBot="1">
      <c r="A469" s="302">
        <v>45470</v>
      </c>
      <c r="B469" s="304">
        <v>3821771</v>
      </c>
      <c r="C469" s="303"/>
      <c r="D469" s="305" t="s">
        <v>1302</v>
      </c>
      <c r="E469" s="304">
        <v>64489734</v>
      </c>
      <c r="F469" s="305">
        <v>25709179</v>
      </c>
      <c r="G469" s="305" t="s">
        <v>1246</v>
      </c>
    </row>
    <row r="470" spans="1:7" ht="15" hidden="1" thickBot="1">
      <c r="A470" s="302">
        <v>45470</v>
      </c>
      <c r="B470" s="304">
        <v>3393566</v>
      </c>
      <c r="C470" s="303"/>
      <c r="D470" s="305" t="s">
        <v>1388</v>
      </c>
      <c r="E470" s="304">
        <v>69910871</v>
      </c>
      <c r="F470" s="305">
        <v>72245806</v>
      </c>
      <c r="G470" s="305" t="s">
        <v>1246</v>
      </c>
    </row>
    <row r="471" spans="1:7" ht="15" hidden="1" thickBot="1">
      <c r="A471" s="302">
        <v>45470</v>
      </c>
      <c r="B471" s="304">
        <v>2851780</v>
      </c>
      <c r="C471" s="303"/>
      <c r="D471" s="305" t="s">
        <v>1302</v>
      </c>
      <c r="E471" s="304">
        <v>53679542</v>
      </c>
      <c r="F471" s="305">
        <v>25709179</v>
      </c>
      <c r="G471" s="305" t="s">
        <v>1246</v>
      </c>
    </row>
    <row r="472" spans="1:7" ht="15" hidden="1" thickBot="1">
      <c r="A472" s="302">
        <v>45470</v>
      </c>
      <c r="B472" s="304">
        <v>2027571</v>
      </c>
      <c r="C472" s="303"/>
      <c r="D472" s="305" t="s">
        <v>1302</v>
      </c>
      <c r="E472" s="304">
        <v>66517305</v>
      </c>
      <c r="F472" s="305">
        <v>25709179</v>
      </c>
      <c r="G472" s="305" t="s">
        <v>1246</v>
      </c>
    </row>
    <row r="473" spans="1:7" ht="15" hidden="1" thickBot="1">
      <c r="A473" s="302">
        <v>45470</v>
      </c>
      <c r="B473" s="304">
        <v>969990</v>
      </c>
      <c r="C473" s="303"/>
      <c r="D473" s="305" t="s">
        <v>1302</v>
      </c>
      <c r="E473" s="304">
        <v>60667963</v>
      </c>
      <c r="F473" s="305">
        <v>25709179</v>
      </c>
      <c r="G473" s="305" t="s">
        <v>1246</v>
      </c>
    </row>
    <row r="474" spans="1:7" ht="18.5" hidden="1" thickBot="1">
      <c r="A474" s="302">
        <v>45470</v>
      </c>
      <c r="B474" s="304">
        <v>1500</v>
      </c>
      <c r="C474" s="303"/>
      <c r="D474" s="305" t="s">
        <v>1389</v>
      </c>
      <c r="E474" s="304">
        <v>50827762</v>
      </c>
      <c r="F474" s="305">
        <v>2943215</v>
      </c>
      <c r="G474" s="305" t="s">
        <v>1390</v>
      </c>
    </row>
    <row r="475" spans="1:7" ht="15" hidden="1" thickBot="1">
      <c r="A475" s="302">
        <v>45471</v>
      </c>
      <c r="B475" s="303"/>
      <c r="C475" s="304">
        <v>250000</v>
      </c>
      <c r="D475" s="305" t="s">
        <v>1391</v>
      </c>
      <c r="E475" s="304">
        <v>47432696</v>
      </c>
      <c r="F475" s="305">
        <v>0</v>
      </c>
      <c r="G475" s="305" t="s">
        <v>1248</v>
      </c>
    </row>
    <row r="476" spans="1:7" ht="15" hidden="1" thickBot="1">
      <c r="A476" s="302">
        <v>45475</v>
      </c>
      <c r="B476" s="304">
        <v>3393566</v>
      </c>
      <c r="C476" s="303"/>
      <c r="D476" s="305" t="s">
        <v>1293</v>
      </c>
      <c r="E476" s="304">
        <v>50826262</v>
      </c>
      <c r="F476" s="305">
        <v>0</v>
      </c>
      <c r="G476" s="305" t="s">
        <v>1246</v>
      </c>
    </row>
    <row r="477" spans="1:7" ht="15" hidden="1" thickBot="1">
      <c r="A477" s="302">
        <v>45475</v>
      </c>
      <c r="B477" s="304">
        <v>330376</v>
      </c>
      <c r="C477" s="303"/>
      <c r="D477" s="305" t="s">
        <v>1381</v>
      </c>
      <c r="E477" s="304">
        <v>47682696</v>
      </c>
      <c r="F477" s="305">
        <v>0</v>
      </c>
      <c r="G477" s="305" t="s">
        <v>1246</v>
      </c>
    </row>
    <row r="478" spans="1:7" ht="15" hidden="1" thickBot="1">
      <c r="A478" s="302">
        <v>45475</v>
      </c>
      <c r="B478" s="303"/>
      <c r="C478" s="304">
        <v>62190085</v>
      </c>
      <c r="D478" s="305" t="s">
        <v>1376</v>
      </c>
      <c r="E478" s="304">
        <v>50245886</v>
      </c>
      <c r="F478" s="305">
        <v>0</v>
      </c>
      <c r="G478" s="305" t="s">
        <v>1326</v>
      </c>
    </row>
    <row r="479" spans="1:7" ht="15" hidden="1" thickBot="1">
      <c r="A479" s="302">
        <v>45476</v>
      </c>
      <c r="B479" s="303"/>
      <c r="C479" s="304">
        <v>2893566</v>
      </c>
      <c r="D479" s="305" t="s">
        <v>1391</v>
      </c>
      <c r="E479" s="304">
        <v>47352320</v>
      </c>
      <c r="F479" s="305">
        <v>0</v>
      </c>
      <c r="G479" s="305" t="s">
        <v>1248</v>
      </c>
    </row>
    <row r="480" spans="1:7" ht="15" hidden="1" thickBot="1">
      <c r="A480" s="302">
        <v>45476</v>
      </c>
      <c r="B480" s="304">
        <v>1310904</v>
      </c>
      <c r="C480" s="303"/>
      <c r="D480" s="305" t="s">
        <v>1289</v>
      </c>
      <c r="E480" s="304">
        <v>112435971</v>
      </c>
      <c r="F480" s="305">
        <v>0</v>
      </c>
      <c r="G480" s="305" t="s">
        <v>1246</v>
      </c>
    </row>
    <row r="481" spans="1:7" ht="15" hidden="1" thickBot="1">
      <c r="A481" s="302">
        <v>45477</v>
      </c>
      <c r="B481" s="304">
        <v>753598</v>
      </c>
      <c r="C481" s="303"/>
      <c r="D481" s="305" t="s">
        <v>1312</v>
      </c>
      <c r="E481" s="304">
        <v>110656067</v>
      </c>
      <c r="F481" s="305">
        <v>0</v>
      </c>
      <c r="G481" s="305" t="s">
        <v>1246</v>
      </c>
    </row>
    <row r="482" spans="1:7" ht="15" hidden="1" thickBot="1">
      <c r="A482" s="302">
        <v>45477</v>
      </c>
      <c r="B482" s="304">
        <v>469000</v>
      </c>
      <c r="C482" s="303"/>
      <c r="D482" s="305" t="s">
        <v>1327</v>
      </c>
      <c r="E482" s="304">
        <v>111125067</v>
      </c>
      <c r="F482" s="305">
        <v>0</v>
      </c>
      <c r="G482" s="305" t="s">
        <v>1246</v>
      </c>
    </row>
    <row r="483" spans="1:7" ht="15" hidden="1" thickBot="1">
      <c r="A483" s="302">
        <v>45477</v>
      </c>
      <c r="B483" s="304">
        <v>32969</v>
      </c>
      <c r="C483" s="303"/>
      <c r="D483" s="305" t="s">
        <v>1392</v>
      </c>
      <c r="E483" s="304">
        <v>109902469</v>
      </c>
      <c r="F483" s="305">
        <v>361789992</v>
      </c>
      <c r="G483" s="305" t="s">
        <v>1246</v>
      </c>
    </row>
    <row r="484" spans="1:7" ht="15" hidden="1" thickBot="1">
      <c r="A484" s="302">
        <v>45477</v>
      </c>
      <c r="B484" s="303"/>
      <c r="C484" s="304">
        <v>75535014</v>
      </c>
      <c r="D484" s="305" t="s">
        <v>1376</v>
      </c>
      <c r="E484" s="304">
        <v>98081787</v>
      </c>
      <c r="F484" s="305">
        <v>0</v>
      </c>
      <c r="G484" s="305" t="s">
        <v>1326</v>
      </c>
    </row>
    <row r="485" spans="1:7" ht="15" hidden="1" thickBot="1">
      <c r="A485" s="302">
        <v>45481</v>
      </c>
      <c r="B485" s="304">
        <v>4902331</v>
      </c>
      <c r="C485" s="303"/>
      <c r="D485" s="305" t="s">
        <v>1393</v>
      </c>
      <c r="E485" s="304">
        <v>109554528</v>
      </c>
      <c r="F485" s="305">
        <v>64510355</v>
      </c>
      <c r="G485" s="305" t="s">
        <v>1246</v>
      </c>
    </row>
    <row r="486" spans="1:7" ht="15" hidden="1" thickBot="1">
      <c r="A486" s="302">
        <v>45481</v>
      </c>
      <c r="B486" s="304">
        <v>2515004</v>
      </c>
      <c r="C486" s="303"/>
      <c r="D486" s="305" t="s">
        <v>1394</v>
      </c>
      <c r="E486" s="304">
        <v>100780191</v>
      </c>
      <c r="F486" s="305">
        <v>62188235</v>
      </c>
      <c r="G486" s="305" t="s">
        <v>1246</v>
      </c>
    </row>
    <row r="487" spans="1:7" ht="15" hidden="1" thickBot="1">
      <c r="A487" s="302">
        <v>45481</v>
      </c>
      <c r="B487" s="304">
        <v>1702781</v>
      </c>
      <c r="C487" s="303"/>
      <c r="D487" s="305" t="s">
        <v>1380</v>
      </c>
      <c r="E487" s="304">
        <v>102482972</v>
      </c>
      <c r="F487" s="305">
        <v>62241071</v>
      </c>
      <c r="G487" s="305" t="s">
        <v>1246</v>
      </c>
    </row>
    <row r="488" spans="1:7" ht="15" hidden="1" thickBot="1">
      <c r="A488" s="302">
        <v>45481</v>
      </c>
      <c r="B488" s="304">
        <v>1427624</v>
      </c>
      <c r="C488" s="303"/>
      <c r="D488" s="305" t="s">
        <v>1395</v>
      </c>
      <c r="E488" s="304">
        <v>103910596</v>
      </c>
      <c r="F488" s="305">
        <v>0</v>
      </c>
      <c r="G488" s="305" t="s">
        <v>1246</v>
      </c>
    </row>
    <row r="489" spans="1:7" ht="15" hidden="1" thickBot="1">
      <c r="A489" s="302">
        <v>45481</v>
      </c>
      <c r="B489" s="304">
        <v>741601</v>
      </c>
      <c r="C489" s="303"/>
      <c r="D489" s="305" t="s">
        <v>1312</v>
      </c>
      <c r="E489" s="304">
        <v>104652197</v>
      </c>
      <c r="F489" s="305">
        <v>0</v>
      </c>
      <c r="G489" s="305" t="s">
        <v>1246</v>
      </c>
    </row>
    <row r="490" spans="1:7" ht="15" hidden="1" thickBot="1">
      <c r="A490" s="302">
        <v>45481</v>
      </c>
      <c r="B490" s="304">
        <v>314972</v>
      </c>
      <c r="C490" s="303"/>
      <c r="D490" s="305" t="s">
        <v>1396</v>
      </c>
      <c r="E490" s="304">
        <v>109869500</v>
      </c>
      <c r="F490" s="305">
        <v>0</v>
      </c>
      <c r="G490" s="305" t="s">
        <v>1246</v>
      </c>
    </row>
    <row r="491" spans="1:7" ht="15" hidden="1" thickBot="1">
      <c r="A491" s="302">
        <v>45481</v>
      </c>
      <c r="B491" s="304">
        <v>183400</v>
      </c>
      <c r="C491" s="303"/>
      <c r="D491" s="305" t="s">
        <v>1312</v>
      </c>
      <c r="E491" s="304">
        <v>98265187</v>
      </c>
      <c r="F491" s="305">
        <v>0</v>
      </c>
      <c r="G491" s="305" t="s">
        <v>1246</v>
      </c>
    </row>
    <row r="492" spans="1:7" ht="15" hidden="1" thickBot="1">
      <c r="A492" s="302">
        <v>45481</v>
      </c>
      <c r="B492" s="304">
        <v>60000</v>
      </c>
      <c r="C492" s="303"/>
      <c r="D492" s="305" t="s">
        <v>1378</v>
      </c>
      <c r="E492" s="304">
        <v>173616801</v>
      </c>
      <c r="F492" s="305">
        <v>84734632</v>
      </c>
      <c r="G492" s="305" t="s">
        <v>1246</v>
      </c>
    </row>
    <row r="493" spans="1:7" ht="15" hidden="1" thickBot="1">
      <c r="A493" s="302">
        <v>45481</v>
      </c>
      <c r="B493" s="304">
        <v>2780000</v>
      </c>
      <c r="C493" s="303"/>
      <c r="D493" s="305" t="s">
        <v>1397</v>
      </c>
      <c r="E493" s="304">
        <v>173556801</v>
      </c>
      <c r="F493" s="305">
        <v>85047779</v>
      </c>
      <c r="G493" s="305" t="s">
        <v>1246</v>
      </c>
    </row>
    <row r="494" spans="1:7" ht="15" hidden="1" thickBot="1">
      <c r="A494" s="302">
        <v>45483</v>
      </c>
      <c r="B494" s="304">
        <v>714000</v>
      </c>
      <c r="C494" s="303"/>
      <c r="D494" s="305" t="s">
        <v>1348</v>
      </c>
      <c r="E494" s="304">
        <v>170776801</v>
      </c>
      <c r="F494" s="305">
        <v>0</v>
      </c>
      <c r="G494" s="305" t="s">
        <v>1246</v>
      </c>
    </row>
    <row r="495" spans="1:7" ht="15" hidden="1" thickBot="1">
      <c r="A495" s="302">
        <v>45483</v>
      </c>
      <c r="B495" s="304">
        <v>1361797</v>
      </c>
      <c r="C495" s="303"/>
      <c r="D495" s="305" t="s">
        <v>1290</v>
      </c>
      <c r="E495" s="304">
        <v>169366651</v>
      </c>
      <c r="F495" s="305">
        <v>0</v>
      </c>
      <c r="G495" s="305" t="s">
        <v>1246</v>
      </c>
    </row>
    <row r="496" spans="1:7" ht="15" hidden="1" thickBot="1">
      <c r="A496" s="302">
        <v>45484</v>
      </c>
      <c r="B496" s="304">
        <v>696150</v>
      </c>
      <c r="C496" s="303"/>
      <c r="D496" s="305" t="s">
        <v>1366</v>
      </c>
      <c r="E496" s="304">
        <v>170062801</v>
      </c>
      <c r="F496" s="305">
        <v>0</v>
      </c>
      <c r="G496" s="305" t="s">
        <v>1246</v>
      </c>
    </row>
    <row r="497" spans="1:7" ht="15" hidden="1" thickBot="1">
      <c r="A497" s="302">
        <v>45484</v>
      </c>
      <c r="B497" s="304">
        <v>4632203</v>
      </c>
      <c r="C497" s="303"/>
      <c r="D497" s="305" t="s">
        <v>1377</v>
      </c>
      <c r="E497" s="304">
        <v>164786562</v>
      </c>
      <c r="F497" s="305">
        <v>75139934</v>
      </c>
      <c r="G497" s="305" t="s">
        <v>1246</v>
      </c>
    </row>
    <row r="498" spans="1:7" ht="15" hidden="1" thickBot="1">
      <c r="A498" s="302">
        <v>45488</v>
      </c>
      <c r="B498" s="304">
        <v>3906827</v>
      </c>
      <c r="C498" s="303"/>
      <c r="D498" s="305" t="s">
        <v>1395</v>
      </c>
      <c r="E498" s="304">
        <v>157016790</v>
      </c>
      <c r="F498" s="305">
        <v>0</v>
      </c>
      <c r="G498" s="305" t="s">
        <v>1246</v>
      </c>
    </row>
    <row r="499" spans="1:7" ht="15" hidden="1" thickBot="1">
      <c r="A499" s="302">
        <v>45488</v>
      </c>
      <c r="B499" s="304">
        <v>3137569</v>
      </c>
      <c r="C499" s="303"/>
      <c r="D499" s="305" t="s">
        <v>1288</v>
      </c>
      <c r="E499" s="304">
        <v>160154359</v>
      </c>
      <c r="F499" s="305">
        <v>61603875</v>
      </c>
      <c r="G499" s="305" t="s">
        <v>1246</v>
      </c>
    </row>
    <row r="500" spans="1:7" ht="15" hidden="1" thickBot="1">
      <c r="A500" s="302">
        <v>45488</v>
      </c>
      <c r="B500" s="304">
        <v>1269402</v>
      </c>
      <c r="C500" s="303"/>
      <c r="D500" s="305" t="s">
        <v>1312</v>
      </c>
      <c r="E500" s="304">
        <v>168004854</v>
      </c>
      <c r="F500" s="305">
        <v>0</v>
      </c>
      <c r="G500" s="305" t="s">
        <v>1246</v>
      </c>
    </row>
    <row r="501" spans="1:7" ht="15" hidden="1" thickBot="1">
      <c r="A501" s="302">
        <v>45488</v>
      </c>
      <c r="B501" s="304">
        <v>1087497</v>
      </c>
      <c r="C501" s="303"/>
      <c r="D501" s="305" t="s">
        <v>1381</v>
      </c>
      <c r="E501" s="304">
        <v>165874059</v>
      </c>
      <c r="F501" s="305">
        <v>0</v>
      </c>
      <c r="G501" s="305" t="s">
        <v>1246</v>
      </c>
    </row>
    <row r="502" spans="1:7" ht="15" hidden="1" thickBot="1">
      <c r="A502" s="302">
        <v>45488</v>
      </c>
      <c r="B502" s="304">
        <v>861393</v>
      </c>
      <c r="C502" s="303"/>
      <c r="D502" s="305" t="s">
        <v>1398</v>
      </c>
      <c r="E502" s="304">
        <v>166735452</v>
      </c>
      <c r="F502" s="305">
        <v>70237466</v>
      </c>
      <c r="G502" s="305" t="s">
        <v>1246</v>
      </c>
    </row>
    <row r="503" spans="1:7" ht="15" hidden="1" thickBot="1">
      <c r="A503" s="302">
        <v>45488</v>
      </c>
      <c r="B503" s="303"/>
      <c r="C503" s="304">
        <v>51591</v>
      </c>
      <c r="D503" s="305" t="s">
        <v>1399</v>
      </c>
      <c r="E503" s="304">
        <v>153109963</v>
      </c>
      <c r="F503" s="305">
        <v>16001010</v>
      </c>
      <c r="G503" s="305" t="s">
        <v>1246</v>
      </c>
    </row>
    <row r="504" spans="1:7" ht="15" hidden="1" thickBot="1">
      <c r="A504" s="302">
        <v>45491</v>
      </c>
      <c r="B504" s="304">
        <v>874802</v>
      </c>
      <c r="C504" s="303"/>
      <c r="D504" s="305" t="s">
        <v>1328</v>
      </c>
      <c r="E504" s="304">
        <v>152866554</v>
      </c>
      <c r="F504" s="305">
        <v>0</v>
      </c>
      <c r="G504" s="305" t="s">
        <v>1246</v>
      </c>
    </row>
    <row r="505" spans="1:7" ht="15" hidden="1" thickBot="1">
      <c r="A505" s="302">
        <v>45491</v>
      </c>
      <c r="B505" s="304">
        <v>295000</v>
      </c>
      <c r="C505" s="303"/>
      <c r="D505" s="305" t="s">
        <v>1400</v>
      </c>
      <c r="E505" s="304">
        <v>153161554</v>
      </c>
      <c r="F505" s="305">
        <v>0</v>
      </c>
      <c r="G505" s="305" t="s">
        <v>1246</v>
      </c>
    </row>
    <row r="506" spans="1:7" ht="15" hidden="1" thickBot="1">
      <c r="A506" s="302">
        <v>45491</v>
      </c>
      <c r="B506" s="304">
        <v>7000000</v>
      </c>
      <c r="C506" s="303"/>
      <c r="D506" s="305" t="s">
        <v>1302</v>
      </c>
      <c r="E506" s="304">
        <v>142013122</v>
      </c>
      <c r="F506" s="305">
        <v>25709179</v>
      </c>
      <c r="G506" s="305" t="s">
        <v>1246</v>
      </c>
    </row>
    <row r="507" spans="1:7" ht="15" hidden="1" thickBot="1">
      <c r="A507" s="302">
        <v>45492</v>
      </c>
      <c r="B507" s="304">
        <v>7000000</v>
      </c>
      <c r="C507" s="303"/>
      <c r="D507" s="305" t="s">
        <v>1302</v>
      </c>
      <c r="E507" s="304">
        <v>135013122</v>
      </c>
      <c r="F507" s="305">
        <v>25709179</v>
      </c>
      <c r="G507" s="305" t="s">
        <v>1246</v>
      </c>
    </row>
    <row r="508" spans="1:7" ht="15" hidden="1" thickBot="1">
      <c r="A508" s="302">
        <v>45492</v>
      </c>
      <c r="B508" s="304">
        <v>7000000</v>
      </c>
      <c r="C508" s="303"/>
      <c r="D508" s="305" t="s">
        <v>1302</v>
      </c>
      <c r="E508" s="304">
        <v>128013122</v>
      </c>
      <c r="F508" s="305">
        <v>25709179</v>
      </c>
      <c r="G508" s="305" t="s">
        <v>1246</v>
      </c>
    </row>
    <row r="509" spans="1:7" ht="15" hidden="1" thickBot="1">
      <c r="A509" s="302">
        <v>45492</v>
      </c>
      <c r="B509" s="304">
        <v>7000000</v>
      </c>
      <c r="C509" s="303"/>
      <c r="D509" s="305" t="s">
        <v>1302</v>
      </c>
      <c r="E509" s="304">
        <v>121013122</v>
      </c>
      <c r="F509" s="305">
        <v>25709179</v>
      </c>
      <c r="G509" s="305" t="s">
        <v>1246</v>
      </c>
    </row>
    <row r="510" spans="1:7" ht="15" hidden="1" thickBot="1">
      <c r="A510" s="302">
        <v>45492</v>
      </c>
      <c r="B510" s="304">
        <v>4000000</v>
      </c>
      <c r="C510" s="303"/>
      <c r="D510" s="305" t="s">
        <v>1401</v>
      </c>
      <c r="E510" s="304">
        <v>146471092</v>
      </c>
      <c r="F510" s="305">
        <v>0</v>
      </c>
      <c r="G510" s="305" t="s">
        <v>1246</v>
      </c>
    </row>
    <row r="511" spans="1:7" ht="15" hidden="1" thickBot="1">
      <c r="A511" s="302">
        <v>45492</v>
      </c>
      <c r="B511" s="304">
        <v>3187583</v>
      </c>
      <c r="C511" s="303"/>
      <c r="D511" s="305" t="s">
        <v>1383</v>
      </c>
      <c r="E511" s="304">
        <v>150611542</v>
      </c>
      <c r="F511" s="305">
        <v>0</v>
      </c>
      <c r="G511" s="305" t="s">
        <v>1246</v>
      </c>
    </row>
    <row r="512" spans="1:7" ht="15" hidden="1" thickBot="1">
      <c r="A512" s="302">
        <v>45492</v>
      </c>
      <c r="B512" s="304">
        <v>1380210</v>
      </c>
      <c r="C512" s="303"/>
      <c r="D512" s="305" t="s">
        <v>1398</v>
      </c>
      <c r="E512" s="304">
        <v>151991752</v>
      </c>
      <c r="F512" s="305">
        <v>70237466</v>
      </c>
      <c r="G512" s="305" t="s">
        <v>1246</v>
      </c>
    </row>
    <row r="513" spans="1:7" ht="15" hidden="1" thickBot="1">
      <c r="A513" s="302">
        <v>45492</v>
      </c>
      <c r="B513" s="304">
        <v>564694</v>
      </c>
      <c r="C513" s="303"/>
      <c r="D513" s="305" t="s">
        <v>1377</v>
      </c>
      <c r="E513" s="304">
        <v>147097068</v>
      </c>
      <c r="F513" s="305">
        <v>75139934</v>
      </c>
      <c r="G513" s="305" t="s">
        <v>1246</v>
      </c>
    </row>
    <row r="514" spans="1:7" ht="15" hidden="1" thickBot="1">
      <c r="A514" s="302">
        <v>45492</v>
      </c>
      <c r="B514" s="304">
        <v>416046</v>
      </c>
      <c r="C514" s="303"/>
      <c r="D514" s="305" t="s">
        <v>1303</v>
      </c>
      <c r="E514" s="304">
        <v>142471092</v>
      </c>
      <c r="F514" s="305">
        <v>0</v>
      </c>
      <c r="G514" s="305" t="s">
        <v>1246</v>
      </c>
    </row>
    <row r="515" spans="1:7" ht="15" hidden="1" thickBot="1">
      <c r="A515" s="302">
        <v>45492</v>
      </c>
      <c r="B515" s="304">
        <v>326891</v>
      </c>
      <c r="C515" s="303"/>
      <c r="D515" s="305" t="s">
        <v>1327</v>
      </c>
      <c r="E515" s="304">
        <v>147423959</v>
      </c>
      <c r="F515" s="305">
        <v>0</v>
      </c>
      <c r="G515" s="305" t="s">
        <v>1246</v>
      </c>
    </row>
    <row r="516" spans="1:7" ht="15" hidden="1" thickBot="1">
      <c r="A516" s="302">
        <v>45492</v>
      </c>
      <c r="B516" s="304">
        <v>61282</v>
      </c>
      <c r="C516" s="303"/>
      <c r="D516" s="305" t="s">
        <v>1377</v>
      </c>
      <c r="E516" s="304">
        <v>146532374</v>
      </c>
      <c r="F516" s="305">
        <v>75139934</v>
      </c>
      <c r="G516" s="305" t="s">
        <v>1246</v>
      </c>
    </row>
    <row r="517" spans="1:7" ht="15" hidden="1" thickBot="1">
      <c r="A517" s="302">
        <v>45492</v>
      </c>
      <c r="B517" s="304">
        <v>22000</v>
      </c>
      <c r="C517" s="303"/>
      <c r="D517" s="305" t="s">
        <v>1396</v>
      </c>
      <c r="E517" s="304">
        <v>142055046</v>
      </c>
      <c r="F517" s="305">
        <v>0</v>
      </c>
      <c r="G517" s="305" t="s">
        <v>1246</v>
      </c>
    </row>
    <row r="518" spans="1:7" ht="15" hidden="1" thickBot="1">
      <c r="A518" s="302">
        <v>45492</v>
      </c>
      <c r="B518" s="304">
        <v>19924</v>
      </c>
      <c r="C518" s="303"/>
      <c r="D518" s="305" t="s">
        <v>1313</v>
      </c>
      <c r="E518" s="304">
        <v>142033046</v>
      </c>
      <c r="F518" s="305">
        <v>0</v>
      </c>
      <c r="G518" s="305" t="s">
        <v>1246</v>
      </c>
    </row>
    <row r="519" spans="1:7" ht="15" hidden="1" thickBot="1">
      <c r="A519" s="302">
        <v>45492</v>
      </c>
      <c r="B519" s="304">
        <v>64990</v>
      </c>
      <c r="C519" s="303"/>
      <c r="D519" s="305" t="s">
        <v>1402</v>
      </c>
      <c r="E519" s="304">
        <v>114013122</v>
      </c>
      <c r="F519" s="305">
        <v>92066703</v>
      </c>
      <c r="G519" s="305" t="s">
        <v>1246</v>
      </c>
    </row>
    <row r="520" spans="1:7" ht="15" hidden="1" thickBot="1">
      <c r="A520" s="302">
        <v>45495</v>
      </c>
      <c r="B520" s="304">
        <v>4634688</v>
      </c>
      <c r="C520" s="303"/>
      <c r="D520" s="305" t="s">
        <v>1401</v>
      </c>
      <c r="E520" s="304">
        <v>110391854</v>
      </c>
      <c r="F520" s="305">
        <v>0</v>
      </c>
      <c r="G520" s="305" t="s">
        <v>1246</v>
      </c>
    </row>
    <row r="521" spans="1:7" ht="15" hidden="1" thickBot="1">
      <c r="A521" s="302">
        <v>45496</v>
      </c>
      <c r="B521" s="304">
        <v>2880027</v>
      </c>
      <c r="C521" s="303"/>
      <c r="D521" s="305" t="s">
        <v>1319</v>
      </c>
      <c r="E521" s="304">
        <v>113948132</v>
      </c>
      <c r="F521" s="305">
        <v>25536754</v>
      </c>
      <c r="G521" s="305" t="s">
        <v>1246</v>
      </c>
    </row>
    <row r="522" spans="1:7" ht="15" hidden="1" thickBot="1">
      <c r="A522" s="302">
        <v>45496</v>
      </c>
      <c r="B522" s="304">
        <v>372801</v>
      </c>
      <c r="C522" s="303"/>
      <c r="D522" s="305" t="s">
        <v>1312</v>
      </c>
      <c r="E522" s="304">
        <v>110764655</v>
      </c>
      <c r="F522" s="305">
        <v>0</v>
      </c>
      <c r="G522" s="305" t="s">
        <v>1246</v>
      </c>
    </row>
    <row r="523" spans="1:7" ht="15" hidden="1" thickBot="1">
      <c r="A523" s="302">
        <v>45496</v>
      </c>
      <c r="B523" s="304">
        <v>303450</v>
      </c>
      <c r="C523" s="303"/>
      <c r="D523" s="305" t="s">
        <v>1366</v>
      </c>
      <c r="E523" s="304">
        <v>111068105</v>
      </c>
      <c r="F523" s="305">
        <v>0</v>
      </c>
      <c r="G523" s="305" t="s">
        <v>1246</v>
      </c>
    </row>
    <row r="524" spans="1:7" ht="15" hidden="1" thickBot="1">
      <c r="A524" s="302">
        <v>45496</v>
      </c>
      <c r="B524" s="304">
        <v>4788786</v>
      </c>
      <c r="C524" s="303"/>
      <c r="D524" s="305" t="s">
        <v>1377</v>
      </c>
      <c r="E524" s="304">
        <v>105757166</v>
      </c>
      <c r="F524" s="305">
        <v>75139934</v>
      </c>
      <c r="G524" s="305" t="s">
        <v>1246</v>
      </c>
    </row>
    <row r="525" spans="1:7" ht="15" hidden="1" thickBot="1">
      <c r="A525" s="302">
        <v>45497</v>
      </c>
      <c r="B525" s="304">
        <v>1754955</v>
      </c>
      <c r="C525" s="303"/>
      <c r="D525" s="305" t="s">
        <v>1395</v>
      </c>
      <c r="E525" s="304">
        <v>100968380</v>
      </c>
      <c r="F525" s="305">
        <v>0</v>
      </c>
      <c r="G525" s="305" t="s">
        <v>1246</v>
      </c>
    </row>
    <row r="526" spans="1:7" ht="15" hidden="1" thickBot="1">
      <c r="A526" s="302">
        <v>45497</v>
      </c>
      <c r="B526" s="304">
        <v>921060</v>
      </c>
      <c r="C526" s="303"/>
      <c r="D526" s="305" t="s">
        <v>1381</v>
      </c>
      <c r="E526" s="304">
        <v>99213425</v>
      </c>
      <c r="F526" s="305">
        <v>0</v>
      </c>
      <c r="G526" s="305" t="s">
        <v>1246</v>
      </c>
    </row>
    <row r="527" spans="1:7" ht="15" hidden="1" thickBot="1">
      <c r="A527" s="302">
        <v>45497</v>
      </c>
      <c r="B527" s="304">
        <v>271320</v>
      </c>
      <c r="C527" s="303"/>
      <c r="D527" s="305" t="s">
        <v>1348</v>
      </c>
      <c r="E527" s="304">
        <v>98292365</v>
      </c>
      <c r="F527" s="305">
        <v>0</v>
      </c>
      <c r="G527" s="305" t="s">
        <v>1246</v>
      </c>
    </row>
    <row r="528" spans="1:7" ht="15" hidden="1" thickBot="1">
      <c r="A528" s="302">
        <v>45497</v>
      </c>
      <c r="B528" s="304">
        <v>7000000</v>
      </c>
      <c r="C528" s="303"/>
      <c r="D528" s="305" t="s">
        <v>1387</v>
      </c>
      <c r="E528" s="304">
        <v>92803817</v>
      </c>
      <c r="F528" s="305">
        <v>1702947</v>
      </c>
      <c r="G528" s="305" t="s">
        <v>1246</v>
      </c>
    </row>
    <row r="529" spans="1:7" ht="15" hidden="1" thickBot="1">
      <c r="A529" s="302">
        <v>45499</v>
      </c>
      <c r="B529" s="304">
        <v>2700130</v>
      </c>
      <c r="C529" s="303"/>
      <c r="D529" s="305" t="s">
        <v>1293</v>
      </c>
      <c r="E529" s="304">
        <v>96125054</v>
      </c>
      <c r="F529" s="305">
        <v>0</v>
      </c>
      <c r="G529" s="305" t="s">
        <v>1246</v>
      </c>
    </row>
    <row r="530" spans="1:7" ht="15" hidden="1" thickBot="1">
      <c r="A530" s="302">
        <v>45499</v>
      </c>
      <c r="B530" s="304">
        <v>1517250</v>
      </c>
      <c r="C530" s="303"/>
      <c r="D530" s="305" t="s">
        <v>1403</v>
      </c>
      <c r="E530" s="304">
        <v>98021045</v>
      </c>
      <c r="F530" s="305">
        <v>0</v>
      </c>
      <c r="G530" s="305" t="s">
        <v>1246</v>
      </c>
    </row>
    <row r="531" spans="1:7" ht="15" hidden="1" thickBot="1">
      <c r="A531" s="302">
        <v>45499</v>
      </c>
      <c r="B531" s="304">
        <v>621107</v>
      </c>
      <c r="C531" s="303"/>
      <c r="D531" s="305" t="s">
        <v>1387</v>
      </c>
      <c r="E531" s="304">
        <v>93424924</v>
      </c>
      <c r="F531" s="305">
        <v>1702947</v>
      </c>
      <c r="G531" s="305" t="s">
        <v>1246</v>
      </c>
    </row>
    <row r="532" spans="1:7" ht="15" hidden="1" thickBot="1">
      <c r="A532" s="302">
        <v>45499</v>
      </c>
      <c r="B532" s="304">
        <v>378741</v>
      </c>
      <c r="C532" s="303"/>
      <c r="D532" s="305" t="s">
        <v>1302</v>
      </c>
      <c r="E532" s="304">
        <v>96503795</v>
      </c>
      <c r="F532" s="305">
        <v>25709179</v>
      </c>
      <c r="G532" s="305" t="s">
        <v>1246</v>
      </c>
    </row>
    <row r="533" spans="1:7" ht="15" hidden="1" thickBot="1">
      <c r="A533" s="302">
        <v>45499</v>
      </c>
      <c r="B533" s="304">
        <v>7000000</v>
      </c>
      <c r="C533" s="303"/>
      <c r="D533" s="305" t="s">
        <v>1355</v>
      </c>
      <c r="E533" s="304">
        <v>81478182</v>
      </c>
      <c r="F533" s="305">
        <v>0</v>
      </c>
      <c r="G533" s="305" t="s">
        <v>1246</v>
      </c>
    </row>
    <row r="534" spans="1:7" ht="15" hidden="1" thickBot="1">
      <c r="A534" s="302">
        <v>45502</v>
      </c>
      <c r="B534" s="304">
        <v>1475961</v>
      </c>
      <c r="C534" s="303"/>
      <c r="D534" s="305" t="s">
        <v>1293</v>
      </c>
      <c r="E534" s="304">
        <v>74478182</v>
      </c>
      <c r="F534" s="305">
        <v>0</v>
      </c>
      <c r="G534" s="305" t="s">
        <v>1246</v>
      </c>
    </row>
    <row r="535" spans="1:7" ht="15" hidden="1" thickBot="1">
      <c r="A535" s="302">
        <v>45502</v>
      </c>
      <c r="B535" s="304">
        <v>1410000</v>
      </c>
      <c r="C535" s="303"/>
      <c r="D535" s="305" t="s">
        <v>1397</v>
      </c>
      <c r="E535" s="304">
        <v>83232114</v>
      </c>
      <c r="F535" s="305">
        <v>85047779</v>
      </c>
      <c r="G535" s="305" t="s">
        <v>1246</v>
      </c>
    </row>
    <row r="536" spans="1:7" ht="15" hidden="1" thickBot="1">
      <c r="A536" s="302">
        <v>45502</v>
      </c>
      <c r="B536" s="304">
        <v>916994</v>
      </c>
      <c r="C536" s="303"/>
      <c r="D536" s="305" t="s">
        <v>1293</v>
      </c>
      <c r="E536" s="304">
        <v>85803817</v>
      </c>
      <c r="F536" s="305">
        <v>0</v>
      </c>
      <c r="G536" s="305" t="s">
        <v>1246</v>
      </c>
    </row>
    <row r="537" spans="1:7" ht="15" hidden="1" thickBot="1">
      <c r="A537" s="302">
        <v>45502</v>
      </c>
      <c r="B537" s="304">
        <v>555000</v>
      </c>
      <c r="C537" s="303"/>
      <c r="D537" s="305" t="s">
        <v>1328</v>
      </c>
      <c r="E537" s="304">
        <v>83787114</v>
      </c>
      <c r="F537" s="305">
        <v>0</v>
      </c>
      <c r="G537" s="305" t="s">
        <v>1246</v>
      </c>
    </row>
    <row r="538" spans="1:7" ht="15" hidden="1" thickBot="1">
      <c r="A538" s="302">
        <v>45502</v>
      </c>
      <c r="B538" s="304">
        <v>404872</v>
      </c>
      <c r="C538" s="303"/>
      <c r="D538" s="305" t="s">
        <v>1380</v>
      </c>
      <c r="E538" s="304">
        <v>84325495</v>
      </c>
      <c r="F538" s="305">
        <v>62241071</v>
      </c>
      <c r="G538" s="305" t="s">
        <v>1246</v>
      </c>
    </row>
    <row r="539" spans="1:7" ht="15" hidden="1" thickBot="1">
      <c r="A539" s="302">
        <v>45502</v>
      </c>
      <c r="B539" s="304">
        <v>392664</v>
      </c>
      <c r="C539" s="303"/>
      <c r="D539" s="305" t="s">
        <v>1381</v>
      </c>
      <c r="E539" s="304">
        <v>84718159</v>
      </c>
      <c r="F539" s="305">
        <v>0</v>
      </c>
      <c r="G539" s="305" t="s">
        <v>1246</v>
      </c>
    </row>
    <row r="540" spans="1:7" ht="15" hidden="1" thickBot="1">
      <c r="A540" s="302">
        <v>45502</v>
      </c>
      <c r="B540" s="304">
        <v>343932</v>
      </c>
      <c r="C540" s="303"/>
      <c r="D540" s="305" t="s">
        <v>1404</v>
      </c>
      <c r="E540" s="304">
        <v>81822114</v>
      </c>
      <c r="F540" s="305">
        <v>0</v>
      </c>
      <c r="G540" s="305" t="s">
        <v>1246</v>
      </c>
    </row>
    <row r="541" spans="1:7" ht="15" hidden="1" thickBot="1">
      <c r="A541" s="302">
        <v>45502</v>
      </c>
      <c r="B541" s="304">
        <v>221716</v>
      </c>
      <c r="C541" s="303"/>
      <c r="D541" s="305" t="s">
        <v>1405</v>
      </c>
      <c r="E541" s="304">
        <v>73002221</v>
      </c>
      <c r="F541" s="305">
        <v>363439566</v>
      </c>
      <c r="G541" s="305" t="s">
        <v>1248</v>
      </c>
    </row>
    <row r="542" spans="1:7" ht="15" hidden="1" thickBot="1">
      <c r="A542" s="302">
        <v>45502</v>
      </c>
      <c r="B542" s="304">
        <v>168664</v>
      </c>
      <c r="C542" s="303"/>
      <c r="D542" s="305" t="s">
        <v>1406</v>
      </c>
      <c r="E542" s="304">
        <v>84886823</v>
      </c>
      <c r="F542" s="305">
        <v>0</v>
      </c>
      <c r="G542" s="305" t="s">
        <v>1246</v>
      </c>
    </row>
    <row r="543" spans="1:7" ht="15" hidden="1" thickBot="1">
      <c r="A543" s="302">
        <v>45502</v>
      </c>
      <c r="B543" s="304">
        <v>71400</v>
      </c>
      <c r="C543" s="303"/>
      <c r="D543" s="305" t="s">
        <v>1407</v>
      </c>
      <c r="E543" s="304">
        <v>83920623</v>
      </c>
      <c r="F543" s="305">
        <v>81394628</v>
      </c>
      <c r="G543" s="305" t="s">
        <v>1246</v>
      </c>
    </row>
    <row r="544" spans="1:7" ht="15" hidden="1" thickBot="1">
      <c r="A544" s="302">
        <v>45502</v>
      </c>
      <c r="B544" s="304">
        <v>62109</v>
      </c>
      <c r="C544" s="303"/>
      <c r="D544" s="305" t="s">
        <v>1327</v>
      </c>
      <c r="E544" s="304">
        <v>83849223</v>
      </c>
      <c r="F544" s="305">
        <v>0</v>
      </c>
      <c r="G544" s="305" t="s">
        <v>1246</v>
      </c>
    </row>
    <row r="545" spans="1:7" ht="15" hidden="1" thickBot="1">
      <c r="A545" s="302">
        <v>45502</v>
      </c>
      <c r="B545" s="304">
        <v>430000</v>
      </c>
      <c r="C545" s="303"/>
      <c r="D545" s="305" t="s">
        <v>1408</v>
      </c>
      <c r="E545" s="304">
        <v>72780505</v>
      </c>
      <c r="F545" s="305">
        <v>0</v>
      </c>
      <c r="G545" s="305" t="s">
        <v>1246</v>
      </c>
    </row>
    <row r="546" spans="1:7" ht="15" hidden="1" thickBot="1">
      <c r="A546" s="302">
        <v>45504</v>
      </c>
      <c r="B546" s="304">
        <v>3580348</v>
      </c>
      <c r="C546" s="303"/>
      <c r="D546" s="305" t="s">
        <v>1293</v>
      </c>
      <c r="E546" s="304">
        <v>72350505</v>
      </c>
      <c r="F546" s="305">
        <v>0</v>
      </c>
      <c r="G546" s="305" t="s">
        <v>1246</v>
      </c>
    </row>
    <row r="547" spans="1:7" ht="15" hidden="1" thickBot="1">
      <c r="A547" s="302">
        <v>45505</v>
      </c>
      <c r="B547" s="304">
        <v>3467164</v>
      </c>
      <c r="C547" s="303"/>
      <c r="D547" s="305" t="s">
        <v>1383</v>
      </c>
      <c r="E547" s="304">
        <v>68770157</v>
      </c>
      <c r="F547" s="305">
        <v>0</v>
      </c>
      <c r="G547" s="305" t="s">
        <v>1246</v>
      </c>
    </row>
    <row r="548" spans="1:7" ht="15" hidden="1" thickBot="1">
      <c r="A548" s="302">
        <v>45506</v>
      </c>
      <c r="B548" s="304">
        <v>381397</v>
      </c>
      <c r="C548" s="303"/>
      <c r="D548" s="305" t="s">
        <v>1303</v>
      </c>
      <c r="E548" s="304">
        <v>65302993</v>
      </c>
      <c r="F548" s="305">
        <v>0</v>
      </c>
      <c r="G548" s="305" t="s">
        <v>1246</v>
      </c>
    </row>
    <row r="549" spans="1:7" ht="15" hidden="1" thickBot="1">
      <c r="A549" s="302">
        <v>45506</v>
      </c>
      <c r="B549" s="304">
        <v>6098830</v>
      </c>
      <c r="C549" s="303"/>
      <c r="D549" s="305" t="s">
        <v>1377</v>
      </c>
      <c r="E549" s="304">
        <v>64921596</v>
      </c>
      <c r="F549" s="305">
        <v>75139934</v>
      </c>
      <c r="G549" s="305" t="s">
        <v>1246</v>
      </c>
    </row>
    <row r="550" spans="1:7" ht="15" hidden="1" thickBot="1">
      <c r="A550" s="302">
        <v>45509</v>
      </c>
      <c r="B550" s="304">
        <v>4313225</v>
      </c>
      <c r="C550" s="303"/>
      <c r="D550" s="305" t="s">
        <v>1288</v>
      </c>
      <c r="E550" s="304">
        <v>58581914</v>
      </c>
      <c r="F550" s="305">
        <v>61603875</v>
      </c>
      <c r="G550" s="305" t="s">
        <v>1246</v>
      </c>
    </row>
    <row r="551" spans="1:7" ht="15" hidden="1" thickBot="1">
      <c r="A551" s="302">
        <v>45509</v>
      </c>
      <c r="B551" s="304">
        <v>652163</v>
      </c>
      <c r="C551" s="303"/>
      <c r="D551" s="305" t="s">
        <v>1409</v>
      </c>
      <c r="E551" s="304">
        <v>54268689</v>
      </c>
      <c r="F551" s="305">
        <v>705870</v>
      </c>
      <c r="G551" s="305" t="s">
        <v>1246</v>
      </c>
    </row>
    <row r="552" spans="1:7" ht="15" hidden="1" thickBot="1">
      <c r="A552" s="302">
        <v>45509</v>
      </c>
      <c r="B552" s="304">
        <v>303450</v>
      </c>
      <c r="C552" s="303"/>
      <c r="D552" s="305" t="s">
        <v>1386</v>
      </c>
      <c r="E552" s="304">
        <v>53616526</v>
      </c>
      <c r="F552" s="305">
        <v>0</v>
      </c>
      <c r="G552" s="305" t="s">
        <v>1246</v>
      </c>
    </row>
    <row r="553" spans="1:7" ht="15" hidden="1" thickBot="1">
      <c r="A553" s="302">
        <v>45509</v>
      </c>
      <c r="B553" s="304">
        <v>240852</v>
      </c>
      <c r="C553" s="303"/>
      <c r="D553" s="305" t="s">
        <v>1410</v>
      </c>
      <c r="E553" s="304">
        <v>58822766</v>
      </c>
      <c r="F553" s="305">
        <v>0</v>
      </c>
      <c r="G553" s="305" t="s">
        <v>1246</v>
      </c>
    </row>
    <row r="554" spans="1:7" ht="15" hidden="1" thickBot="1">
      <c r="A554" s="302">
        <v>45509</v>
      </c>
      <c r="B554" s="304">
        <v>1310904</v>
      </c>
      <c r="C554" s="303"/>
      <c r="D554" s="305" t="s">
        <v>1289</v>
      </c>
      <c r="E554" s="304">
        <v>53313076</v>
      </c>
      <c r="F554" s="305">
        <v>0</v>
      </c>
      <c r="G554" s="305" t="s">
        <v>1246</v>
      </c>
    </row>
    <row r="555" spans="1:7" ht="15" hidden="1" thickBot="1">
      <c r="A555" s="302">
        <v>45510</v>
      </c>
      <c r="B555" s="304">
        <v>529550</v>
      </c>
      <c r="C555" s="303"/>
      <c r="D555" s="305" t="s">
        <v>1357</v>
      </c>
      <c r="E555" s="304">
        <v>52002172</v>
      </c>
      <c r="F555" s="305">
        <v>0</v>
      </c>
      <c r="G555" s="305" t="s">
        <v>1246</v>
      </c>
    </row>
    <row r="556" spans="1:7" ht="15" hidden="1" thickBot="1">
      <c r="A556" s="302">
        <v>45510</v>
      </c>
      <c r="B556" s="303"/>
      <c r="C556" s="304">
        <v>50404681</v>
      </c>
      <c r="D556" s="305" t="s">
        <v>1376</v>
      </c>
      <c r="E556" s="304">
        <v>46308355</v>
      </c>
      <c r="F556" s="305">
        <v>0</v>
      </c>
      <c r="G556" s="305" t="s">
        <v>1326</v>
      </c>
    </row>
    <row r="557" spans="1:7" ht="15" hidden="1" thickBot="1">
      <c r="A557" s="302">
        <v>45511</v>
      </c>
      <c r="B557" s="304">
        <v>1749365</v>
      </c>
      <c r="C557" s="303"/>
      <c r="D557" s="305" t="s">
        <v>1307</v>
      </c>
      <c r="E557" s="304">
        <v>51312885</v>
      </c>
      <c r="F557" s="305">
        <v>61329170</v>
      </c>
      <c r="G557" s="305" t="s">
        <v>1246</v>
      </c>
    </row>
    <row r="558" spans="1:7" ht="15" hidden="1" thickBot="1">
      <c r="A558" s="302">
        <v>45511</v>
      </c>
      <c r="B558" s="304">
        <v>1694183</v>
      </c>
      <c r="C558" s="303"/>
      <c r="D558" s="305" t="s">
        <v>1380</v>
      </c>
      <c r="E558" s="304">
        <v>49063520</v>
      </c>
      <c r="F558" s="305">
        <v>62241071</v>
      </c>
      <c r="G558" s="305" t="s">
        <v>1246</v>
      </c>
    </row>
    <row r="559" spans="1:7" ht="15" hidden="1" thickBot="1">
      <c r="A559" s="302">
        <v>45511</v>
      </c>
      <c r="B559" s="304">
        <v>1027890</v>
      </c>
      <c r="C559" s="303"/>
      <c r="D559" s="305" t="s">
        <v>1300</v>
      </c>
      <c r="E559" s="304">
        <v>47336245</v>
      </c>
      <c r="F559" s="305">
        <v>0</v>
      </c>
      <c r="G559" s="305" t="s">
        <v>1246</v>
      </c>
    </row>
    <row r="560" spans="1:7" ht="15" hidden="1" thickBot="1">
      <c r="A560" s="302">
        <v>45511</v>
      </c>
      <c r="B560" s="304">
        <v>500000</v>
      </c>
      <c r="C560" s="303"/>
      <c r="D560" s="305" t="s">
        <v>1411</v>
      </c>
      <c r="E560" s="304">
        <v>49563520</v>
      </c>
      <c r="F560" s="305">
        <v>0</v>
      </c>
      <c r="G560" s="305" t="s">
        <v>1246</v>
      </c>
    </row>
    <row r="561" spans="1:7" ht="15" hidden="1" thickBot="1">
      <c r="A561" s="302">
        <v>45511</v>
      </c>
      <c r="B561" s="304">
        <v>157437</v>
      </c>
      <c r="C561" s="303"/>
      <c r="D561" s="305" t="s">
        <v>1338</v>
      </c>
      <c r="E561" s="304">
        <v>51470322</v>
      </c>
      <c r="F561" s="305">
        <v>0</v>
      </c>
      <c r="G561" s="305" t="s">
        <v>1246</v>
      </c>
    </row>
    <row r="562" spans="1:7" ht="15" hidden="1" thickBot="1">
      <c r="A562" s="302">
        <v>45511</v>
      </c>
      <c r="B562" s="304">
        <v>33092</v>
      </c>
      <c r="C562" s="303"/>
      <c r="D562" s="305" t="s">
        <v>1388</v>
      </c>
      <c r="E562" s="304">
        <v>47369337</v>
      </c>
      <c r="F562" s="305">
        <v>72245806</v>
      </c>
      <c r="G562" s="305" t="s">
        <v>1246</v>
      </c>
    </row>
    <row r="563" spans="1:7" ht="15" hidden="1" thickBot="1">
      <c r="A563" s="302">
        <v>45511</v>
      </c>
      <c r="B563" s="304">
        <v>2300</v>
      </c>
      <c r="C563" s="303"/>
      <c r="D563" s="305" t="s">
        <v>1412</v>
      </c>
      <c r="E563" s="304">
        <v>51472622</v>
      </c>
      <c r="F563" s="305">
        <v>70050943</v>
      </c>
      <c r="G563" s="305" t="s">
        <v>1246</v>
      </c>
    </row>
    <row r="564" spans="1:7" ht="15" hidden="1" thickBot="1">
      <c r="A564" s="302">
        <v>45511</v>
      </c>
      <c r="B564" s="304">
        <v>452200</v>
      </c>
      <c r="C564" s="303"/>
      <c r="D564" s="305" t="s">
        <v>1371</v>
      </c>
      <c r="E564" s="304">
        <v>96713036</v>
      </c>
      <c r="F564" s="305">
        <v>6101011</v>
      </c>
      <c r="G564" s="305" t="s">
        <v>1246</v>
      </c>
    </row>
    <row r="565" spans="1:7" ht="15" hidden="1" thickBot="1">
      <c r="A565" s="302">
        <v>45512</v>
      </c>
      <c r="B565" s="303"/>
      <c r="C565" s="304">
        <v>47998770</v>
      </c>
      <c r="D565" s="305" t="s">
        <v>1376</v>
      </c>
      <c r="E565" s="304">
        <v>96260836</v>
      </c>
      <c r="F565" s="305">
        <v>0</v>
      </c>
      <c r="G565" s="305" t="s">
        <v>1326</v>
      </c>
    </row>
    <row r="566" spans="1:7" ht="15" hidden="1" thickBot="1">
      <c r="A566" s="302">
        <v>45513</v>
      </c>
      <c r="B566" s="304">
        <v>7000000</v>
      </c>
      <c r="C566" s="303"/>
      <c r="D566" s="305" t="s">
        <v>1355</v>
      </c>
      <c r="E566" s="304">
        <v>128206597</v>
      </c>
      <c r="F566" s="305">
        <v>0</v>
      </c>
      <c r="G566" s="305" t="s">
        <v>1246</v>
      </c>
    </row>
    <row r="567" spans="1:7" ht="15" hidden="1" thickBot="1">
      <c r="A567" s="302">
        <v>45516</v>
      </c>
      <c r="B567" s="304">
        <v>5985146</v>
      </c>
      <c r="C567" s="303"/>
      <c r="D567" s="305" t="s">
        <v>1319</v>
      </c>
      <c r="E567" s="304">
        <v>141996327</v>
      </c>
      <c r="F567" s="305">
        <v>25536754</v>
      </c>
      <c r="G567" s="305" t="s">
        <v>1246</v>
      </c>
    </row>
    <row r="568" spans="1:7" ht="15" hidden="1" thickBot="1">
      <c r="A568" s="302">
        <v>45516</v>
      </c>
      <c r="B568" s="304">
        <v>2820000</v>
      </c>
      <c r="C568" s="303"/>
      <c r="D568" s="305" t="s">
        <v>1397</v>
      </c>
      <c r="E568" s="304">
        <v>134973037</v>
      </c>
      <c r="F568" s="305">
        <v>85047779</v>
      </c>
      <c r="G568" s="305" t="s">
        <v>1246</v>
      </c>
    </row>
    <row r="569" spans="1:7" ht="15" hidden="1" thickBot="1">
      <c r="A569" s="302">
        <v>45516</v>
      </c>
      <c r="B569" s="304">
        <v>2612603</v>
      </c>
      <c r="C569" s="303"/>
      <c r="D569" s="305" t="s">
        <v>1312</v>
      </c>
      <c r="E569" s="304">
        <v>132153037</v>
      </c>
      <c r="F569" s="305">
        <v>0</v>
      </c>
      <c r="G569" s="305" t="s">
        <v>1246</v>
      </c>
    </row>
    <row r="570" spans="1:7" ht="15" hidden="1" thickBot="1">
      <c r="A570" s="302">
        <v>45516</v>
      </c>
      <c r="B570" s="304">
        <v>1388477</v>
      </c>
      <c r="C570" s="303"/>
      <c r="D570" s="305" t="s">
        <v>1290</v>
      </c>
      <c r="E570" s="304">
        <v>144259606</v>
      </c>
      <c r="F570" s="305">
        <v>0</v>
      </c>
      <c r="G570" s="305" t="s">
        <v>1246</v>
      </c>
    </row>
    <row r="571" spans="1:7" ht="15" hidden="1" thickBot="1">
      <c r="A571" s="302">
        <v>45516</v>
      </c>
      <c r="B571" s="304">
        <v>1038144</v>
      </c>
      <c r="C571" s="303"/>
      <c r="D571" s="305" t="s">
        <v>1377</v>
      </c>
      <c r="E571" s="304">
        <v>136011181</v>
      </c>
      <c r="F571" s="305">
        <v>75139934</v>
      </c>
      <c r="G571" s="305" t="s">
        <v>1246</v>
      </c>
    </row>
    <row r="572" spans="1:7" ht="15" hidden="1" thickBot="1">
      <c r="A572" s="302">
        <v>45516</v>
      </c>
      <c r="B572" s="304">
        <v>874802</v>
      </c>
      <c r="C572" s="303"/>
      <c r="D572" s="305" t="s">
        <v>1328</v>
      </c>
      <c r="E572" s="304">
        <v>142871129</v>
      </c>
      <c r="F572" s="305">
        <v>0</v>
      </c>
      <c r="G572" s="305" t="s">
        <v>1246</v>
      </c>
    </row>
    <row r="573" spans="1:7" ht="15" hidden="1" thickBot="1">
      <c r="A573" s="302">
        <v>45516</v>
      </c>
      <c r="B573" s="304">
        <v>506940</v>
      </c>
      <c r="C573" s="303"/>
      <c r="D573" s="305" t="s">
        <v>1348</v>
      </c>
      <c r="E573" s="304">
        <v>128713537</v>
      </c>
      <c r="F573" s="305">
        <v>0</v>
      </c>
      <c r="G573" s="305" t="s">
        <v>1246</v>
      </c>
    </row>
    <row r="574" spans="1:7" ht="15" hidden="1" thickBot="1">
      <c r="A574" s="302">
        <v>45516</v>
      </c>
      <c r="B574" s="304">
        <v>437767</v>
      </c>
      <c r="C574" s="303"/>
      <c r="D574" s="305" t="s">
        <v>1410</v>
      </c>
      <c r="E574" s="304">
        <v>129151304</v>
      </c>
      <c r="F574" s="305">
        <v>0</v>
      </c>
      <c r="G574" s="305" t="s">
        <v>1246</v>
      </c>
    </row>
    <row r="575" spans="1:7" ht="15" hidden="1" thickBot="1">
      <c r="A575" s="302">
        <v>45516</v>
      </c>
      <c r="B575" s="304">
        <v>389130</v>
      </c>
      <c r="C575" s="303"/>
      <c r="D575" s="305" t="s">
        <v>1381</v>
      </c>
      <c r="E575" s="304">
        <v>129540434</v>
      </c>
      <c r="F575" s="305">
        <v>0</v>
      </c>
      <c r="G575" s="305" t="s">
        <v>1246</v>
      </c>
    </row>
    <row r="576" spans="1:7" ht="15" hidden="1" thickBot="1">
      <c r="A576" s="302">
        <v>45516</v>
      </c>
      <c r="B576" s="304">
        <v>300000</v>
      </c>
      <c r="C576" s="303"/>
      <c r="D576" s="305" t="s">
        <v>1413</v>
      </c>
      <c r="E576" s="304">
        <v>121206597</v>
      </c>
      <c r="F576" s="305">
        <v>0</v>
      </c>
      <c r="G576" s="305" t="s">
        <v>1246</v>
      </c>
    </row>
    <row r="577" spans="1:7" ht="15" hidden="1" thickBot="1">
      <c r="A577" s="302">
        <v>45517</v>
      </c>
      <c r="B577" s="304">
        <v>156366</v>
      </c>
      <c r="C577" s="303"/>
      <c r="D577" s="305" t="s">
        <v>1304</v>
      </c>
      <c r="E577" s="304">
        <v>120906597</v>
      </c>
      <c r="F577" s="305">
        <v>0</v>
      </c>
      <c r="G577" s="305" t="s">
        <v>1246</v>
      </c>
    </row>
    <row r="578" spans="1:7" ht="15" hidden="1" thickBot="1">
      <c r="A578" s="302">
        <v>45517</v>
      </c>
      <c r="B578" s="304">
        <v>7000000</v>
      </c>
      <c r="C578" s="303"/>
      <c r="D578" s="305" t="s">
        <v>1414</v>
      </c>
      <c r="E578" s="304">
        <v>120629491</v>
      </c>
      <c r="F578" s="305">
        <v>0</v>
      </c>
      <c r="G578" s="305" t="s">
        <v>1246</v>
      </c>
    </row>
    <row r="579" spans="1:7" ht="15" hidden="1" thickBot="1">
      <c r="A579" s="302">
        <v>45520</v>
      </c>
      <c r="B579" s="304">
        <v>1707540</v>
      </c>
      <c r="C579" s="303"/>
      <c r="D579" s="305" t="s">
        <v>1415</v>
      </c>
      <c r="E579" s="304">
        <v>113058171</v>
      </c>
      <c r="F579" s="305">
        <v>20273747</v>
      </c>
      <c r="G579" s="305" t="s">
        <v>1246</v>
      </c>
    </row>
    <row r="580" spans="1:7" ht="15" hidden="1" thickBot="1">
      <c r="A580" s="302">
        <v>45520</v>
      </c>
      <c r="B580" s="304">
        <v>300000</v>
      </c>
      <c r="C580" s="303"/>
      <c r="D580" s="305" t="s">
        <v>1413</v>
      </c>
      <c r="E580" s="304">
        <v>113629491</v>
      </c>
      <c r="F580" s="305">
        <v>0</v>
      </c>
      <c r="G580" s="305" t="s">
        <v>1246</v>
      </c>
    </row>
    <row r="581" spans="1:7" ht="15" hidden="1" thickBot="1">
      <c r="A581" s="302">
        <v>45520</v>
      </c>
      <c r="B581" s="304">
        <v>271320</v>
      </c>
      <c r="C581" s="303"/>
      <c r="D581" s="305" t="s">
        <v>1348</v>
      </c>
      <c r="E581" s="304">
        <v>113329491</v>
      </c>
      <c r="F581" s="305">
        <v>0</v>
      </c>
      <c r="G581" s="305" t="s">
        <v>1246</v>
      </c>
    </row>
    <row r="582" spans="1:7" ht="15" hidden="1" thickBot="1">
      <c r="A582" s="302">
        <v>45520</v>
      </c>
      <c r="B582" s="304">
        <v>120740</v>
      </c>
      <c r="C582" s="303"/>
      <c r="D582" s="305" t="s">
        <v>1309</v>
      </c>
      <c r="E582" s="304">
        <v>120750231</v>
      </c>
      <c r="F582" s="305">
        <v>0</v>
      </c>
      <c r="G582" s="305" t="s">
        <v>1246</v>
      </c>
    </row>
    <row r="583" spans="1:7" ht="15" hidden="1" thickBot="1">
      <c r="A583" s="302">
        <v>45520</v>
      </c>
      <c r="B583" s="304">
        <v>7000000</v>
      </c>
      <c r="C583" s="303"/>
      <c r="D583" s="305" t="s">
        <v>1355</v>
      </c>
      <c r="E583" s="304">
        <v>111350631</v>
      </c>
      <c r="F583" s="305">
        <v>0</v>
      </c>
      <c r="G583" s="305" t="s">
        <v>1246</v>
      </c>
    </row>
    <row r="584" spans="1:7" ht="15" hidden="1" thickBot="1">
      <c r="A584" s="302">
        <v>45523</v>
      </c>
      <c r="B584" s="304">
        <v>7000000</v>
      </c>
      <c r="C584" s="303"/>
      <c r="D584" s="305" t="s">
        <v>1355</v>
      </c>
      <c r="E584" s="304">
        <v>104350631</v>
      </c>
      <c r="F584" s="305">
        <v>0</v>
      </c>
      <c r="G584" s="305" t="s">
        <v>1246</v>
      </c>
    </row>
    <row r="585" spans="1:7" ht="15" hidden="1" thickBot="1">
      <c r="A585" s="302">
        <v>45523</v>
      </c>
      <c r="B585" s="304">
        <v>7000000</v>
      </c>
      <c r="C585" s="303"/>
      <c r="D585" s="305" t="s">
        <v>1355</v>
      </c>
      <c r="E585" s="304">
        <v>97350631</v>
      </c>
      <c r="F585" s="305">
        <v>0</v>
      </c>
      <c r="G585" s="305" t="s">
        <v>1246</v>
      </c>
    </row>
    <row r="586" spans="1:7" ht="15" hidden="1" thickBot="1">
      <c r="A586" s="302">
        <v>45523</v>
      </c>
      <c r="B586" s="304">
        <v>3235220</v>
      </c>
      <c r="C586" s="303"/>
      <c r="D586" s="305" t="s">
        <v>1293</v>
      </c>
      <c r="E586" s="304">
        <v>90350631</v>
      </c>
      <c r="F586" s="305">
        <v>0</v>
      </c>
      <c r="G586" s="305" t="s">
        <v>1246</v>
      </c>
    </row>
    <row r="587" spans="1:7" ht="15" hidden="1" thickBot="1">
      <c r="A587" s="302">
        <v>45523</v>
      </c>
      <c r="B587" s="303"/>
      <c r="C587" s="304">
        <v>102390670</v>
      </c>
      <c r="D587" s="305" t="s">
        <v>1376</v>
      </c>
      <c r="E587" s="304">
        <v>59873766</v>
      </c>
      <c r="F587" s="305">
        <v>0</v>
      </c>
      <c r="G587" s="305" t="s">
        <v>1326</v>
      </c>
    </row>
    <row r="588" spans="1:7" ht="15" hidden="1" thickBot="1">
      <c r="A588" s="302">
        <v>45525</v>
      </c>
      <c r="B588" s="304">
        <v>7000000</v>
      </c>
      <c r="C588" s="303"/>
      <c r="D588" s="305" t="s">
        <v>1387</v>
      </c>
      <c r="E588" s="304">
        <v>79826992</v>
      </c>
      <c r="F588" s="305">
        <v>1702947</v>
      </c>
      <c r="G588" s="305" t="s">
        <v>1246</v>
      </c>
    </row>
    <row r="589" spans="1:7" ht="15" hidden="1" thickBot="1">
      <c r="A589" s="302">
        <v>45525</v>
      </c>
      <c r="B589" s="304">
        <v>5274362</v>
      </c>
      <c r="C589" s="303"/>
      <c r="D589" s="305" t="s">
        <v>1377</v>
      </c>
      <c r="E589" s="304">
        <v>65148128</v>
      </c>
      <c r="F589" s="305">
        <v>75139934</v>
      </c>
      <c r="G589" s="305" t="s">
        <v>1246</v>
      </c>
    </row>
    <row r="590" spans="1:7" ht="15" hidden="1" thickBot="1">
      <c r="A590" s="302">
        <v>45525</v>
      </c>
      <c r="B590" s="304">
        <v>5000000</v>
      </c>
      <c r="C590" s="303"/>
      <c r="D590" s="305" t="s">
        <v>1377</v>
      </c>
      <c r="E590" s="304">
        <v>70148128</v>
      </c>
      <c r="F590" s="305">
        <v>75139934</v>
      </c>
      <c r="G590" s="305" t="s">
        <v>1246</v>
      </c>
    </row>
    <row r="591" spans="1:7" ht="15" hidden="1" thickBot="1">
      <c r="A591" s="302">
        <v>45525</v>
      </c>
      <c r="B591" s="304">
        <v>4399206</v>
      </c>
      <c r="C591" s="303"/>
      <c r="D591" s="305" t="s">
        <v>1387</v>
      </c>
      <c r="E591" s="304">
        <v>84226198</v>
      </c>
      <c r="F591" s="305">
        <v>1702947</v>
      </c>
      <c r="G591" s="305" t="s">
        <v>1246</v>
      </c>
    </row>
    <row r="592" spans="1:7" ht="15" hidden="1" thickBot="1">
      <c r="A592" s="302">
        <v>45525</v>
      </c>
      <c r="B592" s="304">
        <v>1990896</v>
      </c>
      <c r="C592" s="303"/>
      <c r="D592" s="305" t="s">
        <v>1410</v>
      </c>
      <c r="E592" s="304">
        <v>86827526</v>
      </c>
      <c r="F592" s="305">
        <v>0</v>
      </c>
      <c r="G592" s="305" t="s">
        <v>1246</v>
      </c>
    </row>
    <row r="593" spans="1:7" ht="15" hidden="1" thickBot="1">
      <c r="A593" s="302">
        <v>45525</v>
      </c>
      <c r="B593" s="304">
        <v>1339432</v>
      </c>
      <c r="C593" s="303"/>
      <c r="D593" s="305" t="s">
        <v>1291</v>
      </c>
      <c r="E593" s="304">
        <v>72826992</v>
      </c>
      <c r="F593" s="305">
        <v>400563718</v>
      </c>
      <c r="G593" s="305" t="s">
        <v>1246</v>
      </c>
    </row>
    <row r="594" spans="1:7" ht="15" hidden="1" thickBot="1">
      <c r="A594" s="302">
        <v>45525</v>
      </c>
      <c r="B594" s="304">
        <v>1339432</v>
      </c>
      <c r="C594" s="303"/>
      <c r="D594" s="305" t="s">
        <v>1291</v>
      </c>
      <c r="E594" s="304">
        <v>71487560</v>
      </c>
      <c r="F594" s="305">
        <v>400563718</v>
      </c>
      <c r="G594" s="305" t="s">
        <v>1246</v>
      </c>
    </row>
    <row r="595" spans="1:7" ht="15" hidden="1" thickBot="1">
      <c r="A595" s="302">
        <v>45525</v>
      </c>
      <c r="B595" s="304">
        <v>561701</v>
      </c>
      <c r="C595" s="303"/>
      <c r="D595" s="305" t="s">
        <v>1312</v>
      </c>
      <c r="E595" s="304">
        <v>84787899</v>
      </c>
      <c r="F595" s="305">
        <v>0</v>
      </c>
      <c r="G595" s="305" t="s">
        <v>1246</v>
      </c>
    </row>
    <row r="596" spans="1:7" ht="15" hidden="1" thickBot="1">
      <c r="A596" s="302">
        <v>45525</v>
      </c>
      <c r="B596" s="304">
        <v>287885</v>
      </c>
      <c r="C596" s="303"/>
      <c r="D596" s="305" t="s">
        <v>1416</v>
      </c>
      <c r="E596" s="304">
        <v>87115411</v>
      </c>
      <c r="F596" s="305">
        <v>93408357</v>
      </c>
      <c r="G596" s="305" t="s">
        <v>1246</v>
      </c>
    </row>
    <row r="597" spans="1:7" ht="15" hidden="1" thickBot="1">
      <c r="A597" s="302">
        <v>45525</v>
      </c>
      <c r="B597" s="304">
        <v>48731</v>
      </c>
      <c r="C597" s="303"/>
      <c r="D597" s="305" t="s">
        <v>1344</v>
      </c>
      <c r="E597" s="304">
        <v>84836630</v>
      </c>
      <c r="F597" s="305">
        <v>0</v>
      </c>
      <c r="G597" s="305" t="s">
        <v>1246</v>
      </c>
    </row>
    <row r="598" spans="1:7" ht="15" hidden="1" thickBot="1">
      <c r="A598" s="302">
        <v>45525</v>
      </c>
      <c r="B598" s="304">
        <v>5785479</v>
      </c>
      <c r="C598" s="303"/>
      <c r="D598" s="305" t="s">
        <v>1288</v>
      </c>
      <c r="E598" s="304">
        <v>162264436</v>
      </c>
      <c r="F598" s="305">
        <v>61603875</v>
      </c>
      <c r="G598" s="305" t="s">
        <v>1246</v>
      </c>
    </row>
    <row r="599" spans="1:7" ht="15" hidden="1" thickBot="1">
      <c r="A599" s="302">
        <v>45526</v>
      </c>
      <c r="B599" s="304">
        <v>3122000</v>
      </c>
      <c r="C599" s="303"/>
      <c r="D599" s="305" t="s">
        <v>1417</v>
      </c>
      <c r="E599" s="304">
        <v>153281506</v>
      </c>
      <c r="F599" s="305">
        <v>0</v>
      </c>
      <c r="G599" s="305" t="s">
        <v>1246</v>
      </c>
    </row>
    <row r="600" spans="1:7" ht="15" hidden="1" thickBot="1">
      <c r="A600" s="302">
        <v>45526</v>
      </c>
      <c r="B600" s="304">
        <v>2751773</v>
      </c>
      <c r="C600" s="303"/>
      <c r="D600" s="305" t="s">
        <v>1332</v>
      </c>
      <c r="E600" s="304">
        <v>150159506</v>
      </c>
      <c r="F600" s="305">
        <v>0</v>
      </c>
      <c r="G600" s="305" t="s">
        <v>1246</v>
      </c>
    </row>
    <row r="601" spans="1:7" ht="15" hidden="1" thickBot="1">
      <c r="A601" s="302">
        <v>45526</v>
      </c>
      <c r="B601" s="304">
        <v>1922751</v>
      </c>
      <c r="C601" s="303"/>
      <c r="D601" s="305" t="s">
        <v>1398</v>
      </c>
      <c r="E601" s="304">
        <v>156111157</v>
      </c>
      <c r="F601" s="305">
        <v>70237466</v>
      </c>
      <c r="G601" s="305" t="s">
        <v>1246</v>
      </c>
    </row>
    <row r="602" spans="1:7" ht="15" hidden="1" thickBot="1">
      <c r="A602" s="302">
        <v>45526</v>
      </c>
      <c r="B602" s="304">
        <v>606900</v>
      </c>
      <c r="C602" s="303"/>
      <c r="D602" s="305" t="s">
        <v>1403</v>
      </c>
      <c r="E602" s="304">
        <v>153888406</v>
      </c>
      <c r="F602" s="305">
        <v>0</v>
      </c>
      <c r="G602" s="305" t="s">
        <v>1246</v>
      </c>
    </row>
    <row r="603" spans="1:7" ht="15" hidden="1" thickBot="1">
      <c r="A603" s="302">
        <v>45526</v>
      </c>
      <c r="B603" s="304">
        <v>590428</v>
      </c>
      <c r="C603" s="303"/>
      <c r="D603" s="305" t="s">
        <v>1353</v>
      </c>
      <c r="E603" s="304">
        <v>147407733</v>
      </c>
      <c r="F603" s="305">
        <v>0</v>
      </c>
      <c r="G603" s="305" t="s">
        <v>1246</v>
      </c>
    </row>
    <row r="604" spans="1:7" ht="15" hidden="1" thickBot="1">
      <c r="A604" s="302">
        <v>45526</v>
      </c>
      <c r="B604" s="304">
        <v>367800</v>
      </c>
      <c r="C604" s="303"/>
      <c r="D604" s="305" t="s">
        <v>1312</v>
      </c>
      <c r="E604" s="304">
        <v>156478957</v>
      </c>
      <c r="F604" s="305">
        <v>0</v>
      </c>
      <c r="G604" s="305" t="s">
        <v>1246</v>
      </c>
    </row>
    <row r="605" spans="1:7" ht="15" hidden="1" thickBot="1">
      <c r="A605" s="302">
        <v>45526</v>
      </c>
      <c r="B605" s="304">
        <v>300000</v>
      </c>
      <c r="C605" s="303"/>
      <c r="D605" s="305" t="s">
        <v>1413</v>
      </c>
      <c r="E605" s="304">
        <v>154188406</v>
      </c>
      <c r="F605" s="305">
        <v>0</v>
      </c>
      <c r="G605" s="305" t="s">
        <v>1246</v>
      </c>
    </row>
    <row r="606" spans="1:7" ht="15" hidden="1" thickBot="1">
      <c r="A606" s="302">
        <v>45526</v>
      </c>
      <c r="B606" s="304">
        <v>868240</v>
      </c>
      <c r="C606" s="303"/>
      <c r="D606" s="305" t="s">
        <v>1388</v>
      </c>
      <c r="E606" s="304">
        <v>146152305</v>
      </c>
      <c r="F606" s="305">
        <v>72245806</v>
      </c>
      <c r="G606" s="305" t="s">
        <v>1246</v>
      </c>
    </row>
    <row r="607" spans="1:7" ht="15" hidden="1" thickBot="1">
      <c r="A607" s="302">
        <v>45527</v>
      </c>
      <c r="B607" s="304">
        <v>665000</v>
      </c>
      <c r="C607" s="303"/>
      <c r="D607" s="305" t="s">
        <v>1418</v>
      </c>
      <c r="E607" s="304">
        <v>146817305</v>
      </c>
      <c r="F607" s="305">
        <v>0</v>
      </c>
      <c r="G607" s="305" t="s">
        <v>1246</v>
      </c>
    </row>
    <row r="608" spans="1:7" ht="15" hidden="1" thickBot="1">
      <c r="A608" s="302">
        <v>45527</v>
      </c>
      <c r="B608" s="304">
        <v>476000</v>
      </c>
      <c r="C608" s="303"/>
      <c r="D608" s="305" t="s">
        <v>1419</v>
      </c>
      <c r="E608" s="304">
        <v>145284065</v>
      </c>
      <c r="F608" s="305">
        <v>0</v>
      </c>
      <c r="G608" s="305" t="s">
        <v>1246</v>
      </c>
    </row>
    <row r="609" spans="1:7" ht="15" hidden="1" thickBot="1">
      <c r="A609" s="302">
        <v>45527</v>
      </c>
      <c r="B609" s="304">
        <v>10000</v>
      </c>
      <c r="C609" s="303"/>
      <c r="D609" s="305" t="s">
        <v>1420</v>
      </c>
      <c r="E609" s="304">
        <v>144808065</v>
      </c>
      <c r="F609" s="305">
        <v>64714015</v>
      </c>
      <c r="G609" s="305" t="s">
        <v>1246</v>
      </c>
    </row>
    <row r="610" spans="1:7" ht="15" hidden="1" thickBot="1">
      <c r="A610" s="302">
        <v>45527</v>
      </c>
      <c r="B610" s="304">
        <v>1615500</v>
      </c>
      <c r="C610" s="303"/>
      <c r="D610" s="305" t="s">
        <v>1420</v>
      </c>
      <c r="E610" s="304">
        <v>144470742</v>
      </c>
      <c r="F610" s="305">
        <v>64714015</v>
      </c>
      <c r="G610" s="305" t="s">
        <v>1246</v>
      </c>
    </row>
    <row r="611" spans="1:7" ht="15" hidden="1" thickBot="1">
      <c r="A611" s="302">
        <v>45530</v>
      </c>
      <c r="B611" s="304">
        <v>327323</v>
      </c>
      <c r="C611" s="303"/>
      <c r="D611" s="305" t="s">
        <v>1413</v>
      </c>
      <c r="E611" s="304">
        <v>144798065</v>
      </c>
      <c r="F611" s="305">
        <v>0</v>
      </c>
      <c r="G611" s="305" t="s">
        <v>1246</v>
      </c>
    </row>
    <row r="612" spans="1:7" ht="15" hidden="1" thickBot="1">
      <c r="A612" s="302">
        <v>45530</v>
      </c>
      <c r="B612" s="304">
        <v>4965029</v>
      </c>
      <c r="C612" s="303"/>
      <c r="D612" s="305" t="s">
        <v>1293</v>
      </c>
      <c r="E612" s="304">
        <v>142855242</v>
      </c>
      <c r="F612" s="305">
        <v>0</v>
      </c>
      <c r="G612" s="305" t="s">
        <v>1246</v>
      </c>
    </row>
    <row r="613" spans="1:7" ht="15" hidden="1" thickBot="1">
      <c r="A613" s="302">
        <v>45531</v>
      </c>
      <c r="B613" s="304">
        <v>7000000</v>
      </c>
      <c r="C613" s="303"/>
      <c r="D613" s="305" t="s">
        <v>1355</v>
      </c>
      <c r="E613" s="304">
        <v>128350630</v>
      </c>
      <c r="F613" s="305">
        <v>0</v>
      </c>
      <c r="G613" s="305" t="s">
        <v>1246</v>
      </c>
    </row>
    <row r="614" spans="1:7" ht="15" hidden="1" thickBot="1">
      <c r="A614" s="302">
        <v>45532</v>
      </c>
      <c r="B614" s="304">
        <v>7000000</v>
      </c>
      <c r="C614" s="303"/>
      <c r="D614" s="305" t="s">
        <v>1355</v>
      </c>
      <c r="E614" s="304">
        <v>121350630</v>
      </c>
      <c r="F614" s="305">
        <v>0</v>
      </c>
      <c r="G614" s="305" t="s">
        <v>1246</v>
      </c>
    </row>
    <row r="615" spans="1:7" ht="15" hidden="1" thickBot="1">
      <c r="A615" s="302">
        <v>45532</v>
      </c>
      <c r="B615" s="304">
        <v>6000000</v>
      </c>
      <c r="C615" s="303"/>
      <c r="D615" s="305" t="s">
        <v>1421</v>
      </c>
      <c r="E615" s="304">
        <v>134350630</v>
      </c>
      <c r="F615" s="305">
        <v>0</v>
      </c>
      <c r="G615" s="305" t="s">
        <v>1246</v>
      </c>
    </row>
    <row r="616" spans="1:7" ht="15" hidden="1" thickBot="1">
      <c r="A616" s="302">
        <v>45532</v>
      </c>
      <c r="B616" s="304">
        <v>1440801</v>
      </c>
      <c r="C616" s="303"/>
      <c r="D616" s="305" t="s">
        <v>1421</v>
      </c>
      <c r="E616" s="304">
        <v>135791431</v>
      </c>
      <c r="F616" s="305">
        <v>0</v>
      </c>
      <c r="G616" s="305" t="s">
        <v>1246</v>
      </c>
    </row>
    <row r="617" spans="1:7" ht="15" hidden="1" thickBot="1">
      <c r="A617" s="302">
        <v>45532</v>
      </c>
      <c r="B617" s="304">
        <v>1300000</v>
      </c>
      <c r="C617" s="303"/>
      <c r="D617" s="305" t="s">
        <v>1418</v>
      </c>
      <c r="E617" s="304">
        <v>137391431</v>
      </c>
      <c r="F617" s="305">
        <v>0</v>
      </c>
      <c r="G617" s="305" t="s">
        <v>1246</v>
      </c>
    </row>
    <row r="618" spans="1:7" ht="15" hidden="1" thickBot="1">
      <c r="A618" s="302">
        <v>45532</v>
      </c>
      <c r="B618" s="304">
        <v>498782</v>
      </c>
      <c r="C618" s="303"/>
      <c r="D618" s="305" t="s">
        <v>1380</v>
      </c>
      <c r="E618" s="304">
        <v>137890213</v>
      </c>
      <c r="F618" s="305">
        <v>62241071</v>
      </c>
      <c r="G618" s="305" t="s">
        <v>1246</v>
      </c>
    </row>
    <row r="619" spans="1:7" ht="15" hidden="1" thickBot="1">
      <c r="A619" s="302">
        <v>45532</v>
      </c>
      <c r="B619" s="304">
        <v>300000</v>
      </c>
      <c r="C619" s="303"/>
      <c r="D619" s="305" t="s">
        <v>1413</v>
      </c>
      <c r="E619" s="304">
        <v>136091431</v>
      </c>
      <c r="F619" s="305">
        <v>0</v>
      </c>
      <c r="G619" s="305" t="s">
        <v>1246</v>
      </c>
    </row>
    <row r="620" spans="1:7" ht="15" hidden="1" thickBot="1">
      <c r="A620" s="302">
        <v>45532</v>
      </c>
      <c r="B620" s="304">
        <v>18602</v>
      </c>
      <c r="C620" s="303"/>
      <c r="D620" s="305" t="s">
        <v>1315</v>
      </c>
      <c r="E620" s="304">
        <v>114317580</v>
      </c>
      <c r="F620" s="305">
        <v>0</v>
      </c>
      <c r="G620" s="305" t="s">
        <v>1246</v>
      </c>
    </row>
    <row r="621" spans="1:7" ht="15" hidden="1" thickBot="1">
      <c r="A621" s="302">
        <v>45532</v>
      </c>
      <c r="B621" s="304">
        <v>33050</v>
      </c>
      <c r="C621" s="303"/>
      <c r="D621" s="305" t="s">
        <v>1422</v>
      </c>
      <c r="E621" s="304">
        <v>114350630</v>
      </c>
      <c r="F621" s="305">
        <v>0</v>
      </c>
      <c r="G621" s="305" t="s">
        <v>1246</v>
      </c>
    </row>
    <row r="622" spans="1:7" ht="15" hidden="1" thickBot="1">
      <c r="A622" s="302">
        <v>45533</v>
      </c>
      <c r="B622" s="304">
        <v>1276406</v>
      </c>
      <c r="C622" s="303"/>
      <c r="D622" s="305" t="s">
        <v>1300</v>
      </c>
      <c r="E622" s="304">
        <v>114001558</v>
      </c>
      <c r="F622" s="305">
        <v>0</v>
      </c>
      <c r="G622" s="305" t="s">
        <v>1246</v>
      </c>
    </row>
    <row r="623" spans="1:7" ht="15" hidden="1" thickBot="1">
      <c r="A623" s="302">
        <v>45534</v>
      </c>
      <c r="B623" s="304">
        <v>1000000</v>
      </c>
      <c r="C623" s="303"/>
      <c r="D623" s="305" t="s">
        <v>1377</v>
      </c>
      <c r="E623" s="304">
        <v>112725152</v>
      </c>
      <c r="F623" s="305">
        <v>75139934</v>
      </c>
      <c r="G623" s="305" t="s">
        <v>1246</v>
      </c>
    </row>
    <row r="624" spans="1:7" ht="15" hidden="1" thickBot="1">
      <c r="A624" s="302">
        <v>45534</v>
      </c>
      <c r="B624" s="304">
        <v>297420</v>
      </c>
      <c r="C624" s="303"/>
      <c r="D624" s="305" t="s">
        <v>1398</v>
      </c>
      <c r="E624" s="304">
        <v>114298978</v>
      </c>
      <c r="F624" s="305">
        <v>70237466</v>
      </c>
      <c r="G624" s="305" t="s">
        <v>1246</v>
      </c>
    </row>
    <row r="625" spans="1:7" ht="15" hidden="1" thickBot="1">
      <c r="A625" s="302">
        <v>45534</v>
      </c>
      <c r="B625" s="304">
        <v>7000000</v>
      </c>
      <c r="C625" s="303"/>
      <c r="D625" s="305" t="s">
        <v>1377</v>
      </c>
      <c r="E625" s="304">
        <v>111249916</v>
      </c>
      <c r="F625" s="305">
        <v>75139934</v>
      </c>
      <c r="G625" s="305" t="s">
        <v>1246</v>
      </c>
    </row>
    <row r="626" spans="1:7" ht="15" hidden="1" thickBot="1">
      <c r="A626" s="302">
        <v>45537</v>
      </c>
      <c r="B626" s="304">
        <v>541772</v>
      </c>
      <c r="C626" s="303"/>
      <c r="D626" s="305" t="s">
        <v>1380</v>
      </c>
      <c r="E626" s="304">
        <v>102913120</v>
      </c>
      <c r="F626" s="305">
        <v>62241071</v>
      </c>
      <c r="G626" s="305" t="s">
        <v>1246</v>
      </c>
    </row>
    <row r="627" spans="1:7" ht="15" hidden="1" thickBot="1">
      <c r="A627" s="302">
        <v>45537</v>
      </c>
      <c r="B627" s="304">
        <v>476536</v>
      </c>
      <c r="C627" s="303"/>
      <c r="D627" s="305" t="s">
        <v>1300</v>
      </c>
      <c r="E627" s="304">
        <v>103778656</v>
      </c>
      <c r="F627" s="305">
        <v>0</v>
      </c>
      <c r="G627" s="305" t="s">
        <v>1246</v>
      </c>
    </row>
    <row r="628" spans="1:7" ht="15" hidden="1" thickBot="1">
      <c r="A628" s="302">
        <v>45537</v>
      </c>
      <c r="B628" s="304">
        <v>471260</v>
      </c>
      <c r="C628" s="303"/>
      <c r="D628" s="305" t="s">
        <v>1348</v>
      </c>
      <c r="E628" s="304">
        <v>104249916</v>
      </c>
      <c r="F628" s="305">
        <v>0</v>
      </c>
      <c r="G628" s="305" t="s">
        <v>1246</v>
      </c>
    </row>
    <row r="629" spans="1:7" ht="15" hidden="1" thickBot="1">
      <c r="A629" s="302">
        <v>45537</v>
      </c>
      <c r="B629" s="304">
        <v>450000</v>
      </c>
      <c r="C629" s="303"/>
      <c r="D629" s="305" t="s">
        <v>1413</v>
      </c>
      <c r="E629" s="304">
        <v>111725152</v>
      </c>
      <c r="F629" s="305">
        <v>0</v>
      </c>
      <c r="G629" s="305" t="s">
        <v>1246</v>
      </c>
    </row>
    <row r="630" spans="1:7" ht="15" hidden="1" thickBot="1">
      <c r="A630" s="302">
        <v>45537</v>
      </c>
      <c r="B630" s="304">
        <v>389000</v>
      </c>
      <c r="C630" s="303"/>
      <c r="D630" s="305" t="s">
        <v>1327</v>
      </c>
      <c r="E630" s="304">
        <v>103302120</v>
      </c>
      <c r="F630" s="305">
        <v>0</v>
      </c>
      <c r="G630" s="305" t="s">
        <v>1246</v>
      </c>
    </row>
    <row r="631" spans="1:7" ht="15" hidden="1" thickBot="1">
      <c r="A631" s="302">
        <v>45537</v>
      </c>
      <c r="B631" s="304">
        <v>25236</v>
      </c>
      <c r="C631" s="303"/>
      <c r="D631" s="305" t="s">
        <v>1377</v>
      </c>
      <c r="E631" s="304">
        <v>111275152</v>
      </c>
      <c r="F631" s="305">
        <v>75139934</v>
      </c>
      <c r="G631" s="305" t="s">
        <v>1246</v>
      </c>
    </row>
    <row r="632" spans="1:7" ht="15" hidden="1" thickBot="1">
      <c r="A632" s="302">
        <v>45537</v>
      </c>
      <c r="B632" s="304">
        <v>10000</v>
      </c>
      <c r="C632" s="303"/>
      <c r="D632" s="305" t="s">
        <v>1380</v>
      </c>
      <c r="E632" s="304">
        <v>102371348</v>
      </c>
      <c r="F632" s="305">
        <v>62241071</v>
      </c>
      <c r="G632" s="305" t="s">
        <v>1246</v>
      </c>
    </row>
    <row r="633" spans="1:7" ht="15" hidden="1" thickBot="1">
      <c r="A633" s="302">
        <v>45537</v>
      </c>
      <c r="B633" s="304">
        <v>2485953</v>
      </c>
      <c r="C633" s="303"/>
      <c r="D633" s="305" t="s">
        <v>1293</v>
      </c>
      <c r="E633" s="304">
        <v>102361348</v>
      </c>
      <c r="F633" s="305">
        <v>0</v>
      </c>
      <c r="G633" s="305" t="s">
        <v>1246</v>
      </c>
    </row>
    <row r="634" spans="1:7" ht="15" hidden="1" thickBot="1">
      <c r="A634" s="302">
        <v>45539</v>
      </c>
      <c r="B634" s="304">
        <v>7000000</v>
      </c>
      <c r="C634" s="303"/>
      <c r="D634" s="305" t="s">
        <v>1302</v>
      </c>
      <c r="E634" s="304">
        <v>90468142</v>
      </c>
      <c r="F634" s="305">
        <v>25709179</v>
      </c>
      <c r="G634" s="305" t="s">
        <v>1246</v>
      </c>
    </row>
    <row r="635" spans="1:7" ht="15" hidden="1" thickBot="1">
      <c r="A635" s="302">
        <v>45540</v>
      </c>
      <c r="B635" s="304">
        <v>5483223</v>
      </c>
      <c r="C635" s="303"/>
      <c r="D635" s="305" t="s">
        <v>1302</v>
      </c>
      <c r="E635" s="304">
        <v>95951365</v>
      </c>
      <c r="F635" s="305">
        <v>25709179</v>
      </c>
      <c r="G635" s="305" t="s">
        <v>1246</v>
      </c>
    </row>
    <row r="636" spans="1:7" ht="15" hidden="1" thickBot="1">
      <c r="A636" s="302">
        <v>45540</v>
      </c>
      <c r="B636" s="304">
        <v>4808491</v>
      </c>
      <c r="C636" s="303"/>
      <c r="D636" s="305" t="s">
        <v>1302</v>
      </c>
      <c r="E636" s="304">
        <v>83468142</v>
      </c>
      <c r="F636" s="305">
        <v>25709179</v>
      </c>
      <c r="G636" s="305" t="s">
        <v>1246</v>
      </c>
    </row>
    <row r="637" spans="1:7" ht="15" hidden="1" thickBot="1">
      <c r="A637" s="302">
        <v>45540</v>
      </c>
      <c r="B637" s="304">
        <v>4287361</v>
      </c>
      <c r="C637" s="303"/>
      <c r="D637" s="305" t="s">
        <v>1302</v>
      </c>
      <c r="E637" s="304">
        <v>75458691</v>
      </c>
      <c r="F637" s="305">
        <v>25709179</v>
      </c>
      <c r="G637" s="305" t="s">
        <v>1246</v>
      </c>
    </row>
    <row r="638" spans="1:7" ht="15" hidden="1" thickBot="1">
      <c r="A638" s="302">
        <v>45540</v>
      </c>
      <c r="B638" s="304">
        <v>3533072</v>
      </c>
      <c r="C638" s="303"/>
      <c r="D638" s="305" t="s">
        <v>1302</v>
      </c>
      <c r="E638" s="304">
        <v>67870710</v>
      </c>
      <c r="F638" s="305">
        <v>25709179</v>
      </c>
      <c r="G638" s="305" t="s">
        <v>1246</v>
      </c>
    </row>
    <row r="639" spans="1:7" ht="15" hidden="1" thickBot="1">
      <c r="A639" s="302">
        <v>45540</v>
      </c>
      <c r="B639" s="304">
        <v>3300620</v>
      </c>
      <c r="C639" s="303"/>
      <c r="D639" s="305" t="s">
        <v>1302</v>
      </c>
      <c r="E639" s="304">
        <v>71171330</v>
      </c>
      <c r="F639" s="305">
        <v>25709179</v>
      </c>
      <c r="G639" s="305" t="s">
        <v>1246</v>
      </c>
    </row>
    <row r="640" spans="1:7" ht="15" hidden="1" thickBot="1">
      <c r="A640" s="302">
        <v>45540</v>
      </c>
      <c r="B640" s="304">
        <v>3200960</v>
      </c>
      <c r="C640" s="303"/>
      <c r="D640" s="305" t="s">
        <v>1302</v>
      </c>
      <c r="E640" s="304">
        <v>78659651</v>
      </c>
      <c r="F640" s="305">
        <v>25709179</v>
      </c>
      <c r="G640" s="305" t="s">
        <v>1246</v>
      </c>
    </row>
    <row r="641" spans="1:7" ht="15" hidden="1" thickBot="1">
      <c r="A641" s="302">
        <v>45540</v>
      </c>
      <c r="B641" s="304">
        <v>2328164</v>
      </c>
      <c r="C641" s="303"/>
      <c r="D641" s="305" t="s">
        <v>1280</v>
      </c>
      <c r="E641" s="304">
        <v>98699123</v>
      </c>
      <c r="F641" s="305">
        <v>0</v>
      </c>
      <c r="G641" s="305" t="s">
        <v>1246</v>
      </c>
    </row>
    <row r="642" spans="1:7" ht="15" hidden="1" thickBot="1">
      <c r="A642" s="302">
        <v>45540</v>
      </c>
      <c r="B642" s="304">
        <v>732602</v>
      </c>
      <c r="C642" s="303"/>
      <c r="D642" s="305" t="s">
        <v>1410</v>
      </c>
      <c r="E642" s="304">
        <v>99731725</v>
      </c>
      <c r="F642" s="305">
        <v>0</v>
      </c>
      <c r="G642" s="305" t="s">
        <v>1246</v>
      </c>
    </row>
    <row r="643" spans="1:7" ht="15" hidden="1" thickBot="1">
      <c r="A643" s="302">
        <v>45540</v>
      </c>
      <c r="B643" s="304">
        <v>419594</v>
      </c>
      <c r="C643" s="303"/>
      <c r="D643" s="305" t="s">
        <v>1338</v>
      </c>
      <c r="E643" s="304">
        <v>96370959</v>
      </c>
      <c r="F643" s="305">
        <v>0</v>
      </c>
      <c r="G643" s="305" t="s">
        <v>1246</v>
      </c>
    </row>
    <row r="644" spans="1:7" ht="15" hidden="1" thickBot="1">
      <c r="A644" s="302">
        <v>45540</v>
      </c>
      <c r="B644" s="304">
        <v>300000</v>
      </c>
      <c r="C644" s="303"/>
      <c r="D644" s="305" t="s">
        <v>1413</v>
      </c>
      <c r="E644" s="304">
        <v>98999123</v>
      </c>
      <c r="F644" s="305">
        <v>0</v>
      </c>
      <c r="G644" s="305" t="s">
        <v>1246</v>
      </c>
    </row>
    <row r="645" spans="1:7" ht="15" hidden="1" thickBot="1">
      <c r="A645" s="302">
        <v>45540</v>
      </c>
      <c r="B645" s="304">
        <v>143670</v>
      </c>
      <c r="C645" s="303"/>
      <c r="D645" s="305" t="s">
        <v>1384</v>
      </c>
      <c r="E645" s="304">
        <v>99875395</v>
      </c>
      <c r="F645" s="305">
        <v>0</v>
      </c>
      <c r="G645" s="305" t="s">
        <v>1246</v>
      </c>
    </row>
    <row r="646" spans="1:7" ht="15" hidden="1" thickBot="1">
      <c r="A646" s="302">
        <v>45540</v>
      </c>
      <c r="B646" s="304">
        <v>287760</v>
      </c>
      <c r="C646" s="303"/>
      <c r="D646" s="305" t="s">
        <v>1416</v>
      </c>
      <c r="E646" s="304">
        <v>64337638</v>
      </c>
      <c r="F646" s="305">
        <v>93408357</v>
      </c>
      <c r="G646" s="305" t="s">
        <v>1246</v>
      </c>
    </row>
    <row r="647" spans="1:7" ht="15" hidden="1" thickBot="1">
      <c r="A647" s="302">
        <v>45541</v>
      </c>
      <c r="B647" s="304">
        <v>4053816</v>
      </c>
      <c r="C647" s="303"/>
      <c r="D647" s="305" t="s">
        <v>1423</v>
      </c>
      <c r="E647" s="304">
        <v>62436978</v>
      </c>
      <c r="F647" s="305">
        <v>95308244</v>
      </c>
      <c r="G647" s="305" t="s">
        <v>1246</v>
      </c>
    </row>
    <row r="648" spans="1:7" ht="15" hidden="1" thickBot="1">
      <c r="A648" s="302">
        <v>45544</v>
      </c>
      <c r="B648" s="304">
        <v>997900</v>
      </c>
      <c r="C648" s="303"/>
      <c r="D648" s="305" t="s">
        <v>1424</v>
      </c>
      <c r="E648" s="304">
        <v>63434878</v>
      </c>
      <c r="F648" s="305">
        <v>91001306</v>
      </c>
      <c r="G648" s="305" t="s">
        <v>1246</v>
      </c>
    </row>
    <row r="649" spans="1:7" ht="15" hidden="1" thickBot="1">
      <c r="A649" s="302">
        <v>45544</v>
      </c>
      <c r="B649" s="304">
        <v>615000</v>
      </c>
      <c r="C649" s="303"/>
      <c r="D649" s="305" t="s">
        <v>1418</v>
      </c>
      <c r="E649" s="304">
        <v>64049878</v>
      </c>
      <c r="F649" s="305">
        <v>0</v>
      </c>
      <c r="G649" s="305" t="s">
        <v>1246</v>
      </c>
    </row>
    <row r="650" spans="1:7" ht="15" hidden="1" thickBot="1">
      <c r="A650" s="302">
        <v>45544</v>
      </c>
      <c r="B650" s="304">
        <v>349574</v>
      </c>
      <c r="C650" s="303"/>
      <c r="D650" s="305" t="s">
        <v>1279</v>
      </c>
      <c r="E650" s="304">
        <v>58083162</v>
      </c>
      <c r="F650" s="305">
        <v>0</v>
      </c>
      <c r="G650" s="305" t="s">
        <v>1246</v>
      </c>
    </row>
    <row r="651" spans="1:7" ht="15" hidden="1" thickBot="1">
      <c r="A651" s="302">
        <v>45544</v>
      </c>
      <c r="B651" s="304">
        <v>300000</v>
      </c>
      <c r="C651" s="303"/>
      <c r="D651" s="305" t="s">
        <v>1413</v>
      </c>
      <c r="E651" s="304">
        <v>58383162</v>
      </c>
      <c r="F651" s="305">
        <v>0</v>
      </c>
      <c r="G651" s="305" t="s">
        <v>1246</v>
      </c>
    </row>
    <row r="652" spans="1:7" ht="15" hidden="1" thickBot="1">
      <c r="A652" s="302">
        <v>45544</v>
      </c>
      <c r="B652" s="304">
        <v>300000</v>
      </c>
      <c r="C652" s="303"/>
      <c r="D652" s="305" t="s">
        <v>1413</v>
      </c>
      <c r="E652" s="304">
        <v>57733588</v>
      </c>
      <c r="F652" s="305">
        <v>0</v>
      </c>
      <c r="G652" s="305" t="s">
        <v>1246</v>
      </c>
    </row>
    <row r="653" spans="1:7" ht="15" hidden="1" thickBot="1">
      <c r="A653" s="302">
        <v>45545</v>
      </c>
      <c r="B653" s="304">
        <v>295000</v>
      </c>
      <c r="C653" s="303"/>
      <c r="D653" s="305" t="s">
        <v>1400</v>
      </c>
      <c r="E653" s="304">
        <v>57433588</v>
      </c>
      <c r="F653" s="305">
        <v>0</v>
      </c>
      <c r="G653" s="305" t="s">
        <v>1246</v>
      </c>
    </row>
    <row r="654" spans="1:7" ht="15" hidden="1" thickBot="1">
      <c r="A654" s="302">
        <v>45546</v>
      </c>
      <c r="B654" s="304">
        <v>295000</v>
      </c>
      <c r="C654" s="303"/>
      <c r="D654" s="305" t="s">
        <v>1400</v>
      </c>
      <c r="E654" s="304">
        <v>57138588</v>
      </c>
      <c r="F654" s="305">
        <v>0</v>
      </c>
      <c r="G654" s="305" t="s">
        <v>1246</v>
      </c>
    </row>
    <row r="655" spans="1:7" ht="15" hidden="1" thickBot="1">
      <c r="A655" s="302">
        <v>45546</v>
      </c>
      <c r="B655" s="304">
        <v>3026003</v>
      </c>
      <c r="C655" s="303"/>
      <c r="D655" s="305" t="s">
        <v>1293</v>
      </c>
      <c r="E655" s="304">
        <v>53510986</v>
      </c>
      <c r="F655" s="305">
        <v>0</v>
      </c>
      <c r="G655" s="305" t="s">
        <v>1246</v>
      </c>
    </row>
    <row r="656" spans="1:7" ht="15" hidden="1" thickBot="1">
      <c r="A656" s="302">
        <v>45547</v>
      </c>
      <c r="B656" s="304">
        <v>1496349</v>
      </c>
      <c r="C656" s="303"/>
      <c r="D656" s="305" t="s">
        <v>1380</v>
      </c>
      <c r="E656" s="304">
        <v>56367232</v>
      </c>
      <c r="F656" s="305">
        <v>62241071</v>
      </c>
      <c r="G656" s="305" t="s">
        <v>1246</v>
      </c>
    </row>
    <row r="657" spans="1:7" ht="15" hidden="1" thickBot="1">
      <c r="A657" s="302">
        <v>45547</v>
      </c>
      <c r="B657" s="304">
        <v>1359897</v>
      </c>
      <c r="C657" s="303"/>
      <c r="D657" s="305" t="s">
        <v>1290</v>
      </c>
      <c r="E657" s="304">
        <v>54870883</v>
      </c>
      <c r="F657" s="305">
        <v>0</v>
      </c>
      <c r="G657" s="305" t="s">
        <v>1246</v>
      </c>
    </row>
    <row r="658" spans="1:7" ht="15" hidden="1" thickBot="1">
      <c r="A658" s="302">
        <v>45547</v>
      </c>
      <c r="B658" s="304">
        <v>476356</v>
      </c>
      <c r="C658" s="303"/>
      <c r="D658" s="305" t="s">
        <v>1300</v>
      </c>
      <c r="E658" s="304">
        <v>56843588</v>
      </c>
      <c r="F658" s="305">
        <v>0</v>
      </c>
      <c r="G658" s="305" t="s">
        <v>1246</v>
      </c>
    </row>
    <row r="659" spans="1:7" ht="15" hidden="1" thickBot="1">
      <c r="A659" s="302">
        <v>45547</v>
      </c>
      <c r="B659" s="304">
        <v>189900</v>
      </c>
      <c r="C659" s="303"/>
      <c r="D659" s="305" t="s">
        <v>1425</v>
      </c>
      <c r="E659" s="304">
        <v>50484983</v>
      </c>
      <c r="F659" s="305">
        <v>0</v>
      </c>
      <c r="G659" s="305" t="s">
        <v>1246</v>
      </c>
    </row>
    <row r="660" spans="1:7" ht="15" hidden="1" thickBot="1">
      <c r="A660" s="302">
        <v>45547</v>
      </c>
      <c r="B660" s="303"/>
      <c r="C660" s="304">
        <v>40000</v>
      </c>
      <c r="D660" s="305" t="s">
        <v>1426</v>
      </c>
      <c r="E660" s="304">
        <v>50295083</v>
      </c>
      <c r="F660" s="305">
        <v>0</v>
      </c>
      <c r="G660" s="305" t="s">
        <v>1246</v>
      </c>
    </row>
    <row r="661" spans="1:7" ht="15" hidden="1" thickBot="1">
      <c r="A661" s="302">
        <v>45548</v>
      </c>
      <c r="B661" s="303"/>
      <c r="C661" s="304">
        <v>7518345</v>
      </c>
      <c r="D661" s="305" t="s">
        <v>1426</v>
      </c>
      <c r="E661" s="304">
        <v>46771386</v>
      </c>
      <c r="F661" s="305">
        <v>0</v>
      </c>
      <c r="G661" s="305" t="s">
        <v>1246</v>
      </c>
    </row>
    <row r="662" spans="1:7" ht="15" hidden="1" thickBot="1">
      <c r="A662" s="302">
        <v>45551</v>
      </c>
      <c r="B662" s="303"/>
      <c r="C662" s="304">
        <v>7518345</v>
      </c>
      <c r="D662" s="305" t="s">
        <v>1426</v>
      </c>
      <c r="E662" s="304">
        <v>54289731</v>
      </c>
      <c r="F662" s="305">
        <v>0</v>
      </c>
      <c r="G662" s="305" t="s">
        <v>1246</v>
      </c>
    </row>
    <row r="663" spans="1:7" ht="15" hidden="1" thickBot="1">
      <c r="A663" s="302">
        <v>45551</v>
      </c>
      <c r="B663" s="304">
        <v>2400000</v>
      </c>
      <c r="C663" s="303"/>
      <c r="D663" s="305" t="s">
        <v>1427</v>
      </c>
      <c r="E663" s="304">
        <v>49171386</v>
      </c>
      <c r="F663" s="305">
        <v>78471638</v>
      </c>
      <c r="G663" s="305" t="s">
        <v>1246</v>
      </c>
    </row>
    <row r="664" spans="1:7" ht="15" hidden="1" thickBot="1">
      <c r="A664" s="302">
        <v>45551</v>
      </c>
      <c r="B664" s="304">
        <v>368297</v>
      </c>
      <c r="C664" s="303"/>
      <c r="D664" s="305" t="s">
        <v>1381</v>
      </c>
      <c r="E664" s="304">
        <v>50335083</v>
      </c>
      <c r="F664" s="305">
        <v>0</v>
      </c>
      <c r="G664" s="305" t="s">
        <v>1246</v>
      </c>
    </row>
    <row r="665" spans="1:7" ht="15" hidden="1" thickBot="1">
      <c r="A665" s="302">
        <v>45551</v>
      </c>
      <c r="B665" s="304">
        <v>311500</v>
      </c>
      <c r="C665" s="303"/>
      <c r="D665" s="305" t="s">
        <v>1428</v>
      </c>
      <c r="E665" s="304">
        <v>49966786</v>
      </c>
      <c r="F665" s="305">
        <v>0</v>
      </c>
      <c r="G665" s="305" t="s">
        <v>1246</v>
      </c>
    </row>
    <row r="666" spans="1:7" ht="15" hidden="1" thickBot="1">
      <c r="A666" s="302">
        <v>45551</v>
      </c>
      <c r="B666" s="304">
        <v>300000</v>
      </c>
      <c r="C666" s="303"/>
      <c r="D666" s="305" t="s">
        <v>1413</v>
      </c>
      <c r="E666" s="304">
        <v>49655286</v>
      </c>
      <c r="F666" s="305">
        <v>0</v>
      </c>
      <c r="G666" s="305" t="s">
        <v>1246</v>
      </c>
    </row>
    <row r="667" spans="1:7" ht="15" hidden="1" thickBot="1">
      <c r="A667" s="302">
        <v>45551</v>
      </c>
      <c r="B667" s="304">
        <v>183900</v>
      </c>
      <c r="C667" s="303"/>
      <c r="D667" s="305" t="s">
        <v>1312</v>
      </c>
      <c r="E667" s="304">
        <v>49355286</v>
      </c>
      <c r="F667" s="305">
        <v>0</v>
      </c>
      <c r="G667" s="305" t="s">
        <v>1246</v>
      </c>
    </row>
    <row r="668" spans="1:7" ht="15" hidden="1" thickBot="1">
      <c r="A668" s="302">
        <v>45551</v>
      </c>
      <c r="B668" s="303"/>
      <c r="C668" s="304">
        <v>91968446</v>
      </c>
      <c r="D668" s="305" t="s">
        <v>1376</v>
      </c>
      <c r="E668" s="304">
        <v>61808076</v>
      </c>
      <c r="F668" s="305">
        <v>0</v>
      </c>
      <c r="G668" s="305" t="s">
        <v>1326</v>
      </c>
    </row>
    <row r="669" spans="1:7" ht="15" hidden="1" thickBot="1">
      <c r="A669" s="302">
        <v>45552</v>
      </c>
      <c r="B669" s="304">
        <v>5766112</v>
      </c>
      <c r="C669" s="303"/>
      <c r="D669" s="305" t="s">
        <v>1302</v>
      </c>
      <c r="E669" s="304">
        <v>149290758</v>
      </c>
      <c r="F669" s="305">
        <v>25709179</v>
      </c>
      <c r="G669" s="305" t="s">
        <v>1246</v>
      </c>
    </row>
    <row r="670" spans="1:7" ht="15" hidden="1" thickBot="1">
      <c r="A670" s="302">
        <v>45552</v>
      </c>
      <c r="B670" s="304">
        <v>5452940</v>
      </c>
      <c r="C670" s="303"/>
      <c r="D670" s="305" t="s">
        <v>1302</v>
      </c>
      <c r="E670" s="304">
        <v>143524646</v>
      </c>
      <c r="F670" s="305">
        <v>25709179</v>
      </c>
      <c r="G670" s="305" t="s">
        <v>1246</v>
      </c>
    </row>
    <row r="671" spans="1:7" ht="15" hidden="1" thickBot="1">
      <c r="A671" s="302">
        <v>45552</v>
      </c>
      <c r="B671" s="304">
        <v>4016764</v>
      </c>
      <c r="C671" s="303"/>
      <c r="D671" s="305" t="s">
        <v>1377</v>
      </c>
      <c r="E671" s="304">
        <v>153307522</v>
      </c>
      <c r="F671" s="305">
        <v>75139934</v>
      </c>
      <c r="G671" s="305" t="s">
        <v>1246</v>
      </c>
    </row>
    <row r="672" spans="1:7" ht="15" hidden="1" thickBot="1">
      <c r="A672" s="302">
        <v>45552</v>
      </c>
      <c r="B672" s="304">
        <v>3772791</v>
      </c>
      <c r="C672" s="303"/>
      <c r="D672" s="305" t="s">
        <v>1377</v>
      </c>
      <c r="E672" s="304">
        <v>137972190</v>
      </c>
      <c r="F672" s="305">
        <v>75139934</v>
      </c>
      <c r="G672" s="305" t="s">
        <v>1246</v>
      </c>
    </row>
    <row r="673" spans="1:7" ht="15" hidden="1" thickBot="1">
      <c r="A673" s="302">
        <v>45552</v>
      </c>
      <c r="B673" s="304">
        <v>3089267</v>
      </c>
      <c r="C673" s="303"/>
      <c r="D673" s="305" t="s">
        <v>1319</v>
      </c>
      <c r="E673" s="304">
        <v>133989548</v>
      </c>
      <c r="F673" s="305">
        <v>25536754</v>
      </c>
      <c r="G673" s="305" t="s">
        <v>1246</v>
      </c>
    </row>
    <row r="674" spans="1:7" ht="15" hidden="1" thickBot="1">
      <c r="A674" s="302">
        <v>45552</v>
      </c>
      <c r="B674" s="304">
        <v>590000</v>
      </c>
      <c r="C674" s="303"/>
      <c r="D674" s="305" t="s">
        <v>1400</v>
      </c>
      <c r="E674" s="304">
        <v>130900281</v>
      </c>
      <c r="F674" s="305">
        <v>0</v>
      </c>
      <c r="G674" s="305" t="s">
        <v>1246</v>
      </c>
    </row>
    <row r="675" spans="1:7" ht="15" hidden="1" thickBot="1">
      <c r="A675" s="302">
        <v>45552</v>
      </c>
      <c r="B675" s="304">
        <v>469000</v>
      </c>
      <c r="C675" s="303"/>
      <c r="D675" s="305" t="s">
        <v>1327</v>
      </c>
      <c r="E675" s="304">
        <v>153776522</v>
      </c>
      <c r="F675" s="305">
        <v>0</v>
      </c>
      <c r="G675" s="305" t="s">
        <v>1246</v>
      </c>
    </row>
    <row r="676" spans="1:7" ht="15" hidden="1" thickBot="1">
      <c r="A676" s="302">
        <v>45552</v>
      </c>
      <c r="B676" s="304">
        <v>209851</v>
      </c>
      <c r="C676" s="303"/>
      <c r="D676" s="305" t="s">
        <v>1381</v>
      </c>
      <c r="E676" s="304">
        <v>134199399</v>
      </c>
      <c r="F676" s="305">
        <v>0</v>
      </c>
      <c r="G676" s="305" t="s">
        <v>1246</v>
      </c>
    </row>
    <row r="677" spans="1:7" ht="15" hidden="1" thickBot="1">
      <c r="A677" s="302">
        <v>45552</v>
      </c>
      <c r="B677" s="304">
        <v>99516</v>
      </c>
      <c r="C677" s="303"/>
      <c r="D677" s="305" t="s">
        <v>1341</v>
      </c>
      <c r="E677" s="304">
        <v>138071706</v>
      </c>
      <c r="F677" s="305">
        <v>0</v>
      </c>
      <c r="G677" s="305" t="s">
        <v>1246</v>
      </c>
    </row>
    <row r="678" spans="1:7" ht="15" hidden="1" thickBot="1">
      <c r="A678" s="302">
        <v>45552</v>
      </c>
      <c r="B678" s="303"/>
      <c r="C678" s="304">
        <v>19557588</v>
      </c>
      <c r="D678" s="305" t="s">
        <v>1426</v>
      </c>
      <c r="E678" s="304">
        <v>130310281</v>
      </c>
      <c r="F678" s="305">
        <v>0</v>
      </c>
      <c r="G678" s="305" t="s">
        <v>1246</v>
      </c>
    </row>
    <row r="679" spans="1:7" ht="15" hidden="1" thickBot="1">
      <c r="A679" s="302">
        <v>45558</v>
      </c>
      <c r="B679" s="304">
        <v>5877842</v>
      </c>
      <c r="C679" s="303"/>
      <c r="D679" s="305" t="s">
        <v>1387</v>
      </c>
      <c r="E679" s="304">
        <v>145540697</v>
      </c>
      <c r="F679" s="305">
        <v>1702947</v>
      </c>
      <c r="G679" s="305" t="s">
        <v>1246</v>
      </c>
    </row>
    <row r="680" spans="1:7" ht="15" hidden="1" thickBot="1">
      <c r="A680" s="302">
        <v>45559</v>
      </c>
      <c r="B680" s="304">
        <v>4336489</v>
      </c>
      <c r="C680" s="303"/>
      <c r="D680" s="305" t="s">
        <v>1367</v>
      </c>
      <c r="E680" s="304">
        <v>133567396</v>
      </c>
      <c r="F680" s="305">
        <v>0</v>
      </c>
      <c r="G680" s="305" t="s">
        <v>1246</v>
      </c>
    </row>
    <row r="681" spans="1:7" ht="15" hidden="1" thickBot="1">
      <c r="A681" s="302">
        <v>45559</v>
      </c>
      <c r="B681" s="304">
        <v>4327172</v>
      </c>
      <c r="C681" s="303"/>
      <c r="D681" s="305" t="s">
        <v>1387</v>
      </c>
      <c r="E681" s="304">
        <v>149867869</v>
      </c>
      <c r="F681" s="305">
        <v>1702947</v>
      </c>
      <c r="G681" s="305" t="s">
        <v>1246</v>
      </c>
    </row>
    <row r="682" spans="1:7" ht="15" hidden="1" thickBot="1">
      <c r="A682" s="302">
        <v>45559</v>
      </c>
      <c r="B682" s="304">
        <v>3416087</v>
      </c>
      <c r="C682" s="303"/>
      <c r="D682" s="305" t="s">
        <v>1332</v>
      </c>
      <c r="E682" s="304">
        <v>139662855</v>
      </c>
      <c r="F682" s="305">
        <v>0</v>
      </c>
      <c r="G682" s="305" t="s">
        <v>1246</v>
      </c>
    </row>
    <row r="683" spans="1:7" ht="15" hidden="1" thickBot="1">
      <c r="A683" s="302">
        <v>45559</v>
      </c>
      <c r="B683" s="304">
        <v>2679372</v>
      </c>
      <c r="C683" s="303"/>
      <c r="D683" s="305" t="s">
        <v>1410</v>
      </c>
      <c r="E683" s="304">
        <v>136246768</v>
      </c>
      <c r="F683" s="305">
        <v>0</v>
      </c>
      <c r="G683" s="305" t="s">
        <v>1246</v>
      </c>
    </row>
    <row r="684" spans="1:7" ht="15" hidden="1" thickBot="1">
      <c r="A684" s="302">
        <v>45559</v>
      </c>
      <c r="B684" s="304">
        <v>27368</v>
      </c>
      <c r="C684" s="303"/>
      <c r="D684" s="305" t="s">
        <v>1321</v>
      </c>
      <c r="E684" s="304">
        <v>129230907</v>
      </c>
      <c r="F684" s="305">
        <v>0</v>
      </c>
      <c r="G684" s="305" t="s">
        <v>1246</v>
      </c>
    </row>
    <row r="685" spans="1:7" ht="15" hidden="1" thickBot="1">
      <c r="A685" s="302">
        <v>45559</v>
      </c>
      <c r="B685" s="304">
        <v>7000000</v>
      </c>
      <c r="C685" s="303"/>
      <c r="D685" s="305" t="s">
        <v>1355</v>
      </c>
      <c r="E685" s="304">
        <v>126211633</v>
      </c>
      <c r="F685" s="305">
        <v>0</v>
      </c>
      <c r="G685" s="305" t="s">
        <v>1246</v>
      </c>
    </row>
    <row r="686" spans="1:7" ht="15" hidden="1" thickBot="1">
      <c r="A686" s="302">
        <v>45560</v>
      </c>
      <c r="B686" s="304">
        <v>7000000</v>
      </c>
      <c r="C686" s="303"/>
      <c r="D686" s="305" t="s">
        <v>1355</v>
      </c>
      <c r="E686" s="304">
        <v>119211633</v>
      </c>
      <c r="F686" s="305">
        <v>0</v>
      </c>
      <c r="G686" s="305" t="s">
        <v>1246</v>
      </c>
    </row>
    <row r="687" spans="1:7" ht="15" hidden="1" thickBot="1">
      <c r="A687" s="302">
        <v>45560</v>
      </c>
      <c r="B687" s="304">
        <v>2991906</v>
      </c>
      <c r="C687" s="303"/>
      <c r="D687" s="305" t="s">
        <v>1293</v>
      </c>
      <c r="E687" s="304">
        <v>129203539</v>
      </c>
      <c r="F687" s="305">
        <v>0</v>
      </c>
      <c r="G687" s="305" t="s">
        <v>1246</v>
      </c>
    </row>
    <row r="688" spans="1:7" ht="15" hidden="1" thickBot="1">
      <c r="A688" s="302">
        <v>45560</v>
      </c>
      <c r="B688" s="304">
        <v>214200</v>
      </c>
      <c r="C688" s="303"/>
      <c r="D688" s="305" t="s">
        <v>1304</v>
      </c>
      <c r="E688" s="304">
        <v>112211633</v>
      </c>
      <c r="F688" s="305">
        <v>0</v>
      </c>
      <c r="G688" s="305" t="s">
        <v>1246</v>
      </c>
    </row>
    <row r="689" spans="1:7" ht="15" hidden="1" thickBot="1">
      <c r="A689" s="302">
        <v>45560</v>
      </c>
      <c r="B689" s="304">
        <v>778000</v>
      </c>
      <c r="C689" s="303"/>
      <c r="D689" s="305" t="s">
        <v>1327</v>
      </c>
      <c r="E689" s="304">
        <v>111464313</v>
      </c>
      <c r="F689" s="305">
        <v>0</v>
      </c>
      <c r="G689" s="305" t="s">
        <v>1246</v>
      </c>
    </row>
    <row r="690" spans="1:7" ht="15" hidden="1" thickBot="1">
      <c r="A690" s="302">
        <v>45561</v>
      </c>
      <c r="B690" s="304">
        <v>710301</v>
      </c>
      <c r="C690" s="303"/>
      <c r="D690" s="305" t="s">
        <v>1338</v>
      </c>
      <c r="E690" s="304">
        <v>109783234</v>
      </c>
      <c r="F690" s="305">
        <v>0</v>
      </c>
      <c r="G690" s="305" t="s">
        <v>1246</v>
      </c>
    </row>
    <row r="691" spans="1:7" ht="15" hidden="1" thickBot="1">
      <c r="A691" s="302">
        <v>45561</v>
      </c>
      <c r="B691" s="304">
        <v>603079</v>
      </c>
      <c r="C691" s="303"/>
      <c r="D691" s="305" t="s">
        <v>1395</v>
      </c>
      <c r="E691" s="304">
        <v>110386313</v>
      </c>
      <c r="F691" s="305">
        <v>0</v>
      </c>
      <c r="G691" s="305" t="s">
        <v>1246</v>
      </c>
    </row>
    <row r="692" spans="1:7" ht="15" hidden="1" thickBot="1">
      <c r="A692" s="302">
        <v>45561</v>
      </c>
      <c r="B692" s="304">
        <v>533120</v>
      </c>
      <c r="C692" s="303"/>
      <c r="D692" s="305" t="s">
        <v>1348</v>
      </c>
      <c r="E692" s="304">
        <v>111997433</v>
      </c>
      <c r="F692" s="305">
        <v>0</v>
      </c>
      <c r="G692" s="305" t="s">
        <v>1246</v>
      </c>
    </row>
    <row r="693" spans="1:7" ht="15" hidden="1" thickBot="1">
      <c r="A693" s="302">
        <v>45561</v>
      </c>
      <c r="B693" s="304">
        <v>300000</v>
      </c>
      <c r="C693" s="303"/>
      <c r="D693" s="305" t="s">
        <v>1413</v>
      </c>
      <c r="E693" s="304">
        <v>110686313</v>
      </c>
      <c r="F693" s="305">
        <v>0</v>
      </c>
      <c r="G693" s="305" t="s">
        <v>1246</v>
      </c>
    </row>
    <row r="694" spans="1:7" ht="15" hidden="1" thickBot="1">
      <c r="A694" s="302">
        <v>45561</v>
      </c>
      <c r="B694" s="304">
        <v>18684</v>
      </c>
      <c r="C694" s="303"/>
      <c r="D694" s="305" t="s">
        <v>1315</v>
      </c>
      <c r="E694" s="304">
        <v>109072933</v>
      </c>
      <c r="F694" s="305">
        <v>0</v>
      </c>
      <c r="G694" s="305" t="s">
        <v>1246</v>
      </c>
    </row>
    <row r="695" spans="1:7" ht="15" hidden="1" thickBot="1">
      <c r="A695" s="302">
        <v>45561</v>
      </c>
      <c r="B695" s="303"/>
      <c r="C695" s="304">
        <v>67069835</v>
      </c>
      <c r="D695" s="305" t="s">
        <v>1376</v>
      </c>
      <c r="E695" s="304">
        <v>109054249</v>
      </c>
      <c r="F695" s="305">
        <v>0</v>
      </c>
      <c r="G695" s="305" t="s">
        <v>1326</v>
      </c>
    </row>
    <row r="696" spans="1:7" ht="15" hidden="1" thickBot="1">
      <c r="A696" s="302">
        <v>45562</v>
      </c>
      <c r="B696" s="304">
        <v>7000000</v>
      </c>
      <c r="C696" s="303"/>
      <c r="D696" s="305" t="s">
        <v>1401</v>
      </c>
      <c r="E696" s="304">
        <v>163595530</v>
      </c>
      <c r="F696" s="305">
        <v>0</v>
      </c>
      <c r="G696" s="305" t="s">
        <v>1246</v>
      </c>
    </row>
    <row r="697" spans="1:7" ht="15" hidden="1" thickBot="1">
      <c r="A697" s="302">
        <v>45565</v>
      </c>
      <c r="B697" s="304">
        <v>6056819</v>
      </c>
      <c r="C697" s="303"/>
      <c r="D697" s="305" t="s">
        <v>1377</v>
      </c>
      <c r="E697" s="304">
        <v>174728649</v>
      </c>
      <c r="F697" s="305">
        <v>75139934</v>
      </c>
      <c r="G697" s="305" t="s">
        <v>1246</v>
      </c>
    </row>
    <row r="698" spans="1:7" ht="15" hidden="1" thickBot="1">
      <c r="A698" s="302">
        <v>45565</v>
      </c>
      <c r="B698" s="304">
        <v>3011140</v>
      </c>
      <c r="C698" s="303"/>
      <c r="D698" s="305" t="s">
        <v>1401</v>
      </c>
      <c r="E698" s="304">
        <v>166606670</v>
      </c>
      <c r="F698" s="305">
        <v>0</v>
      </c>
      <c r="G698" s="305" t="s">
        <v>1246</v>
      </c>
    </row>
    <row r="699" spans="1:7" ht="15" hidden="1" thickBot="1">
      <c r="A699" s="302">
        <v>45565</v>
      </c>
      <c r="B699" s="304">
        <v>2888714</v>
      </c>
      <c r="C699" s="303"/>
      <c r="D699" s="305" t="s">
        <v>1293</v>
      </c>
      <c r="E699" s="304">
        <v>154213231</v>
      </c>
      <c r="F699" s="305">
        <v>0</v>
      </c>
      <c r="G699" s="305" t="s">
        <v>1246</v>
      </c>
    </row>
    <row r="700" spans="1:7" ht="15" hidden="1" thickBot="1">
      <c r="A700" s="302">
        <v>45565</v>
      </c>
      <c r="B700" s="304">
        <v>2282299</v>
      </c>
      <c r="C700" s="303"/>
      <c r="D700" s="305" t="s">
        <v>1346</v>
      </c>
      <c r="E700" s="304">
        <v>156595530</v>
      </c>
      <c r="F700" s="305">
        <v>0</v>
      </c>
      <c r="G700" s="305" t="s">
        <v>1246</v>
      </c>
    </row>
    <row r="701" spans="1:7" ht="15" hidden="1" thickBot="1">
      <c r="A701" s="302">
        <v>45565</v>
      </c>
      <c r="B701" s="304">
        <v>1765160</v>
      </c>
      <c r="C701" s="303"/>
      <c r="D701" s="305" t="s">
        <v>1377</v>
      </c>
      <c r="E701" s="304">
        <v>168671830</v>
      </c>
      <c r="F701" s="305">
        <v>75139934</v>
      </c>
      <c r="G701" s="305" t="s">
        <v>1246</v>
      </c>
    </row>
    <row r="702" spans="1:7" ht="15" hidden="1" thickBot="1">
      <c r="A702" s="302">
        <v>45565</v>
      </c>
      <c r="B702" s="304">
        <v>1100435</v>
      </c>
      <c r="C702" s="303"/>
      <c r="D702" s="305" t="s">
        <v>1303</v>
      </c>
      <c r="E702" s="304">
        <v>175829084</v>
      </c>
      <c r="F702" s="305">
        <v>0</v>
      </c>
      <c r="G702" s="305" t="s">
        <v>1246</v>
      </c>
    </row>
    <row r="703" spans="1:7" ht="15" hidden="1" thickBot="1">
      <c r="A703" s="302">
        <v>45565</v>
      </c>
      <c r="B703" s="304">
        <v>300000</v>
      </c>
      <c r="C703" s="303"/>
      <c r="D703" s="305" t="s">
        <v>1413</v>
      </c>
      <c r="E703" s="304">
        <v>166906670</v>
      </c>
      <c r="F703" s="305">
        <v>0</v>
      </c>
      <c r="G703" s="305" t="s">
        <v>1246</v>
      </c>
    </row>
    <row r="704" spans="1:7" ht="15" hidden="1" thickBot="1">
      <c r="A704" s="302">
        <v>45565</v>
      </c>
      <c r="B704" s="304">
        <v>295000</v>
      </c>
      <c r="C704" s="303"/>
      <c r="D704" s="305" t="s">
        <v>1400</v>
      </c>
      <c r="E704" s="304">
        <v>176124084</v>
      </c>
      <c r="F704" s="305">
        <v>0</v>
      </c>
      <c r="G704" s="305" t="s">
        <v>1246</v>
      </c>
    </row>
    <row r="705" spans="1:7" ht="15" hidden="1" thickBot="1">
      <c r="A705" s="302">
        <v>45565</v>
      </c>
      <c r="B705" s="304">
        <v>100000</v>
      </c>
      <c r="C705" s="303"/>
      <c r="D705" s="305" t="s">
        <v>1401</v>
      </c>
      <c r="E705" s="304">
        <v>154313231</v>
      </c>
      <c r="F705" s="305">
        <v>0</v>
      </c>
      <c r="G705" s="305" t="s">
        <v>1246</v>
      </c>
    </row>
    <row r="706" spans="1:7" ht="15" hidden="1" thickBot="1">
      <c r="A706" s="302">
        <v>45565</v>
      </c>
      <c r="B706" s="304">
        <v>1591132</v>
      </c>
      <c r="C706" s="303"/>
      <c r="D706" s="305" t="s">
        <v>1291</v>
      </c>
      <c r="E706" s="304">
        <v>148519848</v>
      </c>
      <c r="F706" s="305">
        <v>400563718</v>
      </c>
      <c r="G706" s="305" t="s">
        <v>1246</v>
      </c>
    </row>
    <row r="707" spans="1:7" ht="15" hidden="1" thickBot="1">
      <c r="A707" s="302">
        <v>45567</v>
      </c>
      <c r="B707" s="304">
        <v>1468269</v>
      </c>
      <c r="C707" s="303"/>
      <c r="D707" s="305" t="s">
        <v>1300</v>
      </c>
      <c r="E707" s="304">
        <v>149988117</v>
      </c>
      <c r="F707" s="305">
        <v>0</v>
      </c>
      <c r="G707" s="305" t="s">
        <v>1246</v>
      </c>
    </row>
    <row r="708" spans="1:7" ht="15" hidden="1" thickBot="1">
      <c r="A708" s="302">
        <v>45567</v>
      </c>
      <c r="B708" s="304">
        <v>560000</v>
      </c>
      <c r="C708" s="303"/>
      <c r="D708" s="305" t="s">
        <v>1429</v>
      </c>
      <c r="E708" s="304">
        <v>151024517</v>
      </c>
      <c r="F708" s="305">
        <v>0</v>
      </c>
      <c r="G708" s="305" t="s">
        <v>1246</v>
      </c>
    </row>
    <row r="709" spans="1:7" ht="15" hidden="1" thickBot="1">
      <c r="A709" s="302">
        <v>45567</v>
      </c>
      <c r="B709" s="304">
        <v>476400</v>
      </c>
      <c r="C709" s="303"/>
      <c r="D709" s="305" t="s">
        <v>1430</v>
      </c>
      <c r="E709" s="304">
        <v>150464517</v>
      </c>
      <c r="F709" s="305">
        <v>3824535</v>
      </c>
      <c r="G709" s="305" t="s">
        <v>1246</v>
      </c>
    </row>
    <row r="710" spans="1:7" ht="15" hidden="1" thickBot="1">
      <c r="A710" s="302">
        <v>45567</v>
      </c>
      <c r="B710" s="304">
        <v>300000</v>
      </c>
      <c r="C710" s="303"/>
      <c r="D710" s="305" t="s">
        <v>1413</v>
      </c>
      <c r="E710" s="304">
        <v>151324517</v>
      </c>
      <c r="F710" s="305">
        <v>0</v>
      </c>
      <c r="G710" s="305" t="s">
        <v>1246</v>
      </c>
    </row>
    <row r="711" spans="1:7" ht="15" hidden="1" thickBot="1">
      <c r="A711" s="302">
        <v>45567</v>
      </c>
      <c r="B711" s="304">
        <v>2073452</v>
      </c>
      <c r="C711" s="303"/>
      <c r="D711" s="305" t="s">
        <v>1293</v>
      </c>
      <c r="E711" s="304">
        <v>146928716</v>
      </c>
      <c r="F711" s="305">
        <v>0</v>
      </c>
      <c r="G711" s="305" t="s">
        <v>1246</v>
      </c>
    </row>
    <row r="712" spans="1:7" ht="15" hidden="1" thickBot="1">
      <c r="A712" s="302">
        <v>45568</v>
      </c>
      <c r="B712" s="303"/>
      <c r="C712" s="304">
        <v>51072985</v>
      </c>
      <c r="D712" s="305" t="s">
        <v>1376</v>
      </c>
      <c r="E712" s="304">
        <v>143090937</v>
      </c>
      <c r="F712" s="305">
        <v>0</v>
      </c>
      <c r="G712" s="305" t="s">
        <v>1326</v>
      </c>
    </row>
    <row r="713" spans="1:7" ht="15" hidden="1" thickBot="1">
      <c r="A713" s="302">
        <v>45569</v>
      </c>
      <c r="B713" s="303"/>
      <c r="C713" s="304">
        <v>1224000</v>
      </c>
      <c r="D713" s="305" t="s">
        <v>1431</v>
      </c>
      <c r="E713" s="304">
        <v>194163922</v>
      </c>
      <c r="F713" s="305">
        <v>0</v>
      </c>
      <c r="G713" s="305" t="s">
        <v>1326</v>
      </c>
    </row>
    <row r="714" spans="1:7" ht="15" hidden="1" thickBot="1">
      <c r="A714" s="302">
        <v>45569</v>
      </c>
      <c r="B714" s="304">
        <v>800000</v>
      </c>
      <c r="C714" s="303"/>
      <c r="D714" s="305" t="s">
        <v>1420</v>
      </c>
      <c r="E714" s="304">
        <v>144855264</v>
      </c>
      <c r="F714" s="305">
        <v>64714015</v>
      </c>
      <c r="G714" s="305" t="s">
        <v>1246</v>
      </c>
    </row>
    <row r="715" spans="1:7" ht="15" hidden="1" thickBot="1">
      <c r="A715" s="302">
        <v>45569</v>
      </c>
      <c r="B715" s="304">
        <v>577150</v>
      </c>
      <c r="C715" s="303"/>
      <c r="D715" s="305" t="s">
        <v>1357</v>
      </c>
      <c r="E715" s="304">
        <v>144055264</v>
      </c>
      <c r="F715" s="305">
        <v>0</v>
      </c>
      <c r="G715" s="305" t="s">
        <v>1246</v>
      </c>
    </row>
    <row r="716" spans="1:7" ht="15" hidden="1" thickBot="1">
      <c r="A716" s="302">
        <v>45569</v>
      </c>
      <c r="B716" s="304">
        <v>300000</v>
      </c>
      <c r="C716" s="303"/>
      <c r="D716" s="305" t="s">
        <v>1413</v>
      </c>
      <c r="E716" s="304">
        <v>143478114</v>
      </c>
      <c r="F716" s="305">
        <v>0</v>
      </c>
      <c r="G716" s="305" t="s">
        <v>1246</v>
      </c>
    </row>
    <row r="717" spans="1:7" ht="15" hidden="1" thickBot="1">
      <c r="A717" s="302">
        <v>45569</v>
      </c>
      <c r="B717" s="304">
        <v>87177</v>
      </c>
      <c r="C717" s="303"/>
      <c r="D717" s="305" t="s">
        <v>1404</v>
      </c>
      <c r="E717" s="304">
        <v>143178114</v>
      </c>
      <c r="F717" s="305">
        <v>0</v>
      </c>
      <c r="G717" s="305" t="s">
        <v>1246</v>
      </c>
    </row>
    <row r="718" spans="1:7" ht="15" hidden="1" thickBot="1">
      <c r="A718" s="302">
        <v>45569</v>
      </c>
      <c r="B718" s="304">
        <v>2349920</v>
      </c>
      <c r="C718" s="303"/>
      <c r="D718" s="305" t="s">
        <v>1293</v>
      </c>
      <c r="E718" s="304">
        <v>192035517</v>
      </c>
      <c r="F718" s="305">
        <v>0</v>
      </c>
      <c r="G718" s="305" t="s">
        <v>1246</v>
      </c>
    </row>
    <row r="719" spans="1:7" ht="15" hidden="1" thickBot="1">
      <c r="A719" s="302">
        <v>45572</v>
      </c>
      <c r="B719" s="304">
        <v>1316934</v>
      </c>
      <c r="C719" s="303"/>
      <c r="D719" s="305" t="s">
        <v>1290</v>
      </c>
      <c r="E719" s="304">
        <v>195174262</v>
      </c>
      <c r="F719" s="305">
        <v>0</v>
      </c>
      <c r="G719" s="305" t="s">
        <v>1246</v>
      </c>
    </row>
    <row r="720" spans="1:7" ht="15" hidden="1" thickBot="1">
      <c r="A720" s="302">
        <v>45572</v>
      </c>
      <c r="B720" s="304">
        <v>1079116</v>
      </c>
      <c r="C720" s="303"/>
      <c r="D720" s="305" t="s">
        <v>1423</v>
      </c>
      <c r="E720" s="304">
        <v>193857328</v>
      </c>
      <c r="F720" s="305">
        <v>95308244</v>
      </c>
      <c r="G720" s="305" t="s">
        <v>1246</v>
      </c>
    </row>
    <row r="721" spans="1:7" ht="15" hidden="1" thickBot="1">
      <c r="A721" s="302">
        <v>45572</v>
      </c>
      <c r="B721" s="304">
        <v>599990</v>
      </c>
      <c r="C721" s="303"/>
      <c r="D721" s="305" t="s">
        <v>1413</v>
      </c>
      <c r="E721" s="304">
        <v>192778212</v>
      </c>
      <c r="F721" s="305">
        <v>0</v>
      </c>
      <c r="G721" s="305" t="s">
        <v>1246</v>
      </c>
    </row>
    <row r="722" spans="1:7" ht="15" hidden="1" thickBot="1">
      <c r="A722" s="302">
        <v>45572</v>
      </c>
      <c r="B722" s="304">
        <v>213660</v>
      </c>
      <c r="C722" s="303"/>
      <c r="D722" s="305" t="s">
        <v>1432</v>
      </c>
      <c r="E722" s="304">
        <v>195387922</v>
      </c>
      <c r="F722" s="305">
        <v>92038424</v>
      </c>
      <c r="G722" s="305" t="s">
        <v>1246</v>
      </c>
    </row>
    <row r="723" spans="1:7" ht="15" hidden="1" thickBot="1">
      <c r="A723" s="302">
        <v>45572</v>
      </c>
      <c r="B723" s="304">
        <v>142705</v>
      </c>
      <c r="C723" s="303"/>
      <c r="D723" s="305" t="s">
        <v>1404</v>
      </c>
      <c r="E723" s="304">
        <v>192178222</v>
      </c>
      <c r="F723" s="305">
        <v>0</v>
      </c>
      <c r="G723" s="305" t="s">
        <v>1246</v>
      </c>
    </row>
    <row r="724" spans="1:7" ht="15" hidden="1" thickBot="1">
      <c r="A724" s="302">
        <v>45572</v>
      </c>
      <c r="B724" s="304">
        <v>7000000</v>
      </c>
      <c r="C724" s="303"/>
      <c r="D724" s="305" t="s">
        <v>1332</v>
      </c>
      <c r="E724" s="304">
        <v>179748514</v>
      </c>
      <c r="F724" s="305">
        <v>0</v>
      </c>
      <c r="G724" s="305" t="s">
        <v>1246</v>
      </c>
    </row>
    <row r="725" spans="1:7" ht="15" hidden="1" thickBot="1">
      <c r="A725" s="302">
        <v>45573</v>
      </c>
      <c r="B725" s="304">
        <v>6670986</v>
      </c>
      <c r="C725" s="303"/>
      <c r="D725" s="305" t="s">
        <v>1377</v>
      </c>
      <c r="E725" s="304">
        <v>162897606</v>
      </c>
      <c r="F725" s="305">
        <v>75139934</v>
      </c>
      <c r="G725" s="305" t="s">
        <v>1246</v>
      </c>
    </row>
    <row r="726" spans="1:7" ht="15" hidden="1" thickBot="1">
      <c r="A726" s="302">
        <v>45573</v>
      </c>
      <c r="B726" s="304">
        <v>6408424</v>
      </c>
      <c r="C726" s="303"/>
      <c r="D726" s="305" t="s">
        <v>1332</v>
      </c>
      <c r="E726" s="304">
        <v>170265789</v>
      </c>
      <c r="F726" s="305">
        <v>0</v>
      </c>
      <c r="G726" s="305" t="s">
        <v>1246</v>
      </c>
    </row>
    <row r="727" spans="1:7" ht="15" hidden="1" thickBot="1">
      <c r="A727" s="302">
        <v>45573</v>
      </c>
      <c r="B727" s="304">
        <v>2292299</v>
      </c>
      <c r="C727" s="303"/>
      <c r="D727" s="305" t="s">
        <v>1332</v>
      </c>
      <c r="E727" s="304">
        <v>186697558</v>
      </c>
      <c r="F727" s="305">
        <v>0</v>
      </c>
      <c r="G727" s="305" t="s">
        <v>1246</v>
      </c>
    </row>
    <row r="728" spans="1:7" ht="15" hidden="1" thickBot="1">
      <c r="A728" s="302">
        <v>45573</v>
      </c>
      <c r="B728" s="304">
        <v>1759677</v>
      </c>
      <c r="C728" s="303"/>
      <c r="D728" s="305" t="s">
        <v>1332</v>
      </c>
      <c r="E728" s="304">
        <v>189685597</v>
      </c>
      <c r="F728" s="305">
        <v>0</v>
      </c>
      <c r="G728" s="305" t="s">
        <v>1246</v>
      </c>
    </row>
    <row r="729" spans="1:7" ht="15" hidden="1" thickBot="1">
      <c r="A729" s="302">
        <v>45573</v>
      </c>
      <c r="B729" s="304">
        <v>1371051</v>
      </c>
      <c r="C729" s="303"/>
      <c r="D729" s="305" t="s">
        <v>1332</v>
      </c>
      <c r="E729" s="304">
        <v>171636840</v>
      </c>
      <c r="F729" s="305">
        <v>0</v>
      </c>
      <c r="G729" s="305" t="s">
        <v>1246</v>
      </c>
    </row>
    <row r="730" spans="1:7" ht="15" hidden="1" thickBot="1">
      <c r="A730" s="302">
        <v>45573</v>
      </c>
      <c r="B730" s="304">
        <v>1283830</v>
      </c>
      <c r="C730" s="303"/>
      <c r="D730" s="305" t="s">
        <v>1332</v>
      </c>
      <c r="E730" s="304">
        <v>182004215</v>
      </c>
      <c r="F730" s="305">
        <v>0</v>
      </c>
      <c r="G730" s="305" t="s">
        <v>1246</v>
      </c>
    </row>
    <row r="731" spans="1:7" ht="15" hidden="1" thickBot="1">
      <c r="A731" s="302">
        <v>45573</v>
      </c>
      <c r="B731" s="304">
        <v>1065190</v>
      </c>
      <c r="C731" s="303"/>
      <c r="D731" s="305" t="s">
        <v>1332</v>
      </c>
      <c r="E731" s="304">
        <v>183893298</v>
      </c>
      <c r="F731" s="305">
        <v>0</v>
      </c>
      <c r="G731" s="305" t="s">
        <v>1246</v>
      </c>
    </row>
    <row r="732" spans="1:7" ht="15" hidden="1" thickBot="1">
      <c r="A732" s="302">
        <v>45573</v>
      </c>
      <c r="B732" s="304">
        <v>959759</v>
      </c>
      <c r="C732" s="303"/>
      <c r="D732" s="305" t="s">
        <v>1332</v>
      </c>
      <c r="E732" s="304">
        <v>172748514</v>
      </c>
      <c r="F732" s="305">
        <v>0</v>
      </c>
      <c r="G732" s="305" t="s">
        <v>1246</v>
      </c>
    </row>
    <row r="733" spans="1:7" ht="15" hidden="1" thickBot="1">
      <c r="A733" s="302">
        <v>45573</v>
      </c>
      <c r="B733" s="304">
        <v>959759</v>
      </c>
      <c r="C733" s="303"/>
      <c r="D733" s="305" t="s">
        <v>1332</v>
      </c>
      <c r="E733" s="304">
        <v>163857365</v>
      </c>
      <c r="F733" s="305">
        <v>0</v>
      </c>
      <c r="G733" s="305" t="s">
        <v>1246</v>
      </c>
    </row>
    <row r="734" spans="1:7" ht="15" hidden="1" thickBot="1">
      <c r="A734" s="302">
        <v>45573</v>
      </c>
      <c r="B734" s="304">
        <v>759880</v>
      </c>
      <c r="C734" s="303"/>
      <c r="D734" s="305" t="s">
        <v>1332</v>
      </c>
      <c r="E734" s="304">
        <v>187457438</v>
      </c>
      <c r="F734" s="305">
        <v>0</v>
      </c>
      <c r="G734" s="305" t="s">
        <v>1246</v>
      </c>
    </row>
    <row r="735" spans="1:7" ht="15" hidden="1" thickBot="1">
      <c r="A735" s="302">
        <v>45573</v>
      </c>
      <c r="B735" s="304">
        <v>683905</v>
      </c>
      <c r="C735" s="303"/>
      <c r="D735" s="305" t="s">
        <v>1332</v>
      </c>
      <c r="E735" s="304">
        <v>180432419</v>
      </c>
      <c r="F735" s="305">
        <v>0</v>
      </c>
      <c r="G735" s="305" t="s">
        <v>1246</v>
      </c>
    </row>
    <row r="736" spans="1:7" ht="15" hidden="1" thickBot="1">
      <c r="A736" s="302">
        <v>45573</v>
      </c>
      <c r="B736" s="304">
        <v>511961</v>
      </c>
      <c r="C736" s="303"/>
      <c r="D736" s="305" t="s">
        <v>1332</v>
      </c>
      <c r="E736" s="304">
        <v>184405259</v>
      </c>
      <c r="F736" s="305">
        <v>0</v>
      </c>
      <c r="G736" s="305" t="s">
        <v>1246</v>
      </c>
    </row>
    <row r="737" spans="1:7" ht="15" hidden="1" thickBot="1">
      <c r="A737" s="302">
        <v>45573</v>
      </c>
      <c r="B737" s="304">
        <v>468482</v>
      </c>
      <c r="C737" s="303"/>
      <c r="D737" s="305" t="s">
        <v>1332</v>
      </c>
      <c r="E737" s="304">
        <v>187925920</v>
      </c>
      <c r="F737" s="305">
        <v>0</v>
      </c>
      <c r="G737" s="305" t="s">
        <v>1246</v>
      </c>
    </row>
    <row r="738" spans="1:7" ht="15" hidden="1" thickBot="1">
      <c r="A738" s="302">
        <v>45573</v>
      </c>
      <c r="B738" s="304">
        <v>311968</v>
      </c>
      <c r="C738" s="303"/>
      <c r="D738" s="305" t="s">
        <v>1332</v>
      </c>
      <c r="E738" s="304">
        <v>182404142</v>
      </c>
      <c r="F738" s="305">
        <v>0</v>
      </c>
      <c r="G738" s="305" t="s">
        <v>1246</v>
      </c>
    </row>
    <row r="739" spans="1:7" ht="15" hidden="1" thickBot="1">
      <c r="A739" s="302">
        <v>45573</v>
      </c>
      <c r="B739" s="304">
        <v>287966</v>
      </c>
      <c r="C739" s="303"/>
      <c r="D739" s="305" t="s">
        <v>1332</v>
      </c>
      <c r="E739" s="304">
        <v>180720385</v>
      </c>
      <c r="F739" s="305">
        <v>0</v>
      </c>
      <c r="G739" s="305" t="s">
        <v>1246</v>
      </c>
    </row>
    <row r="740" spans="1:7" ht="15" hidden="1" thickBot="1">
      <c r="A740" s="302">
        <v>45573</v>
      </c>
      <c r="B740" s="304">
        <v>279983</v>
      </c>
      <c r="C740" s="303"/>
      <c r="D740" s="305" t="s">
        <v>1332</v>
      </c>
      <c r="E740" s="304">
        <v>182684125</v>
      </c>
      <c r="F740" s="305">
        <v>0</v>
      </c>
      <c r="G740" s="305" t="s">
        <v>1246</v>
      </c>
    </row>
    <row r="741" spans="1:7" ht="15" hidden="1" thickBot="1">
      <c r="A741" s="302">
        <v>45573</v>
      </c>
      <c r="B741" s="304">
        <v>214277</v>
      </c>
      <c r="C741" s="303"/>
      <c r="D741" s="305" t="s">
        <v>1380</v>
      </c>
      <c r="E741" s="304">
        <v>156226620</v>
      </c>
      <c r="F741" s="305">
        <v>62241071</v>
      </c>
      <c r="G741" s="305" t="s">
        <v>1246</v>
      </c>
    </row>
    <row r="742" spans="1:7" ht="15" hidden="1" thickBot="1">
      <c r="A742" s="302">
        <v>45573</v>
      </c>
      <c r="B742" s="304">
        <v>151915</v>
      </c>
      <c r="C742" s="303"/>
      <c r="D742" s="305" t="s">
        <v>1332</v>
      </c>
      <c r="E742" s="304">
        <v>171788755</v>
      </c>
      <c r="F742" s="305">
        <v>0</v>
      </c>
      <c r="G742" s="305" t="s">
        <v>1246</v>
      </c>
    </row>
    <row r="743" spans="1:7" ht="15" hidden="1" thickBot="1">
      <c r="A743" s="302">
        <v>45573</v>
      </c>
      <c r="B743" s="304">
        <v>143983</v>
      </c>
      <c r="C743" s="303"/>
      <c r="D743" s="305" t="s">
        <v>1332</v>
      </c>
      <c r="E743" s="304">
        <v>182828108</v>
      </c>
      <c r="F743" s="305">
        <v>0</v>
      </c>
      <c r="G743" s="305" t="s">
        <v>1246</v>
      </c>
    </row>
    <row r="744" spans="1:7" ht="15" hidden="1" thickBot="1">
      <c r="A744" s="302">
        <v>45573</v>
      </c>
      <c r="B744" s="304">
        <v>87959</v>
      </c>
      <c r="C744" s="303"/>
      <c r="D744" s="305" t="s">
        <v>1332</v>
      </c>
      <c r="E744" s="304">
        <v>182092174</v>
      </c>
      <c r="F744" s="305">
        <v>0</v>
      </c>
      <c r="G744" s="305" t="s">
        <v>1246</v>
      </c>
    </row>
    <row r="745" spans="1:7" ht="15" hidden="1" thickBot="1">
      <c r="A745" s="302">
        <v>45573</v>
      </c>
      <c r="B745" s="304">
        <v>2787088</v>
      </c>
      <c r="C745" s="303"/>
      <c r="D745" s="305" t="s">
        <v>1293</v>
      </c>
      <c r="E745" s="304">
        <v>156012343</v>
      </c>
      <c r="F745" s="305">
        <v>0</v>
      </c>
      <c r="G745" s="305" t="s">
        <v>1246</v>
      </c>
    </row>
    <row r="746" spans="1:7" ht="15" hidden="1" thickBot="1">
      <c r="A746" s="302">
        <v>45574</v>
      </c>
      <c r="B746" s="304">
        <v>116231</v>
      </c>
      <c r="C746" s="303"/>
      <c r="D746" s="305" t="s">
        <v>1433</v>
      </c>
      <c r="E746" s="304">
        <v>153225255</v>
      </c>
      <c r="F746" s="305">
        <v>368804402</v>
      </c>
      <c r="G746" s="305" t="s">
        <v>1248</v>
      </c>
    </row>
    <row r="747" spans="1:7" ht="15" hidden="1" thickBot="1">
      <c r="A747" s="302">
        <v>45574</v>
      </c>
      <c r="B747" s="304">
        <v>7000000</v>
      </c>
      <c r="C747" s="303"/>
      <c r="D747" s="305" t="s">
        <v>1309</v>
      </c>
      <c r="E747" s="304">
        <v>153109024</v>
      </c>
      <c r="F747" s="305">
        <v>0</v>
      </c>
      <c r="G747" s="305" t="s">
        <v>1246</v>
      </c>
    </row>
    <row r="748" spans="1:7" ht="15" hidden="1" thickBot="1">
      <c r="A748" s="302">
        <v>45575</v>
      </c>
      <c r="B748" s="304">
        <v>1872950</v>
      </c>
      <c r="C748" s="303"/>
      <c r="D748" s="305" t="s">
        <v>1309</v>
      </c>
      <c r="E748" s="304">
        <v>146109024</v>
      </c>
      <c r="F748" s="305">
        <v>0</v>
      </c>
      <c r="G748" s="305" t="s">
        <v>1246</v>
      </c>
    </row>
    <row r="749" spans="1:7" ht="15" hidden="1" thickBot="1">
      <c r="A749" s="302">
        <v>45575</v>
      </c>
      <c r="B749" s="304">
        <v>109000</v>
      </c>
      <c r="C749" s="303"/>
      <c r="D749" s="305" t="s">
        <v>1434</v>
      </c>
      <c r="E749" s="304">
        <v>144236074</v>
      </c>
      <c r="F749" s="305">
        <v>0</v>
      </c>
      <c r="G749" s="305" t="s">
        <v>1246</v>
      </c>
    </row>
    <row r="750" spans="1:7" ht="15" hidden="1" thickBot="1">
      <c r="A750" s="302">
        <v>45576</v>
      </c>
      <c r="B750" s="304">
        <v>6733953</v>
      </c>
      <c r="C750" s="303"/>
      <c r="D750" s="305" t="s">
        <v>1288</v>
      </c>
      <c r="E750" s="304">
        <v>136172721</v>
      </c>
      <c r="F750" s="305">
        <v>61603875</v>
      </c>
      <c r="G750" s="305" t="s">
        <v>1246</v>
      </c>
    </row>
    <row r="751" spans="1:7" ht="15" hidden="1" thickBot="1">
      <c r="A751" s="302">
        <v>45579</v>
      </c>
      <c r="B751" s="304">
        <v>3312000</v>
      </c>
      <c r="C751" s="303"/>
      <c r="D751" s="305" t="s">
        <v>1427</v>
      </c>
      <c r="E751" s="304">
        <v>142223193</v>
      </c>
      <c r="F751" s="305">
        <v>78471638</v>
      </c>
      <c r="G751" s="305" t="s">
        <v>1246</v>
      </c>
    </row>
    <row r="752" spans="1:7" ht="15" hidden="1" thickBot="1">
      <c r="A752" s="302">
        <v>45579</v>
      </c>
      <c r="B752" s="304">
        <v>1699915</v>
      </c>
      <c r="C752" s="303"/>
      <c r="D752" s="305" t="s">
        <v>1338</v>
      </c>
      <c r="E752" s="304">
        <v>144003552</v>
      </c>
      <c r="F752" s="305">
        <v>0</v>
      </c>
      <c r="G752" s="305" t="s">
        <v>1246</v>
      </c>
    </row>
    <row r="753" spans="1:7" ht="15" hidden="1" thickBot="1">
      <c r="A753" s="302">
        <v>45579</v>
      </c>
      <c r="B753" s="304">
        <v>922284</v>
      </c>
      <c r="C753" s="303"/>
      <c r="D753" s="305" t="s">
        <v>1319</v>
      </c>
      <c r="E753" s="304">
        <v>138078524</v>
      </c>
      <c r="F753" s="305">
        <v>25536754</v>
      </c>
      <c r="G753" s="305" t="s">
        <v>1246</v>
      </c>
    </row>
    <row r="754" spans="1:7" ht="15" hidden="1" thickBot="1">
      <c r="A754" s="302">
        <v>45579</v>
      </c>
      <c r="B754" s="304">
        <v>832669</v>
      </c>
      <c r="C754" s="303"/>
      <c r="D754" s="305" t="s">
        <v>1319</v>
      </c>
      <c r="E754" s="304">
        <v>138911193</v>
      </c>
      <c r="F754" s="305">
        <v>25536754</v>
      </c>
      <c r="G754" s="305" t="s">
        <v>1246</v>
      </c>
    </row>
    <row r="755" spans="1:7" ht="15" hidden="1" thickBot="1">
      <c r="A755" s="302">
        <v>45579</v>
      </c>
      <c r="B755" s="304">
        <v>818000</v>
      </c>
      <c r="C755" s="303"/>
      <c r="D755" s="305" t="s">
        <v>1327</v>
      </c>
      <c r="E755" s="304">
        <v>129438768</v>
      </c>
      <c r="F755" s="305">
        <v>0</v>
      </c>
      <c r="G755" s="305" t="s">
        <v>1246</v>
      </c>
    </row>
    <row r="756" spans="1:7" ht="15" hidden="1" thickBot="1">
      <c r="A756" s="302">
        <v>45579</v>
      </c>
      <c r="B756" s="304">
        <v>683519</v>
      </c>
      <c r="C756" s="303"/>
      <c r="D756" s="305" t="s">
        <v>1319</v>
      </c>
      <c r="E756" s="304">
        <v>137156240</v>
      </c>
      <c r="F756" s="305">
        <v>25536754</v>
      </c>
      <c r="G756" s="305" t="s">
        <v>1246</v>
      </c>
    </row>
    <row r="757" spans="1:7" ht="15" hidden="1" thickBot="1">
      <c r="A757" s="302">
        <v>45579</v>
      </c>
      <c r="B757" s="304">
        <v>363782</v>
      </c>
      <c r="C757" s="303"/>
      <c r="D757" s="305" t="s">
        <v>1319</v>
      </c>
      <c r="E757" s="304">
        <v>128460022</v>
      </c>
      <c r="F757" s="305">
        <v>25536754</v>
      </c>
      <c r="G757" s="305" t="s">
        <v>1246</v>
      </c>
    </row>
    <row r="758" spans="1:7" ht="15" hidden="1" thickBot="1">
      <c r="A758" s="302">
        <v>45579</v>
      </c>
      <c r="B758" s="304">
        <v>300000</v>
      </c>
      <c r="C758" s="303"/>
      <c r="D758" s="305" t="s">
        <v>1413</v>
      </c>
      <c r="E758" s="304">
        <v>136472721</v>
      </c>
      <c r="F758" s="305">
        <v>0</v>
      </c>
      <c r="G758" s="305" t="s">
        <v>1246</v>
      </c>
    </row>
    <row r="759" spans="1:7" ht="15" hidden="1" thickBot="1">
      <c r="A759" s="302">
        <v>45579</v>
      </c>
      <c r="B759" s="304">
        <v>225071</v>
      </c>
      <c r="C759" s="303"/>
      <c r="D759" s="305" t="s">
        <v>1307</v>
      </c>
      <c r="E759" s="304">
        <v>128096240</v>
      </c>
      <c r="F759" s="305">
        <v>61329170</v>
      </c>
      <c r="G759" s="305" t="s">
        <v>1246</v>
      </c>
    </row>
    <row r="760" spans="1:7" ht="15" hidden="1" thickBot="1">
      <c r="A760" s="302">
        <v>45579</v>
      </c>
      <c r="B760" s="304">
        <v>160746</v>
      </c>
      <c r="C760" s="303"/>
      <c r="D760" s="305" t="s">
        <v>1307</v>
      </c>
      <c r="E760" s="304">
        <v>128620768</v>
      </c>
      <c r="F760" s="305">
        <v>61329170</v>
      </c>
      <c r="G760" s="305" t="s">
        <v>1246</v>
      </c>
    </row>
    <row r="761" spans="1:7" ht="15" hidden="1" thickBot="1">
      <c r="A761" s="302">
        <v>45579</v>
      </c>
      <c r="B761" s="304">
        <v>123522</v>
      </c>
      <c r="C761" s="303"/>
      <c r="D761" s="305" t="s">
        <v>1338</v>
      </c>
      <c r="E761" s="304">
        <v>144127074</v>
      </c>
      <c r="F761" s="305">
        <v>0</v>
      </c>
      <c r="G761" s="305" t="s">
        <v>1246</v>
      </c>
    </row>
    <row r="762" spans="1:7" ht="15" hidden="1" thickBot="1">
      <c r="A762" s="302">
        <v>45579</v>
      </c>
      <c r="B762" s="304">
        <v>80444</v>
      </c>
      <c r="C762" s="303"/>
      <c r="D762" s="305" t="s">
        <v>1338</v>
      </c>
      <c r="E762" s="304">
        <v>142303637</v>
      </c>
      <c r="F762" s="305">
        <v>0</v>
      </c>
      <c r="G762" s="305" t="s">
        <v>1246</v>
      </c>
    </row>
    <row r="763" spans="1:7" ht="15" hidden="1" thickBot="1">
      <c r="A763" s="302">
        <v>45579</v>
      </c>
      <c r="B763" s="304">
        <v>3294268</v>
      </c>
      <c r="C763" s="303"/>
      <c r="D763" s="305" t="s">
        <v>1435</v>
      </c>
      <c r="E763" s="304">
        <v>127871169</v>
      </c>
      <c r="F763" s="305">
        <v>0</v>
      </c>
      <c r="G763" s="305" t="s">
        <v>1246</v>
      </c>
    </row>
    <row r="764" spans="1:7" ht="15" hidden="1" thickBot="1">
      <c r="A764" s="302">
        <v>45580</v>
      </c>
      <c r="B764" s="304">
        <v>2263883</v>
      </c>
      <c r="C764" s="303"/>
      <c r="D764" s="305" t="s">
        <v>1304</v>
      </c>
      <c r="E764" s="304">
        <v>122107546</v>
      </c>
      <c r="F764" s="305">
        <v>0</v>
      </c>
      <c r="G764" s="305" t="s">
        <v>1246</v>
      </c>
    </row>
    <row r="765" spans="1:7" ht="15" hidden="1" thickBot="1">
      <c r="A765" s="302">
        <v>45580</v>
      </c>
      <c r="B765" s="304">
        <v>1711420</v>
      </c>
      <c r="C765" s="303"/>
      <c r="D765" s="305" t="s">
        <v>1334</v>
      </c>
      <c r="E765" s="304">
        <v>124413966</v>
      </c>
      <c r="F765" s="305">
        <v>0</v>
      </c>
      <c r="G765" s="305" t="s">
        <v>1246</v>
      </c>
    </row>
    <row r="766" spans="1:7" ht="15" hidden="1" thickBot="1">
      <c r="A766" s="302">
        <v>45580</v>
      </c>
      <c r="B766" s="304">
        <v>300000</v>
      </c>
      <c r="C766" s="303"/>
      <c r="D766" s="305" t="s">
        <v>1413</v>
      </c>
      <c r="E766" s="304">
        <v>122407546</v>
      </c>
      <c r="F766" s="305">
        <v>0</v>
      </c>
      <c r="G766" s="305" t="s">
        <v>1246</v>
      </c>
    </row>
    <row r="767" spans="1:7" ht="15" hidden="1" thickBot="1">
      <c r="A767" s="302">
        <v>45580</v>
      </c>
      <c r="B767" s="304">
        <v>295000</v>
      </c>
      <c r="C767" s="303"/>
      <c r="D767" s="305" t="s">
        <v>1400</v>
      </c>
      <c r="E767" s="304">
        <v>122702546</v>
      </c>
      <c r="F767" s="305">
        <v>0</v>
      </c>
      <c r="G767" s="305" t="s">
        <v>1246</v>
      </c>
    </row>
    <row r="768" spans="1:7" ht="15" hidden="1" thickBot="1">
      <c r="A768" s="302">
        <v>45580</v>
      </c>
      <c r="B768" s="304">
        <v>162935</v>
      </c>
      <c r="C768" s="303"/>
      <c r="D768" s="305" t="s">
        <v>1436</v>
      </c>
      <c r="E768" s="304">
        <v>124576901</v>
      </c>
      <c r="F768" s="305">
        <v>74505740</v>
      </c>
      <c r="G768" s="305" t="s">
        <v>1246</v>
      </c>
    </row>
    <row r="769" spans="1:7" ht="15" hidden="1" thickBot="1">
      <c r="A769" s="302">
        <v>45580</v>
      </c>
      <c r="B769" s="304">
        <v>107695</v>
      </c>
      <c r="C769" s="303"/>
      <c r="D769" s="305" t="s">
        <v>1437</v>
      </c>
      <c r="E769" s="304">
        <v>119843663</v>
      </c>
      <c r="F769" s="305">
        <v>84089427</v>
      </c>
      <c r="G769" s="305" t="s">
        <v>1246</v>
      </c>
    </row>
    <row r="770" spans="1:7" ht="15" hidden="1" thickBot="1">
      <c r="A770" s="302">
        <v>45580</v>
      </c>
      <c r="B770" s="304">
        <v>7000000</v>
      </c>
      <c r="C770" s="303"/>
      <c r="D770" s="305" t="s">
        <v>1355</v>
      </c>
      <c r="E770" s="304">
        <v>119735968</v>
      </c>
      <c r="F770" s="305">
        <v>0</v>
      </c>
      <c r="G770" s="305" t="s">
        <v>1246</v>
      </c>
    </row>
    <row r="771" spans="1:7" ht="15" hidden="1" thickBot="1">
      <c r="A771" s="302">
        <v>45581</v>
      </c>
      <c r="B771" s="304">
        <v>7000000</v>
      </c>
      <c r="C771" s="303"/>
      <c r="D771" s="305" t="s">
        <v>1355</v>
      </c>
      <c r="E771" s="304">
        <v>112735968</v>
      </c>
      <c r="F771" s="305">
        <v>0</v>
      </c>
      <c r="G771" s="305" t="s">
        <v>1246</v>
      </c>
    </row>
    <row r="772" spans="1:7" ht="15" hidden="1" thickBot="1">
      <c r="A772" s="302">
        <v>45581</v>
      </c>
      <c r="B772" s="304">
        <v>473495</v>
      </c>
      <c r="C772" s="303"/>
      <c r="D772" s="305" t="s">
        <v>1328</v>
      </c>
      <c r="E772" s="304">
        <v>105710968</v>
      </c>
      <c r="F772" s="305">
        <v>0</v>
      </c>
      <c r="G772" s="305" t="s">
        <v>1246</v>
      </c>
    </row>
    <row r="773" spans="1:7" ht="15" hidden="1" thickBot="1">
      <c r="A773" s="302">
        <v>45581</v>
      </c>
      <c r="B773" s="304">
        <v>25000</v>
      </c>
      <c r="C773" s="303"/>
      <c r="D773" s="305" t="s">
        <v>1438</v>
      </c>
      <c r="E773" s="304">
        <v>105735968</v>
      </c>
      <c r="F773" s="305">
        <v>0</v>
      </c>
      <c r="G773" s="305" t="s">
        <v>1246</v>
      </c>
    </row>
    <row r="774" spans="1:7" ht="15" hidden="1" thickBot="1">
      <c r="A774" s="302">
        <v>45581</v>
      </c>
      <c r="B774" s="304">
        <v>25000</v>
      </c>
      <c r="C774" s="303"/>
      <c r="D774" s="305" t="s">
        <v>1438</v>
      </c>
      <c r="E774" s="304">
        <v>105237473</v>
      </c>
      <c r="F774" s="305">
        <v>0</v>
      </c>
      <c r="G774" s="305" t="s">
        <v>1246</v>
      </c>
    </row>
    <row r="775" spans="1:7" ht="15" hidden="1" thickBot="1">
      <c r="A775" s="302">
        <v>45581</v>
      </c>
      <c r="B775" s="304">
        <v>3137104</v>
      </c>
      <c r="C775" s="303"/>
      <c r="D775" s="305" t="s">
        <v>1383</v>
      </c>
      <c r="E775" s="304">
        <v>104213333</v>
      </c>
      <c r="F775" s="305">
        <v>0</v>
      </c>
      <c r="G775" s="305" t="s">
        <v>1246</v>
      </c>
    </row>
    <row r="776" spans="1:7" ht="15" hidden="1" thickBot="1">
      <c r="A776" s="302">
        <v>45582</v>
      </c>
      <c r="B776" s="304">
        <v>1653940</v>
      </c>
      <c r="C776" s="303"/>
      <c r="D776" s="305" t="s">
        <v>1345</v>
      </c>
      <c r="E776" s="304">
        <v>100808229</v>
      </c>
      <c r="F776" s="305">
        <v>304291463</v>
      </c>
      <c r="G776" s="305" t="s">
        <v>1248</v>
      </c>
    </row>
    <row r="777" spans="1:7" ht="15" hidden="1" thickBot="1">
      <c r="A777" s="302">
        <v>45582</v>
      </c>
      <c r="B777" s="304">
        <v>447440</v>
      </c>
      <c r="C777" s="303"/>
      <c r="D777" s="305" t="s">
        <v>1338</v>
      </c>
      <c r="E777" s="304">
        <v>105212473</v>
      </c>
      <c r="F777" s="305">
        <v>0</v>
      </c>
      <c r="G777" s="305" t="s">
        <v>1246</v>
      </c>
    </row>
    <row r="778" spans="1:7" ht="15" hidden="1" thickBot="1">
      <c r="A778" s="302">
        <v>45582</v>
      </c>
      <c r="B778" s="304">
        <v>367800</v>
      </c>
      <c r="C778" s="303"/>
      <c r="D778" s="305" t="s">
        <v>1312</v>
      </c>
      <c r="E778" s="304">
        <v>104765033</v>
      </c>
      <c r="F778" s="305">
        <v>0</v>
      </c>
      <c r="G778" s="305" t="s">
        <v>1246</v>
      </c>
    </row>
    <row r="779" spans="1:7" ht="15" hidden="1" thickBot="1">
      <c r="A779" s="302">
        <v>45582</v>
      </c>
      <c r="B779" s="304">
        <v>268000</v>
      </c>
      <c r="C779" s="303"/>
      <c r="D779" s="305" t="s">
        <v>1439</v>
      </c>
      <c r="E779" s="304">
        <v>101076229</v>
      </c>
      <c r="F779" s="305">
        <v>65348098</v>
      </c>
      <c r="G779" s="305" t="s">
        <v>1246</v>
      </c>
    </row>
    <row r="780" spans="1:7" ht="15" hidden="1" thickBot="1">
      <c r="A780" s="302">
        <v>45582</v>
      </c>
      <c r="B780" s="304">
        <v>183900</v>
      </c>
      <c r="C780" s="303"/>
      <c r="D780" s="305" t="s">
        <v>1312</v>
      </c>
      <c r="E780" s="304">
        <v>104397233</v>
      </c>
      <c r="F780" s="305">
        <v>0</v>
      </c>
      <c r="G780" s="305" t="s">
        <v>1246</v>
      </c>
    </row>
    <row r="781" spans="1:7" ht="15" hidden="1" thickBot="1">
      <c r="A781" s="302">
        <v>45582</v>
      </c>
      <c r="B781" s="304">
        <v>2849970</v>
      </c>
      <c r="C781" s="303"/>
      <c r="D781" s="305" t="s">
        <v>1302</v>
      </c>
      <c r="E781" s="304">
        <v>99118289</v>
      </c>
      <c r="F781" s="305">
        <v>25709179</v>
      </c>
      <c r="G781" s="305" t="s">
        <v>1246</v>
      </c>
    </row>
    <row r="782" spans="1:7" ht="15" hidden="1" thickBot="1">
      <c r="A782" s="302">
        <v>45583</v>
      </c>
      <c r="B782" s="304">
        <v>2449982</v>
      </c>
      <c r="C782" s="303"/>
      <c r="D782" s="305" t="s">
        <v>1302</v>
      </c>
      <c r="E782" s="304">
        <v>96268319</v>
      </c>
      <c r="F782" s="305">
        <v>25709179</v>
      </c>
      <c r="G782" s="305" t="s">
        <v>1246</v>
      </c>
    </row>
    <row r="783" spans="1:7" ht="15" hidden="1" thickBot="1">
      <c r="A783" s="302">
        <v>45583</v>
      </c>
      <c r="B783" s="304">
        <v>580000</v>
      </c>
      <c r="C783" s="303"/>
      <c r="D783" s="305" t="s">
        <v>1440</v>
      </c>
      <c r="E783" s="304">
        <v>93452608</v>
      </c>
      <c r="F783" s="305">
        <v>65637243</v>
      </c>
      <c r="G783" s="305" t="s">
        <v>1246</v>
      </c>
    </row>
    <row r="784" spans="1:7" ht="15" hidden="1" thickBot="1">
      <c r="A784" s="302">
        <v>45583</v>
      </c>
      <c r="B784" s="304">
        <v>230000</v>
      </c>
      <c r="C784" s="303"/>
      <c r="D784" s="305" t="s">
        <v>1441</v>
      </c>
      <c r="E784" s="304">
        <v>93798347</v>
      </c>
      <c r="F784" s="305">
        <v>0</v>
      </c>
      <c r="G784" s="305" t="s">
        <v>1246</v>
      </c>
    </row>
    <row r="785" spans="1:7" ht="15" hidden="1" thickBot="1">
      <c r="A785" s="302">
        <v>45583</v>
      </c>
      <c r="B785" s="304">
        <v>115739</v>
      </c>
      <c r="C785" s="303"/>
      <c r="D785" s="305" t="s">
        <v>1279</v>
      </c>
      <c r="E785" s="304">
        <v>93568347</v>
      </c>
      <c r="F785" s="305">
        <v>0</v>
      </c>
      <c r="G785" s="305" t="s">
        <v>1246</v>
      </c>
    </row>
    <row r="786" spans="1:7" ht="15" hidden="1" thickBot="1">
      <c r="A786" s="302">
        <v>45583</v>
      </c>
      <c r="B786" s="304">
        <v>36000</v>
      </c>
      <c r="C786" s="303"/>
      <c r="D786" s="305" t="s">
        <v>1442</v>
      </c>
      <c r="E786" s="304">
        <v>99154289</v>
      </c>
      <c r="F786" s="305">
        <v>81774439</v>
      </c>
      <c r="G786" s="305" t="s">
        <v>1246</v>
      </c>
    </row>
    <row r="787" spans="1:7" ht="15" hidden="1" thickBot="1">
      <c r="A787" s="302">
        <v>45583</v>
      </c>
      <c r="B787" s="304">
        <v>19990</v>
      </c>
      <c r="C787" s="303"/>
      <c r="D787" s="305" t="s">
        <v>1443</v>
      </c>
      <c r="E787" s="304">
        <v>93818337</v>
      </c>
      <c r="F787" s="305">
        <v>0</v>
      </c>
      <c r="G787" s="305" t="s">
        <v>1246</v>
      </c>
    </row>
    <row r="788" spans="1:7" ht="15" hidden="1" thickBot="1">
      <c r="A788" s="302">
        <v>45583</v>
      </c>
      <c r="B788" s="304">
        <v>6304294</v>
      </c>
      <c r="C788" s="303"/>
      <c r="D788" s="305" t="s">
        <v>1383</v>
      </c>
      <c r="E788" s="304">
        <v>83358768</v>
      </c>
      <c r="F788" s="305">
        <v>0</v>
      </c>
      <c r="G788" s="305" t="s">
        <v>1246</v>
      </c>
    </row>
    <row r="789" spans="1:7" ht="15" hidden="1" thickBot="1">
      <c r="A789" s="302">
        <v>45586</v>
      </c>
      <c r="B789" s="304">
        <v>5053101</v>
      </c>
      <c r="C789" s="303"/>
      <c r="D789" s="305" t="s">
        <v>1293</v>
      </c>
      <c r="E789" s="304">
        <v>92872608</v>
      </c>
      <c r="F789" s="305">
        <v>0</v>
      </c>
      <c r="G789" s="305" t="s">
        <v>1246</v>
      </c>
    </row>
    <row r="790" spans="1:7" ht="15" hidden="1" thickBot="1">
      <c r="A790" s="302">
        <v>45586</v>
      </c>
      <c r="B790" s="304">
        <v>4264339</v>
      </c>
      <c r="C790" s="303"/>
      <c r="D790" s="305" t="s">
        <v>1383</v>
      </c>
      <c r="E790" s="304">
        <v>87623107</v>
      </c>
      <c r="F790" s="305">
        <v>0</v>
      </c>
      <c r="G790" s="305" t="s">
        <v>1246</v>
      </c>
    </row>
    <row r="791" spans="1:7" ht="15" hidden="1" thickBot="1">
      <c r="A791" s="302">
        <v>45586</v>
      </c>
      <c r="B791" s="304">
        <v>722980</v>
      </c>
      <c r="C791" s="303"/>
      <c r="D791" s="305" t="s">
        <v>1293</v>
      </c>
      <c r="E791" s="304">
        <v>76184271</v>
      </c>
      <c r="F791" s="305">
        <v>0</v>
      </c>
      <c r="G791" s="305" t="s">
        <v>1246</v>
      </c>
    </row>
    <row r="792" spans="1:7" ht="15" hidden="1" thickBot="1">
      <c r="A792" s="302">
        <v>45586</v>
      </c>
      <c r="B792" s="304">
        <v>351907</v>
      </c>
      <c r="C792" s="303"/>
      <c r="D792" s="305" t="s">
        <v>1404</v>
      </c>
      <c r="E792" s="304">
        <v>76632050</v>
      </c>
      <c r="F792" s="305">
        <v>0</v>
      </c>
      <c r="G792" s="305" t="s">
        <v>1246</v>
      </c>
    </row>
    <row r="793" spans="1:7" ht="15" hidden="1" thickBot="1">
      <c r="A793" s="302">
        <v>45586</v>
      </c>
      <c r="B793" s="304">
        <v>349950</v>
      </c>
      <c r="C793" s="303"/>
      <c r="D793" s="305" t="s">
        <v>1413</v>
      </c>
      <c r="E793" s="304">
        <v>76982000</v>
      </c>
      <c r="F793" s="305">
        <v>0</v>
      </c>
      <c r="G793" s="305" t="s">
        <v>1246</v>
      </c>
    </row>
    <row r="794" spans="1:7" ht="15" hidden="1" thickBot="1">
      <c r="A794" s="302">
        <v>45586</v>
      </c>
      <c r="B794" s="304">
        <v>196400</v>
      </c>
      <c r="C794" s="303"/>
      <c r="D794" s="305" t="s">
        <v>1312</v>
      </c>
      <c r="E794" s="304">
        <v>87819507</v>
      </c>
      <c r="F794" s="305">
        <v>0</v>
      </c>
      <c r="G794" s="305" t="s">
        <v>1246</v>
      </c>
    </row>
    <row r="795" spans="1:7" ht="15" hidden="1" thickBot="1">
      <c r="A795" s="302">
        <v>45586</v>
      </c>
      <c r="B795" s="304">
        <v>95872</v>
      </c>
      <c r="C795" s="303"/>
      <c r="D795" s="305" t="s">
        <v>1404</v>
      </c>
      <c r="E795" s="304">
        <v>76280143</v>
      </c>
      <c r="F795" s="305">
        <v>0</v>
      </c>
      <c r="G795" s="305" t="s">
        <v>1246</v>
      </c>
    </row>
    <row r="796" spans="1:7" ht="15" hidden="1" thickBot="1">
      <c r="A796" s="302">
        <v>45586</v>
      </c>
      <c r="B796" s="304">
        <v>72474</v>
      </c>
      <c r="C796" s="303"/>
      <c r="D796" s="305" t="s">
        <v>1321</v>
      </c>
      <c r="E796" s="304">
        <v>77054474</v>
      </c>
      <c r="F796" s="305">
        <v>0</v>
      </c>
      <c r="G796" s="305" t="s">
        <v>1246</v>
      </c>
    </row>
    <row r="797" spans="1:7" ht="15" hidden="1" thickBot="1">
      <c r="A797" s="302">
        <v>45586</v>
      </c>
      <c r="B797" s="303"/>
      <c r="C797" s="304">
        <v>250000</v>
      </c>
      <c r="D797" s="305" t="s">
        <v>1444</v>
      </c>
      <c r="E797" s="304">
        <v>61536707</v>
      </c>
      <c r="F797" s="305">
        <v>729000013</v>
      </c>
      <c r="G797" s="305" t="s">
        <v>1246</v>
      </c>
    </row>
    <row r="798" spans="1:7" ht="15" hidden="1" thickBot="1">
      <c r="A798" s="302">
        <v>45588</v>
      </c>
      <c r="B798" s="304">
        <v>7000000</v>
      </c>
      <c r="C798" s="303"/>
      <c r="D798" s="305" t="s">
        <v>1445</v>
      </c>
      <c r="E798" s="304">
        <v>75461291</v>
      </c>
      <c r="F798" s="305">
        <v>66717542</v>
      </c>
      <c r="G798" s="305" t="s">
        <v>1246</v>
      </c>
    </row>
    <row r="799" spans="1:7" ht="15" hidden="1" thickBot="1">
      <c r="A799" s="302">
        <v>45588</v>
      </c>
      <c r="B799" s="304">
        <v>6924584</v>
      </c>
      <c r="C799" s="303"/>
      <c r="D799" s="305" t="s">
        <v>1445</v>
      </c>
      <c r="E799" s="304">
        <v>68461291</v>
      </c>
      <c r="F799" s="305">
        <v>66717542</v>
      </c>
      <c r="G799" s="305" t="s">
        <v>1246</v>
      </c>
    </row>
    <row r="800" spans="1:7" ht="15" hidden="1" thickBot="1">
      <c r="A800" s="302">
        <v>45588</v>
      </c>
      <c r="B800" s="304">
        <v>5345639</v>
      </c>
      <c r="C800" s="303"/>
      <c r="D800" s="305" t="s">
        <v>1446</v>
      </c>
      <c r="E800" s="304">
        <v>61786707</v>
      </c>
      <c r="F800" s="305">
        <v>0</v>
      </c>
      <c r="G800" s="305" t="s">
        <v>1246</v>
      </c>
    </row>
    <row r="801" spans="1:7" ht="15" hidden="1" thickBot="1">
      <c r="A801" s="302">
        <v>45588</v>
      </c>
      <c r="B801" s="304">
        <v>2867543</v>
      </c>
      <c r="C801" s="303"/>
      <c r="D801" s="305" t="s">
        <v>1377</v>
      </c>
      <c r="E801" s="304">
        <v>56377474</v>
      </c>
      <c r="F801" s="305">
        <v>75139934</v>
      </c>
      <c r="G801" s="305" t="s">
        <v>1246</v>
      </c>
    </row>
    <row r="802" spans="1:7" ht="15" hidden="1" thickBot="1">
      <c r="A802" s="302">
        <v>45588</v>
      </c>
      <c r="B802" s="304">
        <v>1900003</v>
      </c>
      <c r="C802" s="303"/>
      <c r="D802" s="305" t="s">
        <v>1344</v>
      </c>
      <c r="E802" s="304">
        <v>47924912</v>
      </c>
      <c r="F802" s="305">
        <v>0</v>
      </c>
      <c r="G802" s="305" t="s">
        <v>1246</v>
      </c>
    </row>
    <row r="803" spans="1:7" ht="15" hidden="1" thickBot="1">
      <c r="A803" s="302">
        <v>45588</v>
      </c>
      <c r="B803" s="304">
        <v>1655902</v>
      </c>
      <c r="C803" s="303"/>
      <c r="D803" s="305" t="s">
        <v>1387</v>
      </c>
      <c r="E803" s="304">
        <v>50913625</v>
      </c>
      <c r="F803" s="305">
        <v>1702947</v>
      </c>
      <c r="G803" s="305" t="s">
        <v>1246</v>
      </c>
    </row>
    <row r="804" spans="1:7" ht="15" hidden="1" thickBot="1">
      <c r="A804" s="302">
        <v>45588</v>
      </c>
      <c r="B804" s="304">
        <v>1094513</v>
      </c>
      <c r="C804" s="303"/>
      <c r="D804" s="305" t="s">
        <v>1387</v>
      </c>
      <c r="E804" s="304">
        <v>49019425</v>
      </c>
      <c r="F804" s="305">
        <v>1702947</v>
      </c>
      <c r="G804" s="305" t="s">
        <v>1246</v>
      </c>
    </row>
    <row r="805" spans="1:7" ht="15" hidden="1" thickBot="1">
      <c r="A805" s="302">
        <v>45588</v>
      </c>
      <c r="B805" s="304">
        <v>521076</v>
      </c>
      <c r="C805" s="303"/>
      <c r="D805" s="305" t="s">
        <v>1387</v>
      </c>
      <c r="E805" s="304">
        <v>51758449</v>
      </c>
      <c r="F805" s="305">
        <v>1702947</v>
      </c>
      <c r="G805" s="305" t="s">
        <v>1246</v>
      </c>
    </row>
    <row r="806" spans="1:7" ht="15" hidden="1" thickBot="1">
      <c r="A806" s="302">
        <v>45588</v>
      </c>
      <c r="B806" s="304">
        <v>499990</v>
      </c>
      <c r="C806" s="303"/>
      <c r="D806" s="305" t="s">
        <v>1302</v>
      </c>
      <c r="E806" s="304">
        <v>53053700</v>
      </c>
      <c r="F806" s="305">
        <v>25709179</v>
      </c>
      <c r="G806" s="305" t="s">
        <v>1246</v>
      </c>
    </row>
    <row r="807" spans="1:7" ht="15" hidden="1" thickBot="1">
      <c r="A807" s="302">
        <v>45588</v>
      </c>
      <c r="B807" s="304">
        <v>429907</v>
      </c>
      <c r="C807" s="303"/>
      <c r="D807" s="305" t="s">
        <v>1303</v>
      </c>
      <c r="E807" s="304">
        <v>52267295</v>
      </c>
      <c r="F807" s="305">
        <v>0</v>
      </c>
      <c r="G807" s="305" t="s">
        <v>1246</v>
      </c>
    </row>
    <row r="808" spans="1:7" ht="15" hidden="1" thickBot="1">
      <c r="A808" s="302">
        <v>45588</v>
      </c>
      <c r="B808" s="304">
        <v>300000</v>
      </c>
      <c r="C808" s="303"/>
      <c r="D808" s="305" t="s">
        <v>1413</v>
      </c>
      <c r="E808" s="304">
        <v>51213625</v>
      </c>
      <c r="F808" s="305">
        <v>0</v>
      </c>
      <c r="G808" s="305" t="s">
        <v>1246</v>
      </c>
    </row>
    <row r="809" spans="1:7" ht="15" hidden="1" thickBot="1">
      <c r="A809" s="302">
        <v>45588</v>
      </c>
      <c r="B809" s="304">
        <v>294391</v>
      </c>
      <c r="C809" s="303"/>
      <c r="D809" s="305" t="s">
        <v>1410</v>
      </c>
      <c r="E809" s="304">
        <v>53348091</v>
      </c>
      <c r="F809" s="305">
        <v>0</v>
      </c>
      <c r="G809" s="305" t="s">
        <v>1246</v>
      </c>
    </row>
    <row r="810" spans="1:7" ht="15" hidden="1" thickBot="1">
      <c r="A810" s="302">
        <v>45588</v>
      </c>
      <c r="B810" s="304">
        <v>238298</v>
      </c>
      <c r="C810" s="303"/>
      <c r="D810" s="305" t="s">
        <v>1387</v>
      </c>
      <c r="E810" s="304">
        <v>49257723</v>
      </c>
      <c r="F810" s="305">
        <v>1702947</v>
      </c>
      <c r="G810" s="305" t="s">
        <v>1246</v>
      </c>
    </row>
    <row r="811" spans="1:7" ht="15" hidden="1" thickBot="1">
      <c r="A811" s="302">
        <v>45588</v>
      </c>
      <c r="B811" s="304">
        <v>161840</v>
      </c>
      <c r="C811" s="303"/>
      <c r="D811" s="305" t="s">
        <v>1377</v>
      </c>
      <c r="E811" s="304">
        <v>53509931</v>
      </c>
      <c r="F811" s="305">
        <v>75139934</v>
      </c>
      <c r="G811" s="305" t="s">
        <v>1246</v>
      </c>
    </row>
    <row r="812" spans="1:7" ht="15" hidden="1" thickBot="1">
      <c r="A812" s="302">
        <v>45588</v>
      </c>
      <c r="B812" s="304">
        <v>99935</v>
      </c>
      <c r="C812" s="303"/>
      <c r="D812" s="305" t="s">
        <v>1410</v>
      </c>
      <c r="E812" s="304">
        <v>52553710</v>
      </c>
      <c r="F812" s="305">
        <v>0</v>
      </c>
      <c r="G812" s="305" t="s">
        <v>1246</v>
      </c>
    </row>
    <row r="813" spans="1:7" ht="15" hidden="1" thickBot="1">
      <c r="A813" s="302">
        <v>45588</v>
      </c>
      <c r="B813" s="304">
        <v>86530</v>
      </c>
      <c r="C813" s="303"/>
      <c r="D813" s="305" t="s">
        <v>1410</v>
      </c>
      <c r="E813" s="304">
        <v>52453775</v>
      </c>
      <c r="F813" s="305">
        <v>0</v>
      </c>
      <c r="G813" s="305" t="s">
        <v>1246</v>
      </c>
    </row>
    <row r="814" spans="1:7" ht="15" hidden="1" thickBot="1">
      <c r="A814" s="302">
        <v>45588</v>
      </c>
      <c r="B814" s="304">
        <v>78939</v>
      </c>
      <c r="C814" s="303"/>
      <c r="D814" s="305" t="s">
        <v>1387</v>
      </c>
      <c r="E814" s="304">
        <v>51837388</v>
      </c>
      <c r="F814" s="305">
        <v>1702947</v>
      </c>
      <c r="G814" s="305" t="s">
        <v>1246</v>
      </c>
    </row>
    <row r="815" spans="1:7" ht="15" hidden="1" thickBot="1">
      <c r="A815" s="302">
        <v>45588</v>
      </c>
      <c r="B815" s="304">
        <v>63594</v>
      </c>
      <c r="C815" s="303"/>
      <c r="D815" s="305" t="s">
        <v>1410</v>
      </c>
      <c r="E815" s="304">
        <v>56441068</v>
      </c>
      <c r="F815" s="305">
        <v>0</v>
      </c>
      <c r="G815" s="305" t="s">
        <v>1246</v>
      </c>
    </row>
    <row r="816" spans="1:7" ht="15" hidden="1" thickBot="1">
      <c r="A816" s="302">
        <v>45588</v>
      </c>
      <c r="B816" s="304">
        <v>45989</v>
      </c>
      <c r="C816" s="303"/>
      <c r="D816" s="305" t="s">
        <v>1387</v>
      </c>
      <c r="E816" s="304">
        <v>52338299</v>
      </c>
      <c r="F816" s="305">
        <v>1702947</v>
      </c>
      <c r="G816" s="305" t="s">
        <v>1246</v>
      </c>
    </row>
    <row r="817" spans="1:7" ht="15" hidden="1" thickBot="1">
      <c r="A817" s="302">
        <v>45588</v>
      </c>
      <c r="B817" s="304">
        <v>28946</v>
      </c>
      <c r="C817" s="303"/>
      <c r="D817" s="305" t="s">
        <v>1387</v>
      </c>
      <c r="E817" s="304">
        <v>52367245</v>
      </c>
      <c r="F817" s="305">
        <v>1702947</v>
      </c>
      <c r="G817" s="305" t="s">
        <v>1246</v>
      </c>
    </row>
    <row r="818" spans="1:7" ht="15" hidden="1" thickBot="1">
      <c r="A818" s="302">
        <v>45588</v>
      </c>
      <c r="B818" s="304">
        <v>25015</v>
      </c>
      <c r="C818" s="303"/>
      <c r="D818" s="305" t="s">
        <v>1387</v>
      </c>
      <c r="E818" s="304">
        <v>52292310</v>
      </c>
      <c r="F818" s="305">
        <v>1702947</v>
      </c>
      <c r="G818" s="305" t="s">
        <v>1246</v>
      </c>
    </row>
    <row r="819" spans="1:7" ht="15" hidden="1" thickBot="1">
      <c r="A819" s="302">
        <v>45588</v>
      </c>
      <c r="B819" s="304">
        <v>23748</v>
      </c>
      <c r="C819" s="303"/>
      <c r="D819" s="305" t="s">
        <v>1387</v>
      </c>
      <c r="E819" s="304">
        <v>51237373</v>
      </c>
      <c r="F819" s="305">
        <v>1702947</v>
      </c>
      <c r="G819" s="305" t="s">
        <v>1246</v>
      </c>
    </row>
    <row r="820" spans="1:7" ht="15" hidden="1" thickBot="1">
      <c r="A820" s="302">
        <v>45588</v>
      </c>
      <c r="B820" s="304">
        <v>107065</v>
      </c>
      <c r="C820" s="303"/>
      <c r="D820" s="305" t="s">
        <v>1437</v>
      </c>
      <c r="E820" s="304">
        <v>46024909</v>
      </c>
      <c r="F820" s="305">
        <v>84089427</v>
      </c>
      <c r="G820" s="305" t="s">
        <v>1246</v>
      </c>
    </row>
    <row r="821" spans="1:7" ht="15" hidden="1" thickBot="1">
      <c r="A821" s="302">
        <v>45589</v>
      </c>
      <c r="B821" s="303"/>
      <c r="C821" s="304">
        <v>40566398</v>
      </c>
      <c r="D821" s="305" t="s">
        <v>1376</v>
      </c>
      <c r="E821" s="304">
        <v>45917844</v>
      </c>
      <c r="F821" s="305">
        <v>0</v>
      </c>
      <c r="G821" s="305" t="s">
        <v>1326</v>
      </c>
    </row>
    <row r="822" spans="1:7" ht="15" hidden="1" thickBot="1">
      <c r="A822" s="302">
        <v>45590</v>
      </c>
      <c r="B822" s="303"/>
      <c r="C822" s="304">
        <v>187894</v>
      </c>
      <c r="D822" s="305" t="s">
        <v>1444</v>
      </c>
      <c r="E822" s="304">
        <v>86484242</v>
      </c>
      <c r="F822" s="305">
        <v>729000013</v>
      </c>
      <c r="G822" s="305" t="s">
        <v>1246</v>
      </c>
    </row>
    <row r="823" spans="1:7" ht="15" hidden="1" thickBot="1">
      <c r="A823" s="302">
        <v>45593</v>
      </c>
      <c r="B823" s="304">
        <v>7000000</v>
      </c>
      <c r="C823" s="303"/>
      <c r="D823" s="305" t="s">
        <v>1355</v>
      </c>
      <c r="E823" s="304">
        <v>68848992</v>
      </c>
      <c r="F823" s="305">
        <v>0</v>
      </c>
      <c r="G823" s="305" t="s">
        <v>1246</v>
      </c>
    </row>
    <row r="824" spans="1:7" ht="15" hidden="1" thickBot="1">
      <c r="A824" s="302">
        <v>45593</v>
      </c>
      <c r="B824" s="304">
        <v>7000000</v>
      </c>
      <c r="C824" s="303"/>
      <c r="D824" s="305" t="s">
        <v>1355</v>
      </c>
      <c r="E824" s="304">
        <v>61848992</v>
      </c>
      <c r="F824" s="305">
        <v>0</v>
      </c>
      <c r="G824" s="305" t="s">
        <v>1246</v>
      </c>
    </row>
    <row r="825" spans="1:7" ht="15" hidden="1" thickBot="1">
      <c r="A825" s="302">
        <v>45593</v>
      </c>
      <c r="B825" s="304">
        <v>7000000</v>
      </c>
      <c r="C825" s="303"/>
      <c r="D825" s="305" t="s">
        <v>1288</v>
      </c>
      <c r="E825" s="304">
        <v>84570840</v>
      </c>
      <c r="F825" s="305">
        <v>61603875</v>
      </c>
      <c r="G825" s="305" t="s">
        <v>1246</v>
      </c>
    </row>
    <row r="826" spans="1:7" ht="15" hidden="1" thickBot="1">
      <c r="A826" s="302">
        <v>45593</v>
      </c>
      <c r="B826" s="304">
        <v>2620380</v>
      </c>
      <c r="C826" s="303"/>
      <c r="D826" s="305" t="s">
        <v>1377</v>
      </c>
      <c r="E826" s="304">
        <v>75486260</v>
      </c>
      <c r="F826" s="305">
        <v>75139934</v>
      </c>
      <c r="G826" s="305" t="s">
        <v>1246</v>
      </c>
    </row>
    <row r="827" spans="1:7" ht="15" hidden="1" thickBot="1">
      <c r="A827" s="302">
        <v>45593</v>
      </c>
      <c r="B827" s="304">
        <v>1790593</v>
      </c>
      <c r="C827" s="303"/>
      <c r="D827" s="305" t="s">
        <v>1377</v>
      </c>
      <c r="E827" s="304">
        <v>72865880</v>
      </c>
      <c r="F827" s="305">
        <v>75139934</v>
      </c>
      <c r="G827" s="305" t="s">
        <v>1246</v>
      </c>
    </row>
    <row r="828" spans="1:7" ht="15" hidden="1" thickBot="1">
      <c r="A828" s="302">
        <v>45593</v>
      </c>
      <c r="B828" s="304">
        <v>1712296</v>
      </c>
      <c r="C828" s="303"/>
      <c r="D828" s="305" t="s">
        <v>1288</v>
      </c>
      <c r="E828" s="304">
        <v>86672136</v>
      </c>
      <c r="F828" s="305">
        <v>61603875</v>
      </c>
      <c r="G828" s="305" t="s">
        <v>1246</v>
      </c>
    </row>
    <row r="829" spans="1:7" ht="15" hidden="1" thickBot="1">
      <c r="A829" s="302">
        <v>45593</v>
      </c>
      <c r="B829" s="304">
        <v>1142100</v>
      </c>
      <c r="C829" s="303"/>
      <c r="D829" s="305" t="s">
        <v>1377</v>
      </c>
      <c r="E829" s="304">
        <v>77570840</v>
      </c>
      <c r="F829" s="305">
        <v>75139934</v>
      </c>
      <c r="G829" s="305" t="s">
        <v>1246</v>
      </c>
    </row>
    <row r="830" spans="1:7" ht="15" hidden="1" thickBot="1">
      <c r="A830" s="302">
        <v>45593</v>
      </c>
      <c r="B830" s="304">
        <v>942480</v>
      </c>
      <c r="C830" s="303"/>
      <c r="D830" s="305" t="s">
        <v>1377</v>
      </c>
      <c r="E830" s="304">
        <v>76428740</v>
      </c>
      <c r="F830" s="305">
        <v>75139934</v>
      </c>
      <c r="G830" s="305" t="s">
        <v>1246</v>
      </c>
    </row>
    <row r="831" spans="1:7" ht="15" hidden="1" thickBot="1">
      <c r="A831" s="302">
        <v>45593</v>
      </c>
      <c r="B831" s="304">
        <v>873472</v>
      </c>
      <c r="C831" s="303"/>
      <c r="D831" s="305" t="s">
        <v>1447</v>
      </c>
      <c r="E831" s="304">
        <v>69722464</v>
      </c>
      <c r="F831" s="305">
        <v>0</v>
      </c>
      <c r="G831" s="305" t="s">
        <v>1246</v>
      </c>
    </row>
    <row r="832" spans="1:7" ht="15" hidden="1" thickBot="1">
      <c r="A832" s="302">
        <v>45593</v>
      </c>
      <c r="B832" s="304">
        <v>750000</v>
      </c>
      <c r="C832" s="303"/>
      <c r="D832" s="305" t="s">
        <v>1448</v>
      </c>
      <c r="E832" s="304">
        <v>70775287</v>
      </c>
      <c r="F832" s="305">
        <v>0</v>
      </c>
      <c r="G832" s="305" t="s">
        <v>1246</v>
      </c>
    </row>
    <row r="833" spans="1:7" ht="15" hidden="1" thickBot="1">
      <c r="A833" s="302">
        <v>45593</v>
      </c>
      <c r="B833" s="304">
        <v>389000</v>
      </c>
      <c r="C833" s="303"/>
      <c r="D833" s="305" t="s">
        <v>1327</v>
      </c>
      <c r="E833" s="304">
        <v>84959840</v>
      </c>
      <c r="F833" s="305">
        <v>0</v>
      </c>
      <c r="G833" s="305" t="s">
        <v>1246</v>
      </c>
    </row>
    <row r="834" spans="1:7" ht="15" hidden="1" thickBot="1">
      <c r="A834" s="302">
        <v>45593</v>
      </c>
      <c r="B834" s="304">
        <v>300000</v>
      </c>
      <c r="C834" s="303"/>
      <c r="D834" s="305" t="s">
        <v>1413</v>
      </c>
      <c r="E834" s="304">
        <v>71075287</v>
      </c>
      <c r="F834" s="305">
        <v>0</v>
      </c>
      <c r="G834" s="305" t="s">
        <v>1246</v>
      </c>
    </row>
    <row r="835" spans="1:7" ht="15" hidden="1" thickBot="1">
      <c r="A835" s="302">
        <v>45593</v>
      </c>
      <c r="B835" s="304">
        <v>270000</v>
      </c>
      <c r="C835" s="303"/>
      <c r="D835" s="305" t="s">
        <v>1449</v>
      </c>
      <c r="E835" s="304">
        <v>69992464</v>
      </c>
      <c r="F835" s="305">
        <v>70738201</v>
      </c>
      <c r="G835" s="305" t="s">
        <v>1246</v>
      </c>
    </row>
    <row r="836" spans="1:7" ht="15" hidden="1" thickBot="1">
      <c r="A836" s="302">
        <v>45593</v>
      </c>
      <c r="B836" s="304">
        <v>32823</v>
      </c>
      <c r="C836" s="303"/>
      <c r="D836" s="305" t="s">
        <v>1448</v>
      </c>
      <c r="E836" s="304">
        <v>70025287</v>
      </c>
      <c r="F836" s="305">
        <v>0</v>
      </c>
      <c r="G836" s="305" t="s">
        <v>1246</v>
      </c>
    </row>
    <row r="837" spans="1:7" ht="15" hidden="1" thickBot="1">
      <c r="A837" s="302">
        <v>45593</v>
      </c>
      <c r="B837" s="304">
        <v>18766</v>
      </c>
      <c r="C837" s="303"/>
      <c r="D837" s="305" t="s">
        <v>1315</v>
      </c>
      <c r="E837" s="304">
        <v>52565398</v>
      </c>
      <c r="F837" s="305">
        <v>0</v>
      </c>
      <c r="G837" s="305" t="s">
        <v>1246</v>
      </c>
    </row>
    <row r="838" spans="1:7" ht="15" hidden="1" thickBot="1">
      <c r="A838" s="302">
        <v>45593</v>
      </c>
      <c r="B838" s="304">
        <v>770000</v>
      </c>
      <c r="C838" s="303"/>
      <c r="D838" s="305" t="s">
        <v>1450</v>
      </c>
      <c r="E838" s="304">
        <v>54650992</v>
      </c>
      <c r="F838" s="305">
        <v>0</v>
      </c>
      <c r="G838" s="305" t="s">
        <v>1246</v>
      </c>
    </row>
    <row r="839" spans="1:7" ht="15" hidden="1" thickBot="1">
      <c r="A839" s="302">
        <v>45594</v>
      </c>
      <c r="B839" s="304">
        <v>567403</v>
      </c>
      <c r="C839" s="303"/>
      <c r="D839" s="305" t="s">
        <v>1303</v>
      </c>
      <c r="E839" s="304">
        <v>53132801</v>
      </c>
      <c r="F839" s="305">
        <v>0</v>
      </c>
      <c r="G839" s="305" t="s">
        <v>1246</v>
      </c>
    </row>
    <row r="840" spans="1:7" ht="15" hidden="1" thickBot="1">
      <c r="A840" s="302">
        <v>45594</v>
      </c>
      <c r="B840" s="304">
        <v>437401</v>
      </c>
      <c r="C840" s="303"/>
      <c r="D840" s="305" t="s">
        <v>1328</v>
      </c>
      <c r="E840" s="304">
        <v>53785984</v>
      </c>
      <c r="F840" s="305">
        <v>0</v>
      </c>
      <c r="G840" s="305" t="s">
        <v>1246</v>
      </c>
    </row>
    <row r="841" spans="1:7" ht="15" hidden="1" thickBot="1">
      <c r="A841" s="302">
        <v>45594</v>
      </c>
      <c r="B841" s="304">
        <v>215782</v>
      </c>
      <c r="C841" s="303"/>
      <c r="D841" s="305" t="s">
        <v>1380</v>
      </c>
      <c r="E841" s="304">
        <v>53348583</v>
      </c>
      <c r="F841" s="305">
        <v>62241071</v>
      </c>
      <c r="G841" s="305" t="s">
        <v>1246</v>
      </c>
    </row>
    <row r="842" spans="1:7" ht="15" hidden="1" thickBot="1">
      <c r="A842" s="302">
        <v>45594</v>
      </c>
      <c r="B842" s="304">
        <v>198000</v>
      </c>
      <c r="C842" s="303"/>
      <c r="D842" s="305" t="s">
        <v>1439</v>
      </c>
      <c r="E842" s="304">
        <v>54848992</v>
      </c>
      <c r="F842" s="305">
        <v>65348098</v>
      </c>
      <c r="G842" s="305" t="s">
        <v>1246</v>
      </c>
    </row>
    <row r="843" spans="1:7" ht="15" hidden="1" thickBot="1">
      <c r="A843" s="302">
        <v>45594</v>
      </c>
      <c r="B843" s="304">
        <v>95008</v>
      </c>
      <c r="C843" s="303"/>
      <c r="D843" s="305" t="s">
        <v>1449</v>
      </c>
      <c r="E843" s="304">
        <v>53880992</v>
      </c>
      <c r="F843" s="305">
        <v>70738201</v>
      </c>
      <c r="G843" s="305" t="s">
        <v>1246</v>
      </c>
    </row>
    <row r="844" spans="1:7" ht="15" hidden="1" thickBot="1">
      <c r="A844" s="302">
        <v>45594</v>
      </c>
      <c r="B844" s="304">
        <v>26092919</v>
      </c>
      <c r="C844" s="303"/>
      <c r="D844" s="305" t="s">
        <v>1451</v>
      </c>
      <c r="E844" s="304">
        <v>34786491</v>
      </c>
      <c r="F844" s="305">
        <v>202488201</v>
      </c>
      <c r="G844" s="305" t="s">
        <v>1452</v>
      </c>
    </row>
    <row r="845" spans="1:7" ht="15" hidden="1" thickBot="1">
      <c r="A845" s="306">
        <v>45595</v>
      </c>
      <c r="B845" s="307">
        <v>6307940</v>
      </c>
      <c r="C845" s="303"/>
      <c r="D845" s="305" t="s">
        <v>1394</v>
      </c>
      <c r="E845" s="304">
        <v>42529483</v>
      </c>
      <c r="F845" s="305">
        <v>62188235</v>
      </c>
      <c r="G845" s="305" t="s">
        <v>1246</v>
      </c>
    </row>
    <row r="846" spans="1:7" ht="15" hidden="1" thickBot="1">
      <c r="A846" s="302">
        <v>45595</v>
      </c>
      <c r="B846" s="304">
        <v>3674972</v>
      </c>
      <c r="C846" s="303"/>
      <c r="D846" s="305" t="s">
        <v>1302</v>
      </c>
      <c r="E846" s="304">
        <v>52494748</v>
      </c>
      <c r="F846" s="305">
        <v>25709179</v>
      </c>
      <c r="G846" s="305" t="s">
        <v>1246</v>
      </c>
    </row>
    <row r="847" spans="1:7" ht="15" hidden="1" thickBot="1">
      <c r="A847" s="302">
        <v>45595</v>
      </c>
      <c r="B847" s="304">
        <v>2739742</v>
      </c>
      <c r="C847" s="303"/>
      <c r="D847" s="305" t="s">
        <v>1302</v>
      </c>
      <c r="E847" s="304">
        <v>45269225</v>
      </c>
      <c r="F847" s="305">
        <v>25709179</v>
      </c>
      <c r="G847" s="305" t="s">
        <v>1246</v>
      </c>
    </row>
    <row r="848" spans="1:7" ht="15" hidden="1" thickBot="1">
      <c r="A848" s="302">
        <v>45595</v>
      </c>
      <c r="B848" s="304">
        <v>2599961</v>
      </c>
      <c r="C848" s="303"/>
      <c r="D848" s="305" t="s">
        <v>1302</v>
      </c>
      <c r="E848" s="304">
        <v>47869186</v>
      </c>
      <c r="F848" s="305">
        <v>25709179</v>
      </c>
      <c r="G848" s="305" t="s">
        <v>1246</v>
      </c>
    </row>
    <row r="849" spans="1:7" ht="15" hidden="1" thickBot="1">
      <c r="A849" s="302">
        <v>45595</v>
      </c>
      <c r="B849" s="304">
        <v>1071000</v>
      </c>
      <c r="C849" s="303"/>
      <c r="D849" s="305" t="s">
        <v>1453</v>
      </c>
      <c r="E849" s="304">
        <v>8693572</v>
      </c>
      <c r="F849" s="305">
        <v>0</v>
      </c>
      <c r="G849" s="305" t="s">
        <v>1246</v>
      </c>
    </row>
    <row r="850" spans="1:7" ht="15" hidden="1" thickBot="1">
      <c r="A850" s="302">
        <v>45595</v>
      </c>
      <c r="B850" s="304">
        <v>1029550</v>
      </c>
      <c r="C850" s="303"/>
      <c r="D850" s="305" t="s">
        <v>1300</v>
      </c>
      <c r="E850" s="304">
        <v>36221543</v>
      </c>
      <c r="F850" s="305">
        <v>0</v>
      </c>
      <c r="G850" s="305" t="s">
        <v>1246</v>
      </c>
    </row>
    <row r="851" spans="1:7" ht="15" hidden="1" thickBot="1">
      <c r="A851" s="302">
        <v>45595</v>
      </c>
      <c r="B851" s="304">
        <v>950590</v>
      </c>
      <c r="C851" s="303"/>
      <c r="D851" s="305" t="s">
        <v>1302</v>
      </c>
      <c r="E851" s="304">
        <v>48819776</v>
      </c>
      <c r="F851" s="305">
        <v>25709179</v>
      </c>
      <c r="G851" s="305" t="s">
        <v>1246</v>
      </c>
    </row>
    <row r="852" spans="1:7" ht="15" hidden="1" thickBot="1">
      <c r="A852" s="302">
        <v>45595</v>
      </c>
      <c r="B852" s="304">
        <v>188439</v>
      </c>
      <c r="C852" s="303"/>
      <c r="D852" s="305" t="s">
        <v>1454</v>
      </c>
      <c r="E852" s="304">
        <v>34974930</v>
      </c>
      <c r="F852" s="305">
        <v>202488201</v>
      </c>
      <c r="G852" s="305" t="s">
        <v>1452</v>
      </c>
    </row>
    <row r="853" spans="1:7" ht="15" hidden="1" thickBot="1">
      <c r="A853" s="302">
        <v>45595</v>
      </c>
      <c r="B853" s="304">
        <v>154664</v>
      </c>
      <c r="C853" s="303"/>
      <c r="D853" s="305" t="s">
        <v>1313</v>
      </c>
      <c r="E853" s="304">
        <v>35129594</v>
      </c>
      <c r="F853" s="305">
        <v>0</v>
      </c>
      <c r="G853" s="305" t="s">
        <v>1246</v>
      </c>
    </row>
    <row r="854" spans="1:7" ht="15" hidden="1" thickBot="1">
      <c r="A854" s="302">
        <v>45595</v>
      </c>
      <c r="B854" s="304">
        <v>62399</v>
      </c>
      <c r="C854" s="303"/>
      <c r="D854" s="305" t="s">
        <v>1328</v>
      </c>
      <c r="E854" s="304">
        <v>35191993</v>
      </c>
      <c r="F854" s="305">
        <v>0</v>
      </c>
      <c r="G854" s="305" t="s">
        <v>1246</v>
      </c>
    </row>
    <row r="855" spans="1:7" ht="15" hidden="1" thickBot="1">
      <c r="A855" s="302">
        <v>45595</v>
      </c>
      <c r="B855" s="304">
        <v>51884</v>
      </c>
      <c r="C855" s="303"/>
      <c r="D855" s="305" t="s">
        <v>1302</v>
      </c>
      <c r="E855" s="304">
        <v>52546632</v>
      </c>
      <c r="F855" s="305">
        <v>25709179</v>
      </c>
      <c r="G855" s="305" t="s">
        <v>1246</v>
      </c>
    </row>
    <row r="856" spans="1:7" ht="15" hidden="1" thickBot="1">
      <c r="A856" s="302">
        <v>45595</v>
      </c>
      <c r="B856" s="303"/>
      <c r="C856" s="304">
        <v>36637870</v>
      </c>
      <c r="D856" s="305" t="s">
        <v>1426</v>
      </c>
      <c r="E856" s="304">
        <v>7622572</v>
      </c>
      <c r="F856" s="305">
        <v>0</v>
      </c>
      <c r="G856" s="305" t="s">
        <v>1246</v>
      </c>
    </row>
    <row r="857" spans="1:7" ht="15" hidden="1" thickBot="1">
      <c r="A857" s="302">
        <v>45600</v>
      </c>
      <c r="B857" s="304">
        <v>500000</v>
      </c>
      <c r="C857" s="303"/>
      <c r="D857" s="305" t="s">
        <v>1413</v>
      </c>
      <c r="E857" s="304">
        <v>43960442</v>
      </c>
      <c r="F857" s="305">
        <v>0</v>
      </c>
      <c r="G857" s="305" t="s">
        <v>1246</v>
      </c>
    </row>
    <row r="858" spans="1:7" ht="15" hidden="1" thickBot="1">
      <c r="A858" s="302">
        <v>45600</v>
      </c>
      <c r="B858" s="304">
        <v>300000</v>
      </c>
      <c r="C858" s="303"/>
      <c r="D858" s="305" t="s">
        <v>1413</v>
      </c>
      <c r="E858" s="304">
        <v>44260442</v>
      </c>
      <c r="F858" s="305">
        <v>0</v>
      </c>
      <c r="G858" s="305" t="s">
        <v>1246</v>
      </c>
    </row>
    <row r="859" spans="1:7" ht="15" hidden="1" thickBot="1">
      <c r="A859" s="302">
        <v>45600</v>
      </c>
      <c r="B859" s="304">
        <v>675</v>
      </c>
      <c r="C859" s="303"/>
      <c r="D859" s="305" t="s">
        <v>1433</v>
      </c>
      <c r="E859" s="304">
        <v>43460442</v>
      </c>
      <c r="F859" s="305">
        <v>370475493</v>
      </c>
      <c r="G859" s="305" t="s">
        <v>1248</v>
      </c>
    </row>
    <row r="860" spans="1:7" ht="15" hidden="1" thickBot="1">
      <c r="A860" s="302">
        <v>45600</v>
      </c>
      <c r="B860" s="304">
        <v>347540</v>
      </c>
      <c r="C860" s="303"/>
      <c r="D860" s="305" t="s">
        <v>1420</v>
      </c>
      <c r="E860" s="304">
        <v>43337169</v>
      </c>
      <c r="F860" s="305">
        <v>64714015</v>
      </c>
      <c r="G860" s="305" t="s">
        <v>1246</v>
      </c>
    </row>
    <row r="861" spans="1:7" ht="15" hidden="1" thickBot="1">
      <c r="A861" s="302">
        <v>45601</v>
      </c>
      <c r="B861" s="304">
        <v>122598</v>
      </c>
      <c r="C861" s="303"/>
      <c r="D861" s="305" t="s">
        <v>1392</v>
      </c>
      <c r="E861" s="304">
        <v>43459767</v>
      </c>
      <c r="F861" s="305">
        <v>370487433</v>
      </c>
      <c r="G861" s="305" t="s">
        <v>1248</v>
      </c>
    </row>
    <row r="862" spans="1:7" ht="15" hidden="1" thickBot="1">
      <c r="A862" s="302">
        <v>45601</v>
      </c>
      <c r="B862" s="304">
        <v>4734713</v>
      </c>
      <c r="C862" s="303"/>
      <c r="D862" s="305" t="s">
        <v>1387</v>
      </c>
      <c r="E862" s="304">
        <v>41513815</v>
      </c>
      <c r="F862" s="305">
        <v>1702947</v>
      </c>
      <c r="G862" s="305" t="s">
        <v>1246</v>
      </c>
    </row>
    <row r="863" spans="1:7" ht="15" hidden="1" thickBot="1">
      <c r="A863" s="302">
        <v>45602</v>
      </c>
      <c r="B863" s="304">
        <v>4574848</v>
      </c>
      <c r="C863" s="303"/>
      <c r="D863" s="305" t="s">
        <v>1377</v>
      </c>
      <c r="E863" s="304">
        <v>36041951</v>
      </c>
      <c r="F863" s="305">
        <v>75139934</v>
      </c>
      <c r="G863" s="305" t="s">
        <v>1246</v>
      </c>
    </row>
    <row r="864" spans="1:7" ht="15" hidden="1" thickBot="1">
      <c r="A864" s="302">
        <v>45602</v>
      </c>
      <c r="B864" s="304">
        <v>3108875</v>
      </c>
      <c r="C864" s="303"/>
      <c r="D864" s="305" t="s">
        <v>1377</v>
      </c>
      <c r="E864" s="304">
        <v>30118381</v>
      </c>
      <c r="F864" s="305">
        <v>75139934</v>
      </c>
      <c r="G864" s="305" t="s">
        <v>1246</v>
      </c>
    </row>
    <row r="865" spans="1:7" ht="15" hidden="1" thickBot="1">
      <c r="A865" s="302">
        <v>45602</v>
      </c>
      <c r="B865" s="304">
        <v>2331693</v>
      </c>
      <c r="C865" s="303"/>
      <c r="D865" s="305" t="s">
        <v>1435</v>
      </c>
      <c r="E865" s="304">
        <v>27009506</v>
      </c>
      <c r="F865" s="305">
        <v>0</v>
      </c>
      <c r="G865" s="305" t="s">
        <v>1246</v>
      </c>
    </row>
    <row r="866" spans="1:7" ht="15" hidden="1" thickBot="1">
      <c r="A866" s="302">
        <v>45602</v>
      </c>
      <c r="B866" s="304">
        <v>1957721</v>
      </c>
      <c r="C866" s="303"/>
      <c r="D866" s="305" t="s">
        <v>1293</v>
      </c>
      <c r="E866" s="304">
        <v>23011330</v>
      </c>
      <c r="F866" s="305">
        <v>0</v>
      </c>
      <c r="G866" s="305" t="s">
        <v>1246</v>
      </c>
    </row>
    <row r="867" spans="1:7" ht="15" hidden="1" thickBot="1">
      <c r="A867" s="302">
        <v>45602</v>
      </c>
      <c r="B867" s="304">
        <v>1475814</v>
      </c>
      <c r="C867" s="303"/>
      <c r="D867" s="305" t="s">
        <v>1387</v>
      </c>
      <c r="E867" s="304">
        <v>42989629</v>
      </c>
      <c r="F867" s="305">
        <v>1702947</v>
      </c>
      <c r="G867" s="305" t="s">
        <v>1246</v>
      </c>
    </row>
    <row r="868" spans="1:7" ht="15" hidden="1" thickBot="1">
      <c r="A868" s="302">
        <v>45602</v>
      </c>
      <c r="B868" s="304">
        <v>1348722</v>
      </c>
      <c r="C868" s="303"/>
      <c r="D868" s="305" t="s">
        <v>1377</v>
      </c>
      <c r="E868" s="304">
        <v>31467103</v>
      </c>
      <c r="F868" s="305">
        <v>75139934</v>
      </c>
      <c r="G868" s="305" t="s">
        <v>1246</v>
      </c>
    </row>
    <row r="869" spans="1:7" ht="15" hidden="1" thickBot="1">
      <c r="A869" s="302">
        <v>45602</v>
      </c>
      <c r="B869" s="304">
        <v>1286483</v>
      </c>
      <c r="C869" s="303"/>
      <c r="D869" s="305" t="s">
        <v>1380</v>
      </c>
      <c r="E869" s="304">
        <v>24677813</v>
      </c>
      <c r="F869" s="305">
        <v>62241071</v>
      </c>
      <c r="G869" s="305" t="s">
        <v>1246</v>
      </c>
    </row>
    <row r="870" spans="1:7" ht="15" hidden="1" thickBot="1">
      <c r="A870" s="302">
        <v>45602</v>
      </c>
      <c r="B870" s="304">
        <v>402409</v>
      </c>
      <c r="C870" s="303"/>
      <c r="D870" s="305" t="s">
        <v>1410</v>
      </c>
      <c r="E870" s="304">
        <v>36444360</v>
      </c>
      <c r="F870" s="305">
        <v>0</v>
      </c>
      <c r="G870" s="305" t="s">
        <v>1246</v>
      </c>
    </row>
    <row r="871" spans="1:7" ht="15" hidden="1" thickBot="1">
      <c r="A871" s="302">
        <v>45602</v>
      </c>
      <c r="B871" s="304">
        <v>380000</v>
      </c>
      <c r="C871" s="303"/>
      <c r="D871" s="305" t="s">
        <v>1449</v>
      </c>
      <c r="E871" s="304">
        <v>23391330</v>
      </c>
      <c r="F871" s="305">
        <v>70738201</v>
      </c>
      <c r="G871" s="305" t="s">
        <v>1246</v>
      </c>
    </row>
    <row r="872" spans="1:7" ht="15" hidden="1" thickBot="1">
      <c r="A872" s="302">
        <v>45602</v>
      </c>
      <c r="B872" s="304">
        <v>334742</v>
      </c>
      <c r="C872" s="303"/>
      <c r="D872" s="305" t="s">
        <v>1410</v>
      </c>
      <c r="E872" s="304">
        <v>36779102</v>
      </c>
      <c r="F872" s="305">
        <v>0</v>
      </c>
      <c r="G872" s="305" t="s">
        <v>1246</v>
      </c>
    </row>
    <row r="873" spans="1:7" ht="15" hidden="1" thickBot="1">
      <c r="A873" s="302">
        <v>45602</v>
      </c>
      <c r="B873" s="304">
        <v>1826193</v>
      </c>
      <c r="C873" s="303"/>
      <c r="D873" s="305" t="s">
        <v>1455</v>
      </c>
      <c r="E873" s="304">
        <v>20843076</v>
      </c>
      <c r="F873" s="305">
        <v>0</v>
      </c>
      <c r="G873" s="305" t="s">
        <v>1246</v>
      </c>
    </row>
    <row r="874" spans="1:7" ht="15" hidden="1" thickBot="1">
      <c r="A874" s="302">
        <v>45603</v>
      </c>
      <c r="B874" s="304">
        <v>349621</v>
      </c>
      <c r="C874" s="303"/>
      <c r="D874" s="305" t="s">
        <v>1338</v>
      </c>
      <c r="E874" s="304">
        <v>19016883</v>
      </c>
      <c r="F874" s="305">
        <v>0</v>
      </c>
      <c r="G874" s="305" t="s">
        <v>1246</v>
      </c>
    </row>
    <row r="875" spans="1:7" ht="15" hidden="1" thickBot="1">
      <c r="A875" s="302">
        <v>45603</v>
      </c>
      <c r="B875" s="304">
        <v>210533</v>
      </c>
      <c r="C875" s="303"/>
      <c r="D875" s="305" t="s">
        <v>1432</v>
      </c>
      <c r="E875" s="304">
        <v>21053609</v>
      </c>
      <c r="F875" s="305">
        <v>92038424</v>
      </c>
      <c r="G875" s="305" t="s">
        <v>1246</v>
      </c>
    </row>
    <row r="876" spans="1:7" ht="15" hidden="1" thickBot="1">
      <c r="A876" s="302">
        <v>45603</v>
      </c>
      <c r="B876" s="304">
        <v>160888</v>
      </c>
      <c r="C876" s="303"/>
      <c r="D876" s="305" t="s">
        <v>1338</v>
      </c>
      <c r="E876" s="304">
        <v>18667262</v>
      </c>
      <c r="F876" s="305">
        <v>0</v>
      </c>
      <c r="G876" s="305" t="s">
        <v>1246</v>
      </c>
    </row>
    <row r="877" spans="1:7" ht="15" hidden="1" thickBot="1">
      <c r="A877" s="302">
        <v>45603</v>
      </c>
      <c r="B877" s="303"/>
      <c r="C877" s="304">
        <v>20134777</v>
      </c>
      <c r="D877" s="305" t="s">
        <v>1426</v>
      </c>
      <c r="E877" s="304">
        <v>18506374</v>
      </c>
      <c r="F877" s="305">
        <v>0</v>
      </c>
      <c r="G877" s="305" t="s">
        <v>1246</v>
      </c>
    </row>
    <row r="878" spans="1:7" ht="15" hidden="1" thickBot="1">
      <c r="A878" s="302">
        <v>45604</v>
      </c>
      <c r="B878" s="304">
        <v>20528</v>
      </c>
      <c r="C878" s="303"/>
      <c r="D878" s="305" t="s">
        <v>1448</v>
      </c>
      <c r="E878" s="304">
        <v>38641151</v>
      </c>
      <c r="F878" s="305">
        <v>0</v>
      </c>
      <c r="G878" s="305" t="s">
        <v>1246</v>
      </c>
    </row>
    <row r="879" spans="1:7" ht="15" hidden="1" thickBot="1">
      <c r="A879" s="302">
        <v>45604</v>
      </c>
      <c r="B879" s="303"/>
      <c r="C879" s="304">
        <v>5000000</v>
      </c>
      <c r="D879" s="305" t="s">
        <v>1456</v>
      </c>
      <c r="E879" s="304">
        <v>17889784</v>
      </c>
      <c r="F879" s="305">
        <v>1116924</v>
      </c>
      <c r="G879" s="305" t="s">
        <v>1246</v>
      </c>
    </row>
    <row r="880" spans="1:7" ht="15" hidden="1" thickBot="1">
      <c r="A880" s="302">
        <v>45608</v>
      </c>
      <c r="B880" s="303"/>
      <c r="C880" s="304">
        <v>5000000</v>
      </c>
      <c r="D880" s="305" t="s">
        <v>1456</v>
      </c>
      <c r="E880" s="304">
        <v>22889784</v>
      </c>
      <c r="F880" s="305">
        <v>1116924</v>
      </c>
      <c r="G880" s="305" t="s">
        <v>1246</v>
      </c>
    </row>
    <row r="881" spans="1:7" ht="15" hidden="1" thickBot="1">
      <c r="A881" s="302">
        <v>45608</v>
      </c>
      <c r="B881" s="303"/>
      <c r="C881" s="304">
        <v>568630</v>
      </c>
      <c r="D881" s="305" t="s">
        <v>1456</v>
      </c>
      <c r="E881" s="304">
        <v>17321154</v>
      </c>
      <c r="F881" s="305">
        <v>1116924</v>
      </c>
      <c r="G881" s="305" t="s">
        <v>1246</v>
      </c>
    </row>
    <row r="882" spans="1:7" ht="15" hidden="1" thickBot="1">
      <c r="A882" s="302">
        <v>45608</v>
      </c>
      <c r="B882" s="304">
        <v>7000000</v>
      </c>
      <c r="C882" s="303"/>
      <c r="D882" s="305" t="s">
        <v>1302</v>
      </c>
      <c r="E882" s="304">
        <v>24671154</v>
      </c>
      <c r="F882" s="305">
        <v>25709179</v>
      </c>
      <c r="G882" s="305" t="s">
        <v>1246</v>
      </c>
    </row>
    <row r="883" spans="1:7" ht="15" hidden="1" thickBot="1">
      <c r="A883" s="302">
        <v>45608</v>
      </c>
      <c r="B883" s="304">
        <v>5633612</v>
      </c>
      <c r="C883" s="303"/>
      <c r="D883" s="305" t="s">
        <v>1457</v>
      </c>
      <c r="E883" s="304">
        <v>36654238</v>
      </c>
      <c r="F883" s="305">
        <v>0</v>
      </c>
      <c r="G883" s="305" t="s">
        <v>1246</v>
      </c>
    </row>
    <row r="884" spans="1:7" ht="15" hidden="1" thickBot="1">
      <c r="A884" s="302">
        <v>45608</v>
      </c>
      <c r="B884" s="304">
        <v>5151056</v>
      </c>
      <c r="C884" s="303"/>
      <c r="D884" s="305" t="s">
        <v>1293</v>
      </c>
      <c r="E884" s="304">
        <v>31020626</v>
      </c>
      <c r="F884" s="305">
        <v>0</v>
      </c>
      <c r="G884" s="305" t="s">
        <v>1246</v>
      </c>
    </row>
    <row r="885" spans="1:7" ht="15" hidden="1" thickBot="1">
      <c r="A885" s="302">
        <v>45608</v>
      </c>
      <c r="B885" s="304">
        <v>1966385</v>
      </c>
      <c r="C885" s="303"/>
      <c r="D885" s="305" t="s">
        <v>1457</v>
      </c>
      <c r="E885" s="304">
        <v>38620623</v>
      </c>
      <c r="F885" s="305">
        <v>0</v>
      </c>
      <c r="G885" s="305" t="s">
        <v>1246</v>
      </c>
    </row>
    <row r="886" spans="1:7" ht="15" hidden="1" thickBot="1">
      <c r="A886" s="302">
        <v>45608</v>
      </c>
      <c r="B886" s="304">
        <v>1198416</v>
      </c>
      <c r="C886" s="303"/>
      <c r="D886" s="305" t="s">
        <v>1302</v>
      </c>
      <c r="E886" s="304">
        <v>25869570</v>
      </c>
      <c r="F886" s="305">
        <v>25709179</v>
      </c>
      <c r="G886" s="305" t="s">
        <v>1246</v>
      </c>
    </row>
    <row r="887" spans="1:7" ht="15" hidden="1" thickBot="1">
      <c r="A887" s="302">
        <v>45608</v>
      </c>
      <c r="B887" s="304">
        <v>300000</v>
      </c>
      <c r="C887" s="303"/>
      <c r="D887" s="305" t="s">
        <v>1413</v>
      </c>
      <c r="E887" s="304">
        <v>17671154</v>
      </c>
      <c r="F887" s="305">
        <v>0</v>
      </c>
      <c r="G887" s="305" t="s">
        <v>1246</v>
      </c>
    </row>
    <row r="888" spans="1:7" ht="15" hidden="1" thickBot="1">
      <c r="A888" s="302">
        <v>45608</v>
      </c>
      <c r="B888" s="304">
        <v>50000</v>
      </c>
      <c r="C888" s="303"/>
      <c r="D888" s="305" t="s">
        <v>1441</v>
      </c>
      <c r="E888" s="304">
        <v>17371154</v>
      </c>
      <c r="F888" s="305">
        <v>0</v>
      </c>
      <c r="G888" s="305" t="s">
        <v>1246</v>
      </c>
    </row>
    <row r="889" spans="1:7" ht="15" hidden="1" thickBot="1">
      <c r="A889" s="302">
        <v>45608</v>
      </c>
      <c r="B889" s="303"/>
      <c r="C889" s="304">
        <v>55043013</v>
      </c>
      <c r="D889" s="305" t="s">
        <v>1376</v>
      </c>
      <c r="E889" s="304">
        <v>27889784</v>
      </c>
      <c r="F889" s="305">
        <v>0</v>
      </c>
      <c r="G889" s="305" t="s">
        <v>1326</v>
      </c>
    </row>
    <row r="890" spans="1:7" ht="15" hidden="1" thickBot="1">
      <c r="A890" s="302">
        <v>45609</v>
      </c>
      <c r="B890" s="304">
        <v>24606</v>
      </c>
      <c r="C890" s="303"/>
      <c r="D890" s="305" t="s">
        <v>1297</v>
      </c>
      <c r="E890" s="304">
        <v>82932797</v>
      </c>
      <c r="F890" s="305">
        <v>0</v>
      </c>
      <c r="G890" s="305" t="s">
        <v>1246</v>
      </c>
    </row>
    <row r="891" spans="1:7" ht="15" hidden="1" thickBot="1">
      <c r="A891" s="302">
        <v>45609</v>
      </c>
      <c r="B891" s="304">
        <v>3371437</v>
      </c>
      <c r="C891" s="303"/>
      <c r="D891" s="305" t="s">
        <v>1383</v>
      </c>
      <c r="E891" s="304">
        <v>82908191</v>
      </c>
      <c r="F891" s="305">
        <v>0</v>
      </c>
      <c r="G891" s="305" t="s">
        <v>1246</v>
      </c>
    </row>
    <row r="892" spans="1:7" ht="15" hidden="1" thickBot="1">
      <c r="A892" s="302">
        <v>45610</v>
      </c>
      <c r="B892" s="304">
        <v>3230832</v>
      </c>
      <c r="C892" s="303"/>
      <c r="D892" s="305" t="s">
        <v>1383</v>
      </c>
      <c r="E892" s="304">
        <v>76485606</v>
      </c>
      <c r="F892" s="305">
        <v>0</v>
      </c>
      <c r="G892" s="305" t="s">
        <v>1246</v>
      </c>
    </row>
    <row r="893" spans="1:7" ht="15" hidden="1" thickBot="1">
      <c r="A893" s="302">
        <v>45610</v>
      </c>
      <c r="B893" s="304">
        <v>3051148</v>
      </c>
      <c r="C893" s="303"/>
      <c r="D893" s="305" t="s">
        <v>1383</v>
      </c>
      <c r="E893" s="304">
        <v>79536754</v>
      </c>
      <c r="F893" s="305">
        <v>0</v>
      </c>
      <c r="G893" s="305" t="s">
        <v>1246</v>
      </c>
    </row>
    <row r="894" spans="1:7" ht="15" hidden="1" thickBot="1">
      <c r="A894" s="302">
        <v>45610</v>
      </c>
      <c r="B894" s="304">
        <v>405990</v>
      </c>
      <c r="C894" s="303"/>
      <c r="D894" s="305" t="s">
        <v>1458</v>
      </c>
      <c r="E894" s="304">
        <v>73254774</v>
      </c>
      <c r="F894" s="305">
        <v>0</v>
      </c>
      <c r="G894" s="305" t="s">
        <v>1246</v>
      </c>
    </row>
    <row r="895" spans="1:7" ht="15" hidden="1" thickBot="1">
      <c r="A895" s="302">
        <v>45610</v>
      </c>
      <c r="B895" s="304">
        <v>1804016</v>
      </c>
      <c r="C895" s="303"/>
      <c r="D895" s="305" t="s">
        <v>1377</v>
      </c>
      <c r="E895" s="304">
        <v>72848784</v>
      </c>
      <c r="F895" s="305">
        <v>75139934</v>
      </c>
      <c r="G895" s="305" t="s">
        <v>1246</v>
      </c>
    </row>
    <row r="896" spans="1:7" ht="15" hidden="1" thickBot="1">
      <c r="A896" s="302">
        <v>45611</v>
      </c>
      <c r="B896" s="304">
        <v>1564850</v>
      </c>
      <c r="C896" s="303"/>
      <c r="D896" s="305" t="s">
        <v>1377</v>
      </c>
      <c r="E896" s="304">
        <v>71044768</v>
      </c>
      <c r="F896" s="305">
        <v>75139934</v>
      </c>
      <c r="G896" s="305" t="s">
        <v>1246</v>
      </c>
    </row>
    <row r="897" spans="1:7" ht="15" hidden="1" thickBot="1">
      <c r="A897" s="302">
        <v>45611</v>
      </c>
      <c r="B897" s="304">
        <v>1316182</v>
      </c>
      <c r="C897" s="303"/>
      <c r="D897" s="305" t="s">
        <v>1380</v>
      </c>
      <c r="E897" s="304">
        <v>69479918</v>
      </c>
      <c r="F897" s="305">
        <v>62241071</v>
      </c>
      <c r="G897" s="305" t="s">
        <v>1246</v>
      </c>
    </row>
    <row r="898" spans="1:7" ht="15" hidden="1" thickBot="1">
      <c r="A898" s="302">
        <v>45611</v>
      </c>
      <c r="B898" s="304">
        <v>3225961</v>
      </c>
      <c r="C898" s="303"/>
      <c r="D898" s="305" t="s">
        <v>1383</v>
      </c>
      <c r="E898" s="304">
        <v>62450046</v>
      </c>
      <c r="F898" s="305">
        <v>0</v>
      </c>
      <c r="G898" s="305" t="s">
        <v>1246</v>
      </c>
    </row>
    <row r="899" spans="1:7" ht="15" hidden="1" thickBot="1">
      <c r="A899" s="302">
        <v>45614</v>
      </c>
      <c r="B899" s="304">
        <v>2210534</v>
      </c>
      <c r="C899" s="303"/>
      <c r="D899" s="305" t="s">
        <v>1394</v>
      </c>
      <c r="E899" s="304">
        <v>66794840</v>
      </c>
      <c r="F899" s="305">
        <v>62188235</v>
      </c>
      <c r="G899" s="305" t="s">
        <v>1246</v>
      </c>
    </row>
    <row r="900" spans="1:7" ht="15" hidden="1" thickBot="1">
      <c r="A900" s="302">
        <v>45614</v>
      </c>
      <c r="B900" s="304">
        <v>1362550</v>
      </c>
      <c r="C900" s="303"/>
      <c r="D900" s="305" t="s">
        <v>1357</v>
      </c>
      <c r="E900" s="304">
        <v>58017229</v>
      </c>
      <c r="F900" s="305">
        <v>0</v>
      </c>
      <c r="G900" s="305" t="s">
        <v>1246</v>
      </c>
    </row>
    <row r="901" spans="1:7" ht="15" hidden="1" thickBot="1">
      <c r="A901" s="302">
        <v>45614</v>
      </c>
      <c r="B901" s="304">
        <v>1206856</v>
      </c>
      <c r="C901" s="303"/>
      <c r="D901" s="305" t="s">
        <v>1303</v>
      </c>
      <c r="E901" s="304">
        <v>59224085</v>
      </c>
      <c r="F901" s="305">
        <v>0</v>
      </c>
      <c r="G901" s="305" t="s">
        <v>1246</v>
      </c>
    </row>
    <row r="902" spans="1:7" ht="15" hidden="1" thickBot="1">
      <c r="A902" s="302">
        <v>45614</v>
      </c>
      <c r="B902" s="304">
        <v>1095033</v>
      </c>
      <c r="C902" s="303"/>
      <c r="D902" s="305" t="s">
        <v>1423</v>
      </c>
      <c r="E902" s="304">
        <v>67889873</v>
      </c>
      <c r="F902" s="305">
        <v>95308244</v>
      </c>
      <c r="G902" s="305" t="s">
        <v>1246</v>
      </c>
    </row>
    <row r="903" spans="1:7" ht="15" hidden="1" thickBot="1">
      <c r="A903" s="302">
        <v>45614</v>
      </c>
      <c r="B903" s="304">
        <v>1059695</v>
      </c>
      <c r="C903" s="303"/>
      <c r="D903" s="305" t="s">
        <v>1423</v>
      </c>
      <c r="E903" s="304">
        <v>64186324</v>
      </c>
      <c r="F903" s="305">
        <v>95308244</v>
      </c>
      <c r="G903" s="305" t="s">
        <v>1246</v>
      </c>
    </row>
    <row r="904" spans="1:7" ht="15" hidden="1" thickBot="1">
      <c r="A904" s="302">
        <v>45614</v>
      </c>
      <c r="B904" s="304">
        <v>548079</v>
      </c>
      <c r="C904" s="303"/>
      <c r="D904" s="305" t="s">
        <v>1423</v>
      </c>
      <c r="E904" s="304">
        <v>63126629</v>
      </c>
      <c r="F904" s="305">
        <v>95308244</v>
      </c>
      <c r="G904" s="305" t="s">
        <v>1246</v>
      </c>
    </row>
    <row r="905" spans="1:7" ht="15" hidden="1" thickBot="1">
      <c r="A905" s="302">
        <v>45614</v>
      </c>
      <c r="B905" s="304">
        <v>349800</v>
      </c>
      <c r="C905" s="303"/>
      <c r="D905" s="305" t="s">
        <v>1312</v>
      </c>
      <c r="E905" s="304">
        <v>64536124</v>
      </c>
      <c r="F905" s="305">
        <v>0</v>
      </c>
      <c r="G905" s="305" t="s">
        <v>1246</v>
      </c>
    </row>
    <row r="906" spans="1:7" ht="15" hidden="1" thickBot="1">
      <c r="A906" s="302">
        <v>45614</v>
      </c>
      <c r="B906" s="304">
        <v>273863</v>
      </c>
      <c r="C906" s="303"/>
      <c r="D906" s="305" t="s">
        <v>1410</v>
      </c>
      <c r="E906" s="304">
        <v>68163736</v>
      </c>
      <c r="F906" s="305">
        <v>0</v>
      </c>
      <c r="G906" s="305" t="s">
        <v>1246</v>
      </c>
    </row>
    <row r="907" spans="1:7" ht="15" hidden="1" thickBot="1">
      <c r="A907" s="302">
        <v>45614</v>
      </c>
      <c r="B907" s="304">
        <v>79963</v>
      </c>
      <c r="C907" s="303"/>
      <c r="D907" s="305" t="s">
        <v>1410</v>
      </c>
      <c r="E907" s="304">
        <v>62530009</v>
      </c>
      <c r="F907" s="305">
        <v>0</v>
      </c>
      <c r="G907" s="305" t="s">
        <v>1246</v>
      </c>
    </row>
    <row r="908" spans="1:7" ht="15" hidden="1" thickBot="1">
      <c r="A908" s="302">
        <v>45614</v>
      </c>
      <c r="B908" s="304">
        <v>48541</v>
      </c>
      <c r="C908" s="303"/>
      <c r="D908" s="305" t="s">
        <v>1410</v>
      </c>
      <c r="E908" s="304">
        <v>62578550</v>
      </c>
      <c r="F908" s="305">
        <v>0</v>
      </c>
      <c r="G908" s="305" t="s">
        <v>1246</v>
      </c>
    </row>
    <row r="909" spans="1:7" ht="15" hidden="1" thickBot="1">
      <c r="A909" s="302">
        <v>45614</v>
      </c>
      <c r="B909" s="304">
        <v>48182</v>
      </c>
      <c r="C909" s="303"/>
      <c r="D909" s="305" t="s">
        <v>1313</v>
      </c>
      <c r="E909" s="304">
        <v>64584306</v>
      </c>
      <c r="F909" s="305">
        <v>0</v>
      </c>
      <c r="G909" s="305" t="s">
        <v>1246</v>
      </c>
    </row>
    <row r="910" spans="1:7" ht="15" hidden="1" thickBot="1">
      <c r="A910" s="302">
        <v>45614</v>
      </c>
      <c r="B910" s="304">
        <v>5215905</v>
      </c>
      <c r="C910" s="303"/>
      <c r="D910" s="305" t="s">
        <v>1302</v>
      </c>
      <c r="E910" s="304">
        <v>55454695</v>
      </c>
      <c r="F910" s="305">
        <v>25709179</v>
      </c>
      <c r="G910" s="305" t="s">
        <v>1246</v>
      </c>
    </row>
    <row r="911" spans="1:7" ht="15" hidden="1" thickBot="1">
      <c r="A911" s="302">
        <v>45615</v>
      </c>
      <c r="B911" s="304">
        <v>5000000</v>
      </c>
      <c r="C911" s="303"/>
      <c r="D911" s="305" t="s">
        <v>1302</v>
      </c>
      <c r="E911" s="304">
        <v>50238790</v>
      </c>
      <c r="F911" s="305">
        <v>25709179</v>
      </c>
      <c r="G911" s="305" t="s">
        <v>1246</v>
      </c>
    </row>
    <row r="912" spans="1:7" ht="15" hidden="1" thickBot="1">
      <c r="A912" s="302">
        <v>45615</v>
      </c>
      <c r="B912" s="304">
        <v>5000000</v>
      </c>
      <c r="C912" s="303"/>
      <c r="D912" s="305" t="s">
        <v>1302</v>
      </c>
      <c r="E912" s="304">
        <v>45238790</v>
      </c>
      <c r="F912" s="305">
        <v>25709179</v>
      </c>
      <c r="G912" s="305" t="s">
        <v>1246</v>
      </c>
    </row>
    <row r="913" spans="1:7" ht="15" hidden="1" thickBot="1">
      <c r="A913" s="302">
        <v>45615</v>
      </c>
      <c r="B913" s="304">
        <v>4093600</v>
      </c>
      <c r="C913" s="303"/>
      <c r="D913" s="305" t="s">
        <v>1377</v>
      </c>
      <c r="E913" s="304">
        <v>40238790</v>
      </c>
      <c r="F913" s="305">
        <v>75139934</v>
      </c>
      <c r="G913" s="305" t="s">
        <v>1246</v>
      </c>
    </row>
    <row r="914" spans="1:7" ht="15" hidden="1" thickBot="1">
      <c r="A914" s="302">
        <v>45615</v>
      </c>
      <c r="B914" s="304">
        <v>1199984</v>
      </c>
      <c r="C914" s="303"/>
      <c r="D914" s="305" t="s">
        <v>1459</v>
      </c>
      <c r="E914" s="304">
        <v>56654679</v>
      </c>
      <c r="F914" s="305">
        <v>90818996</v>
      </c>
      <c r="G914" s="305" t="s">
        <v>1246</v>
      </c>
    </row>
    <row r="915" spans="1:7" ht="15" hidden="1" thickBot="1">
      <c r="A915" s="302">
        <v>45615</v>
      </c>
      <c r="B915" s="304">
        <v>300000</v>
      </c>
      <c r="C915" s="303"/>
      <c r="D915" s="305" t="s">
        <v>1413</v>
      </c>
      <c r="E915" s="304">
        <v>36145190</v>
      </c>
      <c r="F915" s="305">
        <v>0</v>
      </c>
      <c r="G915" s="305" t="s">
        <v>1246</v>
      </c>
    </row>
    <row r="916" spans="1:7" ht="15" hidden="1" thickBot="1">
      <c r="A916" s="302">
        <v>45615</v>
      </c>
      <c r="B916" s="304">
        <v>5828722</v>
      </c>
      <c r="C916" s="303"/>
      <c r="D916" s="305" t="s">
        <v>1435</v>
      </c>
      <c r="E916" s="304">
        <v>28815537</v>
      </c>
      <c r="F916" s="305">
        <v>0</v>
      </c>
      <c r="G916" s="305" t="s">
        <v>1246</v>
      </c>
    </row>
    <row r="917" spans="1:7" ht="15" hidden="1" thickBot="1">
      <c r="A917" s="302">
        <v>45617</v>
      </c>
      <c r="B917" s="304">
        <v>5237915</v>
      </c>
      <c r="C917" s="303"/>
      <c r="D917" s="305" t="s">
        <v>1460</v>
      </c>
      <c r="E917" s="304">
        <v>35845190</v>
      </c>
      <c r="F917" s="305">
        <v>69123325</v>
      </c>
      <c r="G917" s="305" t="s">
        <v>1246</v>
      </c>
    </row>
    <row r="918" spans="1:7" ht="15" hidden="1" thickBot="1">
      <c r="A918" s="302">
        <v>45617</v>
      </c>
      <c r="B918" s="304">
        <v>1681738</v>
      </c>
      <c r="C918" s="303"/>
      <c r="D918" s="305" t="s">
        <v>1380</v>
      </c>
      <c r="E918" s="304">
        <v>30607275</v>
      </c>
      <c r="F918" s="305">
        <v>62241071</v>
      </c>
      <c r="G918" s="305" t="s">
        <v>1246</v>
      </c>
    </row>
    <row r="919" spans="1:7" ht="15" hidden="1" thickBot="1">
      <c r="A919" s="302">
        <v>45617</v>
      </c>
      <c r="B919" s="304">
        <v>719673</v>
      </c>
      <c r="C919" s="303"/>
      <c r="D919" s="305" t="s">
        <v>1461</v>
      </c>
      <c r="E919" s="304">
        <v>22986815</v>
      </c>
      <c r="F919" s="305">
        <v>0</v>
      </c>
      <c r="G919" s="305" t="s">
        <v>1246</v>
      </c>
    </row>
    <row r="920" spans="1:7" ht="15" hidden="1" thickBot="1">
      <c r="A920" s="302">
        <v>45617</v>
      </c>
      <c r="B920" s="304">
        <v>499919</v>
      </c>
      <c r="C920" s="303"/>
      <c r="D920" s="305" t="s">
        <v>1328</v>
      </c>
      <c r="E920" s="304">
        <v>22092811</v>
      </c>
      <c r="F920" s="305">
        <v>0</v>
      </c>
      <c r="G920" s="305" t="s">
        <v>1246</v>
      </c>
    </row>
    <row r="921" spans="1:7" ht="15" hidden="1" thickBot="1">
      <c r="A921" s="302">
        <v>45617</v>
      </c>
      <c r="B921" s="304">
        <v>174331</v>
      </c>
      <c r="C921" s="303"/>
      <c r="D921" s="305" t="s">
        <v>1461</v>
      </c>
      <c r="E921" s="304">
        <v>22267142</v>
      </c>
      <c r="F921" s="305">
        <v>0</v>
      </c>
      <c r="G921" s="305" t="s">
        <v>1246</v>
      </c>
    </row>
    <row r="922" spans="1:7" ht="15" hidden="1" thickBot="1">
      <c r="A922" s="302">
        <v>45617</v>
      </c>
      <c r="B922" s="304">
        <v>110000</v>
      </c>
      <c r="C922" s="303"/>
      <c r="D922" s="305" t="s">
        <v>1448</v>
      </c>
      <c r="E922" s="304">
        <v>28925537</v>
      </c>
      <c r="F922" s="305">
        <v>0</v>
      </c>
      <c r="G922" s="305" t="s">
        <v>1246</v>
      </c>
    </row>
    <row r="923" spans="1:7" ht="15" hidden="1" thickBot="1">
      <c r="A923" s="302">
        <v>45617</v>
      </c>
      <c r="B923" s="303"/>
      <c r="C923" s="304">
        <v>46916108</v>
      </c>
      <c r="D923" s="305" t="s">
        <v>1376</v>
      </c>
      <c r="E923" s="304">
        <v>21592892</v>
      </c>
      <c r="F923" s="305">
        <v>0</v>
      </c>
      <c r="G923" s="305" t="s">
        <v>1326</v>
      </c>
    </row>
    <row r="924" spans="1:7" ht="15" hidden="1" thickBot="1">
      <c r="A924" s="302">
        <v>45618</v>
      </c>
      <c r="B924" s="304">
        <v>6640432</v>
      </c>
      <c r="C924" s="303"/>
      <c r="D924" s="305" t="s">
        <v>1293</v>
      </c>
      <c r="E924" s="304">
        <v>59299321</v>
      </c>
      <c r="F924" s="305">
        <v>0</v>
      </c>
      <c r="G924" s="305" t="s">
        <v>1246</v>
      </c>
    </row>
    <row r="925" spans="1:7" ht="15" hidden="1" thickBot="1">
      <c r="A925" s="302">
        <v>45618</v>
      </c>
      <c r="B925" s="304">
        <v>4596468</v>
      </c>
      <c r="C925" s="303"/>
      <c r="D925" s="305" t="s">
        <v>1319</v>
      </c>
      <c r="E925" s="304">
        <v>67378746</v>
      </c>
      <c r="F925" s="305">
        <v>25536754</v>
      </c>
      <c r="G925" s="305" t="s">
        <v>1246</v>
      </c>
    </row>
    <row r="926" spans="1:7" ht="15" hidden="1" thickBot="1">
      <c r="A926" s="302">
        <v>45618</v>
      </c>
      <c r="B926" s="304">
        <v>1782000</v>
      </c>
      <c r="C926" s="303"/>
      <c r="D926" s="305" t="s">
        <v>1404</v>
      </c>
      <c r="E926" s="304">
        <v>62482278</v>
      </c>
      <c r="F926" s="305">
        <v>0</v>
      </c>
      <c r="G926" s="305" t="s">
        <v>1246</v>
      </c>
    </row>
    <row r="927" spans="1:7" ht="15" hidden="1" thickBot="1">
      <c r="A927" s="302">
        <v>45618</v>
      </c>
      <c r="B927" s="304">
        <v>1309000</v>
      </c>
      <c r="C927" s="303"/>
      <c r="D927" s="305" t="s">
        <v>1462</v>
      </c>
      <c r="E927" s="304">
        <v>60608321</v>
      </c>
      <c r="F927" s="305">
        <v>0</v>
      </c>
      <c r="G927" s="305" t="s">
        <v>1246</v>
      </c>
    </row>
    <row r="928" spans="1:7" ht="15" hidden="1" thickBot="1">
      <c r="A928" s="302">
        <v>45618</v>
      </c>
      <c r="B928" s="304">
        <v>476367</v>
      </c>
      <c r="C928" s="303"/>
      <c r="D928" s="305" t="s">
        <v>1300</v>
      </c>
      <c r="E928" s="304">
        <v>67855113</v>
      </c>
      <c r="F928" s="305">
        <v>0</v>
      </c>
      <c r="G928" s="305" t="s">
        <v>1246</v>
      </c>
    </row>
    <row r="929" spans="1:7" ht="15" hidden="1" thickBot="1">
      <c r="A929" s="302">
        <v>45618</v>
      </c>
      <c r="B929" s="304">
        <v>429907</v>
      </c>
      <c r="C929" s="303"/>
      <c r="D929" s="305" t="s">
        <v>1303</v>
      </c>
      <c r="E929" s="304">
        <v>68509000</v>
      </c>
      <c r="F929" s="305">
        <v>0</v>
      </c>
      <c r="G929" s="305" t="s">
        <v>1246</v>
      </c>
    </row>
    <row r="930" spans="1:7" ht="15" hidden="1" thickBot="1">
      <c r="A930" s="302">
        <v>45618</v>
      </c>
      <c r="B930" s="304">
        <v>300000</v>
      </c>
      <c r="C930" s="303"/>
      <c r="D930" s="305" t="s">
        <v>1413</v>
      </c>
      <c r="E930" s="304">
        <v>62782278</v>
      </c>
      <c r="F930" s="305">
        <v>0</v>
      </c>
      <c r="G930" s="305" t="s">
        <v>1246</v>
      </c>
    </row>
    <row r="931" spans="1:7" ht="15" hidden="1" thickBot="1">
      <c r="A931" s="302">
        <v>45618</v>
      </c>
      <c r="B931" s="304">
        <v>223980</v>
      </c>
      <c r="C931" s="303"/>
      <c r="D931" s="305" t="s">
        <v>1463</v>
      </c>
      <c r="E931" s="304">
        <v>68079093</v>
      </c>
      <c r="F931" s="305">
        <v>0</v>
      </c>
      <c r="G931" s="305" t="s">
        <v>1246</v>
      </c>
    </row>
    <row r="932" spans="1:7" ht="15" hidden="1" thickBot="1">
      <c r="A932" s="302">
        <v>45618</v>
      </c>
      <c r="B932" s="304">
        <v>91957</v>
      </c>
      <c r="C932" s="303"/>
      <c r="D932" s="305" t="s">
        <v>1404</v>
      </c>
      <c r="E932" s="304">
        <v>60700278</v>
      </c>
      <c r="F932" s="305">
        <v>0</v>
      </c>
      <c r="G932" s="305" t="s">
        <v>1246</v>
      </c>
    </row>
    <row r="933" spans="1:7" ht="15" hidden="1" thickBot="1">
      <c r="A933" s="302">
        <v>45618</v>
      </c>
      <c r="B933" s="304">
        <v>6133498</v>
      </c>
      <c r="C933" s="303"/>
      <c r="D933" s="305" t="s">
        <v>1377</v>
      </c>
      <c r="E933" s="304">
        <v>44398118</v>
      </c>
      <c r="F933" s="305">
        <v>75139934</v>
      </c>
      <c r="G933" s="305" t="s">
        <v>1246</v>
      </c>
    </row>
    <row r="934" spans="1:7" ht="15" hidden="1" thickBot="1">
      <c r="A934" s="302">
        <v>45621</v>
      </c>
      <c r="B934" s="304">
        <v>4287997</v>
      </c>
      <c r="C934" s="303"/>
      <c r="D934" s="305" t="s">
        <v>1397</v>
      </c>
      <c r="E934" s="304">
        <v>49342533</v>
      </c>
      <c r="F934" s="305">
        <v>85047779</v>
      </c>
      <c r="G934" s="305" t="s">
        <v>1246</v>
      </c>
    </row>
    <row r="935" spans="1:7" ht="15" hidden="1" thickBot="1">
      <c r="A935" s="302">
        <v>45621</v>
      </c>
      <c r="B935" s="304">
        <v>1393871</v>
      </c>
      <c r="C935" s="303"/>
      <c r="D935" s="305" t="s">
        <v>1290</v>
      </c>
      <c r="E935" s="304">
        <v>52658889</v>
      </c>
      <c r="F935" s="305">
        <v>0</v>
      </c>
      <c r="G935" s="305" t="s">
        <v>1246</v>
      </c>
    </row>
    <row r="936" spans="1:7" ht="15" hidden="1" thickBot="1">
      <c r="A936" s="302">
        <v>45621</v>
      </c>
      <c r="B936" s="304">
        <v>948139</v>
      </c>
      <c r="C936" s="303"/>
      <c r="D936" s="305" t="s">
        <v>1290</v>
      </c>
      <c r="E936" s="304">
        <v>51265018</v>
      </c>
      <c r="F936" s="305">
        <v>0</v>
      </c>
      <c r="G936" s="305" t="s">
        <v>1246</v>
      </c>
    </row>
    <row r="937" spans="1:7" ht="15" hidden="1" thickBot="1">
      <c r="A937" s="302">
        <v>45621</v>
      </c>
      <c r="B937" s="304">
        <v>684919</v>
      </c>
      <c r="C937" s="303"/>
      <c r="D937" s="305" t="s">
        <v>1307</v>
      </c>
      <c r="E937" s="304">
        <v>50027452</v>
      </c>
      <c r="F937" s="305">
        <v>61329170</v>
      </c>
      <c r="G937" s="305" t="s">
        <v>1246</v>
      </c>
    </row>
    <row r="938" spans="1:7" ht="15" hidden="1" thickBot="1">
      <c r="A938" s="302">
        <v>45621</v>
      </c>
      <c r="B938" s="304">
        <v>429907</v>
      </c>
      <c r="C938" s="303"/>
      <c r="D938" s="305" t="s">
        <v>1303</v>
      </c>
      <c r="E938" s="304">
        <v>44828025</v>
      </c>
      <c r="F938" s="305">
        <v>0</v>
      </c>
      <c r="G938" s="305" t="s">
        <v>1246</v>
      </c>
    </row>
    <row r="939" spans="1:7" ht="15" hidden="1" thickBot="1">
      <c r="A939" s="302">
        <v>45621</v>
      </c>
      <c r="B939" s="304">
        <v>289427</v>
      </c>
      <c r="C939" s="303"/>
      <c r="D939" s="305" t="s">
        <v>1307</v>
      </c>
      <c r="E939" s="304">
        <v>50316879</v>
      </c>
      <c r="F939" s="305">
        <v>61329170</v>
      </c>
      <c r="G939" s="305" t="s">
        <v>1246</v>
      </c>
    </row>
    <row r="940" spans="1:7" ht="15" hidden="1" thickBot="1">
      <c r="A940" s="302">
        <v>45621</v>
      </c>
      <c r="B940" s="304">
        <v>149317</v>
      </c>
      <c r="C940" s="303"/>
      <c r="D940" s="305" t="s">
        <v>1321</v>
      </c>
      <c r="E940" s="304">
        <v>44977342</v>
      </c>
      <c r="F940" s="305">
        <v>0</v>
      </c>
      <c r="G940" s="305" t="s">
        <v>1246</v>
      </c>
    </row>
    <row r="941" spans="1:7" ht="15" hidden="1" thickBot="1">
      <c r="A941" s="302">
        <v>45621</v>
      </c>
      <c r="B941" s="304">
        <v>77194</v>
      </c>
      <c r="C941" s="303"/>
      <c r="D941" s="305" t="s">
        <v>1304</v>
      </c>
      <c r="E941" s="304">
        <v>45054536</v>
      </c>
      <c r="F941" s="305">
        <v>0</v>
      </c>
      <c r="G941" s="305" t="s">
        <v>1246</v>
      </c>
    </row>
    <row r="942" spans="1:7" ht="15" hidden="1" thickBot="1">
      <c r="A942" s="302">
        <v>45621</v>
      </c>
      <c r="B942" s="304">
        <v>7000000</v>
      </c>
      <c r="C942" s="303"/>
      <c r="D942" s="305" t="s">
        <v>1355</v>
      </c>
      <c r="E942" s="304">
        <v>38264620</v>
      </c>
      <c r="F942" s="305">
        <v>0</v>
      </c>
      <c r="G942" s="305" t="s">
        <v>1246</v>
      </c>
    </row>
    <row r="943" spans="1:7" ht="15" hidden="1" thickBot="1">
      <c r="A943" s="302">
        <v>45622</v>
      </c>
      <c r="B943" s="304">
        <v>7000000</v>
      </c>
      <c r="C943" s="303"/>
      <c r="D943" s="305" t="s">
        <v>1355</v>
      </c>
      <c r="E943" s="304">
        <v>31264620</v>
      </c>
      <c r="F943" s="305">
        <v>0</v>
      </c>
      <c r="G943" s="305" t="s">
        <v>1246</v>
      </c>
    </row>
    <row r="944" spans="1:7" ht="15" hidden="1" thickBot="1">
      <c r="A944" s="302">
        <v>45622</v>
      </c>
      <c r="B944" s="304">
        <v>2831510</v>
      </c>
      <c r="C944" s="303"/>
      <c r="D944" s="305" t="s">
        <v>1332</v>
      </c>
      <c r="E944" s="304">
        <v>20375007</v>
      </c>
      <c r="F944" s="305">
        <v>0</v>
      </c>
      <c r="G944" s="305" t="s">
        <v>1246</v>
      </c>
    </row>
    <row r="945" spans="1:7" ht="15" hidden="1" thickBot="1">
      <c r="A945" s="302">
        <v>45623</v>
      </c>
      <c r="B945" s="304">
        <v>2730118</v>
      </c>
      <c r="C945" s="303"/>
      <c r="D945" s="305" t="s">
        <v>1387</v>
      </c>
      <c r="E945" s="304">
        <v>12327258</v>
      </c>
      <c r="F945" s="305">
        <v>1702947</v>
      </c>
      <c r="G945" s="305" t="s">
        <v>1246</v>
      </c>
    </row>
    <row r="946" spans="1:7" ht="15" hidden="1" thickBot="1">
      <c r="A946" s="302">
        <v>45623</v>
      </c>
      <c r="B946" s="304">
        <v>2549970</v>
      </c>
      <c r="C946" s="303"/>
      <c r="D946" s="305" t="s">
        <v>1302</v>
      </c>
      <c r="E946" s="304">
        <v>16105127</v>
      </c>
      <c r="F946" s="305">
        <v>25709179</v>
      </c>
      <c r="G946" s="305" t="s">
        <v>1246</v>
      </c>
    </row>
    <row r="947" spans="1:7" ht="15" hidden="1" thickBot="1">
      <c r="A947" s="302">
        <v>45623</v>
      </c>
      <c r="B947" s="304">
        <v>1575917</v>
      </c>
      <c r="C947" s="303"/>
      <c r="D947" s="305" t="s">
        <v>1332</v>
      </c>
      <c r="E947" s="304">
        <v>21950924</v>
      </c>
      <c r="F947" s="305">
        <v>0</v>
      </c>
      <c r="G947" s="305" t="s">
        <v>1246</v>
      </c>
    </row>
    <row r="948" spans="1:7" ht="15" hidden="1" thickBot="1">
      <c r="A948" s="302">
        <v>45623</v>
      </c>
      <c r="B948" s="304">
        <v>1227899</v>
      </c>
      <c r="C948" s="303"/>
      <c r="D948" s="305" t="s">
        <v>1387</v>
      </c>
      <c r="E948" s="304">
        <v>13555157</v>
      </c>
      <c r="F948" s="305">
        <v>1702947</v>
      </c>
      <c r="G948" s="305" t="s">
        <v>1246</v>
      </c>
    </row>
    <row r="949" spans="1:7" ht="15" hidden="1" thickBot="1">
      <c r="A949" s="302">
        <v>45623</v>
      </c>
      <c r="B949" s="304">
        <v>1202740</v>
      </c>
      <c r="C949" s="303"/>
      <c r="D949" s="305" t="s">
        <v>1302</v>
      </c>
      <c r="E949" s="304">
        <v>17307867</v>
      </c>
      <c r="F949" s="305">
        <v>25709179</v>
      </c>
      <c r="G949" s="305" t="s">
        <v>1246</v>
      </c>
    </row>
    <row r="950" spans="1:7" ht="15" hidden="1" thickBot="1">
      <c r="A950" s="302">
        <v>45623</v>
      </c>
      <c r="B950" s="304">
        <v>762681</v>
      </c>
      <c r="C950" s="303"/>
      <c r="D950" s="305" t="s">
        <v>1387</v>
      </c>
      <c r="E950" s="304">
        <v>23007965</v>
      </c>
      <c r="F950" s="305">
        <v>1702947</v>
      </c>
      <c r="G950" s="305" t="s">
        <v>1246</v>
      </c>
    </row>
    <row r="951" spans="1:7" ht="15" hidden="1" thickBot="1">
      <c r="A951" s="302">
        <v>45623</v>
      </c>
      <c r="B951" s="304">
        <v>320747</v>
      </c>
      <c r="C951" s="303"/>
      <c r="D951" s="305" t="s">
        <v>1387</v>
      </c>
      <c r="E951" s="304">
        <v>23813538</v>
      </c>
      <c r="F951" s="305">
        <v>1702947</v>
      </c>
      <c r="G951" s="305" t="s">
        <v>1246</v>
      </c>
    </row>
    <row r="952" spans="1:7" ht="15" hidden="1" thickBot="1">
      <c r="A952" s="302">
        <v>45623</v>
      </c>
      <c r="B952" s="304">
        <v>300926</v>
      </c>
      <c r="C952" s="303"/>
      <c r="D952" s="305" t="s">
        <v>1387</v>
      </c>
      <c r="E952" s="304">
        <v>23492791</v>
      </c>
      <c r="F952" s="305">
        <v>1702947</v>
      </c>
      <c r="G952" s="305" t="s">
        <v>1246</v>
      </c>
    </row>
    <row r="953" spans="1:7" ht="15" hidden="1" thickBot="1">
      <c r="A953" s="302">
        <v>45623</v>
      </c>
      <c r="B953" s="304">
        <v>300000</v>
      </c>
      <c r="C953" s="303"/>
      <c r="D953" s="305" t="s">
        <v>1413</v>
      </c>
      <c r="E953" s="304">
        <v>24227077</v>
      </c>
      <c r="F953" s="305">
        <v>0</v>
      </c>
      <c r="G953" s="305" t="s">
        <v>1246</v>
      </c>
    </row>
    <row r="954" spans="1:7" ht="15" hidden="1" thickBot="1">
      <c r="A954" s="302">
        <v>45623</v>
      </c>
      <c r="B954" s="304">
        <v>294360</v>
      </c>
      <c r="C954" s="303"/>
      <c r="D954" s="305" t="s">
        <v>1387</v>
      </c>
      <c r="E954" s="304">
        <v>22245284</v>
      </c>
      <c r="F954" s="305">
        <v>1702947</v>
      </c>
      <c r="G954" s="305" t="s">
        <v>1246</v>
      </c>
    </row>
    <row r="955" spans="1:7" ht="15" hidden="1" thickBot="1">
      <c r="A955" s="302">
        <v>45623</v>
      </c>
      <c r="B955" s="304">
        <v>235630</v>
      </c>
      <c r="C955" s="303"/>
      <c r="D955" s="305" t="s">
        <v>1348</v>
      </c>
      <c r="E955" s="304">
        <v>17543497</v>
      </c>
      <c r="F955" s="305">
        <v>0</v>
      </c>
      <c r="G955" s="305" t="s">
        <v>1246</v>
      </c>
    </row>
    <row r="956" spans="1:7" ht="15" hidden="1" thickBot="1">
      <c r="A956" s="302">
        <v>45623</v>
      </c>
      <c r="B956" s="304">
        <v>183900</v>
      </c>
      <c r="C956" s="303"/>
      <c r="D956" s="305" t="s">
        <v>1387</v>
      </c>
      <c r="E956" s="304">
        <v>23191865</v>
      </c>
      <c r="F956" s="305">
        <v>1702947</v>
      </c>
      <c r="G956" s="305" t="s">
        <v>1246</v>
      </c>
    </row>
    <row r="957" spans="1:7" ht="15" hidden="1" thickBot="1">
      <c r="A957" s="302">
        <v>45623</v>
      </c>
      <c r="B957" s="304">
        <v>113539</v>
      </c>
      <c r="C957" s="303"/>
      <c r="D957" s="305" t="s">
        <v>1387</v>
      </c>
      <c r="E957" s="304">
        <v>23927077</v>
      </c>
      <c r="F957" s="305">
        <v>1702947</v>
      </c>
      <c r="G957" s="305" t="s">
        <v>1246</v>
      </c>
    </row>
    <row r="958" spans="1:7" ht="15" hidden="1" thickBot="1">
      <c r="A958" s="302">
        <v>45623</v>
      </c>
      <c r="B958" s="304">
        <v>45000</v>
      </c>
      <c r="C958" s="303"/>
      <c r="D958" s="305" t="s">
        <v>1464</v>
      </c>
      <c r="E958" s="304">
        <v>9597140</v>
      </c>
      <c r="F958" s="305">
        <v>0</v>
      </c>
      <c r="G958" s="305" t="s">
        <v>1246</v>
      </c>
    </row>
    <row r="959" spans="1:7" ht="15" hidden="1" thickBot="1">
      <c r="A959" s="302">
        <v>45623</v>
      </c>
      <c r="B959" s="304">
        <v>37543</v>
      </c>
      <c r="C959" s="303"/>
      <c r="D959" s="305" t="s">
        <v>1302</v>
      </c>
      <c r="E959" s="304">
        <v>24264620</v>
      </c>
      <c r="F959" s="305">
        <v>25709179</v>
      </c>
      <c r="G959" s="305" t="s">
        <v>1246</v>
      </c>
    </row>
    <row r="960" spans="1:7" ht="15" hidden="1" thickBot="1">
      <c r="A960" s="302">
        <v>45623</v>
      </c>
      <c r="B960" s="304">
        <v>18795</v>
      </c>
      <c r="C960" s="303"/>
      <c r="D960" s="305" t="s">
        <v>1315</v>
      </c>
      <c r="E960" s="304">
        <v>7401223</v>
      </c>
      <c r="F960" s="305">
        <v>0</v>
      </c>
      <c r="G960" s="305" t="s">
        <v>1246</v>
      </c>
    </row>
    <row r="961" spans="1:7" ht="15" hidden="1" thickBot="1">
      <c r="A961" s="302">
        <v>45623</v>
      </c>
      <c r="B961" s="304">
        <v>1562194</v>
      </c>
      <c r="C961" s="303"/>
      <c r="D961" s="305" t="s">
        <v>1445</v>
      </c>
      <c r="E961" s="304">
        <v>8963417</v>
      </c>
      <c r="F961" s="305">
        <v>66717542</v>
      </c>
      <c r="G961" s="305" t="s">
        <v>1246</v>
      </c>
    </row>
    <row r="962" spans="1:7" ht="15" hidden="1" thickBot="1">
      <c r="A962" s="302">
        <v>45624</v>
      </c>
      <c r="B962" s="304">
        <v>388722</v>
      </c>
      <c r="C962" s="303"/>
      <c r="D962" s="305" t="s">
        <v>1445</v>
      </c>
      <c r="E962" s="304">
        <v>9552140</v>
      </c>
      <c r="F962" s="305">
        <v>66717542</v>
      </c>
      <c r="G962" s="305" t="s">
        <v>1246</v>
      </c>
    </row>
    <row r="963" spans="1:7" ht="15" hidden="1" thickBot="1">
      <c r="A963" s="302">
        <v>45624</v>
      </c>
      <c r="B963" s="304">
        <v>200001</v>
      </c>
      <c r="C963" s="303"/>
      <c r="D963" s="305" t="s">
        <v>1441</v>
      </c>
      <c r="E963" s="304">
        <v>9163418</v>
      </c>
      <c r="F963" s="305">
        <v>0</v>
      </c>
      <c r="G963" s="305" t="s">
        <v>1246</v>
      </c>
    </row>
    <row r="964" spans="1:7" ht="15" hidden="1" thickBot="1">
      <c r="A964" s="302">
        <v>45624</v>
      </c>
      <c r="B964" s="303"/>
      <c r="C964" s="304">
        <v>100702941</v>
      </c>
      <c r="D964" s="305" t="s">
        <v>1376</v>
      </c>
      <c r="E964" s="304">
        <v>7376428</v>
      </c>
      <c r="F964" s="305">
        <v>0</v>
      </c>
      <c r="G964" s="305" t="s">
        <v>1326</v>
      </c>
    </row>
    <row r="965" spans="1:7" ht="15" hidden="1" thickBot="1">
      <c r="A965" s="302">
        <v>45625</v>
      </c>
      <c r="B965" s="304">
        <v>127766</v>
      </c>
      <c r="C965" s="303"/>
      <c r="D965" s="305" t="s">
        <v>1321</v>
      </c>
      <c r="E965" s="304">
        <v>108079369</v>
      </c>
      <c r="F965" s="305">
        <v>0</v>
      </c>
      <c r="G965" s="305" t="s">
        <v>1246</v>
      </c>
    </row>
    <row r="966" spans="1:7" ht="15" hidden="1" thickBot="1">
      <c r="A966" s="302">
        <v>45625</v>
      </c>
      <c r="B966" s="304">
        <v>100240</v>
      </c>
      <c r="C966" s="303"/>
      <c r="D966" s="305" t="s">
        <v>1445</v>
      </c>
      <c r="E966" s="304">
        <v>107951603</v>
      </c>
      <c r="F966" s="305">
        <v>66717542</v>
      </c>
      <c r="G966" s="305" t="s">
        <v>1246</v>
      </c>
    </row>
    <row r="967" spans="1:7" ht="15" hidden="1" thickBot="1">
      <c r="A967" s="302">
        <v>45625</v>
      </c>
      <c r="B967" s="304">
        <v>6000</v>
      </c>
      <c r="C967" s="303"/>
      <c r="D967" s="305" t="s">
        <v>1443</v>
      </c>
      <c r="E967" s="304">
        <v>7382428</v>
      </c>
      <c r="F967" s="305">
        <v>0</v>
      </c>
      <c r="G967" s="305" t="s">
        <v>1246</v>
      </c>
    </row>
    <row r="968" spans="1:7" ht="15" hidden="1" thickBot="1">
      <c r="A968" s="302">
        <v>45625</v>
      </c>
      <c r="B968" s="304">
        <v>3360877</v>
      </c>
      <c r="C968" s="303"/>
      <c r="D968" s="305" t="s">
        <v>1465</v>
      </c>
      <c r="E968" s="304">
        <v>107118228</v>
      </c>
      <c r="F968" s="305">
        <v>0</v>
      </c>
      <c r="G968" s="305" t="s">
        <v>1246</v>
      </c>
    </row>
    <row r="969" spans="1:7" ht="15" hidden="1" thickBot="1">
      <c r="A969" s="302">
        <v>45628</v>
      </c>
      <c r="B969" s="304">
        <v>873472</v>
      </c>
      <c r="C969" s="303"/>
      <c r="D969" s="305" t="s">
        <v>1447</v>
      </c>
      <c r="E969" s="304">
        <v>103757351</v>
      </c>
      <c r="F969" s="305">
        <v>0</v>
      </c>
      <c r="G969" s="305" t="s">
        <v>1246</v>
      </c>
    </row>
    <row r="970" spans="1:7" ht="15" hidden="1" thickBot="1">
      <c r="A970" s="302">
        <v>45628</v>
      </c>
      <c r="B970" s="304">
        <v>733135</v>
      </c>
      <c r="C970" s="303"/>
      <c r="D970" s="305" t="s">
        <v>1465</v>
      </c>
      <c r="E970" s="304">
        <v>107851363</v>
      </c>
      <c r="F970" s="305">
        <v>0</v>
      </c>
      <c r="G970" s="305" t="s">
        <v>1246</v>
      </c>
    </row>
    <row r="971" spans="1:7" ht="15" hidden="1" thickBot="1">
      <c r="A971" s="302">
        <v>45628</v>
      </c>
      <c r="B971" s="304">
        <v>300000</v>
      </c>
      <c r="C971" s="303"/>
      <c r="D971" s="305" t="s">
        <v>1413</v>
      </c>
      <c r="E971" s="304">
        <v>102883879</v>
      </c>
      <c r="F971" s="305">
        <v>0</v>
      </c>
      <c r="G971" s="305" t="s">
        <v>1246</v>
      </c>
    </row>
    <row r="972" spans="1:7" ht="15" hidden="1" thickBot="1">
      <c r="A972" s="302">
        <v>45628</v>
      </c>
      <c r="B972" s="304">
        <v>6500</v>
      </c>
      <c r="C972" s="303"/>
      <c r="D972" s="305" t="s">
        <v>1464</v>
      </c>
      <c r="E972" s="304">
        <v>102583879</v>
      </c>
      <c r="F972" s="305">
        <v>0</v>
      </c>
      <c r="G972" s="305" t="s">
        <v>1246</v>
      </c>
    </row>
    <row r="973" spans="1:7" ht="15" hidden="1" thickBot="1">
      <c r="A973" s="302">
        <v>45628</v>
      </c>
      <c r="B973" s="304">
        <v>4853464</v>
      </c>
      <c r="C973" s="303"/>
      <c r="D973" s="305" t="s">
        <v>1293</v>
      </c>
      <c r="E973" s="304">
        <v>93835500</v>
      </c>
      <c r="F973" s="305">
        <v>0</v>
      </c>
      <c r="G973" s="305" t="s">
        <v>1246</v>
      </c>
    </row>
    <row r="974" spans="1:7" ht="15" hidden="1" thickBot="1">
      <c r="A974" s="302">
        <v>45629</v>
      </c>
      <c r="B974" s="304">
        <v>2606100</v>
      </c>
      <c r="C974" s="303"/>
      <c r="D974" s="305" t="s">
        <v>1377</v>
      </c>
      <c r="E974" s="304">
        <v>99395995</v>
      </c>
      <c r="F974" s="305">
        <v>75139934</v>
      </c>
      <c r="G974" s="305" t="s">
        <v>1246</v>
      </c>
    </row>
    <row r="975" spans="1:7" ht="15" hidden="1" thickBot="1">
      <c r="A975" s="302">
        <v>45629</v>
      </c>
      <c r="B975" s="304">
        <v>1726690</v>
      </c>
      <c r="C975" s="303"/>
      <c r="D975" s="305" t="s">
        <v>1377</v>
      </c>
      <c r="E975" s="304">
        <v>101122685</v>
      </c>
      <c r="F975" s="305">
        <v>75139934</v>
      </c>
      <c r="G975" s="305" t="s">
        <v>1246</v>
      </c>
    </row>
    <row r="976" spans="1:7" ht="15" hidden="1" thickBot="1">
      <c r="A976" s="302">
        <v>45629</v>
      </c>
      <c r="B976" s="304">
        <v>1721216</v>
      </c>
      <c r="C976" s="303"/>
      <c r="D976" s="305" t="s">
        <v>1423</v>
      </c>
      <c r="E976" s="304">
        <v>96181360</v>
      </c>
      <c r="F976" s="305">
        <v>95308244</v>
      </c>
      <c r="G976" s="305" t="s">
        <v>1246</v>
      </c>
    </row>
    <row r="977" spans="1:7" ht="15" hidden="1" thickBot="1">
      <c r="A977" s="302">
        <v>45629</v>
      </c>
      <c r="B977" s="304">
        <v>800000</v>
      </c>
      <c r="C977" s="303"/>
      <c r="D977" s="305" t="s">
        <v>1420</v>
      </c>
      <c r="E977" s="304">
        <v>102450017</v>
      </c>
      <c r="F977" s="305">
        <v>64714015</v>
      </c>
      <c r="G977" s="305" t="s">
        <v>1246</v>
      </c>
    </row>
    <row r="978" spans="1:7" ht="15" hidden="1" thickBot="1">
      <c r="A978" s="302">
        <v>45629</v>
      </c>
      <c r="B978" s="304">
        <v>624644</v>
      </c>
      <c r="C978" s="303"/>
      <c r="D978" s="305" t="s">
        <v>1423</v>
      </c>
      <c r="E978" s="304">
        <v>94460144</v>
      </c>
      <c r="F978" s="305">
        <v>95308244</v>
      </c>
      <c r="G978" s="305" t="s">
        <v>1246</v>
      </c>
    </row>
    <row r="979" spans="1:7" ht="15" hidden="1" thickBot="1">
      <c r="A979" s="302">
        <v>45629</v>
      </c>
      <c r="B979" s="304">
        <v>608535</v>
      </c>
      <c r="C979" s="303"/>
      <c r="D979" s="305" t="s">
        <v>1423</v>
      </c>
      <c r="E979" s="304">
        <v>96789895</v>
      </c>
      <c r="F979" s="305">
        <v>95308244</v>
      </c>
      <c r="G979" s="305" t="s">
        <v>1246</v>
      </c>
    </row>
    <row r="980" spans="1:7" ht="15" hidden="1" thickBot="1">
      <c r="A980" s="302">
        <v>45629</v>
      </c>
      <c r="B980" s="304">
        <v>333200</v>
      </c>
      <c r="C980" s="303"/>
      <c r="D980" s="305" t="s">
        <v>1377</v>
      </c>
      <c r="E980" s="304">
        <v>101455885</v>
      </c>
      <c r="F980" s="305">
        <v>75139934</v>
      </c>
      <c r="G980" s="305" t="s">
        <v>1246</v>
      </c>
    </row>
    <row r="981" spans="1:7" ht="15" hidden="1" thickBot="1">
      <c r="A981" s="302">
        <v>45629</v>
      </c>
      <c r="B981" s="304">
        <v>194132</v>
      </c>
      <c r="C981" s="303"/>
      <c r="D981" s="305" t="s">
        <v>1432</v>
      </c>
      <c r="E981" s="304">
        <v>101650017</v>
      </c>
      <c r="F981" s="305">
        <v>92038424</v>
      </c>
      <c r="G981" s="305" t="s">
        <v>1246</v>
      </c>
    </row>
    <row r="982" spans="1:7" ht="15" hidden="1" thickBot="1">
      <c r="A982" s="302">
        <v>45629</v>
      </c>
      <c r="B982" s="304">
        <v>122598</v>
      </c>
      <c r="C982" s="303"/>
      <c r="D982" s="305" t="s">
        <v>1392</v>
      </c>
      <c r="E982" s="304">
        <v>102577379</v>
      </c>
      <c r="F982" s="305">
        <v>372544723</v>
      </c>
      <c r="G982" s="305" t="s">
        <v>1246</v>
      </c>
    </row>
    <row r="983" spans="1:7" ht="15" hidden="1" thickBot="1">
      <c r="A983" s="302">
        <v>45629</v>
      </c>
      <c r="B983" s="304">
        <v>4764</v>
      </c>
      <c r="C983" s="303"/>
      <c r="D983" s="305" t="s">
        <v>1433</v>
      </c>
      <c r="E983" s="304">
        <v>102454781</v>
      </c>
      <c r="F983" s="305">
        <v>372545007</v>
      </c>
      <c r="G983" s="305" t="s">
        <v>1246</v>
      </c>
    </row>
    <row r="984" spans="1:7" ht="15" hidden="1" thickBot="1">
      <c r="A984" s="302">
        <v>45629</v>
      </c>
      <c r="B984" s="304">
        <v>3130002</v>
      </c>
      <c r="C984" s="303"/>
      <c r="D984" s="305" t="s">
        <v>1383</v>
      </c>
      <c r="E984" s="304">
        <v>88982036</v>
      </c>
      <c r="F984" s="305">
        <v>0</v>
      </c>
      <c r="G984" s="305" t="s">
        <v>1246</v>
      </c>
    </row>
    <row r="985" spans="1:7" ht="15" hidden="1" thickBot="1">
      <c r="A985" s="302">
        <v>45630</v>
      </c>
      <c r="B985" s="304">
        <v>1368500</v>
      </c>
      <c r="C985" s="303"/>
      <c r="D985" s="305" t="s">
        <v>1377</v>
      </c>
      <c r="E985" s="304">
        <v>85852034</v>
      </c>
      <c r="F985" s="305">
        <v>75139934</v>
      </c>
      <c r="G985" s="305" t="s">
        <v>1246</v>
      </c>
    </row>
    <row r="986" spans="1:7" ht="15" hidden="1" thickBot="1">
      <c r="A986" s="302">
        <v>45630</v>
      </c>
      <c r="B986" s="304">
        <v>844046</v>
      </c>
      <c r="C986" s="303"/>
      <c r="D986" s="305" t="s">
        <v>1377</v>
      </c>
      <c r="E986" s="304">
        <v>84483534</v>
      </c>
      <c r="F986" s="305">
        <v>75139934</v>
      </c>
      <c r="G986" s="305" t="s">
        <v>1246</v>
      </c>
    </row>
    <row r="987" spans="1:7" ht="15" hidden="1" thickBot="1">
      <c r="A987" s="302">
        <v>45630</v>
      </c>
      <c r="B987" s="304">
        <v>761541</v>
      </c>
      <c r="C987" s="303"/>
      <c r="D987" s="305" t="s">
        <v>1377</v>
      </c>
      <c r="E987" s="304">
        <v>83639488</v>
      </c>
      <c r="F987" s="305">
        <v>75139934</v>
      </c>
      <c r="G987" s="305" t="s">
        <v>1246</v>
      </c>
    </row>
    <row r="988" spans="1:7" ht="15" hidden="1" thickBot="1">
      <c r="A988" s="302">
        <v>45630</v>
      </c>
      <c r="B988" s="304">
        <v>300000</v>
      </c>
      <c r="C988" s="303"/>
      <c r="D988" s="305" t="s">
        <v>1413</v>
      </c>
      <c r="E988" s="304">
        <v>82548978</v>
      </c>
      <c r="F988" s="305">
        <v>0</v>
      </c>
      <c r="G988" s="305" t="s">
        <v>1246</v>
      </c>
    </row>
    <row r="989" spans="1:7" ht="15" hidden="1" thickBot="1">
      <c r="A989" s="302">
        <v>45630</v>
      </c>
      <c r="B989" s="304">
        <v>274712</v>
      </c>
      <c r="C989" s="303"/>
      <c r="D989" s="305" t="s">
        <v>1410</v>
      </c>
      <c r="E989" s="304">
        <v>82823690</v>
      </c>
      <c r="F989" s="305">
        <v>0</v>
      </c>
      <c r="G989" s="305" t="s">
        <v>1246</v>
      </c>
    </row>
    <row r="990" spans="1:7" ht="15" hidden="1" thickBot="1">
      <c r="A990" s="302">
        <v>45630</v>
      </c>
      <c r="B990" s="304">
        <v>54257</v>
      </c>
      <c r="C990" s="303"/>
      <c r="D990" s="305" t="s">
        <v>1410</v>
      </c>
      <c r="E990" s="304">
        <v>82877947</v>
      </c>
      <c r="F990" s="305">
        <v>0</v>
      </c>
      <c r="G990" s="305" t="s">
        <v>1246</v>
      </c>
    </row>
    <row r="991" spans="1:7" ht="15" hidden="1" thickBot="1">
      <c r="A991" s="302">
        <v>45630</v>
      </c>
      <c r="B991" s="304">
        <v>47600</v>
      </c>
      <c r="C991" s="303"/>
      <c r="D991" s="305" t="s">
        <v>1293</v>
      </c>
      <c r="E991" s="304">
        <v>82248978</v>
      </c>
      <c r="F991" s="305">
        <v>0</v>
      </c>
      <c r="G991" s="305" t="s">
        <v>1246</v>
      </c>
    </row>
    <row r="992" spans="1:7" ht="15" hidden="1" thickBot="1">
      <c r="A992" s="302">
        <v>45631</v>
      </c>
      <c r="B992" s="304">
        <v>27583</v>
      </c>
      <c r="C992" s="303"/>
      <c r="D992" s="305" t="s">
        <v>1466</v>
      </c>
      <c r="E992" s="304">
        <v>82201378</v>
      </c>
      <c r="F992" s="305">
        <v>63909696</v>
      </c>
      <c r="G992" s="305" t="s">
        <v>1246</v>
      </c>
    </row>
    <row r="993" spans="1:7" ht="15" hidden="1" thickBot="1">
      <c r="A993" s="302">
        <v>45631</v>
      </c>
      <c r="B993" s="303"/>
      <c r="C993" s="304">
        <v>93824665</v>
      </c>
      <c r="D993" s="305" t="s">
        <v>1376</v>
      </c>
      <c r="E993" s="304">
        <v>38276494</v>
      </c>
      <c r="F993" s="305">
        <v>0</v>
      </c>
      <c r="G993" s="305" t="s">
        <v>1326</v>
      </c>
    </row>
    <row r="994" spans="1:7" ht="15" hidden="1" thickBot="1">
      <c r="A994" s="302">
        <v>45632</v>
      </c>
      <c r="B994" s="304">
        <v>7000000</v>
      </c>
      <c r="C994" s="303"/>
      <c r="D994" s="305" t="s">
        <v>1288</v>
      </c>
      <c r="E994" s="304">
        <v>80025558</v>
      </c>
      <c r="F994" s="305">
        <v>61603875</v>
      </c>
      <c r="G994" s="305" t="s">
        <v>1246</v>
      </c>
    </row>
    <row r="995" spans="1:7" ht="15" hidden="1" thickBot="1">
      <c r="A995" s="302">
        <v>45632</v>
      </c>
      <c r="B995" s="304">
        <v>7000000</v>
      </c>
      <c r="C995" s="303"/>
      <c r="D995" s="305" t="s">
        <v>1288</v>
      </c>
      <c r="E995" s="304">
        <v>73025558</v>
      </c>
      <c r="F995" s="305">
        <v>61603875</v>
      </c>
      <c r="G995" s="305" t="s">
        <v>1246</v>
      </c>
    </row>
    <row r="996" spans="1:7" ht="15" hidden="1" thickBot="1">
      <c r="A996" s="302">
        <v>45632</v>
      </c>
      <c r="B996" s="304">
        <v>6416876</v>
      </c>
      <c r="C996" s="303"/>
      <c r="D996" s="305" t="s">
        <v>1467</v>
      </c>
      <c r="E996" s="304">
        <v>49649017</v>
      </c>
      <c r="F996" s="305">
        <v>4846885</v>
      </c>
      <c r="G996" s="305" t="s">
        <v>1246</v>
      </c>
    </row>
    <row r="997" spans="1:7" ht="15" hidden="1" thickBot="1">
      <c r="A997" s="302">
        <v>45632</v>
      </c>
      <c r="B997" s="304">
        <v>4997487</v>
      </c>
      <c r="C997" s="303"/>
      <c r="D997" s="305" t="s">
        <v>1467</v>
      </c>
      <c r="E997" s="304">
        <v>57270844</v>
      </c>
      <c r="F997" s="305">
        <v>4846885</v>
      </c>
      <c r="G997" s="305" t="s">
        <v>1246</v>
      </c>
    </row>
    <row r="998" spans="1:7" ht="15" hidden="1" thickBot="1">
      <c r="A998" s="302">
        <v>45632</v>
      </c>
      <c r="B998" s="304">
        <v>4893420</v>
      </c>
      <c r="C998" s="303"/>
      <c r="D998" s="305" t="s">
        <v>1467</v>
      </c>
      <c r="E998" s="304">
        <v>43169914</v>
      </c>
      <c r="F998" s="305">
        <v>4846885</v>
      </c>
      <c r="G998" s="305" t="s">
        <v>1246</v>
      </c>
    </row>
    <row r="999" spans="1:7" ht="15" hidden="1" thickBot="1">
      <c r="A999" s="302">
        <v>45632</v>
      </c>
      <c r="B999" s="304">
        <v>2293883</v>
      </c>
      <c r="C999" s="303"/>
      <c r="D999" s="305" t="s">
        <v>1467</v>
      </c>
      <c r="E999" s="304">
        <v>51942900</v>
      </c>
      <c r="F999" s="305">
        <v>4846885</v>
      </c>
      <c r="G999" s="305" t="s">
        <v>1246</v>
      </c>
    </row>
    <row r="1000" spans="1:7" ht="15" hidden="1" thickBot="1">
      <c r="A1000" s="302">
        <v>45632</v>
      </c>
      <c r="B1000" s="304">
        <v>2112972</v>
      </c>
      <c r="C1000" s="303"/>
      <c r="D1000" s="305" t="s">
        <v>1288</v>
      </c>
      <c r="E1000" s="304">
        <v>82138530</v>
      </c>
      <c r="F1000" s="305">
        <v>61603875</v>
      </c>
      <c r="G1000" s="305" t="s">
        <v>1246</v>
      </c>
    </row>
    <row r="1001" spans="1:7" ht="15" hidden="1" thickBot="1">
      <c r="A1001" s="302">
        <v>45632</v>
      </c>
      <c r="B1001" s="304">
        <v>1987162</v>
      </c>
      <c r="C1001" s="303"/>
      <c r="D1001" s="305" t="s">
        <v>1467</v>
      </c>
      <c r="E1001" s="304">
        <v>59258006</v>
      </c>
      <c r="F1001" s="305">
        <v>4846885</v>
      </c>
      <c r="G1001" s="305" t="s">
        <v>1246</v>
      </c>
    </row>
    <row r="1002" spans="1:7" ht="15" hidden="1" thickBot="1">
      <c r="A1002" s="302">
        <v>45632</v>
      </c>
      <c r="B1002" s="304">
        <v>1743521</v>
      </c>
      <c r="C1002" s="303"/>
      <c r="D1002" s="305" t="s">
        <v>1467</v>
      </c>
      <c r="E1002" s="304">
        <v>62075869</v>
      </c>
      <c r="F1002" s="305">
        <v>4846885</v>
      </c>
      <c r="G1002" s="305" t="s">
        <v>1246</v>
      </c>
    </row>
    <row r="1003" spans="1:7" ht="15" hidden="1" thickBot="1">
      <c r="A1003" s="302">
        <v>45632</v>
      </c>
      <c r="B1003" s="304">
        <v>1300715</v>
      </c>
      <c r="C1003" s="303"/>
      <c r="D1003" s="305" t="s">
        <v>1293</v>
      </c>
      <c r="E1003" s="304">
        <v>132101159</v>
      </c>
      <c r="F1003" s="305">
        <v>0</v>
      </c>
      <c r="G1003" s="305" t="s">
        <v>1246</v>
      </c>
    </row>
    <row r="1004" spans="1:7" ht="15" hidden="1" thickBot="1">
      <c r="A1004" s="302">
        <v>45632</v>
      </c>
      <c r="B1004" s="304">
        <v>1187891</v>
      </c>
      <c r="C1004" s="303"/>
      <c r="D1004" s="305" t="s">
        <v>1435</v>
      </c>
      <c r="E1004" s="304">
        <v>65809778</v>
      </c>
      <c r="F1004" s="305">
        <v>0</v>
      </c>
      <c r="G1004" s="305" t="s">
        <v>1246</v>
      </c>
    </row>
    <row r="1005" spans="1:7" ht="15" hidden="1" thickBot="1">
      <c r="A1005" s="302">
        <v>45632</v>
      </c>
      <c r="B1005" s="304">
        <v>1029856</v>
      </c>
      <c r="C1005" s="303"/>
      <c r="D1005" s="305" t="s">
        <v>1300</v>
      </c>
      <c r="E1005" s="304">
        <v>63105725</v>
      </c>
      <c r="F1005" s="305">
        <v>0</v>
      </c>
      <c r="G1005" s="305" t="s">
        <v>1246</v>
      </c>
    </row>
    <row r="1006" spans="1:7" ht="15" hidden="1" thickBot="1">
      <c r="A1006" s="302">
        <v>45632</v>
      </c>
      <c r="B1006" s="304">
        <v>890351</v>
      </c>
      <c r="C1006" s="303"/>
      <c r="D1006" s="305" t="s">
        <v>1467</v>
      </c>
      <c r="E1006" s="304">
        <v>60332348</v>
      </c>
      <c r="F1006" s="305">
        <v>4846885</v>
      </c>
      <c r="G1006" s="305" t="s">
        <v>1246</v>
      </c>
    </row>
    <row r="1007" spans="1:7" ht="15" hidden="1" thickBot="1">
      <c r="A1007" s="302">
        <v>45632</v>
      </c>
      <c r="B1007" s="304">
        <v>887876</v>
      </c>
      <c r="C1007" s="303"/>
      <c r="D1007" s="305" t="s">
        <v>1435</v>
      </c>
      <c r="E1007" s="304">
        <v>64621887</v>
      </c>
      <c r="F1007" s="305">
        <v>0</v>
      </c>
      <c r="G1007" s="305" t="s">
        <v>1246</v>
      </c>
    </row>
    <row r="1008" spans="1:7" ht="15" hidden="1" thickBot="1">
      <c r="A1008" s="302">
        <v>45632</v>
      </c>
      <c r="B1008" s="304">
        <v>590240</v>
      </c>
      <c r="C1008" s="303"/>
      <c r="D1008" s="305" t="s">
        <v>1348</v>
      </c>
      <c r="E1008" s="304">
        <v>63695965</v>
      </c>
      <c r="F1008" s="305">
        <v>0</v>
      </c>
      <c r="G1008" s="305" t="s">
        <v>1246</v>
      </c>
    </row>
    <row r="1009" spans="1:7" ht="15" hidden="1" thickBot="1">
      <c r="A1009" s="302">
        <v>45632</v>
      </c>
      <c r="B1009" s="304">
        <v>236477</v>
      </c>
      <c r="C1009" s="303"/>
      <c r="D1009" s="305" t="s">
        <v>1467</v>
      </c>
      <c r="E1009" s="304">
        <v>52179377</v>
      </c>
      <c r="F1009" s="305">
        <v>4846885</v>
      </c>
      <c r="G1009" s="305" t="s">
        <v>1246</v>
      </c>
    </row>
    <row r="1010" spans="1:7" ht="15" hidden="1" thickBot="1">
      <c r="A1010" s="302">
        <v>45632</v>
      </c>
      <c r="B1010" s="304">
        <v>215780</v>
      </c>
      <c r="C1010" s="303"/>
      <c r="D1010" s="305" t="s">
        <v>1380</v>
      </c>
      <c r="E1010" s="304">
        <v>66025558</v>
      </c>
      <c r="F1010" s="305">
        <v>62241071</v>
      </c>
      <c r="G1010" s="305" t="s">
        <v>1246</v>
      </c>
    </row>
    <row r="1011" spans="1:7" ht="15" hidden="1" thickBot="1">
      <c r="A1011" s="302">
        <v>45632</v>
      </c>
      <c r="B1011" s="304">
        <v>183991</v>
      </c>
      <c r="C1011" s="303"/>
      <c r="D1011" s="305" t="s">
        <v>1467</v>
      </c>
      <c r="E1011" s="304">
        <v>59441997</v>
      </c>
      <c r="F1011" s="305">
        <v>4846885</v>
      </c>
      <c r="G1011" s="305" t="s">
        <v>1246</v>
      </c>
    </row>
    <row r="1012" spans="1:7" ht="15" hidden="1" thickBot="1">
      <c r="A1012" s="302">
        <v>45632</v>
      </c>
      <c r="B1012" s="304">
        <v>93980</v>
      </c>
      <c r="C1012" s="303"/>
      <c r="D1012" s="305" t="s">
        <v>1467</v>
      </c>
      <c r="E1012" s="304">
        <v>52273357</v>
      </c>
      <c r="F1012" s="305">
        <v>4846885</v>
      </c>
      <c r="G1012" s="305" t="s">
        <v>1246</v>
      </c>
    </row>
    <row r="1013" spans="1:7" ht="15" hidden="1" thickBot="1">
      <c r="A1013" s="302">
        <v>45632</v>
      </c>
      <c r="B1013" s="304">
        <v>62227</v>
      </c>
      <c r="C1013" s="303"/>
      <c r="D1013" s="305" t="s">
        <v>1467</v>
      </c>
      <c r="E1013" s="304">
        <v>43232141</v>
      </c>
      <c r="F1013" s="305">
        <v>4846885</v>
      </c>
      <c r="G1013" s="305" t="s">
        <v>1246</v>
      </c>
    </row>
    <row r="1014" spans="1:7" ht="15" hidden="1" thickBot="1">
      <c r="A1014" s="302">
        <v>45632</v>
      </c>
      <c r="B1014" s="304">
        <v>38046</v>
      </c>
      <c r="C1014" s="303"/>
      <c r="D1014" s="305" t="s">
        <v>1466</v>
      </c>
      <c r="E1014" s="304">
        <v>63734011</v>
      </c>
      <c r="F1014" s="305">
        <v>63909696</v>
      </c>
      <c r="G1014" s="305" t="s">
        <v>1246</v>
      </c>
    </row>
    <row r="1015" spans="1:7" ht="15" hidden="1" thickBot="1">
      <c r="A1015" s="302">
        <v>45632</v>
      </c>
      <c r="B1015" s="304">
        <v>35265</v>
      </c>
      <c r="C1015" s="303"/>
      <c r="D1015" s="305" t="s">
        <v>1313</v>
      </c>
      <c r="E1015" s="304">
        <v>82173795</v>
      </c>
      <c r="F1015" s="305">
        <v>0</v>
      </c>
      <c r="G1015" s="305" t="s">
        <v>1246</v>
      </c>
    </row>
    <row r="1016" spans="1:7" ht="15" hidden="1" thickBot="1">
      <c r="A1016" s="302">
        <v>45632</v>
      </c>
      <c r="B1016" s="303"/>
      <c r="C1016" s="304">
        <v>50000000</v>
      </c>
      <c r="D1016" s="305" t="s">
        <v>1426</v>
      </c>
      <c r="E1016" s="304">
        <v>90347063</v>
      </c>
      <c r="F1016" s="305">
        <v>0</v>
      </c>
      <c r="G1016" s="305" t="s">
        <v>1246</v>
      </c>
    </row>
    <row r="1017" spans="1:7" ht="15" hidden="1" thickBot="1">
      <c r="A1017" s="302">
        <v>45635</v>
      </c>
      <c r="B1017" s="303"/>
      <c r="C1017" s="304">
        <v>50000000</v>
      </c>
      <c r="D1017" s="305" t="s">
        <v>1426</v>
      </c>
      <c r="E1017" s="304">
        <v>140347063</v>
      </c>
      <c r="F1017" s="305">
        <v>0</v>
      </c>
      <c r="G1017" s="305" t="s">
        <v>1246</v>
      </c>
    </row>
    <row r="1018" spans="1:7" ht="15" hidden="1" thickBot="1">
      <c r="A1018" s="302">
        <v>45635</v>
      </c>
      <c r="B1018" s="303"/>
      <c r="C1018" s="304">
        <v>15990332</v>
      </c>
      <c r="D1018" s="305" t="s">
        <v>1426</v>
      </c>
      <c r="E1018" s="304">
        <v>74356731</v>
      </c>
      <c r="F1018" s="305">
        <v>0</v>
      </c>
      <c r="G1018" s="305" t="s">
        <v>1246</v>
      </c>
    </row>
    <row r="1019" spans="1:7" ht="15" hidden="1" thickBot="1">
      <c r="A1019" s="302">
        <v>45635</v>
      </c>
      <c r="B1019" s="304">
        <v>7000000</v>
      </c>
      <c r="C1019" s="303"/>
      <c r="D1019" s="305" t="s">
        <v>1293</v>
      </c>
      <c r="E1019" s="304">
        <v>82065630</v>
      </c>
      <c r="F1019" s="305">
        <v>0</v>
      </c>
      <c r="G1019" s="305" t="s">
        <v>1246</v>
      </c>
    </row>
    <row r="1020" spans="1:7" ht="15" hidden="1" thickBot="1">
      <c r="A1020" s="302">
        <v>45635</v>
      </c>
      <c r="B1020" s="304">
        <v>7000000</v>
      </c>
      <c r="C1020" s="303"/>
      <c r="D1020" s="305" t="s">
        <v>1388</v>
      </c>
      <c r="E1020" s="304">
        <v>89065630</v>
      </c>
      <c r="F1020" s="305">
        <v>72245806</v>
      </c>
      <c r="G1020" s="305" t="s">
        <v>1246</v>
      </c>
    </row>
    <row r="1021" spans="1:7" ht="15" hidden="1" thickBot="1">
      <c r="A1021" s="302">
        <v>45635</v>
      </c>
      <c r="B1021" s="304">
        <v>6867616</v>
      </c>
      <c r="C1021" s="303"/>
      <c r="D1021" s="305" t="s">
        <v>1302</v>
      </c>
      <c r="E1021" s="304">
        <v>130800444</v>
      </c>
      <c r="F1021" s="305">
        <v>25709179</v>
      </c>
      <c r="G1021" s="305" t="s">
        <v>1246</v>
      </c>
    </row>
    <row r="1022" spans="1:7" ht="15" hidden="1" thickBot="1">
      <c r="A1022" s="302">
        <v>45635</v>
      </c>
      <c r="B1022" s="304">
        <v>6443478</v>
      </c>
      <c r="C1022" s="303"/>
      <c r="D1022" s="305" t="s">
        <v>1457</v>
      </c>
      <c r="E1022" s="304">
        <v>116576195</v>
      </c>
      <c r="F1022" s="305">
        <v>0</v>
      </c>
      <c r="G1022" s="305" t="s">
        <v>1246</v>
      </c>
    </row>
    <row r="1023" spans="1:7" ht="15" hidden="1" thickBot="1">
      <c r="A1023" s="302">
        <v>45635</v>
      </c>
      <c r="B1023" s="304">
        <v>4889880</v>
      </c>
      <c r="C1023" s="303"/>
      <c r="D1023" s="305" t="s">
        <v>1388</v>
      </c>
      <c r="E1023" s="304">
        <v>93955510</v>
      </c>
      <c r="F1023" s="305">
        <v>72245806</v>
      </c>
      <c r="G1023" s="305" t="s">
        <v>1246</v>
      </c>
    </row>
    <row r="1024" spans="1:7" ht="15" hidden="1" thickBot="1">
      <c r="A1024" s="302">
        <v>45635</v>
      </c>
      <c r="B1024" s="304">
        <v>3259872</v>
      </c>
      <c r="C1024" s="303"/>
      <c r="D1024" s="305" t="s">
        <v>1468</v>
      </c>
      <c r="E1024" s="304">
        <v>98430805</v>
      </c>
      <c r="F1024" s="305">
        <v>0</v>
      </c>
      <c r="G1024" s="305" t="s">
        <v>1246</v>
      </c>
    </row>
    <row r="1025" spans="1:7" ht="15" hidden="1" thickBot="1">
      <c r="A1025" s="302">
        <v>45635</v>
      </c>
      <c r="B1025" s="304">
        <v>2879973</v>
      </c>
      <c r="C1025" s="303"/>
      <c r="D1025" s="305" t="s">
        <v>1302</v>
      </c>
      <c r="E1025" s="304">
        <v>121280148</v>
      </c>
      <c r="F1025" s="305">
        <v>25709179</v>
      </c>
      <c r="G1025" s="305" t="s">
        <v>1246</v>
      </c>
    </row>
    <row r="1026" spans="1:7" ht="15" hidden="1" thickBot="1">
      <c r="A1026" s="302">
        <v>45635</v>
      </c>
      <c r="B1026" s="304">
        <v>2267892</v>
      </c>
      <c r="C1026" s="303"/>
      <c r="D1026" s="305" t="s">
        <v>1457</v>
      </c>
      <c r="E1026" s="304">
        <v>108089807</v>
      </c>
      <c r="F1026" s="305">
        <v>0</v>
      </c>
      <c r="G1026" s="305" t="s">
        <v>1246</v>
      </c>
    </row>
    <row r="1027" spans="1:7" ht="15" hidden="1" thickBot="1">
      <c r="A1027" s="302">
        <v>45635</v>
      </c>
      <c r="B1027" s="304">
        <v>1823980</v>
      </c>
      <c r="C1027" s="303"/>
      <c r="D1027" s="305" t="s">
        <v>1302</v>
      </c>
      <c r="E1027" s="304">
        <v>118400175</v>
      </c>
      <c r="F1027" s="305">
        <v>25709179</v>
      </c>
      <c r="G1027" s="305" t="s">
        <v>1246</v>
      </c>
    </row>
    <row r="1028" spans="1:7" ht="15" hidden="1" thickBot="1">
      <c r="A1028" s="302">
        <v>45635</v>
      </c>
      <c r="B1028" s="304">
        <v>1602792</v>
      </c>
      <c r="C1028" s="303"/>
      <c r="D1028" s="305" t="s">
        <v>1468</v>
      </c>
      <c r="E1028" s="304">
        <v>101586141</v>
      </c>
      <c r="F1028" s="305">
        <v>0</v>
      </c>
      <c r="G1028" s="305" t="s">
        <v>1246</v>
      </c>
    </row>
    <row r="1029" spans="1:7" ht="15" hidden="1" thickBot="1">
      <c r="A1029" s="302">
        <v>45635</v>
      </c>
      <c r="B1029" s="304">
        <v>1552544</v>
      </c>
      <c r="C1029" s="303"/>
      <c r="D1029" s="305" t="s">
        <v>1468</v>
      </c>
      <c r="E1029" s="304">
        <v>99983349</v>
      </c>
      <c r="F1029" s="305">
        <v>0</v>
      </c>
      <c r="G1029" s="305" t="s">
        <v>1246</v>
      </c>
    </row>
    <row r="1030" spans="1:7" ht="15" hidden="1" thickBot="1">
      <c r="A1030" s="302">
        <v>45635</v>
      </c>
      <c r="B1030" s="304">
        <v>1495480</v>
      </c>
      <c r="C1030" s="303"/>
      <c r="D1030" s="305" t="s">
        <v>1302</v>
      </c>
      <c r="E1030" s="304">
        <v>123932828</v>
      </c>
      <c r="F1030" s="305">
        <v>25709179</v>
      </c>
      <c r="G1030" s="305" t="s">
        <v>1246</v>
      </c>
    </row>
    <row r="1031" spans="1:7" ht="15" hidden="1" thickBot="1">
      <c r="A1031" s="302">
        <v>45635</v>
      </c>
      <c r="B1031" s="304">
        <v>1475937</v>
      </c>
      <c r="C1031" s="303"/>
      <c r="D1031" s="305" t="s">
        <v>1457</v>
      </c>
      <c r="E1031" s="304">
        <v>110132717</v>
      </c>
      <c r="F1031" s="305">
        <v>0</v>
      </c>
      <c r="G1031" s="305" t="s">
        <v>1246</v>
      </c>
    </row>
    <row r="1032" spans="1:7" ht="15" hidden="1" thickBot="1">
      <c r="A1032" s="302">
        <v>45635</v>
      </c>
      <c r="B1032" s="304">
        <v>1277892</v>
      </c>
      <c r="C1032" s="303"/>
      <c r="D1032" s="305" t="s">
        <v>1457</v>
      </c>
      <c r="E1032" s="304">
        <v>103164033</v>
      </c>
      <c r="F1032" s="305">
        <v>0</v>
      </c>
      <c r="G1032" s="305" t="s">
        <v>1246</v>
      </c>
    </row>
    <row r="1033" spans="1:7" ht="15" hidden="1" thickBot="1">
      <c r="A1033" s="302">
        <v>45635</v>
      </c>
      <c r="B1033" s="304">
        <v>1025982</v>
      </c>
      <c r="C1033" s="303"/>
      <c r="D1033" s="305" t="s">
        <v>1457</v>
      </c>
      <c r="E1033" s="304">
        <v>105821915</v>
      </c>
      <c r="F1033" s="305">
        <v>0</v>
      </c>
      <c r="G1033" s="305" t="s">
        <v>1246</v>
      </c>
    </row>
    <row r="1034" spans="1:7" ht="15" hidden="1" thickBot="1">
      <c r="A1034" s="302">
        <v>45635</v>
      </c>
      <c r="B1034" s="304">
        <v>902208</v>
      </c>
      <c r="C1034" s="303"/>
      <c r="D1034" s="305" t="s">
        <v>1302</v>
      </c>
      <c r="E1034" s="304">
        <v>122182356</v>
      </c>
      <c r="F1034" s="305">
        <v>25709179</v>
      </c>
      <c r="G1034" s="305" t="s">
        <v>1246</v>
      </c>
    </row>
    <row r="1035" spans="1:7" ht="15" hidden="1" thickBot="1">
      <c r="A1035" s="302">
        <v>45635</v>
      </c>
      <c r="B1035" s="304">
        <v>883942</v>
      </c>
      <c r="C1035" s="303"/>
      <c r="D1035" s="305" t="s">
        <v>1468</v>
      </c>
      <c r="E1035" s="304">
        <v>104047975</v>
      </c>
      <c r="F1035" s="305">
        <v>0</v>
      </c>
      <c r="G1035" s="305" t="s">
        <v>1246</v>
      </c>
    </row>
    <row r="1036" spans="1:7" ht="15" hidden="1" thickBot="1">
      <c r="A1036" s="302">
        <v>45635</v>
      </c>
      <c r="B1036" s="304">
        <v>747958</v>
      </c>
      <c r="C1036" s="303"/>
      <c r="D1036" s="305" t="s">
        <v>1468</v>
      </c>
      <c r="E1036" s="304">
        <v>104795933</v>
      </c>
      <c r="F1036" s="305">
        <v>0</v>
      </c>
      <c r="G1036" s="305" t="s">
        <v>1246</v>
      </c>
    </row>
    <row r="1037" spans="1:7" ht="15" hidden="1" thickBot="1">
      <c r="A1037" s="302">
        <v>45635</v>
      </c>
      <c r="B1037" s="304">
        <v>708899</v>
      </c>
      <c r="C1037" s="303"/>
      <c r="D1037" s="305" t="s">
        <v>1293</v>
      </c>
      <c r="E1037" s="304">
        <v>75065630</v>
      </c>
      <c r="F1037" s="305">
        <v>0</v>
      </c>
      <c r="G1037" s="305" t="s">
        <v>1246</v>
      </c>
    </row>
    <row r="1038" spans="1:7" ht="15" hidden="1" thickBot="1">
      <c r="A1038" s="302">
        <v>45635</v>
      </c>
      <c r="B1038" s="304">
        <v>566973</v>
      </c>
      <c r="C1038" s="303"/>
      <c r="D1038" s="305" t="s">
        <v>1457</v>
      </c>
      <c r="E1038" s="304">
        <v>108656780</v>
      </c>
      <c r="F1038" s="305">
        <v>0</v>
      </c>
      <c r="G1038" s="305" t="s">
        <v>1246</v>
      </c>
    </row>
    <row r="1039" spans="1:7" ht="15" hidden="1" thickBot="1">
      <c r="A1039" s="302">
        <v>45635</v>
      </c>
      <c r="B1039" s="304">
        <v>331491</v>
      </c>
      <c r="C1039" s="303"/>
      <c r="D1039" s="305" t="s">
        <v>1468</v>
      </c>
      <c r="E1039" s="304">
        <v>94932950</v>
      </c>
      <c r="F1039" s="305">
        <v>0</v>
      </c>
      <c r="G1039" s="305" t="s">
        <v>1246</v>
      </c>
    </row>
    <row r="1040" spans="1:7" ht="15" hidden="1" thickBot="1">
      <c r="A1040" s="302">
        <v>45635</v>
      </c>
      <c r="B1040" s="304">
        <v>300000</v>
      </c>
      <c r="C1040" s="303"/>
      <c r="D1040" s="305" t="s">
        <v>1413</v>
      </c>
      <c r="E1040" s="304">
        <v>101886141</v>
      </c>
      <c r="F1040" s="305">
        <v>0</v>
      </c>
      <c r="G1040" s="305" t="s">
        <v>1246</v>
      </c>
    </row>
    <row r="1041" spans="1:7" ht="15" hidden="1" thickBot="1">
      <c r="A1041" s="302">
        <v>45635</v>
      </c>
      <c r="B1041" s="304">
        <v>271983</v>
      </c>
      <c r="C1041" s="303"/>
      <c r="D1041" s="305" t="s">
        <v>1467</v>
      </c>
      <c r="E1041" s="304">
        <v>94499476</v>
      </c>
      <c r="F1041" s="305">
        <v>4846885</v>
      </c>
      <c r="G1041" s="305" t="s">
        <v>1246</v>
      </c>
    </row>
    <row r="1042" spans="1:7" ht="15" hidden="1" thickBot="1">
      <c r="A1042" s="302">
        <v>45635</v>
      </c>
      <c r="B1042" s="304">
        <v>271983</v>
      </c>
      <c r="C1042" s="303"/>
      <c r="D1042" s="305" t="s">
        <v>1468</v>
      </c>
      <c r="E1042" s="304">
        <v>94227493</v>
      </c>
      <c r="F1042" s="305">
        <v>0</v>
      </c>
      <c r="G1042" s="305" t="s">
        <v>1246</v>
      </c>
    </row>
    <row r="1043" spans="1:7" ht="15" hidden="1" thickBot="1">
      <c r="A1043" s="302">
        <v>45635</v>
      </c>
      <c r="B1043" s="304">
        <v>254992</v>
      </c>
      <c r="C1043" s="303"/>
      <c r="D1043" s="305" t="s">
        <v>1302</v>
      </c>
      <c r="E1043" s="304">
        <v>122437348</v>
      </c>
      <c r="F1043" s="305">
        <v>25709179</v>
      </c>
      <c r="G1043" s="305" t="s">
        <v>1246</v>
      </c>
    </row>
    <row r="1044" spans="1:7" ht="15" hidden="1" thickBot="1">
      <c r="A1044" s="302">
        <v>45635</v>
      </c>
      <c r="B1044" s="304">
        <v>237983</v>
      </c>
      <c r="C1044" s="303"/>
      <c r="D1044" s="305" t="s">
        <v>1468</v>
      </c>
      <c r="E1044" s="304">
        <v>95170933</v>
      </c>
      <c r="F1044" s="305">
        <v>0</v>
      </c>
      <c r="G1044" s="305" t="s">
        <v>1246</v>
      </c>
    </row>
    <row r="1045" spans="1:7" ht="15" hidden="1" thickBot="1">
      <c r="A1045" s="302">
        <v>45635</v>
      </c>
      <c r="B1045" s="304">
        <v>101983</v>
      </c>
      <c r="C1045" s="303"/>
      <c r="D1045" s="305" t="s">
        <v>1468</v>
      </c>
      <c r="E1045" s="304">
        <v>94601459</v>
      </c>
      <c r="F1045" s="305">
        <v>0</v>
      </c>
      <c r="G1045" s="305" t="s">
        <v>1246</v>
      </c>
    </row>
    <row r="1046" spans="1:7" ht="15" hidden="1" thickBot="1">
      <c r="A1046" s="302">
        <v>45635</v>
      </c>
      <c r="B1046" s="304">
        <v>7000000</v>
      </c>
      <c r="C1046" s="303"/>
      <c r="D1046" s="305" t="s">
        <v>1388</v>
      </c>
      <c r="E1046" s="304">
        <v>190347063</v>
      </c>
      <c r="F1046" s="305">
        <v>72245806</v>
      </c>
      <c r="G1046" s="305" t="s">
        <v>1246</v>
      </c>
    </row>
    <row r="1047" spans="1:7" ht="15" hidden="1" thickBot="1">
      <c r="A1047" s="302">
        <v>45636</v>
      </c>
      <c r="B1047" s="304">
        <v>4120156</v>
      </c>
      <c r="C1047" s="303"/>
      <c r="D1047" s="305" t="s">
        <v>1383</v>
      </c>
      <c r="E1047" s="304">
        <v>173023061</v>
      </c>
      <c r="F1047" s="305">
        <v>0</v>
      </c>
      <c r="G1047" s="305" t="s">
        <v>1246</v>
      </c>
    </row>
    <row r="1048" spans="1:7" ht="15" hidden="1" thickBot="1">
      <c r="A1048" s="302">
        <v>45636</v>
      </c>
      <c r="B1048" s="304">
        <v>3859860</v>
      </c>
      <c r="C1048" s="303"/>
      <c r="D1048" s="305" t="s">
        <v>1388</v>
      </c>
      <c r="E1048" s="304">
        <v>183347063</v>
      </c>
      <c r="F1048" s="305">
        <v>72245806</v>
      </c>
      <c r="G1048" s="305" t="s">
        <v>1246</v>
      </c>
    </row>
    <row r="1049" spans="1:7" ht="15" hidden="1" thickBot="1">
      <c r="A1049" s="302">
        <v>45636</v>
      </c>
      <c r="B1049" s="304">
        <v>3020832</v>
      </c>
      <c r="C1049" s="303"/>
      <c r="D1049" s="305" t="s">
        <v>1383</v>
      </c>
      <c r="E1049" s="304">
        <v>176043893</v>
      </c>
      <c r="F1049" s="305">
        <v>0</v>
      </c>
      <c r="G1049" s="305" t="s">
        <v>1246</v>
      </c>
    </row>
    <row r="1050" spans="1:7" ht="15" hidden="1" thickBot="1">
      <c r="A1050" s="302">
        <v>45636</v>
      </c>
      <c r="B1050" s="304">
        <v>1943799</v>
      </c>
      <c r="C1050" s="303"/>
      <c r="D1050" s="305" t="s">
        <v>1469</v>
      </c>
      <c r="E1050" s="304">
        <v>167545408</v>
      </c>
      <c r="F1050" s="305">
        <v>0</v>
      </c>
      <c r="G1050" s="305" t="s">
        <v>1246</v>
      </c>
    </row>
    <row r="1051" spans="1:7" ht="15" hidden="1" thickBot="1">
      <c r="A1051" s="302">
        <v>45636</v>
      </c>
      <c r="B1051" s="304">
        <v>1647640</v>
      </c>
      <c r="C1051" s="303"/>
      <c r="D1051" s="305" t="s">
        <v>1465</v>
      </c>
      <c r="E1051" s="304">
        <v>165448099</v>
      </c>
      <c r="F1051" s="305">
        <v>0</v>
      </c>
      <c r="G1051" s="305" t="s">
        <v>1246</v>
      </c>
    </row>
    <row r="1052" spans="1:7" ht="15" hidden="1" thickBot="1">
      <c r="A1052" s="302">
        <v>45636</v>
      </c>
      <c r="B1052" s="304">
        <v>1301078</v>
      </c>
      <c r="C1052" s="303"/>
      <c r="D1052" s="305" t="s">
        <v>1319</v>
      </c>
      <c r="E1052" s="304">
        <v>177344971</v>
      </c>
      <c r="F1052" s="305">
        <v>25536754</v>
      </c>
      <c r="G1052" s="305" t="s">
        <v>1246</v>
      </c>
    </row>
    <row r="1053" spans="1:7" ht="15" hidden="1" thickBot="1">
      <c r="A1053" s="302">
        <v>45636</v>
      </c>
      <c r="B1053" s="304">
        <v>1057497</v>
      </c>
      <c r="C1053" s="303"/>
      <c r="D1053" s="305" t="s">
        <v>1428</v>
      </c>
      <c r="E1053" s="304">
        <v>168602905</v>
      </c>
      <c r="F1053" s="305">
        <v>0</v>
      </c>
      <c r="G1053" s="305" t="s">
        <v>1246</v>
      </c>
    </row>
    <row r="1054" spans="1:7" ht="15" hidden="1" thickBot="1">
      <c r="A1054" s="302">
        <v>45636</v>
      </c>
      <c r="B1054" s="304">
        <v>931880</v>
      </c>
      <c r="C1054" s="303"/>
      <c r="D1054" s="305" t="s">
        <v>1293</v>
      </c>
      <c r="E1054" s="304">
        <v>179487203</v>
      </c>
      <c r="F1054" s="305">
        <v>0</v>
      </c>
      <c r="G1054" s="305" t="s">
        <v>1246</v>
      </c>
    </row>
    <row r="1055" spans="1:7" ht="15" hidden="1" thickBot="1">
      <c r="A1055" s="302">
        <v>45636</v>
      </c>
      <c r="B1055" s="304">
        <v>590000</v>
      </c>
      <c r="C1055" s="303"/>
      <c r="D1055" s="305" t="s">
        <v>1400</v>
      </c>
      <c r="E1055" s="304">
        <v>178371393</v>
      </c>
      <c r="F1055" s="305">
        <v>0</v>
      </c>
      <c r="G1055" s="305" t="s">
        <v>1246</v>
      </c>
    </row>
    <row r="1056" spans="1:7" ht="15" hidden="1" thickBot="1">
      <c r="A1056" s="302">
        <v>45636</v>
      </c>
      <c r="B1056" s="304">
        <v>337960</v>
      </c>
      <c r="C1056" s="303"/>
      <c r="D1056" s="305" t="s">
        <v>1348</v>
      </c>
      <c r="E1056" s="304">
        <v>177682931</v>
      </c>
      <c r="F1056" s="305">
        <v>0</v>
      </c>
      <c r="G1056" s="305" t="s">
        <v>1246</v>
      </c>
    </row>
    <row r="1057" spans="1:7" ht="15" hidden="1" thickBot="1">
      <c r="A1057" s="302">
        <v>45636</v>
      </c>
      <c r="B1057" s="304">
        <v>300000</v>
      </c>
      <c r="C1057" s="303"/>
      <c r="D1057" s="305" t="s">
        <v>1413</v>
      </c>
      <c r="E1057" s="304">
        <v>168902905</v>
      </c>
      <c r="F1057" s="305">
        <v>0</v>
      </c>
      <c r="G1057" s="305" t="s">
        <v>1246</v>
      </c>
    </row>
    <row r="1058" spans="1:7" ht="15" hidden="1" thickBot="1">
      <c r="A1058" s="302">
        <v>45636</v>
      </c>
      <c r="B1058" s="304">
        <v>183930</v>
      </c>
      <c r="C1058" s="303"/>
      <c r="D1058" s="305" t="s">
        <v>1345</v>
      </c>
      <c r="E1058" s="304">
        <v>178555323</v>
      </c>
      <c r="F1058" s="305">
        <v>304345528</v>
      </c>
      <c r="G1058" s="305" t="s">
        <v>1248</v>
      </c>
    </row>
    <row r="1059" spans="1:7" ht="15" hidden="1" thickBot="1">
      <c r="A1059" s="302">
        <v>45636</v>
      </c>
      <c r="B1059" s="304">
        <v>153510</v>
      </c>
      <c r="C1059" s="303"/>
      <c r="D1059" s="305" t="s">
        <v>1348</v>
      </c>
      <c r="E1059" s="304">
        <v>165601609</v>
      </c>
      <c r="F1059" s="305">
        <v>0</v>
      </c>
      <c r="G1059" s="305" t="s">
        <v>1246</v>
      </c>
    </row>
    <row r="1060" spans="1:7" ht="15" hidden="1" thickBot="1">
      <c r="A1060" s="302">
        <v>45636</v>
      </c>
      <c r="B1060" s="304">
        <v>98462</v>
      </c>
      <c r="C1060" s="303"/>
      <c r="D1060" s="305" t="s">
        <v>1321</v>
      </c>
      <c r="E1060" s="304">
        <v>177781393</v>
      </c>
      <c r="F1060" s="305">
        <v>0</v>
      </c>
      <c r="G1060" s="305" t="s">
        <v>1246</v>
      </c>
    </row>
    <row r="1061" spans="1:7" ht="15" hidden="1" thickBot="1">
      <c r="A1061" s="302">
        <v>45636</v>
      </c>
      <c r="B1061" s="304">
        <v>5882950</v>
      </c>
      <c r="C1061" s="303"/>
      <c r="D1061" s="305" t="s">
        <v>1388</v>
      </c>
      <c r="E1061" s="304">
        <v>163652009</v>
      </c>
      <c r="F1061" s="305">
        <v>72245806</v>
      </c>
      <c r="G1061" s="305" t="s">
        <v>1246</v>
      </c>
    </row>
    <row r="1062" spans="1:7" ht="15" hidden="1" thickBot="1">
      <c r="A1062" s="302">
        <v>45637</v>
      </c>
      <c r="B1062" s="304">
        <v>4033690</v>
      </c>
      <c r="C1062" s="303"/>
      <c r="D1062" s="305" t="s">
        <v>1293</v>
      </c>
      <c r="E1062" s="304">
        <v>155493426</v>
      </c>
      <c r="F1062" s="305">
        <v>0</v>
      </c>
      <c r="G1062" s="305" t="s">
        <v>1246</v>
      </c>
    </row>
    <row r="1063" spans="1:7" ht="15" hidden="1" thickBot="1">
      <c r="A1063" s="302">
        <v>45637</v>
      </c>
      <c r="B1063" s="304">
        <v>1412837</v>
      </c>
      <c r="C1063" s="303"/>
      <c r="D1063" s="305" t="s">
        <v>1290</v>
      </c>
      <c r="E1063" s="304">
        <v>157047505</v>
      </c>
      <c r="F1063" s="305">
        <v>0</v>
      </c>
      <c r="G1063" s="305" t="s">
        <v>1246</v>
      </c>
    </row>
    <row r="1064" spans="1:7" ht="15" hidden="1" thickBot="1">
      <c r="A1064" s="302">
        <v>45637</v>
      </c>
      <c r="B1064" s="304">
        <v>659668</v>
      </c>
      <c r="C1064" s="303"/>
      <c r="D1064" s="305" t="s">
        <v>1455</v>
      </c>
      <c r="E1064" s="304">
        <v>157769059</v>
      </c>
      <c r="F1064" s="305">
        <v>0</v>
      </c>
      <c r="G1064" s="305" t="s">
        <v>1246</v>
      </c>
    </row>
    <row r="1065" spans="1:7" ht="15" hidden="1" thickBot="1">
      <c r="A1065" s="302">
        <v>45637</v>
      </c>
      <c r="B1065" s="304">
        <v>148450</v>
      </c>
      <c r="C1065" s="303"/>
      <c r="D1065" s="305" t="s">
        <v>1470</v>
      </c>
      <c r="E1065" s="304">
        <v>163800459</v>
      </c>
      <c r="F1065" s="305">
        <v>58746678</v>
      </c>
      <c r="G1065" s="305" t="s">
        <v>1246</v>
      </c>
    </row>
    <row r="1066" spans="1:7" ht="15" hidden="1" thickBot="1">
      <c r="A1066" s="302">
        <v>45637</v>
      </c>
      <c r="B1066" s="304">
        <v>82792</v>
      </c>
      <c r="C1066" s="303"/>
      <c r="D1066" s="305" t="s">
        <v>1388</v>
      </c>
      <c r="E1066" s="304">
        <v>155576218</v>
      </c>
      <c r="F1066" s="305">
        <v>72245806</v>
      </c>
      <c r="G1066" s="305" t="s">
        <v>1246</v>
      </c>
    </row>
    <row r="1067" spans="1:7" ht="15" hidden="1" thickBot="1">
      <c r="A1067" s="302">
        <v>45637</v>
      </c>
      <c r="B1067" s="304">
        <v>61886</v>
      </c>
      <c r="C1067" s="303"/>
      <c r="D1067" s="305" t="s">
        <v>1396</v>
      </c>
      <c r="E1067" s="304">
        <v>157109391</v>
      </c>
      <c r="F1067" s="305">
        <v>0</v>
      </c>
      <c r="G1067" s="305" t="s">
        <v>1246</v>
      </c>
    </row>
    <row r="1068" spans="1:7" ht="15" hidden="1" thickBot="1">
      <c r="A1068" s="302">
        <v>45637</v>
      </c>
      <c r="B1068" s="304">
        <v>58450</v>
      </c>
      <c r="C1068" s="303"/>
      <c r="D1068" s="305" t="s">
        <v>1388</v>
      </c>
      <c r="E1068" s="304">
        <v>155634668</v>
      </c>
      <c r="F1068" s="305">
        <v>72245806</v>
      </c>
      <c r="G1068" s="305" t="s">
        <v>1246</v>
      </c>
    </row>
    <row r="1069" spans="1:7" ht="15" hidden="1" thickBot="1">
      <c r="A1069" s="302">
        <v>45637</v>
      </c>
      <c r="B1069" s="303"/>
      <c r="C1069" s="304">
        <v>5000000</v>
      </c>
      <c r="D1069" s="305" t="s">
        <v>1391</v>
      </c>
      <c r="E1069" s="304">
        <v>129499187</v>
      </c>
      <c r="F1069" s="305">
        <v>0</v>
      </c>
      <c r="G1069" s="305" t="s">
        <v>1248</v>
      </c>
    </row>
    <row r="1070" spans="1:7" ht="15" hidden="1" thickBot="1">
      <c r="A1070" s="302">
        <v>45638</v>
      </c>
      <c r="B1070" s="304">
        <v>6960549</v>
      </c>
      <c r="C1070" s="303"/>
      <c r="D1070" s="305" t="s">
        <v>1302</v>
      </c>
      <c r="E1070" s="304">
        <v>151459736</v>
      </c>
      <c r="F1070" s="305">
        <v>0</v>
      </c>
      <c r="G1070" s="305" t="s">
        <v>1246</v>
      </c>
    </row>
    <row r="1071" spans="1:7" ht="18.5" hidden="1" thickBot="1">
      <c r="A1071" s="302">
        <v>45638</v>
      </c>
      <c r="B1071" s="304">
        <v>5817063</v>
      </c>
      <c r="C1071" s="303"/>
      <c r="D1071" s="305" t="s">
        <v>1369</v>
      </c>
      <c r="E1071" s="304">
        <v>134499187</v>
      </c>
      <c r="F1071" s="305">
        <v>0</v>
      </c>
      <c r="G1071" s="305" t="s">
        <v>1370</v>
      </c>
    </row>
    <row r="1072" spans="1:7" ht="15" hidden="1" thickBot="1">
      <c r="A1072" s="302">
        <v>45638</v>
      </c>
      <c r="B1072" s="304">
        <v>5000000</v>
      </c>
      <c r="C1072" s="303"/>
      <c r="D1072" s="305" t="s">
        <v>1388</v>
      </c>
      <c r="E1072" s="304">
        <v>144499187</v>
      </c>
      <c r="F1072" s="305">
        <v>72245806</v>
      </c>
      <c r="G1072" s="305" t="s">
        <v>1246</v>
      </c>
    </row>
    <row r="1073" spans="1:7" ht="15" hidden="1" thickBot="1">
      <c r="A1073" s="302">
        <v>45638</v>
      </c>
      <c r="B1073" s="304">
        <v>5000000</v>
      </c>
      <c r="C1073" s="303"/>
      <c r="D1073" s="305" t="s">
        <v>1355</v>
      </c>
      <c r="E1073" s="304">
        <v>139499187</v>
      </c>
      <c r="F1073" s="305">
        <v>0</v>
      </c>
      <c r="G1073" s="305" t="s">
        <v>1246</v>
      </c>
    </row>
    <row r="1074" spans="1:7" ht="15" hidden="1" thickBot="1">
      <c r="A1074" s="302">
        <v>45638</v>
      </c>
      <c r="B1074" s="304">
        <v>5000000</v>
      </c>
      <c r="C1074" s="303"/>
      <c r="D1074" s="305" t="s">
        <v>1302</v>
      </c>
      <c r="E1074" s="304">
        <v>134499187</v>
      </c>
      <c r="F1074" s="305">
        <v>0</v>
      </c>
      <c r="G1074" s="305" t="s">
        <v>1246</v>
      </c>
    </row>
    <row r="1075" spans="1:7" ht="15" hidden="1" thickBot="1">
      <c r="A1075" s="302">
        <v>45638</v>
      </c>
      <c r="B1075" s="304">
        <v>281840</v>
      </c>
      <c r="C1075" s="303"/>
      <c r="D1075" s="305" t="s">
        <v>1471</v>
      </c>
      <c r="E1075" s="304">
        <v>128682124</v>
      </c>
      <c r="F1075" s="305">
        <v>58746678</v>
      </c>
      <c r="G1075" s="305" t="s">
        <v>1246</v>
      </c>
    </row>
    <row r="1076" spans="1:7" ht="15" hidden="1" thickBot="1">
      <c r="A1076" s="302">
        <v>45638</v>
      </c>
      <c r="B1076" s="304">
        <v>3396379</v>
      </c>
      <c r="C1076" s="303"/>
      <c r="D1076" s="305" t="s">
        <v>1377</v>
      </c>
      <c r="E1076" s="304">
        <v>122672814</v>
      </c>
      <c r="F1076" s="305">
        <v>75139934</v>
      </c>
      <c r="G1076" s="305" t="s">
        <v>1246</v>
      </c>
    </row>
    <row r="1077" spans="1:7" ht="15" hidden="1" thickBot="1">
      <c r="A1077" s="302">
        <v>45639</v>
      </c>
      <c r="B1077" s="304">
        <v>2907170</v>
      </c>
      <c r="C1077" s="303"/>
      <c r="D1077" s="305" t="s">
        <v>1377</v>
      </c>
      <c r="E1077" s="304">
        <v>128400284</v>
      </c>
      <c r="F1077" s="305">
        <v>75139934</v>
      </c>
      <c r="G1077" s="305" t="s">
        <v>1246</v>
      </c>
    </row>
    <row r="1078" spans="1:7" ht="15" hidden="1" thickBot="1">
      <c r="A1078" s="302">
        <v>45639</v>
      </c>
      <c r="B1078" s="304">
        <v>2820300</v>
      </c>
      <c r="C1078" s="303"/>
      <c r="D1078" s="305" t="s">
        <v>1377</v>
      </c>
      <c r="E1078" s="304">
        <v>125493114</v>
      </c>
      <c r="F1078" s="305">
        <v>75139934</v>
      </c>
      <c r="G1078" s="305" t="s">
        <v>1246</v>
      </c>
    </row>
    <row r="1079" spans="1:7" ht="15" hidden="1" thickBot="1">
      <c r="A1079" s="302">
        <v>45639</v>
      </c>
      <c r="B1079" s="304">
        <v>300000</v>
      </c>
      <c r="C1079" s="303"/>
      <c r="D1079" s="305" t="s">
        <v>1413</v>
      </c>
      <c r="E1079" s="304">
        <v>119276435</v>
      </c>
      <c r="F1079" s="305">
        <v>0</v>
      </c>
      <c r="G1079" s="305" t="s">
        <v>1246</v>
      </c>
    </row>
    <row r="1080" spans="1:7" ht="15" hidden="1" thickBot="1">
      <c r="A1080" s="302">
        <v>45639</v>
      </c>
      <c r="B1080" s="304">
        <v>295000</v>
      </c>
      <c r="C1080" s="303"/>
      <c r="D1080" s="305" t="s">
        <v>1400</v>
      </c>
      <c r="E1080" s="304">
        <v>118976435</v>
      </c>
      <c r="F1080" s="305">
        <v>0</v>
      </c>
      <c r="G1080" s="305" t="s">
        <v>1246</v>
      </c>
    </row>
    <row r="1081" spans="1:7" ht="15" hidden="1" thickBot="1">
      <c r="A1081" s="302">
        <v>45639</v>
      </c>
      <c r="B1081" s="304">
        <v>4739917</v>
      </c>
      <c r="C1081" s="303"/>
      <c r="D1081" s="305" t="s">
        <v>1293</v>
      </c>
      <c r="E1081" s="304">
        <v>111017056</v>
      </c>
      <c r="F1081" s="305">
        <v>0</v>
      </c>
      <c r="G1081" s="305" t="s">
        <v>1246</v>
      </c>
    </row>
    <row r="1082" spans="1:7" ht="15" hidden="1" thickBot="1">
      <c r="A1082" s="302">
        <v>45642</v>
      </c>
      <c r="B1082" s="304">
        <v>3887969</v>
      </c>
      <c r="C1082" s="303"/>
      <c r="D1082" s="305" t="s">
        <v>1472</v>
      </c>
      <c r="E1082" s="304">
        <v>114905025</v>
      </c>
      <c r="F1082" s="305">
        <v>25709179</v>
      </c>
      <c r="G1082" s="305" t="s">
        <v>1246</v>
      </c>
    </row>
    <row r="1083" spans="1:7" ht="15" hidden="1" thickBot="1">
      <c r="A1083" s="302">
        <v>45642</v>
      </c>
      <c r="B1083" s="304">
        <v>3476410</v>
      </c>
      <c r="C1083" s="303"/>
      <c r="D1083" s="305" t="s">
        <v>1293</v>
      </c>
      <c r="E1083" s="304">
        <v>118681435</v>
      </c>
      <c r="F1083" s="305">
        <v>0</v>
      </c>
      <c r="G1083" s="305" t="s">
        <v>1246</v>
      </c>
    </row>
    <row r="1084" spans="1:7" ht="15" thickBot="1">
      <c r="A1084" s="302">
        <v>45642</v>
      </c>
      <c r="B1084" s="304">
        <v>300000</v>
      </c>
      <c r="C1084" s="303"/>
      <c r="D1084" s="305" t="s">
        <v>1473</v>
      </c>
      <c r="E1084" s="304">
        <v>115205025</v>
      </c>
      <c r="F1084" s="305">
        <v>0</v>
      </c>
      <c r="G1084" s="305" t="s">
        <v>1246</v>
      </c>
    </row>
    <row r="1085" spans="1:7" ht="15" hidden="1" thickBot="1">
      <c r="A1085" s="302">
        <v>45642</v>
      </c>
      <c r="B1085" s="304">
        <v>820082</v>
      </c>
      <c r="C1085" s="303"/>
      <c r="D1085" s="305" t="s">
        <v>1293</v>
      </c>
      <c r="E1085" s="304">
        <v>106277139</v>
      </c>
      <c r="F1085" s="305">
        <v>0</v>
      </c>
      <c r="G1085" s="305" t="s">
        <v>1246</v>
      </c>
    </row>
    <row r="1086" spans="1:7" ht="15" hidden="1" thickBot="1">
      <c r="A1086" s="302">
        <v>45643</v>
      </c>
      <c r="B1086" s="304">
        <v>7000000</v>
      </c>
      <c r="C1086" s="303"/>
      <c r="D1086" s="305" t="s">
        <v>1474</v>
      </c>
      <c r="E1086" s="304">
        <v>84457057</v>
      </c>
      <c r="F1086" s="305">
        <v>0</v>
      </c>
      <c r="G1086" s="305" t="s">
        <v>1246</v>
      </c>
    </row>
    <row r="1087" spans="1:7" ht="15" hidden="1" thickBot="1">
      <c r="A1087" s="302">
        <v>45644</v>
      </c>
      <c r="B1087" s="304">
        <v>7000000</v>
      </c>
      <c r="C1087" s="303"/>
      <c r="D1087" s="305" t="s">
        <v>1355</v>
      </c>
      <c r="E1087" s="304">
        <v>105457057</v>
      </c>
      <c r="F1087" s="305">
        <v>0</v>
      </c>
      <c r="G1087" s="305" t="s">
        <v>1246</v>
      </c>
    </row>
    <row r="1088" spans="1:7" ht="15" hidden="1" thickBot="1">
      <c r="A1088" s="302">
        <v>45644</v>
      </c>
      <c r="B1088" s="304">
        <v>7000000</v>
      </c>
      <c r="C1088" s="303"/>
      <c r="D1088" s="305" t="s">
        <v>1355</v>
      </c>
      <c r="E1088" s="304">
        <v>98457057</v>
      </c>
      <c r="F1088" s="305">
        <v>0</v>
      </c>
      <c r="G1088" s="305" t="s">
        <v>1246</v>
      </c>
    </row>
    <row r="1089" spans="1:7" ht="15" hidden="1" thickBot="1">
      <c r="A1089" s="302">
        <v>45644</v>
      </c>
      <c r="B1089" s="304">
        <v>7000000</v>
      </c>
      <c r="C1089" s="303"/>
      <c r="D1089" s="305" t="s">
        <v>1355</v>
      </c>
      <c r="E1089" s="304">
        <v>91457057</v>
      </c>
      <c r="F1089" s="305">
        <v>0</v>
      </c>
      <c r="G1089" s="305" t="s">
        <v>1246</v>
      </c>
    </row>
    <row r="1090" spans="1:7" ht="15" hidden="1" thickBot="1">
      <c r="A1090" s="302">
        <v>45644</v>
      </c>
      <c r="B1090" s="304">
        <v>7000000</v>
      </c>
      <c r="C1090" s="303"/>
      <c r="D1090" s="305" t="s">
        <v>1302</v>
      </c>
      <c r="E1090" s="304">
        <v>67114689</v>
      </c>
      <c r="F1090" s="305">
        <v>25709179</v>
      </c>
      <c r="G1090" s="305" t="s">
        <v>1246</v>
      </c>
    </row>
    <row r="1091" spans="1:7" ht="15" hidden="1" thickBot="1">
      <c r="A1091" s="302">
        <v>45644</v>
      </c>
      <c r="B1091" s="304">
        <v>5188691</v>
      </c>
      <c r="C1091" s="303"/>
      <c r="D1091" s="305" t="s">
        <v>1302</v>
      </c>
      <c r="E1091" s="304">
        <v>76583577</v>
      </c>
      <c r="F1091" s="305">
        <v>25709179</v>
      </c>
      <c r="G1091" s="305" t="s">
        <v>1246</v>
      </c>
    </row>
    <row r="1092" spans="1:7" ht="15" hidden="1" thickBot="1">
      <c r="A1092" s="302">
        <v>45644</v>
      </c>
      <c r="B1092" s="304">
        <v>4280197</v>
      </c>
      <c r="C1092" s="303"/>
      <c r="D1092" s="305" t="s">
        <v>1302</v>
      </c>
      <c r="E1092" s="304">
        <v>71394886</v>
      </c>
      <c r="F1092" s="305">
        <v>25709179</v>
      </c>
      <c r="G1092" s="305" t="s">
        <v>1246</v>
      </c>
    </row>
    <row r="1093" spans="1:7" ht="15" hidden="1" thickBot="1">
      <c r="A1093" s="302">
        <v>45644</v>
      </c>
      <c r="B1093" s="304">
        <v>1409566</v>
      </c>
      <c r="C1093" s="303"/>
      <c r="D1093" s="305" t="s">
        <v>1447</v>
      </c>
      <c r="E1093" s="304">
        <v>56559802</v>
      </c>
      <c r="F1093" s="305">
        <v>0</v>
      </c>
      <c r="G1093" s="305" t="s">
        <v>1246</v>
      </c>
    </row>
    <row r="1094" spans="1:7" ht="15" hidden="1" thickBot="1">
      <c r="A1094" s="302">
        <v>45644</v>
      </c>
      <c r="B1094" s="304">
        <v>779978</v>
      </c>
      <c r="C1094" s="303"/>
      <c r="D1094" s="305" t="s">
        <v>1397</v>
      </c>
      <c r="E1094" s="304">
        <v>59303881</v>
      </c>
      <c r="F1094" s="305">
        <v>85047779</v>
      </c>
      <c r="G1094" s="305" t="s">
        <v>1246</v>
      </c>
    </row>
    <row r="1095" spans="1:7" ht="15" hidden="1" thickBot="1">
      <c r="A1095" s="302">
        <v>45644</v>
      </c>
      <c r="B1095" s="304">
        <v>754980</v>
      </c>
      <c r="C1095" s="303"/>
      <c r="D1095" s="305" t="s">
        <v>1388</v>
      </c>
      <c r="E1095" s="304">
        <v>77338557</v>
      </c>
      <c r="F1095" s="305">
        <v>72245806</v>
      </c>
      <c r="G1095" s="305" t="s">
        <v>1246</v>
      </c>
    </row>
    <row r="1096" spans="1:7" ht="15" hidden="1" thickBot="1">
      <c r="A1096" s="302">
        <v>45644</v>
      </c>
      <c r="B1096" s="304">
        <v>414999</v>
      </c>
      <c r="C1096" s="303"/>
      <c r="D1096" s="305" t="s">
        <v>1397</v>
      </c>
      <c r="E1096" s="304">
        <v>58523903</v>
      </c>
      <c r="F1096" s="305">
        <v>85047779</v>
      </c>
      <c r="G1096" s="305" t="s">
        <v>1246</v>
      </c>
    </row>
    <row r="1097" spans="1:7" ht="15" hidden="1" thickBot="1">
      <c r="A1097" s="302">
        <v>45644</v>
      </c>
      <c r="B1097" s="304">
        <v>364606</v>
      </c>
      <c r="C1097" s="303"/>
      <c r="D1097" s="305" t="s">
        <v>1475</v>
      </c>
      <c r="E1097" s="304">
        <v>57634124</v>
      </c>
      <c r="F1097" s="305">
        <v>75979495</v>
      </c>
      <c r="G1097" s="305" t="s">
        <v>1246</v>
      </c>
    </row>
    <row r="1098" spans="1:7" ht="15" hidden="1" thickBot="1">
      <c r="A1098" s="302">
        <v>45644</v>
      </c>
      <c r="B1098" s="304">
        <v>300000</v>
      </c>
      <c r="C1098" s="303"/>
      <c r="D1098" s="305" t="s">
        <v>1413</v>
      </c>
      <c r="E1098" s="304">
        <v>59603881</v>
      </c>
      <c r="F1098" s="305">
        <v>0</v>
      </c>
      <c r="G1098" s="305" t="s">
        <v>1246</v>
      </c>
    </row>
    <row r="1099" spans="1:7" ht="15" hidden="1" thickBot="1">
      <c r="A1099" s="302">
        <v>45644</v>
      </c>
      <c r="B1099" s="304">
        <v>300000</v>
      </c>
      <c r="C1099" s="303"/>
      <c r="D1099" s="305" t="s">
        <v>1413</v>
      </c>
      <c r="E1099" s="304">
        <v>56859802</v>
      </c>
      <c r="F1099" s="305">
        <v>0</v>
      </c>
      <c r="G1099" s="305" t="s">
        <v>1246</v>
      </c>
    </row>
    <row r="1100" spans="1:7" ht="15" hidden="1" thickBot="1">
      <c r="A1100" s="302">
        <v>45644</v>
      </c>
      <c r="B1100" s="304">
        <v>290955</v>
      </c>
      <c r="C1100" s="303"/>
      <c r="D1100" s="305" t="s">
        <v>1338</v>
      </c>
      <c r="E1100" s="304">
        <v>55150236</v>
      </c>
      <c r="F1100" s="305">
        <v>0</v>
      </c>
      <c r="G1100" s="305" t="s">
        <v>1246</v>
      </c>
    </row>
    <row r="1101" spans="1:7" ht="15" hidden="1" thickBot="1">
      <c r="A1101" s="302">
        <v>45644</v>
      </c>
      <c r="B1101" s="304">
        <v>260944</v>
      </c>
      <c r="C1101" s="303"/>
      <c r="D1101" s="305" t="s">
        <v>1303</v>
      </c>
      <c r="E1101" s="304">
        <v>60114689</v>
      </c>
      <c r="F1101" s="305">
        <v>0</v>
      </c>
      <c r="G1101" s="305" t="s">
        <v>1246</v>
      </c>
    </row>
    <row r="1102" spans="1:7" ht="15" hidden="1" thickBot="1">
      <c r="A1102" s="302">
        <v>45644</v>
      </c>
      <c r="B1102" s="304">
        <v>250940</v>
      </c>
      <c r="C1102" s="303"/>
      <c r="D1102" s="305" t="s">
        <v>1447</v>
      </c>
      <c r="E1102" s="304">
        <v>58108904</v>
      </c>
      <c r="F1102" s="305">
        <v>0</v>
      </c>
      <c r="G1102" s="305" t="s">
        <v>1246</v>
      </c>
    </row>
    <row r="1103" spans="1:7" ht="15" hidden="1" thickBot="1">
      <c r="A1103" s="302">
        <v>45644</v>
      </c>
      <c r="B1103" s="304">
        <v>249864</v>
      </c>
      <c r="C1103" s="303"/>
      <c r="D1103" s="305" t="s">
        <v>1338</v>
      </c>
      <c r="E1103" s="304">
        <v>59853745</v>
      </c>
      <c r="F1103" s="305">
        <v>0</v>
      </c>
      <c r="G1103" s="305" t="s">
        <v>1246</v>
      </c>
    </row>
    <row r="1104" spans="1:7" ht="15" hidden="1" thickBot="1">
      <c r="A1104" s="302">
        <v>45644</v>
      </c>
      <c r="B1104" s="304">
        <v>223840</v>
      </c>
      <c r="C1104" s="303"/>
      <c r="D1104" s="305" t="s">
        <v>1475</v>
      </c>
      <c r="E1104" s="304">
        <v>57857964</v>
      </c>
      <c r="F1104" s="305">
        <v>75979495</v>
      </c>
      <c r="G1104" s="305" t="s">
        <v>1246</v>
      </c>
    </row>
    <row r="1105" spans="1:7" ht="15" hidden="1" thickBot="1">
      <c r="A1105" s="302">
        <v>45644</v>
      </c>
      <c r="B1105" s="304">
        <v>153965</v>
      </c>
      <c r="C1105" s="303"/>
      <c r="D1105" s="305" t="s">
        <v>1475</v>
      </c>
      <c r="E1105" s="304">
        <v>57269518</v>
      </c>
      <c r="F1105" s="305">
        <v>75979495</v>
      </c>
      <c r="G1105" s="305" t="s">
        <v>1246</v>
      </c>
    </row>
    <row r="1106" spans="1:7" ht="15" hidden="1" thickBot="1">
      <c r="A1106" s="302">
        <v>45644</v>
      </c>
      <c r="B1106" s="304">
        <v>153965</v>
      </c>
      <c r="C1106" s="303"/>
      <c r="D1106" s="305" t="s">
        <v>1475</v>
      </c>
      <c r="E1106" s="304">
        <v>57089726</v>
      </c>
      <c r="F1106" s="305">
        <v>75979495</v>
      </c>
      <c r="G1106" s="305" t="s">
        <v>1246</v>
      </c>
    </row>
    <row r="1107" spans="1:7" ht="15" hidden="1" thickBot="1">
      <c r="A1107" s="302">
        <v>45644</v>
      </c>
      <c r="B1107" s="304">
        <v>100000</v>
      </c>
      <c r="C1107" s="303"/>
      <c r="D1107" s="305" t="s">
        <v>1476</v>
      </c>
      <c r="E1107" s="304">
        <v>77438557</v>
      </c>
      <c r="F1107" s="305">
        <v>0</v>
      </c>
      <c r="G1107" s="305" t="s">
        <v>1246</v>
      </c>
    </row>
    <row r="1108" spans="1:7" ht="15" hidden="1" thickBot="1">
      <c r="A1108" s="302">
        <v>45644</v>
      </c>
      <c r="B1108" s="304">
        <v>71400</v>
      </c>
      <c r="C1108" s="303"/>
      <c r="D1108" s="305" t="s">
        <v>1338</v>
      </c>
      <c r="E1108" s="304">
        <v>54859281</v>
      </c>
      <c r="F1108" s="305">
        <v>0</v>
      </c>
      <c r="G1108" s="305" t="s">
        <v>1246</v>
      </c>
    </row>
    <row r="1109" spans="1:7" ht="15" hidden="1" thickBot="1">
      <c r="A1109" s="302">
        <v>45644</v>
      </c>
      <c r="B1109" s="304">
        <v>30383</v>
      </c>
      <c r="C1109" s="303"/>
      <c r="D1109" s="305" t="s">
        <v>1475</v>
      </c>
      <c r="E1109" s="304">
        <v>56920569</v>
      </c>
      <c r="F1109" s="305">
        <v>75979495</v>
      </c>
      <c r="G1109" s="305" t="s">
        <v>1246</v>
      </c>
    </row>
    <row r="1110" spans="1:7" ht="15" hidden="1" thickBot="1">
      <c r="A1110" s="302">
        <v>45644</v>
      </c>
      <c r="B1110" s="304">
        <v>25827</v>
      </c>
      <c r="C1110" s="303"/>
      <c r="D1110" s="305" t="s">
        <v>1475</v>
      </c>
      <c r="E1110" s="304">
        <v>57115553</v>
      </c>
      <c r="F1110" s="305">
        <v>75979495</v>
      </c>
      <c r="G1110" s="305" t="s">
        <v>1246</v>
      </c>
    </row>
    <row r="1111" spans="1:7" ht="15" hidden="1" thickBot="1">
      <c r="A1111" s="302">
        <v>45644</v>
      </c>
      <c r="B1111" s="304">
        <v>15192</v>
      </c>
      <c r="C1111" s="303"/>
      <c r="D1111" s="305" t="s">
        <v>1475</v>
      </c>
      <c r="E1111" s="304">
        <v>56935761</v>
      </c>
      <c r="F1111" s="305">
        <v>75979495</v>
      </c>
      <c r="G1111" s="305" t="s">
        <v>1246</v>
      </c>
    </row>
    <row r="1112" spans="1:7" ht="15" hidden="1" thickBot="1">
      <c r="A1112" s="302">
        <v>45644</v>
      </c>
      <c r="B1112" s="304">
        <v>15192</v>
      </c>
      <c r="C1112" s="303"/>
      <c r="D1112" s="305" t="s">
        <v>1475</v>
      </c>
      <c r="E1112" s="304">
        <v>56890186</v>
      </c>
      <c r="F1112" s="305">
        <v>75979495</v>
      </c>
      <c r="G1112" s="305" t="s">
        <v>1246</v>
      </c>
    </row>
    <row r="1113" spans="1:7" ht="15" hidden="1" thickBot="1">
      <c r="A1113" s="302">
        <v>45644</v>
      </c>
      <c r="B1113" s="304">
        <v>15192</v>
      </c>
      <c r="C1113" s="303"/>
      <c r="D1113" s="305" t="s">
        <v>1475</v>
      </c>
      <c r="E1113" s="304">
        <v>56874994</v>
      </c>
      <c r="F1113" s="305">
        <v>75979495</v>
      </c>
      <c r="G1113" s="305" t="s">
        <v>1246</v>
      </c>
    </row>
    <row r="1114" spans="1:7" ht="15" hidden="1" thickBot="1">
      <c r="A1114" s="302">
        <v>45644</v>
      </c>
      <c r="B1114" s="304">
        <v>15000</v>
      </c>
      <c r="C1114" s="303"/>
      <c r="D1114" s="305" t="s">
        <v>1477</v>
      </c>
      <c r="E1114" s="304">
        <v>77453557</v>
      </c>
      <c r="F1114" s="305">
        <v>72899709</v>
      </c>
      <c r="G1114" s="305" t="s">
        <v>1246</v>
      </c>
    </row>
    <row r="1115" spans="1:7" ht="15" hidden="1" thickBot="1">
      <c r="A1115" s="302">
        <v>45644</v>
      </c>
      <c r="B1115" s="304">
        <v>3500</v>
      </c>
      <c r="C1115" s="303"/>
      <c r="D1115" s="305" t="s">
        <v>1388</v>
      </c>
      <c r="E1115" s="304">
        <v>77457057</v>
      </c>
      <c r="F1115" s="305">
        <v>72245806</v>
      </c>
      <c r="G1115" s="305" t="s">
        <v>1246</v>
      </c>
    </row>
    <row r="1116" spans="1:7" ht="15" hidden="1" thickBot="1">
      <c r="A1116" s="302">
        <v>45644</v>
      </c>
      <c r="B1116" s="304">
        <v>5528468</v>
      </c>
      <c r="C1116" s="303"/>
      <c r="D1116" s="305" t="s">
        <v>1293</v>
      </c>
      <c r="E1116" s="304">
        <v>52569253</v>
      </c>
      <c r="F1116" s="305">
        <v>0</v>
      </c>
      <c r="G1116" s="305" t="s">
        <v>1246</v>
      </c>
    </row>
    <row r="1117" spans="1:7" ht="15" hidden="1" thickBot="1">
      <c r="A1117" s="302">
        <v>45645</v>
      </c>
      <c r="B1117" s="304">
        <v>2218628</v>
      </c>
      <c r="C1117" s="303"/>
      <c r="D1117" s="305" t="s">
        <v>1293</v>
      </c>
      <c r="E1117" s="304">
        <v>54787881</v>
      </c>
      <c r="F1117" s="305">
        <v>0</v>
      </c>
      <c r="G1117" s="305" t="s">
        <v>1246</v>
      </c>
    </row>
    <row r="1118" spans="1:7" ht="15" hidden="1" thickBot="1">
      <c r="A1118" s="302">
        <v>45645</v>
      </c>
      <c r="B1118" s="304">
        <v>7000000</v>
      </c>
      <c r="C1118" s="303"/>
      <c r="D1118" s="305" t="s">
        <v>1478</v>
      </c>
      <c r="E1118" s="304">
        <v>43200905</v>
      </c>
      <c r="F1118" s="305">
        <v>72245806</v>
      </c>
      <c r="G1118" s="305" t="s">
        <v>1246</v>
      </c>
    </row>
    <row r="1119" spans="1:7" ht="15" hidden="1" thickBot="1">
      <c r="A1119" s="302">
        <v>45646</v>
      </c>
      <c r="B1119" s="304">
        <v>3000000</v>
      </c>
      <c r="C1119" s="303"/>
      <c r="D1119" s="305" t="s">
        <v>1478</v>
      </c>
      <c r="E1119" s="304">
        <v>47040785</v>
      </c>
      <c r="F1119" s="305">
        <v>72245806</v>
      </c>
      <c r="G1119" s="305" t="s">
        <v>1246</v>
      </c>
    </row>
    <row r="1120" spans="1:7" ht="15" hidden="1" thickBot="1">
      <c r="A1120" s="302">
        <v>45646</v>
      </c>
      <c r="B1120" s="304">
        <v>2069869</v>
      </c>
      <c r="C1120" s="303"/>
      <c r="D1120" s="305" t="s">
        <v>1478</v>
      </c>
      <c r="E1120" s="304">
        <v>36200905</v>
      </c>
      <c r="F1120" s="305">
        <v>72245806</v>
      </c>
      <c r="G1120" s="305" t="s">
        <v>1246</v>
      </c>
    </row>
    <row r="1121" spans="1:7" ht="15" hidden="1" thickBot="1">
      <c r="A1121" s="302">
        <v>45646</v>
      </c>
      <c r="B1121" s="304">
        <v>1993960</v>
      </c>
      <c r="C1121" s="303"/>
      <c r="D1121" s="305" t="s">
        <v>1345</v>
      </c>
      <c r="E1121" s="304">
        <v>34131036</v>
      </c>
      <c r="F1121" s="305">
        <v>304355571</v>
      </c>
      <c r="G1121" s="305" t="s">
        <v>1248</v>
      </c>
    </row>
    <row r="1122" spans="1:7" ht="15" hidden="1" thickBot="1">
      <c r="A1122" s="302">
        <v>45646</v>
      </c>
      <c r="B1122" s="304">
        <v>839880</v>
      </c>
      <c r="C1122" s="303"/>
      <c r="D1122" s="305" t="s">
        <v>1478</v>
      </c>
      <c r="E1122" s="304">
        <v>44040785</v>
      </c>
      <c r="F1122" s="305">
        <v>72245806</v>
      </c>
      <c r="G1122" s="305" t="s">
        <v>1246</v>
      </c>
    </row>
    <row r="1123" spans="1:7" ht="15" hidden="1" thickBot="1">
      <c r="A1123" s="302">
        <v>45646</v>
      </c>
      <c r="B1123" s="303"/>
      <c r="C1123" s="304">
        <v>134359436</v>
      </c>
      <c r="D1123" s="305" t="s">
        <v>1376</v>
      </c>
      <c r="E1123" s="304">
        <v>20397902</v>
      </c>
      <c r="F1123" s="305">
        <v>0</v>
      </c>
      <c r="G1123" s="305" t="s">
        <v>1326</v>
      </c>
    </row>
    <row r="1124" spans="1:7" ht="15" hidden="1" thickBot="1">
      <c r="A1124" s="302">
        <v>45649</v>
      </c>
      <c r="B1124" s="304">
        <v>7000000</v>
      </c>
      <c r="C1124" s="303"/>
      <c r="D1124" s="305" t="s">
        <v>1388</v>
      </c>
      <c r="E1124" s="304">
        <v>28219216</v>
      </c>
      <c r="F1124" s="305">
        <v>0</v>
      </c>
      <c r="G1124" s="305" t="s">
        <v>1246</v>
      </c>
    </row>
    <row r="1125" spans="1:7" ht="15" hidden="1" thickBot="1">
      <c r="A1125" s="302">
        <v>45649</v>
      </c>
      <c r="B1125" s="304">
        <v>7000000</v>
      </c>
      <c r="C1125" s="303"/>
      <c r="D1125" s="305" t="s">
        <v>1293</v>
      </c>
      <c r="E1125" s="304">
        <v>154757338</v>
      </c>
      <c r="F1125" s="305">
        <v>0</v>
      </c>
      <c r="G1125" s="305" t="s">
        <v>1246</v>
      </c>
    </row>
    <row r="1126" spans="1:7" ht="15" hidden="1" thickBot="1">
      <c r="A1126" s="302">
        <v>45649</v>
      </c>
      <c r="B1126" s="304">
        <v>2618000</v>
      </c>
      <c r="C1126" s="303"/>
      <c r="D1126" s="305" t="s">
        <v>1479</v>
      </c>
      <c r="E1126" s="304">
        <v>30837216</v>
      </c>
      <c r="F1126" s="305">
        <v>0</v>
      </c>
      <c r="G1126" s="305" t="s">
        <v>1246</v>
      </c>
    </row>
    <row r="1127" spans="1:7" ht="15" hidden="1" thickBot="1">
      <c r="A1127" s="302">
        <v>45649</v>
      </c>
      <c r="B1127" s="304">
        <v>2206975</v>
      </c>
      <c r="C1127" s="303"/>
      <c r="D1127" s="305" t="s">
        <v>1293</v>
      </c>
      <c r="E1127" s="304">
        <v>147757338</v>
      </c>
      <c r="F1127" s="305">
        <v>0</v>
      </c>
      <c r="G1127" s="305" t="s">
        <v>1246</v>
      </c>
    </row>
    <row r="1128" spans="1:7" ht="15" hidden="1" thickBot="1">
      <c r="A1128" s="302">
        <v>45649</v>
      </c>
      <c r="B1128" s="304">
        <v>821314</v>
      </c>
      <c r="C1128" s="303"/>
      <c r="D1128" s="305" t="s">
        <v>1478</v>
      </c>
      <c r="E1128" s="304">
        <v>21219216</v>
      </c>
      <c r="F1128" s="305">
        <v>72245806</v>
      </c>
      <c r="G1128" s="305" t="s">
        <v>1246</v>
      </c>
    </row>
    <row r="1129" spans="1:7" ht="15" hidden="1" thickBot="1">
      <c r="A1129" s="302">
        <v>45649</v>
      </c>
      <c r="B1129" s="304">
        <v>660282</v>
      </c>
      <c r="C1129" s="303"/>
      <c r="D1129" s="305" t="s">
        <v>1410</v>
      </c>
      <c r="E1129" s="304">
        <v>31733576</v>
      </c>
      <c r="F1129" s="305">
        <v>0</v>
      </c>
      <c r="G1129" s="305" t="s">
        <v>1246</v>
      </c>
    </row>
    <row r="1130" spans="1:7" ht="15" hidden="1" thickBot="1">
      <c r="A1130" s="302">
        <v>45649</v>
      </c>
      <c r="B1130" s="304">
        <v>403500</v>
      </c>
      <c r="C1130" s="303"/>
      <c r="D1130" s="305" t="s">
        <v>1293</v>
      </c>
      <c r="E1130" s="304">
        <v>32137076</v>
      </c>
      <c r="F1130" s="305">
        <v>0</v>
      </c>
      <c r="G1130" s="305" t="s">
        <v>1246</v>
      </c>
    </row>
    <row r="1131" spans="1:7" ht="15" hidden="1" thickBot="1">
      <c r="A1131" s="302">
        <v>45649</v>
      </c>
      <c r="B1131" s="304">
        <v>236078</v>
      </c>
      <c r="C1131" s="303"/>
      <c r="D1131" s="305" t="s">
        <v>1410</v>
      </c>
      <c r="E1131" s="304">
        <v>31073294</v>
      </c>
      <c r="F1131" s="305">
        <v>0</v>
      </c>
      <c r="G1131" s="305" t="s">
        <v>1246</v>
      </c>
    </row>
    <row r="1132" spans="1:7" ht="15" hidden="1" thickBot="1">
      <c r="A1132" s="302">
        <v>45649</v>
      </c>
      <c r="B1132" s="304">
        <v>5278840</v>
      </c>
      <c r="C1132" s="303"/>
      <c r="D1132" s="305" t="s">
        <v>1480</v>
      </c>
      <c r="E1132" s="304">
        <v>143394347</v>
      </c>
      <c r="F1132" s="305">
        <v>75139934</v>
      </c>
      <c r="G1132" s="305" t="s">
        <v>1246</v>
      </c>
    </row>
    <row r="1133" spans="1:7" ht="15" hidden="1" thickBot="1">
      <c r="A1133" s="302">
        <v>45650</v>
      </c>
      <c r="B1133" s="304">
        <v>3598524</v>
      </c>
      <c r="C1133" s="303"/>
      <c r="D1133" s="305" t="s">
        <v>1480</v>
      </c>
      <c r="E1133" s="304">
        <v>138115507</v>
      </c>
      <c r="F1133" s="305">
        <v>75139934</v>
      </c>
      <c r="G1133" s="305" t="s">
        <v>1246</v>
      </c>
    </row>
    <row r="1134" spans="1:7" ht="15" hidden="1" thickBot="1">
      <c r="A1134" s="302">
        <v>45650</v>
      </c>
      <c r="B1134" s="304">
        <v>1951600</v>
      </c>
      <c r="C1134" s="303"/>
      <c r="D1134" s="305" t="s">
        <v>1480</v>
      </c>
      <c r="E1134" s="304">
        <v>134216983</v>
      </c>
      <c r="F1134" s="305">
        <v>75139934</v>
      </c>
      <c r="G1134" s="305" t="s">
        <v>1246</v>
      </c>
    </row>
    <row r="1135" spans="1:7" ht="15" hidden="1" thickBot="1">
      <c r="A1135" s="302">
        <v>45650</v>
      </c>
      <c r="B1135" s="304">
        <v>1316183</v>
      </c>
      <c r="C1135" s="303"/>
      <c r="D1135" s="305" t="s">
        <v>1481</v>
      </c>
      <c r="E1135" s="304">
        <v>145550363</v>
      </c>
      <c r="F1135" s="305">
        <v>62241071</v>
      </c>
      <c r="G1135" s="305" t="s">
        <v>1246</v>
      </c>
    </row>
    <row r="1136" spans="1:7" ht="15" hidden="1" thickBot="1">
      <c r="A1136" s="302">
        <v>45650</v>
      </c>
      <c r="B1136" s="304">
        <v>839833</v>
      </c>
      <c r="C1136" s="303"/>
      <c r="D1136" s="305" t="s">
        <v>1482</v>
      </c>
      <c r="E1136" s="304">
        <v>144234180</v>
      </c>
      <c r="F1136" s="305">
        <v>70738201</v>
      </c>
      <c r="G1136" s="305" t="s">
        <v>1246</v>
      </c>
    </row>
    <row r="1137" spans="1:7" ht="15" thickBot="1">
      <c r="A1137" s="302">
        <v>45650</v>
      </c>
      <c r="B1137" s="304">
        <v>300000</v>
      </c>
      <c r="C1137" s="303"/>
      <c r="D1137" s="305" t="s">
        <v>1473</v>
      </c>
      <c r="E1137" s="304">
        <v>134516983</v>
      </c>
      <c r="F1137" s="305">
        <v>0</v>
      </c>
      <c r="G1137" s="305" t="s">
        <v>1246</v>
      </c>
    </row>
    <row r="1138" spans="1:7" ht="15" hidden="1" thickBot="1">
      <c r="A1138" s="302">
        <v>45650</v>
      </c>
      <c r="B1138" s="304">
        <v>18926</v>
      </c>
      <c r="C1138" s="303"/>
      <c r="D1138" s="305" t="s">
        <v>1315</v>
      </c>
      <c r="E1138" s="304">
        <v>118265383</v>
      </c>
      <c r="F1138" s="305">
        <v>0</v>
      </c>
      <c r="G1138" s="305" t="s">
        <v>1246</v>
      </c>
    </row>
    <row r="1139" spans="1:7" ht="15" hidden="1" thickBot="1">
      <c r="A1139" s="302">
        <v>45652</v>
      </c>
      <c r="B1139" s="304">
        <v>7000000</v>
      </c>
      <c r="C1139" s="303"/>
      <c r="D1139" s="305" t="s">
        <v>1474</v>
      </c>
      <c r="E1139" s="304">
        <v>132265383</v>
      </c>
      <c r="F1139" s="305">
        <v>0</v>
      </c>
      <c r="G1139" s="305" t="s">
        <v>1246</v>
      </c>
    </row>
    <row r="1140" spans="1:7" ht="15" hidden="1" thickBot="1">
      <c r="A1140" s="302">
        <v>45653</v>
      </c>
      <c r="B1140" s="304">
        <v>7000000</v>
      </c>
      <c r="C1140" s="303"/>
      <c r="D1140" s="305" t="s">
        <v>1474</v>
      </c>
      <c r="E1140" s="304">
        <v>125265383</v>
      </c>
      <c r="F1140" s="305">
        <v>0</v>
      </c>
      <c r="G1140" s="305" t="s">
        <v>1246</v>
      </c>
    </row>
    <row r="1141" spans="1:7" ht="15" hidden="1" thickBot="1">
      <c r="A1141" s="302">
        <v>45653</v>
      </c>
      <c r="B1141" s="304">
        <v>5126397</v>
      </c>
      <c r="C1141" s="303"/>
      <c r="D1141" s="305" t="s">
        <v>1293</v>
      </c>
      <c r="E1141" s="304">
        <v>112086653</v>
      </c>
      <c r="F1141" s="305">
        <v>0</v>
      </c>
      <c r="G1141" s="305" t="s">
        <v>1246</v>
      </c>
    </row>
    <row r="1142" spans="1:7" ht="15" hidden="1" thickBot="1">
      <c r="A1142" s="302">
        <v>45653</v>
      </c>
      <c r="B1142" s="304">
        <v>2959054</v>
      </c>
      <c r="C1142" s="303"/>
      <c r="D1142" s="305" t="s">
        <v>1377</v>
      </c>
      <c r="E1142" s="304">
        <v>116821434</v>
      </c>
      <c r="F1142" s="305">
        <v>75139934</v>
      </c>
      <c r="G1142" s="305" t="s">
        <v>1246</v>
      </c>
    </row>
    <row r="1143" spans="1:7" ht="15" hidden="1" thickBot="1">
      <c r="A1143" s="302">
        <v>45653</v>
      </c>
      <c r="B1143" s="304">
        <v>885272</v>
      </c>
      <c r="C1143" s="303"/>
      <c r="D1143" s="305" t="s">
        <v>1319</v>
      </c>
      <c r="E1143" s="304">
        <v>113809110</v>
      </c>
      <c r="F1143" s="305">
        <v>25536754</v>
      </c>
      <c r="G1143" s="305" t="s">
        <v>1246</v>
      </c>
    </row>
    <row r="1144" spans="1:7" ht="15" hidden="1" thickBot="1">
      <c r="A1144" s="302">
        <v>45653</v>
      </c>
      <c r="B1144" s="304">
        <v>837185</v>
      </c>
      <c r="C1144" s="303"/>
      <c r="D1144" s="305" t="s">
        <v>1423</v>
      </c>
      <c r="E1144" s="304">
        <v>112923838</v>
      </c>
      <c r="F1144" s="305">
        <v>95308244</v>
      </c>
      <c r="G1144" s="305" t="s">
        <v>1246</v>
      </c>
    </row>
    <row r="1145" spans="1:7" ht="15" hidden="1" thickBot="1">
      <c r="A1145" s="302">
        <v>45653</v>
      </c>
      <c r="B1145" s="304">
        <v>743943</v>
      </c>
      <c r="C1145" s="303"/>
      <c r="D1145" s="305" t="s">
        <v>1423</v>
      </c>
      <c r="E1145" s="304">
        <v>118246457</v>
      </c>
      <c r="F1145" s="305">
        <v>95308244</v>
      </c>
      <c r="G1145" s="305" t="s">
        <v>1246</v>
      </c>
    </row>
    <row r="1146" spans="1:7" ht="15" hidden="1" thickBot="1">
      <c r="A1146" s="302">
        <v>45653</v>
      </c>
      <c r="B1146" s="304">
        <v>381080</v>
      </c>
      <c r="C1146" s="303"/>
      <c r="D1146" s="305" t="s">
        <v>1423</v>
      </c>
      <c r="E1146" s="304">
        <v>117502514</v>
      </c>
      <c r="F1146" s="305">
        <v>95308244</v>
      </c>
      <c r="G1146" s="305" t="s">
        <v>1246</v>
      </c>
    </row>
    <row r="1147" spans="1:7" ht="15" hidden="1" thickBot="1">
      <c r="A1147" s="302">
        <v>45653</v>
      </c>
      <c r="B1147" s="304">
        <v>300000</v>
      </c>
      <c r="C1147" s="303"/>
      <c r="D1147" s="305" t="s">
        <v>1413</v>
      </c>
      <c r="E1147" s="304">
        <v>117121434</v>
      </c>
      <c r="F1147" s="305">
        <v>0</v>
      </c>
      <c r="G1147" s="305" t="s">
        <v>1246</v>
      </c>
    </row>
    <row r="1148" spans="1:7" ht="15" hidden="1" thickBot="1">
      <c r="A1148" s="302">
        <v>45653</v>
      </c>
      <c r="B1148" s="304">
        <v>53270</v>
      </c>
      <c r="C1148" s="303"/>
      <c r="D1148" s="305" t="s">
        <v>1388</v>
      </c>
      <c r="E1148" s="304">
        <v>113862380</v>
      </c>
      <c r="F1148" s="305">
        <v>72245806</v>
      </c>
      <c r="G1148" s="305" t="s">
        <v>1246</v>
      </c>
    </row>
    <row r="1149" spans="1:7" ht="15" hidden="1" thickBot="1">
      <c r="A1149" s="302">
        <v>45653</v>
      </c>
      <c r="B1149" s="304">
        <v>6838855</v>
      </c>
      <c r="C1149" s="303"/>
      <c r="D1149" s="305" t="s">
        <v>1332</v>
      </c>
      <c r="E1149" s="304">
        <v>83222897</v>
      </c>
      <c r="F1149" s="305">
        <v>0</v>
      </c>
      <c r="G1149" s="305" t="s">
        <v>1246</v>
      </c>
    </row>
    <row r="1150" spans="1:7" ht="15" hidden="1" thickBot="1">
      <c r="A1150" s="302">
        <v>45656</v>
      </c>
      <c r="B1150" s="304">
        <v>6668495</v>
      </c>
      <c r="C1150" s="303"/>
      <c r="D1150" s="305" t="s">
        <v>1457</v>
      </c>
      <c r="E1150" s="304">
        <v>95001987</v>
      </c>
      <c r="F1150" s="305">
        <v>0</v>
      </c>
      <c r="G1150" s="305" t="s">
        <v>1246</v>
      </c>
    </row>
    <row r="1151" spans="1:7" ht="15" hidden="1" thickBot="1">
      <c r="A1151" s="302">
        <v>45656</v>
      </c>
      <c r="B1151" s="304">
        <v>6556285</v>
      </c>
      <c r="C1151" s="303"/>
      <c r="D1151" s="305" t="s">
        <v>1288</v>
      </c>
      <c r="E1151" s="304">
        <v>104351027</v>
      </c>
      <c r="F1151" s="305">
        <v>61603875</v>
      </c>
      <c r="G1151" s="305" t="s">
        <v>1246</v>
      </c>
    </row>
    <row r="1152" spans="1:7" ht="15" hidden="1" thickBot="1">
      <c r="A1152" s="302">
        <v>45656</v>
      </c>
      <c r="B1152" s="304">
        <v>3587622</v>
      </c>
      <c r="C1152" s="303"/>
      <c r="D1152" s="305" t="s">
        <v>1332</v>
      </c>
      <c r="E1152" s="304">
        <v>71084434</v>
      </c>
      <c r="F1152" s="305">
        <v>0</v>
      </c>
      <c r="G1152" s="305" t="s">
        <v>1246</v>
      </c>
    </row>
    <row r="1153" spans="1:7" ht="15" hidden="1" thickBot="1">
      <c r="A1153" s="302">
        <v>45656</v>
      </c>
      <c r="B1153" s="304">
        <v>3167950</v>
      </c>
      <c r="C1153" s="303"/>
      <c r="D1153" s="305" t="s">
        <v>1332</v>
      </c>
      <c r="E1153" s="304">
        <v>76384042</v>
      </c>
      <c r="F1153" s="305">
        <v>0</v>
      </c>
      <c r="G1153" s="305" t="s">
        <v>1246</v>
      </c>
    </row>
    <row r="1154" spans="1:7" ht="15" hidden="1" thickBot="1">
      <c r="A1154" s="302">
        <v>45656</v>
      </c>
      <c r="B1154" s="304">
        <v>2792755</v>
      </c>
      <c r="C1154" s="303"/>
      <c r="D1154" s="305" t="s">
        <v>1288</v>
      </c>
      <c r="E1154" s="304">
        <v>97794742</v>
      </c>
      <c r="F1154" s="305">
        <v>61603875</v>
      </c>
      <c r="G1154" s="305" t="s">
        <v>1246</v>
      </c>
    </row>
    <row r="1155" spans="1:7" ht="15" hidden="1" thickBot="1">
      <c r="A1155" s="302">
        <v>45656</v>
      </c>
      <c r="B1155" s="304">
        <v>2545745</v>
      </c>
      <c r="C1155" s="303"/>
      <c r="D1155" s="305" t="s">
        <v>1293</v>
      </c>
      <c r="E1155" s="304">
        <v>85768642</v>
      </c>
      <c r="F1155" s="305">
        <v>0</v>
      </c>
      <c r="G1155" s="305" t="s">
        <v>1246</v>
      </c>
    </row>
    <row r="1156" spans="1:7" ht="15" hidden="1" thickBot="1">
      <c r="A1156" s="302">
        <v>45656</v>
      </c>
      <c r="B1156" s="304">
        <v>2204868</v>
      </c>
      <c r="C1156" s="303"/>
      <c r="D1156" s="305" t="s">
        <v>1457</v>
      </c>
      <c r="E1156" s="304">
        <v>88333492</v>
      </c>
      <c r="F1156" s="305">
        <v>0</v>
      </c>
      <c r="G1156" s="305" t="s">
        <v>1246</v>
      </c>
    </row>
    <row r="1157" spans="1:7" ht="15" hidden="1" thickBot="1">
      <c r="A1157" s="302">
        <v>45656</v>
      </c>
      <c r="B1157" s="304">
        <v>1955740</v>
      </c>
      <c r="C1157" s="303"/>
      <c r="D1157" s="305" t="s">
        <v>1332</v>
      </c>
      <c r="E1157" s="304">
        <v>73040174</v>
      </c>
      <c r="F1157" s="305">
        <v>0</v>
      </c>
      <c r="G1157" s="305" t="s">
        <v>1246</v>
      </c>
    </row>
    <row r="1158" spans="1:7" ht="15" hidden="1" thickBot="1">
      <c r="A1158" s="302">
        <v>45656</v>
      </c>
      <c r="B1158" s="304">
        <v>1651546</v>
      </c>
      <c r="C1158" s="303"/>
      <c r="D1158" s="305" t="s">
        <v>1465</v>
      </c>
      <c r="E1158" s="304">
        <v>67496812</v>
      </c>
      <c r="F1158" s="305">
        <v>0</v>
      </c>
      <c r="G1158" s="305" t="s">
        <v>1246</v>
      </c>
    </row>
    <row r="1159" spans="1:7" ht="15" hidden="1" thickBot="1">
      <c r="A1159" s="302">
        <v>45656</v>
      </c>
      <c r="B1159" s="304">
        <v>1623274</v>
      </c>
      <c r="C1159" s="303"/>
      <c r="D1159" s="305" t="s">
        <v>1380</v>
      </c>
      <c r="E1159" s="304">
        <v>105974301</v>
      </c>
      <c r="F1159" s="305">
        <v>62241071</v>
      </c>
      <c r="G1159" s="305" t="s">
        <v>1246</v>
      </c>
    </row>
    <row r="1160" spans="1:7" ht="15" hidden="1" thickBot="1">
      <c r="A1160" s="302">
        <v>45656</v>
      </c>
      <c r="B1160" s="304">
        <v>387885</v>
      </c>
      <c r="C1160" s="303"/>
      <c r="D1160" s="305" t="s">
        <v>1303</v>
      </c>
      <c r="E1160" s="304">
        <v>106903262</v>
      </c>
      <c r="F1160" s="305">
        <v>0</v>
      </c>
      <c r="G1160" s="305" t="s">
        <v>1246</v>
      </c>
    </row>
    <row r="1161" spans="1:7" ht="15" hidden="1" thickBot="1">
      <c r="A1161" s="302">
        <v>45656</v>
      </c>
      <c r="B1161" s="304">
        <v>359982</v>
      </c>
      <c r="C1161" s="303"/>
      <c r="D1161" s="305" t="s">
        <v>1457</v>
      </c>
      <c r="E1161" s="304">
        <v>86128624</v>
      </c>
      <c r="F1161" s="305">
        <v>0</v>
      </c>
      <c r="G1161" s="305" t="s">
        <v>1246</v>
      </c>
    </row>
    <row r="1162" spans="1:7" ht="15" hidden="1" thickBot="1">
      <c r="A1162" s="302">
        <v>45656</v>
      </c>
      <c r="B1162" s="304">
        <v>300000</v>
      </c>
      <c r="C1162" s="303"/>
      <c r="D1162" s="305" t="s">
        <v>1413</v>
      </c>
      <c r="E1162" s="304">
        <v>106274301</v>
      </c>
      <c r="F1162" s="305">
        <v>0</v>
      </c>
      <c r="G1162" s="305" t="s">
        <v>1246</v>
      </c>
    </row>
    <row r="1163" spans="1:7" ht="15" hidden="1" thickBot="1">
      <c r="A1163" s="302">
        <v>45656</v>
      </c>
      <c r="B1163" s="304">
        <v>292695</v>
      </c>
      <c r="C1163" s="303"/>
      <c r="D1163" s="305" t="s">
        <v>1483</v>
      </c>
      <c r="E1163" s="304">
        <v>65845266</v>
      </c>
      <c r="F1163" s="305">
        <v>0</v>
      </c>
      <c r="G1163" s="305" t="s">
        <v>1246</v>
      </c>
    </row>
    <row r="1164" spans="1:7" ht="15" hidden="1" thickBot="1">
      <c r="A1164" s="302">
        <v>45656</v>
      </c>
      <c r="B1164" s="304">
        <v>226076</v>
      </c>
      <c r="C1164" s="303"/>
      <c r="D1164" s="305" t="s">
        <v>1280</v>
      </c>
      <c r="E1164" s="304">
        <v>106515377</v>
      </c>
      <c r="F1164" s="305">
        <v>0</v>
      </c>
      <c r="G1164" s="305" t="s">
        <v>1246</v>
      </c>
    </row>
    <row r="1165" spans="1:7" ht="15" hidden="1" thickBot="1">
      <c r="A1165" s="302">
        <v>45656</v>
      </c>
      <c r="B1165" s="304">
        <v>175918</v>
      </c>
      <c r="C1165" s="303"/>
      <c r="D1165" s="305" t="s">
        <v>1332</v>
      </c>
      <c r="E1165" s="304">
        <v>73216092</v>
      </c>
      <c r="F1165" s="305">
        <v>0</v>
      </c>
      <c r="G1165" s="305" t="s">
        <v>1246</v>
      </c>
    </row>
    <row r="1166" spans="1:7" ht="15" hidden="1" thickBot="1">
      <c r="A1166" s="302">
        <v>45656</v>
      </c>
      <c r="B1166" s="304">
        <v>56994</v>
      </c>
      <c r="C1166" s="303"/>
      <c r="D1166" s="305" t="s">
        <v>1303</v>
      </c>
      <c r="E1166" s="304">
        <v>106960256</v>
      </c>
      <c r="F1166" s="305">
        <v>0</v>
      </c>
      <c r="G1166" s="305" t="s">
        <v>1246</v>
      </c>
    </row>
    <row r="1167" spans="1:7" ht="15" hidden="1" thickBot="1">
      <c r="A1167" s="302">
        <v>45656</v>
      </c>
      <c r="B1167" s="304">
        <v>15000</v>
      </c>
      <c r="C1167" s="303"/>
      <c r="D1167" s="305" t="s">
        <v>1354</v>
      </c>
      <c r="E1167" s="304">
        <v>106289301</v>
      </c>
      <c r="F1167" s="305">
        <v>0</v>
      </c>
      <c r="G1167" s="305" t="s">
        <v>1246</v>
      </c>
    </row>
    <row r="1168" spans="1:7" ht="15" hidden="1" thickBot="1">
      <c r="A1168" s="302">
        <v>45659</v>
      </c>
      <c r="B1168" s="304">
        <v>3246415</v>
      </c>
      <c r="C1168" s="303"/>
      <c r="D1168" s="305" t="s">
        <v>1387</v>
      </c>
      <c r="E1168" s="304">
        <v>58718961</v>
      </c>
      <c r="F1168" s="305">
        <v>1702947</v>
      </c>
      <c r="G1168" s="305" t="s">
        <v>1246</v>
      </c>
    </row>
    <row r="1169" spans="1:7" ht="15" hidden="1" thickBot="1">
      <c r="A1169" s="302">
        <v>45659</v>
      </c>
      <c r="B1169" s="304">
        <v>2547619</v>
      </c>
      <c r="C1169" s="303"/>
      <c r="D1169" s="305" t="s">
        <v>1387</v>
      </c>
      <c r="E1169" s="304">
        <v>54516572</v>
      </c>
      <c r="F1169" s="305">
        <v>1702947</v>
      </c>
      <c r="G1169" s="305" t="s">
        <v>1246</v>
      </c>
    </row>
    <row r="1170" spans="1:7" ht="15" hidden="1" thickBot="1">
      <c r="A1170" s="302">
        <v>45659</v>
      </c>
      <c r="B1170" s="304">
        <v>2333833</v>
      </c>
      <c r="C1170" s="303"/>
      <c r="D1170" s="305" t="s">
        <v>1387</v>
      </c>
      <c r="E1170" s="304">
        <v>51968953</v>
      </c>
      <c r="F1170" s="305">
        <v>1702947</v>
      </c>
      <c r="G1170" s="305" t="s">
        <v>1246</v>
      </c>
    </row>
    <row r="1171" spans="1:7" ht="15" hidden="1" thickBot="1">
      <c r="A1171" s="302">
        <v>45659</v>
      </c>
      <c r="B1171" s="304">
        <v>1053807</v>
      </c>
      <c r="C1171" s="303"/>
      <c r="D1171" s="305" t="s">
        <v>1447</v>
      </c>
      <c r="E1171" s="304">
        <v>63766939</v>
      </c>
      <c r="F1171" s="305">
        <v>0</v>
      </c>
      <c r="G1171" s="305" t="s">
        <v>1246</v>
      </c>
    </row>
    <row r="1172" spans="1:7" ht="15" hidden="1" thickBot="1">
      <c r="A1172" s="302">
        <v>45659</v>
      </c>
      <c r="B1172" s="304">
        <v>896251</v>
      </c>
      <c r="C1172" s="303"/>
      <c r="D1172" s="305" t="s">
        <v>1447</v>
      </c>
      <c r="E1172" s="304">
        <v>62713132</v>
      </c>
      <c r="F1172" s="305">
        <v>0</v>
      </c>
      <c r="G1172" s="305" t="s">
        <v>1246</v>
      </c>
    </row>
    <row r="1173" spans="1:7" ht="15" hidden="1" thickBot="1">
      <c r="A1173" s="302">
        <v>45659</v>
      </c>
      <c r="B1173" s="304">
        <v>886095</v>
      </c>
      <c r="C1173" s="303"/>
      <c r="D1173" s="305" t="s">
        <v>1387</v>
      </c>
      <c r="E1173" s="304">
        <v>55472546</v>
      </c>
      <c r="F1173" s="305">
        <v>1702947</v>
      </c>
      <c r="G1173" s="305" t="s">
        <v>1246</v>
      </c>
    </row>
    <row r="1174" spans="1:7" ht="15" hidden="1" thickBot="1">
      <c r="A1174" s="302">
        <v>45659</v>
      </c>
      <c r="B1174" s="304">
        <v>841330</v>
      </c>
      <c r="C1174" s="303"/>
      <c r="D1174" s="305" t="s">
        <v>1344</v>
      </c>
      <c r="E1174" s="304">
        <v>65179770</v>
      </c>
      <c r="F1174" s="305">
        <v>0</v>
      </c>
      <c r="G1174" s="305" t="s">
        <v>1246</v>
      </c>
    </row>
    <row r="1175" spans="1:7" ht="15" hidden="1" thickBot="1">
      <c r="A1175" s="302">
        <v>45659</v>
      </c>
      <c r="B1175" s="304">
        <v>721435</v>
      </c>
      <c r="C1175" s="303"/>
      <c r="D1175" s="305" t="s">
        <v>1410</v>
      </c>
      <c r="E1175" s="304">
        <v>61728407</v>
      </c>
      <c r="F1175" s="305">
        <v>0</v>
      </c>
      <c r="G1175" s="305" t="s">
        <v>1246</v>
      </c>
    </row>
    <row r="1176" spans="1:7" ht="15" hidden="1" thickBot="1">
      <c r="A1176" s="302">
        <v>45659</v>
      </c>
      <c r="B1176" s="304">
        <v>649625</v>
      </c>
      <c r="C1176" s="303"/>
      <c r="D1176" s="305" t="s">
        <v>1307</v>
      </c>
      <c r="E1176" s="304">
        <v>60257771</v>
      </c>
      <c r="F1176" s="305">
        <v>61329170</v>
      </c>
      <c r="G1176" s="305" t="s">
        <v>1246</v>
      </c>
    </row>
    <row r="1177" spans="1:7" ht="15" hidden="1" thickBot="1">
      <c r="A1177" s="302">
        <v>45659</v>
      </c>
      <c r="B1177" s="304">
        <v>549900</v>
      </c>
      <c r="C1177" s="303"/>
      <c r="D1177" s="305" t="s">
        <v>1478</v>
      </c>
      <c r="E1177" s="304">
        <v>49476124</v>
      </c>
      <c r="F1177" s="305">
        <v>72245806</v>
      </c>
      <c r="G1177" s="305" t="s">
        <v>1246</v>
      </c>
    </row>
    <row r="1178" spans="1:7" ht="15" hidden="1" thickBot="1">
      <c r="A1178" s="302">
        <v>45659</v>
      </c>
      <c r="B1178" s="304">
        <v>449201</v>
      </c>
      <c r="C1178" s="303"/>
      <c r="D1178" s="305" t="s">
        <v>1410</v>
      </c>
      <c r="E1178" s="304">
        <v>61006972</v>
      </c>
      <c r="F1178" s="305">
        <v>0</v>
      </c>
      <c r="G1178" s="305" t="s">
        <v>1246</v>
      </c>
    </row>
    <row r="1179" spans="1:7" ht="15" hidden="1" thickBot="1">
      <c r="A1179" s="302">
        <v>45659</v>
      </c>
      <c r="B1179" s="304">
        <v>372801</v>
      </c>
      <c r="C1179" s="303"/>
      <c r="D1179" s="305" t="s">
        <v>1312</v>
      </c>
      <c r="E1179" s="304">
        <v>65552571</v>
      </c>
      <c r="F1179" s="305">
        <v>0</v>
      </c>
      <c r="G1179" s="305" t="s">
        <v>1246</v>
      </c>
    </row>
    <row r="1180" spans="1:7" ht="15" hidden="1" thickBot="1">
      <c r="A1180" s="302">
        <v>45659</v>
      </c>
      <c r="B1180" s="304">
        <v>360189</v>
      </c>
      <c r="C1180" s="303"/>
      <c r="D1180" s="305" t="s">
        <v>1307</v>
      </c>
      <c r="E1180" s="304">
        <v>59608146</v>
      </c>
      <c r="F1180" s="305">
        <v>61329170</v>
      </c>
      <c r="G1180" s="305" t="s">
        <v>1246</v>
      </c>
    </row>
    <row r="1181" spans="1:7" ht="15" hidden="1" thickBot="1">
      <c r="A1181" s="302">
        <v>45659</v>
      </c>
      <c r="B1181" s="304">
        <v>300000</v>
      </c>
      <c r="C1181" s="303"/>
      <c r="D1181" s="305" t="s">
        <v>1413</v>
      </c>
      <c r="E1181" s="304">
        <v>60557771</v>
      </c>
      <c r="F1181" s="305">
        <v>0</v>
      </c>
      <c r="G1181" s="305" t="s">
        <v>1246</v>
      </c>
    </row>
    <row r="1182" spans="1:7" ht="15" hidden="1" thickBot="1">
      <c r="A1182" s="302">
        <v>45659</v>
      </c>
      <c r="B1182" s="304">
        <v>250001</v>
      </c>
      <c r="C1182" s="303"/>
      <c r="D1182" s="305" t="s">
        <v>1441</v>
      </c>
      <c r="E1182" s="304">
        <v>59180373</v>
      </c>
      <c r="F1182" s="305">
        <v>0</v>
      </c>
      <c r="G1182" s="305" t="s">
        <v>1246</v>
      </c>
    </row>
    <row r="1183" spans="1:7" ht="15" hidden="1" thickBot="1">
      <c r="A1183" s="302">
        <v>45659</v>
      </c>
      <c r="B1183" s="304">
        <v>234751</v>
      </c>
      <c r="C1183" s="303"/>
      <c r="D1183" s="305" t="s">
        <v>1447</v>
      </c>
      <c r="E1183" s="304">
        <v>64065680</v>
      </c>
      <c r="F1183" s="305">
        <v>0</v>
      </c>
      <c r="G1183" s="305" t="s">
        <v>1246</v>
      </c>
    </row>
    <row r="1184" spans="1:7" ht="15" hidden="1" thickBot="1">
      <c r="A1184" s="302">
        <v>45659</v>
      </c>
      <c r="B1184" s="304">
        <v>211411</v>
      </c>
      <c r="C1184" s="303"/>
      <c r="D1184" s="305" t="s">
        <v>1387</v>
      </c>
      <c r="E1184" s="304">
        <v>58930372</v>
      </c>
      <c r="F1184" s="305">
        <v>1702947</v>
      </c>
      <c r="G1184" s="305" t="s">
        <v>1246</v>
      </c>
    </row>
    <row r="1185" spans="1:7" ht="15" hidden="1" thickBot="1">
      <c r="A1185" s="302">
        <v>45659</v>
      </c>
      <c r="B1185" s="304">
        <v>186586</v>
      </c>
      <c r="C1185" s="303"/>
      <c r="D1185" s="305" t="s">
        <v>1304</v>
      </c>
      <c r="E1185" s="304">
        <v>64338440</v>
      </c>
      <c r="F1185" s="305">
        <v>0</v>
      </c>
      <c r="G1185" s="305" t="s">
        <v>1246</v>
      </c>
    </row>
    <row r="1186" spans="1:7" ht="15" hidden="1" thickBot="1">
      <c r="A1186" s="302">
        <v>45659</v>
      </c>
      <c r="B1186" s="304">
        <v>158996</v>
      </c>
      <c r="C1186" s="303"/>
      <c r="D1186" s="305" t="s">
        <v>1387</v>
      </c>
      <c r="E1186" s="304">
        <v>49635120</v>
      </c>
      <c r="F1186" s="305">
        <v>1702947</v>
      </c>
      <c r="G1186" s="305" t="s">
        <v>1246</v>
      </c>
    </row>
    <row r="1187" spans="1:7" ht="15" hidden="1" thickBot="1">
      <c r="A1187" s="302">
        <v>45659</v>
      </c>
      <c r="B1187" s="304">
        <v>88474</v>
      </c>
      <c r="C1187" s="303"/>
      <c r="D1187" s="305" t="s">
        <v>1410</v>
      </c>
      <c r="E1187" s="304">
        <v>61816881</v>
      </c>
      <c r="F1187" s="305">
        <v>0</v>
      </c>
      <c r="G1187" s="305" t="s">
        <v>1246</v>
      </c>
    </row>
    <row r="1188" spans="1:7" ht="15" hidden="1" thickBot="1">
      <c r="A1188" s="302">
        <v>45659</v>
      </c>
      <c r="B1188" s="304">
        <v>69879</v>
      </c>
      <c r="C1188" s="303"/>
      <c r="D1188" s="305" t="s">
        <v>1387</v>
      </c>
      <c r="E1188" s="304">
        <v>54586451</v>
      </c>
      <c r="F1188" s="305">
        <v>1702947</v>
      </c>
      <c r="G1188" s="305" t="s">
        <v>1246</v>
      </c>
    </row>
    <row r="1189" spans="1:7" ht="15" hidden="1" thickBot="1">
      <c r="A1189" s="302">
        <v>45659</v>
      </c>
      <c r="B1189" s="304">
        <v>67584</v>
      </c>
      <c r="C1189" s="303"/>
      <c r="D1189" s="305" t="s">
        <v>1307</v>
      </c>
      <c r="E1189" s="304">
        <v>59247957</v>
      </c>
      <c r="F1189" s="305">
        <v>61329170</v>
      </c>
      <c r="G1189" s="305" t="s">
        <v>1246</v>
      </c>
    </row>
    <row r="1190" spans="1:7" ht="15" hidden="1" thickBot="1">
      <c r="A1190" s="302">
        <v>45659</v>
      </c>
      <c r="B1190" s="304">
        <v>63990</v>
      </c>
      <c r="C1190" s="303"/>
      <c r="D1190" s="305" t="s">
        <v>1447</v>
      </c>
      <c r="E1190" s="304">
        <v>63830929</v>
      </c>
      <c r="F1190" s="305">
        <v>0</v>
      </c>
      <c r="G1190" s="305" t="s">
        <v>1246</v>
      </c>
    </row>
    <row r="1191" spans="1:7" ht="15" hidden="1" thickBot="1">
      <c r="A1191" s="302">
        <v>45659</v>
      </c>
      <c r="B1191" s="304">
        <v>59863</v>
      </c>
      <c r="C1191" s="303"/>
      <c r="D1191" s="305" t="s">
        <v>1484</v>
      </c>
      <c r="E1191" s="304">
        <v>48917224</v>
      </c>
      <c r="F1191" s="305">
        <v>0</v>
      </c>
      <c r="G1191" s="305" t="s">
        <v>1246</v>
      </c>
    </row>
    <row r="1192" spans="1:7" ht="15" hidden="1" thickBot="1">
      <c r="A1192" s="302">
        <v>45659</v>
      </c>
      <c r="B1192" s="304">
        <v>54056</v>
      </c>
      <c r="C1192" s="303"/>
      <c r="D1192" s="305" t="s">
        <v>1384</v>
      </c>
      <c r="E1192" s="304">
        <v>64119736</v>
      </c>
      <c r="F1192" s="305">
        <v>0</v>
      </c>
      <c r="G1192" s="305" t="s">
        <v>1246</v>
      </c>
    </row>
    <row r="1193" spans="1:7" ht="15" hidden="1" thickBot="1">
      <c r="A1193" s="302">
        <v>45659</v>
      </c>
      <c r="B1193" s="304">
        <v>32118</v>
      </c>
      <c r="C1193" s="303"/>
      <c r="D1193" s="305" t="s">
        <v>1304</v>
      </c>
      <c r="E1193" s="304">
        <v>64151854</v>
      </c>
      <c r="F1193" s="305">
        <v>0</v>
      </c>
      <c r="G1193" s="305" t="s">
        <v>1246</v>
      </c>
    </row>
    <row r="1194" spans="1:7" ht="15" hidden="1" thickBot="1">
      <c r="A1194" s="302">
        <v>45659</v>
      </c>
      <c r="B1194" s="304">
        <v>9000</v>
      </c>
      <c r="C1194" s="303"/>
      <c r="D1194" s="305" t="s">
        <v>1485</v>
      </c>
      <c r="E1194" s="304">
        <v>48926224</v>
      </c>
      <c r="F1194" s="305">
        <v>0</v>
      </c>
      <c r="G1194" s="305" t="s">
        <v>1486</v>
      </c>
    </row>
    <row r="1195" spans="1:7" ht="15" hidden="1" thickBot="1">
      <c r="A1195" s="302">
        <v>45660</v>
      </c>
      <c r="B1195" s="304">
        <v>1200000</v>
      </c>
      <c r="C1195" s="303"/>
      <c r="D1195" s="305" t="s">
        <v>1487</v>
      </c>
      <c r="E1195" s="304">
        <v>47968089</v>
      </c>
      <c r="F1195" s="305">
        <v>0</v>
      </c>
      <c r="G1195" s="305" t="s">
        <v>1246</v>
      </c>
    </row>
    <row r="1196" spans="1:7" ht="15" hidden="1" thickBot="1">
      <c r="A1196" s="302">
        <v>45660</v>
      </c>
      <c r="B1196" s="304">
        <v>800000</v>
      </c>
      <c r="C1196" s="303"/>
      <c r="D1196" s="305" t="s">
        <v>1420</v>
      </c>
      <c r="E1196" s="304">
        <v>48857361</v>
      </c>
      <c r="F1196" s="305">
        <v>64714015</v>
      </c>
      <c r="G1196" s="305" t="s">
        <v>1246</v>
      </c>
    </row>
    <row r="1197" spans="1:7" ht="15" hidden="1" thickBot="1">
      <c r="A1197" s="302">
        <v>45660</v>
      </c>
      <c r="B1197" s="304">
        <v>284598</v>
      </c>
      <c r="C1197" s="303"/>
      <c r="D1197" s="305" t="s">
        <v>1319</v>
      </c>
      <c r="E1197" s="304">
        <v>46619013</v>
      </c>
      <c r="F1197" s="305">
        <v>25536754</v>
      </c>
      <c r="G1197" s="305" t="s">
        <v>1246</v>
      </c>
    </row>
    <row r="1198" spans="1:7" ht="15" hidden="1" thickBot="1">
      <c r="A1198" s="302">
        <v>45660</v>
      </c>
      <c r="B1198" s="304">
        <v>133908</v>
      </c>
      <c r="C1198" s="303"/>
      <c r="D1198" s="305" t="s">
        <v>1478</v>
      </c>
      <c r="E1198" s="304">
        <v>46768089</v>
      </c>
      <c r="F1198" s="305">
        <v>72245806</v>
      </c>
      <c r="G1198" s="305" t="s">
        <v>1246</v>
      </c>
    </row>
    <row r="1199" spans="1:7" ht="15" hidden="1" thickBot="1">
      <c r="A1199" s="302">
        <v>45660</v>
      </c>
      <c r="B1199" s="304">
        <v>89272</v>
      </c>
      <c r="C1199" s="303"/>
      <c r="D1199" s="305" t="s">
        <v>1392</v>
      </c>
      <c r="E1199" s="304">
        <v>48057361</v>
      </c>
      <c r="F1199" s="305">
        <v>374709219</v>
      </c>
      <c r="G1199" s="305" t="s">
        <v>1246</v>
      </c>
    </row>
    <row r="1200" spans="1:7" ht="15" hidden="1" thickBot="1">
      <c r="A1200" s="302">
        <v>45660</v>
      </c>
      <c r="B1200" s="304">
        <v>15168</v>
      </c>
      <c r="C1200" s="303"/>
      <c r="D1200" s="305" t="s">
        <v>1449</v>
      </c>
      <c r="E1200" s="304">
        <v>46634181</v>
      </c>
      <c r="F1200" s="305">
        <v>70738201</v>
      </c>
      <c r="G1200" s="305" t="s">
        <v>1246</v>
      </c>
    </row>
    <row r="1201" spans="1:7" ht="15" hidden="1" thickBot="1">
      <c r="A1201" s="302">
        <v>45663</v>
      </c>
      <c r="B1201" s="304">
        <v>1711420</v>
      </c>
      <c r="C1201" s="303"/>
      <c r="D1201" s="305" t="s">
        <v>1334</v>
      </c>
      <c r="E1201" s="304">
        <v>46033738</v>
      </c>
      <c r="F1201" s="305">
        <v>0</v>
      </c>
      <c r="G1201" s="305" t="s">
        <v>1246</v>
      </c>
    </row>
    <row r="1202" spans="1:7" ht="15" hidden="1" thickBot="1">
      <c r="A1202" s="302">
        <v>45663</v>
      </c>
      <c r="B1202" s="304">
        <v>300000</v>
      </c>
      <c r="C1202" s="303"/>
      <c r="D1202" s="305" t="s">
        <v>1413</v>
      </c>
      <c r="E1202" s="304">
        <v>46333738</v>
      </c>
      <c r="F1202" s="305">
        <v>0</v>
      </c>
      <c r="G1202" s="305" t="s">
        <v>1246</v>
      </c>
    </row>
    <row r="1203" spans="1:7" ht="15" hidden="1" thickBot="1">
      <c r="A1203" s="302">
        <v>45663</v>
      </c>
      <c r="B1203" s="304">
        <v>295000</v>
      </c>
      <c r="C1203" s="303"/>
      <c r="D1203" s="305" t="s">
        <v>1400</v>
      </c>
      <c r="E1203" s="304">
        <v>44322318</v>
      </c>
      <c r="F1203" s="305">
        <v>0</v>
      </c>
      <c r="G1203" s="305" t="s">
        <v>1246</v>
      </c>
    </row>
    <row r="1204" spans="1:7" ht="15" hidden="1" thickBot="1">
      <c r="A1204" s="302">
        <v>45663</v>
      </c>
      <c r="B1204" s="304">
        <v>677</v>
      </c>
      <c r="C1204" s="303"/>
      <c r="D1204" s="305" t="s">
        <v>1433</v>
      </c>
      <c r="E1204" s="304">
        <v>46334415</v>
      </c>
      <c r="F1204" s="305">
        <v>374815984</v>
      </c>
      <c r="G1204" s="305" t="s">
        <v>1246</v>
      </c>
    </row>
    <row r="1205" spans="1:7" ht="15" hidden="1" thickBot="1">
      <c r="A1205" s="302">
        <v>45664</v>
      </c>
      <c r="B1205" s="304">
        <v>4607256</v>
      </c>
      <c r="C1205" s="303"/>
      <c r="D1205" s="305" t="s">
        <v>1465</v>
      </c>
      <c r="E1205" s="304">
        <v>38761572</v>
      </c>
      <c r="F1205" s="305">
        <v>0</v>
      </c>
      <c r="G1205" s="305" t="s">
        <v>1246</v>
      </c>
    </row>
    <row r="1206" spans="1:7" ht="15" hidden="1" thickBot="1">
      <c r="A1206" s="302">
        <v>45664</v>
      </c>
      <c r="B1206" s="304">
        <v>2550667</v>
      </c>
      <c r="C1206" s="303"/>
      <c r="D1206" s="305" t="s">
        <v>1334</v>
      </c>
      <c r="E1206" s="304">
        <v>41312239</v>
      </c>
      <c r="F1206" s="305">
        <v>0</v>
      </c>
      <c r="G1206" s="305" t="s">
        <v>1246</v>
      </c>
    </row>
    <row r="1207" spans="1:7" ht="15" hidden="1" thickBot="1">
      <c r="A1207" s="302">
        <v>45664</v>
      </c>
      <c r="B1207" s="304">
        <v>1591374</v>
      </c>
      <c r="C1207" s="303"/>
      <c r="D1207" s="305" t="s">
        <v>1380</v>
      </c>
      <c r="E1207" s="304">
        <v>43564796</v>
      </c>
      <c r="F1207" s="305">
        <v>62241071</v>
      </c>
      <c r="G1207" s="305" t="s">
        <v>1246</v>
      </c>
    </row>
    <row r="1208" spans="1:7" ht="15" hidden="1" thickBot="1">
      <c r="A1208" s="302">
        <v>45664</v>
      </c>
      <c r="B1208" s="304">
        <v>510818</v>
      </c>
      <c r="C1208" s="303"/>
      <c r="D1208" s="305" t="s">
        <v>1432</v>
      </c>
      <c r="E1208" s="304">
        <v>34154316</v>
      </c>
      <c r="F1208" s="305">
        <v>92038424</v>
      </c>
      <c r="G1208" s="305" t="s">
        <v>1246</v>
      </c>
    </row>
    <row r="1209" spans="1:7" ht="15" hidden="1" thickBot="1">
      <c r="A1209" s="302">
        <v>45664</v>
      </c>
      <c r="B1209" s="304">
        <v>361183</v>
      </c>
      <c r="C1209" s="303"/>
      <c r="D1209" s="305" t="s">
        <v>1380</v>
      </c>
      <c r="E1209" s="304">
        <v>41973422</v>
      </c>
      <c r="F1209" s="305">
        <v>62241071</v>
      </c>
      <c r="G1209" s="305" t="s">
        <v>1246</v>
      </c>
    </row>
    <row r="1210" spans="1:7" ht="15" hidden="1" thickBot="1">
      <c r="A1210" s="302">
        <v>45664</v>
      </c>
      <c r="B1210" s="304">
        <v>300000</v>
      </c>
      <c r="C1210" s="303"/>
      <c r="D1210" s="305" t="s">
        <v>1413</v>
      </c>
      <c r="E1210" s="304">
        <v>41612239</v>
      </c>
      <c r="F1210" s="305">
        <v>0</v>
      </c>
      <c r="G1210" s="305" t="s">
        <v>1246</v>
      </c>
    </row>
    <row r="1211" spans="1:7" ht="15" hidden="1" thickBot="1">
      <c r="A1211" s="302">
        <v>45664</v>
      </c>
      <c r="B1211" s="304">
        <v>292381</v>
      </c>
      <c r="C1211" s="303"/>
      <c r="D1211" s="305" t="s">
        <v>1380</v>
      </c>
      <c r="E1211" s="304">
        <v>43857177</v>
      </c>
      <c r="F1211" s="305">
        <v>62241071</v>
      </c>
      <c r="G1211" s="305" t="s">
        <v>1246</v>
      </c>
    </row>
    <row r="1212" spans="1:7" ht="18.5" hidden="1" thickBot="1">
      <c r="A1212" s="302">
        <v>45664</v>
      </c>
      <c r="B1212" s="304">
        <v>200000</v>
      </c>
      <c r="C1212" s="303"/>
      <c r="D1212" s="308" t="s">
        <v>1488</v>
      </c>
      <c r="E1212" s="304">
        <v>33643498</v>
      </c>
      <c r="F1212" s="305">
        <v>3</v>
      </c>
      <c r="G1212" s="305" t="s">
        <v>1390</v>
      </c>
    </row>
    <row r="1213" spans="1:7" ht="15" hidden="1" thickBot="1">
      <c r="A1213" s="302">
        <v>45664</v>
      </c>
      <c r="B1213" s="304">
        <v>170141</v>
      </c>
      <c r="C1213" s="303"/>
      <c r="D1213" s="305" t="s">
        <v>1380</v>
      </c>
      <c r="E1213" s="304">
        <v>44027318</v>
      </c>
      <c r="F1213" s="305">
        <v>62241071</v>
      </c>
      <c r="G1213" s="305" t="s">
        <v>1246</v>
      </c>
    </row>
    <row r="1214" spans="1:7" ht="15" hidden="1" thickBot="1">
      <c r="A1214" s="302">
        <v>45665</v>
      </c>
      <c r="B1214" s="304">
        <v>7000000</v>
      </c>
      <c r="C1214" s="303"/>
      <c r="D1214" s="305" t="s">
        <v>1293</v>
      </c>
      <c r="E1214" s="304">
        <v>26258796</v>
      </c>
      <c r="F1214" s="305">
        <v>0</v>
      </c>
      <c r="G1214" s="305" t="s">
        <v>1246</v>
      </c>
    </row>
    <row r="1215" spans="1:7" ht="15" hidden="1" thickBot="1">
      <c r="A1215" s="302">
        <v>45665</v>
      </c>
      <c r="B1215" s="304">
        <v>6990000</v>
      </c>
      <c r="C1215" s="303"/>
      <c r="D1215" s="305" t="s">
        <v>1346</v>
      </c>
      <c r="E1215" s="304">
        <v>33443498</v>
      </c>
      <c r="F1215" s="305">
        <v>0</v>
      </c>
      <c r="G1215" s="305" t="s">
        <v>1246</v>
      </c>
    </row>
    <row r="1216" spans="1:7" ht="15" hidden="1" thickBot="1">
      <c r="A1216" s="302">
        <v>45665</v>
      </c>
      <c r="B1216" s="304">
        <v>2152209</v>
      </c>
      <c r="C1216" s="303"/>
      <c r="D1216" s="305" t="s">
        <v>1293</v>
      </c>
      <c r="E1216" s="304">
        <v>19258796</v>
      </c>
      <c r="F1216" s="305">
        <v>0</v>
      </c>
      <c r="G1216" s="305" t="s">
        <v>1246</v>
      </c>
    </row>
    <row r="1217" spans="1:7" ht="15" hidden="1" thickBot="1">
      <c r="A1217" s="302">
        <v>45665</v>
      </c>
      <c r="B1217" s="304">
        <v>146192</v>
      </c>
      <c r="C1217" s="303"/>
      <c r="D1217" s="305" t="s">
        <v>1380</v>
      </c>
      <c r="E1217" s="304">
        <v>26453498</v>
      </c>
      <c r="F1217" s="305">
        <v>62241071</v>
      </c>
      <c r="G1217" s="305" t="s">
        <v>1246</v>
      </c>
    </row>
    <row r="1218" spans="1:7" ht="15" hidden="1" thickBot="1">
      <c r="A1218" s="302">
        <v>45665</v>
      </c>
      <c r="B1218" s="304">
        <v>48510</v>
      </c>
      <c r="C1218" s="303"/>
      <c r="D1218" s="305" t="s">
        <v>1477</v>
      </c>
      <c r="E1218" s="304">
        <v>26307306</v>
      </c>
      <c r="F1218" s="305">
        <v>0</v>
      </c>
      <c r="G1218" s="305" t="s">
        <v>1246</v>
      </c>
    </row>
    <row r="1219" spans="1:7" ht="15" hidden="1" thickBot="1">
      <c r="A1219" s="302">
        <v>45666</v>
      </c>
      <c r="B1219" s="303"/>
      <c r="C1219" s="304">
        <v>682500</v>
      </c>
      <c r="D1219" s="305" t="s">
        <v>1426</v>
      </c>
      <c r="E1219" s="304">
        <v>17306587</v>
      </c>
      <c r="F1219" s="305">
        <v>0</v>
      </c>
      <c r="G1219" s="305" t="s">
        <v>1246</v>
      </c>
    </row>
    <row r="1220" spans="1:7" ht="15" hidden="1" thickBot="1">
      <c r="A1220" s="302">
        <v>45666</v>
      </c>
      <c r="B1220" s="303"/>
      <c r="C1220" s="304">
        <v>200000</v>
      </c>
      <c r="D1220" s="305" t="s">
        <v>1489</v>
      </c>
      <c r="E1220" s="304">
        <v>17106587</v>
      </c>
      <c r="F1220" s="305">
        <v>0</v>
      </c>
      <c r="G1220" s="305" t="s">
        <v>1248</v>
      </c>
    </row>
    <row r="1221" spans="1:7" ht="15" hidden="1" thickBot="1">
      <c r="A1221" s="302">
        <v>45667</v>
      </c>
      <c r="B1221" s="303"/>
      <c r="C1221" s="304">
        <v>102914388</v>
      </c>
      <c r="D1221" s="305" t="s">
        <v>1376</v>
      </c>
      <c r="E1221" s="304">
        <v>17989087</v>
      </c>
      <c r="F1221" s="305">
        <v>0</v>
      </c>
      <c r="G1221" s="305" t="s">
        <v>1326</v>
      </c>
    </row>
    <row r="1222" spans="1:7" ht="15" hidden="1" thickBot="1">
      <c r="A1222" s="302">
        <v>45667</v>
      </c>
      <c r="B1222" s="303"/>
      <c r="C1222" s="304">
        <v>50000000</v>
      </c>
      <c r="D1222" s="305" t="s">
        <v>1426</v>
      </c>
      <c r="E1222" s="304">
        <v>130796440</v>
      </c>
      <c r="F1222" s="305">
        <v>0</v>
      </c>
      <c r="G1222" s="305" t="s">
        <v>1246</v>
      </c>
    </row>
    <row r="1223" spans="1:7" ht="15" hidden="1" thickBot="1">
      <c r="A1223" s="302">
        <v>45667</v>
      </c>
      <c r="B1223" s="303"/>
      <c r="C1223" s="304">
        <v>9892965</v>
      </c>
      <c r="D1223" s="305" t="s">
        <v>1426</v>
      </c>
      <c r="E1223" s="304">
        <v>120903475</v>
      </c>
      <c r="F1223" s="305">
        <v>0</v>
      </c>
      <c r="G1223" s="305" t="s">
        <v>1246</v>
      </c>
    </row>
    <row r="1224" spans="1:7" ht="15" hidden="1" thickBot="1">
      <c r="A1224" s="302">
        <v>45667</v>
      </c>
      <c r="B1224" s="304">
        <v>4142773</v>
      </c>
      <c r="C1224" s="303"/>
      <c r="D1224" s="305" t="s">
        <v>1293</v>
      </c>
      <c r="E1224" s="304">
        <v>180796440</v>
      </c>
      <c r="F1224" s="305">
        <v>0</v>
      </c>
      <c r="G1224" s="305" t="s">
        <v>1246</v>
      </c>
    </row>
    <row r="1225" spans="1:7" ht="15" hidden="1" thickBot="1">
      <c r="A1225" s="302">
        <v>45670</v>
      </c>
      <c r="B1225" s="304">
        <v>5000000</v>
      </c>
      <c r="C1225" s="303"/>
      <c r="D1225" s="305" t="s">
        <v>1302</v>
      </c>
      <c r="E1225" s="304">
        <v>156026790</v>
      </c>
      <c r="F1225" s="305">
        <v>25709179</v>
      </c>
      <c r="G1225" s="305" t="s">
        <v>1246</v>
      </c>
    </row>
    <row r="1226" spans="1:7" ht="15" hidden="1" thickBot="1">
      <c r="A1226" s="302">
        <v>45670</v>
      </c>
      <c r="B1226" s="304">
        <v>5000000</v>
      </c>
      <c r="C1226" s="303"/>
      <c r="D1226" s="305" t="s">
        <v>1302</v>
      </c>
      <c r="E1226" s="304">
        <v>146509686</v>
      </c>
      <c r="F1226" s="305">
        <v>25709179</v>
      </c>
      <c r="G1226" s="305" t="s">
        <v>1246</v>
      </c>
    </row>
    <row r="1227" spans="1:7" ht="15" hidden="1" thickBot="1">
      <c r="A1227" s="302">
        <v>45670</v>
      </c>
      <c r="B1227" s="304">
        <v>5000000</v>
      </c>
      <c r="C1227" s="303"/>
      <c r="D1227" s="305" t="s">
        <v>1302</v>
      </c>
      <c r="E1227" s="304">
        <v>141509686</v>
      </c>
      <c r="F1227" s="305">
        <v>25709179</v>
      </c>
      <c r="G1227" s="305" t="s">
        <v>1246</v>
      </c>
    </row>
    <row r="1228" spans="1:7" ht="15" hidden="1" thickBot="1">
      <c r="A1228" s="302">
        <v>45670</v>
      </c>
      <c r="B1228" s="304">
        <v>4555433</v>
      </c>
      <c r="C1228" s="303"/>
      <c r="D1228" s="305" t="s">
        <v>1302</v>
      </c>
      <c r="E1228" s="304">
        <v>163595036</v>
      </c>
      <c r="F1228" s="305">
        <v>25709179</v>
      </c>
      <c r="G1228" s="305" t="s">
        <v>1246</v>
      </c>
    </row>
    <row r="1229" spans="1:7" ht="15" hidden="1" thickBot="1">
      <c r="A1229" s="302">
        <v>45670</v>
      </c>
      <c r="B1229" s="304">
        <v>4517104</v>
      </c>
      <c r="C1229" s="303"/>
      <c r="D1229" s="305" t="s">
        <v>1302</v>
      </c>
      <c r="E1229" s="304">
        <v>151026790</v>
      </c>
      <c r="F1229" s="305">
        <v>25709179</v>
      </c>
      <c r="G1229" s="305" t="s">
        <v>1246</v>
      </c>
    </row>
    <row r="1230" spans="1:7" ht="15" hidden="1" thickBot="1">
      <c r="A1230" s="302">
        <v>45670</v>
      </c>
      <c r="B1230" s="304">
        <v>4079512</v>
      </c>
      <c r="C1230" s="303"/>
      <c r="D1230" s="305" t="s">
        <v>1332</v>
      </c>
      <c r="E1230" s="304">
        <v>176002703</v>
      </c>
      <c r="F1230" s="305">
        <v>0</v>
      </c>
      <c r="G1230" s="305" t="s">
        <v>1246</v>
      </c>
    </row>
    <row r="1231" spans="1:7" ht="15" hidden="1" thickBot="1">
      <c r="A1231" s="302">
        <v>45670</v>
      </c>
      <c r="B1231" s="304">
        <v>3403335</v>
      </c>
      <c r="C1231" s="303"/>
      <c r="D1231" s="305" t="s">
        <v>1302</v>
      </c>
      <c r="E1231" s="304">
        <v>170101706</v>
      </c>
      <c r="F1231" s="305">
        <v>25709179</v>
      </c>
      <c r="G1231" s="305" t="s">
        <v>1246</v>
      </c>
    </row>
    <row r="1232" spans="1:7" ht="15" hidden="1" thickBot="1">
      <c r="A1232" s="302">
        <v>45670</v>
      </c>
      <c r="B1232" s="304">
        <v>3012813</v>
      </c>
      <c r="C1232" s="303"/>
      <c r="D1232" s="305" t="s">
        <v>1302</v>
      </c>
      <c r="E1232" s="304">
        <v>159039603</v>
      </c>
      <c r="F1232" s="305">
        <v>25709179</v>
      </c>
      <c r="G1232" s="305" t="s">
        <v>1246</v>
      </c>
    </row>
    <row r="1233" spans="1:7" ht="15" hidden="1" thickBot="1">
      <c r="A1233" s="302">
        <v>45670</v>
      </c>
      <c r="B1233" s="304">
        <v>2191345</v>
      </c>
      <c r="C1233" s="303"/>
      <c r="D1233" s="305" t="s">
        <v>1302</v>
      </c>
      <c r="E1233" s="304">
        <v>165786381</v>
      </c>
      <c r="F1233" s="305">
        <v>25709179</v>
      </c>
      <c r="G1233" s="305" t="s">
        <v>1246</v>
      </c>
    </row>
    <row r="1234" spans="1:7" ht="15" hidden="1" thickBot="1">
      <c r="A1234" s="302">
        <v>45670</v>
      </c>
      <c r="B1234" s="304">
        <v>1467139</v>
      </c>
      <c r="C1234" s="303"/>
      <c r="D1234" s="305" t="s">
        <v>1290</v>
      </c>
      <c r="E1234" s="304">
        <v>133411064</v>
      </c>
      <c r="F1234" s="305">
        <v>0</v>
      </c>
      <c r="G1234" s="305" t="s">
        <v>1246</v>
      </c>
    </row>
    <row r="1235" spans="1:7" ht="15" hidden="1" thickBot="1">
      <c r="A1235" s="302">
        <v>45670</v>
      </c>
      <c r="B1235" s="304">
        <v>1359765</v>
      </c>
      <c r="C1235" s="303"/>
      <c r="D1235" s="305" t="s">
        <v>1332</v>
      </c>
      <c r="E1235" s="304">
        <v>171923191</v>
      </c>
      <c r="F1235" s="305">
        <v>0</v>
      </c>
      <c r="G1235" s="305" t="s">
        <v>1246</v>
      </c>
    </row>
    <row r="1236" spans="1:7" ht="15" hidden="1" thickBot="1">
      <c r="A1236" s="302">
        <v>45670</v>
      </c>
      <c r="B1236" s="304">
        <v>1054171</v>
      </c>
      <c r="C1236" s="303"/>
      <c r="D1236" s="305" t="s">
        <v>1435</v>
      </c>
      <c r="E1236" s="304">
        <v>135005211</v>
      </c>
      <c r="F1236" s="305">
        <v>0</v>
      </c>
      <c r="G1236" s="305" t="s">
        <v>1246</v>
      </c>
    </row>
    <row r="1237" spans="1:7" ht="15" hidden="1" thickBot="1">
      <c r="A1237" s="302">
        <v>45670</v>
      </c>
      <c r="B1237" s="304">
        <v>911990</v>
      </c>
      <c r="C1237" s="303"/>
      <c r="D1237" s="305" t="s">
        <v>1302</v>
      </c>
      <c r="E1237" s="304">
        <v>166698371</v>
      </c>
      <c r="F1237" s="305">
        <v>25709179</v>
      </c>
      <c r="G1237" s="305" t="s">
        <v>1246</v>
      </c>
    </row>
    <row r="1238" spans="1:7" ht="15" hidden="1" thickBot="1">
      <c r="A1238" s="302">
        <v>45670</v>
      </c>
      <c r="B1238" s="304">
        <v>675776</v>
      </c>
      <c r="C1238" s="303"/>
      <c r="D1238" s="305" t="s">
        <v>1410</v>
      </c>
      <c r="E1238" s="304">
        <v>135680987</v>
      </c>
      <c r="F1238" s="305">
        <v>0</v>
      </c>
      <c r="G1238" s="305" t="s">
        <v>1246</v>
      </c>
    </row>
    <row r="1239" spans="1:7" ht="15" hidden="1" thickBot="1">
      <c r="A1239" s="302">
        <v>45670</v>
      </c>
      <c r="B1239" s="304">
        <v>650964</v>
      </c>
      <c r="C1239" s="303"/>
      <c r="D1239" s="305" t="s">
        <v>1293</v>
      </c>
      <c r="E1239" s="304">
        <v>176653667</v>
      </c>
      <c r="F1239" s="305">
        <v>0</v>
      </c>
      <c r="G1239" s="305" t="s">
        <v>1246</v>
      </c>
    </row>
    <row r="1240" spans="1:7" ht="15" hidden="1" thickBot="1">
      <c r="A1240" s="302">
        <v>45670</v>
      </c>
      <c r="B1240" s="304">
        <v>514694</v>
      </c>
      <c r="C1240" s="303"/>
      <c r="D1240" s="305" t="s">
        <v>1410</v>
      </c>
      <c r="E1240" s="304">
        <v>136509686</v>
      </c>
      <c r="F1240" s="305">
        <v>0</v>
      </c>
      <c r="G1240" s="305" t="s">
        <v>1246</v>
      </c>
    </row>
    <row r="1241" spans="1:7" ht="15" hidden="1" thickBot="1">
      <c r="A1241" s="302">
        <v>45670</v>
      </c>
      <c r="B1241" s="304">
        <v>351050</v>
      </c>
      <c r="C1241" s="303"/>
      <c r="D1241" s="305" t="s">
        <v>1338</v>
      </c>
      <c r="E1241" s="304">
        <v>170563426</v>
      </c>
      <c r="F1241" s="305">
        <v>0</v>
      </c>
      <c r="G1241" s="305" t="s">
        <v>1246</v>
      </c>
    </row>
    <row r="1242" spans="1:7" ht="15" hidden="1" thickBot="1">
      <c r="A1242" s="302">
        <v>45670</v>
      </c>
      <c r="B1242" s="304">
        <v>314005</v>
      </c>
      <c r="C1242" s="303"/>
      <c r="D1242" s="305" t="s">
        <v>1410</v>
      </c>
      <c r="E1242" s="304">
        <v>135994992</v>
      </c>
      <c r="F1242" s="305">
        <v>0</v>
      </c>
      <c r="G1242" s="305" t="s">
        <v>1246</v>
      </c>
    </row>
    <row r="1243" spans="1:7" ht="15" hidden="1" thickBot="1">
      <c r="A1243" s="302">
        <v>45670</v>
      </c>
      <c r="B1243" s="304">
        <v>300000</v>
      </c>
      <c r="C1243" s="303"/>
      <c r="D1243" s="305" t="s">
        <v>1413</v>
      </c>
      <c r="E1243" s="304">
        <v>133711064</v>
      </c>
      <c r="F1243" s="305">
        <v>0</v>
      </c>
      <c r="G1243" s="305" t="s">
        <v>1246</v>
      </c>
    </row>
    <row r="1244" spans="1:7" ht="15" hidden="1" thickBot="1">
      <c r="A1244" s="302">
        <v>45670</v>
      </c>
      <c r="B1244" s="304">
        <v>151984</v>
      </c>
      <c r="C1244" s="303"/>
      <c r="D1244" s="305" t="s">
        <v>1435</v>
      </c>
      <c r="E1244" s="304">
        <v>133951040</v>
      </c>
      <c r="F1244" s="305">
        <v>0</v>
      </c>
      <c r="G1244" s="305" t="s">
        <v>1246</v>
      </c>
    </row>
    <row r="1245" spans="1:7" ht="15" hidden="1" thickBot="1">
      <c r="A1245" s="302">
        <v>45670</v>
      </c>
      <c r="B1245" s="304">
        <v>110670</v>
      </c>
      <c r="C1245" s="303"/>
      <c r="D1245" s="305" t="s">
        <v>1338</v>
      </c>
      <c r="E1245" s="304">
        <v>170212376</v>
      </c>
      <c r="F1245" s="305">
        <v>0</v>
      </c>
      <c r="G1245" s="305" t="s">
        <v>1246</v>
      </c>
    </row>
    <row r="1246" spans="1:7" ht="15" hidden="1" thickBot="1">
      <c r="A1246" s="302">
        <v>45670</v>
      </c>
      <c r="B1246" s="304">
        <v>87992</v>
      </c>
      <c r="C1246" s="303"/>
      <c r="D1246" s="305" t="s">
        <v>1435</v>
      </c>
      <c r="E1246" s="304">
        <v>133799056</v>
      </c>
      <c r="F1246" s="305">
        <v>0</v>
      </c>
      <c r="G1246" s="305" t="s">
        <v>1246</v>
      </c>
    </row>
    <row r="1247" spans="1:7" ht="15" hidden="1" thickBot="1">
      <c r="A1247" s="302">
        <v>45672</v>
      </c>
      <c r="B1247" s="304">
        <v>5000000</v>
      </c>
      <c r="C1247" s="303"/>
      <c r="D1247" s="305" t="s">
        <v>1490</v>
      </c>
      <c r="E1247" s="304">
        <v>129943925</v>
      </c>
      <c r="F1247" s="305">
        <v>25709179</v>
      </c>
      <c r="G1247" s="305" t="s">
        <v>1246</v>
      </c>
    </row>
    <row r="1248" spans="1:7" ht="15" hidden="1" thickBot="1">
      <c r="A1248" s="302">
        <v>45672</v>
      </c>
      <c r="B1248" s="304">
        <v>3070200</v>
      </c>
      <c r="C1248" s="303"/>
      <c r="D1248" s="305" t="s">
        <v>1480</v>
      </c>
      <c r="E1248" s="304">
        <v>116681711</v>
      </c>
      <c r="F1248" s="305">
        <v>75139934</v>
      </c>
      <c r="G1248" s="305" t="s">
        <v>1246</v>
      </c>
    </row>
    <row r="1249" spans="1:7" ht="15" hidden="1" thickBot="1">
      <c r="A1249" s="302">
        <v>45672</v>
      </c>
      <c r="B1249" s="304">
        <v>2689400</v>
      </c>
      <c r="C1249" s="303"/>
      <c r="D1249" s="305" t="s">
        <v>1480</v>
      </c>
      <c r="E1249" s="304">
        <v>122334794</v>
      </c>
      <c r="F1249" s="305">
        <v>75139934</v>
      </c>
      <c r="G1249" s="305" t="s">
        <v>1246</v>
      </c>
    </row>
    <row r="1250" spans="1:7" ht="15" hidden="1" thickBot="1">
      <c r="A1250" s="302">
        <v>45672</v>
      </c>
      <c r="B1250" s="304">
        <v>2132480</v>
      </c>
      <c r="C1250" s="303"/>
      <c r="D1250" s="305" t="s">
        <v>1480</v>
      </c>
      <c r="E1250" s="304">
        <v>118814191</v>
      </c>
      <c r="F1250" s="305">
        <v>75139934</v>
      </c>
      <c r="G1250" s="305" t="s">
        <v>1246</v>
      </c>
    </row>
    <row r="1251" spans="1:7" ht="15" hidden="1" thickBot="1">
      <c r="A1251" s="302">
        <v>45672</v>
      </c>
      <c r="B1251" s="304">
        <v>2000000</v>
      </c>
      <c r="C1251" s="303"/>
      <c r="D1251" s="305" t="s">
        <v>1355</v>
      </c>
      <c r="E1251" s="304">
        <v>131943925</v>
      </c>
      <c r="F1251" s="305">
        <v>0</v>
      </c>
      <c r="G1251" s="305" t="s">
        <v>1246</v>
      </c>
    </row>
    <row r="1252" spans="1:7" ht="15" hidden="1" thickBot="1">
      <c r="A1252" s="302">
        <v>45672</v>
      </c>
      <c r="B1252" s="304">
        <v>1406437</v>
      </c>
      <c r="C1252" s="303"/>
      <c r="D1252" s="305" t="s">
        <v>1491</v>
      </c>
      <c r="E1252" s="304">
        <v>124943925</v>
      </c>
      <c r="F1252" s="305">
        <v>0</v>
      </c>
      <c r="G1252" s="305" t="s">
        <v>1246</v>
      </c>
    </row>
    <row r="1253" spans="1:7" ht="15" hidden="1" thickBot="1">
      <c r="A1253" s="302">
        <v>45672</v>
      </c>
      <c r="B1253" s="304">
        <v>1202694</v>
      </c>
      <c r="C1253" s="303"/>
      <c r="D1253" s="305" t="s">
        <v>1492</v>
      </c>
      <c r="E1253" s="304">
        <v>123537488</v>
      </c>
      <c r="F1253" s="305">
        <v>0</v>
      </c>
      <c r="G1253" s="305" t="s">
        <v>1246</v>
      </c>
    </row>
    <row r="1254" spans="1:7" ht="15" hidden="1" thickBot="1">
      <c r="A1254" s="302">
        <v>45672</v>
      </c>
      <c r="B1254" s="304">
        <v>656880</v>
      </c>
      <c r="C1254" s="303"/>
      <c r="D1254" s="305" t="s">
        <v>1480</v>
      </c>
      <c r="E1254" s="304">
        <v>119645394</v>
      </c>
      <c r="F1254" s="305">
        <v>75139934</v>
      </c>
      <c r="G1254" s="305" t="s">
        <v>1246</v>
      </c>
    </row>
    <row r="1255" spans="1:7" ht="15" thickBot="1">
      <c r="A1255" s="302">
        <v>45672</v>
      </c>
      <c r="B1255" s="304">
        <v>300000</v>
      </c>
      <c r="C1255" s="303"/>
      <c r="D1255" s="305" t="s">
        <v>1473</v>
      </c>
      <c r="E1255" s="304">
        <v>113459203</v>
      </c>
      <c r="F1255" s="305">
        <v>0</v>
      </c>
      <c r="G1255" s="305" t="s">
        <v>1246</v>
      </c>
    </row>
    <row r="1256" spans="1:7" ht="15" hidden="1" thickBot="1">
      <c r="A1256" s="302">
        <v>45672</v>
      </c>
      <c r="B1256" s="304">
        <v>234992</v>
      </c>
      <c r="C1256" s="303"/>
      <c r="D1256" s="305" t="s">
        <v>1490</v>
      </c>
      <c r="E1256" s="304">
        <v>113159203</v>
      </c>
      <c r="F1256" s="305">
        <v>25709179</v>
      </c>
      <c r="G1256" s="305" t="s">
        <v>1246</v>
      </c>
    </row>
    <row r="1257" spans="1:7" ht="15" hidden="1" thickBot="1">
      <c r="A1257" s="302">
        <v>45672</v>
      </c>
      <c r="B1257" s="304">
        <v>174323</v>
      </c>
      <c r="C1257" s="303"/>
      <c r="D1257" s="305" t="s">
        <v>1492</v>
      </c>
      <c r="E1257" s="304">
        <v>118988514</v>
      </c>
      <c r="F1257" s="305">
        <v>0</v>
      </c>
      <c r="G1257" s="305" t="s">
        <v>1246</v>
      </c>
    </row>
    <row r="1258" spans="1:7" ht="15" hidden="1" thickBot="1">
      <c r="A1258" s="302">
        <v>45672</v>
      </c>
      <c r="B1258" s="304">
        <v>152308</v>
      </c>
      <c r="C1258" s="303"/>
      <c r="D1258" s="305" t="s">
        <v>1480</v>
      </c>
      <c r="E1258" s="304">
        <v>113611511</v>
      </c>
      <c r="F1258" s="305">
        <v>75139934</v>
      </c>
      <c r="G1258" s="305" t="s">
        <v>1246</v>
      </c>
    </row>
    <row r="1259" spans="1:7" ht="15" hidden="1" thickBot="1">
      <c r="A1259" s="302">
        <v>45674</v>
      </c>
      <c r="B1259" s="303"/>
      <c r="C1259" s="304">
        <v>78810967</v>
      </c>
      <c r="D1259" s="305" t="s">
        <v>1376</v>
      </c>
      <c r="E1259" s="304">
        <v>112077281</v>
      </c>
      <c r="F1259" s="305">
        <v>0</v>
      </c>
      <c r="G1259" s="305" t="s">
        <v>1326</v>
      </c>
    </row>
    <row r="1260" spans="1:7" ht="15" hidden="1" thickBot="1">
      <c r="A1260" s="302">
        <v>45674</v>
      </c>
      <c r="B1260" s="304">
        <v>846930</v>
      </c>
      <c r="C1260" s="303"/>
      <c r="D1260" s="305" t="s">
        <v>1478</v>
      </c>
      <c r="E1260" s="304">
        <v>112924211</v>
      </c>
      <c r="F1260" s="305">
        <v>72245806</v>
      </c>
      <c r="G1260" s="305" t="s">
        <v>1246</v>
      </c>
    </row>
    <row r="1261" spans="1:7" ht="15" hidden="1" thickBot="1">
      <c r="A1261" s="302">
        <v>45677</v>
      </c>
      <c r="B1261" s="304">
        <v>10144349</v>
      </c>
      <c r="C1261" s="303"/>
      <c r="D1261" s="305" t="s">
        <v>1467</v>
      </c>
      <c r="E1261" s="304">
        <v>170512701</v>
      </c>
      <c r="F1261" s="305">
        <v>4846885</v>
      </c>
      <c r="G1261" s="305" t="s">
        <v>1246</v>
      </c>
    </row>
    <row r="1262" spans="1:7" ht="15" hidden="1" thickBot="1">
      <c r="A1262" s="302">
        <v>45677</v>
      </c>
      <c r="B1262" s="304">
        <v>8224547</v>
      </c>
      <c r="C1262" s="303"/>
      <c r="D1262" s="305" t="s">
        <v>1302</v>
      </c>
      <c r="E1262" s="304">
        <v>189461732</v>
      </c>
      <c r="F1262" s="305">
        <v>25709179</v>
      </c>
      <c r="G1262" s="305" t="s">
        <v>1246</v>
      </c>
    </row>
    <row r="1263" spans="1:7" ht="15" hidden="1" thickBot="1">
      <c r="A1263" s="302">
        <v>45677</v>
      </c>
      <c r="B1263" s="304">
        <v>3969300</v>
      </c>
      <c r="C1263" s="303"/>
      <c r="D1263" s="305" t="s">
        <v>1493</v>
      </c>
      <c r="E1263" s="304">
        <v>177779830</v>
      </c>
      <c r="F1263" s="305">
        <v>0</v>
      </c>
      <c r="G1263" s="305" t="s">
        <v>1246</v>
      </c>
    </row>
    <row r="1264" spans="1:7" ht="15" hidden="1" thickBot="1">
      <c r="A1264" s="302">
        <v>45677</v>
      </c>
      <c r="B1264" s="304">
        <v>1167148</v>
      </c>
      <c r="C1264" s="303"/>
      <c r="D1264" s="305" t="s">
        <v>1319</v>
      </c>
      <c r="E1264" s="304">
        <v>179830828</v>
      </c>
      <c r="F1264" s="305">
        <v>25536754</v>
      </c>
      <c r="G1264" s="305" t="s">
        <v>1246</v>
      </c>
    </row>
    <row r="1265" spans="1:7" ht="15" hidden="1" thickBot="1">
      <c r="A1265" s="302">
        <v>45677</v>
      </c>
      <c r="B1265" s="304">
        <v>1072309</v>
      </c>
      <c r="C1265" s="303"/>
      <c r="D1265" s="305" t="s">
        <v>1467</v>
      </c>
      <c r="E1265" s="304">
        <v>173077430</v>
      </c>
      <c r="F1265" s="305">
        <v>4846885</v>
      </c>
      <c r="G1265" s="305" t="s">
        <v>1246</v>
      </c>
    </row>
    <row r="1266" spans="1:7" ht="15" hidden="1" thickBot="1">
      <c r="A1266" s="302">
        <v>45677</v>
      </c>
      <c r="B1266" s="304">
        <v>1006472</v>
      </c>
      <c r="C1266" s="303"/>
      <c r="D1266" s="305" t="s">
        <v>1467</v>
      </c>
      <c r="E1266" s="304">
        <v>171519173</v>
      </c>
      <c r="F1266" s="305">
        <v>4846885</v>
      </c>
      <c r="G1266" s="305" t="s">
        <v>1246</v>
      </c>
    </row>
    <row r="1267" spans="1:7" ht="15" hidden="1" thickBot="1">
      <c r="A1267" s="302">
        <v>45677</v>
      </c>
      <c r="B1267" s="304">
        <v>883850</v>
      </c>
      <c r="C1267" s="303"/>
      <c r="D1267" s="305" t="s">
        <v>1319</v>
      </c>
      <c r="E1267" s="304">
        <v>178663680</v>
      </c>
      <c r="F1267" s="305">
        <v>25536754</v>
      </c>
      <c r="G1267" s="305" t="s">
        <v>1246</v>
      </c>
    </row>
    <row r="1268" spans="1:7" ht="15" hidden="1" thickBot="1">
      <c r="A1268" s="302">
        <v>45677</v>
      </c>
      <c r="B1268" s="304">
        <v>772967</v>
      </c>
      <c r="C1268" s="303"/>
      <c r="D1268" s="305" t="s">
        <v>1410</v>
      </c>
      <c r="E1268" s="304">
        <v>190234699</v>
      </c>
      <c r="F1268" s="305">
        <v>0</v>
      </c>
      <c r="G1268" s="305" t="s">
        <v>1246</v>
      </c>
    </row>
    <row r="1269" spans="1:7" ht="15" hidden="1" thickBot="1">
      <c r="A1269" s="302">
        <v>45677</v>
      </c>
      <c r="B1269" s="304">
        <v>733100</v>
      </c>
      <c r="C1269" s="303"/>
      <c r="D1269" s="305" t="s">
        <v>1465</v>
      </c>
      <c r="E1269" s="304">
        <v>173810530</v>
      </c>
      <c r="F1269" s="305">
        <v>0</v>
      </c>
      <c r="G1269" s="305" t="s">
        <v>1246</v>
      </c>
    </row>
    <row r="1270" spans="1:7" ht="15" hidden="1" thickBot="1">
      <c r="A1270" s="302">
        <v>45677</v>
      </c>
      <c r="B1270" s="304">
        <v>559569</v>
      </c>
      <c r="C1270" s="303"/>
      <c r="D1270" s="305" t="s">
        <v>1303</v>
      </c>
      <c r="E1270" s="304">
        <v>190794268</v>
      </c>
      <c r="F1270" s="305">
        <v>0</v>
      </c>
      <c r="G1270" s="305" t="s">
        <v>1246</v>
      </c>
    </row>
    <row r="1271" spans="1:7" ht="15" hidden="1" thickBot="1">
      <c r="A1271" s="302">
        <v>45677</v>
      </c>
      <c r="B1271" s="304">
        <v>485948</v>
      </c>
      <c r="C1271" s="303"/>
      <c r="D1271" s="305" t="s">
        <v>1467</v>
      </c>
      <c r="E1271" s="304">
        <v>172005121</v>
      </c>
      <c r="F1271" s="305">
        <v>4846885</v>
      </c>
      <c r="G1271" s="305" t="s">
        <v>1246</v>
      </c>
    </row>
    <row r="1272" spans="1:7" ht="15" hidden="1" thickBot="1">
      <c r="A1272" s="302">
        <v>45677</v>
      </c>
      <c r="B1272" s="304">
        <v>372801</v>
      </c>
      <c r="C1272" s="303"/>
      <c r="D1272" s="305" t="s">
        <v>1312</v>
      </c>
      <c r="E1272" s="304">
        <v>180735441</v>
      </c>
      <c r="F1272" s="305">
        <v>0</v>
      </c>
      <c r="G1272" s="305" t="s">
        <v>1246</v>
      </c>
    </row>
    <row r="1273" spans="1:7" ht="15" hidden="1" thickBot="1">
      <c r="A1273" s="302">
        <v>45677</v>
      </c>
      <c r="B1273" s="304">
        <v>367800</v>
      </c>
      <c r="C1273" s="303"/>
      <c r="D1273" s="305" t="s">
        <v>1312</v>
      </c>
      <c r="E1273" s="304">
        <v>181103241</v>
      </c>
      <c r="F1273" s="305">
        <v>0</v>
      </c>
      <c r="G1273" s="305" t="s">
        <v>1246</v>
      </c>
    </row>
    <row r="1274" spans="1:7" ht="15" hidden="1" thickBot="1">
      <c r="A1274" s="302">
        <v>45677</v>
      </c>
      <c r="B1274" s="304">
        <v>300000</v>
      </c>
      <c r="C1274" s="303"/>
      <c r="D1274" s="305" t="s">
        <v>1413</v>
      </c>
      <c r="E1274" s="304">
        <v>180130828</v>
      </c>
      <c r="F1274" s="305">
        <v>0</v>
      </c>
      <c r="G1274" s="305" t="s">
        <v>1246</v>
      </c>
    </row>
    <row r="1275" spans="1:7" ht="15" hidden="1" thickBot="1">
      <c r="A1275" s="302">
        <v>45677</v>
      </c>
      <c r="B1275" s="304">
        <v>231812</v>
      </c>
      <c r="C1275" s="303"/>
      <c r="D1275" s="305" t="s">
        <v>1494</v>
      </c>
      <c r="E1275" s="304">
        <v>180362640</v>
      </c>
      <c r="F1275" s="305">
        <v>0</v>
      </c>
      <c r="G1275" s="305" t="s">
        <v>1246</v>
      </c>
    </row>
    <row r="1276" spans="1:7" ht="15" hidden="1" thickBot="1">
      <c r="A1276" s="302">
        <v>45677</v>
      </c>
      <c r="B1276" s="304">
        <v>133944</v>
      </c>
      <c r="C1276" s="303"/>
      <c r="D1276" s="305" t="s">
        <v>1423</v>
      </c>
      <c r="E1276" s="304">
        <v>181237185</v>
      </c>
      <c r="F1276" s="305">
        <v>95308244</v>
      </c>
      <c r="G1276" s="305" t="s">
        <v>1246</v>
      </c>
    </row>
    <row r="1277" spans="1:7" ht="15" hidden="1" thickBot="1">
      <c r="A1277" s="302">
        <v>45677</v>
      </c>
      <c r="B1277" s="304">
        <v>93980</v>
      </c>
      <c r="C1277" s="303"/>
      <c r="D1277" s="305" t="s">
        <v>1467</v>
      </c>
      <c r="E1277" s="304">
        <v>190888248</v>
      </c>
      <c r="F1277" s="305">
        <v>4846885</v>
      </c>
      <c r="G1277" s="305" t="s">
        <v>1246</v>
      </c>
    </row>
    <row r="1278" spans="1:7" ht="15" hidden="1" thickBot="1">
      <c r="A1278" s="302">
        <v>45678</v>
      </c>
      <c r="B1278" s="304">
        <v>7000000</v>
      </c>
      <c r="C1278" s="303"/>
      <c r="D1278" s="305" t="s">
        <v>1332</v>
      </c>
      <c r="E1278" s="304">
        <v>156318839</v>
      </c>
      <c r="F1278" s="305">
        <v>0</v>
      </c>
      <c r="G1278" s="305" t="s">
        <v>1246</v>
      </c>
    </row>
    <row r="1279" spans="1:7" ht="15" hidden="1" thickBot="1">
      <c r="A1279" s="302">
        <v>45678</v>
      </c>
      <c r="B1279" s="304">
        <v>2069997</v>
      </c>
      <c r="C1279" s="303"/>
      <c r="D1279" s="305" t="s">
        <v>1303</v>
      </c>
      <c r="E1279" s="304">
        <v>149018839</v>
      </c>
      <c r="F1279" s="305">
        <v>0</v>
      </c>
      <c r="G1279" s="305" t="s">
        <v>1246</v>
      </c>
    </row>
    <row r="1280" spans="1:7" ht="15" hidden="1" thickBot="1">
      <c r="A1280" s="302">
        <v>45678</v>
      </c>
      <c r="B1280" s="304">
        <v>1691192</v>
      </c>
      <c r="C1280" s="303"/>
      <c r="D1280" s="305" t="s">
        <v>1332</v>
      </c>
      <c r="E1280" s="304">
        <v>158010031</v>
      </c>
      <c r="F1280" s="305">
        <v>0</v>
      </c>
      <c r="G1280" s="305" t="s">
        <v>1246</v>
      </c>
    </row>
    <row r="1281" spans="1:7" ht="15" hidden="1" thickBot="1">
      <c r="A1281" s="302">
        <v>45678</v>
      </c>
      <c r="B1281" s="304">
        <v>1459793</v>
      </c>
      <c r="C1281" s="303"/>
      <c r="D1281" s="305" t="s">
        <v>1332</v>
      </c>
      <c r="E1281" s="304">
        <v>160277697</v>
      </c>
      <c r="F1281" s="305">
        <v>0</v>
      </c>
      <c r="G1281" s="305" t="s">
        <v>1246</v>
      </c>
    </row>
    <row r="1282" spans="1:7" ht="15" hidden="1" thickBot="1">
      <c r="A1282" s="302">
        <v>45678</v>
      </c>
      <c r="B1282" s="304">
        <v>719914</v>
      </c>
      <c r="C1282" s="303"/>
      <c r="D1282" s="305" t="s">
        <v>1332</v>
      </c>
      <c r="E1282" s="304">
        <v>158817904</v>
      </c>
      <c r="F1282" s="305">
        <v>0</v>
      </c>
      <c r="G1282" s="305" t="s">
        <v>1246</v>
      </c>
    </row>
    <row r="1283" spans="1:7" ht="15" hidden="1" thickBot="1">
      <c r="A1283" s="302">
        <v>45678</v>
      </c>
      <c r="B1283" s="304">
        <v>300000</v>
      </c>
      <c r="C1283" s="303"/>
      <c r="D1283" s="305" t="s">
        <v>1413</v>
      </c>
      <c r="E1283" s="304">
        <v>149318839</v>
      </c>
      <c r="F1283" s="305">
        <v>0</v>
      </c>
      <c r="G1283" s="305" t="s">
        <v>1246</v>
      </c>
    </row>
    <row r="1284" spans="1:7" ht="15" hidden="1" thickBot="1">
      <c r="A1284" s="302">
        <v>45678</v>
      </c>
      <c r="B1284" s="304">
        <v>90655</v>
      </c>
      <c r="C1284" s="303"/>
      <c r="D1284" s="305" t="s">
        <v>1380</v>
      </c>
      <c r="E1284" s="304">
        <v>160368352</v>
      </c>
      <c r="F1284" s="305">
        <v>62241071</v>
      </c>
      <c r="G1284" s="305" t="s">
        <v>1246</v>
      </c>
    </row>
    <row r="1285" spans="1:7" ht="15" hidden="1" thickBot="1">
      <c r="A1285" s="302">
        <v>45678</v>
      </c>
      <c r="B1285" s="304">
        <v>87959</v>
      </c>
      <c r="C1285" s="303"/>
      <c r="D1285" s="305" t="s">
        <v>1332</v>
      </c>
      <c r="E1285" s="304">
        <v>158097990</v>
      </c>
      <c r="F1285" s="305">
        <v>0</v>
      </c>
      <c r="G1285" s="305" t="s">
        <v>1246</v>
      </c>
    </row>
    <row r="1286" spans="1:7" ht="15" hidden="1" thickBot="1">
      <c r="A1286" s="302">
        <v>45679</v>
      </c>
      <c r="B1286" s="304">
        <v>8975767</v>
      </c>
      <c r="C1286" s="303"/>
      <c r="D1286" s="305" t="s">
        <v>1293</v>
      </c>
      <c r="E1286" s="304">
        <v>146948842</v>
      </c>
      <c r="F1286" s="305">
        <v>0</v>
      </c>
      <c r="G1286" s="305" t="s">
        <v>1246</v>
      </c>
    </row>
    <row r="1287" spans="1:7" ht="15" hidden="1" thickBot="1">
      <c r="A1287" s="302">
        <v>45680</v>
      </c>
      <c r="B1287" s="304">
        <v>2028781</v>
      </c>
      <c r="C1287" s="303"/>
      <c r="D1287" s="305" t="s">
        <v>1319</v>
      </c>
      <c r="E1287" s="304">
        <v>136919252</v>
      </c>
      <c r="F1287" s="305">
        <v>25536754</v>
      </c>
      <c r="G1287" s="305" t="s">
        <v>1246</v>
      </c>
    </row>
    <row r="1288" spans="1:7" ht="15" hidden="1" thickBot="1">
      <c r="A1288" s="302">
        <v>45680</v>
      </c>
      <c r="B1288" s="304">
        <v>1427131</v>
      </c>
      <c r="C1288" s="303"/>
      <c r="D1288" s="305" t="s">
        <v>1319</v>
      </c>
      <c r="E1288" s="304">
        <v>134579046</v>
      </c>
      <c r="F1288" s="305">
        <v>25536754</v>
      </c>
      <c r="G1288" s="305" t="s">
        <v>1246</v>
      </c>
    </row>
    <row r="1289" spans="1:7" ht="15" hidden="1" thickBot="1">
      <c r="A1289" s="302">
        <v>45680</v>
      </c>
      <c r="B1289" s="304">
        <v>561210</v>
      </c>
      <c r="C1289" s="303"/>
      <c r="D1289" s="305" t="s">
        <v>1410</v>
      </c>
      <c r="E1289" s="304">
        <v>137967075</v>
      </c>
      <c r="F1289" s="305">
        <v>0</v>
      </c>
      <c r="G1289" s="305" t="s">
        <v>1246</v>
      </c>
    </row>
    <row r="1290" spans="1:7" ht="15" hidden="1" thickBot="1">
      <c r="A1290" s="302">
        <v>45680</v>
      </c>
      <c r="B1290" s="304">
        <v>414002</v>
      </c>
      <c r="C1290" s="303"/>
      <c r="D1290" s="305" t="s">
        <v>1410</v>
      </c>
      <c r="E1290" s="304">
        <v>137405865</v>
      </c>
      <c r="F1290" s="305">
        <v>0</v>
      </c>
      <c r="G1290" s="305" t="s">
        <v>1246</v>
      </c>
    </row>
    <row r="1291" spans="1:7" ht="15" hidden="1" thickBot="1">
      <c r="A1291" s="302">
        <v>45680</v>
      </c>
      <c r="B1291" s="304">
        <v>311425</v>
      </c>
      <c r="C1291" s="303"/>
      <c r="D1291" s="305" t="s">
        <v>1319</v>
      </c>
      <c r="E1291" s="304">
        <v>134890471</v>
      </c>
      <c r="F1291" s="305">
        <v>25536754</v>
      </c>
      <c r="G1291" s="305" t="s">
        <v>1246</v>
      </c>
    </row>
    <row r="1292" spans="1:7" ht="15" hidden="1" thickBot="1">
      <c r="A1292" s="302">
        <v>45680</v>
      </c>
      <c r="B1292" s="304">
        <v>72611</v>
      </c>
      <c r="C1292" s="303"/>
      <c r="D1292" s="305" t="s">
        <v>1410</v>
      </c>
      <c r="E1292" s="304">
        <v>136991863</v>
      </c>
      <c r="F1292" s="305">
        <v>0</v>
      </c>
      <c r="G1292" s="305" t="s">
        <v>1246</v>
      </c>
    </row>
    <row r="1293" spans="1:7" ht="15" hidden="1" thickBot="1">
      <c r="A1293" s="302">
        <v>45680</v>
      </c>
      <c r="B1293" s="304">
        <v>6000</v>
      </c>
      <c r="C1293" s="303"/>
      <c r="D1293" s="305" t="s">
        <v>1495</v>
      </c>
      <c r="E1293" s="304">
        <v>137973075</v>
      </c>
      <c r="F1293" s="305">
        <v>0</v>
      </c>
      <c r="G1293" s="305" t="s">
        <v>1246</v>
      </c>
    </row>
    <row r="1294" spans="1:7" ht="15" hidden="1" thickBot="1">
      <c r="A1294" s="302">
        <v>45681</v>
      </c>
      <c r="B1294" s="303"/>
      <c r="C1294" s="304">
        <v>870160</v>
      </c>
      <c r="D1294" s="305" t="s">
        <v>1489</v>
      </c>
      <c r="E1294" s="304">
        <v>132031995</v>
      </c>
      <c r="F1294" s="305">
        <v>0</v>
      </c>
      <c r="G1294" s="305" t="s">
        <v>1248</v>
      </c>
    </row>
    <row r="1295" spans="1:7" ht="15" hidden="1" thickBot="1">
      <c r="A1295" s="302">
        <v>45681</v>
      </c>
      <c r="B1295" s="303"/>
      <c r="C1295" s="304">
        <v>139990</v>
      </c>
      <c r="D1295" s="305" t="s">
        <v>1359</v>
      </c>
      <c r="E1295" s="304">
        <v>96539813</v>
      </c>
      <c r="F1295" s="305">
        <v>745577150</v>
      </c>
      <c r="G1295" s="305" t="s">
        <v>1264</v>
      </c>
    </row>
    <row r="1296" spans="1:7" ht="15" hidden="1" thickBot="1">
      <c r="A1296" s="302">
        <v>45681</v>
      </c>
      <c r="B1296" s="304">
        <v>979930</v>
      </c>
      <c r="C1296" s="303"/>
      <c r="D1296" s="305" t="s">
        <v>1345</v>
      </c>
      <c r="E1296" s="304">
        <v>133011925</v>
      </c>
      <c r="F1296" s="305">
        <v>585023711</v>
      </c>
      <c r="G1296" s="305" t="s">
        <v>1248</v>
      </c>
    </row>
    <row r="1297" spans="1:7" ht="15" hidden="1" thickBot="1">
      <c r="A1297" s="302">
        <v>45681</v>
      </c>
      <c r="B1297" s="304">
        <v>139990</v>
      </c>
      <c r="C1297" s="303"/>
      <c r="D1297" s="305" t="s">
        <v>1345</v>
      </c>
      <c r="E1297" s="304">
        <v>133151915</v>
      </c>
      <c r="F1297" s="305">
        <v>305023657</v>
      </c>
      <c r="G1297" s="305" t="s">
        <v>1248</v>
      </c>
    </row>
    <row r="1298" spans="1:7" ht="15" hidden="1" thickBot="1">
      <c r="A1298" s="302">
        <v>45684</v>
      </c>
      <c r="B1298" s="304">
        <v>13816751</v>
      </c>
      <c r="C1298" s="303"/>
      <c r="D1298" s="305" t="s">
        <v>1293</v>
      </c>
      <c r="E1298" s="304">
        <v>132902155</v>
      </c>
      <c r="F1298" s="305">
        <v>0</v>
      </c>
      <c r="G1298" s="305" t="s">
        <v>1246</v>
      </c>
    </row>
    <row r="1299" spans="1:7" ht="15" hidden="1" thickBot="1">
      <c r="A1299" s="302">
        <v>45684</v>
      </c>
      <c r="B1299" s="304">
        <v>8553720</v>
      </c>
      <c r="C1299" s="303"/>
      <c r="D1299" s="305" t="s">
        <v>1377</v>
      </c>
      <c r="E1299" s="304">
        <v>113724948</v>
      </c>
      <c r="F1299" s="305">
        <v>75139934</v>
      </c>
      <c r="G1299" s="305" t="s">
        <v>1246</v>
      </c>
    </row>
    <row r="1300" spans="1:7" ht="15" hidden="1" thickBot="1">
      <c r="A1300" s="302">
        <v>45684</v>
      </c>
      <c r="B1300" s="304">
        <v>3968156</v>
      </c>
      <c r="C1300" s="303"/>
      <c r="D1300" s="305" t="s">
        <v>1383</v>
      </c>
      <c r="E1300" s="304">
        <v>119085404</v>
      </c>
      <c r="F1300" s="305">
        <v>0</v>
      </c>
      <c r="G1300" s="305" t="s">
        <v>1246</v>
      </c>
    </row>
    <row r="1301" spans="1:7" ht="15" hidden="1" thickBot="1">
      <c r="A1301" s="302">
        <v>45684</v>
      </c>
      <c r="B1301" s="304">
        <v>1900382</v>
      </c>
      <c r="C1301" s="303"/>
      <c r="D1301" s="305" t="s">
        <v>1387</v>
      </c>
      <c r="E1301" s="304">
        <v>101524772</v>
      </c>
      <c r="F1301" s="305">
        <v>1702947</v>
      </c>
      <c r="G1301" s="305" t="s">
        <v>1246</v>
      </c>
    </row>
    <row r="1302" spans="1:7" ht="15" hidden="1" thickBot="1">
      <c r="A1302" s="302">
        <v>45684</v>
      </c>
      <c r="B1302" s="304">
        <v>1688466</v>
      </c>
      <c r="C1302" s="303"/>
      <c r="D1302" s="305" t="s">
        <v>1387</v>
      </c>
      <c r="E1302" s="304">
        <v>103213238</v>
      </c>
      <c r="F1302" s="305">
        <v>1702947</v>
      </c>
      <c r="G1302" s="305" t="s">
        <v>1246</v>
      </c>
    </row>
    <row r="1303" spans="1:7" ht="15" hidden="1" thickBot="1">
      <c r="A1303" s="302">
        <v>45684</v>
      </c>
      <c r="B1303" s="304">
        <v>1392300</v>
      </c>
      <c r="C1303" s="303"/>
      <c r="D1303" s="305" t="s">
        <v>1377</v>
      </c>
      <c r="E1303" s="304">
        <v>115117248</v>
      </c>
      <c r="F1303" s="305">
        <v>75139934</v>
      </c>
      <c r="G1303" s="305" t="s">
        <v>1246</v>
      </c>
    </row>
    <row r="1304" spans="1:7" ht="15" hidden="1" thickBot="1">
      <c r="A1304" s="302">
        <v>45684</v>
      </c>
      <c r="B1304" s="304">
        <v>1354875</v>
      </c>
      <c r="C1304" s="303"/>
      <c r="D1304" s="305" t="s">
        <v>1387</v>
      </c>
      <c r="E1304" s="304">
        <v>98658381</v>
      </c>
      <c r="F1304" s="305">
        <v>1702947</v>
      </c>
      <c r="G1304" s="305" t="s">
        <v>1246</v>
      </c>
    </row>
    <row r="1305" spans="1:7" ht="15" hidden="1" thickBot="1">
      <c r="A1305" s="302">
        <v>45684</v>
      </c>
      <c r="B1305" s="304">
        <v>1100012</v>
      </c>
      <c r="C1305" s="303"/>
      <c r="D1305" s="305" t="s">
        <v>1423</v>
      </c>
      <c r="E1305" s="304">
        <v>105171228</v>
      </c>
      <c r="F1305" s="305">
        <v>95308244</v>
      </c>
      <c r="G1305" s="305" t="s">
        <v>1246</v>
      </c>
    </row>
    <row r="1306" spans="1:7" ht="15" hidden="1" thickBot="1">
      <c r="A1306" s="302">
        <v>45684</v>
      </c>
      <c r="B1306" s="304">
        <v>763693</v>
      </c>
      <c r="C1306" s="303"/>
      <c r="D1306" s="305" t="s">
        <v>1387</v>
      </c>
      <c r="E1306" s="304">
        <v>97303506</v>
      </c>
      <c r="F1306" s="305">
        <v>1702947</v>
      </c>
      <c r="G1306" s="305" t="s">
        <v>1246</v>
      </c>
    </row>
    <row r="1307" spans="1:7" ht="15" hidden="1" thickBot="1">
      <c r="A1307" s="302">
        <v>45684</v>
      </c>
      <c r="B1307" s="304">
        <v>528145</v>
      </c>
      <c r="C1307" s="303"/>
      <c r="D1307" s="305" t="s">
        <v>1387</v>
      </c>
      <c r="E1307" s="304">
        <v>99381761</v>
      </c>
      <c r="F1307" s="305">
        <v>1702947</v>
      </c>
      <c r="G1307" s="305" t="s">
        <v>1246</v>
      </c>
    </row>
    <row r="1308" spans="1:7" ht="15" hidden="1" thickBot="1">
      <c r="A1308" s="302">
        <v>45684</v>
      </c>
      <c r="B1308" s="304">
        <v>439912</v>
      </c>
      <c r="C1308" s="303"/>
      <c r="D1308" s="305" t="s">
        <v>1387</v>
      </c>
      <c r="E1308" s="304">
        <v>103771216</v>
      </c>
      <c r="F1308" s="305">
        <v>1702947</v>
      </c>
      <c r="G1308" s="305" t="s">
        <v>1246</v>
      </c>
    </row>
    <row r="1309" spans="1:7" ht="15" hidden="1" thickBot="1">
      <c r="A1309" s="302">
        <v>45684</v>
      </c>
      <c r="B1309" s="304">
        <v>300000</v>
      </c>
      <c r="C1309" s="303"/>
      <c r="D1309" s="305" t="s">
        <v>1413</v>
      </c>
      <c r="E1309" s="304">
        <v>104071216</v>
      </c>
      <c r="F1309" s="305">
        <v>0</v>
      </c>
      <c r="G1309" s="305" t="s">
        <v>1246</v>
      </c>
    </row>
    <row r="1310" spans="1:7" ht="15" hidden="1" thickBot="1">
      <c r="A1310" s="302">
        <v>45684</v>
      </c>
      <c r="B1310" s="304">
        <v>242629</v>
      </c>
      <c r="C1310" s="303"/>
      <c r="D1310" s="305" t="s">
        <v>1387</v>
      </c>
      <c r="E1310" s="304">
        <v>99624390</v>
      </c>
      <c r="F1310" s="305">
        <v>1702947</v>
      </c>
      <c r="G1310" s="305" t="s">
        <v>1246</v>
      </c>
    </row>
    <row r="1311" spans="1:7" ht="15" hidden="1" thickBot="1">
      <c r="A1311" s="302">
        <v>45684</v>
      </c>
      <c r="B1311" s="304">
        <v>195235</v>
      </c>
      <c r="C1311" s="303"/>
      <c r="D1311" s="305" t="s">
        <v>1387</v>
      </c>
      <c r="E1311" s="304">
        <v>98853616</v>
      </c>
      <c r="F1311" s="305">
        <v>1702947</v>
      </c>
      <c r="G1311" s="305" t="s">
        <v>1246</v>
      </c>
    </row>
    <row r="1312" spans="1:7" ht="15" hidden="1" thickBot="1">
      <c r="A1312" s="302">
        <v>45684</v>
      </c>
      <c r="B1312" s="304">
        <v>118066</v>
      </c>
      <c r="C1312" s="303"/>
      <c r="D1312" s="305" t="s">
        <v>1387</v>
      </c>
      <c r="E1312" s="304">
        <v>103331304</v>
      </c>
      <c r="F1312" s="305">
        <v>1702947</v>
      </c>
      <c r="G1312" s="305" t="s">
        <v>1246</v>
      </c>
    </row>
    <row r="1313" spans="1:7" ht="15" hidden="1" thickBot="1">
      <c r="A1313" s="302">
        <v>45685</v>
      </c>
      <c r="B1313" s="304">
        <v>9768950</v>
      </c>
      <c r="C1313" s="303"/>
      <c r="D1313" s="305" t="s">
        <v>1496</v>
      </c>
      <c r="E1313" s="304">
        <v>79784636</v>
      </c>
      <c r="F1313" s="305">
        <v>76337195</v>
      </c>
      <c r="G1313" s="305" t="s">
        <v>1246</v>
      </c>
    </row>
    <row r="1314" spans="1:7" ht="15" hidden="1" thickBot="1">
      <c r="A1314" s="302">
        <v>45685</v>
      </c>
      <c r="B1314" s="304">
        <v>7000000</v>
      </c>
      <c r="C1314" s="303"/>
      <c r="D1314" s="305" t="s">
        <v>1355</v>
      </c>
      <c r="E1314" s="304">
        <v>96679803</v>
      </c>
      <c r="F1314" s="305">
        <v>0</v>
      </c>
      <c r="G1314" s="305" t="s">
        <v>1246</v>
      </c>
    </row>
    <row r="1315" spans="1:7" ht="15" hidden="1" thickBot="1">
      <c r="A1315" s="302">
        <v>45685</v>
      </c>
      <c r="B1315" s="304">
        <v>3899991</v>
      </c>
      <c r="C1315" s="303"/>
      <c r="D1315" s="305" t="s">
        <v>1497</v>
      </c>
      <c r="E1315" s="304">
        <v>69351995</v>
      </c>
      <c r="F1315" s="305">
        <v>69941036</v>
      </c>
      <c r="G1315" s="305" t="s">
        <v>1246</v>
      </c>
    </row>
    <row r="1316" spans="1:7" ht="15" hidden="1" thickBot="1">
      <c r="A1316" s="302">
        <v>45685</v>
      </c>
      <c r="B1316" s="304">
        <v>3000000</v>
      </c>
      <c r="C1316" s="303"/>
      <c r="D1316" s="305" t="s">
        <v>1474</v>
      </c>
      <c r="E1316" s="304">
        <v>89679803</v>
      </c>
      <c r="F1316" s="305">
        <v>0</v>
      </c>
      <c r="G1316" s="305" t="s">
        <v>1246</v>
      </c>
    </row>
    <row r="1317" spans="1:7" ht="15" hidden="1" thickBot="1">
      <c r="A1317" s="302">
        <v>45685</v>
      </c>
      <c r="B1317" s="304">
        <v>2674947</v>
      </c>
      <c r="C1317" s="303"/>
      <c r="D1317" s="305" t="s">
        <v>1498</v>
      </c>
      <c r="E1317" s="304">
        <v>84293855</v>
      </c>
      <c r="F1317" s="305">
        <v>0</v>
      </c>
      <c r="G1317" s="305" t="s">
        <v>1246</v>
      </c>
    </row>
    <row r="1318" spans="1:7" ht="15" hidden="1" thickBot="1">
      <c r="A1318" s="302">
        <v>45685</v>
      </c>
      <c r="B1318" s="304">
        <v>1420527</v>
      </c>
      <c r="C1318" s="303"/>
      <c r="D1318" s="305" t="s">
        <v>1303</v>
      </c>
      <c r="E1318" s="304">
        <v>86679803</v>
      </c>
      <c r="F1318" s="305">
        <v>0</v>
      </c>
      <c r="G1318" s="305" t="s">
        <v>1246</v>
      </c>
    </row>
    <row r="1319" spans="1:7" ht="15" hidden="1" thickBot="1">
      <c r="A1319" s="302">
        <v>45685</v>
      </c>
      <c r="B1319" s="304">
        <v>763693</v>
      </c>
      <c r="C1319" s="303"/>
      <c r="D1319" s="305" t="s">
        <v>1498</v>
      </c>
      <c r="E1319" s="304">
        <v>80948026</v>
      </c>
      <c r="F1319" s="305">
        <v>0</v>
      </c>
      <c r="G1319" s="305" t="s">
        <v>1246</v>
      </c>
    </row>
    <row r="1320" spans="1:7" ht="15" hidden="1" thickBot="1">
      <c r="A1320" s="302">
        <v>45685</v>
      </c>
      <c r="B1320" s="304">
        <v>562408</v>
      </c>
      <c r="C1320" s="303"/>
      <c r="D1320" s="305" t="s">
        <v>1303</v>
      </c>
      <c r="E1320" s="304">
        <v>70015686</v>
      </c>
      <c r="F1320" s="305">
        <v>0</v>
      </c>
      <c r="G1320" s="305" t="s">
        <v>1246</v>
      </c>
    </row>
    <row r="1321" spans="1:7" ht="15" hidden="1" thickBot="1">
      <c r="A1321" s="302">
        <v>45685</v>
      </c>
      <c r="B1321" s="304">
        <v>510260</v>
      </c>
      <c r="C1321" s="303"/>
      <c r="D1321" s="305" t="s">
        <v>1498</v>
      </c>
      <c r="E1321" s="304">
        <v>84804115</v>
      </c>
      <c r="F1321" s="305">
        <v>0</v>
      </c>
      <c r="G1321" s="305" t="s">
        <v>1246</v>
      </c>
    </row>
    <row r="1322" spans="1:7" ht="15" hidden="1" thickBot="1">
      <c r="A1322" s="302">
        <v>45685</v>
      </c>
      <c r="B1322" s="304">
        <v>399697</v>
      </c>
      <c r="C1322" s="303"/>
      <c r="D1322" s="305" t="s">
        <v>1498</v>
      </c>
      <c r="E1322" s="304">
        <v>80184333</v>
      </c>
      <c r="F1322" s="305">
        <v>0</v>
      </c>
      <c r="G1322" s="305" t="s">
        <v>1246</v>
      </c>
    </row>
    <row r="1323" spans="1:7" ht="15" hidden="1" thickBot="1">
      <c r="A1323" s="302">
        <v>45685</v>
      </c>
      <c r="B1323" s="304">
        <v>300000</v>
      </c>
      <c r="C1323" s="303"/>
      <c r="D1323" s="305" t="s">
        <v>1413</v>
      </c>
      <c r="E1323" s="304">
        <v>85259276</v>
      </c>
      <c r="F1323" s="305">
        <v>0</v>
      </c>
      <c r="G1323" s="305" t="s">
        <v>1246</v>
      </c>
    </row>
    <row r="1324" spans="1:7" ht="15" hidden="1" thickBot="1">
      <c r="A1324" s="302">
        <v>45685</v>
      </c>
      <c r="B1324" s="304">
        <v>263020</v>
      </c>
      <c r="C1324" s="303"/>
      <c r="D1324" s="305" t="s">
        <v>1498</v>
      </c>
      <c r="E1324" s="304">
        <v>81618908</v>
      </c>
      <c r="F1324" s="305">
        <v>0</v>
      </c>
      <c r="G1324" s="305" t="s">
        <v>1246</v>
      </c>
    </row>
    <row r="1325" spans="1:7" ht="15" hidden="1" thickBot="1">
      <c r="A1325" s="302">
        <v>45685</v>
      </c>
      <c r="B1325" s="304">
        <v>254309</v>
      </c>
      <c r="C1325" s="303"/>
      <c r="D1325" s="305" t="s">
        <v>1498</v>
      </c>
      <c r="E1325" s="304">
        <v>81202335</v>
      </c>
      <c r="F1325" s="305">
        <v>0</v>
      </c>
      <c r="G1325" s="305" t="s">
        <v>1246</v>
      </c>
    </row>
    <row r="1326" spans="1:7" ht="15" hidden="1" thickBot="1">
      <c r="A1326" s="302">
        <v>45685</v>
      </c>
      <c r="B1326" s="304">
        <v>155161</v>
      </c>
      <c r="C1326" s="303"/>
      <c r="D1326" s="305" t="s">
        <v>1498</v>
      </c>
      <c r="E1326" s="304">
        <v>84959276</v>
      </c>
      <c r="F1326" s="305">
        <v>0</v>
      </c>
      <c r="G1326" s="305" t="s">
        <v>1246</v>
      </c>
    </row>
    <row r="1327" spans="1:7" ht="15" hidden="1" thickBot="1">
      <c r="A1327" s="302">
        <v>45685</v>
      </c>
      <c r="B1327" s="304">
        <v>153553</v>
      </c>
      <c r="C1327" s="303"/>
      <c r="D1327" s="305" t="s">
        <v>1498</v>
      </c>
      <c r="E1327" s="304">
        <v>81355888</v>
      </c>
      <c r="F1327" s="305">
        <v>0</v>
      </c>
      <c r="G1327" s="305" t="s">
        <v>1246</v>
      </c>
    </row>
    <row r="1328" spans="1:7" ht="15" hidden="1" thickBot="1">
      <c r="A1328" s="302">
        <v>45685</v>
      </c>
      <c r="B1328" s="304">
        <v>69362</v>
      </c>
      <c r="C1328" s="303"/>
      <c r="D1328" s="305" t="s">
        <v>1461</v>
      </c>
      <c r="E1328" s="304">
        <v>69421357</v>
      </c>
      <c r="F1328" s="305">
        <v>0</v>
      </c>
      <c r="G1328" s="305" t="s">
        <v>1246</v>
      </c>
    </row>
    <row r="1329" spans="1:7" ht="15" hidden="1" thickBot="1">
      <c r="A1329" s="302">
        <v>45685</v>
      </c>
      <c r="B1329" s="304">
        <v>31921</v>
      </c>
      <c r="C1329" s="303"/>
      <c r="D1329" s="305" t="s">
        <v>1461</v>
      </c>
      <c r="E1329" s="304">
        <v>69453278</v>
      </c>
      <c r="F1329" s="305">
        <v>0</v>
      </c>
      <c r="G1329" s="305" t="s">
        <v>1246</v>
      </c>
    </row>
    <row r="1330" spans="1:7" ht="15" hidden="1" thickBot="1">
      <c r="A1330" s="302">
        <v>45686</v>
      </c>
      <c r="B1330" s="303"/>
      <c r="C1330" s="304">
        <v>763693</v>
      </c>
      <c r="D1330" s="305" t="s">
        <v>1499</v>
      </c>
      <c r="E1330" s="304">
        <v>65452004</v>
      </c>
      <c r="F1330" s="305">
        <v>0</v>
      </c>
      <c r="G1330" s="305" t="s">
        <v>1246</v>
      </c>
    </row>
    <row r="1331" spans="1:7" ht="15" hidden="1" thickBot="1">
      <c r="A1331" s="302">
        <v>45686</v>
      </c>
      <c r="B1331" s="304">
        <v>19015</v>
      </c>
      <c r="C1331" s="303"/>
      <c r="D1331" s="305" t="s">
        <v>1315</v>
      </c>
      <c r="E1331" s="304">
        <v>66215697</v>
      </c>
      <c r="F1331" s="305">
        <v>0</v>
      </c>
      <c r="G1331" s="305" t="s">
        <v>1246</v>
      </c>
    </row>
    <row r="1332" spans="1:7" ht="15" hidden="1" thickBot="1">
      <c r="A1332" s="302">
        <v>45691</v>
      </c>
      <c r="B1332" s="304">
        <v>7000000</v>
      </c>
      <c r="C1332" s="303"/>
      <c r="D1332" s="305" t="s">
        <v>1332</v>
      </c>
      <c r="E1332" s="304">
        <v>46225160</v>
      </c>
      <c r="F1332" s="305">
        <v>0</v>
      </c>
      <c r="G1332" s="305" t="s">
        <v>1246</v>
      </c>
    </row>
    <row r="1333" spans="1:7" ht="15" hidden="1" thickBot="1">
      <c r="A1333" s="302">
        <v>45691</v>
      </c>
      <c r="B1333" s="304">
        <v>5762865</v>
      </c>
      <c r="C1333" s="303"/>
      <c r="D1333" s="305" t="s">
        <v>1307</v>
      </c>
      <c r="E1333" s="304">
        <v>62145837</v>
      </c>
      <c r="F1333" s="305">
        <v>61329170</v>
      </c>
      <c r="G1333" s="305" t="s">
        <v>1246</v>
      </c>
    </row>
    <row r="1334" spans="1:7" ht="15" hidden="1" thickBot="1">
      <c r="A1334" s="302">
        <v>45691</v>
      </c>
      <c r="B1334" s="304">
        <v>4479577</v>
      </c>
      <c r="C1334" s="303"/>
      <c r="D1334" s="305" t="s">
        <v>1332</v>
      </c>
      <c r="E1334" s="304">
        <v>39225160</v>
      </c>
      <c r="F1334" s="305">
        <v>0</v>
      </c>
      <c r="G1334" s="305" t="s">
        <v>1246</v>
      </c>
    </row>
    <row r="1335" spans="1:7" ht="15" hidden="1" thickBot="1">
      <c r="A1335" s="302">
        <v>45691</v>
      </c>
      <c r="B1335" s="304">
        <v>3119454</v>
      </c>
      <c r="C1335" s="303"/>
      <c r="D1335" s="305" t="s">
        <v>1332</v>
      </c>
      <c r="E1335" s="304">
        <v>54531159</v>
      </c>
      <c r="F1335" s="305">
        <v>0</v>
      </c>
      <c r="G1335" s="305" t="s">
        <v>1246</v>
      </c>
    </row>
    <row r="1336" spans="1:7" ht="15" hidden="1" thickBot="1">
      <c r="A1336" s="302">
        <v>45691</v>
      </c>
      <c r="B1336" s="304">
        <v>2790809</v>
      </c>
      <c r="C1336" s="303"/>
      <c r="D1336" s="305" t="s">
        <v>1332</v>
      </c>
      <c r="E1336" s="304">
        <v>49015969</v>
      </c>
      <c r="F1336" s="305">
        <v>0</v>
      </c>
      <c r="G1336" s="305" t="s">
        <v>1246</v>
      </c>
    </row>
    <row r="1337" spans="1:7" ht="15" hidden="1" thickBot="1">
      <c r="A1337" s="302">
        <v>45691</v>
      </c>
      <c r="B1337" s="304">
        <v>1851813</v>
      </c>
      <c r="C1337" s="303"/>
      <c r="D1337" s="305" t="s">
        <v>1467</v>
      </c>
      <c r="E1337" s="304">
        <v>56382972</v>
      </c>
      <c r="F1337" s="305">
        <v>4846885</v>
      </c>
      <c r="G1337" s="305" t="s">
        <v>1246</v>
      </c>
    </row>
    <row r="1338" spans="1:7" ht="15" hidden="1" thickBot="1">
      <c r="A1338" s="302">
        <v>45691</v>
      </c>
      <c r="B1338" s="304">
        <v>1679756</v>
      </c>
      <c r="C1338" s="303"/>
      <c r="D1338" s="305" t="s">
        <v>1332</v>
      </c>
      <c r="E1338" s="304">
        <v>50695725</v>
      </c>
      <c r="F1338" s="305">
        <v>0</v>
      </c>
      <c r="G1338" s="305" t="s">
        <v>1246</v>
      </c>
    </row>
    <row r="1339" spans="1:7" ht="15" hidden="1" thickBot="1">
      <c r="A1339" s="302">
        <v>45691</v>
      </c>
      <c r="B1339" s="304">
        <v>1392300</v>
      </c>
      <c r="C1339" s="303"/>
      <c r="D1339" s="305" t="s">
        <v>1377</v>
      </c>
      <c r="E1339" s="304">
        <v>66196682</v>
      </c>
      <c r="F1339" s="305">
        <v>75139934</v>
      </c>
      <c r="G1339" s="305" t="s">
        <v>1246</v>
      </c>
    </row>
    <row r="1340" spans="1:7" ht="15" hidden="1" thickBot="1">
      <c r="A1340" s="302">
        <v>45691</v>
      </c>
      <c r="B1340" s="304">
        <v>907360</v>
      </c>
      <c r="C1340" s="303"/>
      <c r="D1340" s="305" t="s">
        <v>1467</v>
      </c>
      <c r="E1340" s="304">
        <v>34745583</v>
      </c>
      <c r="F1340" s="305">
        <v>4846885</v>
      </c>
      <c r="G1340" s="305" t="s">
        <v>1246</v>
      </c>
    </row>
    <row r="1341" spans="1:7" ht="15" hidden="1" thickBot="1">
      <c r="A1341" s="302">
        <v>45691</v>
      </c>
      <c r="B1341" s="304">
        <v>744471</v>
      </c>
      <c r="C1341" s="303"/>
      <c r="D1341" s="305" t="s">
        <v>1500</v>
      </c>
      <c r="E1341" s="304">
        <v>63592682</v>
      </c>
      <c r="F1341" s="305">
        <v>0</v>
      </c>
      <c r="G1341" s="305" t="s">
        <v>1246</v>
      </c>
    </row>
    <row r="1342" spans="1:7" ht="15" hidden="1" thickBot="1">
      <c r="A1342" s="302">
        <v>45691</v>
      </c>
      <c r="B1342" s="304">
        <v>715980</v>
      </c>
      <c r="C1342" s="303"/>
      <c r="D1342" s="305" t="s">
        <v>1388</v>
      </c>
      <c r="E1342" s="304">
        <v>51411705</v>
      </c>
      <c r="F1342" s="305">
        <v>0</v>
      </c>
      <c r="G1342" s="305" t="s">
        <v>1246</v>
      </c>
    </row>
    <row r="1343" spans="1:7" ht="15" hidden="1" thickBot="1">
      <c r="A1343" s="302">
        <v>45691</v>
      </c>
      <c r="B1343" s="304">
        <v>492523</v>
      </c>
      <c r="C1343" s="303"/>
      <c r="D1343" s="305" t="s">
        <v>1500</v>
      </c>
      <c r="E1343" s="304">
        <v>64489757</v>
      </c>
      <c r="F1343" s="305">
        <v>0</v>
      </c>
      <c r="G1343" s="305" t="s">
        <v>1246</v>
      </c>
    </row>
    <row r="1344" spans="1:7" ht="15" hidden="1" thickBot="1">
      <c r="A1344" s="302">
        <v>45691</v>
      </c>
      <c r="B1344" s="304">
        <v>404552</v>
      </c>
      <c r="C1344" s="303"/>
      <c r="D1344" s="305" t="s">
        <v>1500</v>
      </c>
      <c r="E1344" s="304">
        <v>63997234</v>
      </c>
      <c r="F1344" s="305">
        <v>0</v>
      </c>
      <c r="G1344" s="305" t="s">
        <v>1246</v>
      </c>
    </row>
    <row r="1345" spans="1:7" ht="15" hidden="1" thickBot="1">
      <c r="A1345" s="302">
        <v>45691</v>
      </c>
      <c r="B1345" s="304">
        <v>314625</v>
      </c>
      <c r="C1345" s="303"/>
      <c r="D1345" s="305" t="s">
        <v>1500</v>
      </c>
      <c r="E1345" s="304">
        <v>64804382</v>
      </c>
      <c r="F1345" s="305">
        <v>0</v>
      </c>
      <c r="G1345" s="305" t="s">
        <v>1246</v>
      </c>
    </row>
    <row r="1346" spans="1:7" ht="15" hidden="1" thickBot="1">
      <c r="A1346" s="302">
        <v>45691</v>
      </c>
      <c r="B1346" s="304">
        <v>300000</v>
      </c>
      <c r="C1346" s="303"/>
      <c r="D1346" s="305" t="s">
        <v>1413</v>
      </c>
      <c r="E1346" s="304">
        <v>62848211</v>
      </c>
      <c r="F1346" s="305">
        <v>0</v>
      </c>
      <c r="G1346" s="305" t="s">
        <v>1246</v>
      </c>
    </row>
    <row r="1347" spans="1:7" ht="15" hidden="1" thickBot="1">
      <c r="A1347" s="302">
        <v>45691</v>
      </c>
      <c r="B1347" s="304">
        <v>225100</v>
      </c>
      <c r="C1347" s="303"/>
      <c r="D1347" s="305" t="s">
        <v>1307</v>
      </c>
      <c r="E1347" s="304">
        <v>62548211</v>
      </c>
      <c r="F1347" s="305">
        <v>61329170</v>
      </c>
      <c r="G1347" s="305" t="s">
        <v>1246</v>
      </c>
    </row>
    <row r="1348" spans="1:7" ht="15" hidden="1" thickBot="1">
      <c r="A1348" s="302">
        <v>45691</v>
      </c>
      <c r="B1348" s="304">
        <v>177274</v>
      </c>
      <c r="C1348" s="303"/>
      <c r="D1348" s="305" t="s">
        <v>1307</v>
      </c>
      <c r="E1348" s="304">
        <v>62323111</v>
      </c>
      <c r="F1348" s="305">
        <v>61329170</v>
      </c>
      <c r="G1348" s="305" t="s">
        <v>1246</v>
      </c>
    </row>
    <row r="1349" spans="1:7" ht="15" hidden="1" thickBot="1">
      <c r="A1349" s="302">
        <v>45692</v>
      </c>
      <c r="B1349" s="304">
        <v>590000</v>
      </c>
      <c r="C1349" s="303"/>
      <c r="D1349" s="305" t="s">
        <v>1501</v>
      </c>
      <c r="E1349" s="304">
        <v>33838223</v>
      </c>
      <c r="F1349" s="305">
        <v>0</v>
      </c>
      <c r="G1349" s="305" t="s">
        <v>1246</v>
      </c>
    </row>
    <row r="1350" spans="1:7" ht="15" hidden="1" thickBot="1">
      <c r="A1350" s="302">
        <v>45692</v>
      </c>
      <c r="B1350" s="304">
        <v>506667</v>
      </c>
      <c r="C1350" s="303"/>
      <c r="D1350" s="305" t="s">
        <v>1420</v>
      </c>
      <c r="E1350" s="304">
        <v>33158268</v>
      </c>
      <c r="F1350" s="305">
        <v>64714015</v>
      </c>
      <c r="G1350" s="305" t="s">
        <v>1246</v>
      </c>
    </row>
    <row r="1351" spans="1:7" ht="15" hidden="1" thickBot="1">
      <c r="A1351" s="302">
        <v>45692</v>
      </c>
      <c r="B1351" s="304">
        <v>89272</v>
      </c>
      <c r="C1351" s="303"/>
      <c r="D1351" s="305" t="s">
        <v>1392</v>
      </c>
      <c r="E1351" s="304">
        <v>33248223</v>
      </c>
      <c r="F1351" s="305">
        <v>377029578</v>
      </c>
      <c r="G1351" s="305" t="s">
        <v>1246</v>
      </c>
    </row>
    <row r="1352" spans="1:7" ht="15" hidden="1" thickBot="1">
      <c r="A1352" s="302">
        <v>45692</v>
      </c>
      <c r="B1352" s="304">
        <v>683</v>
      </c>
      <c r="C1352" s="303"/>
      <c r="D1352" s="305" t="s">
        <v>1433</v>
      </c>
      <c r="E1352" s="304">
        <v>33158951</v>
      </c>
      <c r="F1352" s="305">
        <v>377031078</v>
      </c>
      <c r="G1352" s="305" t="s">
        <v>1246</v>
      </c>
    </row>
    <row r="1353" spans="1:7" ht="15" hidden="1" thickBot="1">
      <c r="A1353" s="302">
        <v>45693</v>
      </c>
      <c r="B1353" s="303"/>
      <c r="C1353" s="304">
        <v>72831253</v>
      </c>
      <c r="D1353" s="305" t="s">
        <v>1376</v>
      </c>
      <c r="E1353" s="304">
        <v>22651601</v>
      </c>
      <c r="F1353" s="305">
        <v>0</v>
      </c>
      <c r="G1353" s="305" t="s">
        <v>1326</v>
      </c>
    </row>
    <row r="1354" spans="1:7" ht="15" hidden="1" thickBot="1">
      <c r="A1354" s="302">
        <v>45693</v>
      </c>
      <c r="B1354" s="304">
        <v>10000000</v>
      </c>
      <c r="C1354" s="303"/>
      <c r="D1354" s="305" t="s">
        <v>1293</v>
      </c>
      <c r="E1354" s="304">
        <v>32651601</v>
      </c>
      <c r="F1354" s="305">
        <v>0</v>
      </c>
      <c r="G1354" s="305" t="s">
        <v>1246</v>
      </c>
    </row>
    <row r="1355" spans="1:7" ht="15" hidden="1" thickBot="1">
      <c r="A1355" s="302">
        <v>45694</v>
      </c>
      <c r="B1355" s="304">
        <v>13478346</v>
      </c>
      <c r="C1355" s="303"/>
      <c r="D1355" s="305" t="s">
        <v>1293</v>
      </c>
      <c r="E1355" s="304">
        <v>95482854</v>
      </c>
      <c r="F1355" s="305">
        <v>0</v>
      </c>
      <c r="G1355" s="305" t="s">
        <v>1246</v>
      </c>
    </row>
    <row r="1356" spans="1:7" ht="15" hidden="1" thickBot="1">
      <c r="A1356" s="302">
        <v>45694</v>
      </c>
      <c r="B1356" s="304">
        <v>5592564</v>
      </c>
      <c r="C1356" s="303"/>
      <c r="D1356" s="305" t="s">
        <v>1478</v>
      </c>
      <c r="E1356" s="304">
        <v>76505104</v>
      </c>
      <c r="F1356" s="305">
        <v>72245806</v>
      </c>
      <c r="G1356" s="305" t="s">
        <v>1246</v>
      </c>
    </row>
    <row r="1357" spans="1:7" ht="15" hidden="1" thickBot="1">
      <c r="A1357" s="302">
        <v>45694</v>
      </c>
      <c r="B1357" s="304">
        <v>2499330</v>
      </c>
      <c r="C1357" s="303"/>
      <c r="D1357" s="305" t="s">
        <v>1380</v>
      </c>
      <c r="E1357" s="304">
        <v>81630608</v>
      </c>
      <c r="F1357" s="305">
        <v>62241071</v>
      </c>
      <c r="G1357" s="305" t="s">
        <v>1246</v>
      </c>
    </row>
    <row r="1358" spans="1:7" ht="15" hidden="1" thickBot="1">
      <c r="A1358" s="302">
        <v>45694</v>
      </c>
      <c r="B1358" s="304">
        <v>1111017</v>
      </c>
      <c r="C1358" s="303"/>
      <c r="D1358" s="305" t="s">
        <v>1423</v>
      </c>
      <c r="E1358" s="304">
        <v>79119388</v>
      </c>
      <c r="F1358" s="305">
        <v>95308244</v>
      </c>
      <c r="G1358" s="305" t="s">
        <v>1246</v>
      </c>
    </row>
    <row r="1359" spans="1:7" ht="15" hidden="1" thickBot="1">
      <c r="A1359" s="302">
        <v>45694</v>
      </c>
      <c r="B1359" s="304">
        <v>514836</v>
      </c>
      <c r="C1359" s="303"/>
      <c r="D1359" s="305" t="s">
        <v>1502</v>
      </c>
      <c r="E1359" s="304">
        <v>70912540</v>
      </c>
      <c r="F1359" s="305">
        <v>92038424</v>
      </c>
      <c r="G1359" s="305" t="s">
        <v>1246</v>
      </c>
    </row>
    <row r="1360" spans="1:7" ht="15" hidden="1" thickBot="1">
      <c r="A1360" s="302">
        <v>45694</v>
      </c>
      <c r="B1360" s="304">
        <v>367800</v>
      </c>
      <c r="C1360" s="303"/>
      <c r="D1360" s="305" t="s">
        <v>1312</v>
      </c>
      <c r="E1360" s="304">
        <v>77608504</v>
      </c>
      <c r="F1360" s="305">
        <v>0</v>
      </c>
      <c r="G1360" s="305" t="s">
        <v>1246</v>
      </c>
    </row>
    <row r="1361" spans="1:7" ht="15" hidden="1" thickBot="1">
      <c r="A1361" s="302">
        <v>45694</v>
      </c>
      <c r="B1361" s="304">
        <v>367800</v>
      </c>
      <c r="C1361" s="303"/>
      <c r="D1361" s="305" t="s">
        <v>1312</v>
      </c>
      <c r="E1361" s="304">
        <v>77240704</v>
      </c>
      <c r="F1361" s="305">
        <v>0</v>
      </c>
      <c r="G1361" s="305" t="s">
        <v>1246</v>
      </c>
    </row>
    <row r="1362" spans="1:7" ht="15" hidden="1" thickBot="1">
      <c r="A1362" s="302">
        <v>45694</v>
      </c>
      <c r="B1362" s="304">
        <v>367800</v>
      </c>
      <c r="C1362" s="303"/>
      <c r="D1362" s="305" t="s">
        <v>1312</v>
      </c>
      <c r="E1362" s="304">
        <v>76872904</v>
      </c>
      <c r="F1362" s="305">
        <v>0</v>
      </c>
      <c r="G1362" s="305" t="s">
        <v>1246</v>
      </c>
    </row>
    <row r="1363" spans="1:7" ht="15" hidden="1" thickBot="1">
      <c r="A1363" s="302">
        <v>45694</v>
      </c>
      <c r="B1363" s="304">
        <v>300000</v>
      </c>
      <c r="C1363" s="303"/>
      <c r="D1363" s="305" t="s">
        <v>1413</v>
      </c>
      <c r="E1363" s="304">
        <v>77908504</v>
      </c>
      <c r="F1363" s="305">
        <v>0</v>
      </c>
      <c r="G1363" s="305" t="s">
        <v>1246</v>
      </c>
    </row>
    <row r="1364" spans="1:7" ht="15" hidden="1" thickBot="1">
      <c r="A1364" s="302">
        <v>45694</v>
      </c>
      <c r="B1364" s="304">
        <v>190000</v>
      </c>
      <c r="C1364" s="303"/>
      <c r="D1364" s="305" t="s">
        <v>1449</v>
      </c>
      <c r="E1364" s="304">
        <v>82004508</v>
      </c>
      <c r="F1364" s="305">
        <v>70738201</v>
      </c>
      <c r="G1364" s="305" t="s">
        <v>1246</v>
      </c>
    </row>
    <row r="1365" spans="1:7" ht="15" hidden="1" thickBot="1">
      <c r="A1365" s="302">
        <v>45694</v>
      </c>
      <c r="B1365" s="304">
        <v>183900</v>
      </c>
      <c r="C1365" s="303"/>
      <c r="D1365" s="305" t="s">
        <v>1312</v>
      </c>
      <c r="E1365" s="304">
        <v>81814508</v>
      </c>
      <c r="F1365" s="305">
        <v>0</v>
      </c>
      <c r="G1365" s="305" t="s">
        <v>1246</v>
      </c>
    </row>
    <row r="1366" spans="1:7" ht="15" hidden="1" thickBot="1">
      <c r="A1366" s="302">
        <v>45694</v>
      </c>
      <c r="B1366" s="304">
        <v>99867</v>
      </c>
      <c r="C1366" s="303"/>
      <c r="D1366" s="305" t="s">
        <v>1303</v>
      </c>
      <c r="E1366" s="304">
        <v>78008371</v>
      </c>
      <c r="F1366" s="305">
        <v>0</v>
      </c>
      <c r="G1366" s="305" t="s">
        <v>1246</v>
      </c>
    </row>
    <row r="1367" spans="1:7" ht="15" hidden="1" thickBot="1">
      <c r="A1367" s="302">
        <v>45694</v>
      </c>
      <c r="B1367" s="304">
        <v>11890</v>
      </c>
      <c r="C1367" s="303"/>
      <c r="D1367" s="305" t="s">
        <v>1348</v>
      </c>
      <c r="E1367" s="304">
        <v>79131278</v>
      </c>
      <c r="F1367" s="305">
        <v>0</v>
      </c>
      <c r="G1367" s="305" t="s">
        <v>1246</v>
      </c>
    </row>
    <row r="1368" spans="1:7" ht="15" hidden="1" thickBot="1">
      <c r="A1368" s="302">
        <v>45695</v>
      </c>
      <c r="B1368" s="304">
        <v>15000000</v>
      </c>
      <c r="C1368" s="303"/>
      <c r="D1368" s="305" t="s">
        <v>1288</v>
      </c>
      <c r="E1368" s="304">
        <v>40584150</v>
      </c>
      <c r="F1368" s="305">
        <v>61603875</v>
      </c>
      <c r="G1368" s="305" t="s">
        <v>1246</v>
      </c>
    </row>
    <row r="1369" spans="1:7" ht="15" hidden="1" thickBot="1">
      <c r="A1369" s="302">
        <v>45695</v>
      </c>
      <c r="B1369" s="304">
        <v>14224991</v>
      </c>
      <c r="C1369" s="303"/>
      <c r="D1369" s="305" t="s">
        <v>1387</v>
      </c>
      <c r="E1369" s="304">
        <v>70397704</v>
      </c>
      <c r="F1369" s="305">
        <v>1702947</v>
      </c>
      <c r="G1369" s="305" t="s">
        <v>1246</v>
      </c>
    </row>
    <row r="1370" spans="1:7" ht="15" hidden="1" thickBot="1">
      <c r="A1370" s="302">
        <v>45695</v>
      </c>
      <c r="B1370" s="304">
        <v>4872707</v>
      </c>
      <c r="C1370" s="303"/>
      <c r="D1370" s="305" t="s">
        <v>1457</v>
      </c>
      <c r="E1370" s="304">
        <v>49987651</v>
      </c>
      <c r="F1370" s="305">
        <v>0</v>
      </c>
      <c r="G1370" s="305" t="s">
        <v>1246</v>
      </c>
    </row>
    <row r="1371" spans="1:7" ht="15" hidden="1" thickBot="1">
      <c r="A1371" s="302">
        <v>45695</v>
      </c>
      <c r="B1371" s="304">
        <v>4784771</v>
      </c>
      <c r="C1371" s="303"/>
      <c r="D1371" s="305" t="s">
        <v>1465</v>
      </c>
      <c r="E1371" s="304">
        <v>55312395</v>
      </c>
      <c r="F1371" s="305">
        <v>0</v>
      </c>
      <c r="G1371" s="305" t="s">
        <v>1246</v>
      </c>
    </row>
    <row r="1372" spans="1:7" ht="15" hidden="1" thickBot="1">
      <c r="A1372" s="302">
        <v>45695</v>
      </c>
      <c r="B1372" s="304">
        <v>4530794</v>
      </c>
      <c r="C1372" s="303"/>
      <c r="D1372" s="305" t="s">
        <v>1288</v>
      </c>
      <c r="E1372" s="304">
        <v>45114944</v>
      </c>
      <c r="F1372" s="305">
        <v>61603875</v>
      </c>
      <c r="G1372" s="305" t="s">
        <v>1246</v>
      </c>
    </row>
    <row r="1373" spans="1:7" ht="15" hidden="1" thickBot="1">
      <c r="A1373" s="302">
        <v>45695</v>
      </c>
      <c r="B1373" s="304">
        <v>795070</v>
      </c>
      <c r="C1373" s="303"/>
      <c r="D1373" s="305" t="s">
        <v>1435</v>
      </c>
      <c r="E1373" s="304">
        <v>56107465</v>
      </c>
      <c r="F1373" s="305">
        <v>0</v>
      </c>
      <c r="G1373" s="305" t="s">
        <v>1246</v>
      </c>
    </row>
    <row r="1374" spans="1:7" ht="15" hidden="1" thickBot="1">
      <c r="A1374" s="302">
        <v>45695</v>
      </c>
      <c r="B1374" s="304">
        <v>539973</v>
      </c>
      <c r="C1374" s="303"/>
      <c r="D1374" s="305" t="s">
        <v>1457</v>
      </c>
      <c r="E1374" s="304">
        <v>50527624</v>
      </c>
      <c r="F1374" s="305">
        <v>0</v>
      </c>
      <c r="G1374" s="305" t="s">
        <v>1246</v>
      </c>
    </row>
    <row r="1375" spans="1:7" ht="15" hidden="1" thickBot="1">
      <c r="A1375" s="302">
        <v>45695</v>
      </c>
      <c r="B1375" s="304">
        <v>65248</v>
      </c>
      <c r="C1375" s="303"/>
      <c r="D1375" s="305" t="s">
        <v>1310</v>
      </c>
      <c r="E1375" s="304">
        <v>56172713</v>
      </c>
      <c r="F1375" s="305">
        <v>71728390</v>
      </c>
      <c r="G1375" s="305" t="s">
        <v>1246</v>
      </c>
    </row>
    <row r="1376" spans="1:7" ht="15" hidden="1" thickBot="1">
      <c r="A1376" s="302">
        <v>45698</v>
      </c>
      <c r="B1376" s="303"/>
      <c r="C1376" s="304">
        <v>50000000</v>
      </c>
      <c r="D1376" s="305" t="s">
        <v>1426</v>
      </c>
      <c r="E1376" s="304">
        <v>27190277</v>
      </c>
      <c r="F1376" s="305">
        <v>0</v>
      </c>
      <c r="G1376" s="305" t="s">
        <v>1246</v>
      </c>
    </row>
    <row r="1377" spans="1:7" ht="15" hidden="1" thickBot="1">
      <c r="A1377" s="302">
        <v>45698</v>
      </c>
      <c r="B1377" s="303"/>
      <c r="C1377" s="304">
        <v>50000000</v>
      </c>
      <c r="D1377" s="305" t="s">
        <v>1426</v>
      </c>
      <c r="E1377" s="304">
        <v>77190277</v>
      </c>
      <c r="F1377" s="305">
        <v>0</v>
      </c>
      <c r="G1377" s="305" t="s">
        <v>1246</v>
      </c>
    </row>
    <row r="1378" spans="1:7" ht="15" hidden="1" thickBot="1">
      <c r="A1378" s="302">
        <v>45698</v>
      </c>
      <c r="B1378" s="303"/>
      <c r="C1378" s="304">
        <v>50000000</v>
      </c>
      <c r="D1378" s="305" t="s">
        <v>1426</v>
      </c>
      <c r="E1378" s="304">
        <v>127190277</v>
      </c>
      <c r="F1378" s="305">
        <v>0</v>
      </c>
      <c r="G1378" s="305" t="s">
        <v>1246</v>
      </c>
    </row>
    <row r="1379" spans="1:7" ht="15" hidden="1" thickBot="1">
      <c r="A1379" s="302">
        <v>45698</v>
      </c>
      <c r="B1379" s="303"/>
      <c r="C1379" s="304">
        <v>6569862</v>
      </c>
      <c r="D1379" s="305" t="s">
        <v>1426</v>
      </c>
      <c r="E1379" s="304">
        <v>20620415</v>
      </c>
      <c r="F1379" s="305">
        <v>0</v>
      </c>
      <c r="G1379" s="305" t="s">
        <v>1246</v>
      </c>
    </row>
    <row r="1380" spans="1:7" ht="15" hidden="1" thickBot="1">
      <c r="A1380" s="302">
        <v>45698</v>
      </c>
      <c r="B1380" s="303"/>
      <c r="C1380" s="304">
        <v>1392300</v>
      </c>
      <c r="D1380" s="305" t="s">
        <v>1503</v>
      </c>
      <c r="E1380" s="304">
        <v>175001858</v>
      </c>
      <c r="F1380" s="305">
        <v>0</v>
      </c>
      <c r="G1380" s="305" t="s">
        <v>1246</v>
      </c>
    </row>
    <row r="1381" spans="1:7" ht="15" hidden="1" thickBot="1">
      <c r="A1381" s="302">
        <v>45698</v>
      </c>
      <c r="B1381" s="304">
        <v>1032082</v>
      </c>
      <c r="C1381" s="303"/>
      <c r="D1381" s="305" t="s">
        <v>1300</v>
      </c>
      <c r="E1381" s="304">
        <v>24829018</v>
      </c>
      <c r="F1381" s="305">
        <v>0</v>
      </c>
      <c r="G1381" s="305" t="s">
        <v>1246</v>
      </c>
    </row>
    <row r="1382" spans="1:7" ht="15" hidden="1" thickBot="1">
      <c r="A1382" s="302">
        <v>45698</v>
      </c>
      <c r="B1382" s="304">
        <v>1031236</v>
      </c>
      <c r="C1382" s="303"/>
      <c r="D1382" s="305" t="s">
        <v>1300</v>
      </c>
      <c r="E1382" s="304">
        <v>23796936</v>
      </c>
      <c r="F1382" s="305">
        <v>0</v>
      </c>
      <c r="G1382" s="305" t="s">
        <v>1246</v>
      </c>
    </row>
    <row r="1383" spans="1:7" ht="15" hidden="1" thickBot="1">
      <c r="A1383" s="302">
        <v>45698</v>
      </c>
      <c r="B1383" s="304">
        <v>968206</v>
      </c>
      <c r="C1383" s="303"/>
      <c r="D1383" s="305" t="s">
        <v>1380</v>
      </c>
      <c r="E1383" s="304">
        <v>176509002</v>
      </c>
      <c r="F1383" s="305">
        <v>62241071</v>
      </c>
      <c r="G1383" s="305" t="s">
        <v>1246</v>
      </c>
    </row>
    <row r="1384" spans="1:7" ht="15" hidden="1" thickBot="1">
      <c r="A1384" s="302">
        <v>45698</v>
      </c>
      <c r="B1384" s="304">
        <v>805003</v>
      </c>
      <c r="C1384" s="303"/>
      <c r="D1384" s="305" t="s">
        <v>1302</v>
      </c>
      <c r="E1384" s="304">
        <v>22565694</v>
      </c>
      <c r="F1384" s="305">
        <v>25709179</v>
      </c>
      <c r="G1384" s="305" t="s">
        <v>1246</v>
      </c>
    </row>
    <row r="1385" spans="1:7" ht="15" hidden="1" thickBot="1">
      <c r="A1385" s="302">
        <v>45698</v>
      </c>
      <c r="B1385" s="304">
        <v>755132</v>
      </c>
      <c r="C1385" s="303"/>
      <c r="D1385" s="305" t="s">
        <v>1423</v>
      </c>
      <c r="E1385" s="304">
        <v>25584150</v>
      </c>
      <c r="F1385" s="305">
        <v>95308244</v>
      </c>
      <c r="G1385" s="305" t="s">
        <v>1246</v>
      </c>
    </row>
    <row r="1386" spans="1:7" ht="15" hidden="1" thickBot="1">
      <c r="A1386" s="302">
        <v>45698</v>
      </c>
      <c r="B1386" s="304">
        <v>681275</v>
      </c>
      <c r="C1386" s="303"/>
      <c r="D1386" s="305" t="s">
        <v>1357</v>
      </c>
      <c r="E1386" s="304">
        <v>177190277</v>
      </c>
      <c r="F1386" s="305">
        <v>0</v>
      </c>
      <c r="G1386" s="305" t="s">
        <v>1246</v>
      </c>
    </row>
    <row r="1387" spans="1:7" ht="15" hidden="1" thickBot="1">
      <c r="A1387" s="302">
        <v>45698</v>
      </c>
      <c r="B1387" s="304">
        <v>538938</v>
      </c>
      <c r="C1387" s="303"/>
      <c r="D1387" s="305" t="s">
        <v>1303</v>
      </c>
      <c r="E1387" s="304">
        <v>175540796</v>
      </c>
      <c r="F1387" s="305">
        <v>0</v>
      </c>
      <c r="G1387" s="305" t="s">
        <v>1246</v>
      </c>
    </row>
    <row r="1388" spans="1:7" ht="15" hidden="1" thickBot="1">
      <c r="A1388" s="302">
        <v>45698</v>
      </c>
      <c r="B1388" s="304">
        <v>300000</v>
      </c>
      <c r="C1388" s="303"/>
      <c r="D1388" s="305" t="s">
        <v>1413</v>
      </c>
      <c r="E1388" s="304">
        <v>21482707</v>
      </c>
      <c r="F1388" s="305">
        <v>0</v>
      </c>
      <c r="G1388" s="305" t="s">
        <v>1246</v>
      </c>
    </row>
    <row r="1389" spans="1:7" ht="15" hidden="1" thickBot="1">
      <c r="A1389" s="302">
        <v>45698</v>
      </c>
      <c r="B1389" s="304">
        <v>277984</v>
      </c>
      <c r="C1389" s="303"/>
      <c r="D1389" s="305" t="s">
        <v>1338</v>
      </c>
      <c r="E1389" s="304">
        <v>21760691</v>
      </c>
      <c r="F1389" s="305">
        <v>0</v>
      </c>
      <c r="G1389" s="305" t="s">
        <v>1246</v>
      </c>
    </row>
    <row r="1390" spans="1:7" ht="15" hidden="1" thickBot="1">
      <c r="A1390" s="302">
        <v>45698</v>
      </c>
      <c r="B1390" s="304">
        <v>237453</v>
      </c>
      <c r="C1390" s="303"/>
      <c r="D1390" s="305" t="s">
        <v>1344</v>
      </c>
      <c r="E1390" s="304">
        <v>21135107</v>
      </c>
      <c r="F1390" s="305">
        <v>0</v>
      </c>
      <c r="G1390" s="305" t="s">
        <v>1246</v>
      </c>
    </row>
    <row r="1391" spans="1:7" ht="15" hidden="1" thickBot="1">
      <c r="A1391" s="302">
        <v>45698</v>
      </c>
      <c r="B1391" s="304">
        <v>200006</v>
      </c>
      <c r="C1391" s="303"/>
      <c r="D1391" s="305" t="s">
        <v>1441</v>
      </c>
      <c r="E1391" s="304">
        <v>22765700</v>
      </c>
      <c r="F1391" s="305">
        <v>0</v>
      </c>
      <c r="G1391" s="305" t="s">
        <v>1246</v>
      </c>
    </row>
    <row r="1392" spans="1:7" ht="15" hidden="1" thickBot="1">
      <c r="A1392" s="302">
        <v>45698</v>
      </c>
      <c r="B1392" s="304">
        <v>142471</v>
      </c>
      <c r="C1392" s="303"/>
      <c r="D1392" s="305" t="s">
        <v>1344</v>
      </c>
      <c r="E1392" s="304">
        <v>20886349</v>
      </c>
      <c r="F1392" s="305">
        <v>0</v>
      </c>
      <c r="G1392" s="305" t="s">
        <v>1246</v>
      </c>
    </row>
    <row r="1393" spans="1:7" ht="15" hidden="1" thickBot="1">
      <c r="A1393" s="302">
        <v>45698</v>
      </c>
      <c r="B1393" s="304">
        <v>123463</v>
      </c>
      <c r="C1393" s="303"/>
      <c r="D1393" s="305" t="s">
        <v>1344</v>
      </c>
      <c r="E1393" s="304">
        <v>20743878</v>
      </c>
      <c r="F1393" s="305">
        <v>0</v>
      </c>
      <c r="G1393" s="305" t="s">
        <v>1246</v>
      </c>
    </row>
    <row r="1394" spans="1:7" ht="15" hidden="1" thickBot="1">
      <c r="A1394" s="302">
        <v>45698</v>
      </c>
      <c r="B1394" s="304">
        <v>47600</v>
      </c>
      <c r="C1394" s="303"/>
      <c r="D1394" s="305" t="s">
        <v>1344</v>
      </c>
      <c r="E1394" s="304">
        <v>21182707</v>
      </c>
      <c r="F1394" s="305">
        <v>0</v>
      </c>
      <c r="G1394" s="305" t="s">
        <v>1246</v>
      </c>
    </row>
    <row r="1395" spans="1:7" ht="15" hidden="1" thickBot="1">
      <c r="A1395" s="302">
        <v>45698</v>
      </c>
      <c r="B1395" s="304">
        <v>11305</v>
      </c>
      <c r="C1395" s="303"/>
      <c r="D1395" s="305" t="s">
        <v>1344</v>
      </c>
      <c r="E1395" s="304">
        <v>20897654</v>
      </c>
      <c r="F1395" s="305">
        <v>0</v>
      </c>
      <c r="G1395" s="305" t="s">
        <v>1246</v>
      </c>
    </row>
    <row r="1396" spans="1:7" ht="15" hidden="1" thickBot="1">
      <c r="A1396" s="302">
        <v>45700</v>
      </c>
      <c r="B1396" s="304">
        <v>15000000</v>
      </c>
      <c r="C1396" s="303"/>
      <c r="D1396" s="305" t="s">
        <v>1467</v>
      </c>
      <c r="E1396" s="304">
        <v>160614267</v>
      </c>
      <c r="F1396" s="305">
        <v>4846885</v>
      </c>
      <c r="G1396" s="305" t="s">
        <v>1246</v>
      </c>
    </row>
    <row r="1397" spans="1:7" ht="15" hidden="1" thickBot="1">
      <c r="A1397" s="302">
        <v>45700</v>
      </c>
      <c r="B1397" s="304">
        <v>11288079</v>
      </c>
      <c r="C1397" s="303"/>
      <c r="D1397" s="305" t="s">
        <v>1467</v>
      </c>
      <c r="E1397" s="304">
        <v>175371731</v>
      </c>
      <c r="F1397" s="305">
        <v>4846885</v>
      </c>
      <c r="G1397" s="305" t="s">
        <v>1246</v>
      </c>
    </row>
    <row r="1398" spans="1:7" ht="15" hidden="1" thickBot="1">
      <c r="A1398" s="302">
        <v>45700</v>
      </c>
      <c r="B1398" s="304">
        <v>8997084</v>
      </c>
      <c r="C1398" s="303"/>
      <c r="D1398" s="305" t="s">
        <v>1293</v>
      </c>
      <c r="E1398" s="304">
        <v>140067055</v>
      </c>
      <c r="F1398" s="305">
        <v>0</v>
      </c>
      <c r="G1398" s="305" t="s">
        <v>1246</v>
      </c>
    </row>
    <row r="1399" spans="1:7" ht="15" hidden="1" thickBot="1">
      <c r="A1399" s="302">
        <v>45700</v>
      </c>
      <c r="B1399" s="304">
        <v>1934869</v>
      </c>
      <c r="C1399" s="303"/>
      <c r="D1399" s="305" t="s">
        <v>1457</v>
      </c>
      <c r="E1399" s="304">
        <v>142541881</v>
      </c>
      <c r="F1399" s="305">
        <v>0</v>
      </c>
      <c r="G1399" s="305" t="s">
        <v>1246</v>
      </c>
    </row>
    <row r="1400" spans="1:7" ht="15" hidden="1" thickBot="1">
      <c r="A1400" s="302">
        <v>45700</v>
      </c>
      <c r="B1400" s="304">
        <v>1839383</v>
      </c>
      <c r="C1400" s="303"/>
      <c r="D1400" s="305" t="s">
        <v>1467</v>
      </c>
      <c r="E1400" s="304">
        <v>162792738</v>
      </c>
      <c r="F1400" s="305">
        <v>4846885</v>
      </c>
      <c r="G1400" s="305" t="s">
        <v>1246</v>
      </c>
    </row>
    <row r="1401" spans="1:7" ht="15" hidden="1" thickBot="1">
      <c r="A1401" s="302">
        <v>45700</v>
      </c>
      <c r="B1401" s="304">
        <v>899955</v>
      </c>
      <c r="C1401" s="303"/>
      <c r="D1401" s="305" t="s">
        <v>1457</v>
      </c>
      <c r="E1401" s="304">
        <v>143441836</v>
      </c>
      <c r="F1401" s="305">
        <v>0</v>
      </c>
      <c r="G1401" s="305" t="s">
        <v>1246</v>
      </c>
    </row>
    <row r="1402" spans="1:7" ht="15" hidden="1" thickBot="1">
      <c r="A1402" s="302">
        <v>45700</v>
      </c>
      <c r="B1402" s="304">
        <v>809914</v>
      </c>
      <c r="C1402" s="303"/>
      <c r="D1402" s="305" t="s">
        <v>1467</v>
      </c>
      <c r="E1402" s="304">
        <v>164083652</v>
      </c>
      <c r="F1402" s="305">
        <v>4846885</v>
      </c>
      <c r="G1402" s="305" t="s">
        <v>1246</v>
      </c>
    </row>
    <row r="1403" spans="1:7" ht="15" hidden="1" thickBot="1">
      <c r="A1403" s="302">
        <v>45700</v>
      </c>
      <c r="B1403" s="304">
        <v>729980</v>
      </c>
      <c r="C1403" s="303"/>
      <c r="D1403" s="305" t="s">
        <v>1388</v>
      </c>
      <c r="E1403" s="304">
        <v>176101711</v>
      </c>
      <c r="F1403" s="305">
        <v>72245806</v>
      </c>
      <c r="G1403" s="305" t="s">
        <v>1246</v>
      </c>
    </row>
    <row r="1404" spans="1:7" ht="15" hidden="1" thickBot="1">
      <c r="A1404" s="302">
        <v>45700</v>
      </c>
      <c r="B1404" s="304">
        <v>628753</v>
      </c>
      <c r="C1404" s="303"/>
      <c r="D1404" s="305" t="s">
        <v>1352</v>
      </c>
      <c r="E1404" s="304">
        <v>144504946</v>
      </c>
      <c r="F1404" s="305">
        <v>2676281</v>
      </c>
      <c r="G1404" s="305" t="s">
        <v>1246</v>
      </c>
    </row>
    <row r="1405" spans="1:7" ht="15" hidden="1" thickBot="1">
      <c r="A1405" s="302">
        <v>45700</v>
      </c>
      <c r="B1405" s="304">
        <v>539957</v>
      </c>
      <c r="C1405" s="303"/>
      <c r="D1405" s="305" t="s">
        <v>1457</v>
      </c>
      <c r="E1405" s="304">
        <v>140607012</v>
      </c>
      <c r="F1405" s="305">
        <v>0</v>
      </c>
      <c r="G1405" s="305" t="s">
        <v>1246</v>
      </c>
    </row>
    <row r="1406" spans="1:7" ht="15" hidden="1" thickBot="1">
      <c r="A1406" s="302">
        <v>45700</v>
      </c>
      <c r="B1406" s="304">
        <v>481000</v>
      </c>
      <c r="C1406" s="303"/>
      <c r="D1406" s="305" t="s">
        <v>1467</v>
      </c>
      <c r="E1406" s="304">
        <v>163273738</v>
      </c>
      <c r="F1406" s="305">
        <v>4846885</v>
      </c>
      <c r="G1406" s="305" t="s">
        <v>1246</v>
      </c>
    </row>
    <row r="1407" spans="1:7" ht="15" hidden="1" thickBot="1">
      <c r="A1407" s="302">
        <v>45700</v>
      </c>
      <c r="B1407" s="304">
        <v>434357</v>
      </c>
      <c r="C1407" s="303"/>
      <c r="D1407" s="305" t="s">
        <v>1447</v>
      </c>
      <c r="E1407" s="304">
        <v>143876193</v>
      </c>
      <c r="F1407" s="305">
        <v>0</v>
      </c>
      <c r="G1407" s="305" t="s">
        <v>1246</v>
      </c>
    </row>
    <row r="1408" spans="1:7" ht="15" hidden="1" thickBot="1">
      <c r="A1408" s="302">
        <v>45700</v>
      </c>
      <c r="B1408" s="304">
        <v>419169</v>
      </c>
      <c r="C1408" s="303"/>
      <c r="D1408" s="305" t="s">
        <v>1352</v>
      </c>
      <c r="E1408" s="304">
        <v>145343284</v>
      </c>
      <c r="F1408" s="305">
        <v>2676281</v>
      </c>
      <c r="G1408" s="305" t="s">
        <v>1246</v>
      </c>
    </row>
    <row r="1409" spans="1:7" ht="15" hidden="1" thickBot="1">
      <c r="A1409" s="302">
        <v>45700</v>
      </c>
      <c r="B1409" s="304">
        <v>419169</v>
      </c>
      <c r="C1409" s="303"/>
      <c r="D1409" s="305" t="s">
        <v>1352</v>
      </c>
      <c r="E1409" s="304">
        <v>144924115</v>
      </c>
      <c r="F1409" s="305">
        <v>2676281</v>
      </c>
      <c r="G1409" s="305" t="s">
        <v>1246</v>
      </c>
    </row>
    <row r="1410" spans="1:7" ht="15" hidden="1" thickBot="1">
      <c r="A1410" s="302">
        <v>45700</v>
      </c>
      <c r="B1410" s="304">
        <v>339088</v>
      </c>
      <c r="C1410" s="303"/>
      <c r="D1410" s="305" t="s">
        <v>1467</v>
      </c>
      <c r="E1410" s="304">
        <v>160953355</v>
      </c>
      <c r="F1410" s="305">
        <v>4846885</v>
      </c>
      <c r="G1410" s="305" t="s">
        <v>1246</v>
      </c>
    </row>
    <row r="1411" spans="1:7" ht="15" hidden="1" thickBot="1">
      <c r="A1411" s="302">
        <v>45700</v>
      </c>
      <c r="B1411" s="304">
        <v>292447</v>
      </c>
      <c r="C1411" s="303"/>
      <c r="D1411" s="305" t="s">
        <v>1483</v>
      </c>
      <c r="E1411" s="304">
        <v>176394158</v>
      </c>
      <c r="F1411" s="305">
        <v>0</v>
      </c>
      <c r="G1411" s="305" t="s">
        <v>1246</v>
      </c>
    </row>
    <row r="1412" spans="1:7" ht="15" hidden="1" thickBot="1">
      <c r="A1412" s="302">
        <v>45700</v>
      </c>
      <c r="B1412" s="304">
        <v>246469</v>
      </c>
      <c r="C1412" s="303"/>
      <c r="D1412" s="305" t="s">
        <v>1303</v>
      </c>
      <c r="E1412" s="304">
        <v>145614267</v>
      </c>
      <c r="F1412" s="305">
        <v>0</v>
      </c>
      <c r="G1412" s="305" t="s">
        <v>1246</v>
      </c>
    </row>
    <row r="1413" spans="1:7" ht="15" hidden="1" thickBot="1">
      <c r="A1413" s="302">
        <v>45700</v>
      </c>
      <c r="B1413" s="304">
        <v>24514</v>
      </c>
      <c r="C1413" s="303"/>
      <c r="D1413" s="305" t="s">
        <v>1504</v>
      </c>
      <c r="E1413" s="304">
        <v>145367798</v>
      </c>
      <c r="F1413" s="305">
        <v>71659127</v>
      </c>
      <c r="G1413" s="305" t="s">
        <v>1246</v>
      </c>
    </row>
    <row r="1414" spans="1:7" ht="15" hidden="1" thickBot="1">
      <c r="A1414" s="302">
        <v>45701</v>
      </c>
      <c r="B1414" s="304">
        <v>4000000</v>
      </c>
      <c r="C1414" s="303"/>
      <c r="D1414" s="305" t="s">
        <v>1474</v>
      </c>
      <c r="E1414" s="304">
        <v>131069971</v>
      </c>
      <c r="F1414" s="305">
        <v>0</v>
      </c>
      <c r="G1414" s="305" t="s">
        <v>1246</v>
      </c>
    </row>
    <row r="1415" spans="1:7" ht="15" hidden="1" thickBot="1">
      <c r="A1415" s="302">
        <v>45702</v>
      </c>
      <c r="B1415" s="304">
        <v>14153749</v>
      </c>
      <c r="C1415" s="303"/>
      <c r="D1415" s="305" t="s">
        <v>1445</v>
      </c>
      <c r="E1415" s="304">
        <v>117069971</v>
      </c>
      <c r="F1415" s="305">
        <v>66717542</v>
      </c>
      <c r="G1415" s="305" t="s">
        <v>1246</v>
      </c>
    </row>
    <row r="1416" spans="1:7" ht="15" hidden="1" thickBot="1">
      <c r="A1416" s="302">
        <v>45702</v>
      </c>
      <c r="B1416" s="304">
        <v>10000000</v>
      </c>
      <c r="C1416" s="303"/>
      <c r="D1416" s="305" t="s">
        <v>1445</v>
      </c>
      <c r="E1416" s="304">
        <v>127069971</v>
      </c>
      <c r="F1416" s="305">
        <v>66717542</v>
      </c>
      <c r="G1416" s="305" t="s">
        <v>1246</v>
      </c>
    </row>
    <row r="1417" spans="1:7" ht="15" hidden="1" thickBot="1">
      <c r="A1417" s="302">
        <v>45702</v>
      </c>
      <c r="B1417" s="304">
        <v>7000000</v>
      </c>
      <c r="C1417" s="303"/>
      <c r="D1417" s="305" t="s">
        <v>1474</v>
      </c>
      <c r="E1417" s="304">
        <v>88916222</v>
      </c>
      <c r="F1417" s="305">
        <v>0</v>
      </c>
      <c r="G1417" s="305" t="s">
        <v>1246</v>
      </c>
    </row>
    <row r="1418" spans="1:7" ht="15" hidden="1" thickBot="1">
      <c r="A1418" s="302">
        <v>45702</v>
      </c>
      <c r="B1418" s="304">
        <v>7000000</v>
      </c>
      <c r="C1418" s="303"/>
      <c r="D1418" s="305" t="s">
        <v>1355</v>
      </c>
      <c r="E1418" s="304">
        <v>102916222</v>
      </c>
      <c r="F1418" s="305">
        <v>0</v>
      </c>
      <c r="G1418" s="305" t="s">
        <v>1246</v>
      </c>
    </row>
    <row r="1419" spans="1:7" ht="15" hidden="1" thickBot="1">
      <c r="A1419" s="302">
        <v>45702</v>
      </c>
      <c r="B1419" s="304">
        <v>7000000</v>
      </c>
      <c r="C1419" s="303"/>
      <c r="D1419" s="305" t="s">
        <v>1355</v>
      </c>
      <c r="E1419" s="304">
        <v>95916222</v>
      </c>
      <c r="F1419" s="305">
        <v>0</v>
      </c>
      <c r="G1419" s="305" t="s">
        <v>1246</v>
      </c>
    </row>
    <row r="1420" spans="1:7" ht="15" hidden="1" thickBot="1">
      <c r="A1420" s="302">
        <v>45702</v>
      </c>
      <c r="B1420" s="304">
        <v>7000000</v>
      </c>
      <c r="C1420" s="303"/>
      <c r="D1420" s="305" t="s">
        <v>1465</v>
      </c>
      <c r="E1420" s="304">
        <v>70268165</v>
      </c>
      <c r="F1420" s="305">
        <v>0</v>
      </c>
      <c r="G1420" s="305" t="s">
        <v>1246</v>
      </c>
    </row>
    <row r="1421" spans="1:7" ht="15" hidden="1" thickBot="1">
      <c r="A1421" s="302">
        <v>45702</v>
      </c>
      <c r="B1421" s="304">
        <v>5425000</v>
      </c>
      <c r="C1421" s="303"/>
      <c r="D1421" s="305" t="s">
        <v>1377</v>
      </c>
      <c r="E1421" s="304">
        <v>78335209</v>
      </c>
      <c r="F1421" s="305">
        <v>75139934</v>
      </c>
      <c r="G1421" s="305" t="s">
        <v>1246</v>
      </c>
    </row>
    <row r="1422" spans="1:7" ht="15" hidden="1" thickBot="1">
      <c r="A1422" s="302">
        <v>45702</v>
      </c>
      <c r="B1422" s="304">
        <v>1711420</v>
      </c>
      <c r="C1422" s="303"/>
      <c r="D1422" s="305" t="s">
        <v>1334</v>
      </c>
      <c r="E1422" s="304">
        <v>72601797</v>
      </c>
      <c r="F1422" s="305">
        <v>0</v>
      </c>
      <c r="G1422" s="305" t="s">
        <v>1246</v>
      </c>
    </row>
    <row r="1423" spans="1:7" ht="15" hidden="1" thickBot="1">
      <c r="A1423" s="302">
        <v>45702</v>
      </c>
      <c r="B1423" s="304">
        <v>1438482</v>
      </c>
      <c r="C1423" s="303"/>
      <c r="D1423" s="305" t="s">
        <v>1310</v>
      </c>
      <c r="E1423" s="304">
        <v>81101071</v>
      </c>
      <c r="F1423" s="305">
        <v>71728390</v>
      </c>
      <c r="G1423" s="305" t="s">
        <v>1246</v>
      </c>
    </row>
    <row r="1424" spans="1:7" ht="15" hidden="1" thickBot="1">
      <c r="A1424" s="302">
        <v>45702</v>
      </c>
      <c r="B1424" s="304">
        <v>622212</v>
      </c>
      <c r="C1424" s="303"/>
      <c r="D1424" s="305" t="s">
        <v>1465</v>
      </c>
      <c r="E1424" s="304">
        <v>70890377</v>
      </c>
      <c r="F1424" s="305">
        <v>0</v>
      </c>
      <c r="G1424" s="305" t="s">
        <v>1246</v>
      </c>
    </row>
    <row r="1425" spans="1:7" ht="15" hidden="1" thickBot="1">
      <c r="A1425" s="302">
        <v>45702</v>
      </c>
      <c r="B1425" s="304">
        <v>504364</v>
      </c>
      <c r="C1425" s="303"/>
      <c r="D1425" s="305" t="s">
        <v>1310</v>
      </c>
      <c r="E1425" s="304">
        <v>81605435</v>
      </c>
      <c r="F1425" s="305">
        <v>71728390</v>
      </c>
      <c r="G1425" s="305" t="s">
        <v>1246</v>
      </c>
    </row>
    <row r="1426" spans="1:7" ht="15" hidden="1" thickBot="1">
      <c r="A1426" s="302">
        <v>45702</v>
      </c>
      <c r="B1426" s="304">
        <v>441700</v>
      </c>
      <c r="C1426" s="303"/>
      <c r="D1426" s="305" t="s">
        <v>1410</v>
      </c>
      <c r="E1426" s="304">
        <v>79229217</v>
      </c>
      <c r="F1426" s="305">
        <v>0</v>
      </c>
      <c r="G1426" s="305" t="s">
        <v>1246</v>
      </c>
    </row>
    <row r="1427" spans="1:7" ht="15" hidden="1" thickBot="1">
      <c r="A1427" s="302">
        <v>45702</v>
      </c>
      <c r="B1427" s="304">
        <v>433372</v>
      </c>
      <c r="C1427" s="303"/>
      <c r="D1427" s="305" t="s">
        <v>1310</v>
      </c>
      <c r="E1427" s="304">
        <v>79662589</v>
      </c>
      <c r="F1427" s="305">
        <v>71728390</v>
      </c>
      <c r="G1427" s="305" t="s">
        <v>1246</v>
      </c>
    </row>
    <row r="1428" spans="1:7" ht="15" hidden="1" thickBot="1">
      <c r="A1428" s="302">
        <v>45702</v>
      </c>
      <c r="B1428" s="304">
        <v>300000</v>
      </c>
      <c r="C1428" s="303"/>
      <c r="D1428" s="305" t="s">
        <v>1413</v>
      </c>
      <c r="E1428" s="304">
        <v>78787517</v>
      </c>
      <c r="F1428" s="305">
        <v>0</v>
      </c>
      <c r="G1428" s="305" t="s">
        <v>1246</v>
      </c>
    </row>
    <row r="1429" spans="1:7" ht="15" hidden="1" thickBot="1">
      <c r="A1429" s="302">
        <v>45702</v>
      </c>
      <c r="B1429" s="304">
        <v>216579</v>
      </c>
      <c r="C1429" s="303"/>
      <c r="D1429" s="305" t="s">
        <v>1445</v>
      </c>
      <c r="E1429" s="304">
        <v>81916222</v>
      </c>
      <c r="F1429" s="305">
        <v>66717542</v>
      </c>
      <c r="G1429" s="305" t="s">
        <v>1246</v>
      </c>
    </row>
    <row r="1430" spans="1:7" ht="15" hidden="1" thickBot="1">
      <c r="A1430" s="302">
        <v>45702</v>
      </c>
      <c r="B1430" s="304">
        <v>205608</v>
      </c>
      <c r="C1430" s="303"/>
      <c r="D1430" s="305" t="s">
        <v>1304</v>
      </c>
      <c r="E1430" s="304">
        <v>72807405</v>
      </c>
      <c r="F1430" s="305">
        <v>0</v>
      </c>
      <c r="G1430" s="305" t="s">
        <v>1246</v>
      </c>
    </row>
    <row r="1431" spans="1:7" ht="15" hidden="1" thickBot="1">
      <c r="A1431" s="302">
        <v>45702</v>
      </c>
      <c r="B1431" s="304">
        <v>152308</v>
      </c>
      <c r="C1431" s="303"/>
      <c r="D1431" s="305" t="s">
        <v>1377</v>
      </c>
      <c r="E1431" s="304">
        <v>78487517</v>
      </c>
      <c r="F1431" s="305">
        <v>75139934</v>
      </c>
      <c r="G1431" s="305" t="s">
        <v>1246</v>
      </c>
    </row>
    <row r="1432" spans="1:7" ht="15" hidden="1" thickBot="1">
      <c r="A1432" s="302">
        <v>45702</v>
      </c>
      <c r="B1432" s="304">
        <v>102804</v>
      </c>
      <c r="C1432" s="303"/>
      <c r="D1432" s="305" t="s">
        <v>1304</v>
      </c>
      <c r="E1432" s="304">
        <v>72910209</v>
      </c>
      <c r="F1432" s="305">
        <v>0</v>
      </c>
      <c r="G1432" s="305" t="s">
        <v>1246</v>
      </c>
    </row>
    <row r="1433" spans="1:7" ht="15" hidden="1" thickBot="1">
      <c r="A1433" s="302">
        <v>45702</v>
      </c>
      <c r="B1433" s="304">
        <v>94208</v>
      </c>
      <c r="C1433" s="303"/>
      <c r="D1433" s="305" t="s">
        <v>1310</v>
      </c>
      <c r="E1433" s="304">
        <v>81699643</v>
      </c>
      <c r="F1433" s="305">
        <v>71728390</v>
      </c>
      <c r="G1433" s="305" t="s">
        <v>1246</v>
      </c>
    </row>
    <row r="1434" spans="1:7" ht="15" hidden="1" thickBot="1">
      <c r="A1434" s="302">
        <v>45705</v>
      </c>
      <c r="B1434" s="304">
        <v>685679</v>
      </c>
      <c r="C1434" s="303"/>
      <c r="D1434" s="305" t="s">
        <v>1505</v>
      </c>
      <c r="E1434" s="304">
        <v>63268165</v>
      </c>
      <c r="F1434" s="305">
        <v>74505740</v>
      </c>
      <c r="G1434" s="305" t="s">
        <v>1246</v>
      </c>
    </row>
    <row r="1435" spans="1:7" ht="15" thickBot="1">
      <c r="A1435" s="302">
        <v>45705</v>
      </c>
      <c r="B1435" s="304">
        <v>300000</v>
      </c>
      <c r="C1435" s="303"/>
      <c r="D1435" s="305" t="s">
        <v>1473</v>
      </c>
      <c r="E1435" s="304">
        <v>62582486</v>
      </c>
      <c r="F1435" s="305">
        <v>0</v>
      </c>
      <c r="G1435" s="305" t="s">
        <v>1246</v>
      </c>
    </row>
    <row r="1436" spans="1:7" ht="15" hidden="1" thickBot="1">
      <c r="A1436" s="302">
        <v>45707</v>
      </c>
      <c r="B1436" s="304">
        <v>11044566</v>
      </c>
      <c r="C1436" s="303"/>
      <c r="D1436" s="305" t="s">
        <v>1288</v>
      </c>
      <c r="E1436" s="304">
        <v>60272307</v>
      </c>
      <c r="F1436" s="305">
        <v>61603875</v>
      </c>
      <c r="G1436" s="305" t="s">
        <v>1246</v>
      </c>
    </row>
    <row r="1437" spans="1:7" ht="15" hidden="1" thickBot="1">
      <c r="A1437" s="302">
        <v>45707</v>
      </c>
      <c r="B1437" s="304">
        <v>10000000</v>
      </c>
      <c r="C1437" s="303"/>
      <c r="D1437" s="305" t="s">
        <v>1288</v>
      </c>
      <c r="E1437" s="304">
        <v>49227741</v>
      </c>
      <c r="F1437" s="305">
        <v>61603875</v>
      </c>
      <c r="G1437" s="305" t="s">
        <v>1246</v>
      </c>
    </row>
    <row r="1438" spans="1:7" ht="15" hidden="1" thickBot="1">
      <c r="A1438" s="302">
        <v>45707</v>
      </c>
      <c r="B1438" s="304">
        <v>1366989</v>
      </c>
      <c r="C1438" s="303"/>
      <c r="D1438" s="305" t="s">
        <v>1506</v>
      </c>
      <c r="E1438" s="304">
        <v>61905159</v>
      </c>
      <c r="F1438" s="305">
        <v>0</v>
      </c>
      <c r="G1438" s="305" t="s">
        <v>1246</v>
      </c>
    </row>
    <row r="1439" spans="1:7" ht="15" hidden="1" thickBot="1">
      <c r="A1439" s="302">
        <v>45707</v>
      </c>
      <c r="B1439" s="304">
        <v>300000</v>
      </c>
      <c r="C1439" s="303"/>
      <c r="D1439" s="305" t="s">
        <v>1413</v>
      </c>
      <c r="E1439" s="304">
        <v>62282486</v>
      </c>
      <c r="F1439" s="305">
        <v>0</v>
      </c>
      <c r="G1439" s="305" t="s">
        <v>1246</v>
      </c>
    </row>
    <row r="1440" spans="1:7" ht="15" hidden="1" thickBot="1">
      <c r="A1440" s="302">
        <v>45707</v>
      </c>
      <c r="B1440" s="304">
        <v>265863</v>
      </c>
      <c r="C1440" s="303"/>
      <c r="D1440" s="305" t="s">
        <v>1506</v>
      </c>
      <c r="E1440" s="304">
        <v>60538170</v>
      </c>
      <c r="F1440" s="305">
        <v>0</v>
      </c>
      <c r="G1440" s="305" t="s">
        <v>1246</v>
      </c>
    </row>
    <row r="1441" spans="1:7" ht="15" hidden="1" thickBot="1">
      <c r="A1441" s="302">
        <v>45707</v>
      </c>
      <c r="B1441" s="304">
        <v>77327</v>
      </c>
      <c r="C1441" s="303"/>
      <c r="D1441" s="305" t="s">
        <v>1383</v>
      </c>
      <c r="E1441" s="304">
        <v>61982486</v>
      </c>
      <c r="F1441" s="305">
        <v>0</v>
      </c>
      <c r="G1441" s="305" t="s">
        <v>1246</v>
      </c>
    </row>
    <row r="1442" spans="1:7" ht="15" hidden="1" thickBot="1">
      <c r="A1442" s="302">
        <v>45709</v>
      </c>
      <c r="B1442" s="303"/>
      <c r="C1442" s="304">
        <v>62514873</v>
      </c>
      <c r="D1442" s="305" t="s">
        <v>1376</v>
      </c>
      <c r="E1442" s="304">
        <v>39227741</v>
      </c>
      <c r="F1442" s="305">
        <v>0</v>
      </c>
      <c r="G1442" s="305" t="s">
        <v>1326</v>
      </c>
    </row>
    <row r="1443" spans="1:7" ht="15" hidden="1" thickBot="1">
      <c r="A1443" s="302">
        <v>45712</v>
      </c>
      <c r="B1443" s="304">
        <v>8241100</v>
      </c>
      <c r="C1443" s="303"/>
      <c r="D1443" s="305" t="s">
        <v>1507</v>
      </c>
      <c r="E1443" s="304">
        <v>92804326</v>
      </c>
      <c r="F1443" s="305">
        <v>61418539</v>
      </c>
      <c r="G1443" s="305" t="s">
        <v>1246</v>
      </c>
    </row>
    <row r="1444" spans="1:7" ht="15" hidden="1" thickBot="1">
      <c r="A1444" s="302">
        <v>45712</v>
      </c>
      <c r="B1444" s="304">
        <v>7000000</v>
      </c>
      <c r="C1444" s="303"/>
      <c r="D1444" s="305" t="s">
        <v>1507</v>
      </c>
      <c r="E1444" s="304">
        <v>99804326</v>
      </c>
      <c r="F1444" s="305">
        <v>61418539</v>
      </c>
      <c r="G1444" s="305" t="s">
        <v>1246</v>
      </c>
    </row>
    <row r="1445" spans="1:7" ht="15" hidden="1" thickBot="1">
      <c r="A1445" s="302">
        <v>45712</v>
      </c>
      <c r="B1445" s="304">
        <v>7000000</v>
      </c>
      <c r="C1445" s="303"/>
      <c r="D1445" s="305" t="s">
        <v>1507</v>
      </c>
      <c r="E1445" s="304">
        <v>84563226</v>
      </c>
      <c r="F1445" s="305">
        <v>61418539</v>
      </c>
      <c r="G1445" s="305" t="s">
        <v>1246</v>
      </c>
    </row>
    <row r="1446" spans="1:7" ht="15" hidden="1" thickBot="1">
      <c r="A1446" s="302">
        <v>45712</v>
      </c>
      <c r="B1446" s="304">
        <v>7000000</v>
      </c>
      <c r="C1446" s="303"/>
      <c r="D1446" s="305" t="s">
        <v>1474</v>
      </c>
      <c r="E1446" s="304">
        <v>76287664</v>
      </c>
      <c r="F1446" s="305">
        <v>0</v>
      </c>
      <c r="G1446" s="305" t="s">
        <v>1246</v>
      </c>
    </row>
    <row r="1447" spans="1:7" ht="15" hidden="1" thickBot="1">
      <c r="A1447" s="302">
        <v>45712</v>
      </c>
      <c r="B1447" s="304">
        <v>7000000</v>
      </c>
      <c r="C1447" s="303"/>
      <c r="D1447" s="305" t="s">
        <v>1474</v>
      </c>
      <c r="E1447" s="304">
        <v>69287664</v>
      </c>
      <c r="F1447" s="305">
        <v>0</v>
      </c>
      <c r="G1447" s="305" t="s">
        <v>1246</v>
      </c>
    </row>
    <row r="1448" spans="1:7" ht="15" hidden="1" thickBot="1">
      <c r="A1448" s="302">
        <v>45712</v>
      </c>
      <c r="B1448" s="304">
        <v>1338788</v>
      </c>
      <c r="C1448" s="303"/>
      <c r="D1448" s="305" t="s">
        <v>1508</v>
      </c>
      <c r="E1448" s="304">
        <v>101143114</v>
      </c>
      <c r="F1448" s="305">
        <v>75632932</v>
      </c>
      <c r="G1448" s="305" t="s">
        <v>1246</v>
      </c>
    </row>
    <row r="1449" spans="1:7" ht="15" hidden="1" thickBot="1">
      <c r="A1449" s="302">
        <v>45712</v>
      </c>
      <c r="B1449" s="304">
        <v>1275562</v>
      </c>
      <c r="C1449" s="303"/>
      <c r="D1449" s="305" t="s">
        <v>1508</v>
      </c>
      <c r="E1449" s="304">
        <v>77563226</v>
      </c>
      <c r="F1449" s="305">
        <v>75632932</v>
      </c>
      <c r="G1449" s="305" t="s">
        <v>1246</v>
      </c>
    </row>
    <row r="1450" spans="1:7" ht="15" thickBot="1">
      <c r="A1450" s="302">
        <v>45712</v>
      </c>
      <c r="B1450" s="304">
        <v>300000</v>
      </c>
      <c r="C1450" s="303"/>
      <c r="D1450" s="305" t="s">
        <v>1473</v>
      </c>
      <c r="E1450" s="304">
        <v>101742614</v>
      </c>
      <c r="F1450" s="305">
        <v>0</v>
      </c>
      <c r="G1450" s="305" t="s">
        <v>1246</v>
      </c>
    </row>
    <row r="1451" spans="1:7" ht="15" hidden="1" thickBot="1">
      <c r="A1451" s="302">
        <v>45712</v>
      </c>
      <c r="B1451" s="304">
        <v>299500</v>
      </c>
      <c r="C1451" s="303"/>
      <c r="D1451" s="305" t="s">
        <v>1509</v>
      </c>
      <c r="E1451" s="304">
        <v>101442614</v>
      </c>
      <c r="F1451" s="305">
        <v>0</v>
      </c>
      <c r="G1451" s="305" t="s">
        <v>1246</v>
      </c>
    </row>
    <row r="1452" spans="1:7" ht="15" hidden="1" thickBot="1">
      <c r="A1452" s="302">
        <v>45714</v>
      </c>
      <c r="B1452" s="304">
        <v>19000</v>
      </c>
      <c r="C1452" s="303"/>
      <c r="D1452" s="305" t="s">
        <v>1315</v>
      </c>
      <c r="E1452" s="304">
        <v>52645228</v>
      </c>
      <c r="F1452" s="305">
        <v>0</v>
      </c>
      <c r="G1452" s="305" t="s">
        <v>1246</v>
      </c>
    </row>
    <row r="1453" spans="1:7" ht="15" hidden="1" thickBot="1">
      <c r="A1453" s="302">
        <v>45715</v>
      </c>
      <c r="B1453" s="304">
        <v>6060702</v>
      </c>
      <c r="C1453" s="303"/>
      <c r="D1453" s="305" t="s">
        <v>1510</v>
      </c>
      <c r="E1453" s="304">
        <v>60070967</v>
      </c>
      <c r="F1453" s="305">
        <v>0</v>
      </c>
      <c r="G1453" s="305" t="s">
        <v>1246</v>
      </c>
    </row>
    <row r="1454" spans="1:7" ht="15" hidden="1" thickBot="1">
      <c r="A1454" s="302">
        <v>45715</v>
      </c>
      <c r="B1454" s="304">
        <v>1652065</v>
      </c>
      <c r="C1454" s="303"/>
      <c r="D1454" s="305" t="s">
        <v>1511</v>
      </c>
      <c r="E1454" s="304">
        <v>61882992</v>
      </c>
      <c r="F1454" s="305">
        <v>0</v>
      </c>
      <c r="G1454" s="305" t="s">
        <v>1246</v>
      </c>
    </row>
    <row r="1455" spans="1:7" ht="15" hidden="1" thickBot="1">
      <c r="A1455" s="302">
        <v>45715</v>
      </c>
      <c r="B1455" s="304">
        <v>1312701</v>
      </c>
      <c r="C1455" s="303"/>
      <c r="D1455" s="305" t="s">
        <v>1512</v>
      </c>
      <c r="E1455" s="304">
        <v>53957929</v>
      </c>
      <c r="F1455" s="305">
        <v>95308244</v>
      </c>
      <c r="G1455" s="305" t="s">
        <v>1246</v>
      </c>
    </row>
    <row r="1456" spans="1:7" ht="15" thickBot="1">
      <c r="A1456" s="302">
        <v>45715</v>
      </c>
      <c r="B1456" s="304">
        <v>300000</v>
      </c>
      <c r="C1456" s="303"/>
      <c r="D1456" s="305" t="s">
        <v>1473</v>
      </c>
      <c r="E1456" s="304">
        <v>62182992</v>
      </c>
      <c r="F1456" s="305">
        <v>0</v>
      </c>
      <c r="G1456" s="305" t="s">
        <v>1246</v>
      </c>
    </row>
    <row r="1457" spans="1:7" ht="15" hidden="1" thickBot="1">
      <c r="A1457" s="302">
        <v>45715</v>
      </c>
      <c r="B1457" s="304">
        <v>159960</v>
      </c>
      <c r="C1457" s="303"/>
      <c r="D1457" s="305" t="s">
        <v>1510</v>
      </c>
      <c r="E1457" s="304">
        <v>60230927</v>
      </c>
      <c r="F1457" s="305">
        <v>0</v>
      </c>
      <c r="G1457" s="305" t="s">
        <v>1246</v>
      </c>
    </row>
    <row r="1458" spans="1:7" ht="15" hidden="1" thickBot="1">
      <c r="A1458" s="302">
        <v>45715</v>
      </c>
      <c r="B1458" s="304">
        <v>104672</v>
      </c>
      <c r="C1458" s="303"/>
      <c r="D1458" s="305" t="s">
        <v>1511</v>
      </c>
      <c r="E1458" s="304">
        <v>62287664</v>
      </c>
      <c r="F1458" s="305">
        <v>0</v>
      </c>
      <c r="G1458" s="305" t="s">
        <v>1246</v>
      </c>
    </row>
    <row r="1459" spans="1:7" ht="15" hidden="1" thickBot="1">
      <c r="A1459" s="302">
        <v>45715</v>
      </c>
      <c r="B1459" s="304">
        <v>52336</v>
      </c>
      <c r="C1459" s="303"/>
      <c r="D1459" s="305" t="s">
        <v>1511</v>
      </c>
      <c r="E1459" s="304">
        <v>54010265</v>
      </c>
      <c r="F1459" s="305">
        <v>0</v>
      </c>
      <c r="G1459" s="305" t="s">
        <v>1246</v>
      </c>
    </row>
    <row r="1460" spans="1:7" ht="15" hidden="1" thickBot="1">
      <c r="A1460" s="302">
        <v>45716</v>
      </c>
      <c r="B1460" s="303"/>
      <c r="C1460" s="304">
        <v>49999302</v>
      </c>
      <c r="D1460" s="305" t="s">
        <v>1376</v>
      </c>
      <c r="E1460" s="304">
        <v>52626228</v>
      </c>
      <c r="F1460" s="305">
        <v>0</v>
      </c>
      <c r="G1460" s="305" t="s">
        <v>1326</v>
      </c>
    </row>
    <row r="1461" spans="1:7" ht="15" hidden="1" thickBot="1">
      <c r="A1461" s="302">
        <v>45719</v>
      </c>
      <c r="B1461" s="304">
        <v>3199979</v>
      </c>
      <c r="C1461" s="303"/>
      <c r="D1461" s="305" t="s">
        <v>1302</v>
      </c>
      <c r="E1461" s="304">
        <v>94434512</v>
      </c>
      <c r="F1461" s="305">
        <v>25709179</v>
      </c>
      <c r="G1461" s="305" t="s">
        <v>1246</v>
      </c>
    </row>
    <row r="1462" spans="1:7" ht="15" hidden="1" thickBot="1">
      <c r="A1462" s="302">
        <v>45719</v>
      </c>
      <c r="B1462" s="304">
        <v>2427600</v>
      </c>
      <c r="C1462" s="303"/>
      <c r="D1462" s="305" t="s">
        <v>1513</v>
      </c>
      <c r="E1462" s="304">
        <v>100131309</v>
      </c>
      <c r="F1462" s="305">
        <v>74898866</v>
      </c>
      <c r="G1462" s="305" t="s">
        <v>1246</v>
      </c>
    </row>
    <row r="1463" spans="1:7" ht="15" hidden="1" thickBot="1">
      <c r="A1463" s="302">
        <v>45719</v>
      </c>
      <c r="B1463" s="304">
        <v>2373650</v>
      </c>
      <c r="C1463" s="303"/>
      <c r="D1463" s="305" t="s">
        <v>1467</v>
      </c>
      <c r="E1463" s="304">
        <v>88908062</v>
      </c>
      <c r="F1463" s="305">
        <v>4846885</v>
      </c>
      <c r="G1463" s="305" t="s">
        <v>1246</v>
      </c>
    </row>
    <row r="1464" spans="1:7" ht="15" hidden="1" thickBot="1">
      <c r="A1464" s="302">
        <v>45719</v>
      </c>
      <c r="B1464" s="304">
        <v>2306262</v>
      </c>
      <c r="C1464" s="303"/>
      <c r="D1464" s="305" t="s">
        <v>1467</v>
      </c>
      <c r="E1464" s="304">
        <v>102625530</v>
      </c>
      <c r="F1464" s="305">
        <v>4846885</v>
      </c>
      <c r="G1464" s="305" t="s">
        <v>1246</v>
      </c>
    </row>
    <row r="1465" spans="1:7" ht="15" hidden="1" thickBot="1">
      <c r="A1465" s="302">
        <v>45719</v>
      </c>
      <c r="B1465" s="304">
        <v>2026471</v>
      </c>
      <c r="C1465" s="303"/>
      <c r="D1465" s="305" t="s">
        <v>1302</v>
      </c>
      <c r="E1465" s="304">
        <v>91234533</v>
      </c>
      <c r="F1465" s="305">
        <v>25709179</v>
      </c>
      <c r="G1465" s="305" t="s">
        <v>1246</v>
      </c>
    </row>
    <row r="1466" spans="1:7" ht="15" hidden="1" thickBot="1">
      <c r="A1466" s="302">
        <v>45719</v>
      </c>
      <c r="B1466" s="304">
        <v>1918216</v>
      </c>
      <c r="C1466" s="303"/>
      <c r="D1466" s="305" t="s">
        <v>1410</v>
      </c>
      <c r="E1466" s="304">
        <v>97703709</v>
      </c>
      <c r="F1466" s="305">
        <v>0</v>
      </c>
      <c r="G1466" s="305" t="s">
        <v>1246</v>
      </c>
    </row>
    <row r="1467" spans="1:7" ht="15" hidden="1" thickBot="1">
      <c r="A1467" s="302">
        <v>45719</v>
      </c>
      <c r="B1467" s="304">
        <v>1350981</v>
      </c>
      <c r="C1467" s="303"/>
      <c r="D1467" s="305" t="s">
        <v>1302</v>
      </c>
      <c r="E1467" s="304">
        <v>95785493</v>
      </c>
      <c r="F1467" s="305">
        <v>25709179</v>
      </c>
      <c r="G1467" s="305" t="s">
        <v>1246</v>
      </c>
    </row>
    <row r="1468" spans="1:7" ht="15" hidden="1" thickBot="1">
      <c r="A1468" s="302">
        <v>45719</v>
      </c>
      <c r="B1468" s="304">
        <v>460067</v>
      </c>
      <c r="C1468" s="303"/>
      <c r="D1468" s="305" t="s">
        <v>1423</v>
      </c>
      <c r="E1468" s="304">
        <v>86534412</v>
      </c>
      <c r="F1468" s="305">
        <v>95308244</v>
      </c>
      <c r="G1468" s="305" t="s">
        <v>1246</v>
      </c>
    </row>
    <row r="1469" spans="1:7" ht="15" hidden="1" thickBot="1">
      <c r="A1469" s="302">
        <v>45719</v>
      </c>
      <c r="B1469" s="304">
        <v>300000</v>
      </c>
      <c r="C1469" s="303"/>
      <c r="D1469" s="305" t="s">
        <v>1413</v>
      </c>
      <c r="E1469" s="304">
        <v>89208062</v>
      </c>
      <c r="F1469" s="305">
        <v>0</v>
      </c>
      <c r="G1469" s="305" t="s">
        <v>1246</v>
      </c>
    </row>
    <row r="1470" spans="1:7" ht="15" hidden="1" thickBot="1">
      <c r="A1470" s="302">
        <v>45719</v>
      </c>
      <c r="B1470" s="304">
        <v>187959</v>
      </c>
      <c r="C1470" s="303"/>
      <c r="D1470" s="305" t="s">
        <v>1310</v>
      </c>
      <c r="E1470" s="304">
        <v>100319268</v>
      </c>
      <c r="F1470" s="305">
        <v>71728390</v>
      </c>
      <c r="G1470" s="305" t="s">
        <v>1246</v>
      </c>
    </row>
    <row r="1471" spans="1:7" ht="15" hidden="1" thickBot="1">
      <c r="A1471" s="302">
        <v>45720</v>
      </c>
      <c r="B1471" s="304">
        <v>18280240</v>
      </c>
      <c r="C1471" s="303"/>
      <c r="D1471" s="305" t="s">
        <v>1293</v>
      </c>
      <c r="E1471" s="304">
        <v>85566994</v>
      </c>
      <c r="F1471" s="305">
        <v>0</v>
      </c>
      <c r="G1471" s="305" t="s">
        <v>1246</v>
      </c>
    </row>
    <row r="1472" spans="1:7" ht="15" hidden="1" thickBot="1">
      <c r="A1472" s="302">
        <v>45720</v>
      </c>
      <c r="B1472" s="304">
        <v>3806191</v>
      </c>
      <c r="C1472" s="303"/>
      <c r="D1472" s="305" t="s">
        <v>1387</v>
      </c>
      <c r="E1472" s="304">
        <v>67009642</v>
      </c>
      <c r="F1472" s="305">
        <v>1702947</v>
      </c>
      <c r="G1472" s="305" t="s">
        <v>1246</v>
      </c>
    </row>
    <row r="1473" spans="1:7" ht="15" hidden="1" thickBot="1">
      <c r="A1473" s="302">
        <v>45720</v>
      </c>
      <c r="B1473" s="304">
        <v>1709702</v>
      </c>
      <c r="C1473" s="303"/>
      <c r="D1473" s="305" t="s">
        <v>1387</v>
      </c>
      <c r="E1473" s="304">
        <v>63084043</v>
      </c>
      <c r="F1473" s="305">
        <v>1702947</v>
      </c>
      <c r="G1473" s="305" t="s">
        <v>1246</v>
      </c>
    </row>
    <row r="1474" spans="1:7" ht="15" hidden="1" thickBot="1">
      <c r="A1474" s="302">
        <v>45720</v>
      </c>
      <c r="B1474" s="304">
        <v>1358909</v>
      </c>
      <c r="C1474" s="303"/>
      <c r="D1474" s="305" t="s">
        <v>1319</v>
      </c>
      <c r="E1474" s="304">
        <v>58833902</v>
      </c>
      <c r="F1474" s="305">
        <v>25536754</v>
      </c>
      <c r="G1474" s="305" t="s">
        <v>1246</v>
      </c>
    </row>
    <row r="1475" spans="1:7" ht="15" hidden="1" thickBot="1">
      <c r="A1475" s="302">
        <v>45720</v>
      </c>
      <c r="B1475" s="304">
        <v>1174221</v>
      </c>
      <c r="C1475" s="303"/>
      <c r="D1475" s="305" t="s">
        <v>1319</v>
      </c>
      <c r="E1475" s="304">
        <v>60008123</v>
      </c>
      <c r="F1475" s="305">
        <v>25536754</v>
      </c>
      <c r="G1475" s="305" t="s">
        <v>1246</v>
      </c>
    </row>
    <row r="1476" spans="1:7" ht="15" hidden="1" thickBot="1">
      <c r="A1476" s="302">
        <v>45720</v>
      </c>
      <c r="B1476" s="304">
        <v>1031921</v>
      </c>
      <c r="C1476" s="303"/>
      <c r="D1476" s="305" t="s">
        <v>1300</v>
      </c>
      <c r="E1476" s="304">
        <v>56017584</v>
      </c>
      <c r="F1476" s="305">
        <v>0</v>
      </c>
      <c r="G1476" s="305" t="s">
        <v>1246</v>
      </c>
    </row>
    <row r="1477" spans="1:7" ht="15" hidden="1" thickBot="1">
      <c r="A1477" s="302">
        <v>45720</v>
      </c>
      <c r="B1477" s="304">
        <v>743057</v>
      </c>
      <c r="C1477" s="303"/>
      <c r="D1477" s="305" t="s">
        <v>1387</v>
      </c>
      <c r="E1477" s="304">
        <v>61374341</v>
      </c>
      <c r="F1477" s="305">
        <v>1702947</v>
      </c>
      <c r="G1477" s="305" t="s">
        <v>1246</v>
      </c>
    </row>
    <row r="1478" spans="1:7" ht="15" hidden="1" thickBot="1">
      <c r="A1478" s="302">
        <v>45720</v>
      </c>
      <c r="B1478" s="304">
        <v>728372</v>
      </c>
      <c r="C1478" s="303"/>
      <c r="D1478" s="305" t="s">
        <v>1319</v>
      </c>
      <c r="E1478" s="304">
        <v>57011897</v>
      </c>
      <c r="F1478" s="305">
        <v>25536754</v>
      </c>
      <c r="G1478" s="305" t="s">
        <v>1246</v>
      </c>
    </row>
    <row r="1479" spans="1:7" ht="15" hidden="1" thickBot="1">
      <c r="A1479" s="302">
        <v>45720</v>
      </c>
      <c r="B1479" s="304">
        <v>506667</v>
      </c>
      <c r="C1479" s="303"/>
      <c r="D1479" s="305" t="s">
        <v>1514</v>
      </c>
      <c r="E1479" s="304">
        <v>86073661</v>
      </c>
      <c r="F1479" s="305">
        <v>64714015</v>
      </c>
      <c r="G1479" s="305" t="s">
        <v>1246</v>
      </c>
    </row>
    <row r="1480" spans="1:7" ht="15" hidden="1" thickBot="1">
      <c r="A1480" s="302">
        <v>45720</v>
      </c>
      <c r="B1480" s="304">
        <v>494169</v>
      </c>
      <c r="C1480" s="303"/>
      <c r="D1480" s="305" t="s">
        <v>1387</v>
      </c>
      <c r="E1480" s="304">
        <v>60502292</v>
      </c>
      <c r="F1480" s="305">
        <v>1702947</v>
      </c>
      <c r="G1480" s="305" t="s">
        <v>1246</v>
      </c>
    </row>
    <row r="1481" spans="1:7" ht="15" hidden="1" thickBot="1">
      <c r="A1481" s="302">
        <v>45720</v>
      </c>
      <c r="B1481" s="304">
        <v>463096</v>
      </c>
      <c r="C1481" s="303"/>
      <c r="D1481" s="305" t="s">
        <v>1319</v>
      </c>
      <c r="E1481" s="304">
        <v>57474993</v>
      </c>
      <c r="F1481" s="305">
        <v>25536754</v>
      </c>
      <c r="G1481" s="305" t="s">
        <v>1246</v>
      </c>
    </row>
    <row r="1482" spans="1:7" ht="15" hidden="1" thickBot="1">
      <c r="A1482" s="302">
        <v>45720</v>
      </c>
      <c r="B1482" s="304">
        <v>277112</v>
      </c>
      <c r="C1482" s="303"/>
      <c r="D1482" s="305" t="s">
        <v>1387</v>
      </c>
      <c r="E1482" s="304">
        <v>67286754</v>
      </c>
      <c r="F1482" s="305">
        <v>1702947</v>
      </c>
      <c r="G1482" s="305" t="s">
        <v>1246</v>
      </c>
    </row>
    <row r="1483" spans="1:7" ht="15" hidden="1" thickBot="1">
      <c r="A1483" s="302">
        <v>45720</v>
      </c>
      <c r="B1483" s="304">
        <v>200001</v>
      </c>
      <c r="C1483" s="303"/>
      <c r="D1483" s="305" t="s">
        <v>1441</v>
      </c>
      <c r="E1483" s="304">
        <v>56217585</v>
      </c>
      <c r="F1483" s="305">
        <v>0</v>
      </c>
      <c r="G1483" s="305" t="s">
        <v>1246</v>
      </c>
    </row>
    <row r="1484" spans="1:7" ht="15" hidden="1" thickBot="1">
      <c r="A1484" s="302">
        <v>45720</v>
      </c>
      <c r="B1484" s="304">
        <v>131961</v>
      </c>
      <c r="C1484" s="303"/>
      <c r="D1484" s="305" t="s">
        <v>1435</v>
      </c>
      <c r="E1484" s="304">
        <v>54897746</v>
      </c>
      <c r="F1484" s="305">
        <v>0</v>
      </c>
      <c r="G1484" s="305" t="s">
        <v>1246</v>
      </c>
    </row>
    <row r="1485" spans="1:7" ht="15" hidden="1" thickBot="1">
      <c r="A1485" s="302">
        <v>45720</v>
      </c>
      <c r="B1485" s="304">
        <v>128992</v>
      </c>
      <c r="C1485" s="303"/>
      <c r="D1485" s="305" t="s">
        <v>1387</v>
      </c>
      <c r="E1485" s="304">
        <v>60631284</v>
      </c>
      <c r="F1485" s="305">
        <v>1702947</v>
      </c>
      <c r="G1485" s="305" t="s">
        <v>1246</v>
      </c>
    </row>
    <row r="1486" spans="1:7" ht="15" hidden="1" thickBot="1">
      <c r="A1486" s="302">
        <v>45720</v>
      </c>
      <c r="B1486" s="304">
        <v>119408</v>
      </c>
      <c r="C1486" s="303"/>
      <c r="D1486" s="305" t="s">
        <v>1387</v>
      </c>
      <c r="E1486" s="304">
        <v>63203451</v>
      </c>
      <c r="F1486" s="305">
        <v>1702947</v>
      </c>
      <c r="G1486" s="305" t="s">
        <v>1246</v>
      </c>
    </row>
    <row r="1487" spans="1:7" ht="15" hidden="1" thickBot="1">
      <c r="A1487" s="302">
        <v>45720</v>
      </c>
      <c r="B1487" s="304">
        <v>87917</v>
      </c>
      <c r="C1487" s="303"/>
      <c r="D1487" s="305" t="s">
        <v>1435</v>
      </c>
      <c r="E1487" s="304">
        <v>54985663</v>
      </c>
      <c r="F1487" s="305">
        <v>0</v>
      </c>
      <c r="G1487" s="305" t="s">
        <v>1246</v>
      </c>
    </row>
    <row r="1488" spans="1:7" ht="15" hidden="1" thickBot="1">
      <c r="A1488" s="302">
        <v>45720</v>
      </c>
      <c r="B1488" s="304">
        <v>65940</v>
      </c>
      <c r="C1488" s="303"/>
      <c r="D1488" s="305" t="s">
        <v>1319</v>
      </c>
      <c r="E1488" s="304">
        <v>56283525</v>
      </c>
      <c r="F1488" s="305">
        <v>25536754</v>
      </c>
      <c r="G1488" s="305" t="s">
        <v>1246</v>
      </c>
    </row>
    <row r="1489" spans="1:7" ht="15" hidden="1" thickBot="1">
      <c r="A1489" s="302">
        <v>45720</v>
      </c>
      <c r="B1489" s="304">
        <v>684</v>
      </c>
      <c r="C1489" s="303"/>
      <c r="D1489" s="305" t="s">
        <v>1433</v>
      </c>
      <c r="E1489" s="304">
        <v>86074345</v>
      </c>
      <c r="F1489" s="305">
        <v>378993868</v>
      </c>
      <c r="G1489" s="305" t="s">
        <v>1248</v>
      </c>
    </row>
    <row r="1490" spans="1:7" ht="15" hidden="1" thickBot="1">
      <c r="A1490" s="302">
        <v>45721</v>
      </c>
      <c r="B1490" s="304">
        <v>3506924</v>
      </c>
      <c r="C1490" s="303"/>
      <c r="D1490" s="305" t="s">
        <v>1468</v>
      </c>
      <c r="E1490" s="304">
        <v>51628397</v>
      </c>
      <c r="F1490" s="305">
        <v>0</v>
      </c>
      <c r="G1490" s="305" t="s">
        <v>1246</v>
      </c>
    </row>
    <row r="1491" spans="1:7" ht="15" hidden="1" thickBot="1">
      <c r="A1491" s="302">
        <v>45721</v>
      </c>
      <c r="B1491" s="304">
        <v>1494030</v>
      </c>
      <c r="C1491" s="303"/>
      <c r="D1491" s="305" t="s">
        <v>1468</v>
      </c>
      <c r="E1491" s="304">
        <v>46112386</v>
      </c>
      <c r="F1491" s="305">
        <v>0</v>
      </c>
      <c r="G1491" s="305" t="s">
        <v>1246</v>
      </c>
    </row>
    <row r="1492" spans="1:7" ht="15" hidden="1" thickBot="1">
      <c r="A1492" s="302">
        <v>45721</v>
      </c>
      <c r="B1492" s="304">
        <v>1414129</v>
      </c>
      <c r="C1492" s="303"/>
      <c r="D1492" s="305" t="s">
        <v>1468</v>
      </c>
      <c r="E1492" s="304">
        <v>47526515</v>
      </c>
      <c r="F1492" s="305">
        <v>0</v>
      </c>
      <c r="G1492" s="305" t="s">
        <v>1246</v>
      </c>
    </row>
    <row r="1493" spans="1:7" ht="15" hidden="1" thickBot="1">
      <c r="A1493" s="302">
        <v>45721</v>
      </c>
      <c r="B1493" s="304">
        <v>974739</v>
      </c>
      <c r="C1493" s="303"/>
      <c r="D1493" s="305" t="s">
        <v>1468</v>
      </c>
      <c r="E1493" s="304">
        <v>54765785</v>
      </c>
      <c r="F1493" s="305">
        <v>0</v>
      </c>
      <c r="G1493" s="305" t="s">
        <v>1246</v>
      </c>
    </row>
    <row r="1494" spans="1:7" ht="15" hidden="1" thickBot="1">
      <c r="A1494" s="302">
        <v>45721</v>
      </c>
      <c r="B1494" s="304">
        <v>803260</v>
      </c>
      <c r="C1494" s="303"/>
      <c r="D1494" s="305" t="s">
        <v>1447</v>
      </c>
      <c r="E1494" s="304">
        <v>53131046</v>
      </c>
      <c r="F1494" s="305">
        <v>0</v>
      </c>
      <c r="G1494" s="305" t="s">
        <v>1246</v>
      </c>
    </row>
    <row r="1495" spans="1:7" ht="15" hidden="1" thickBot="1">
      <c r="A1495" s="302">
        <v>45721</v>
      </c>
      <c r="B1495" s="304">
        <v>639161</v>
      </c>
      <c r="C1495" s="303"/>
      <c r="D1495" s="305" t="s">
        <v>1468</v>
      </c>
      <c r="E1495" s="304">
        <v>44618356</v>
      </c>
      <c r="F1495" s="305">
        <v>0</v>
      </c>
      <c r="G1495" s="305" t="s">
        <v>1246</v>
      </c>
    </row>
    <row r="1496" spans="1:7" ht="15" hidden="1" thickBot="1">
      <c r="A1496" s="302">
        <v>45721</v>
      </c>
      <c r="B1496" s="304">
        <v>594958</v>
      </c>
      <c r="C1496" s="303"/>
      <c r="D1496" s="305" t="s">
        <v>1468</v>
      </c>
      <c r="E1496" s="304">
        <v>48121473</v>
      </c>
      <c r="F1496" s="305">
        <v>0</v>
      </c>
      <c r="G1496" s="305" t="s">
        <v>1246</v>
      </c>
    </row>
    <row r="1497" spans="1:7" ht="15" hidden="1" thickBot="1">
      <c r="A1497" s="302">
        <v>45721</v>
      </c>
      <c r="B1497" s="304">
        <v>517914</v>
      </c>
      <c r="C1497" s="303"/>
      <c r="D1497" s="305" t="s">
        <v>1502</v>
      </c>
      <c r="E1497" s="304">
        <v>43979195</v>
      </c>
      <c r="F1497" s="305">
        <v>92038424</v>
      </c>
      <c r="G1497" s="305" t="s">
        <v>1246</v>
      </c>
    </row>
    <row r="1498" spans="1:7" ht="15" hidden="1" thickBot="1">
      <c r="A1498" s="302">
        <v>45721</v>
      </c>
      <c r="B1498" s="304">
        <v>360000</v>
      </c>
      <c r="C1498" s="303"/>
      <c r="D1498" s="305" t="s">
        <v>1515</v>
      </c>
      <c r="E1498" s="304">
        <v>53791046</v>
      </c>
      <c r="F1498" s="305">
        <v>76834890</v>
      </c>
      <c r="G1498" s="305" t="s">
        <v>1246</v>
      </c>
    </row>
    <row r="1499" spans="1:7" ht="15" hidden="1" thickBot="1">
      <c r="A1499" s="302">
        <v>45721</v>
      </c>
      <c r="B1499" s="304">
        <v>360000</v>
      </c>
      <c r="C1499" s="303"/>
      <c r="D1499" s="305" t="s">
        <v>1516</v>
      </c>
      <c r="E1499" s="304">
        <v>51988397</v>
      </c>
      <c r="F1499" s="305">
        <v>0</v>
      </c>
      <c r="G1499" s="305" t="s">
        <v>1246</v>
      </c>
    </row>
    <row r="1500" spans="1:7" ht="15" hidden="1" thickBot="1">
      <c r="A1500" s="302">
        <v>45721</v>
      </c>
      <c r="B1500" s="304">
        <v>300000</v>
      </c>
      <c r="C1500" s="303"/>
      <c r="D1500" s="305" t="s">
        <v>1413</v>
      </c>
      <c r="E1500" s="304">
        <v>53431046</v>
      </c>
      <c r="F1500" s="305">
        <v>0</v>
      </c>
      <c r="G1500" s="305" t="s">
        <v>1246</v>
      </c>
    </row>
    <row r="1501" spans="1:7" ht="15" hidden="1" thickBot="1">
      <c r="A1501" s="302">
        <v>45721</v>
      </c>
      <c r="B1501" s="304">
        <v>297449</v>
      </c>
      <c r="C1501" s="303"/>
      <c r="D1501" s="305" t="s">
        <v>1447</v>
      </c>
      <c r="E1501" s="304">
        <v>52327786</v>
      </c>
      <c r="F1501" s="305">
        <v>0</v>
      </c>
      <c r="G1501" s="305" t="s">
        <v>1246</v>
      </c>
    </row>
    <row r="1502" spans="1:7" ht="15" hidden="1" thickBot="1">
      <c r="A1502" s="302">
        <v>45721</v>
      </c>
      <c r="B1502" s="304">
        <v>41940</v>
      </c>
      <c r="C1502" s="303"/>
      <c r="D1502" s="305" t="s">
        <v>1447</v>
      </c>
      <c r="E1502" s="304">
        <v>52030337</v>
      </c>
      <c r="F1502" s="305">
        <v>0</v>
      </c>
      <c r="G1502" s="305" t="s">
        <v>1246</v>
      </c>
    </row>
    <row r="1503" spans="1:7" ht="15" hidden="1" thickBot="1">
      <c r="A1503" s="302">
        <v>45721</v>
      </c>
      <c r="B1503" s="304">
        <v>25999</v>
      </c>
      <c r="C1503" s="303"/>
      <c r="D1503" s="305" t="s">
        <v>1478</v>
      </c>
      <c r="E1503" s="304">
        <v>43461281</v>
      </c>
      <c r="F1503" s="305">
        <v>72245806</v>
      </c>
      <c r="G1503" s="305" t="s">
        <v>1246</v>
      </c>
    </row>
    <row r="1504" spans="1:7" ht="15" hidden="1" thickBot="1">
      <c r="A1504" s="302">
        <v>45723</v>
      </c>
      <c r="B1504" s="304">
        <v>45400</v>
      </c>
      <c r="C1504" s="303"/>
      <c r="D1504" s="305" t="s">
        <v>1485</v>
      </c>
      <c r="E1504" s="304">
        <v>43435282</v>
      </c>
      <c r="F1504" s="305">
        <v>0</v>
      </c>
      <c r="G1504" s="305" t="s">
        <v>1246</v>
      </c>
    </row>
    <row r="1505" spans="1:7" ht="15" hidden="1" thickBot="1">
      <c r="A1505" s="302">
        <v>45726</v>
      </c>
      <c r="B1505" s="303"/>
      <c r="C1505" s="304">
        <v>50000000</v>
      </c>
      <c r="D1505" s="305" t="s">
        <v>1426</v>
      </c>
      <c r="E1505" s="304">
        <v>67418254</v>
      </c>
      <c r="F1505" s="305">
        <v>0</v>
      </c>
      <c r="G1505" s="305" t="s">
        <v>1246</v>
      </c>
    </row>
    <row r="1506" spans="1:7" ht="15" hidden="1" thickBot="1">
      <c r="A1506" s="302">
        <v>45726</v>
      </c>
      <c r="B1506" s="303"/>
      <c r="C1506" s="304">
        <v>31881440</v>
      </c>
      <c r="D1506" s="305" t="s">
        <v>1426</v>
      </c>
      <c r="E1506" s="304">
        <v>35536814</v>
      </c>
      <c r="F1506" s="305">
        <v>0</v>
      </c>
      <c r="G1506" s="305" t="s">
        <v>1246</v>
      </c>
    </row>
    <row r="1507" spans="1:7" ht="15" hidden="1" thickBot="1">
      <c r="A1507" s="302">
        <v>45726</v>
      </c>
      <c r="B1507" s="304">
        <v>2815472</v>
      </c>
      <c r="C1507" s="303"/>
      <c r="D1507" s="305" t="s">
        <v>1435</v>
      </c>
      <c r="E1507" s="304">
        <v>43025433</v>
      </c>
      <c r="F1507" s="305">
        <v>0</v>
      </c>
      <c r="G1507" s="305" t="s">
        <v>1246</v>
      </c>
    </row>
    <row r="1508" spans="1:7" ht="15" hidden="1" thickBot="1">
      <c r="A1508" s="302">
        <v>45726</v>
      </c>
      <c r="B1508" s="304">
        <v>1963353</v>
      </c>
      <c r="C1508" s="303"/>
      <c r="D1508" s="305" t="s">
        <v>1468</v>
      </c>
      <c r="E1508" s="304">
        <v>38902563</v>
      </c>
      <c r="F1508" s="305">
        <v>0</v>
      </c>
      <c r="G1508" s="305" t="s">
        <v>1246</v>
      </c>
    </row>
    <row r="1509" spans="1:7" ht="15" hidden="1" thickBot="1">
      <c r="A1509" s="302">
        <v>45726</v>
      </c>
      <c r="B1509" s="304">
        <v>994406</v>
      </c>
      <c r="C1509" s="303"/>
      <c r="D1509" s="305" t="s">
        <v>1468</v>
      </c>
      <c r="E1509" s="304">
        <v>40196969</v>
      </c>
      <c r="F1509" s="305">
        <v>0</v>
      </c>
      <c r="G1509" s="305" t="s">
        <v>1246</v>
      </c>
    </row>
    <row r="1510" spans="1:7" ht="15" hidden="1" thickBot="1">
      <c r="A1510" s="302">
        <v>45726</v>
      </c>
      <c r="B1510" s="304">
        <v>654446</v>
      </c>
      <c r="C1510" s="303"/>
      <c r="D1510" s="305" t="s">
        <v>1468</v>
      </c>
      <c r="E1510" s="304">
        <v>36939210</v>
      </c>
      <c r="F1510" s="305">
        <v>0</v>
      </c>
      <c r="G1510" s="305" t="s">
        <v>1246</v>
      </c>
    </row>
    <row r="1511" spans="1:7" ht="15" hidden="1" thickBot="1">
      <c r="A1511" s="302">
        <v>45726</v>
      </c>
      <c r="B1511" s="304">
        <v>475966</v>
      </c>
      <c r="C1511" s="303"/>
      <c r="D1511" s="305" t="s">
        <v>1468</v>
      </c>
      <c r="E1511" s="304">
        <v>36012780</v>
      </c>
      <c r="F1511" s="305">
        <v>0</v>
      </c>
      <c r="G1511" s="305" t="s">
        <v>1246</v>
      </c>
    </row>
    <row r="1512" spans="1:7" ht="15" hidden="1" thickBot="1">
      <c r="A1512" s="302">
        <v>45726</v>
      </c>
      <c r="B1512" s="304">
        <v>300000</v>
      </c>
      <c r="C1512" s="303"/>
      <c r="D1512" s="305" t="s">
        <v>1468</v>
      </c>
      <c r="E1512" s="304">
        <v>39202563</v>
      </c>
      <c r="F1512" s="305">
        <v>0</v>
      </c>
      <c r="G1512" s="305" t="s">
        <v>1246</v>
      </c>
    </row>
    <row r="1513" spans="1:7" ht="15" hidden="1" thickBot="1">
      <c r="A1513" s="302">
        <v>45726</v>
      </c>
      <c r="B1513" s="304">
        <v>276610</v>
      </c>
      <c r="C1513" s="303"/>
      <c r="D1513" s="305" t="s">
        <v>1517</v>
      </c>
      <c r="E1513" s="304">
        <v>43302043</v>
      </c>
      <c r="F1513" s="305">
        <v>0</v>
      </c>
      <c r="G1513" s="305" t="s">
        <v>1246</v>
      </c>
    </row>
    <row r="1514" spans="1:7" ht="15" hidden="1" thickBot="1">
      <c r="A1514" s="302">
        <v>45726</v>
      </c>
      <c r="B1514" s="304">
        <v>271984</v>
      </c>
      <c r="C1514" s="303"/>
      <c r="D1514" s="305" t="s">
        <v>1468</v>
      </c>
      <c r="E1514" s="304">
        <v>36284764</v>
      </c>
      <c r="F1514" s="305">
        <v>0</v>
      </c>
      <c r="G1514" s="305" t="s">
        <v>1246</v>
      </c>
    </row>
    <row r="1515" spans="1:7" ht="15" hidden="1" thickBot="1">
      <c r="A1515" s="302">
        <v>45726</v>
      </c>
      <c r="B1515" s="304">
        <v>87839</v>
      </c>
      <c r="C1515" s="303"/>
      <c r="D1515" s="305" t="s">
        <v>1517</v>
      </c>
      <c r="E1515" s="304">
        <v>43389882</v>
      </c>
      <c r="F1515" s="305">
        <v>0</v>
      </c>
      <c r="G1515" s="305" t="s">
        <v>1246</v>
      </c>
    </row>
    <row r="1516" spans="1:7" ht="15" hidden="1" thickBot="1">
      <c r="A1516" s="302">
        <v>45726</v>
      </c>
      <c r="B1516" s="304">
        <v>65248</v>
      </c>
      <c r="C1516" s="303"/>
      <c r="D1516" s="305" t="s">
        <v>1518</v>
      </c>
      <c r="E1516" s="304">
        <v>117418254</v>
      </c>
      <c r="F1516" s="305">
        <v>71728390</v>
      </c>
      <c r="G1516" s="305" t="s">
        <v>1246</v>
      </c>
    </row>
    <row r="1517" spans="1:7" ht="15" hidden="1" thickBot="1">
      <c r="A1517" s="302">
        <v>45726</v>
      </c>
      <c r="B1517" s="304">
        <v>12992</v>
      </c>
      <c r="C1517" s="303"/>
      <c r="D1517" s="305" t="s">
        <v>1435</v>
      </c>
      <c r="E1517" s="304">
        <v>40209961</v>
      </c>
      <c r="F1517" s="305">
        <v>0</v>
      </c>
      <c r="G1517" s="305" t="s">
        <v>1246</v>
      </c>
    </row>
    <row r="1518" spans="1:7" ht="15" hidden="1" thickBot="1">
      <c r="A1518" s="302">
        <v>45727</v>
      </c>
      <c r="B1518" s="304">
        <v>3777274</v>
      </c>
      <c r="C1518" s="303"/>
      <c r="D1518" s="305" t="s">
        <v>1303</v>
      </c>
      <c r="E1518" s="304">
        <v>115975538</v>
      </c>
      <c r="F1518" s="305">
        <v>0</v>
      </c>
      <c r="G1518" s="305" t="s">
        <v>1246</v>
      </c>
    </row>
    <row r="1519" spans="1:7" ht="15" hidden="1" thickBot="1">
      <c r="A1519" s="302">
        <v>45727</v>
      </c>
      <c r="B1519" s="304">
        <v>1035580</v>
      </c>
      <c r="C1519" s="303"/>
      <c r="D1519" s="305" t="s">
        <v>1519</v>
      </c>
      <c r="E1519" s="304">
        <v>117353006</v>
      </c>
      <c r="F1519" s="305">
        <v>75632932</v>
      </c>
      <c r="G1519" s="305" t="s">
        <v>1246</v>
      </c>
    </row>
    <row r="1520" spans="1:7" ht="15" hidden="1" thickBot="1">
      <c r="A1520" s="302">
        <v>45727</v>
      </c>
      <c r="B1520" s="304">
        <v>300000</v>
      </c>
      <c r="C1520" s="303"/>
      <c r="D1520" s="305" t="s">
        <v>1413</v>
      </c>
      <c r="E1520" s="304">
        <v>111677029</v>
      </c>
      <c r="F1520" s="305">
        <v>0</v>
      </c>
      <c r="G1520" s="305" t="s">
        <v>1246</v>
      </c>
    </row>
    <row r="1521" spans="1:7" ht="15" hidden="1" thickBot="1">
      <c r="A1521" s="302">
        <v>45727</v>
      </c>
      <c r="B1521" s="304">
        <v>221076</v>
      </c>
      <c r="C1521" s="303"/>
      <c r="D1521" s="305" t="s">
        <v>1519</v>
      </c>
      <c r="E1521" s="304">
        <v>116317426</v>
      </c>
      <c r="F1521" s="305">
        <v>75632932</v>
      </c>
      <c r="G1521" s="305" t="s">
        <v>1246</v>
      </c>
    </row>
    <row r="1522" spans="1:7" ht="15" hidden="1" thickBot="1">
      <c r="A1522" s="302">
        <v>45727</v>
      </c>
      <c r="B1522" s="304">
        <v>219969</v>
      </c>
      <c r="C1522" s="303"/>
      <c r="D1522" s="305" t="s">
        <v>1302</v>
      </c>
      <c r="E1522" s="304">
        <v>111896998</v>
      </c>
      <c r="F1522" s="305">
        <v>25709179</v>
      </c>
      <c r="G1522" s="305" t="s">
        <v>1246</v>
      </c>
    </row>
    <row r="1523" spans="1:7" ht="15" hidden="1" thickBot="1">
      <c r="A1523" s="302">
        <v>45727</v>
      </c>
      <c r="B1523" s="304">
        <v>171330</v>
      </c>
      <c r="C1523" s="303"/>
      <c r="D1523" s="305" t="s">
        <v>1313</v>
      </c>
      <c r="E1523" s="304">
        <v>112198264</v>
      </c>
      <c r="F1523" s="305">
        <v>0</v>
      </c>
      <c r="G1523" s="305" t="s">
        <v>1246</v>
      </c>
    </row>
    <row r="1524" spans="1:7" ht="15" hidden="1" thickBot="1">
      <c r="A1524" s="302">
        <v>45727</v>
      </c>
      <c r="B1524" s="304">
        <v>129936</v>
      </c>
      <c r="C1524" s="303"/>
      <c r="D1524" s="305" t="s">
        <v>1520</v>
      </c>
      <c r="E1524" s="304">
        <v>112026934</v>
      </c>
      <c r="F1524" s="305">
        <v>0</v>
      </c>
      <c r="G1524" s="305" t="s">
        <v>1246</v>
      </c>
    </row>
    <row r="1525" spans="1:7" ht="15" hidden="1" thickBot="1">
      <c r="A1525" s="302">
        <v>45727</v>
      </c>
      <c r="B1525" s="304">
        <v>100012</v>
      </c>
      <c r="C1525" s="303"/>
      <c r="D1525" s="305" t="s">
        <v>1303</v>
      </c>
      <c r="E1525" s="304">
        <v>116075550</v>
      </c>
      <c r="F1525" s="305">
        <v>0</v>
      </c>
      <c r="G1525" s="305" t="s">
        <v>1246</v>
      </c>
    </row>
    <row r="1526" spans="1:7" ht="15" hidden="1" thickBot="1">
      <c r="A1526" s="302">
        <v>45727</v>
      </c>
      <c r="B1526" s="304">
        <v>20800</v>
      </c>
      <c r="C1526" s="303"/>
      <c r="D1526" s="305" t="s">
        <v>1420</v>
      </c>
      <c r="E1526" s="304">
        <v>116096350</v>
      </c>
      <c r="F1526" s="305">
        <v>64714015</v>
      </c>
      <c r="G1526" s="305" t="s">
        <v>1246</v>
      </c>
    </row>
    <row r="1527" spans="1:7" ht="15" hidden="1" thickBot="1">
      <c r="A1527" s="302">
        <v>45729</v>
      </c>
      <c r="B1527" s="303"/>
      <c r="C1527" s="304">
        <v>25993</v>
      </c>
      <c r="D1527" s="305" t="s">
        <v>1399</v>
      </c>
      <c r="E1527" s="304">
        <v>111377029</v>
      </c>
      <c r="F1527" s="305">
        <v>16002150</v>
      </c>
      <c r="G1527" s="305" t="s">
        <v>1246</v>
      </c>
    </row>
    <row r="1528" spans="1:7" ht="15" hidden="1" thickBot="1">
      <c r="A1528" s="302">
        <v>45729</v>
      </c>
      <c r="B1528" s="304">
        <v>7000000</v>
      </c>
      <c r="C1528" s="303"/>
      <c r="D1528" s="305" t="s">
        <v>1474</v>
      </c>
      <c r="E1528" s="304">
        <v>107873042</v>
      </c>
      <c r="F1528" s="305">
        <v>0</v>
      </c>
      <c r="G1528" s="305" t="s">
        <v>1246</v>
      </c>
    </row>
    <row r="1529" spans="1:7" ht="15" hidden="1" thickBot="1">
      <c r="A1529" s="302">
        <v>45729</v>
      </c>
      <c r="B1529" s="304">
        <v>7000000</v>
      </c>
      <c r="C1529" s="303"/>
      <c r="D1529" s="305" t="s">
        <v>1474</v>
      </c>
      <c r="E1529" s="304">
        <v>100873042</v>
      </c>
      <c r="F1529" s="305">
        <v>0</v>
      </c>
      <c r="G1529" s="305" t="s">
        <v>1246</v>
      </c>
    </row>
    <row r="1530" spans="1:7" ht="15" hidden="1" thickBot="1">
      <c r="A1530" s="302">
        <v>45729</v>
      </c>
      <c r="B1530" s="304">
        <v>7000000</v>
      </c>
      <c r="C1530" s="303"/>
      <c r="D1530" s="305" t="s">
        <v>1474</v>
      </c>
      <c r="E1530" s="304">
        <v>93873042</v>
      </c>
      <c r="F1530" s="305">
        <v>0</v>
      </c>
      <c r="G1530" s="305" t="s">
        <v>1246</v>
      </c>
    </row>
    <row r="1531" spans="1:7" ht="15" hidden="1" thickBot="1">
      <c r="A1531" s="302">
        <v>45729</v>
      </c>
      <c r="B1531" s="304">
        <v>7000000</v>
      </c>
      <c r="C1531" s="303"/>
      <c r="D1531" s="305" t="s">
        <v>1474</v>
      </c>
      <c r="E1531" s="304">
        <v>86873042</v>
      </c>
      <c r="F1531" s="305">
        <v>0</v>
      </c>
      <c r="G1531" s="305" t="s">
        <v>1246</v>
      </c>
    </row>
    <row r="1532" spans="1:7" ht="15" hidden="1" thickBot="1">
      <c r="A1532" s="302">
        <v>45729</v>
      </c>
      <c r="B1532" s="304">
        <v>7000000</v>
      </c>
      <c r="C1532" s="303"/>
      <c r="D1532" s="305" t="s">
        <v>1474</v>
      </c>
      <c r="E1532" s="304">
        <v>79873042</v>
      </c>
      <c r="F1532" s="305">
        <v>0</v>
      </c>
      <c r="G1532" s="305" t="s">
        <v>1246</v>
      </c>
    </row>
    <row r="1533" spans="1:7" ht="15" hidden="1" thickBot="1">
      <c r="A1533" s="302">
        <v>45729</v>
      </c>
      <c r="B1533" s="304">
        <v>719981</v>
      </c>
      <c r="C1533" s="303"/>
      <c r="D1533" s="305" t="s">
        <v>1457</v>
      </c>
      <c r="E1533" s="304">
        <v>110752068</v>
      </c>
      <c r="F1533" s="305">
        <v>0</v>
      </c>
      <c r="G1533" s="305" t="s">
        <v>1246</v>
      </c>
    </row>
    <row r="1534" spans="1:7" ht="15" hidden="1" thickBot="1">
      <c r="A1534" s="302">
        <v>45729</v>
      </c>
      <c r="B1534" s="304">
        <v>611583</v>
      </c>
      <c r="C1534" s="303"/>
      <c r="D1534" s="305" t="s">
        <v>1304</v>
      </c>
      <c r="E1534" s="304">
        <v>110032087</v>
      </c>
      <c r="F1534" s="305">
        <v>0</v>
      </c>
      <c r="G1534" s="305" t="s">
        <v>1246</v>
      </c>
    </row>
    <row r="1535" spans="1:7" ht="15" hidden="1" thickBot="1">
      <c r="A1535" s="302">
        <v>45729</v>
      </c>
      <c r="B1535" s="304">
        <v>609768</v>
      </c>
      <c r="C1535" s="303"/>
      <c r="D1535" s="305" t="s">
        <v>1467</v>
      </c>
      <c r="E1535" s="304">
        <v>108706530</v>
      </c>
      <c r="F1535" s="305">
        <v>4846885</v>
      </c>
      <c r="G1535" s="305" t="s">
        <v>1246</v>
      </c>
    </row>
    <row r="1536" spans="1:7" ht="15" hidden="1" thickBot="1">
      <c r="A1536" s="302">
        <v>45729</v>
      </c>
      <c r="B1536" s="304">
        <v>428281</v>
      </c>
      <c r="C1536" s="303"/>
      <c r="D1536" s="305" t="s">
        <v>1280</v>
      </c>
      <c r="E1536" s="304">
        <v>111403022</v>
      </c>
      <c r="F1536" s="305">
        <v>0</v>
      </c>
      <c r="G1536" s="305" t="s">
        <v>1246</v>
      </c>
    </row>
    <row r="1537" spans="1:7" ht="15" hidden="1" thickBot="1">
      <c r="A1537" s="302">
        <v>45729</v>
      </c>
      <c r="B1537" s="304">
        <v>413974</v>
      </c>
      <c r="C1537" s="303"/>
      <c r="D1537" s="305" t="s">
        <v>1467</v>
      </c>
      <c r="E1537" s="304">
        <v>109120504</v>
      </c>
      <c r="F1537" s="305">
        <v>4846885</v>
      </c>
      <c r="G1537" s="305" t="s">
        <v>1246</v>
      </c>
    </row>
    <row r="1538" spans="1:7" ht="15" hidden="1" thickBot="1">
      <c r="A1538" s="302">
        <v>45729</v>
      </c>
      <c r="B1538" s="304">
        <v>300000</v>
      </c>
      <c r="C1538" s="303"/>
      <c r="D1538" s="305" t="s">
        <v>1413</v>
      </c>
      <c r="E1538" s="304">
        <v>109420504</v>
      </c>
      <c r="F1538" s="305">
        <v>0</v>
      </c>
      <c r="G1538" s="305" t="s">
        <v>1246</v>
      </c>
    </row>
    <row r="1539" spans="1:7" ht="15" hidden="1" thickBot="1">
      <c r="A1539" s="302">
        <v>45729</v>
      </c>
      <c r="B1539" s="304">
        <v>223720</v>
      </c>
      <c r="C1539" s="303"/>
      <c r="D1539" s="305" t="s">
        <v>1348</v>
      </c>
      <c r="E1539" s="304">
        <v>108096762</v>
      </c>
      <c r="F1539" s="305">
        <v>0</v>
      </c>
      <c r="G1539" s="305" t="s">
        <v>1246</v>
      </c>
    </row>
    <row r="1540" spans="1:7" ht="15" hidden="1" thickBot="1">
      <c r="A1540" s="302">
        <v>45729</v>
      </c>
      <c r="B1540" s="304">
        <v>222673</v>
      </c>
      <c r="C1540" s="303"/>
      <c r="D1540" s="305" t="s">
        <v>1410</v>
      </c>
      <c r="E1540" s="304">
        <v>110974741</v>
      </c>
      <c r="F1540" s="305">
        <v>0</v>
      </c>
      <c r="G1540" s="305" t="s">
        <v>1246</v>
      </c>
    </row>
    <row r="1541" spans="1:7" ht="15" hidden="1" thickBot="1">
      <c r="A1541" s="302">
        <v>45733</v>
      </c>
      <c r="B1541" s="303"/>
      <c r="C1541" s="304">
        <v>873472</v>
      </c>
      <c r="D1541" s="305" t="s">
        <v>1521</v>
      </c>
      <c r="E1541" s="304">
        <v>43030051</v>
      </c>
      <c r="F1541" s="305">
        <v>1118585</v>
      </c>
      <c r="G1541" s="305" t="s">
        <v>1246</v>
      </c>
    </row>
    <row r="1542" spans="1:7" ht="15" hidden="1" thickBot="1">
      <c r="A1542" s="302">
        <v>45733</v>
      </c>
      <c r="B1542" s="304">
        <v>7000000</v>
      </c>
      <c r="C1542" s="303"/>
      <c r="D1542" s="305" t="s">
        <v>1457</v>
      </c>
      <c r="E1542" s="304">
        <v>69310371</v>
      </c>
      <c r="F1542" s="305">
        <v>0</v>
      </c>
      <c r="G1542" s="305" t="s">
        <v>1246</v>
      </c>
    </row>
    <row r="1543" spans="1:7" ht="15" hidden="1" thickBot="1">
      <c r="A1543" s="302">
        <v>45733</v>
      </c>
      <c r="B1543" s="304">
        <v>7000000</v>
      </c>
      <c r="C1543" s="303"/>
      <c r="D1543" s="305" t="s">
        <v>1332</v>
      </c>
      <c r="E1543" s="304">
        <v>58420729</v>
      </c>
      <c r="F1543" s="305">
        <v>0</v>
      </c>
      <c r="G1543" s="305" t="s">
        <v>1246</v>
      </c>
    </row>
    <row r="1544" spans="1:7" ht="15" hidden="1" thickBot="1">
      <c r="A1544" s="302">
        <v>45733</v>
      </c>
      <c r="B1544" s="304">
        <v>4754354</v>
      </c>
      <c r="C1544" s="303"/>
      <c r="D1544" s="305" t="s">
        <v>1332</v>
      </c>
      <c r="E1544" s="304">
        <v>51420729</v>
      </c>
      <c r="F1544" s="305">
        <v>0</v>
      </c>
      <c r="G1544" s="305" t="s">
        <v>1246</v>
      </c>
    </row>
    <row r="1545" spans="1:7" ht="15" hidden="1" thickBot="1">
      <c r="A1545" s="302">
        <v>45733</v>
      </c>
      <c r="B1545" s="304">
        <v>3889642</v>
      </c>
      <c r="C1545" s="303"/>
      <c r="D1545" s="305" t="s">
        <v>1457</v>
      </c>
      <c r="E1545" s="304">
        <v>62310371</v>
      </c>
      <c r="F1545" s="305">
        <v>0</v>
      </c>
      <c r="G1545" s="305" t="s">
        <v>1246</v>
      </c>
    </row>
    <row r="1546" spans="1:7" ht="15" hidden="1" thickBot="1">
      <c r="A1546" s="302">
        <v>45733</v>
      </c>
      <c r="B1546" s="304">
        <v>2796523</v>
      </c>
      <c r="C1546" s="303"/>
      <c r="D1546" s="305" t="s">
        <v>1332</v>
      </c>
      <c r="E1546" s="304">
        <v>45826574</v>
      </c>
      <c r="F1546" s="305">
        <v>0</v>
      </c>
      <c r="G1546" s="305" t="s">
        <v>1246</v>
      </c>
    </row>
    <row r="1547" spans="1:7" ht="15" hidden="1" thickBot="1">
      <c r="A1547" s="302">
        <v>45733</v>
      </c>
      <c r="B1547" s="304">
        <v>1800137</v>
      </c>
      <c r="C1547" s="303"/>
      <c r="D1547" s="305" t="s">
        <v>1377</v>
      </c>
      <c r="E1547" s="304">
        <v>72873042</v>
      </c>
      <c r="F1547" s="305">
        <v>75139934</v>
      </c>
      <c r="G1547" s="305" t="s">
        <v>1246</v>
      </c>
    </row>
    <row r="1548" spans="1:7" ht="15" hidden="1" thickBot="1">
      <c r="A1548" s="302">
        <v>45733</v>
      </c>
      <c r="B1548" s="304">
        <v>1174012</v>
      </c>
      <c r="C1548" s="303"/>
      <c r="D1548" s="305" t="s">
        <v>1307</v>
      </c>
      <c r="E1548" s="304">
        <v>71072905</v>
      </c>
      <c r="F1548" s="305">
        <v>61329170</v>
      </c>
      <c r="G1548" s="305" t="s">
        <v>1246</v>
      </c>
    </row>
    <row r="1549" spans="1:7" ht="15" hidden="1" thickBot="1">
      <c r="A1549" s="302">
        <v>45733</v>
      </c>
      <c r="B1549" s="304">
        <v>839801</v>
      </c>
      <c r="C1549" s="303"/>
      <c r="D1549" s="305" t="s">
        <v>1332</v>
      </c>
      <c r="E1549" s="304">
        <v>46666375</v>
      </c>
      <c r="F1549" s="305">
        <v>0</v>
      </c>
      <c r="G1549" s="305" t="s">
        <v>1246</v>
      </c>
    </row>
    <row r="1550" spans="1:7" ht="15" hidden="1" thickBot="1">
      <c r="A1550" s="302">
        <v>45733</v>
      </c>
      <c r="B1550" s="304">
        <v>588522</v>
      </c>
      <c r="C1550" s="303"/>
      <c r="D1550" s="305" t="s">
        <v>1500</v>
      </c>
      <c r="E1550" s="304">
        <v>69898893</v>
      </c>
      <c r="F1550" s="305">
        <v>0</v>
      </c>
      <c r="G1550" s="305" t="s">
        <v>1246</v>
      </c>
    </row>
    <row r="1551" spans="1:7" ht="15" hidden="1" thickBot="1">
      <c r="A1551" s="302">
        <v>45734</v>
      </c>
      <c r="B1551" s="304">
        <v>10000000</v>
      </c>
      <c r="C1551" s="303"/>
      <c r="D1551" s="305" t="s">
        <v>1293</v>
      </c>
      <c r="E1551" s="304">
        <v>36404566</v>
      </c>
      <c r="F1551" s="305">
        <v>0</v>
      </c>
      <c r="G1551" s="305" t="s">
        <v>1246</v>
      </c>
    </row>
    <row r="1552" spans="1:7" ht="15" hidden="1" thickBot="1">
      <c r="A1552" s="302">
        <v>45734</v>
      </c>
      <c r="B1552" s="304">
        <v>3503635</v>
      </c>
      <c r="C1552" s="303"/>
      <c r="D1552" s="305" t="s">
        <v>1387</v>
      </c>
      <c r="E1552" s="304">
        <v>42469201</v>
      </c>
      <c r="F1552" s="305">
        <v>1702947</v>
      </c>
      <c r="G1552" s="305" t="s">
        <v>1246</v>
      </c>
    </row>
    <row r="1553" spans="1:7" ht="15" hidden="1" thickBot="1">
      <c r="A1553" s="302">
        <v>45734</v>
      </c>
      <c r="B1553" s="304">
        <v>2261000</v>
      </c>
      <c r="C1553" s="303"/>
      <c r="D1553" s="305" t="s">
        <v>1371</v>
      </c>
      <c r="E1553" s="304">
        <v>38665566</v>
      </c>
      <c r="F1553" s="305">
        <v>6101011</v>
      </c>
      <c r="G1553" s="305" t="s">
        <v>1246</v>
      </c>
    </row>
    <row r="1554" spans="1:7" ht="15" hidden="1" thickBot="1">
      <c r="A1554" s="302">
        <v>45734</v>
      </c>
      <c r="B1554" s="304">
        <v>1417491</v>
      </c>
      <c r="C1554" s="303"/>
      <c r="D1554" s="305" t="s">
        <v>1290</v>
      </c>
      <c r="E1554" s="304">
        <v>26110109</v>
      </c>
      <c r="F1554" s="305">
        <v>0</v>
      </c>
      <c r="G1554" s="305" t="s">
        <v>1246</v>
      </c>
    </row>
    <row r="1555" spans="1:7" ht="15" hidden="1" thickBot="1">
      <c r="A1555" s="302">
        <v>45734</v>
      </c>
      <c r="B1555" s="304">
        <v>579839</v>
      </c>
      <c r="C1555" s="303"/>
      <c r="D1555" s="305" t="s">
        <v>1387</v>
      </c>
      <c r="E1555" s="304">
        <v>43049040</v>
      </c>
      <c r="F1555" s="305">
        <v>1702947</v>
      </c>
      <c r="G1555" s="305" t="s">
        <v>1246</v>
      </c>
    </row>
    <row r="1556" spans="1:7" ht="15" hidden="1" thickBot="1">
      <c r="A1556" s="302">
        <v>45734</v>
      </c>
      <c r="B1556" s="304">
        <v>359942</v>
      </c>
      <c r="C1556" s="303"/>
      <c r="D1556" s="305" t="s">
        <v>1447</v>
      </c>
      <c r="E1556" s="304">
        <v>43903523</v>
      </c>
      <c r="F1556" s="305">
        <v>0</v>
      </c>
      <c r="G1556" s="305" t="s">
        <v>1246</v>
      </c>
    </row>
    <row r="1557" spans="1:7" ht="15" hidden="1" thickBot="1">
      <c r="A1557" s="302">
        <v>45734</v>
      </c>
      <c r="B1557" s="304">
        <v>334617</v>
      </c>
      <c r="C1557" s="303"/>
      <c r="D1557" s="305" t="s">
        <v>1307</v>
      </c>
      <c r="E1557" s="304">
        <v>43383657</v>
      </c>
      <c r="F1557" s="305">
        <v>61329170</v>
      </c>
      <c r="G1557" s="305" t="s">
        <v>1246</v>
      </c>
    </row>
    <row r="1558" spans="1:7" ht="15" hidden="1" thickBot="1">
      <c r="A1558" s="302">
        <v>45734</v>
      </c>
      <c r="B1558" s="304">
        <v>300000</v>
      </c>
      <c r="C1558" s="303"/>
      <c r="D1558" s="305" t="s">
        <v>1413</v>
      </c>
      <c r="E1558" s="304">
        <v>38965566</v>
      </c>
      <c r="F1558" s="305">
        <v>0</v>
      </c>
      <c r="G1558" s="305" t="s">
        <v>1246</v>
      </c>
    </row>
    <row r="1559" spans="1:7" ht="15" hidden="1" thickBot="1">
      <c r="A1559" s="302">
        <v>45734</v>
      </c>
      <c r="B1559" s="304">
        <v>294457</v>
      </c>
      <c r="C1559" s="303"/>
      <c r="D1559" s="305" t="s">
        <v>1483</v>
      </c>
      <c r="E1559" s="304">
        <v>26404566</v>
      </c>
      <c r="F1559" s="305">
        <v>0</v>
      </c>
      <c r="G1559" s="305" t="s">
        <v>1246</v>
      </c>
    </row>
    <row r="1560" spans="1:7" ht="15" hidden="1" thickBot="1">
      <c r="A1560" s="302">
        <v>45734</v>
      </c>
      <c r="B1560" s="304">
        <v>159924</v>
      </c>
      <c r="C1560" s="303"/>
      <c r="D1560" s="305" t="s">
        <v>1404</v>
      </c>
      <c r="E1560" s="304">
        <v>43543581</v>
      </c>
      <c r="F1560" s="305">
        <v>0</v>
      </c>
      <c r="G1560" s="305" t="s">
        <v>1246</v>
      </c>
    </row>
    <row r="1561" spans="1:7" ht="15" hidden="1" thickBot="1">
      <c r="A1561" s="302">
        <v>45735</v>
      </c>
      <c r="B1561" s="303"/>
      <c r="C1561" s="304">
        <v>85242053</v>
      </c>
      <c r="D1561" s="305" t="s">
        <v>1376</v>
      </c>
      <c r="E1561" s="304">
        <v>24685422</v>
      </c>
      <c r="F1561" s="305">
        <v>0</v>
      </c>
      <c r="G1561" s="305" t="s">
        <v>1326</v>
      </c>
    </row>
    <row r="1562" spans="1:7" ht="15" hidden="1" thickBot="1">
      <c r="A1562" s="302">
        <v>45735</v>
      </c>
      <c r="B1562" s="304">
        <v>10000000</v>
      </c>
      <c r="C1562" s="303"/>
      <c r="D1562" s="305" t="s">
        <v>1293</v>
      </c>
      <c r="E1562" s="304">
        <v>109927475</v>
      </c>
      <c r="F1562" s="305">
        <v>0</v>
      </c>
      <c r="G1562" s="305" t="s">
        <v>1246</v>
      </c>
    </row>
    <row r="1563" spans="1:7" ht="15" hidden="1" thickBot="1">
      <c r="A1563" s="302">
        <v>45735</v>
      </c>
      <c r="B1563" s="304">
        <v>6339775</v>
      </c>
      <c r="C1563" s="303"/>
      <c r="D1563" s="305" t="s">
        <v>1293</v>
      </c>
      <c r="E1563" s="304">
        <v>99927475</v>
      </c>
      <c r="F1563" s="305">
        <v>0</v>
      </c>
      <c r="G1563" s="305" t="s">
        <v>1246</v>
      </c>
    </row>
    <row r="1564" spans="1:7" ht="15" hidden="1" thickBot="1">
      <c r="A1564" s="302">
        <v>45735</v>
      </c>
      <c r="B1564" s="304">
        <v>7196</v>
      </c>
      <c r="C1564" s="303"/>
      <c r="D1564" s="305" t="s">
        <v>1433</v>
      </c>
      <c r="E1564" s="304">
        <v>24692618</v>
      </c>
      <c r="F1564" s="305">
        <v>380160373</v>
      </c>
      <c r="G1564" s="305" t="s">
        <v>1246</v>
      </c>
    </row>
    <row r="1565" spans="1:7" ht="15" hidden="1" thickBot="1">
      <c r="A1565" s="302">
        <v>45736</v>
      </c>
      <c r="B1565" s="304">
        <v>189805</v>
      </c>
      <c r="C1565" s="303"/>
      <c r="D1565" s="305" t="s">
        <v>1522</v>
      </c>
      <c r="E1565" s="304">
        <v>93581700</v>
      </c>
      <c r="F1565" s="305">
        <v>0</v>
      </c>
      <c r="G1565" s="305" t="s">
        <v>1246</v>
      </c>
    </row>
    <row r="1566" spans="1:7" ht="15" hidden="1" thickBot="1">
      <c r="A1566" s="302">
        <v>45736</v>
      </c>
      <c r="B1566" s="304">
        <v>6000</v>
      </c>
      <c r="C1566" s="303"/>
      <c r="D1566" s="305" t="s">
        <v>1495</v>
      </c>
      <c r="E1566" s="304">
        <v>93587700</v>
      </c>
      <c r="F1566" s="305">
        <v>0</v>
      </c>
      <c r="G1566" s="305" t="s">
        <v>1246</v>
      </c>
    </row>
    <row r="1567" spans="1:7" ht="15" hidden="1" thickBot="1">
      <c r="A1567" s="302">
        <v>45737</v>
      </c>
      <c r="B1567" s="304">
        <v>92660</v>
      </c>
      <c r="C1567" s="303"/>
      <c r="D1567" s="305" t="s">
        <v>1445</v>
      </c>
      <c r="E1567" s="304">
        <v>93391895</v>
      </c>
      <c r="F1567" s="305">
        <v>66717542</v>
      </c>
      <c r="G1567" s="305" t="s">
        <v>1246</v>
      </c>
    </row>
    <row r="1568" spans="1:7" ht="15" hidden="1" thickBot="1">
      <c r="A1568" s="302">
        <v>45740</v>
      </c>
      <c r="B1568" s="304">
        <v>1831813</v>
      </c>
      <c r="C1568" s="303"/>
      <c r="D1568" s="305" t="s">
        <v>1332</v>
      </c>
      <c r="E1568" s="304">
        <v>90304041</v>
      </c>
      <c r="F1568" s="305">
        <v>0</v>
      </c>
      <c r="G1568" s="305" t="s">
        <v>1246</v>
      </c>
    </row>
    <row r="1569" spans="1:7" ht="15" hidden="1" thickBot="1">
      <c r="A1569" s="302">
        <v>45740</v>
      </c>
      <c r="B1569" s="304">
        <v>1107533</v>
      </c>
      <c r="C1569" s="303"/>
      <c r="D1569" s="305" t="s">
        <v>1519</v>
      </c>
      <c r="E1569" s="304">
        <v>93299235</v>
      </c>
      <c r="F1569" s="305">
        <v>75632932</v>
      </c>
      <c r="G1569" s="305" t="s">
        <v>1246</v>
      </c>
    </row>
    <row r="1570" spans="1:7" ht="15" hidden="1" thickBot="1">
      <c r="A1570" s="302">
        <v>45740</v>
      </c>
      <c r="B1570" s="304">
        <v>552634</v>
      </c>
      <c r="C1570" s="303"/>
      <c r="D1570" s="305" t="s">
        <v>1394</v>
      </c>
      <c r="E1570" s="304">
        <v>92191702</v>
      </c>
      <c r="F1570" s="305">
        <v>62188235</v>
      </c>
      <c r="G1570" s="305" t="s">
        <v>1246</v>
      </c>
    </row>
    <row r="1571" spans="1:7" ht="15" hidden="1" thickBot="1">
      <c r="A1571" s="302">
        <v>45740</v>
      </c>
      <c r="B1571" s="304">
        <v>335951</v>
      </c>
      <c r="C1571" s="303"/>
      <c r="D1571" s="305" t="s">
        <v>1404</v>
      </c>
      <c r="E1571" s="304">
        <v>91229512</v>
      </c>
      <c r="F1571" s="305">
        <v>0</v>
      </c>
      <c r="G1571" s="305" t="s">
        <v>1246</v>
      </c>
    </row>
    <row r="1572" spans="1:7" ht="15" hidden="1" thickBot="1">
      <c r="A1572" s="302">
        <v>45740</v>
      </c>
      <c r="B1572" s="304">
        <v>300000</v>
      </c>
      <c r="C1572" s="303"/>
      <c r="D1572" s="305" t="s">
        <v>1413</v>
      </c>
      <c r="E1572" s="304">
        <v>88472228</v>
      </c>
      <c r="F1572" s="305">
        <v>0</v>
      </c>
      <c r="G1572" s="305" t="s">
        <v>1246</v>
      </c>
    </row>
    <row r="1573" spans="1:7" ht="15" hidden="1" thickBot="1">
      <c r="A1573" s="302">
        <v>45740</v>
      </c>
      <c r="B1573" s="304">
        <v>264180</v>
      </c>
      <c r="C1573" s="303"/>
      <c r="D1573" s="305" t="s">
        <v>1348</v>
      </c>
      <c r="E1573" s="304">
        <v>91639068</v>
      </c>
      <c r="F1573" s="305">
        <v>0</v>
      </c>
      <c r="G1573" s="305" t="s">
        <v>1246</v>
      </c>
    </row>
    <row r="1574" spans="1:7" ht="15" hidden="1" thickBot="1">
      <c r="A1574" s="302">
        <v>45740</v>
      </c>
      <c r="B1574" s="304">
        <v>259920</v>
      </c>
      <c r="C1574" s="303"/>
      <c r="D1574" s="305" t="s">
        <v>1498</v>
      </c>
      <c r="E1574" s="304">
        <v>90563961</v>
      </c>
      <c r="F1574" s="305">
        <v>0</v>
      </c>
      <c r="G1574" s="305" t="s">
        <v>1246</v>
      </c>
    </row>
    <row r="1575" spans="1:7" ht="15" hidden="1" thickBot="1">
      <c r="A1575" s="302">
        <v>45740</v>
      </c>
      <c r="B1575" s="304">
        <v>224648</v>
      </c>
      <c r="C1575" s="303"/>
      <c r="D1575" s="305" t="s">
        <v>1304</v>
      </c>
      <c r="E1575" s="304">
        <v>90893561</v>
      </c>
      <c r="F1575" s="305">
        <v>0</v>
      </c>
      <c r="G1575" s="305" t="s">
        <v>1246</v>
      </c>
    </row>
    <row r="1576" spans="1:7" ht="15" hidden="1" thickBot="1">
      <c r="A1576" s="302">
        <v>45740</v>
      </c>
      <c r="B1576" s="304">
        <v>145376</v>
      </c>
      <c r="C1576" s="303"/>
      <c r="D1576" s="305" t="s">
        <v>1410</v>
      </c>
      <c r="E1576" s="304">
        <v>91374888</v>
      </c>
      <c r="F1576" s="305">
        <v>0</v>
      </c>
      <c r="G1576" s="305" t="s">
        <v>1246</v>
      </c>
    </row>
    <row r="1577" spans="1:7" ht="15" hidden="1" thickBot="1">
      <c r="A1577" s="302">
        <v>45740</v>
      </c>
      <c r="B1577" s="304">
        <v>104952</v>
      </c>
      <c r="C1577" s="303"/>
      <c r="D1577" s="305" t="s">
        <v>1410</v>
      </c>
      <c r="E1577" s="304">
        <v>90668913</v>
      </c>
      <c r="F1577" s="305">
        <v>0</v>
      </c>
      <c r="G1577" s="305" t="s">
        <v>1246</v>
      </c>
    </row>
    <row r="1578" spans="1:7" ht="15" hidden="1" thickBot="1">
      <c r="A1578" s="302">
        <v>45742</v>
      </c>
      <c r="B1578" s="304">
        <v>15000000</v>
      </c>
      <c r="C1578" s="303"/>
      <c r="D1578" s="305" t="s">
        <v>1293</v>
      </c>
      <c r="E1578" s="304">
        <v>84656250</v>
      </c>
      <c r="F1578" s="305">
        <v>0</v>
      </c>
      <c r="G1578" s="305" t="s">
        <v>1246</v>
      </c>
    </row>
    <row r="1579" spans="1:7" ht="15" hidden="1" thickBot="1">
      <c r="A1579" s="302">
        <v>45742</v>
      </c>
      <c r="B1579" s="304">
        <v>2216932</v>
      </c>
      <c r="C1579" s="303"/>
      <c r="D1579" s="305" t="s">
        <v>1293</v>
      </c>
      <c r="E1579" s="304">
        <v>69656250</v>
      </c>
      <c r="F1579" s="305">
        <v>0</v>
      </c>
      <c r="G1579" s="305" t="s">
        <v>1246</v>
      </c>
    </row>
    <row r="1580" spans="1:7" ht="15" hidden="1" thickBot="1">
      <c r="A1580" s="302">
        <v>45742</v>
      </c>
      <c r="B1580" s="304">
        <v>1033326</v>
      </c>
      <c r="C1580" s="303"/>
      <c r="D1580" s="305" t="s">
        <v>1300</v>
      </c>
      <c r="E1580" s="304">
        <v>86409921</v>
      </c>
      <c r="F1580" s="305">
        <v>0</v>
      </c>
      <c r="G1580" s="305" t="s">
        <v>1246</v>
      </c>
    </row>
    <row r="1581" spans="1:7" ht="15" hidden="1" thickBot="1">
      <c r="A1581" s="302">
        <v>45742</v>
      </c>
      <c r="B1581" s="304">
        <v>945232</v>
      </c>
      <c r="C1581" s="303"/>
      <c r="D1581" s="305" t="s">
        <v>1319</v>
      </c>
      <c r="E1581" s="304">
        <v>88095052</v>
      </c>
      <c r="F1581" s="305">
        <v>25536754</v>
      </c>
      <c r="G1581" s="305" t="s">
        <v>1246</v>
      </c>
    </row>
    <row r="1582" spans="1:7" ht="15" hidden="1" thickBot="1">
      <c r="A1582" s="302">
        <v>45742</v>
      </c>
      <c r="B1582" s="304">
        <v>444899</v>
      </c>
      <c r="C1582" s="303"/>
      <c r="D1582" s="305" t="s">
        <v>1523</v>
      </c>
      <c r="E1582" s="304">
        <v>87149820</v>
      </c>
      <c r="F1582" s="305">
        <v>4909348</v>
      </c>
      <c r="G1582" s="305" t="s">
        <v>1246</v>
      </c>
    </row>
    <row r="1583" spans="1:7" ht="15" hidden="1" thickBot="1">
      <c r="A1583" s="302">
        <v>45742</v>
      </c>
      <c r="B1583" s="304">
        <v>300000</v>
      </c>
      <c r="C1583" s="303"/>
      <c r="D1583" s="305" t="s">
        <v>1413</v>
      </c>
      <c r="E1583" s="304">
        <v>85376595</v>
      </c>
      <c r="F1583" s="305">
        <v>0</v>
      </c>
      <c r="G1583" s="305" t="s">
        <v>1246</v>
      </c>
    </row>
    <row r="1584" spans="1:7" ht="15" hidden="1" thickBot="1">
      <c r="A1584" s="302">
        <v>45742</v>
      </c>
      <c r="B1584" s="304">
        <v>295000</v>
      </c>
      <c r="C1584" s="303"/>
      <c r="D1584" s="305" t="s">
        <v>1400</v>
      </c>
      <c r="E1584" s="304">
        <v>86704921</v>
      </c>
      <c r="F1584" s="305">
        <v>0</v>
      </c>
      <c r="G1584" s="305" t="s">
        <v>1246</v>
      </c>
    </row>
    <row r="1585" spans="1:7" ht="15" hidden="1" thickBot="1">
      <c r="A1585" s="302">
        <v>45742</v>
      </c>
      <c r="B1585" s="304">
        <v>225071</v>
      </c>
      <c r="C1585" s="303"/>
      <c r="D1585" s="305" t="s">
        <v>1307</v>
      </c>
      <c r="E1585" s="304">
        <v>84893578</v>
      </c>
      <c r="F1585" s="305">
        <v>61329170</v>
      </c>
      <c r="G1585" s="305" t="s">
        <v>1246</v>
      </c>
    </row>
    <row r="1586" spans="1:7" ht="15" hidden="1" thickBot="1">
      <c r="A1586" s="302">
        <v>45742</v>
      </c>
      <c r="B1586" s="304">
        <v>174291</v>
      </c>
      <c r="C1586" s="303"/>
      <c r="D1586" s="305" t="s">
        <v>1380</v>
      </c>
      <c r="E1586" s="304">
        <v>85067869</v>
      </c>
      <c r="F1586" s="305">
        <v>62241071</v>
      </c>
      <c r="G1586" s="305" t="s">
        <v>1246</v>
      </c>
    </row>
    <row r="1587" spans="1:7" ht="15" hidden="1" thickBot="1">
      <c r="A1587" s="302">
        <v>45742</v>
      </c>
      <c r="B1587" s="304">
        <v>77176</v>
      </c>
      <c r="C1587" s="303"/>
      <c r="D1587" s="305" t="s">
        <v>1307</v>
      </c>
      <c r="E1587" s="304">
        <v>88172228</v>
      </c>
      <c r="F1587" s="305">
        <v>61329170</v>
      </c>
      <c r="G1587" s="305" t="s">
        <v>1246</v>
      </c>
    </row>
    <row r="1588" spans="1:7" ht="15" hidden="1" thickBot="1">
      <c r="A1588" s="302">
        <v>45742</v>
      </c>
      <c r="B1588" s="304">
        <v>12257</v>
      </c>
      <c r="C1588" s="303"/>
      <c r="D1588" s="305" t="s">
        <v>1504</v>
      </c>
      <c r="E1588" s="304">
        <v>84668507</v>
      </c>
      <c r="F1588" s="305">
        <v>71659127</v>
      </c>
      <c r="G1588" s="305" t="s">
        <v>1246</v>
      </c>
    </row>
    <row r="1589" spans="1:7" ht="15" hidden="1" thickBot="1">
      <c r="A1589" s="302">
        <v>45742</v>
      </c>
      <c r="B1589" s="304">
        <v>8726</v>
      </c>
      <c r="C1589" s="303"/>
      <c r="D1589" s="305" t="s">
        <v>1504</v>
      </c>
      <c r="E1589" s="304">
        <v>85076595</v>
      </c>
      <c r="F1589" s="305">
        <v>71659127</v>
      </c>
      <c r="G1589" s="305" t="s">
        <v>1246</v>
      </c>
    </row>
    <row r="1590" spans="1:7" ht="15" hidden="1" thickBot="1">
      <c r="A1590" s="302">
        <v>45743</v>
      </c>
      <c r="B1590" s="304">
        <v>19131</v>
      </c>
      <c r="C1590" s="303"/>
      <c r="D1590" s="305" t="s">
        <v>1315</v>
      </c>
      <c r="E1590" s="304">
        <v>38730152</v>
      </c>
      <c r="F1590" s="305">
        <v>0</v>
      </c>
      <c r="G1590" s="305" t="s">
        <v>1246</v>
      </c>
    </row>
    <row r="1591" spans="1:7" ht="15" hidden="1" thickBot="1">
      <c r="A1591" s="302">
        <v>45744</v>
      </c>
      <c r="B1591" s="303"/>
      <c r="C1591" s="304">
        <v>68674863</v>
      </c>
      <c r="D1591" s="305" t="s">
        <v>1376</v>
      </c>
      <c r="E1591" s="304">
        <v>38711021</v>
      </c>
      <c r="F1591" s="305">
        <v>0</v>
      </c>
      <c r="G1591" s="305" t="s">
        <v>1326</v>
      </c>
    </row>
    <row r="1592" spans="1:7" ht="15" hidden="1" thickBot="1">
      <c r="A1592" s="302">
        <v>45744</v>
      </c>
      <c r="B1592" s="304">
        <v>7000000</v>
      </c>
      <c r="C1592" s="303"/>
      <c r="D1592" s="305" t="s">
        <v>1524</v>
      </c>
      <c r="E1592" s="304">
        <v>61699058</v>
      </c>
      <c r="F1592" s="305">
        <v>0</v>
      </c>
      <c r="G1592" s="305" t="s">
        <v>1246</v>
      </c>
    </row>
    <row r="1593" spans="1:7" ht="15" hidden="1" thickBot="1">
      <c r="A1593" s="302">
        <v>45744</v>
      </c>
      <c r="B1593" s="304">
        <v>7000000</v>
      </c>
      <c r="C1593" s="303"/>
      <c r="D1593" s="305" t="s">
        <v>1524</v>
      </c>
      <c r="E1593" s="304">
        <v>54699058</v>
      </c>
      <c r="F1593" s="305">
        <v>0</v>
      </c>
      <c r="G1593" s="305" t="s">
        <v>1246</v>
      </c>
    </row>
    <row r="1594" spans="1:7" ht="15" hidden="1" thickBot="1">
      <c r="A1594" s="302">
        <v>45744</v>
      </c>
      <c r="B1594" s="304">
        <v>7000000</v>
      </c>
      <c r="C1594" s="303"/>
      <c r="D1594" s="305" t="s">
        <v>1524</v>
      </c>
      <c r="E1594" s="304">
        <v>47699058</v>
      </c>
      <c r="F1594" s="305">
        <v>0</v>
      </c>
      <c r="G1594" s="305" t="s">
        <v>1246</v>
      </c>
    </row>
    <row r="1595" spans="1:7" ht="15" hidden="1" thickBot="1">
      <c r="A1595" s="302">
        <v>45744</v>
      </c>
      <c r="B1595" s="304">
        <v>5740260</v>
      </c>
      <c r="C1595" s="303"/>
      <c r="D1595" s="305" t="s">
        <v>1524</v>
      </c>
      <c r="E1595" s="304">
        <v>67439318</v>
      </c>
      <c r="F1595" s="305">
        <v>0</v>
      </c>
      <c r="G1595" s="305" t="s">
        <v>1246</v>
      </c>
    </row>
    <row r="1596" spans="1:7" ht="15" hidden="1" thickBot="1">
      <c r="A1596" s="302">
        <v>45744</v>
      </c>
      <c r="B1596" s="304">
        <v>1375862</v>
      </c>
      <c r="C1596" s="303"/>
      <c r="D1596" s="305" t="s">
        <v>1290</v>
      </c>
      <c r="E1596" s="304">
        <v>40106014</v>
      </c>
      <c r="F1596" s="305">
        <v>0</v>
      </c>
      <c r="G1596" s="305" t="s">
        <v>1246</v>
      </c>
    </row>
    <row r="1597" spans="1:7" ht="15" hidden="1" thickBot="1">
      <c r="A1597" s="302">
        <v>45744</v>
      </c>
      <c r="B1597" s="304">
        <v>593044</v>
      </c>
      <c r="C1597" s="303"/>
      <c r="D1597" s="305" t="s">
        <v>1290</v>
      </c>
      <c r="E1597" s="304">
        <v>40699058</v>
      </c>
      <c r="F1597" s="305">
        <v>0</v>
      </c>
      <c r="G1597" s="305" t="s">
        <v>1246</v>
      </c>
    </row>
    <row r="1598" spans="1:7" ht="15" hidden="1" thickBot="1">
      <c r="A1598" s="302">
        <v>45747</v>
      </c>
      <c r="B1598" s="304">
        <v>2911139</v>
      </c>
      <c r="C1598" s="303"/>
      <c r="D1598" s="305" t="s">
        <v>1387</v>
      </c>
      <c r="E1598" s="304">
        <v>96316036</v>
      </c>
      <c r="F1598" s="305">
        <v>1702947</v>
      </c>
      <c r="G1598" s="305" t="s">
        <v>1246</v>
      </c>
    </row>
    <row r="1599" spans="1:7" ht="15" hidden="1" thickBot="1">
      <c r="A1599" s="302">
        <v>45747</v>
      </c>
      <c r="B1599" s="304">
        <v>1424440</v>
      </c>
      <c r="C1599" s="303"/>
      <c r="D1599" s="305" t="s">
        <v>1517</v>
      </c>
      <c r="E1599" s="304">
        <v>106113255</v>
      </c>
      <c r="F1599" s="305">
        <v>0</v>
      </c>
      <c r="G1599" s="305" t="s">
        <v>1246</v>
      </c>
    </row>
    <row r="1600" spans="1:7" ht="15" hidden="1" thickBot="1">
      <c r="A1600" s="302">
        <v>45747</v>
      </c>
      <c r="B1600" s="304">
        <v>1379981</v>
      </c>
      <c r="C1600" s="303"/>
      <c r="D1600" s="305" t="s">
        <v>1302</v>
      </c>
      <c r="E1600" s="304">
        <v>97884537</v>
      </c>
      <c r="F1600" s="305">
        <v>25709179</v>
      </c>
      <c r="G1600" s="305" t="s">
        <v>1246</v>
      </c>
    </row>
    <row r="1601" spans="1:7" ht="15" hidden="1" thickBot="1">
      <c r="A1601" s="302">
        <v>45747</v>
      </c>
      <c r="B1601" s="304">
        <v>1358917</v>
      </c>
      <c r="C1601" s="303"/>
      <c r="D1601" s="305" t="s">
        <v>1319</v>
      </c>
      <c r="E1601" s="304">
        <v>102821377</v>
      </c>
      <c r="F1601" s="305">
        <v>25536754</v>
      </c>
      <c r="G1601" s="305" t="s">
        <v>1246</v>
      </c>
    </row>
    <row r="1602" spans="1:7" ht="15" hidden="1" thickBot="1">
      <c r="A1602" s="302">
        <v>45747</v>
      </c>
      <c r="B1602" s="304">
        <v>1054290</v>
      </c>
      <c r="C1602" s="303"/>
      <c r="D1602" s="305" t="s">
        <v>1517</v>
      </c>
      <c r="E1602" s="304">
        <v>104218327</v>
      </c>
      <c r="F1602" s="305">
        <v>0</v>
      </c>
      <c r="G1602" s="305" t="s">
        <v>1246</v>
      </c>
    </row>
    <row r="1603" spans="1:7" ht="15" hidden="1" thickBot="1">
      <c r="A1603" s="302">
        <v>45747</v>
      </c>
      <c r="B1603" s="304">
        <v>989955</v>
      </c>
      <c r="C1603" s="303"/>
      <c r="D1603" s="305" t="s">
        <v>1457</v>
      </c>
      <c r="E1603" s="304">
        <v>107164966</v>
      </c>
      <c r="F1603" s="305">
        <v>0</v>
      </c>
      <c r="G1603" s="305" t="s">
        <v>1246</v>
      </c>
    </row>
    <row r="1604" spans="1:7" ht="15" hidden="1" thickBot="1">
      <c r="A1604" s="302">
        <v>45747</v>
      </c>
      <c r="B1604" s="304">
        <v>699791</v>
      </c>
      <c r="C1604" s="303"/>
      <c r="D1604" s="305" t="s">
        <v>1410</v>
      </c>
      <c r="E1604" s="304">
        <v>101462460</v>
      </c>
      <c r="F1604" s="305">
        <v>0</v>
      </c>
      <c r="G1604" s="305" t="s">
        <v>1246</v>
      </c>
    </row>
    <row r="1605" spans="1:7" ht="15" hidden="1" thickBot="1">
      <c r="A1605" s="302">
        <v>45747</v>
      </c>
      <c r="B1605" s="304">
        <v>695975</v>
      </c>
      <c r="C1605" s="303"/>
      <c r="D1605" s="305" t="s">
        <v>1468</v>
      </c>
      <c r="E1605" s="304">
        <v>99666098</v>
      </c>
      <c r="F1605" s="305">
        <v>0</v>
      </c>
      <c r="G1605" s="305" t="s">
        <v>1246</v>
      </c>
    </row>
    <row r="1606" spans="1:7" ht="15" hidden="1" thickBot="1">
      <c r="A1606" s="302">
        <v>45747</v>
      </c>
      <c r="B1606" s="304">
        <v>614752</v>
      </c>
      <c r="C1606" s="303"/>
      <c r="D1606" s="305" t="s">
        <v>1410</v>
      </c>
      <c r="E1606" s="304">
        <v>100762669</v>
      </c>
      <c r="F1606" s="305">
        <v>0</v>
      </c>
      <c r="G1606" s="305" t="s">
        <v>1246</v>
      </c>
    </row>
    <row r="1607" spans="1:7" ht="15" hidden="1" thickBot="1">
      <c r="A1607" s="302">
        <v>45747</v>
      </c>
      <c r="B1607" s="304">
        <v>470488</v>
      </c>
      <c r="C1607" s="303"/>
      <c r="D1607" s="305" t="s">
        <v>1517</v>
      </c>
      <c r="E1607" s="304">
        <v>104688815</v>
      </c>
      <c r="F1607" s="305">
        <v>0</v>
      </c>
      <c r="G1607" s="305" t="s">
        <v>1246</v>
      </c>
    </row>
    <row r="1608" spans="1:7" ht="15" hidden="1" thickBot="1">
      <c r="A1608" s="302">
        <v>45747</v>
      </c>
      <c r="B1608" s="304">
        <v>426554</v>
      </c>
      <c r="C1608" s="303"/>
      <c r="D1608" s="305" t="s">
        <v>1404</v>
      </c>
      <c r="E1608" s="304">
        <v>98659024</v>
      </c>
      <c r="F1608" s="305">
        <v>0</v>
      </c>
      <c r="G1608" s="305" t="s">
        <v>1246</v>
      </c>
    </row>
    <row r="1609" spans="1:7" ht="15" hidden="1" thickBot="1">
      <c r="A1609" s="302">
        <v>45747</v>
      </c>
      <c r="B1609" s="304">
        <v>347933</v>
      </c>
      <c r="C1609" s="303"/>
      <c r="D1609" s="305" t="s">
        <v>1332</v>
      </c>
      <c r="E1609" s="304">
        <v>98232470</v>
      </c>
      <c r="F1609" s="305">
        <v>0</v>
      </c>
      <c r="G1609" s="305" t="s">
        <v>1246</v>
      </c>
    </row>
    <row r="1610" spans="1:7" ht="15" hidden="1" thickBot="1">
      <c r="A1610" s="302">
        <v>45747</v>
      </c>
      <c r="B1610" s="304">
        <v>317135</v>
      </c>
      <c r="C1610" s="303"/>
      <c r="D1610" s="305" t="s">
        <v>1338</v>
      </c>
      <c r="E1610" s="304">
        <v>100147917</v>
      </c>
      <c r="F1610" s="305">
        <v>0</v>
      </c>
      <c r="G1610" s="305" t="s">
        <v>1246</v>
      </c>
    </row>
    <row r="1611" spans="1:7" ht="15" hidden="1" thickBot="1">
      <c r="A1611" s="302">
        <v>45747</v>
      </c>
      <c r="B1611" s="304">
        <v>300000</v>
      </c>
      <c r="C1611" s="303"/>
      <c r="D1611" s="305" t="s">
        <v>1413</v>
      </c>
      <c r="E1611" s="304">
        <v>103121377</v>
      </c>
      <c r="F1611" s="305">
        <v>0</v>
      </c>
      <c r="G1611" s="305" t="s">
        <v>1246</v>
      </c>
    </row>
    <row r="1612" spans="1:7" ht="15" hidden="1" thickBot="1">
      <c r="A1612" s="302">
        <v>45747</v>
      </c>
      <c r="B1612" s="304">
        <v>239699</v>
      </c>
      <c r="C1612" s="303"/>
      <c r="D1612" s="305" t="s">
        <v>1500</v>
      </c>
      <c r="E1612" s="304">
        <v>98970123</v>
      </c>
      <c r="F1612" s="305">
        <v>0</v>
      </c>
      <c r="G1612" s="305" t="s">
        <v>1246</v>
      </c>
    </row>
    <row r="1613" spans="1:7" ht="15" hidden="1" thickBot="1">
      <c r="A1613" s="302">
        <v>45747</v>
      </c>
      <c r="B1613" s="304">
        <v>220918</v>
      </c>
      <c r="C1613" s="303"/>
      <c r="D1613" s="305" t="s">
        <v>1404</v>
      </c>
      <c r="E1613" s="304">
        <v>107385884</v>
      </c>
      <c r="F1613" s="305">
        <v>0</v>
      </c>
      <c r="G1613" s="305" t="s">
        <v>1246</v>
      </c>
    </row>
    <row r="1614" spans="1:7" ht="15" hidden="1" thickBot="1">
      <c r="A1614" s="302">
        <v>45747</v>
      </c>
      <c r="B1614" s="304">
        <v>188520</v>
      </c>
      <c r="C1614" s="303"/>
      <c r="D1614" s="305" t="s">
        <v>1302</v>
      </c>
      <c r="E1614" s="304">
        <v>96504556</v>
      </c>
      <c r="F1614" s="305">
        <v>25709179</v>
      </c>
      <c r="G1614" s="305" t="s">
        <v>1246</v>
      </c>
    </row>
    <row r="1615" spans="1:7" ht="15" hidden="1" thickBot="1">
      <c r="A1615" s="302">
        <v>45747</v>
      </c>
      <c r="B1615" s="304">
        <v>164684</v>
      </c>
      <c r="C1615" s="303"/>
      <c r="D1615" s="305" t="s">
        <v>1338</v>
      </c>
      <c r="E1615" s="304">
        <v>99830782</v>
      </c>
      <c r="F1615" s="305">
        <v>0</v>
      </c>
      <c r="G1615" s="305" t="s">
        <v>1246</v>
      </c>
    </row>
    <row r="1616" spans="1:7" ht="15" hidden="1" thickBot="1">
      <c r="A1616" s="302">
        <v>45747</v>
      </c>
      <c r="B1616" s="304">
        <v>71400</v>
      </c>
      <c r="C1616" s="303"/>
      <c r="D1616" s="305" t="s">
        <v>1525</v>
      </c>
      <c r="E1616" s="304">
        <v>98730424</v>
      </c>
      <c r="F1616" s="305">
        <v>82026517</v>
      </c>
      <c r="G1616" s="305" t="s">
        <v>1246</v>
      </c>
    </row>
    <row r="1617" spans="1:7" ht="15" hidden="1" thickBot="1">
      <c r="A1617" s="302">
        <v>45747</v>
      </c>
      <c r="B1617" s="304">
        <v>61756</v>
      </c>
      <c r="C1617" s="303"/>
      <c r="D1617" s="305" t="s">
        <v>1517</v>
      </c>
      <c r="E1617" s="304">
        <v>106175011</v>
      </c>
      <c r="F1617" s="305">
        <v>0</v>
      </c>
      <c r="G1617" s="305" t="s">
        <v>1246</v>
      </c>
    </row>
    <row r="1618" spans="1:7" ht="15" hidden="1" thickBot="1">
      <c r="A1618" s="302">
        <v>45747</v>
      </c>
      <c r="B1618" s="304">
        <v>42660</v>
      </c>
      <c r="C1618" s="303"/>
      <c r="D1618" s="305" t="s">
        <v>1321</v>
      </c>
      <c r="E1618" s="304">
        <v>103164037</v>
      </c>
      <c r="F1618" s="305">
        <v>0</v>
      </c>
      <c r="G1618" s="305" t="s">
        <v>1246</v>
      </c>
    </row>
    <row r="1619" spans="1:7" ht="15" hidden="1" thickBot="1">
      <c r="A1619" s="302">
        <v>45748</v>
      </c>
      <c r="B1619" s="303"/>
      <c r="C1619" s="304">
        <v>366930</v>
      </c>
      <c r="D1619" s="305" t="s">
        <v>1489</v>
      </c>
      <c r="E1619" s="304">
        <v>93404897</v>
      </c>
      <c r="F1619" s="305">
        <v>0</v>
      </c>
      <c r="G1619" s="305" t="s">
        <v>1248</v>
      </c>
    </row>
    <row r="1620" spans="1:7" ht="15" hidden="1" thickBot="1">
      <c r="A1620" s="302">
        <v>45748</v>
      </c>
      <c r="B1620" s="303"/>
      <c r="C1620" s="304">
        <v>250000</v>
      </c>
      <c r="D1620" s="305" t="s">
        <v>1526</v>
      </c>
      <c r="E1620" s="304">
        <v>93771827</v>
      </c>
      <c r="F1620" s="305">
        <v>0</v>
      </c>
      <c r="G1620" s="305" t="s">
        <v>1248</v>
      </c>
    </row>
    <row r="1621" spans="1:7" ht="15" hidden="1" thickBot="1">
      <c r="A1621" s="302">
        <v>45748</v>
      </c>
      <c r="B1621" s="303"/>
      <c r="C1621" s="304">
        <v>88100</v>
      </c>
      <c r="D1621" s="305" t="s">
        <v>1527</v>
      </c>
      <c r="E1621" s="304">
        <v>92944165</v>
      </c>
      <c r="F1621" s="305">
        <v>51660340</v>
      </c>
      <c r="G1621" s="305" t="s">
        <v>1246</v>
      </c>
    </row>
    <row r="1622" spans="1:7" ht="15" hidden="1" thickBot="1">
      <c r="A1622" s="302">
        <v>45748</v>
      </c>
      <c r="B1622" s="303"/>
      <c r="C1622" s="304">
        <v>23238</v>
      </c>
      <c r="D1622" s="305" t="s">
        <v>1489</v>
      </c>
      <c r="E1622" s="304">
        <v>94021827</v>
      </c>
      <c r="F1622" s="305">
        <v>0</v>
      </c>
      <c r="G1622" s="305" t="s">
        <v>1248</v>
      </c>
    </row>
    <row r="1623" spans="1:7" ht="15" hidden="1" thickBot="1">
      <c r="A1623" s="302">
        <v>45748</v>
      </c>
      <c r="B1623" s="304">
        <v>1100900</v>
      </c>
      <c r="C1623" s="303"/>
      <c r="D1623" s="305" t="s">
        <v>1528</v>
      </c>
      <c r="E1623" s="304">
        <v>94045065</v>
      </c>
      <c r="F1623" s="305">
        <v>96957696</v>
      </c>
      <c r="G1623" s="305" t="s">
        <v>1246</v>
      </c>
    </row>
    <row r="1624" spans="1:7" ht="15" hidden="1" thickBot="1">
      <c r="A1624" s="302">
        <v>45749</v>
      </c>
      <c r="B1624" s="304">
        <v>527467</v>
      </c>
      <c r="C1624" s="303"/>
      <c r="D1624" s="305" t="s">
        <v>1420</v>
      </c>
      <c r="E1624" s="304">
        <v>93032265</v>
      </c>
      <c r="F1624" s="305">
        <v>64714015</v>
      </c>
      <c r="G1624" s="305" t="s">
        <v>1246</v>
      </c>
    </row>
    <row r="1625" spans="1:7" ht="15" hidden="1" thickBot="1">
      <c r="A1625" s="302">
        <v>45749</v>
      </c>
      <c r="B1625" s="304">
        <v>89272</v>
      </c>
      <c r="C1625" s="303"/>
      <c r="D1625" s="305" t="s">
        <v>1392</v>
      </c>
      <c r="E1625" s="304">
        <v>92504798</v>
      </c>
      <c r="F1625" s="305">
        <v>381144269</v>
      </c>
      <c r="G1625" s="305" t="s">
        <v>1246</v>
      </c>
    </row>
    <row r="1626" spans="1:7" ht="15" hidden="1" thickBot="1">
      <c r="A1626" s="302">
        <v>45750</v>
      </c>
      <c r="B1626" s="303"/>
      <c r="C1626" s="304">
        <v>450000</v>
      </c>
      <c r="D1626" s="305" t="s">
        <v>1526</v>
      </c>
      <c r="E1626" s="304">
        <v>92415526</v>
      </c>
      <c r="F1626" s="305">
        <v>0</v>
      </c>
      <c r="G1626" s="305" t="s">
        <v>1248</v>
      </c>
    </row>
    <row r="1627" spans="1:7" ht="15" hidden="1" thickBot="1">
      <c r="A1627" s="302">
        <v>45750</v>
      </c>
      <c r="B1627" s="303"/>
      <c r="C1627" s="304">
        <v>20000</v>
      </c>
      <c r="D1627" s="305" t="s">
        <v>1529</v>
      </c>
      <c r="E1627" s="304">
        <v>91586721</v>
      </c>
      <c r="F1627" s="305">
        <v>1118876</v>
      </c>
      <c r="G1627" s="305" t="s">
        <v>1246</v>
      </c>
    </row>
    <row r="1628" spans="1:7" ht="15" hidden="1" thickBot="1">
      <c r="A1628" s="302">
        <v>45750</v>
      </c>
      <c r="B1628" s="304">
        <v>1278805</v>
      </c>
      <c r="C1628" s="303"/>
      <c r="D1628" s="305" t="s">
        <v>1387</v>
      </c>
      <c r="E1628" s="304">
        <v>92865526</v>
      </c>
      <c r="F1628" s="305">
        <v>1702947</v>
      </c>
      <c r="G1628" s="305" t="s">
        <v>1246</v>
      </c>
    </row>
    <row r="1629" spans="1:7" ht="15" hidden="1" thickBot="1">
      <c r="A1629" s="302">
        <v>45751</v>
      </c>
      <c r="B1629" s="304">
        <v>14332036</v>
      </c>
      <c r="C1629" s="303"/>
      <c r="D1629" s="305" t="s">
        <v>1293</v>
      </c>
      <c r="E1629" s="304">
        <v>87877495</v>
      </c>
      <c r="F1629" s="305">
        <v>0</v>
      </c>
      <c r="G1629" s="305" t="s">
        <v>1246</v>
      </c>
    </row>
    <row r="1630" spans="1:7" ht="15" hidden="1" thickBot="1">
      <c r="A1630" s="302">
        <v>45751</v>
      </c>
      <c r="B1630" s="304">
        <v>842239</v>
      </c>
      <c r="C1630" s="303"/>
      <c r="D1630" s="305" t="s">
        <v>1512</v>
      </c>
      <c r="E1630" s="304">
        <v>88719734</v>
      </c>
      <c r="F1630" s="305">
        <v>95308244</v>
      </c>
      <c r="G1630" s="305" t="s">
        <v>1246</v>
      </c>
    </row>
    <row r="1631" spans="1:7" ht="15" hidden="1" thickBot="1">
      <c r="A1631" s="302">
        <v>45751</v>
      </c>
      <c r="B1631" s="304">
        <v>658344</v>
      </c>
      <c r="C1631" s="303"/>
      <c r="D1631" s="305" t="s">
        <v>1467</v>
      </c>
      <c r="E1631" s="304">
        <v>91262289</v>
      </c>
      <c r="F1631" s="305">
        <v>4846885</v>
      </c>
      <c r="G1631" s="305" t="s">
        <v>1246</v>
      </c>
    </row>
    <row r="1632" spans="1:7" ht="15" hidden="1" thickBot="1">
      <c r="A1632" s="302">
        <v>45751</v>
      </c>
      <c r="B1632" s="304">
        <v>378384</v>
      </c>
      <c r="C1632" s="303"/>
      <c r="D1632" s="305" t="s">
        <v>1280</v>
      </c>
      <c r="E1632" s="304">
        <v>89904774</v>
      </c>
      <c r="F1632" s="305">
        <v>0</v>
      </c>
      <c r="G1632" s="305" t="s">
        <v>1246</v>
      </c>
    </row>
    <row r="1633" spans="1:7" ht="15" hidden="1" thickBot="1">
      <c r="A1633" s="302">
        <v>45751</v>
      </c>
      <c r="B1633" s="304">
        <v>361712</v>
      </c>
      <c r="C1633" s="303"/>
      <c r="D1633" s="305" t="s">
        <v>1280</v>
      </c>
      <c r="E1633" s="304">
        <v>89526390</v>
      </c>
      <c r="F1633" s="305">
        <v>0</v>
      </c>
      <c r="G1633" s="305" t="s">
        <v>1246</v>
      </c>
    </row>
    <row r="1634" spans="1:7" ht="15" hidden="1" thickBot="1">
      <c r="A1634" s="302">
        <v>45751</v>
      </c>
      <c r="B1634" s="304">
        <v>344432</v>
      </c>
      <c r="C1634" s="303"/>
      <c r="D1634" s="305" t="s">
        <v>1380</v>
      </c>
      <c r="E1634" s="304">
        <v>91606721</v>
      </c>
      <c r="F1634" s="305">
        <v>62241071</v>
      </c>
      <c r="G1634" s="305" t="s">
        <v>1246</v>
      </c>
    </row>
    <row r="1635" spans="1:7" ht="15" hidden="1" thickBot="1">
      <c r="A1635" s="302">
        <v>45751</v>
      </c>
      <c r="B1635" s="304">
        <v>303983</v>
      </c>
      <c r="C1635" s="303"/>
      <c r="D1635" s="305" t="s">
        <v>1332</v>
      </c>
      <c r="E1635" s="304">
        <v>90603945</v>
      </c>
      <c r="F1635" s="305">
        <v>0</v>
      </c>
      <c r="G1635" s="305" t="s">
        <v>1246</v>
      </c>
    </row>
    <row r="1636" spans="1:7" ht="15" hidden="1" thickBot="1">
      <c r="A1636" s="302">
        <v>45751</v>
      </c>
      <c r="B1636" s="304">
        <v>300000</v>
      </c>
      <c r="C1636" s="303"/>
      <c r="D1636" s="305" t="s">
        <v>1413</v>
      </c>
      <c r="E1636" s="304">
        <v>90204774</v>
      </c>
      <c r="F1636" s="305">
        <v>0</v>
      </c>
      <c r="G1636" s="305" t="s">
        <v>1246</v>
      </c>
    </row>
    <row r="1637" spans="1:7" ht="15" hidden="1" thickBot="1">
      <c r="A1637" s="302">
        <v>45751</v>
      </c>
      <c r="B1637" s="304">
        <v>247500</v>
      </c>
      <c r="C1637" s="303"/>
      <c r="D1637" s="305" t="s">
        <v>1530</v>
      </c>
      <c r="E1637" s="304">
        <v>73545459</v>
      </c>
      <c r="F1637" s="305">
        <v>0</v>
      </c>
      <c r="G1637" s="305" t="s">
        <v>1246</v>
      </c>
    </row>
    <row r="1638" spans="1:7" ht="15" hidden="1" thickBot="1">
      <c r="A1638" s="302">
        <v>45751</v>
      </c>
      <c r="B1638" s="304">
        <v>226076</v>
      </c>
      <c r="C1638" s="303"/>
      <c r="D1638" s="305" t="s">
        <v>1280</v>
      </c>
      <c r="E1638" s="304">
        <v>89164678</v>
      </c>
      <c r="F1638" s="305">
        <v>0</v>
      </c>
      <c r="G1638" s="305" t="s">
        <v>1246</v>
      </c>
    </row>
    <row r="1639" spans="1:7" ht="15" hidden="1" thickBot="1">
      <c r="A1639" s="302">
        <v>45751</v>
      </c>
      <c r="B1639" s="304">
        <v>218868</v>
      </c>
      <c r="C1639" s="303"/>
      <c r="D1639" s="305" t="s">
        <v>1432</v>
      </c>
      <c r="E1639" s="304">
        <v>88938602</v>
      </c>
      <c r="F1639" s="305">
        <v>92038424</v>
      </c>
      <c r="G1639" s="305" t="s">
        <v>1246</v>
      </c>
    </row>
    <row r="1640" spans="1:7" ht="15" hidden="1" thickBot="1">
      <c r="A1640" s="302">
        <v>45751</v>
      </c>
      <c r="B1640" s="304">
        <v>95188</v>
      </c>
      <c r="C1640" s="303"/>
      <c r="D1640" s="305" t="s">
        <v>1410</v>
      </c>
      <c r="E1640" s="304">
        <v>90299962</v>
      </c>
      <c r="F1640" s="305">
        <v>0</v>
      </c>
      <c r="G1640" s="305" t="s">
        <v>1246</v>
      </c>
    </row>
    <row r="1641" spans="1:7" ht="15" hidden="1" thickBot="1">
      <c r="A1641" s="302">
        <v>45755</v>
      </c>
      <c r="B1641" s="304">
        <v>296332</v>
      </c>
      <c r="C1641" s="303"/>
      <c r="D1641" s="305" t="s">
        <v>1531</v>
      </c>
      <c r="E1641" s="304">
        <v>73289769</v>
      </c>
      <c r="F1641" s="305">
        <v>0</v>
      </c>
      <c r="G1641" s="305" t="s">
        <v>1246</v>
      </c>
    </row>
    <row r="1642" spans="1:7" ht="15" hidden="1" thickBot="1">
      <c r="A1642" s="302">
        <v>45755</v>
      </c>
      <c r="B1642" s="304">
        <v>8190</v>
      </c>
      <c r="C1642" s="303"/>
      <c r="D1642" s="305" t="s">
        <v>1532</v>
      </c>
      <c r="E1642" s="304">
        <v>73297959</v>
      </c>
      <c r="F1642" s="305">
        <v>0</v>
      </c>
      <c r="G1642" s="305" t="s">
        <v>1246</v>
      </c>
    </row>
    <row r="1643" spans="1:7" ht="15" hidden="1" thickBot="1">
      <c r="A1643" s="302">
        <v>45757</v>
      </c>
      <c r="B1643" s="304">
        <v>2950000</v>
      </c>
      <c r="C1643" s="303"/>
      <c r="D1643" s="305" t="s">
        <v>1400</v>
      </c>
      <c r="E1643" s="304">
        <v>71701995</v>
      </c>
      <c r="F1643" s="305">
        <v>0</v>
      </c>
      <c r="G1643" s="305" t="s">
        <v>1246</v>
      </c>
    </row>
    <row r="1644" spans="1:7" ht="15" hidden="1" thickBot="1">
      <c r="A1644" s="302">
        <v>45757</v>
      </c>
      <c r="B1644" s="304">
        <v>300000</v>
      </c>
      <c r="C1644" s="303"/>
      <c r="D1644" s="305" t="s">
        <v>1413</v>
      </c>
      <c r="E1644" s="304">
        <v>72302184</v>
      </c>
      <c r="F1644" s="305">
        <v>0</v>
      </c>
      <c r="G1644" s="305" t="s">
        <v>1246</v>
      </c>
    </row>
    <row r="1645" spans="1:7" ht="15" hidden="1" thickBot="1">
      <c r="A1645" s="302">
        <v>45757</v>
      </c>
      <c r="B1645" s="304">
        <v>300000</v>
      </c>
      <c r="C1645" s="303"/>
      <c r="D1645" s="305" t="s">
        <v>1413</v>
      </c>
      <c r="E1645" s="304">
        <v>68167562</v>
      </c>
      <c r="F1645" s="305">
        <v>0</v>
      </c>
      <c r="G1645" s="305" t="s">
        <v>1246</v>
      </c>
    </row>
    <row r="1646" spans="1:7" ht="15" hidden="1" thickBot="1">
      <c r="A1646" s="302">
        <v>45757</v>
      </c>
      <c r="B1646" s="304">
        <v>299624</v>
      </c>
      <c r="C1646" s="303"/>
      <c r="D1646" s="305" t="s">
        <v>1500</v>
      </c>
      <c r="E1646" s="304">
        <v>72993437</v>
      </c>
      <c r="F1646" s="305">
        <v>0</v>
      </c>
      <c r="G1646" s="305" t="s">
        <v>1246</v>
      </c>
    </row>
    <row r="1647" spans="1:7" ht="15" hidden="1" thickBot="1">
      <c r="A1647" s="302">
        <v>45757</v>
      </c>
      <c r="B1647" s="304">
        <v>291299</v>
      </c>
      <c r="C1647" s="303"/>
      <c r="D1647" s="305" t="s">
        <v>1321</v>
      </c>
      <c r="E1647" s="304">
        <v>72002184</v>
      </c>
      <c r="F1647" s="305">
        <v>0</v>
      </c>
      <c r="G1647" s="305" t="s">
        <v>1246</v>
      </c>
    </row>
    <row r="1648" spans="1:7" ht="15" hidden="1" thickBot="1">
      <c r="A1648" s="302">
        <v>45757</v>
      </c>
      <c r="B1648" s="304">
        <v>276610</v>
      </c>
      <c r="C1648" s="303"/>
      <c r="D1648" s="305" t="s">
        <v>1517</v>
      </c>
      <c r="E1648" s="304">
        <v>68532011</v>
      </c>
      <c r="F1648" s="305">
        <v>0</v>
      </c>
      <c r="G1648" s="305" t="s">
        <v>1246</v>
      </c>
    </row>
    <row r="1649" spans="1:7" ht="15" hidden="1" thickBot="1">
      <c r="A1649" s="302">
        <v>45757</v>
      </c>
      <c r="B1649" s="304">
        <v>250001</v>
      </c>
      <c r="C1649" s="303"/>
      <c r="D1649" s="305" t="s">
        <v>1441</v>
      </c>
      <c r="E1649" s="304">
        <v>72552185</v>
      </c>
      <c r="F1649" s="305">
        <v>0</v>
      </c>
      <c r="G1649" s="305" t="s">
        <v>1246</v>
      </c>
    </row>
    <row r="1650" spans="1:7" ht="15" hidden="1" thickBot="1">
      <c r="A1650" s="302">
        <v>45757</v>
      </c>
      <c r="B1650" s="304">
        <v>219984</v>
      </c>
      <c r="C1650" s="303"/>
      <c r="D1650" s="305" t="s">
        <v>1468</v>
      </c>
      <c r="E1650" s="304">
        <v>68751995</v>
      </c>
      <c r="F1650" s="305">
        <v>0</v>
      </c>
      <c r="G1650" s="305" t="s">
        <v>1246</v>
      </c>
    </row>
    <row r="1651" spans="1:7" ht="15" hidden="1" thickBot="1">
      <c r="A1651" s="302">
        <v>45757</v>
      </c>
      <c r="B1651" s="304">
        <v>87839</v>
      </c>
      <c r="C1651" s="303"/>
      <c r="D1651" s="305" t="s">
        <v>1517</v>
      </c>
      <c r="E1651" s="304">
        <v>68255401</v>
      </c>
      <c r="F1651" s="305">
        <v>0</v>
      </c>
      <c r="G1651" s="305" t="s">
        <v>1246</v>
      </c>
    </row>
    <row r="1652" spans="1:7" ht="15" hidden="1" thickBot="1">
      <c r="A1652" s="302">
        <v>45757</v>
      </c>
      <c r="B1652" s="304">
        <v>83952</v>
      </c>
      <c r="C1652" s="303"/>
      <c r="D1652" s="305" t="s">
        <v>1498</v>
      </c>
      <c r="E1652" s="304">
        <v>72679013</v>
      </c>
      <c r="F1652" s="305">
        <v>0</v>
      </c>
      <c r="G1652" s="305" t="s">
        <v>1246</v>
      </c>
    </row>
    <row r="1653" spans="1:7" ht="15" hidden="1" thickBot="1">
      <c r="A1653" s="302">
        <v>45757</v>
      </c>
      <c r="B1653" s="304">
        <v>63209</v>
      </c>
      <c r="C1653" s="303"/>
      <c r="D1653" s="305" t="s">
        <v>1478</v>
      </c>
      <c r="E1653" s="304">
        <v>67867562</v>
      </c>
      <c r="F1653" s="305">
        <v>72245806</v>
      </c>
      <c r="G1653" s="305" t="s">
        <v>1246</v>
      </c>
    </row>
    <row r="1654" spans="1:7" ht="15" hidden="1" thickBot="1">
      <c r="A1654" s="302">
        <v>45757</v>
      </c>
      <c r="B1654" s="304">
        <v>42876</v>
      </c>
      <c r="C1654" s="303"/>
      <c r="D1654" s="305" t="s">
        <v>1520</v>
      </c>
      <c r="E1654" s="304">
        <v>72595061</v>
      </c>
      <c r="F1654" s="305">
        <v>0</v>
      </c>
      <c r="G1654" s="305" t="s">
        <v>1246</v>
      </c>
    </row>
    <row r="1655" spans="1:7" ht="15" hidden="1" thickBot="1">
      <c r="A1655" s="302">
        <v>45757</v>
      </c>
      <c r="B1655" s="304">
        <v>14800</v>
      </c>
      <c r="C1655" s="303"/>
      <c r="D1655" s="305" t="s">
        <v>1435</v>
      </c>
      <c r="E1655" s="304">
        <v>72693813</v>
      </c>
      <c r="F1655" s="305">
        <v>0</v>
      </c>
      <c r="G1655" s="305" t="s">
        <v>1246</v>
      </c>
    </row>
    <row r="1656" spans="1:7" ht="15" hidden="1" thickBot="1">
      <c r="A1656" s="302">
        <v>45757</v>
      </c>
      <c r="B1656" s="304">
        <v>8890</v>
      </c>
      <c r="C1656" s="303"/>
      <c r="D1656" s="305" t="s">
        <v>1533</v>
      </c>
      <c r="E1656" s="304">
        <v>71710885</v>
      </c>
      <c r="F1656" s="305">
        <v>0</v>
      </c>
      <c r="G1656" s="305" t="s">
        <v>1246</v>
      </c>
    </row>
    <row r="1657" spans="1:7" ht="15" hidden="1" thickBot="1">
      <c r="A1657" s="302">
        <v>45758</v>
      </c>
      <c r="B1657" s="303"/>
      <c r="C1657" s="304">
        <v>82046910</v>
      </c>
      <c r="D1657" s="305" t="s">
        <v>1376</v>
      </c>
      <c r="E1657" s="304">
        <v>67804353</v>
      </c>
      <c r="F1657" s="305">
        <v>0</v>
      </c>
      <c r="G1657" s="305" t="s">
        <v>1326</v>
      </c>
    </row>
    <row r="1658" spans="1:7" ht="15" hidden="1" thickBot="1">
      <c r="A1658" s="302">
        <v>45758</v>
      </c>
      <c r="B1658" s="303"/>
      <c r="C1658" s="304">
        <v>50000000</v>
      </c>
      <c r="D1658" s="305" t="s">
        <v>1426</v>
      </c>
      <c r="E1658" s="304">
        <v>151036913</v>
      </c>
      <c r="F1658" s="305">
        <v>0</v>
      </c>
      <c r="G1658" s="305" t="s">
        <v>1246</v>
      </c>
    </row>
    <row r="1659" spans="1:7" ht="15" hidden="1" thickBot="1">
      <c r="A1659" s="302">
        <v>45758</v>
      </c>
      <c r="B1659" s="303"/>
      <c r="C1659" s="304">
        <v>1185650</v>
      </c>
      <c r="D1659" s="305" t="s">
        <v>1426</v>
      </c>
      <c r="E1659" s="304">
        <v>149851263</v>
      </c>
      <c r="F1659" s="305">
        <v>0</v>
      </c>
      <c r="G1659" s="305" t="s">
        <v>1246</v>
      </c>
    </row>
    <row r="1660" spans="1:7" ht="15" hidden="1" thickBot="1">
      <c r="A1660" s="302">
        <v>45761</v>
      </c>
      <c r="B1660" s="304">
        <v>7000000</v>
      </c>
      <c r="C1660" s="303"/>
      <c r="D1660" s="305" t="s">
        <v>1534</v>
      </c>
      <c r="E1660" s="304">
        <v>197259949</v>
      </c>
      <c r="F1660" s="305">
        <v>0</v>
      </c>
      <c r="G1660" s="305" t="s">
        <v>1246</v>
      </c>
    </row>
    <row r="1661" spans="1:7" ht="15" hidden="1" thickBot="1">
      <c r="A1661" s="302">
        <v>45761</v>
      </c>
      <c r="B1661" s="304">
        <v>7000000</v>
      </c>
      <c r="C1661" s="303"/>
      <c r="D1661" s="305" t="s">
        <v>1534</v>
      </c>
      <c r="E1661" s="304">
        <v>190259949</v>
      </c>
      <c r="F1661" s="305">
        <v>0</v>
      </c>
      <c r="G1661" s="305" t="s">
        <v>1246</v>
      </c>
    </row>
    <row r="1662" spans="1:7" ht="15" hidden="1" thickBot="1">
      <c r="A1662" s="302">
        <v>45761</v>
      </c>
      <c r="B1662" s="304">
        <v>7000000</v>
      </c>
      <c r="C1662" s="303"/>
      <c r="D1662" s="305" t="s">
        <v>1534</v>
      </c>
      <c r="E1662" s="304">
        <v>183259949</v>
      </c>
      <c r="F1662" s="305">
        <v>0</v>
      </c>
      <c r="G1662" s="305" t="s">
        <v>1246</v>
      </c>
    </row>
    <row r="1663" spans="1:7" ht="15" hidden="1" thickBot="1">
      <c r="A1663" s="302">
        <v>45761</v>
      </c>
      <c r="B1663" s="304">
        <v>7000000</v>
      </c>
      <c r="C1663" s="303"/>
      <c r="D1663" s="305" t="s">
        <v>1534</v>
      </c>
      <c r="E1663" s="304">
        <v>176259949</v>
      </c>
      <c r="F1663" s="305">
        <v>0</v>
      </c>
      <c r="G1663" s="305" t="s">
        <v>1246</v>
      </c>
    </row>
    <row r="1664" spans="1:7" ht="15" hidden="1" thickBot="1">
      <c r="A1664" s="302">
        <v>45761</v>
      </c>
      <c r="B1664" s="304">
        <v>7000000</v>
      </c>
      <c r="C1664" s="303"/>
      <c r="D1664" s="305" t="s">
        <v>1534</v>
      </c>
      <c r="E1664" s="304">
        <v>169259949</v>
      </c>
      <c r="F1664" s="305">
        <v>0</v>
      </c>
      <c r="G1664" s="305" t="s">
        <v>1246</v>
      </c>
    </row>
    <row r="1665" spans="1:7" ht="15" hidden="1" thickBot="1">
      <c r="A1665" s="302">
        <v>45761</v>
      </c>
      <c r="B1665" s="304">
        <v>7000000</v>
      </c>
      <c r="C1665" s="303"/>
      <c r="D1665" s="305" t="s">
        <v>1535</v>
      </c>
      <c r="E1665" s="304">
        <v>155286127</v>
      </c>
      <c r="F1665" s="305">
        <v>0</v>
      </c>
      <c r="G1665" s="305" t="s">
        <v>1246</v>
      </c>
    </row>
    <row r="1666" spans="1:7" ht="15" hidden="1" thickBot="1">
      <c r="A1666" s="302">
        <v>45761</v>
      </c>
      <c r="B1666" s="304">
        <v>2963678</v>
      </c>
      <c r="C1666" s="303"/>
      <c r="D1666" s="305" t="s">
        <v>1534</v>
      </c>
      <c r="E1666" s="304">
        <v>200223627</v>
      </c>
      <c r="F1666" s="305">
        <v>0</v>
      </c>
      <c r="G1666" s="305" t="s">
        <v>1246</v>
      </c>
    </row>
    <row r="1667" spans="1:7" ht="15" hidden="1" thickBot="1">
      <c r="A1667" s="302">
        <v>45761</v>
      </c>
      <c r="B1667" s="304">
        <v>2680500</v>
      </c>
      <c r="C1667" s="303"/>
      <c r="D1667" s="305" t="s">
        <v>1535</v>
      </c>
      <c r="E1667" s="304">
        <v>157966627</v>
      </c>
      <c r="F1667" s="305">
        <v>0</v>
      </c>
      <c r="G1667" s="305" t="s">
        <v>1246</v>
      </c>
    </row>
    <row r="1668" spans="1:7" ht="15" hidden="1" thickBot="1">
      <c r="A1668" s="302">
        <v>45761</v>
      </c>
      <c r="B1668" s="304">
        <v>2546076</v>
      </c>
      <c r="C1668" s="303"/>
      <c r="D1668" s="305" t="s">
        <v>1423</v>
      </c>
      <c r="E1668" s="304">
        <v>162259949</v>
      </c>
      <c r="F1668" s="305">
        <v>95308244</v>
      </c>
      <c r="G1668" s="305" t="s">
        <v>1246</v>
      </c>
    </row>
    <row r="1669" spans="1:7" ht="15" hidden="1" thickBot="1">
      <c r="A1669" s="302">
        <v>45761</v>
      </c>
      <c r="B1669" s="304">
        <v>1747246</v>
      </c>
      <c r="C1669" s="303"/>
      <c r="D1669" s="305" t="s">
        <v>1423</v>
      </c>
      <c r="E1669" s="304">
        <v>159713873</v>
      </c>
      <c r="F1669" s="305">
        <v>95308244</v>
      </c>
      <c r="G1669" s="305" t="s">
        <v>1246</v>
      </c>
    </row>
    <row r="1670" spans="1:7" ht="15" hidden="1" thickBot="1">
      <c r="A1670" s="302">
        <v>45761</v>
      </c>
      <c r="B1670" s="304">
        <v>1372556</v>
      </c>
      <c r="C1670" s="303"/>
      <c r="D1670" s="305" t="s">
        <v>1290</v>
      </c>
      <c r="E1670" s="304">
        <v>147694508</v>
      </c>
      <c r="F1670" s="305">
        <v>0</v>
      </c>
      <c r="G1670" s="305" t="s">
        <v>1246</v>
      </c>
    </row>
    <row r="1671" spans="1:7" ht="15" hidden="1" thickBot="1">
      <c r="A1671" s="302">
        <v>45761</v>
      </c>
      <c r="B1671" s="304">
        <v>807601</v>
      </c>
      <c r="C1671" s="303"/>
      <c r="D1671" s="305" t="s">
        <v>1312</v>
      </c>
      <c r="E1671" s="304">
        <v>146138052</v>
      </c>
      <c r="F1671" s="305">
        <v>0</v>
      </c>
      <c r="G1671" s="305" t="s">
        <v>1246</v>
      </c>
    </row>
    <row r="1672" spans="1:7" ht="15" hidden="1" thickBot="1">
      <c r="A1672" s="302">
        <v>45761</v>
      </c>
      <c r="B1672" s="304">
        <v>713286</v>
      </c>
      <c r="C1672" s="303"/>
      <c r="D1672" s="305" t="s">
        <v>1536</v>
      </c>
      <c r="E1672" s="304">
        <v>201036913</v>
      </c>
      <c r="F1672" s="305">
        <v>0</v>
      </c>
      <c r="G1672" s="305" t="s">
        <v>1246</v>
      </c>
    </row>
    <row r="1673" spans="1:7" ht="15" hidden="1" thickBot="1">
      <c r="A1673" s="302">
        <v>45761</v>
      </c>
      <c r="B1673" s="304">
        <v>591619</v>
      </c>
      <c r="C1673" s="303"/>
      <c r="D1673" s="305" t="s">
        <v>1290</v>
      </c>
      <c r="E1673" s="304">
        <v>148286127</v>
      </c>
      <c r="F1673" s="305">
        <v>0</v>
      </c>
      <c r="G1673" s="305" t="s">
        <v>1246</v>
      </c>
    </row>
    <row r="1674" spans="1:7" ht="15" hidden="1" thickBot="1">
      <c r="A1674" s="302">
        <v>45761</v>
      </c>
      <c r="B1674" s="304">
        <v>192900</v>
      </c>
      <c r="C1674" s="303"/>
      <c r="D1674" s="305" t="s">
        <v>1312</v>
      </c>
      <c r="E1674" s="304">
        <v>145330451</v>
      </c>
      <c r="F1674" s="305">
        <v>0</v>
      </c>
      <c r="G1674" s="305" t="s">
        <v>1246</v>
      </c>
    </row>
    <row r="1675" spans="1:7" ht="15" hidden="1" thickBot="1">
      <c r="A1675" s="302">
        <v>45761</v>
      </c>
      <c r="B1675" s="304">
        <v>183900</v>
      </c>
      <c r="C1675" s="303"/>
      <c r="D1675" s="305" t="s">
        <v>1312</v>
      </c>
      <c r="E1675" s="304">
        <v>146321952</v>
      </c>
      <c r="F1675" s="305">
        <v>0</v>
      </c>
      <c r="G1675" s="305" t="s">
        <v>1246</v>
      </c>
    </row>
    <row r="1676" spans="1:7" ht="15" hidden="1" thickBot="1">
      <c r="A1676" s="302">
        <v>45761</v>
      </c>
      <c r="B1676" s="304">
        <v>100000</v>
      </c>
      <c r="C1676" s="303"/>
      <c r="D1676" s="305" t="s">
        <v>1537</v>
      </c>
      <c r="E1676" s="304">
        <v>200323627</v>
      </c>
      <c r="F1676" s="305">
        <v>0</v>
      </c>
      <c r="G1676" s="305" t="s">
        <v>1246</v>
      </c>
    </row>
    <row r="1677" spans="1:7" ht="15" hidden="1" thickBot="1">
      <c r="A1677" s="302">
        <v>45762</v>
      </c>
      <c r="B1677" s="304">
        <v>12746457</v>
      </c>
      <c r="C1677" s="303"/>
      <c r="D1677" s="305" t="s">
        <v>1288</v>
      </c>
      <c r="E1677" s="304">
        <v>125638367</v>
      </c>
      <c r="F1677" s="305">
        <v>61603875</v>
      </c>
      <c r="G1677" s="305" t="s">
        <v>1246</v>
      </c>
    </row>
    <row r="1678" spans="1:7" ht="15" hidden="1" thickBot="1">
      <c r="A1678" s="302">
        <v>45762</v>
      </c>
      <c r="B1678" s="304">
        <v>6233744</v>
      </c>
      <c r="C1678" s="303"/>
      <c r="D1678" s="305" t="s">
        <v>1332</v>
      </c>
      <c r="E1678" s="304">
        <v>134213066</v>
      </c>
      <c r="F1678" s="305">
        <v>0</v>
      </c>
      <c r="G1678" s="305" t="s">
        <v>1246</v>
      </c>
    </row>
    <row r="1679" spans="1:7" ht="15" hidden="1" thickBot="1">
      <c r="A1679" s="302">
        <v>45762</v>
      </c>
      <c r="B1679" s="304">
        <v>4786160</v>
      </c>
      <c r="C1679" s="303"/>
      <c r="D1679" s="305" t="s">
        <v>1387</v>
      </c>
      <c r="E1679" s="304">
        <v>139423407</v>
      </c>
      <c r="F1679" s="305">
        <v>1702947</v>
      </c>
      <c r="G1679" s="305" t="s">
        <v>1246</v>
      </c>
    </row>
    <row r="1680" spans="1:7" ht="15" hidden="1" thickBot="1">
      <c r="A1680" s="302">
        <v>45762</v>
      </c>
      <c r="B1680" s="304">
        <v>2881495</v>
      </c>
      <c r="C1680" s="303"/>
      <c r="D1680" s="305" t="s">
        <v>1467</v>
      </c>
      <c r="E1680" s="304">
        <v>145123934</v>
      </c>
      <c r="F1680" s="305">
        <v>4846885</v>
      </c>
      <c r="G1680" s="305" t="s">
        <v>1246</v>
      </c>
    </row>
    <row r="1681" spans="1:7" ht="15" hidden="1" thickBot="1">
      <c r="A1681" s="302">
        <v>45762</v>
      </c>
      <c r="B1681" s="304">
        <v>1928971</v>
      </c>
      <c r="C1681" s="303"/>
      <c r="D1681" s="305" t="s">
        <v>1302</v>
      </c>
      <c r="E1681" s="304">
        <v>127867338</v>
      </c>
      <c r="F1681" s="305">
        <v>25709179</v>
      </c>
      <c r="G1681" s="305" t="s">
        <v>1246</v>
      </c>
    </row>
    <row r="1682" spans="1:7" ht="15" hidden="1" thickBot="1">
      <c r="A1682" s="302">
        <v>45762</v>
      </c>
      <c r="B1682" s="304">
        <v>1064645</v>
      </c>
      <c r="C1682" s="303"/>
      <c r="D1682" s="305" t="s">
        <v>1467</v>
      </c>
      <c r="E1682" s="304">
        <v>142242439</v>
      </c>
      <c r="F1682" s="305">
        <v>4846885</v>
      </c>
      <c r="G1682" s="305" t="s">
        <v>1246</v>
      </c>
    </row>
    <row r="1683" spans="1:7" ht="15" hidden="1" thickBot="1">
      <c r="A1683" s="302">
        <v>45762</v>
      </c>
      <c r="B1683" s="304">
        <v>766147</v>
      </c>
      <c r="C1683" s="303"/>
      <c r="D1683" s="305" t="s">
        <v>1319</v>
      </c>
      <c r="E1683" s="304">
        <v>140819709</v>
      </c>
      <c r="F1683" s="305">
        <v>25536754</v>
      </c>
      <c r="G1683" s="305" t="s">
        <v>1246</v>
      </c>
    </row>
    <row r="1684" spans="1:7" ht="15" hidden="1" thickBot="1">
      <c r="A1684" s="302">
        <v>45762</v>
      </c>
      <c r="B1684" s="304">
        <v>630155</v>
      </c>
      <c r="C1684" s="303"/>
      <c r="D1684" s="305" t="s">
        <v>1319</v>
      </c>
      <c r="E1684" s="304">
        <v>140053562</v>
      </c>
      <c r="F1684" s="305">
        <v>25536754</v>
      </c>
      <c r="G1684" s="305" t="s">
        <v>1246</v>
      </c>
    </row>
    <row r="1685" spans="1:7" ht="15" hidden="1" thickBot="1">
      <c r="A1685" s="302">
        <v>45762</v>
      </c>
      <c r="B1685" s="304">
        <v>424181</v>
      </c>
      <c r="C1685" s="303"/>
      <c r="D1685" s="305" t="s">
        <v>1304</v>
      </c>
      <c r="E1685" s="304">
        <v>134637247</v>
      </c>
      <c r="F1685" s="305">
        <v>0</v>
      </c>
      <c r="G1685" s="305" t="s">
        <v>1246</v>
      </c>
    </row>
    <row r="1686" spans="1:7" ht="15" hidden="1" thickBot="1">
      <c r="A1686" s="302">
        <v>45762</v>
      </c>
      <c r="B1686" s="304">
        <v>377801</v>
      </c>
      <c r="C1686" s="303"/>
      <c r="D1686" s="305" t="s">
        <v>1312</v>
      </c>
      <c r="E1686" s="304">
        <v>112891910</v>
      </c>
      <c r="F1686" s="305">
        <v>0</v>
      </c>
      <c r="G1686" s="305" t="s">
        <v>1246</v>
      </c>
    </row>
    <row r="1687" spans="1:7" ht="15" hidden="1" thickBot="1">
      <c r="A1687" s="302">
        <v>45762</v>
      </c>
      <c r="B1687" s="304">
        <v>328000</v>
      </c>
      <c r="C1687" s="303"/>
      <c r="D1687" s="305" t="s">
        <v>1312</v>
      </c>
      <c r="E1687" s="304">
        <v>112514109</v>
      </c>
      <c r="F1687" s="305">
        <v>0</v>
      </c>
      <c r="G1687" s="305" t="s">
        <v>1246</v>
      </c>
    </row>
    <row r="1688" spans="1:7" ht="15" hidden="1" thickBot="1">
      <c r="A1688" s="302">
        <v>45762</v>
      </c>
      <c r="B1688" s="304">
        <v>300000</v>
      </c>
      <c r="C1688" s="303"/>
      <c r="D1688" s="305" t="s">
        <v>1413</v>
      </c>
      <c r="E1688" s="304">
        <v>125938367</v>
      </c>
      <c r="F1688" s="305">
        <v>0</v>
      </c>
      <c r="G1688" s="305" t="s">
        <v>1246</v>
      </c>
    </row>
    <row r="1689" spans="1:7" ht="15" hidden="1" thickBot="1">
      <c r="A1689" s="302">
        <v>45762</v>
      </c>
      <c r="B1689" s="304">
        <v>299951</v>
      </c>
      <c r="C1689" s="303"/>
      <c r="D1689" s="305" t="s">
        <v>1377</v>
      </c>
      <c r="E1689" s="304">
        <v>141177794</v>
      </c>
      <c r="F1689" s="305">
        <v>75139934</v>
      </c>
      <c r="G1689" s="305" t="s">
        <v>1246</v>
      </c>
    </row>
    <row r="1690" spans="1:7" ht="15" hidden="1" thickBot="1">
      <c r="A1690" s="302">
        <v>45762</v>
      </c>
      <c r="B1690" s="304">
        <v>296332</v>
      </c>
      <c r="C1690" s="303"/>
      <c r="D1690" s="305" t="s">
        <v>1531</v>
      </c>
      <c r="E1690" s="304">
        <v>112121274</v>
      </c>
      <c r="F1690" s="305">
        <v>0</v>
      </c>
      <c r="G1690" s="305" t="s">
        <v>1246</v>
      </c>
    </row>
    <row r="1691" spans="1:7" ht="15" hidden="1" thickBot="1">
      <c r="A1691" s="302">
        <v>45762</v>
      </c>
      <c r="B1691" s="304">
        <v>111984</v>
      </c>
      <c r="C1691" s="303"/>
      <c r="D1691" s="305" t="s">
        <v>1435</v>
      </c>
      <c r="E1691" s="304">
        <v>127979322</v>
      </c>
      <c r="F1691" s="305">
        <v>0</v>
      </c>
      <c r="G1691" s="305" t="s">
        <v>1246</v>
      </c>
    </row>
    <row r="1692" spans="1:7" ht="15" hidden="1" thickBot="1">
      <c r="A1692" s="302">
        <v>45762</v>
      </c>
      <c r="B1692" s="304">
        <v>64835</v>
      </c>
      <c r="C1692" s="303"/>
      <c r="D1692" s="305" t="s">
        <v>1538</v>
      </c>
      <c r="E1692" s="304">
        <v>112186109</v>
      </c>
      <c r="F1692" s="305">
        <v>1702947</v>
      </c>
      <c r="G1692" s="305" t="s">
        <v>1246</v>
      </c>
    </row>
    <row r="1693" spans="1:7" ht="15" hidden="1" thickBot="1">
      <c r="A1693" s="302">
        <v>45762</v>
      </c>
      <c r="B1693" s="304">
        <v>58134</v>
      </c>
      <c r="C1693" s="303"/>
      <c r="D1693" s="305" t="s">
        <v>1520</v>
      </c>
      <c r="E1693" s="304">
        <v>140877843</v>
      </c>
      <c r="F1693" s="305">
        <v>0</v>
      </c>
      <c r="G1693" s="305" t="s">
        <v>1246</v>
      </c>
    </row>
    <row r="1694" spans="1:7" ht="15" hidden="1" thickBot="1">
      <c r="A1694" s="302">
        <v>45762</v>
      </c>
      <c r="B1694" s="304">
        <v>13617</v>
      </c>
      <c r="C1694" s="303"/>
      <c r="D1694" s="305" t="s">
        <v>1433</v>
      </c>
      <c r="E1694" s="304">
        <v>145137551</v>
      </c>
      <c r="F1694" s="305">
        <v>382156534</v>
      </c>
      <c r="G1694" s="305" t="s">
        <v>1246</v>
      </c>
    </row>
    <row r="1695" spans="1:7" ht="15" hidden="1" thickBot="1">
      <c r="A1695" s="302">
        <v>45764</v>
      </c>
      <c r="B1695" s="304">
        <v>15000000</v>
      </c>
      <c r="C1695" s="303"/>
      <c r="D1695" s="305" t="s">
        <v>1293</v>
      </c>
      <c r="E1695" s="304">
        <v>98141266</v>
      </c>
      <c r="F1695" s="305">
        <v>0</v>
      </c>
      <c r="G1695" s="305" t="s">
        <v>1246</v>
      </c>
    </row>
    <row r="1696" spans="1:7" ht="15" hidden="1" thickBot="1">
      <c r="A1696" s="302">
        <v>45764</v>
      </c>
      <c r="B1696" s="304">
        <v>5580067</v>
      </c>
      <c r="C1696" s="303"/>
      <c r="D1696" s="305" t="s">
        <v>1538</v>
      </c>
      <c r="E1696" s="304">
        <v>74935072</v>
      </c>
      <c r="F1696" s="305">
        <v>1702947</v>
      </c>
      <c r="G1696" s="305" t="s">
        <v>1246</v>
      </c>
    </row>
    <row r="1697" spans="1:7" ht="15" hidden="1" thickBot="1">
      <c r="A1697" s="302">
        <v>45764</v>
      </c>
      <c r="B1697" s="304">
        <v>5197079</v>
      </c>
      <c r="C1697" s="303"/>
      <c r="D1697" s="305" t="s">
        <v>1293</v>
      </c>
      <c r="E1697" s="304">
        <v>83141266</v>
      </c>
      <c r="F1697" s="305">
        <v>0</v>
      </c>
      <c r="G1697" s="305" t="s">
        <v>1246</v>
      </c>
    </row>
    <row r="1698" spans="1:7" ht="15" hidden="1" thickBot="1">
      <c r="A1698" s="302">
        <v>45764</v>
      </c>
      <c r="B1698" s="304">
        <v>4388951</v>
      </c>
      <c r="C1698" s="303"/>
      <c r="D1698" s="305" t="s">
        <v>1302</v>
      </c>
      <c r="E1698" s="304">
        <v>111824942</v>
      </c>
      <c r="F1698" s="305">
        <v>25709179</v>
      </c>
      <c r="G1698" s="305" t="s">
        <v>1246</v>
      </c>
    </row>
    <row r="1699" spans="1:7" ht="15" hidden="1" thickBot="1">
      <c r="A1699" s="302">
        <v>45764</v>
      </c>
      <c r="B1699" s="304">
        <v>3199979</v>
      </c>
      <c r="C1699" s="303"/>
      <c r="D1699" s="305" t="s">
        <v>1490</v>
      </c>
      <c r="E1699" s="304">
        <v>68320534</v>
      </c>
      <c r="F1699" s="305">
        <v>25709179</v>
      </c>
      <c r="G1699" s="305" t="s">
        <v>1246</v>
      </c>
    </row>
    <row r="1700" spans="1:7" ht="15" hidden="1" thickBot="1">
      <c r="A1700" s="302">
        <v>45764</v>
      </c>
      <c r="B1700" s="304">
        <v>2679870</v>
      </c>
      <c r="C1700" s="303"/>
      <c r="D1700" s="305" t="s">
        <v>1490</v>
      </c>
      <c r="E1700" s="304">
        <v>101946580</v>
      </c>
      <c r="F1700" s="305">
        <v>25709179</v>
      </c>
      <c r="G1700" s="305" t="s">
        <v>1246</v>
      </c>
    </row>
    <row r="1701" spans="1:7" ht="15" hidden="1" thickBot="1">
      <c r="A1701" s="302">
        <v>45764</v>
      </c>
      <c r="B1701" s="304">
        <v>2559416</v>
      </c>
      <c r="C1701" s="303"/>
      <c r="D1701" s="305" t="s">
        <v>1538</v>
      </c>
      <c r="E1701" s="304">
        <v>77494488</v>
      </c>
      <c r="F1701" s="305">
        <v>1702947</v>
      </c>
      <c r="G1701" s="305" t="s">
        <v>1246</v>
      </c>
    </row>
    <row r="1702" spans="1:7" ht="15" hidden="1" thickBot="1">
      <c r="A1702" s="302">
        <v>45764</v>
      </c>
      <c r="B1702" s="304">
        <v>1268621</v>
      </c>
      <c r="C1702" s="303"/>
      <c r="D1702" s="305" t="s">
        <v>1410</v>
      </c>
      <c r="E1702" s="304">
        <v>105221200</v>
      </c>
      <c r="F1702" s="305">
        <v>0</v>
      </c>
      <c r="G1702" s="305" t="s">
        <v>1246</v>
      </c>
    </row>
    <row r="1703" spans="1:7" ht="15" hidden="1" thickBot="1">
      <c r="A1703" s="302">
        <v>45764</v>
      </c>
      <c r="B1703" s="304">
        <v>1107533</v>
      </c>
      <c r="C1703" s="303"/>
      <c r="D1703" s="305" t="s">
        <v>1508</v>
      </c>
      <c r="E1703" s="304">
        <v>99266710</v>
      </c>
      <c r="F1703" s="305">
        <v>75632932</v>
      </c>
      <c r="G1703" s="305" t="s">
        <v>1246</v>
      </c>
    </row>
    <row r="1704" spans="1:7" ht="15" hidden="1" thickBot="1">
      <c r="A1704" s="302">
        <v>45764</v>
      </c>
      <c r="B1704" s="304">
        <v>900283</v>
      </c>
      <c r="C1704" s="303"/>
      <c r="D1704" s="305" t="s">
        <v>1512</v>
      </c>
      <c r="E1704" s="304">
        <v>103145591</v>
      </c>
      <c r="F1704" s="305">
        <v>95308244</v>
      </c>
      <c r="G1704" s="305" t="s">
        <v>1246</v>
      </c>
    </row>
    <row r="1705" spans="1:7" ht="15" hidden="1" thickBot="1">
      <c r="A1705" s="302">
        <v>45764</v>
      </c>
      <c r="B1705" s="304">
        <v>856502</v>
      </c>
      <c r="C1705" s="303"/>
      <c r="D1705" s="305" t="s">
        <v>1304</v>
      </c>
      <c r="E1705" s="304">
        <v>106813662</v>
      </c>
      <c r="F1705" s="305">
        <v>0</v>
      </c>
      <c r="G1705" s="305" t="s">
        <v>1246</v>
      </c>
    </row>
    <row r="1706" spans="1:7" ht="15" hidden="1" thickBot="1">
      <c r="A1706" s="302">
        <v>45764</v>
      </c>
      <c r="B1706" s="304">
        <v>735960</v>
      </c>
      <c r="C1706" s="303"/>
      <c r="D1706" s="305" t="s">
        <v>1468</v>
      </c>
      <c r="E1706" s="304">
        <v>105957160</v>
      </c>
      <c r="F1706" s="305">
        <v>0</v>
      </c>
      <c r="G1706" s="305" t="s">
        <v>1246</v>
      </c>
    </row>
    <row r="1707" spans="1:7" ht="15" hidden="1" thickBot="1">
      <c r="A1707" s="302">
        <v>45764</v>
      </c>
      <c r="B1707" s="304">
        <v>506988</v>
      </c>
      <c r="C1707" s="303"/>
      <c r="D1707" s="305" t="s">
        <v>1410</v>
      </c>
      <c r="E1707" s="304">
        <v>103952579</v>
      </c>
      <c r="F1707" s="305">
        <v>0</v>
      </c>
      <c r="G1707" s="305" t="s">
        <v>1246</v>
      </c>
    </row>
    <row r="1708" spans="1:7" ht="15" hidden="1" thickBot="1">
      <c r="A1708" s="302">
        <v>45764</v>
      </c>
      <c r="B1708" s="304">
        <v>449699</v>
      </c>
      <c r="C1708" s="303"/>
      <c r="D1708" s="305" t="s">
        <v>1539</v>
      </c>
      <c r="E1708" s="304">
        <v>77944187</v>
      </c>
      <c r="F1708" s="305">
        <v>25536754</v>
      </c>
      <c r="G1708" s="305" t="s">
        <v>1246</v>
      </c>
    </row>
    <row r="1709" spans="1:7" ht="15" hidden="1" thickBot="1">
      <c r="A1709" s="302">
        <v>45764</v>
      </c>
      <c r="B1709" s="304">
        <v>404736</v>
      </c>
      <c r="C1709" s="303"/>
      <c r="D1709" s="305" t="s">
        <v>1303</v>
      </c>
      <c r="E1709" s="304">
        <v>107435991</v>
      </c>
      <c r="F1709" s="305">
        <v>0</v>
      </c>
      <c r="G1709" s="305" t="s">
        <v>1246</v>
      </c>
    </row>
    <row r="1710" spans="1:7" ht="15" hidden="1" thickBot="1">
      <c r="A1710" s="302">
        <v>45764</v>
      </c>
      <c r="B1710" s="304">
        <v>300000</v>
      </c>
      <c r="C1710" s="303"/>
      <c r="D1710" s="305" t="s">
        <v>1413</v>
      </c>
      <c r="E1710" s="304">
        <v>103445591</v>
      </c>
      <c r="F1710" s="305">
        <v>0</v>
      </c>
      <c r="G1710" s="305" t="s">
        <v>1246</v>
      </c>
    </row>
    <row r="1711" spans="1:7" ht="15" hidden="1" thickBot="1">
      <c r="A1711" s="302">
        <v>45764</v>
      </c>
      <c r="B1711" s="304">
        <v>217593</v>
      </c>
      <c r="C1711" s="303"/>
      <c r="D1711" s="305" t="s">
        <v>1321</v>
      </c>
      <c r="E1711" s="304">
        <v>107031255</v>
      </c>
      <c r="F1711" s="305">
        <v>0</v>
      </c>
      <c r="G1711" s="305" t="s">
        <v>1246</v>
      </c>
    </row>
    <row r="1712" spans="1:7" ht="15" hidden="1" thickBot="1">
      <c r="A1712" s="302">
        <v>45764</v>
      </c>
      <c r="B1712" s="304">
        <v>181947</v>
      </c>
      <c r="C1712" s="303"/>
      <c r="D1712" s="305" t="s">
        <v>1538</v>
      </c>
      <c r="E1712" s="304">
        <v>102245308</v>
      </c>
      <c r="F1712" s="305">
        <v>1702947</v>
      </c>
      <c r="G1712" s="305" t="s">
        <v>1246</v>
      </c>
    </row>
    <row r="1713" spans="1:7" ht="15" hidden="1" thickBot="1">
      <c r="A1713" s="302">
        <v>45764</v>
      </c>
      <c r="B1713" s="304">
        <v>66791</v>
      </c>
      <c r="C1713" s="303"/>
      <c r="D1713" s="305" t="s">
        <v>1538</v>
      </c>
      <c r="E1713" s="304">
        <v>102063361</v>
      </c>
      <c r="F1713" s="305">
        <v>1702947</v>
      </c>
      <c r="G1713" s="305" t="s">
        <v>1246</v>
      </c>
    </row>
    <row r="1714" spans="1:7" ht="15" hidden="1" thickBot="1">
      <c r="A1714" s="302">
        <v>45764</v>
      </c>
      <c r="B1714" s="304">
        <v>49990</v>
      </c>
      <c r="C1714" s="303"/>
      <c r="D1714" s="305" t="s">
        <v>1540</v>
      </c>
      <c r="E1714" s="304">
        <v>101996570</v>
      </c>
      <c r="F1714" s="305">
        <v>0</v>
      </c>
      <c r="G1714" s="305" t="s">
        <v>1246</v>
      </c>
    </row>
    <row r="1715" spans="1:7" ht="15" hidden="1" thickBot="1">
      <c r="A1715" s="302">
        <v>45764</v>
      </c>
      <c r="B1715" s="304">
        <v>17911</v>
      </c>
      <c r="C1715" s="303"/>
      <c r="D1715" s="305" t="s">
        <v>1541</v>
      </c>
      <c r="E1715" s="304">
        <v>98159177</v>
      </c>
      <c r="F1715" s="305">
        <v>0</v>
      </c>
      <c r="G1715" s="305" t="s">
        <v>1246</v>
      </c>
    </row>
    <row r="1716" spans="1:7" ht="15" hidden="1" thickBot="1">
      <c r="A1716" s="302">
        <v>45768</v>
      </c>
      <c r="B1716" s="303"/>
      <c r="C1716" s="304">
        <v>296332</v>
      </c>
      <c r="D1716" s="305" t="s">
        <v>1542</v>
      </c>
      <c r="E1716" s="304">
        <v>66155026</v>
      </c>
      <c r="F1716" s="305">
        <v>16001167</v>
      </c>
      <c r="G1716" s="305" t="s">
        <v>1246</v>
      </c>
    </row>
    <row r="1717" spans="1:7" ht="15" hidden="1" thickBot="1">
      <c r="A1717" s="302">
        <v>45770</v>
      </c>
      <c r="B1717" s="303"/>
      <c r="C1717" s="304">
        <v>755980</v>
      </c>
      <c r="D1717" s="305" t="s">
        <v>1489</v>
      </c>
      <c r="E1717" s="304">
        <v>45692877</v>
      </c>
      <c r="F1717" s="305">
        <v>0</v>
      </c>
      <c r="G1717" s="305" t="s">
        <v>1248</v>
      </c>
    </row>
    <row r="1718" spans="1:7" ht="15" hidden="1" thickBot="1">
      <c r="A1718" s="302">
        <v>45770</v>
      </c>
      <c r="B1718" s="304">
        <v>6592486</v>
      </c>
      <c r="C1718" s="303"/>
      <c r="D1718" s="305" t="s">
        <v>1302</v>
      </c>
      <c r="E1718" s="304">
        <v>56818648</v>
      </c>
      <c r="F1718" s="305">
        <v>25709179</v>
      </c>
      <c r="G1718" s="305" t="s">
        <v>1246</v>
      </c>
    </row>
    <row r="1719" spans="1:7" ht="15" hidden="1" thickBot="1">
      <c r="A1719" s="302">
        <v>45770</v>
      </c>
      <c r="B1719" s="304">
        <v>4997941</v>
      </c>
      <c r="C1719" s="303"/>
      <c r="D1719" s="305" t="s">
        <v>1302</v>
      </c>
      <c r="E1719" s="304">
        <v>61816589</v>
      </c>
      <c r="F1719" s="305">
        <v>25709179</v>
      </c>
      <c r="G1719" s="305" t="s">
        <v>1246</v>
      </c>
    </row>
    <row r="1720" spans="1:7" ht="15" hidden="1" thickBot="1">
      <c r="A1720" s="302">
        <v>45770</v>
      </c>
      <c r="B1720" s="304">
        <v>2811375</v>
      </c>
      <c r="C1720" s="303"/>
      <c r="D1720" s="305" t="s">
        <v>1519</v>
      </c>
      <c r="E1720" s="304">
        <v>48504252</v>
      </c>
      <c r="F1720" s="305">
        <v>75632932</v>
      </c>
      <c r="G1720" s="305" t="s">
        <v>1246</v>
      </c>
    </row>
    <row r="1721" spans="1:7" ht="15" hidden="1" thickBot="1">
      <c r="A1721" s="302">
        <v>45770</v>
      </c>
      <c r="B1721" s="304">
        <v>2750880</v>
      </c>
      <c r="C1721" s="303"/>
      <c r="D1721" s="305" t="s">
        <v>1310</v>
      </c>
      <c r="E1721" s="304">
        <v>66062147</v>
      </c>
      <c r="F1721" s="305">
        <v>71728390</v>
      </c>
      <c r="G1721" s="305" t="s">
        <v>1246</v>
      </c>
    </row>
    <row r="1722" spans="1:7" ht="15" hidden="1" thickBot="1">
      <c r="A1722" s="302">
        <v>45770</v>
      </c>
      <c r="B1722" s="304">
        <v>1034471</v>
      </c>
      <c r="C1722" s="303"/>
      <c r="D1722" s="305" t="s">
        <v>1300</v>
      </c>
      <c r="E1722" s="304">
        <v>63311267</v>
      </c>
      <c r="F1722" s="305">
        <v>0</v>
      </c>
      <c r="G1722" s="305" t="s">
        <v>1246</v>
      </c>
    </row>
    <row r="1723" spans="1:7" ht="15" hidden="1" thickBot="1">
      <c r="A1723" s="302">
        <v>45770</v>
      </c>
      <c r="B1723" s="304">
        <v>639937</v>
      </c>
      <c r="C1723" s="303"/>
      <c r="D1723" s="305" t="s">
        <v>1435</v>
      </c>
      <c r="E1723" s="304">
        <v>50085070</v>
      </c>
      <c r="F1723" s="305">
        <v>0</v>
      </c>
      <c r="G1723" s="305" t="s">
        <v>1246</v>
      </c>
    </row>
    <row r="1724" spans="1:7" ht="15" hidden="1" thickBot="1">
      <c r="A1724" s="302">
        <v>45770</v>
      </c>
      <c r="B1724" s="304">
        <v>574950</v>
      </c>
      <c r="C1724" s="303"/>
      <c r="D1724" s="305" t="s">
        <v>1302</v>
      </c>
      <c r="E1724" s="304">
        <v>49379202</v>
      </c>
      <c r="F1724" s="305">
        <v>25709179</v>
      </c>
      <c r="G1724" s="305" t="s">
        <v>1246</v>
      </c>
    </row>
    <row r="1725" spans="1:7" ht="15" hidden="1" thickBot="1">
      <c r="A1725" s="302">
        <v>45770</v>
      </c>
      <c r="B1725" s="304">
        <v>389211</v>
      </c>
      <c r="C1725" s="303"/>
      <c r="D1725" s="305" t="s">
        <v>1310</v>
      </c>
      <c r="E1725" s="304">
        <v>66451358</v>
      </c>
      <c r="F1725" s="305">
        <v>71728390</v>
      </c>
      <c r="G1725" s="305" t="s">
        <v>1246</v>
      </c>
    </row>
    <row r="1726" spans="1:7" ht="15" hidden="1" thickBot="1">
      <c r="A1726" s="302">
        <v>45770</v>
      </c>
      <c r="B1726" s="304">
        <v>300000</v>
      </c>
      <c r="C1726" s="303"/>
      <c r="D1726" s="305" t="s">
        <v>1413</v>
      </c>
      <c r="E1726" s="304">
        <v>48804252</v>
      </c>
      <c r="F1726" s="305">
        <v>0</v>
      </c>
      <c r="G1726" s="305" t="s">
        <v>1246</v>
      </c>
    </row>
    <row r="1727" spans="1:7" ht="15" hidden="1" thickBot="1">
      <c r="A1727" s="302">
        <v>45770</v>
      </c>
      <c r="B1727" s="304">
        <v>254992</v>
      </c>
      <c r="C1727" s="303"/>
      <c r="D1727" s="305" t="s">
        <v>1302</v>
      </c>
      <c r="E1727" s="304">
        <v>62161621</v>
      </c>
      <c r="F1727" s="305">
        <v>25709179</v>
      </c>
      <c r="G1727" s="305" t="s">
        <v>1246</v>
      </c>
    </row>
    <row r="1728" spans="1:7" ht="15" hidden="1" thickBot="1">
      <c r="A1728" s="302">
        <v>45770</v>
      </c>
      <c r="B1728" s="304">
        <v>141092</v>
      </c>
      <c r="C1728" s="303"/>
      <c r="D1728" s="305" t="s">
        <v>1380</v>
      </c>
      <c r="E1728" s="304">
        <v>50226162</v>
      </c>
      <c r="F1728" s="305">
        <v>62241071</v>
      </c>
      <c r="G1728" s="305" t="s">
        <v>1246</v>
      </c>
    </row>
    <row r="1729" spans="1:7" ht="15" hidden="1" thickBot="1">
      <c r="A1729" s="302">
        <v>45770</v>
      </c>
      <c r="B1729" s="304">
        <v>115175</v>
      </c>
      <c r="C1729" s="303"/>
      <c r="D1729" s="305" t="s">
        <v>1504</v>
      </c>
      <c r="E1729" s="304">
        <v>62276796</v>
      </c>
      <c r="F1729" s="305">
        <v>71659127</v>
      </c>
      <c r="G1729" s="305" t="s">
        <v>1246</v>
      </c>
    </row>
    <row r="1730" spans="1:7" ht="15" hidden="1" thickBot="1">
      <c r="A1730" s="302">
        <v>45770</v>
      </c>
      <c r="B1730" s="304">
        <v>90040</v>
      </c>
      <c r="C1730" s="303"/>
      <c r="D1730" s="305" t="s">
        <v>1307</v>
      </c>
      <c r="E1730" s="304">
        <v>61906629</v>
      </c>
      <c r="F1730" s="305">
        <v>61329170</v>
      </c>
      <c r="G1730" s="305" t="s">
        <v>1246</v>
      </c>
    </row>
    <row r="1731" spans="1:7" ht="15" hidden="1" thickBot="1">
      <c r="A1731" s="302">
        <v>45770</v>
      </c>
      <c r="B1731" s="304">
        <v>65931</v>
      </c>
      <c r="C1731" s="303"/>
      <c r="D1731" s="305" t="s">
        <v>1520</v>
      </c>
      <c r="E1731" s="304">
        <v>49445133</v>
      </c>
      <c r="F1731" s="305">
        <v>0</v>
      </c>
      <c r="G1731" s="305" t="s">
        <v>1246</v>
      </c>
    </row>
    <row r="1732" spans="1:7" ht="15" hidden="1" thickBot="1">
      <c r="A1732" s="302">
        <v>45772</v>
      </c>
      <c r="B1732" s="303"/>
      <c r="C1732" s="304">
        <v>34275186</v>
      </c>
      <c r="D1732" s="305" t="s">
        <v>1376</v>
      </c>
      <c r="E1732" s="304">
        <v>46448857</v>
      </c>
      <c r="F1732" s="305">
        <v>0</v>
      </c>
      <c r="G1732" s="305" t="s">
        <v>1326</v>
      </c>
    </row>
    <row r="1733" spans="1:7" ht="15" hidden="1" thickBot="1">
      <c r="A1733" s="302">
        <v>45772</v>
      </c>
      <c r="B1733" s="304">
        <v>7000000</v>
      </c>
      <c r="C1733" s="303"/>
      <c r="D1733" s="305" t="s">
        <v>1474</v>
      </c>
      <c r="E1733" s="304">
        <v>80236783</v>
      </c>
      <c r="F1733" s="305">
        <v>0</v>
      </c>
      <c r="G1733" s="305" t="s">
        <v>1246</v>
      </c>
    </row>
    <row r="1734" spans="1:7" ht="15" hidden="1" thickBot="1">
      <c r="A1734" s="302">
        <v>45772</v>
      </c>
      <c r="B1734" s="304">
        <v>7000000</v>
      </c>
      <c r="C1734" s="303"/>
      <c r="D1734" s="305" t="s">
        <v>1474</v>
      </c>
      <c r="E1734" s="304">
        <v>73236783</v>
      </c>
      <c r="F1734" s="305">
        <v>0</v>
      </c>
      <c r="G1734" s="305" t="s">
        <v>1246</v>
      </c>
    </row>
    <row r="1735" spans="1:7" ht="15" hidden="1" thickBot="1">
      <c r="A1735" s="302">
        <v>45772</v>
      </c>
      <c r="B1735" s="304">
        <v>487260</v>
      </c>
      <c r="C1735" s="303"/>
      <c r="D1735" s="305" t="s">
        <v>1543</v>
      </c>
      <c r="E1735" s="304">
        <v>80724043</v>
      </c>
      <c r="F1735" s="305">
        <v>0</v>
      </c>
      <c r="G1735" s="305" t="s">
        <v>1246</v>
      </c>
    </row>
    <row r="1736" spans="1:7" ht="15" hidden="1" thickBot="1">
      <c r="A1736" s="302">
        <v>45775</v>
      </c>
      <c r="B1736" s="304">
        <v>10396196</v>
      </c>
      <c r="C1736" s="303"/>
      <c r="D1736" s="305" t="s">
        <v>1302</v>
      </c>
      <c r="E1736" s="304">
        <v>63858221</v>
      </c>
      <c r="F1736" s="305">
        <v>25709179</v>
      </c>
      <c r="G1736" s="305" t="s">
        <v>1246</v>
      </c>
    </row>
    <row r="1737" spans="1:7" ht="15" hidden="1" thickBot="1">
      <c r="A1737" s="302">
        <v>45775</v>
      </c>
      <c r="B1737" s="304">
        <v>4699423</v>
      </c>
      <c r="C1737" s="303"/>
      <c r="D1737" s="305" t="s">
        <v>1332</v>
      </c>
      <c r="E1737" s="304">
        <v>52913648</v>
      </c>
      <c r="F1737" s="305">
        <v>0</v>
      </c>
      <c r="G1737" s="305" t="s">
        <v>1246</v>
      </c>
    </row>
    <row r="1738" spans="1:7" ht="15" hidden="1" thickBot="1">
      <c r="A1738" s="302">
        <v>45775</v>
      </c>
      <c r="B1738" s="304">
        <v>3419872</v>
      </c>
      <c r="C1738" s="303"/>
      <c r="D1738" s="305" t="s">
        <v>1387</v>
      </c>
      <c r="E1738" s="304">
        <v>46042492</v>
      </c>
      <c r="F1738" s="305">
        <v>1702947</v>
      </c>
      <c r="G1738" s="305" t="s">
        <v>1246</v>
      </c>
    </row>
    <row r="1739" spans="1:7" ht="15" hidden="1" thickBot="1">
      <c r="A1739" s="302">
        <v>45775</v>
      </c>
      <c r="B1739" s="304">
        <v>1799869</v>
      </c>
      <c r="C1739" s="303"/>
      <c r="D1739" s="305" t="s">
        <v>1457</v>
      </c>
      <c r="E1739" s="304">
        <v>65658090</v>
      </c>
      <c r="F1739" s="305">
        <v>0</v>
      </c>
      <c r="G1739" s="305" t="s">
        <v>1246</v>
      </c>
    </row>
    <row r="1740" spans="1:7" ht="15" hidden="1" thickBot="1">
      <c r="A1740" s="302">
        <v>45775</v>
      </c>
      <c r="B1740" s="304">
        <v>1772894</v>
      </c>
      <c r="C1740" s="303"/>
      <c r="D1740" s="305" t="s">
        <v>1457</v>
      </c>
      <c r="E1740" s="304">
        <v>42622620</v>
      </c>
      <c r="F1740" s="305">
        <v>0</v>
      </c>
      <c r="G1740" s="305" t="s">
        <v>1246</v>
      </c>
    </row>
    <row r="1741" spans="1:7" ht="15" hidden="1" thickBot="1">
      <c r="A1741" s="302">
        <v>45775</v>
      </c>
      <c r="B1741" s="304">
        <v>975628</v>
      </c>
      <c r="C1741" s="303"/>
      <c r="D1741" s="305" t="s">
        <v>1506</v>
      </c>
      <c r="E1741" s="304">
        <v>48214225</v>
      </c>
      <c r="F1741" s="305">
        <v>0</v>
      </c>
      <c r="G1741" s="305" t="s">
        <v>1246</v>
      </c>
    </row>
    <row r="1742" spans="1:7" ht="15" hidden="1" thickBot="1">
      <c r="A1742" s="302">
        <v>45775</v>
      </c>
      <c r="B1742" s="304">
        <v>871774</v>
      </c>
      <c r="C1742" s="303"/>
      <c r="D1742" s="305" t="s">
        <v>1387</v>
      </c>
      <c r="E1742" s="304">
        <v>40775334</v>
      </c>
      <c r="F1742" s="305">
        <v>1702947</v>
      </c>
      <c r="G1742" s="305" t="s">
        <v>1246</v>
      </c>
    </row>
    <row r="1743" spans="1:7" ht="15" hidden="1" thickBot="1">
      <c r="A1743" s="302">
        <v>45775</v>
      </c>
      <c r="B1743" s="304">
        <v>580720</v>
      </c>
      <c r="C1743" s="303"/>
      <c r="D1743" s="305" t="s">
        <v>1348</v>
      </c>
      <c r="E1743" s="304">
        <v>46623212</v>
      </c>
      <c r="F1743" s="305">
        <v>0</v>
      </c>
      <c r="G1743" s="305" t="s">
        <v>1246</v>
      </c>
    </row>
    <row r="1744" spans="1:7" ht="15" hidden="1" thickBot="1">
      <c r="A1744" s="302">
        <v>45775</v>
      </c>
      <c r="B1744" s="304">
        <v>558585</v>
      </c>
      <c r="C1744" s="303"/>
      <c r="D1744" s="305" t="s">
        <v>1380</v>
      </c>
      <c r="E1744" s="304">
        <v>66219522</v>
      </c>
      <c r="F1744" s="305">
        <v>62241071</v>
      </c>
      <c r="G1744" s="305" t="s">
        <v>1246</v>
      </c>
    </row>
    <row r="1745" spans="1:7" ht="15" hidden="1" thickBot="1">
      <c r="A1745" s="302">
        <v>45775</v>
      </c>
      <c r="B1745" s="304">
        <v>367521</v>
      </c>
      <c r="C1745" s="303"/>
      <c r="D1745" s="305" t="s">
        <v>1468</v>
      </c>
      <c r="E1745" s="304">
        <v>53281169</v>
      </c>
      <c r="F1745" s="305">
        <v>0</v>
      </c>
      <c r="G1745" s="305" t="s">
        <v>1246</v>
      </c>
    </row>
    <row r="1746" spans="1:7" ht="15" hidden="1" thickBot="1">
      <c r="A1746" s="302">
        <v>45775</v>
      </c>
      <c r="B1746" s="304">
        <v>315385</v>
      </c>
      <c r="C1746" s="303"/>
      <c r="D1746" s="305" t="s">
        <v>1380</v>
      </c>
      <c r="E1746" s="304">
        <v>47238597</v>
      </c>
      <c r="F1746" s="305">
        <v>62241071</v>
      </c>
      <c r="G1746" s="305" t="s">
        <v>1246</v>
      </c>
    </row>
    <row r="1747" spans="1:7" ht="15" hidden="1" thickBot="1">
      <c r="A1747" s="302">
        <v>45775</v>
      </c>
      <c r="B1747" s="304">
        <v>300000</v>
      </c>
      <c r="C1747" s="303"/>
      <c r="D1747" s="305" t="s">
        <v>1413</v>
      </c>
      <c r="E1747" s="304">
        <v>46923212</v>
      </c>
      <c r="F1747" s="305">
        <v>0</v>
      </c>
      <c r="G1747" s="305" t="s">
        <v>1246</v>
      </c>
    </row>
    <row r="1748" spans="1:7" ht="15" hidden="1" thickBot="1">
      <c r="A1748" s="302">
        <v>45775</v>
      </c>
      <c r="B1748" s="304">
        <v>180856</v>
      </c>
      <c r="C1748" s="303"/>
      <c r="D1748" s="305" t="s">
        <v>1410</v>
      </c>
      <c r="E1748" s="304">
        <v>53462025</v>
      </c>
      <c r="F1748" s="305">
        <v>0</v>
      </c>
      <c r="G1748" s="305" t="s">
        <v>1246</v>
      </c>
    </row>
    <row r="1749" spans="1:7" ht="15" hidden="1" thickBot="1">
      <c r="A1749" s="302">
        <v>45775</v>
      </c>
      <c r="B1749" s="304">
        <v>159969</v>
      </c>
      <c r="C1749" s="303"/>
      <c r="D1749" s="305" t="s">
        <v>1468</v>
      </c>
      <c r="E1749" s="304">
        <v>39903560</v>
      </c>
      <c r="F1749" s="305">
        <v>0</v>
      </c>
      <c r="G1749" s="305" t="s">
        <v>1246</v>
      </c>
    </row>
    <row r="1750" spans="1:7" ht="15" hidden="1" thickBot="1">
      <c r="A1750" s="302">
        <v>45775</v>
      </c>
      <c r="B1750" s="304">
        <v>74392</v>
      </c>
      <c r="C1750" s="303"/>
      <c r="D1750" s="305" t="s">
        <v>1404</v>
      </c>
      <c r="E1750" s="304">
        <v>40849726</v>
      </c>
      <c r="F1750" s="305">
        <v>0</v>
      </c>
      <c r="G1750" s="305" t="s">
        <v>1246</v>
      </c>
    </row>
    <row r="1751" spans="1:7" ht="15" hidden="1" thickBot="1">
      <c r="A1751" s="302">
        <v>45775</v>
      </c>
      <c r="B1751" s="304">
        <v>19253</v>
      </c>
      <c r="C1751" s="303"/>
      <c r="D1751" s="305" t="s">
        <v>1315</v>
      </c>
      <c r="E1751" s="304">
        <v>39743591</v>
      </c>
      <c r="F1751" s="305">
        <v>0</v>
      </c>
      <c r="G1751" s="305" t="s">
        <v>1246</v>
      </c>
    </row>
    <row r="1752" spans="1:7" ht="15" hidden="1" thickBot="1">
      <c r="A1752" s="302">
        <v>45775</v>
      </c>
      <c r="B1752" s="304">
        <v>17261</v>
      </c>
      <c r="C1752" s="303"/>
      <c r="D1752" s="305" t="s">
        <v>1533</v>
      </c>
      <c r="E1752" s="304">
        <v>66236783</v>
      </c>
      <c r="F1752" s="305">
        <v>0</v>
      </c>
      <c r="G1752" s="305" t="s">
        <v>1246</v>
      </c>
    </row>
    <row r="1753" spans="1:7" ht="15" hidden="1" thickBot="1">
      <c r="A1753" s="302">
        <v>45775</v>
      </c>
      <c r="B1753" s="304">
        <v>2847</v>
      </c>
      <c r="C1753" s="303"/>
      <c r="D1753" s="305" t="s">
        <v>1380</v>
      </c>
      <c r="E1753" s="304">
        <v>65660937</v>
      </c>
      <c r="F1753" s="305">
        <v>62241071</v>
      </c>
      <c r="G1753" s="305" t="s">
        <v>1246</v>
      </c>
    </row>
    <row r="1754" spans="1:7" ht="15" hidden="1" thickBot="1">
      <c r="A1754" s="302">
        <v>45777</v>
      </c>
      <c r="B1754" s="304">
        <v>72530</v>
      </c>
      <c r="C1754" s="303"/>
      <c r="D1754" s="305" t="s">
        <v>1543</v>
      </c>
      <c r="E1754" s="304">
        <v>39724338</v>
      </c>
      <c r="F1754" s="305">
        <v>0</v>
      </c>
      <c r="G1754" s="305" t="s">
        <v>1246</v>
      </c>
    </row>
    <row r="1755" spans="1:7" ht="15" hidden="1" thickBot="1">
      <c r="A1755" s="302">
        <v>45779</v>
      </c>
      <c r="B1755" s="303"/>
      <c r="C1755" s="304">
        <v>366930</v>
      </c>
      <c r="D1755" s="305" t="s">
        <v>1489</v>
      </c>
      <c r="E1755" s="304">
        <v>27367514</v>
      </c>
      <c r="F1755" s="305">
        <v>0</v>
      </c>
      <c r="G1755" s="305" t="s">
        <v>1248</v>
      </c>
    </row>
    <row r="1756" spans="1:7" ht="15" hidden="1" thickBot="1">
      <c r="A1756" s="302">
        <v>45779</v>
      </c>
      <c r="B1756" s="304">
        <v>5039650</v>
      </c>
      <c r="C1756" s="303"/>
      <c r="D1756" s="305" t="s">
        <v>1457</v>
      </c>
      <c r="E1756" s="304">
        <v>37881421</v>
      </c>
      <c r="F1756" s="305">
        <v>0</v>
      </c>
      <c r="G1756" s="305" t="s">
        <v>1246</v>
      </c>
    </row>
    <row r="1757" spans="1:7" ht="15" hidden="1" thickBot="1">
      <c r="A1757" s="302">
        <v>45779</v>
      </c>
      <c r="B1757" s="304">
        <v>1402102</v>
      </c>
      <c r="C1757" s="303"/>
      <c r="D1757" s="305" t="s">
        <v>1423</v>
      </c>
      <c r="E1757" s="304">
        <v>31905454</v>
      </c>
      <c r="F1757" s="305">
        <v>95308244</v>
      </c>
      <c r="G1757" s="305" t="s">
        <v>1246</v>
      </c>
    </row>
    <row r="1758" spans="1:7" ht="15" hidden="1" thickBot="1">
      <c r="A1758" s="302">
        <v>45779</v>
      </c>
      <c r="B1758" s="304">
        <v>1105387</v>
      </c>
      <c r="C1758" s="303"/>
      <c r="D1758" s="305" t="s">
        <v>1404</v>
      </c>
      <c r="E1758" s="304">
        <v>38986808</v>
      </c>
      <c r="F1758" s="305">
        <v>0</v>
      </c>
      <c r="G1758" s="305" t="s">
        <v>1246</v>
      </c>
    </row>
    <row r="1759" spans="1:7" ht="15" hidden="1" thickBot="1">
      <c r="A1759" s="302">
        <v>45779</v>
      </c>
      <c r="B1759" s="304">
        <v>843222</v>
      </c>
      <c r="C1759" s="303"/>
      <c r="D1759" s="305" t="s">
        <v>1544</v>
      </c>
      <c r="E1759" s="304">
        <v>29007150</v>
      </c>
      <c r="F1759" s="305">
        <v>0</v>
      </c>
      <c r="G1759" s="305" t="s">
        <v>1246</v>
      </c>
    </row>
    <row r="1760" spans="1:7" ht="15" hidden="1" thickBot="1">
      <c r="A1760" s="302">
        <v>45779</v>
      </c>
      <c r="B1760" s="304">
        <v>719601</v>
      </c>
      <c r="C1760" s="303"/>
      <c r="D1760" s="305" t="s">
        <v>1312</v>
      </c>
      <c r="E1760" s="304">
        <v>29726751</v>
      </c>
      <c r="F1760" s="305">
        <v>0</v>
      </c>
      <c r="G1760" s="305" t="s">
        <v>1246</v>
      </c>
    </row>
    <row r="1761" spans="1:7" ht="15" hidden="1" thickBot="1">
      <c r="A1761" s="302">
        <v>45779</v>
      </c>
      <c r="B1761" s="304">
        <v>556701</v>
      </c>
      <c r="C1761" s="303"/>
      <c r="D1761" s="305" t="s">
        <v>1312</v>
      </c>
      <c r="E1761" s="304">
        <v>30503352</v>
      </c>
      <c r="F1761" s="305">
        <v>0</v>
      </c>
      <c r="G1761" s="305" t="s">
        <v>1246</v>
      </c>
    </row>
    <row r="1762" spans="1:7" ht="15" hidden="1" thickBot="1">
      <c r="A1762" s="302">
        <v>45779</v>
      </c>
      <c r="B1762" s="304">
        <v>380000</v>
      </c>
      <c r="C1762" s="303"/>
      <c r="D1762" s="305" t="s">
        <v>1449</v>
      </c>
      <c r="E1762" s="304">
        <v>39651808</v>
      </c>
      <c r="F1762" s="305">
        <v>70738201</v>
      </c>
      <c r="G1762" s="305" t="s">
        <v>1246</v>
      </c>
    </row>
    <row r="1763" spans="1:7" ht="15" hidden="1" thickBot="1">
      <c r="A1763" s="302">
        <v>45779</v>
      </c>
      <c r="B1763" s="304">
        <v>346380</v>
      </c>
      <c r="C1763" s="303"/>
      <c r="D1763" s="305" t="s">
        <v>1410</v>
      </c>
      <c r="E1763" s="304">
        <v>32841771</v>
      </c>
      <c r="F1763" s="305">
        <v>0</v>
      </c>
      <c r="G1763" s="305" t="s">
        <v>1246</v>
      </c>
    </row>
    <row r="1764" spans="1:7" ht="15" hidden="1" thickBot="1">
      <c r="A1764" s="302">
        <v>45779</v>
      </c>
      <c r="B1764" s="304">
        <v>321589</v>
      </c>
      <c r="C1764" s="303"/>
      <c r="D1764" s="305" t="s">
        <v>1313</v>
      </c>
      <c r="E1764" s="304">
        <v>27723957</v>
      </c>
      <c r="F1764" s="305">
        <v>0</v>
      </c>
      <c r="G1764" s="305" t="s">
        <v>1246</v>
      </c>
    </row>
    <row r="1765" spans="1:7" ht="15" hidden="1" thickBot="1">
      <c r="A1765" s="302">
        <v>45779</v>
      </c>
      <c r="B1765" s="304">
        <v>300000</v>
      </c>
      <c r="C1765" s="303"/>
      <c r="D1765" s="305" t="s">
        <v>1413</v>
      </c>
      <c r="E1765" s="304">
        <v>28163928</v>
      </c>
      <c r="F1765" s="305">
        <v>0</v>
      </c>
      <c r="G1765" s="305" t="s">
        <v>1246</v>
      </c>
    </row>
    <row r="1766" spans="1:7" ht="15" hidden="1" thickBot="1">
      <c r="A1766" s="302">
        <v>45779</v>
      </c>
      <c r="B1766" s="304">
        <v>285000</v>
      </c>
      <c r="C1766" s="303"/>
      <c r="D1766" s="305" t="s">
        <v>1449</v>
      </c>
      <c r="E1766" s="304">
        <v>39271808</v>
      </c>
      <c r="F1766" s="305">
        <v>70738201</v>
      </c>
      <c r="G1766" s="305" t="s">
        <v>1246</v>
      </c>
    </row>
    <row r="1767" spans="1:7" ht="15" hidden="1" thickBot="1">
      <c r="A1767" s="302">
        <v>45779</v>
      </c>
      <c r="B1767" s="304">
        <v>239904</v>
      </c>
      <c r="C1767" s="303"/>
      <c r="D1767" s="305" t="s">
        <v>1423</v>
      </c>
      <c r="E1767" s="304">
        <v>32145358</v>
      </c>
      <c r="F1767" s="305">
        <v>95308244</v>
      </c>
      <c r="G1767" s="305" t="s">
        <v>1246</v>
      </c>
    </row>
    <row r="1768" spans="1:7" ht="15" hidden="1" thickBot="1">
      <c r="A1768" s="302">
        <v>45779</v>
      </c>
      <c r="B1768" s="304">
        <v>219900</v>
      </c>
      <c r="C1768" s="303"/>
      <c r="D1768" s="305" t="s">
        <v>1312</v>
      </c>
      <c r="E1768" s="304">
        <v>29946651</v>
      </c>
      <c r="F1768" s="305">
        <v>0</v>
      </c>
      <c r="G1768" s="305" t="s">
        <v>1246</v>
      </c>
    </row>
    <row r="1769" spans="1:7" ht="15" hidden="1" thickBot="1">
      <c r="A1769" s="302">
        <v>45779</v>
      </c>
      <c r="B1769" s="304">
        <v>181867</v>
      </c>
      <c r="C1769" s="303"/>
      <c r="D1769" s="305" t="s">
        <v>1517</v>
      </c>
      <c r="E1769" s="304">
        <v>32475184</v>
      </c>
      <c r="F1769" s="305">
        <v>0</v>
      </c>
      <c r="G1769" s="305" t="s">
        <v>1246</v>
      </c>
    </row>
    <row r="1770" spans="1:7" ht="15" hidden="1" thickBot="1">
      <c r="A1770" s="302">
        <v>45779</v>
      </c>
      <c r="B1770" s="304">
        <v>147959</v>
      </c>
      <c r="C1770" s="303"/>
      <c r="D1770" s="305" t="s">
        <v>1498</v>
      </c>
      <c r="E1770" s="304">
        <v>32293317</v>
      </c>
      <c r="F1770" s="305">
        <v>0</v>
      </c>
      <c r="G1770" s="305" t="s">
        <v>1246</v>
      </c>
    </row>
    <row r="1771" spans="1:7" ht="15" hidden="1" thickBot="1">
      <c r="A1771" s="302">
        <v>45779</v>
      </c>
      <c r="B1771" s="304">
        <v>89971</v>
      </c>
      <c r="C1771" s="303"/>
      <c r="D1771" s="305" t="s">
        <v>1410</v>
      </c>
      <c r="E1771" s="304">
        <v>27863928</v>
      </c>
      <c r="F1771" s="305">
        <v>0</v>
      </c>
      <c r="G1771" s="305" t="s">
        <v>1246</v>
      </c>
    </row>
    <row r="1772" spans="1:7" ht="15" hidden="1" thickBot="1">
      <c r="A1772" s="302">
        <v>45779</v>
      </c>
      <c r="B1772" s="304">
        <v>50000</v>
      </c>
      <c r="C1772" s="303"/>
      <c r="D1772" s="305" t="s">
        <v>1537</v>
      </c>
      <c r="E1772" s="304">
        <v>27773957</v>
      </c>
      <c r="F1772" s="305">
        <v>0</v>
      </c>
      <c r="G1772" s="305" t="s">
        <v>1246</v>
      </c>
    </row>
    <row r="1773" spans="1:7" ht="15" hidden="1" thickBot="1">
      <c r="A1773" s="302">
        <v>45779</v>
      </c>
      <c r="B1773" s="304">
        <v>34854</v>
      </c>
      <c r="C1773" s="303"/>
      <c r="D1773" s="305" t="s">
        <v>1321</v>
      </c>
      <c r="E1773" s="304">
        <v>27402368</v>
      </c>
      <c r="F1773" s="305">
        <v>0</v>
      </c>
      <c r="G1773" s="305" t="s">
        <v>1246</v>
      </c>
    </row>
    <row r="1774" spans="1:7" ht="15" hidden="1" thickBot="1">
      <c r="A1774" s="302">
        <v>45779</v>
      </c>
      <c r="B1774" s="304">
        <v>20207</v>
      </c>
      <c r="C1774" s="303"/>
      <c r="D1774" s="305" t="s">
        <v>1517</v>
      </c>
      <c r="E1774" s="304">
        <v>32495391</v>
      </c>
      <c r="F1774" s="305">
        <v>0</v>
      </c>
      <c r="G1774" s="305" t="s">
        <v>1246</v>
      </c>
    </row>
    <row r="1775" spans="1:7" ht="15" hidden="1" thickBot="1">
      <c r="A1775" s="302">
        <v>45782</v>
      </c>
      <c r="B1775" s="304">
        <v>820800</v>
      </c>
      <c r="C1775" s="303"/>
      <c r="D1775" s="305" t="s">
        <v>1514</v>
      </c>
      <c r="E1775" s="304">
        <v>27734444</v>
      </c>
      <c r="F1775" s="305">
        <v>64714015</v>
      </c>
      <c r="G1775" s="305" t="s">
        <v>1246</v>
      </c>
    </row>
    <row r="1776" spans="1:7" ht="15" hidden="1" thickBot="1">
      <c r="A1776" s="302">
        <v>45782</v>
      </c>
      <c r="B1776" s="304">
        <v>213430</v>
      </c>
      <c r="C1776" s="303"/>
      <c r="D1776" s="305" t="s">
        <v>1502</v>
      </c>
      <c r="E1776" s="304">
        <v>26824372</v>
      </c>
      <c r="F1776" s="305">
        <v>92038424</v>
      </c>
      <c r="G1776" s="305" t="s">
        <v>1246</v>
      </c>
    </row>
    <row r="1777" spans="1:7" ht="15" hidden="1" thickBot="1">
      <c r="A1777" s="302">
        <v>45782</v>
      </c>
      <c r="B1777" s="304">
        <v>102268</v>
      </c>
      <c r="C1777" s="303"/>
      <c r="D1777" s="305" t="s">
        <v>1478</v>
      </c>
      <c r="E1777" s="304">
        <v>26588476</v>
      </c>
      <c r="F1777" s="305">
        <v>72245806</v>
      </c>
      <c r="G1777" s="305" t="s">
        <v>1246</v>
      </c>
    </row>
    <row r="1778" spans="1:7" ht="15" hidden="1" thickBot="1">
      <c r="A1778" s="302">
        <v>45782</v>
      </c>
      <c r="B1778" s="304">
        <v>89272</v>
      </c>
      <c r="C1778" s="303"/>
      <c r="D1778" s="305" t="s">
        <v>1392</v>
      </c>
      <c r="E1778" s="304">
        <v>26913644</v>
      </c>
      <c r="F1778" s="305">
        <v>383469611</v>
      </c>
      <c r="G1778" s="305" t="s">
        <v>1246</v>
      </c>
    </row>
    <row r="1779" spans="1:7" ht="15" hidden="1" thickBot="1">
      <c r="A1779" s="302">
        <v>45782</v>
      </c>
      <c r="B1779" s="304">
        <v>25000</v>
      </c>
      <c r="C1779" s="303"/>
      <c r="D1779" s="305" t="s">
        <v>1478</v>
      </c>
      <c r="E1779" s="304">
        <v>26486208</v>
      </c>
      <c r="F1779" s="305">
        <v>72245806</v>
      </c>
      <c r="G1779" s="305" t="s">
        <v>1246</v>
      </c>
    </row>
    <row r="1780" spans="1:7" ht="15" hidden="1" thickBot="1">
      <c r="A1780" s="302">
        <v>45782</v>
      </c>
      <c r="B1780" s="304">
        <v>22466</v>
      </c>
      <c r="C1780" s="303"/>
      <c r="D1780" s="305" t="s">
        <v>1485</v>
      </c>
      <c r="E1780" s="304">
        <v>26610942</v>
      </c>
      <c r="F1780" s="305">
        <v>0</v>
      </c>
      <c r="G1780" s="305" t="s">
        <v>1246</v>
      </c>
    </row>
    <row r="1781" spans="1:7" ht="15" hidden="1" thickBot="1">
      <c r="A1781" s="302">
        <v>45783</v>
      </c>
      <c r="B1781" s="304">
        <v>270000</v>
      </c>
      <c r="C1781" s="303"/>
      <c r="D1781" s="305" t="s">
        <v>1545</v>
      </c>
      <c r="E1781" s="304">
        <v>26244076</v>
      </c>
      <c r="F1781" s="305">
        <v>10072756</v>
      </c>
      <c r="G1781" s="305" t="s">
        <v>1246</v>
      </c>
    </row>
    <row r="1782" spans="1:7" ht="15" hidden="1" thickBot="1">
      <c r="A1782" s="302">
        <v>45783</v>
      </c>
      <c r="B1782" s="304">
        <v>246973</v>
      </c>
      <c r="C1782" s="303"/>
      <c r="D1782" s="305" t="s">
        <v>1504</v>
      </c>
      <c r="E1782" s="304">
        <v>25956076</v>
      </c>
      <c r="F1782" s="305">
        <v>71659127</v>
      </c>
      <c r="G1782" s="305" t="s">
        <v>1246</v>
      </c>
    </row>
    <row r="1783" spans="1:7" ht="15" hidden="1" thickBot="1">
      <c r="A1783" s="302">
        <v>45783</v>
      </c>
      <c r="B1783" s="304">
        <v>108566</v>
      </c>
      <c r="C1783" s="303"/>
      <c r="D1783" s="305" t="s">
        <v>1546</v>
      </c>
      <c r="E1783" s="304">
        <v>26461208</v>
      </c>
      <c r="F1783" s="305">
        <v>66717542</v>
      </c>
      <c r="G1783" s="305" t="s">
        <v>1246</v>
      </c>
    </row>
    <row r="1784" spans="1:7" ht="15" hidden="1" thickBot="1">
      <c r="A1784" s="302">
        <v>45783</v>
      </c>
      <c r="B1784" s="304">
        <v>108566</v>
      </c>
      <c r="C1784" s="303"/>
      <c r="D1784" s="305" t="s">
        <v>1546</v>
      </c>
      <c r="E1784" s="304">
        <v>26352642</v>
      </c>
      <c r="F1784" s="305">
        <v>66717542</v>
      </c>
      <c r="G1784" s="305" t="s">
        <v>1246</v>
      </c>
    </row>
    <row r="1785" spans="1:7" ht="15" hidden="1" thickBot="1">
      <c r="A1785" s="302">
        <v>45783</v>
      </c>
      <c r="B1785" s="304">
        <v>18000</v>
      </c>
      <c r="C1785" s="303"/>
      <c r="D1785" s="305" t="s">
        <v>1495</v>
      </c>
      <c r="E1785" s="304">
        <v>25974076</v>
      </c>
      <c r="F1785" s="305">
        <v>0</v>
      </c>
      <c r="G1785" s="305" t="s">
        <v>1246</v>
      </c>
    </row>
    <row r="1786" spans="1:7" ht="15" hidden="1" thickBot="1">
      <c r="A1786" s="302">
        <v>45785</v>
      </c>
      <c r="B1786" s="304">
        <v>8866515</v>
      </c>
      <c r="C1786" s="303"/>
      <c r="D1786" s="305" t="s">
        <v>1293</v>
      </c>
      <c r="E1786" s="304">
        <v>25709103</v>
      </c>
      <c r="F1786" s="305">
        <v>0</v>
      </c>
      <c r="G1786" s="305" t="s">
        <v>1246</v>
      </c>
    </row>
    <row r="1787" spans="1:7" ht="15" hidden="1" thickBot="1">
      <c r="A1787" s="302">
        <v>45786</v>
      </c>
      <c r="B1787" s="303"/>
      <c r="C1787" s="304">
        <v>98386769</v>
      </c>
      <c r="D1787" s="305" t="s">
        <v>1376</v>
      </c>
      <c r="E1787" s="304">
        <v>10348529</v>
      </c>
      <c r="F1787" s="305">
        <v>0</v>
      </c>
      <c r="G1787" s="305" t="s">
        <v>1326</v>
      </c>
    </row>
    <row r="1788" spans="1:7" ht="15" hidden="1" thickBot="1">
      <c r="A1788" s="302">
        <v>45786</v>
      </c>
      <c r="B1788" s="303"/>
      <c r="C1788" s="304">
        <v>50000000</v>
      </c>
      <c r="D1788" s="305" t="s">
        <v>1426</v>
      </c>
      <c r="E1788" s="304">
        <v>154881903</v>
      </c>
      <c r="F1788" s="305">
        <v>0</v>
      </c>
      <c r="G1788" s="305" t="s">
        <v>1246</v>
      </c>
    </row>
    <row r="1789" spans="1:7" ht="15" hidden="1" thickBot="1">
      <c r="A1789" s="302">
        <v>45786</v>
      </c>
      <c r="B1789" s="303"/>
      <c r="C1789" s="304">
        <v>46146605</v>
      </c>
      <c r="D1789" s="305" t="s">
        <v>1426</v>
      </c>
      <c r="E1789" s="304">
        <v>108735298</v>
      </c>
      <c r="F1789" s="305">
        <v>0</v>
      </c>
      <c r="G1789" s="305" t="s">
        <v>1246</v>
      </c>
    </row>
    <row r="1790" spans="1:7" ht="15" hidden="1" thickBot="1">
      <c r="A1790" s="302">
        <v>45786</v>
      </c>
      <c r="B1790" s="304">
        <v>3313829</v>
      </c>
      <c r="C1790" s="303"/>
      <c r="D1790" s="305" t="s">
        <v>1410</v>
      </c>
      <c r="E1790" s="304">
        <v>15842588</v>
      </c>
      <c r="F1790" s="305">
        <v>0</v>
      </c>
      <c r="G1790" s="305" t="s">
        <v>1246</v>
      </c>
    </row>
    <row r="1791" spans="1:7" ht="15" hidden="1" thickBot="1">
      <c r="A1791" s="302">
        <v>45786</v>
      </c>
      <c r="B1791" s="304">
        <v>1880230</v>
      </c>
      <c r="C1791" s="303"/>
      <c r="D1791" s="305" t="s">
        <v>1467</v>
      </c>
      <c r="E1791" s="304">
        <v>12228759</v>
      </c>
      <c r="F1791" s="305">
        <v>4846885</v>
      </c>
      <c r="G1791" s="305" t="s">
        <v>1246</v>
      </c>
    </row>
    <row r="1792" spans="1:7" ht="15" hidden="1" thickBot="1">
      <c r="A1792" s="302">
        <v>45786</v>
      </c>
      <c r="B1792" s="304">
        <v>1000000</v>
      </c>
      <c r="C1792" s="303"/>
      <c r="D1792" s="305" t="s">
        <v>1474</v>
      </c>
      <c r="E1792" s="304">
        <v>16842588</v>
      </c>
      <c r="F1792" s="305">
        <v>0</v>
      </c>
      <c r="G1792" s="305" t="s">
        <v>1246</v>
      </c>
    </row>
    <row r="1793" spans="1:7" ht="15" hidden="1" thickBot="1">
      <c r="A1793" s="302">
        <v>45786</v>
      </c>
      <c r="B1793" s="304">
        <v>300000</v>
      </c>
      <c r="C1793" s="303"/>
      <c r="D1793" s="305" t="s">
        <v>1413</v>
      </c>
      <c r="E1793" s="304">
        <v>12528759</v>
      </c>
      <c r="F1793" s="305">
        <v>0</v>
      </c>
      <c r="G1793" s="305" t="s">
        <v>1246</v>
      </c>
    </row>
    <row r="1794" spans="1:7" ht="15" hidden="1" thickBot="1">
      <c r="A1794" s="302">
        <v>45789</v>
      </c>
      <c r="B1794" s="304">
        <v>10358831</v>
      </c>
      <c r="C1794" s="303"/>
      <c r="D1794" s="305" t="s">
        <v>1510</v>
      </c>
      <c r="E1794" s="304">
        <v>161690129</v>
      </c>
      <c r="F1794" s="305">
        <v>0</v>
      </c>
      <c r="G1794" s="305" t="s">
        <v>1246</v>
      </c>
    </row>
    <row r="1795" spans="1:7" ht="15" hidden="1" thickBot="1">
      <c r="A1795" s="302">
        <v>45789</v>
      </c>
      <c r="B1795" s="304">
        <v>7000000</v>
      </c>
      <c r="C1795" s="303"/>
      <c r="D1795" s="305" t="s">
        <v>1510</v>
      </c>
      <c r="E1795" s="304">
        <v>191646340</v>
      </c>
      <c r="F1795" s="305">
        <v>0</v>
      </c>
      <c r="G1795" s="305" t="s">
        <v>1246</v>
      </c>
    </row>
    <row r="1796" spans="1:7" ht="15" hidden="1" thickBot="1">
      <c r="A1796" s="302">
        <v>45789</v>
      </c>
      <c r="B1796" s="304">
        <v>6833380</v>
      </c>
      <c r="C1796" s="303"/>
      <c r="D1796" s="305" t="s">
        <v>1490</v>
      </c>
      <c r="E1796" s="304">
        <v>173751715</v>
      </c>
      <c r="F1796" s="305">
        <v>25709179</v>
      </c>
      <c r="G1796" s="305" t="s">
        <v>1246</v>
      </c>
    </row>
    <row r="1797" spans="1:7" ht="15" hidden="1" thickBot="1">
      <c r="A1797" s="302">
        <v>45789</v>
      </c>
      <c r="B1797" s="304">
        <v>5668120</v>
      </c>
      <c r="C1797" s="303"/>
      <c r="D1797" s="305" t="s">
        <v>1538</v>
      </c>
      <c r="E1797" s="304">
        <v>203901933</v>
      </c>
      <c r="F1797" s="305">
        <v>1702947</v>
      </c>
      <c r="G1797" s="305" t="s">
        <v>1246</v>
      </c>
    </row>
    <row r="1798" spans="1:7" ht="15" hidden="1" thickBot="1">
      <c r="A1798" s="302">
        <v>45789</v>
      </c>
      <c r="B1798" s="304">
        <v>4917259</v>
      </c>
      <c r="C1798" s="303"/>
      <c r="D1798" s="305" t="s">
        <v>1538</v>
      </c>
      <c r="E1798" s="304">
        <v>139331489</v>
      </c>
      <c r="F1798" s="305">
        <v>1702947</v>
      </c>
      <c r="G1798" s="305" t="s">
        <v>1246</v>
      </c>
    </row>
    <row r="1799" spans="1:7" ht="15" hidden="1" thickBot="1">
      <c r="A1799" s="302">
        <v>45789</v>
      </c>
      <c r="B1799" s="304">
        <v>4803306</v>
      </c>
      <c r="C1799" s="303"/>
      <c r="D1799" s="305" t="s">
        <v>1510</v>
      </c>
      <c r="E1799" s="304">
        <v>180582430</v>
      </c>
      <c r="F1799" s="305">
        <v>0</v>
      </c>
      <c r="G1799" s="305" t="s">
        <v>1246</v>
      </c>
    </row>
    <row r="1800" spans="1:7" ht="15" hidden="1" thickBot="1">
      <c r="A1800" s="302">
        <v>45789</v>
      </c>
      <c r="B1800" s="304">
        <v>4263467</v>
      </c>
      <c r="C1800" s="303"/>
      <c r="D1800" s="305" t="s">
        <v>1508</v>
      </c>
      <c r="E1800" s="304">
        <v>150985008</v>
      </c>
      <c r="F1800" s="305">
        <v>75632932</v>
      </c>
      <c r="G1800" s="305" t="s">
        <v>1246</v>
      </c>
    </row>
    <row r="1801" spans="1:7" ht="15" hidden="1" thickBot="1">
      <c r="A1801" s="302">
        <v>45789</v>
      </c>
      <c r="B1801" s="304">
        <v>4063910</v>
      </c>
      <c r="C1801" s="303"/>
      <c r="D1801" s="305" t="s">
        <v>1547</v>
      </c>
      <c r="E1801" s="304">
        <v>184646340</v>
      </c>
      <c r="F1801" s="305">
        <v>0</v>
      </c>
      <c r="G1801" s="305" t="s">
        <v>1246</v>
      </c>
    </row>
    <row r="1802" spans="1:7" ht="15" hidden="1" thickBot="1">
      <c r="A1802" s="302">
        <v>45789</v>
      </c>
      <c r="B1802" s="304">
        <v>2547552</v>
      </c>
      <c r="C1802" s="303"/>
      <c r="D1802" s="305" t="s">
        <v>1547</v>
      </c>
      <c r="E1802" s="304">
        <v>141879041</v>
      </c>
      <c r="F1802" s="305">
        <v>0</v>
      </c>
      <c r="G1802" s="305" t="s">
        <v>1246</v>
      </c>
    </row>
    <row r="1803" spans="1:7" ht="15" hidden="1" thickBot="1">
      <c r="A1803" s="302">
        <v>45789</v>
      </c>
      <c r="B1803" s="304">
        <v>2371004</v>
      </c>
      <c r="C1803" s="303"/>
      <c r="D1803" s="305" t="s">
        <v>1539</v>
      </c>
      <c r="E1803" s="304">
        <v>145612567</v>
      </c>
      <c r="F1803" s="305">
        <v>25536754</v>
      </c>
      <c r="G1803" s="305" t="s">
        <v>1246</v>
      </c>
    </row>
    <row r="1804" spans="1:7" ht="15" hidden="1" thickBot="1">
      <c r="A1804" s="302">
        <v>45789</v>
      </c>
      <c r="B1804" s="304">
        <v>2302202</v>
      </c>
      <c r="C1804" s="303"/>
      <c r="D1804" s="305" t="s">
        <v>1548</v>
      </c>
      <c r="E1804" s="304">
        <v>195757862</v>
      </c>
      <c r="F1804" s="305">
        <v>0</v>
      </c>
      <c r="G1804" s="305" t="s">
        <v>1246</v>
      </c>
    </row>
    <row r="1805" spans="1:7" ht="15" hidden="1" thickBot="1">
      <c r="A1805" s="302">
        <v>45789</v>
      </c>
      <c r="B1805" s="304">
        <v>2027409</v>
      </c>
      <c r="C1805" s="303"/>
      <c r="D1805" s="305" t="s">
        <v>1538</v>
      </c>
      <c r="E1805" s="304">
        <v>175779124</v>
      </c>
      <c r="F1805" s="305">
        <v>1702947</v>
      </c>
      <c r="G1805" s="305" t="s">
        <v>1246</v>
      </c>
    </row>
    <row r="1806" spans="1:7" ht="15" hidden="1" thickBot="1">
      <c r="A1806" s="302">
        <v>45789</v>
      </c>
      <c r="B1806" s="304">
        <v>1531073</v>
      </c>
      <c r="C1806" s="303"/>
      <c r="D1806" s="305" t="s">
        <v>1548</v>
      </c>
      <c r="E1806" s="304">
        <v>197288935</v>
      </c>
      <c r="F1806" s="305">
        <v>0</v>
      </c>
      <c r="G1806" s="305" t="s">
        <v>1246</v>
      </c>
    </row>
    <row r="1807" spans="1:7" ht="15" hidden="1" thickBot="1">
      <c r="A1807" s="302">
        <v>45789</v>
      </c>
      <c r="B1807" s="304">
        <v>1362522</v>
      </c>
      <c r="C1807" s="303"/>
      <c r="D1807" s="305" t="s">
        <v>1549</v>
      </c>
      <c r="E1807" s="304">
        <v>143241563</v>
      </c>
      <c r="F1807" s="305">
        <v>0</v>
      </c>
      <c r="G1807" s="305" t="s">
        <v>1246</v>
      </c>
    </row>
    <row r="1808" spans="1:7" ht="15" hidden="1" thickBot="1">
      <c r="A1808" s="302">
        <v>45789</v>
      </c>
      <c r="B1808" s="304">
        <v>1351792</v>
      </c>
      <c r="C1808" s="303"/>
      <c r="D1808" s="305" t="s">
        <v>1508</v>
      </c>
      <c r="E1808" s="304">
        <v>165991889</v>
      </c>
      <c r="F1808" s="305">
        <v>75632932</v>
      </c>
      <c r="G1808" s="305" t="s">
        <v>1246</v>
      </c>
    </row>
    <row r="1809" spans="1:7" ht="15" hidden="1" thickBot="1">
      <c r="A1809" s="302">
        <v>45789</v>
      </c>
      <c r="B1809" s="304">
        <v>944878</v>
      </c>
      <c r="C1809" s="303"/>
      <c r="D1809" s="305" t="s">
        <v>1550</v>
      </c>
      <c r="E1809" s="304">
        <v>198233813</v>
      </c>
      <c r="F1809" s="305">
        <v>4846885</v>
      </c>
      <c r="G1809" s="305" t="s">
        <v>1246</v>
      </c>
    </row>
    <row r="1810" spans="1:7" ht="15" hidden="1" thickBot="1">
      <c r="A1810" s="302">
        <v>45789</v>
      </c>
      <c r="B1810" s="304">
        <v>936016</v>
      </c>
      <c r="C1810" s="303"/>
      <c r="D1810" s="305" t="s">
        <v>1512</v>
      </c>
      <c r="E1810" s="304">
        <v>162626145</v>
      </c>
      <c r="F1810" s="305">
        <v>95308244</v>
      </c>
      <c r="G1810" s="305" t="s">
        <v>1246</v>
      </c>
    </row>
    <row r="1811" spans="1:7" ht="15" hidden="1" thickBot="1">
      <c r="A1811" s="302">
        <v>45789</v>
      </c>
      <c r="B1811" s="304">
        <v>918879</v>
      </c>
      <c r="C1811" s="303"/>
      <c r="D1811" s="305" t="s">
        <v>1510</v>
      </c>
      <c r="E1811" s="304">
        <v>193054624</v>
      </c>
      <c r="F1811" s="305">
        <v>0</v>
      </c>
      <c r="G1811" s="305" t="s">
        <v>1246</v>
      </c>
    </row>
    <row r="1812" spans="1:7" ht="15" hidden="1" thickBot="1">
      <c r="A1812" s="302">
        <v>45789</v>
      </c>
      <c r="B1812" s="304">
        <v>849990</v>
      </c>
      <c r="C1812" s="303"/>
      <c r="D1812" s="305" t="s">
        <v>1490</v>
      </c>
      <c r="E1812" s="304">
        <v>164414997</v>
      </c>
      <c r="F1812" s="305">
        <v>25709179</v>
      </c>
      <c r="G1812" s="305" t="s">
        <v>1246</v>
      </c>
    </row>
    <row r="1813" spans="1:7" ht="15" hidden="1" thickBot="1">
      <c r="A1813" s="302">
        <v>45789</v>
      </c>
      <c r="B1813" s="304">
        <v>793897</v>
      </c>
      <c r="C1813" s="303"/>
      <c r="D1813" s="305" t="s">
        <v>1538</v>
      </c>
      <c r="E1813" s="304">
        <v>146406464</v>
      </c>
      <c r="F1813" s="305">
        <v>1702947</v>
      </c>
      <c r="G1813" s="305" t="s">
        <v>1246</v>
      </c>
    </row>
    <row r="1814" spans="1:7" ht="15" hidden="1" thickBot="1">
      <c r="A1814" s="302">
        <v>45789</v>
      </c>
      <c r="B1814" s="304">
        <v>749961</v>
      </c>
      <c r="C1814" s="303"/>
      <c r="D1814" s="305" t="s">
        <v>1490</v>
      </c>
      <c r="E1814" s="304">
        <v>163376106</v>
      </c>
      <c r="F1814" s="305">
        <v>25709179</v>
      </c>
      <c r="G1814" s="305" t="s">
        <v>1246</v>
      </c>
    </row>
    <row r="1815" spans="1:7" ht="15" hidden="1" thickBot="1">
      <c r="A1815" s="302">
        <v>45789</v>
      </c>
      <c r="B1815" s="304">
        <v>489405</v>
      </c>
      <c r="C1815" s="303"/>
      <c r="D1815" s="305" t="s">
        <v>1492</v>
      </c>
      <c r="E1815" s="304">
        <v>192135745</v>
      </c>
      <c r="F1815" s="305">
        <v>0</v>
      </c>
      <c r="G1815" s="305" t="s">
        <v>1246</v>
      </c>
    </row>
    <row r="1816" spans="1:7" ht="15" hidden="1" thickBot="1">
      <c r="A1816" s="302">
        <v>45789</v>
      </c>
      <c r="B1816" s="304">
        <v>481386</v>
      </c>
      <c r="C1816" s="303"/>
      <c r="D1816" s="305" t="s">
        <v>1481</v>
      </c>
      <c r="E1816" s="304">
        <v>166473275</v>
      </c>
      <c r="F1816" s="305">
        <v>62241071</v>
      </c>
      <c r="G1816" s="305" t="s">
        <v>1246</v>
      </c>
    </row>
    <row r="1817" spans="1:7" ht="15" hidden="1" thickBot="1">
      <c r="A1817" s="302">
        <v>45789</v>
      </c>
      <c r="B1817" s="304">
        <v>479970</v>
      </c>
      <c r="C1817" s="303"/>
      <c r="D1817" s="305" t="s">
        <v>1435</v>
      </c>
      <c r="E1817" s="304">
        <v>204581903</v>
      </c>
      <c r="F1817" s="305">
        <v>0</v>
      </c>
      <c r="G1817" s="305" t="s">
        <v>1246</v>
      </c>
    </row>
    <row r="1818" spans="1:7" ht="15" hidden="1" thickBot="1">
      <c r="A1818" s="302">
        <v>45789</v>
      </c>
      <c r="B1818" s="304">
        <v>346290</v>
      </c>
      <c r="C1818" s="303"/>
      <c r="D1818" s="305" t="s">
        <v>1551</v>
      </c>
      <c r="E1818" s="304">
        <v>151331298</v>
      </c>
      <c r="F1818" s="305">
        <v>0</v>
      </c>
      <c r="G1818" s="305" t="s">
        <v>1246</v>
      </c>
    </row>
    <row r="1819" spans="1:7" ht="15" hidden="1" thickBot="1">
      <c r="A1819" s="302">
        <v>45789</v>
      </c>
      <c r="B1819" s="304">
        <v>315077</v>
      </c>
      <c r="C1819" s="303"/>
      <c r="D1819" s="305" t="s">
        <v>1539</v>
      </c>
      <c r="E1819" s="304">
        <v>146721541</v>
      </c>
      <c r="F1819" s="305">
        <v>25536754</v>
      </c>
      <c r="G1819" s="305" t="s">
        <v>1246</v>
      </c>
    </row>
    <row r="1820" spans="1:7" ht="15" hidden="1" thickBot="1">
      <c r="A1820" s="302">
        <v>45789</v>
      </c>
      <c r="B1820" s="304">
        <v>300000</v>
      </c>
      <c r="C1820" s="303"/>
      <c r="D1820" s="305" t="s">
        <v>1413</v>
      </c>
      <c r="E1820" s="304">
        <v>204881903</v>
      </c>
      <c r="F1820" s="305">
        <v>0</v>
      </c>
      <c r="G1820" s="305" t="s">
        <v>1246</v>
      </c>
    </row>
    <row r="1821" spans="1:7" ht="15" hidden="1" thickBot="1">
      <c r="A1821" s="302">
        <v>45789</v>
      </c>
      <c r="B1821" s="304">
        <v>297711</v>
      </c>
      <c r="C1821" s="303"/>
      <c r="D1821" s="305" t="s">
        <v>1531</v>
      </c>
      <c r="E1821" s="304">
        <v>134414230</v>
      </c>
      <c r="F1821" s="305">
        <v>0</v>
      </c>
      <c r="G1821" s="305" t="s">
        <v>1246</v>
      </c>
    </row>
    <row r="1822" spans="1:7" ht="15" hidden="1" thickBot="1">
      <c r="A1822" s="302">
        <v>45789</v>
      </c>
      <c r="B1822" s="304">
        <v>259945</v>
      </c>
      <c r="C1822" s="303"/>
      <c r="D1822" s="305" t="s">
        <v>1552</v>
      </c>
      <c r="E1822" s="304">
        <v>193455660</v>
      </c>
      <c r="F1822" s="305">
        <v>0</v>
      </c>
      <c r="G1822" s="305" t="s">
        <v>1246</v>
      </c>
    </row>
    <row r="1823" spans="1:7" ht="15" hidden="1" thickBot="1">
      <c r="A1823" s="302">
        <v>45789</v>
      </c>
      <c r="B1823" s="304">
        <v>225100</v>
      </c>
      <c r="C1823" s="303"/>
      <c r="D1823" s="305" t="s">
        <v>1553</v>
      </c>
      <c r="E1823" s="304">
        <v>166918335</v>
      </c>
      <c r="F1823" s="305">
        <v>61329170</v>
      </c>
      <c r="G1823" s="305" t="s">
        <v>1246</v>
      </c>
    </row>
    <row r="1824" spans="1:7" ht="15" hidden="1" thickBot="1">
      <c r="A1824" s="302">
        <v>45789</v>
      </c>
      <c r="B1824" s="304">
        <v>225100</v>
      </c>
      <c r="C1824" s="303"/>
      <c r="D1824" s="305" t="s">
        <v>1553</v>
      </c>
      <c r="E1824" s="304">
        <v>164640097</v>
      </c>
      <c r="F1824" s="305">
        <v>61329170</v>
      </c>
      <c r="G1824" s="305" t="s">
        <v>1246</v>
      </c>
    </row>
    <row r="1825" spans="1:7" ht="15" hidden="1" thickBot="1">
      <c r="A1825" s="302">
        <v>45789</v>
      </c>
      <c r="B1825" s="304">
        <v>219960</v>
      </c>
      <c r="C1825" s="303"/>
      <c r="D1825" s="305" t="s">
        <v>1554</v>
      </c>
      <c r="E1825" s="304">
        <v>166693235</v>
      </c>
      <c r="F1825" s="305">
        <v>0</v>
      </c>
      <c r="G1825" s="305" t="s">
        <v>1246</v>
      </c>
    </row>
    <row r="1826" spans="1:7" ht="15" hidden="1" thickBot="1">
      <c r="A1826" s="302">
        <v>45789</v>
      </c>
      <c r="B1826" s="304">
        <v>200000</v>
      </c>
      <c r="C1826" s="303"/>
      <c r="D1826" s="305" t="s">
        <v>1441</v>
      </c>
      <c r="E1826" s="304">
        <v>204101933</v>
      </c>
      <c r="F1826" s="305">
        <v>0</v>
      </c>
      <c r="G1826" s="305" t="s">
        <v>1246</v>
      </c>
    </row>
    <row r="1827" spans="1:7" ht="15" hidden="1" thickBot="1">
      <c r="A1827" s="302">
        <v>45789</v>
      </c>
      <c r="B1827" s="304">
        <v>188901</v>
      </c>
      <c r="C1827" s="303"/>
      <c r="D1827" s="305" t="s">
        <v>1555</v>
      </c>
      <c r="E1827" s="304">
        <v>163565007</v>
      </c>
      <c r="F1827" s="305">
        <v>0</v>
      </c>
      <c r="G1827" s="305" t="s">
        <v>1246</v>
      </c>
    </row>
    <row r="1828" spans="1:7" ht="15" hidden="1" thickBot="1">
      <c r="A1828" s="302">
        <v>45789</v>
      </c>
      <c r="B1828" s="304">
        <v>141091</v>
      </c>
      <c r="C1828" s="303"/>
      <c r="D1828" s="305" t="s">
        <v>1481</v>
      </c>
      <c r="E1828" s="304">
        <v>193195715</v>
      </c>
      <c r="F1828" s="305">
        <v>62241071</v>
      </c>
      <c r="G1828" s="305" t="s">
        <v>1246</v>
      </c>
    </row>
    <row r="1829" spans="1:7" ht="15" hidden="1" thickBot="1">
      <c r="A1829" s="302">
        <v>45790</v>
      </c>
      <c r="B1829" s="304">
        <v>7000000</v>
      </c>
      <c r="C1829" s="303"/>
      <c r="D1829" s="305" t="s">
        <v>1474</v>
      </c>
      <c r="E1829" s="304">
        <v>134116519</v>
      </c>
      <c r="F1829" s="305">
        <v>0</v>
      </c>
      <c r="G1829" s="305" t="s">
        <v>1246</v>
      </c>
    </row>
    <row r="1830" spans="1:7" ht="15" hidden="1" thickBot="1">
      <c r="A1830" s="302">
        <v>45791</v>
      </c>
      <c r="B1830" s="304">
        <v>7000000</v>
      </c>
      <c r="C1830" s="303"/>
      <c r="D1830" s="305" t="s">
        <v>1293</v>
      </c>
      <c r="E1830" s="304">
        <v>127116519</v>
      </c>
      <c r="F1830" s="305">
        <v>0</v>
      </c>
      <c r="G1830" s="305" t="s">
        <v>1246</v>
      </c>
    </row>
    <row r="1831" spans="1:7" ht="15" hidden="1" thickBot="1">
      <c r="A1831" s="302">
        <v>45791</v>
      </c>
      <c r="B1831" s="304">
        <v>7000000</v>
      </c>
      <c r="C1831" s="303"/>
      <c r="D1831" s="305" t="s">
        <v>1293</v>
      </c>
      <c r="E1831" s="304">
        <v>120116519</v>
      </c>
      <c r="F1831" s="305">
        <v>0</v>
      </c>
      <c r="G1831" s="305" t="s">
        <v>1246</v>
      </c>
    </row>
    <row r="1832" spans="1:7" ht="15" hidden="1" thickBot="1">
      <c r="A1832" s="302">
        <v>45791</v>
      </c>
      <c r="B1832" s="304">
        <v>7000000</v>
      </c>
      <c r="C1832" s="303"/>
      <c r="D1832" s="305" t="s">
        <v>1293</v>
      </c>
      <c r="E1832" s="304">
        <v>113116519</v>
      </c>
      <c r="F1832" s="305">
        <v>0</v>
      </c>
      <c r="G1832" s="305" t="s">
        <v>1246</v>
      </c>
    </row>
    <row r="1833" spans="1:7" ht="15" hidden="1" thickBot="1">
      <c r="A1833" s="302">
        <v>45792</v>
      </c>
      <c r="B1833" s="303"/>
      <c r="C1833" s="304">
        <v>47698170</v>
      </c>
      <c r="D1833" s="305" t="s">
        <v>1376</v>
      </c>
      <c r="E1833" s="304">
        <v>99976963</v>
      </c>
      <c r="F1833" s="305">
        <v>0</v>
      </c>
      <c r="G1833" s="305" t="s">
        <v>1326</v>
      </c>
    </row>
    <row r="1834" spans="1:7" ht="15" hidden="1" thickBot="1">
      <c r="A1834" s="302">
        <v>45792</v>
      </c>
      <c r="B1834" s="304">
        <v>4522000</v>
      </c>
      <c r="C1834" s="303"/>
      <c r="D1834" s="305" t="s">
        <v>1556</v>
      </c>
      <c r="E1834" s="304">
        <v>104968863</v>
      </c>
      <c r="F1834" s="305">
        <v>6101011</v>
      </c>
      <c r="G1834" s="305" t="s">
        <v>1246</v>
      </c>
    </row>
    <row r="1835" spans="1:7" ht="15" hidden="1" thickBot="1">
      <c r="A1835" s="302">
        <v>45792</v>
      </c>
      <c r="B1835" s="304">
        <v>755980</v>
      </c>
      <c r="C1835" s="303"/>
      <c r="D1835" s="305" t="s">
        <v>1478</v>
      </c>
      <c r="E1835" s="304">
        <v>147675133</v>
      </c>
      <c r="F1835" s="305">
        <v>72245806</v>
      </c>
      <c r="G1835" s="305" t="s">
        <v>1246</v>
      </c>
    </row>
    <row r="1836" spans="1:7" ht="15" hidden="1" thickBot="1">
      <c r="A1836" s="302">
        <v>45792</v>
      </c>
      <c r="B1836" s="304">
        <v>711058</v>
      </c>
      <c r="C1836" s="303"/>
      <c r="D1836" s="305" t="s">
        <v>1554</v>
      </c>
      <c r="E1836" s="304">
        <v>106116519</v>
      </c>
      <c r="F1836" s="305">
        <v>0</v>
      </c>
      <c r="G1836" s="305" t="s">
        <v>1246</v>
      </c>
    </row>
    <row r="1837" spans="1:7" ht="15" thickBot="1">
      <c r="A1837" s="302">
        <v>45792</v>
      </c>
      <c r="B1837" s="304">
        <v>300000</v>
      </c>
      <c r="C1837" s="303"/>
      <c r="D1837" s="305" t="s">
        <v>1473</v>
      </c>
      <c r="E1837" s="304">
        <v>100446863</v>
      </c>
      <c r="F1837" s="305">
        <v>0</v>
      </c>
      <c r="G1837" s="305" t="s">
        <v>1246</v>
      </c>
    </row>
    <row r="1838" spans="1:7" ht="15" hidden="1" thickBot="1">
      <c r="A1838" s="302">
        <v>45792</v>
      </c>
      <c r="B1838" s="304">
        <v>221097</v>
      </c>
      <c r="C1838" s="303"/>
      <c r="D1838" s="305" t="s">
        <v>1557</v>
      </c>
      <c r="E1838" s="304">
        <v>105405461</v>
      </c>
      <c r="F1838" s="305">
        <v>71659127</v>
      </c>
      <c r="G1838" s="305" t="s">
        <v>1246</v>
      </c>
    </row>
    <row r="1839" spans="1:7" ht="15" hidden="1" thickBot="1">
      <c r="A1839" s="302">
        <v>45792</v>
      </c>
      <c r="B1839" s="304">
        <v>215501</v>
      </c>
      <c r="C1839" s="303"/>
      <c r="D1839" s="305" t="s">
        <v>1509</v>
      </c>
      <c r="E1839" s="304">
        <v>105184364</v>
      </c>
      <c r="F1839" s="305">
        <v>0</v>
      </c>
      <c r="G1839" s="305" t="s">
        <v>1246</v>
      </c>
    </row>
    <row r="1840" spans="1:7" ht="15" hidden="1" thickBot="1">
      <c r="A1840" s="302">
        <v>45792</v>
      </c>
      <c r="B1840" s="304">
        <v>169900</v>
      </c>
      <c r="C1840" s="303"/>
      <c r="D1840" s="305" t="s">
        <v>1555</v>
      </c>
      <c r="E1840" s="304">
        <v>100146863</v>
      </c>
      <c r="F1840" s="305">
        <v>0</v>
      </c>
      <c r="G1840" s="305" t="s">
        <v>1246</v>
      </c>
    </row>
    <row r="1841" spans="1:7" ht="15" hidden="1" thickBot="1">
      <c r="A1841" s="302">
        <v>45793</v>
      </c>
      <c r="B1841" s="304">
        <v>7000000</v>
      </c>
      <c r="C1841" s="303"/>
      <c r="D1841" s="305" t="s">
        <v>1288</v>
      </c>
      <c r="E1841" s="304">
        <v>132087522</v>
      </c>
      <c r="F1841" s="305">
        <v>61603875</v>
      </c>
      <c r="G1841" s="305" t="s">
        <v>1246</v>
      </c>
    </row>
    <row r="1842" spans="1:7" ht="15" hidden="1" thickBot="1">
      <c r="A1842" s="302">
        <v>45793</v>
      </c>
      <c r="B1842" s="304">
        <v>6016666</v>
      </c>
      <c r="C1842" s="303"/>
      <c r="D1842" s="305" t="s">
        <v>1288</v>
      </c>
      <c r="E1842" s="304">
        <v>125087522</v>
      </c>
      <c r="F1842" s="305">
        <v>61603875</v>
      </c>
      <c r="G1842" s="305" t="s">
        <v>1246</v>
      </c>
    </row>
    <row r="1843" spans="1:7" ht="15" hidden="1" thickBot="1">
      <c r="A1843" s="302">
        <v>45793</v>
      </c>
      <c r="B1843" s="304">
        <v>3655579</v>
      </c>
      <c r="C1843" s="303"/>
      <c r="D1843" s="305" t="s">
        <v>1332</v>
      </c>
      <c r="E1843" s="304">
        <v>118725423</v>
      </c>
      <c r="F1843" s="305">
        <v>0</v>
      </c>
      <c r="G1843" s="305" t="s">
        <v>1246</v>
      </c>
    </row>
    <row r="1844" spans="1:7" ht="15" hidden="1" thickBot="1">
      <c r="A1844" s="302">
        <v>45793</v>
      </c>
      <c r="B1844" s="304">
        <v>2592477</v>
      </c>
      <c r="C1844" s="303"/>
      <c r="D1844" s="305" t="s">
        <v>1467</v>
      </c>
      <c r="E1844" s="304">
        <v>136000197</v>
      </c>
      <c r="F1844" s="305">
        <v>4846885</v>
      </c>
      <c r="G1844" s="305" t="s">
        <v>1246</v>
      </c>
    </row>
    <row r="1845" spans="1:7" ht="15" hidden="1" thickBot="1">
      <c r="A1845" s="302">
        <v>45793</v>
      </c>
      <c r="B1845" s="304">
        <v>2519777</v>
      </c>
      <c r="C1845" s="303"/>
      <c r="D1845" s="305" t="s">
        <v>1332</v>
      </c>
      <c r="E1845" s="304">
        <v>139473497</v>
      </c>
      <c r="F1845" s="305">
        <v>0</v>
      </c>
      <c r="G1845" s="305" t="s">
        <v>1246</v>
      </c>
    </row>
    <row r="1846" spans="1:7" ht="15" hidden="1" thickBot="1">
      <c r="A1846" s="302">
        <v>45793</v>
      </c>
      <c r="B1846" s="304">
        <v>1438875</v>
      </c>
      <c r="C1846" s="303"/>
      <c r="D1846" s="305" t="s">
        <v>1468</v>
      </c>
      <c r="E1846" s="304">
        <v>140912372</v>
      </c>
      <c r="F1846" s="305">
        <v>0</v>
      </c>
      <c r="G1846" s="305" t="s">
        <v>1246</v>
      </c>
    </row>
    <row r="1847" spans="1:7" ht="15" hidden="1" thickBot="1">
      <c r="A1847" s="302">
        <v>45793</v>
      </c>
      <c r="B1847" s="304">
        <v>1320198</v>
      </c>
      <c r="C1847" s="303"/>
      <c r="D1847" s="305" t="s">
        <v>1332</v>
      </c>
      <c r="E1847" s="304">
        <v>133407720</v>
      </c>
      <c r="F1847" s="305">
        <v>0</v>
      </c>
      <c r="G1847" s="305" t="s">
        <v>1246</v>
      </c>
    </row>
    <row r="1848" spans="1:7" ht="15" hidden="1" thickBot="1">
      <c r="A1848" s="302">
        <v>45793</v>
      </c>
      <c r="B1848" s="304">
        <v>1256745</v>
      </c>
      <c r="C1848" s="303"/>
      <c r="D1848" s="305" t="s">
        <v>1303</v>
      </c>
      <c r="E1848" s="304">
        <v>142619318</v>
      </c>
      <c r="F1848" s="305">
        <v>0</v>
      </c>
      <c r="G1848" s="305" t="s">
        <v>1246</v>
      </c>
    </row>
    <row r="1849" spans="1:7" ht="15" hidden="1" thickBot="1">
      <c r="A1849" s="302">
        <v>45793</v>
      </c>
      <c r="B1849" s="304">
        <v>1103631</v>
      </c>
      <c r="C1849" s="303"/>
      <c r="D1849" s="305" t="s">
        <v>1436</v>
      </c>
      <c r="E1849" s="304">
        <v>145064019</v>
      </c>
      <c r="F1849" s="305">
        <v>74505740</v>
      </c>
      <c r="G1849" s="305" t="s">
        <v>1246</v>
      </c>
    </row>
    <row r="1850" spans="1:7" ht="15" hidden="1" thickBot="1">
      <c r="A1850" s="302">
        <v>45793</v>
      </c>
      <c r="B1850" s="304">
        <v>1035375</v>
      </c>
      <c r="C1850" s="303"/>
      <c r="D1850" s="305" t="s">
        <v>1300</v>
      </c>
      <c r="E1850" s="304">
        <v>114769844</v>
      </c>
      <c r="F1850" s="305">
        <v>0</v>
      </c>
      <c r="G1850" s="305" t="s">
        <v>1246</v>
      </c>
    </row>
    <row r="1851" spans="1:7" ht="15" hidden="1" thickBot="1">
      <c r="A1851" s="302">
        <v>45793</v>
      </c>
      <c r="B1851" s="304">
        <v>975628</v>
      </c>
      <c r="C1851" s="303"/>
      <c r="D1851" s="305" t="s">
        <v>1506</v>
      </c>
      <c r="E1851" s="304">
        <v>146919153</v>
      </c>
      <c r="F1851" s="305">
        <v>0</v>
      </c>
      <c r="G1851" s="305" t="s">
        <v>1246</v>
      </c>
    </row>
    <row r="1852" spans="1:7" ht="15" hidden="1" thickBot="1">
      <c r="A1852" s="302">
        <v>45793</v>
      </c>
      <c r="B1852" s="304">
        <v>879506</v>
      </c>
      <c r="C1852" s="303"/>
      <c r="D1852" s="305" t="s">
        <v>1377</v>
      </c>
      <c r="E1852" s="304">
        <v>145943525</v>
      </c>
      <c r="F1852" s="305">
        <v>75139934</v>
      </c>
      <c r="G1852" s="305" t="s">
        <v>1246</v>
      </c>
    </row>
    <row r="1853" spans="1:7" ht="15" hidden="1" thickBot="1">
      <c r="A1853" s="302">
        <v>45793</v>
      </c>
      <c r="B1853" s="304">
        <v>869116</v>
      </c>
      <c r="C1853" s="303"/>
      <c r="D1853" s="305" t="s">
        <v>1410</v>
      </c>
      <c r="E1853" s="304">
        <v>143488434</v>
      </c>
      <c r="F1853" s="305">
        <v>0</v>
      </c>
      <c r="G1853" s="305" t="s">
        <v>1246</v>
      </c>
    </row>
    <row r="1854" spans="1:7" ht="15" hidden="1" thickBot="1">
      <c r="A1854" s="302">
        <v>45793</v>
      </c>
      <c r="B1854" s="304">
        <v>471954</v>
      </c>
      <c r="C1854" s="303"/>
      <c r="D1854" s="305" t="s">
        <v>1338</v>
      </c>
      <c r="E1854" s="304">
        <v>143960388</v>
      </c>
      <c r="F1854" s="305">
        <v>0</v>
      </c>
      <c r="G1854" s="305" t="s">
        <v>1246</v>
      </c>
    </row>
    <row r="1855" spans="1:7" ht="15" hidden="1" thickBot="1">
      <c r="A1855" s="302">
        <v>45793</v>
      </c>
      <c r="B1855" s="304">
        <v>464326</v>
      </c>
      <c r="C1855" s="303"/>
      <c r="D1855" s="305" t="s">
        <v>1387</v>
      </c>
      <c r="E1855" s="304">
        <v>136674225</v>
      </c>
      <c r="F1855" s="305">
        <v>1702947</v>
      </c>
      <c r="G1855" s="305" t="s">
        <v>1246</v>
      </c>
    </row>
    <row r="1856" spans="1:7" ht="15" hidden="1" thickBot="1">
      <c r="A1856" s="302">
        <v>45793</v>
      </c>
      <c r="B1856" s="304">
        <v>450201</v>
      </c>
      <c r="C1856" s="303"/>
      <c r="D1856" s="305" t="s">
        <v>1307</v>
      </c>
      <c r="E1856" s="304">
        <v>141362573</v>
      </c>
      <c r="F1856" s="305">
        <v>61329170</v>
      </c>
      <c r="G1856" s="305" t="s">
        <v>1246</v>
      </c>
    </row>
    <row r="1857" spans="1:7" ht="15" hidden="1" thickBot="1">
      <c r="A1857" s="302">
        <v>45793</v>
      </c>
      <c r="B1857" s="304">
        <v>345433</v>
      </c>
      <c r="C1857" s="303"/>
      <c r="D1857" s="305" t="s">
        <v>1410</v>
      </c>
      <c r="E1857" s="304">
        <v>119070856</v>
      </c>
      <c r="F1857" s="305">
        <v>0</v>
      </c>
      <c r="G1857" s="305" t="s">
        <v>1246</v>
      </c>
    </row>
    <row r="1858" spans="1:7" ht="15" hidden="1" thickBot="1">
      <c r="A1858" s="302">
        <v>45793</v>
      </c>
      <c r="B1858" s="304">
        <v>300000</v>
      </c>
      <c r="C1858" s="303"/>
      <c r="D1858" s="305" t="s">
        <v>1413</v>
      </c>
      <c r="E1858" s="304">
        <v>115069844</v>
      </c>
      <c r="F1858" s="305">
        <v>0</v>
      </c>
      <c r="G1858" s="305" t="s">
        <v>1246</v>
      </c>
    </row>
    <row r="1859" spans="1:7" ht="15" hidden="1" thickBot="1">
      <c r="A1859" s="302">
        <v>45793</v>
      </c>
      <c r="B1859" s="304">
        <v>209702</v>
      </c>
      <c r="C1859" s="303"/>
      <c r="D1859" s="305" t="s">
        <v>1410</v>
      </c>
      <c r="E1859" s="304">
        <v>136209899</v>
      </c>
      <c r="F1859" s="305">
        <v>0</v>
      </c>
      <c r="G1859" s="305" t="s">
        <v>1246</v>
      </c>
    </row>
    <row r="1860" spans="1:7" ht="15" hidden="1" thickBot="1">
      <c r="A1860" s="302">
        <v>45793</v>
      </c>
      <c r="B1860" s="304">
        <v>149940</v>
      </c>
      <c r="C1860" s="303"/>
      <c r="D1860" s="305" t="s">
        <v>1344</v>
      </c>
      <c r="E1860" s="304">
        <v>136824165</v>
      </c>
      <c r="F1860" s="305">
        <v>0</v>
      </c>
      <c r="G1860" s="305" t="s">
        <v>1246</v>
      </c>
    </row>
    <row r="1861" spans="1:7" ht="15" hidden="1" thickBot="1">
      <c r="A1861" s="302">
        <v>45793</v>
      </c>
      <c r="B1861" s="304">
        <v>129555</v>
      </c>
      <c r="C1861" s="303"/>
      <c r="D1861" s="305" t="s">
        <v>1498</v>
      </c>
      <c r="E1861" s="304">
        <v>136953720</v>
      </c>
      <c r="F1861" s="305">
        <v>0</v>
      </c>
      <c r="G1861" s="305" t="s">
        <v>1246</v>
      </c>
    </row>
    <row r="1862" spans="1:7" ht="15" hidden="1" thickBot="1">
      <c r="A1862" s="302">
        <v>45796</v>
      </c>
      <c r="B1862" s="304">
        <v>5058761</v>
      </c>
      <c r="C1862" s="303"/>
      <c r="D1862" s="305" t="s">
        <v>1558</v>
      </c>
      <c r="E1862" s="304">
        <v>113734469</v>
      </c>
      <c r="F1862" s="305">
        <v>0</v>
      </c>
      <c r="G1862" s="305" t="s">
        <v>1246</v>
      </c>
    </row>
    <row r="1863" spans="1:7" ht="15" hidden="1" thickBot="1">
      <c r="A1863" s="302">
        <v>45799</v>
      </c>
      <c r="B1863" s="303"/>
      <c r="C1863" s="304">
        <v>5000000</v>
      </c>
      <c r="D1863" s="305" t="s">
        <v>1559</v>
      </c>
      <c r="E1863" s="304">
        <v>62123276</v>
      </c>
      <c r="F1863" s="305">
        <v>1119527</v>
      </c>
      <c r="G1863" s="305" t="s">
        <v>1246</v>
      </c>
    </row>
    <row r="1864" spans="1:7" ht="15" hidden="1" thickBot="1">
      <c r="A1864" s="302">
        <v>45799</v>
      </c>
      <c r="B1864" s="303"/>
      <c r="C1864" s="304">
        <v>3162682</v>
      </c>
      <c r="D1864" s="305" t="s">
        <v>1559</v>
      </c>
      <c r="E1864" s="304">
        <v>67123276</v>
      </c>
      <c r="F1864" s="305">
        <v>1119527</v>
      </c>
      <c r="G1864" s="305" t="s">
        <v>1246</v>
      </c>
    </row>
    <row r="1865" spans="1:7" ht="15" hidden="1" thickBot="1">
      <c r="A1865" s="302">
        <v>45799</v>
      </c>
      <c r="B1865" s="304">
        <v>7000000</v>
      </c>
      <c r="C1865" s="303"/>
      <c r="D1865" s="305" t="s">
        <v>1332</v>
      </c>
      <c r="E1865" s="304">
        <v>97112953</v>
      </c>
      <c r="F1865" s="305">
        <v>0</v>
      </c>
      <c r="G1865" s="305" t="s">
        <v>1246</v>
      </c>
    </row>
    <row r="1866" spans="1:7" ht="15" hidden="1" thickBot="1">
      <c r="A1866" s="302">
        <v>45799</v>
      </c>
      <c r="B1866" s="304">
        <v>7000000</v>
      </c>
      <c r="C1866" s="303"/>
      <c r="D1866" s="305" t="s">
        <v>1332</v>
      </c>
      <c r="E1866" s="304">
        <v>90112953</v>
      </c>
      <c r="F1866" s="305">
        <v>0</v>
      </c>
      <c r="G1866" s="305" t="s">
        <v>1246</v>
      </c>
    </row>
    <row r="1867" spans="1:7" ht="15" hidden="1" thickBot="1">
      <c r="A1867" s="302">
        <v>45799</v>
      </c>
      <c r="B1867" s="304">
        <v>7000000</v>
      </c>
      <c r="C1867" s="303"/>
      <c r="D1867" s="305" t="s">
        <v>1410</v>
      </c>
      <c r="E1867" s="304">
        <v>82912854</v>
      </c>
      <c r="F1867" s="305">
        <v>0</v>
      </c>
      <c r="G1867" s="305" t="s">
        <v>1246</v>
      </c>
    </row>
    <row r="1868" spans="1:7" ht="15" hidden="1" thickBot="1">
      <c r="A1868" s="302">
        <v>45799</v>
      </c>
      <c r="B1868" s="304">
        <v>7000000</v>
      </c>
      <c r="C1868" s="303"/>
      <c r="D1868" s="305" t="s">
        <v>1387</v>
      </c>
      <c r="E1868" s="304">
        <v>69731214</v>
      </c>
      <c r="F1868" s="305">
        <v>1702947</v>
      </c>
      <c r="G1868" s="305" t="s">
        <v>1246</v>
      </c>
    </row>
    <row r="1869" spans="1:7" ht="15" hidden="1" thickBot="1">
      <c r="A1869" s="302">
        <v>45799</v>
      </c>
      <c r="B1869" s="304">
        <v>5221000</v>
      </c>
      <c r="C1869" s="303"/>
      <c r="D1869" s="305" t="s">
        <v>1400</v>
      </c>
      <c r="E1869" s="304">
        <v>108675708</v>
      </c>
      <c r="F1869" s="305">
        <v>0</v>
      </c>
      <c r="G1869" s="305" t="s">
        <v>1246</v>
      </c>
    </row>
    <row r="1870" spans="1:7" ht="15" hidden="1" thickBot="1">
      <c r="A1870" s="302">
        <v>45799</v>
      </c>
      <c r="B1870" s="304">
        <v>3670021</v>
      </c>
      <c r="C1870" s="303"/>
      <c r="D1870" s="305" t="s">
        <v>1332</v>
      </c>
      <c r="E1870" s="304">
        <v>100782974</v>
      </c>
      <c r="F1870" s="305">
        <v>0</v>
      </c>
      <c r="G1870" s="305" t="s">
        <v>1246</v>
      </c>
    </row>
    <row r="1871" spans="1:7" ht="15" hidden="1" thickBot="1">
      <c r="A1871" s="302">
        <v>45799</v>
      </c>
      <c r="B1871" s="304">
        <v>1705679</v>
      </c>
      <c r="C1871" s="303"/>
      <c r="D1871" s="305" t="s">
        <v>1410</v>
      </c>
      <c r="E1871" s="304">
        <v>75912854</v>
      </c>
      <c r="F1871" s="305">
        <v>0</v>
      </c>
      <c r="G1871" s="305" t="s">
        <v>1246</v>
      </c>
    </row>
    <row r="1872" spans="1:7" ht="15" hidden="1" thickBot="1">
      <c r="A1872" s="302">
        <v>45799</v>
      </c>
      <c r="B1872" s="304">
        <v>1705679</v>
      </c>
      <c r="C1872" s="303"/>
      <c r="D1872" s="305" t="s">
        <v>1387</v>
      </c>
      <c r="E1872" s="304">
        <v>71436893</v>
      </c>
      <c r="F1872" s="305">
        <v>1702947</v>
      </c>
      <c r="G1872" s="305" t="s">
        <v>1246</v>
      </c>
    </row>
    <row r="1873" spans="1:7" ht="15" hidden="1" thickBot="1">
      <c r="A1873" s="302">
        <v>45799</v>
      </c>
      <c r="B1873" s="304">
        <v>1022691</v>
      </c>
      <c r="C1873" s="303"/>
      <c r="D1873" s="305" t="s">
        <v>1468</v>
      </c>
      <c r="E1873" s="304">
        <v>101805665</v>
      </c>
      <c r="F1873" s="305">
        <v>0</v>
      </c>
      <c r="G1873" s="305" t="s">
        <v>1246</v>
      </c>
    </row>
    <row r="1874" spans="1:7" ht="15" hidden="1" thickBot="1">
      <c r="A1874" s="302">
        <v>45799</v>
      </c>
      <c r="B1874" s="304">
        <v>869117</v>
      </c>
      <c r="C1874" s="303"/>
      <c r="D1874" s="305" t="s">
        <v>1410</v>
      </c>
      <c r="E1874" s="304">
        <v>74149195</v>
      </c>
      <c r="F1874" s="305">
        <v>0</v>
      </c>
      <c r="G1874" s="305" t="s">
        <v>1246</v>
      </c>
    </row>
    <row r="1875" spans="1:7" ht="15" hidden="1" thickBot="1">
      <c r="A1875" s="302">
        <v>45799</v>
      </c>
      <c r="B1875" s="304">
        <v>854956</v>
      </c>
      <c r="C1875" s="303"/>
      <c r="D1875" s="305" t="s">
        <v>1467</v>
      </c>
      <c r="E1875" s="304">
        <v>73280078</v>
      </c>
      <c r="F1875" s="305">
        <v>4846885</v>
      </c>
      <c r="G1875" s="305" t="s">
        <v>1246</v>
      </c>
    </row>
    <row r="1876" spans="1:7" ht="15" hidden="1" thickBot="1">
      <c r="A1876" s="302">
        <v>45799</v>
      </c>
      <c r="B1876" s="304">
        <v>657671</v>
      </c>
      <c r="C1876" s="303"/>
      <c r="D1876" s="305" t="s">
        <v>1303</v>
      </c>
      <c r="E1876" s="304">
        <v>102550969</v>
      </c>
      <c r="F1876" s="305">
        <v>0</v>
      </c>
      <c r="G1876" s="305" t="s">
        <v>1246</v>
      </c>
    </row>
    <row r="1877" spans="1:7" ht="15" hidden="1" thickBot="1">
      <c r="A1877" s="302">
        <v>45799</v>
      </c>
      <c r="B1877" s="304">
        <v>607938</v>
      </c>
      <c r="C1877" s="303"/>
      <c r="D1877" s="305" t="s">
        <v>1547</v>
      </c>
      <c r="E1877" s="304">
        <v>62731214</v>
      </c>
      <c r="F1877" s="305">
        <v>0</v>
      </c>
      <c r="G1877" s="305" t="s">
        <v>1246</v>
      </c>
    </row>
    <row r="1878" spans="1:7" ht="15" hidden="1" thickBot="1">
      <c r="A1878" s="302">
        <v>45799</v>
      </c>
      <c r="B1878" s="304">
        <v>588781</v>
      </c>
      <c r="C1878" s="303"/>
      <c r="D1878" s="305" t="s">
        <v>1467</v>
      </c>
      <c r="E1878" s="304">
        <v>72425122</v>
      </c>
      <c r="F1878" s="305">
        <v>4846885</v>
      </c>
      <c r="G1878" s="305" t="s">
        <v>1246</v>
      </c>
    </row>
    <row r="1879" spans="1:7" ht="15" hidden="1" thickBot="1">
      <c r="A1879" s="302">
        <v>45799</v>
      </c>
      <c r="B1879" s="304">
        <v>419755</v>
      </c>
      <c r="C1879" s="303"/>
      <c r="D1879" s="305" t="s">
        <v>1410</v>
      </c>
      <c r="E1879" s="304">
        <v>103154708</v>
      </c>
      <c r="F1879" s="305">
        <v>0</v>
      </c>
      <c r="G1879" s="305" t="s">
        <v>1246</v>
      </c>
    </row>
    <row r="1880" spans="1:7" ht="15" hidden="1" thickBot="1">
      <c r="A1880" s="302">
        <v>45799</v>
      </c>
      <c r="B1880" s="304">
        <v>300000</v>
      </c>
      <c r="C1880" s="303"/>
      <c r="D1880" s="305" t="s">
        <v>1413</v>
      </c>
      <c r="E1880" s="304">
        <v>103454708</v>
      </c>
      <c r="F1880" s="305">
        <v>0</v>
      </c>
      <c r="G1880" s="305" t="s">
        <v>1246</v>
      </c>
    </row>
    <row r="1881" spans="1:7" ht="15" hidden="1" thickBot="1">
      <c r="A1881" s="302">
        <v>45799</v>
      </c>
      <c r="B1881" s="304">
        <v>291961</v>
      </c>
      <c r="C1881" s="303"/>
      <c r="D1881" s="305" t="s">
        <v>1404</v>
      </c>
      <c r="E1881" s="304">
        <v>71836341</v>
      </c>
      <c r="F1881" s="305">
        <v>0</v>
      </c>
      <c r="G1881" s="305" t="s">
        <v>1246</v>
      </c>
    </row>
    <row r="1882" spans="1:7" ht="15" hidden="1" thickBot="1">
      <c r="A1882" s="302">
        <v>45799</v>
      </c>
      <c r="B1882" s="304">
        <v>200099</v>
      </c>
      <c r="C1882" s="303"/>
      <c r="D1882" s="305" t="s">
        <v>1504</v>
      </c>
      <c r="E1882" s="304">
        <v>83112953</v>
      </c>
      <c r="F1882" s="305">
        <v>71659127</v>
      </c>
      <c r="G1882" s="305" t="s">
        <v>1246</v>
      </c>
    </row>
    <row r="1883" spans="1:7" ht="15" hidden="1" thickBot="1">
      <c r="A1883" s="302">
        <v>45799</v>
      </c>
      <c r="B1883" s="304">
        <v>183984</v>
      </c>
      <c r="C1883" s="303"/>
      <c r="D1883" s="305" t="s">
        <v>1435</v>
      </c>
      <c r="E1883" s="304">
        <v>102734953</v>
      </c>
      <c r="F1883" s="305">
        <v>0</v>
      </c>
      <c r="G1883" s="305" t="s">
        <v>1246</v>
      </c>
    </row>
    <row r="1884" spans="1:7" ht="15" hidden="1" thickBot="1">
      <c r="A1884" s="302">
        <v>45799</v>
      </c>
      <c r="B1884" s="304">
        <v>107487</v>
      </c>
      <c r="C1884" s="303"/>
      <c r="D1884" s="305" t="s">
        <v>1504</v>
      </c>
      <c r="E1884" s="304">
        <v>71544380</v>
      </c>
      <c r="F1884" s="305">
        <v>71659127</v>
      </c>
      <c r="G1884" s="305" t="s">
        <v>1246</v>
      </c>
    </row>
    <row r="1885" spans="1:7" ht="15" hidden="1" thickBot="1">
      <c r="A1885" s="302">
        <v>45799</v>
      </c>
      <c r="B1885" s="304">
        <v>87633</v>
      </c>
      <c r="C1885" s="303"/>
      <c r="D1885" s="305" t="s">
        <v>1387</v>
      </c>
      <c r="E1885" s="304">
        <v>101893298</v>
      </c>
      <c r="F1885" s="305">
        <v>1702947</v>
      </c>
      <c r="G1885" s="305" t="s">
        <v>1246</v>
      </c>
    </row>
    <row r="1886" spans="1:7" ht="15" hidden="1" thickBot="1">
      <c r="A1886" s="302">
        <v>45799</v>
      </c>
      <c r="B1886" s="304">
        <v>57980</v>
      </c>
      <c r="C1886" s="303"/>
      <c r="D1886" s="305" t="s">
        <v>1410</v>
      </c>
      <c r="E1886" s="304">
        <v>74207175</v>
      </c>
      <c r="F1886" s="305">
        <v>0</v>
      </c>
      <c r="G1886" s="305" t="s">
        <v>1246</v>
      </c>
    </row>
    <row r="1887" spans="1:7" ht="15" hidden="1" thickBot="1">
      <c r="A1887" s="302">
        <v>45803</v>
      </c>
      <c r="B1887" s="304">
        <v>7000000</v>
      </c>
      <c r="C1887" s="303"/>
      <c r="D1887" s="305" t="s">
        <v>1293</v>
      </c>
      <c r="E1887" s="304">
        <v>70285958</v>
      </c>
      <c r="F1887" s="305">
        <v>0</v>
      </c>
      <c r="G1887" s="305" t="s">
        <v>1246</v>
      </c>
    </row>
    <row r="1888" spans="1:7" ht="15" hidden="1" thickBot="1">
      <c r="A1888" s="302">
        <v>45803</v>
      </c>
      <c r="B1888" s="304">
        <v>7000000</v>
      </c>
      <c r="C1888" s="303"/>
      <c r="D1888" s="305" t="s">
        <v>1293</v>
      </c>
      <c r="E1888" s="304">
        <v>63285958</v>
      </c>
      <c r="F1888" s="305">
        <v>0</v>
      </c>
      <c r="G1888" s="305" t="s">
        <v>1246</v>
      </c>
    </row>
    <row r="1889" spans="1:7" ht="15" hidden="1" thickBot="1">
      <c r="A1889" s="302">
        <v>45803</v>
      </c>
      <c r="B1889" s="304">
        <v>1084806</v>
      </c>
      <c r="C1889" s="303"/>
      <c r="D1889" s="305" t="s">
        <v>1512</v>
      </c>
      <c r="E1889" s="304">
        <v>56285958</v>
      </c>
      <c r="F1889" s="305">
        <v>95308244</v>
      </c>
      <c r="G1889" s="305" t="s">
        <v>1246</v>
      </c>
    </row>
    <row r="1890" spans="1:7" ht="15" hidden="1" thickBot="1">
      <c r="A1890" s="302">
        <v>45803</v>
      </c>
      <c r="B1890" s="304">
        <v>794700</v>
      </c>
      <c r="C1890" s="303"/>
      <c r="D1890" s="305" t="s">
        <v>1560</v>
      </c>
      <c r="E1890" s="304">
        <v>54901152</v>
      </c>
      <c r="F1890" s="305">
        <v>0</v>
      </c>
      <c r="G1890" s="305" t="s">
        <v>1246</v>
      </c>
    </row>
    <row r="1891" spans="1:7" ht="15" thickBot="1">
      <c r="A1891" s="302">
        <v>45803</v>
      </c>
      <c r="B1891" s="304">
        <v>300000</v>
      </c>
      <c r="C1891" s="303"/>
      <c r="D1891" s="305" t="s">
        <v>1473</v>
      </c>
      <c r="E1891" s="304">
        <v>55201152</v>
      </c>
      <c r="F1891" s="305">
        <v>0</v>
      </c>
      <c r="G1891" s="305" t="s">
        <v>1246</v>
      </c>
    </row>
    <row r="1892" spans="1:7" ht="15" hidden="1" thickBot="1">
      <c r="A1892" s="302">
        <v>45804</v>
      </c>
      <c r="B1892" s="304">
        <v>589261</v>
      </c>
      <c r="C1892" s="303"/>
      <c r="D1892" s="305" t="s">
        <v>1481</v>
      </c>
      <c r="E1892" s="304">
        <v>54106452</v>
      </c>
      <c r="F1892" s="305">
        <v>62241071</v>
      </c>
      <c r="G1892" s="305" t="s">
        <v>1246</v>
      </c>
    </row>
    <row r="1893" spans="1:7" ht="15" hidden="1" thickBot="1">
      <c r="A1893" s="302">
        <v>45805</v>
      </c>
      <c r="B1893" s="304">
        <v>19342</v>
      </c>
      <c r="C1893" s="303"/>
      <c r="D1893" s="305" t="s">
        <v>1315</v>
      </c>
      <c r="E1893" s="304">
        <v>43223191</v>
      </c>
      <c r="F1893" s="305">
        <v>0</v>
      </c>
      <c r="G1893" s="305" t="s">
        <v>1246</v>
      </c>
    </row>
    <row r="1894" spans="1:7" ht="15" hidden="1" thickBot="1">
      <c r="A1894" s="302">
        <v>45806</v>
      </c>
      <c r="B1894" s="304">
        <v>7000000</v>
      </c>
      <c r="C1894" s="303"/>
      <c r="D1894" s="305" t="s">
        <v>1474</v>
      </c>
      <c r="E1894" s="304">
        <v>53517191</v>
      </c>
      <c r="F1894" s="305">
        <v>0</v>
      </c>
      <c r="G1894" s="305" t="s">
        <v>1246</v>
      </c>
    </row>
    <row r="1895" spans="1:7" ht="15" hidden="1" thickBot="1">
      <c r="A1895" s="302">
        <v>45806</v>
      </c>
      <c r="B1895" s="304">
        <v>2994000</v>
      </c>
      <c r="C1895" s="303"/>
      <c r="D1895" s="305" t="s">
        <v>1561</v>
      </c>
      <c r="E1895" s="304">
        <v>46517191</v>
      </c>
      <c r="F1895" s="305">
        <v>72793838</v>
      </c>
      <c r="G1895" s="305" t="s">
        <v>1246</v>
      </c>
    </row>
    <row r="1896" spans="1:7" ht="15" thickBot="1">
      <c r="A1896" s="302">
        <v>45806</v>
      </c>
      <c r="B1896" s="304">
        <v>300000</v>
      </c>
      <c r="C1896" s="303"/>
      <c r="D1896" s="305" t="s">
        <v>1473</v>
      </c>
      <c r="E1896" s="304">
        <v>43523191</v>
      </c>
      <c r="F1896" s="305">
        <v>0</v>
      </c>
      <c r="G1896" s="305" t="s">
        <v>1246</v>
      </c>
    </row>
    <row r="1897" spans="1:7" ht="15" hidden="1" thickBot="1">
      <c r="A1897" s="302">
        <v>45807</v>
      </c>
      <c r="B1897" s="303"/>
      <c r="C1897" s="304">
        <v>366930</v>
      </c>
      <c r="D1897" s="305" t="s">
        <v>1489</v>
      </c>
      <c r="E1897" s="304">
        <v>43203849</v>
      </c>
      <c r="F1897" s="305">
        <v>0</v>
      </c>
      <c r="G1897" s="305" t="s">
        <v>1248</v>
      </c>
    </row>
    <row r="1898" spans="1:7" ht="15" hidden="1" thickBot="1">
      <c r="A1898" s="302">
        <v>45807</v>
      </c>
      <c r="B1898" s="303"/>
      <c r="C1898" s="304">
        <v>88100</v>
      </c>
      <c r="D1898" s="305" t="s">
        <v>1527</v>
      </c>
      <c r="E1898" s="304">
        <v>40333806</v>
      </c>
      <c r="F1898" s="305">
        <v>51520006</v>
      </c>
      <c r="G1898" s="305" t="s">
        <v>1246</v>
      </c>
    </row>
    <row r="1899" spans="1:7" ht="15" hidden="1" thickBot="1">
      <c r="A1899" s="302">
        <v>45807</v>
      </c>
      <c r="B1899" s="304">
        <v>2908776</v>
      </c>
      <c r="C1899" s="303"/>
      <c r="D1899" s="305" t="s">
        <v>1562</v>
      </c>
      <c r="E1899" s="304">
        <v>43300779</v>
      </c>
      <c r="F1899" s="305">
        <v>0</v>
      </c>
      <c r="G1899" s="305" t="s">
        <v>1246</v>
      </c>
    </row>
    <row r="1900" spans="1:7" ht="15" hidden="1" thickBot="1">
      <c r="A1900" s="302">
        <v>45807</v>
      </c>
      <c r="B1900" s="304">
        <v>270000</v>
      </c>
      <c r="C1900" s="303"/>
      <c r="D1900" s="305" t="s">
        <v>1545</v>
      </c>
      <c r="E1900" s="304">
        <v>43570779</v>
      </c>
      <c r="F1900" s="305">
        <v>10072756</v>
      </c>
      <c r="G1900" s="305" t="s">
        <v>1246</v>
      </c>
    </row>
    <row r="1901" spans="1:7" ht="15" hidden="1" thickBot="1">
      <c r="A1901" s="302">
        <v>45807</v>
      </c>
      <c r="B1901" s="304">
        <v>58197</v>
      </c>
      <c r="C1901" s="303"/>
      <c r="D1901" s="305" t="s">
        <v>1563</v>
      </c>
      <c r="E1901" s="304">
        <v>40392003</v>
      </c>
      <c r="F1901" s="305">
        <v>0</v>
      </c>
      <c r="G1901" s="305" t="s">
        <v>1246</v>
      </c>
    </row>
    <row r="1902" spans="1:7" ht="15" hidden="1" thickBot="1">
      <c r="A1902" s="302">
        <v>45810</v>
      </c>
      <c r="B1902" s="304">
        <v>7000000</v>
      </c>
      <c r="C1902" s="303"/>
      <c r="D1902" s="305" t="s">
        <v>1293</v>
      </c>
      <c r="E1902" s="304">
        <v>40421906</v>
      </c>
      <c r="F1902" s="305">
        <v>0</v>
      </c>
      <c r="G1902" s="305" t="s">
        <v>1246</v>
      </c>
    </row>
    <row r="1903" spans="1:7" ht="15" hidden="1" thickBot="1">
      <c r="A1903" s="302">
        <v>45810</v>
      </c>
      <c r="B1903" s="304">
        <v>5249949</v>
      </c>
      <c r="C1903" s="303"/>
      <c r="D1903" s="305" t="s">
        <v>1319</v>
      </c>
      <c r="E1903" s="304">
        <v>29935100</v>
      </c>
      <c r="F1903" s="305">
        <v>25536754</v>
      </c>
      <c r="G1903" s="305" t="s">
        <v>1246</v>
      </c>
    </row>
    <row r="1904" spans="1:7" ht="15" hidden="1" thickBot="1">
      <c r="A1904" s="302">
        <v>45810</v>
      </c>
      <c r="B1904" s="304">
        <v>4663960</v>
      </c>
      <c r="C1904" s="303"/>
      <c r="D1904" s="305" t="s">
        <v>1302</v>
      </c>
      <c r="E1904" s="304">
        <v>14149134</v>
      </c>
      <c r="F1904" s="305">
        <v>25709179</v>
      </c>
      <c r="G1904" s="305" t="s">
        <v>1246</v>
      </c>
    </row>
    <row r="1905" spans="1:7" ht="15" hidden="1" thickBot="1">
      <c r="A1905" s="302">
        <v>45810</v>
      </c>
      <c r="B1905" s="304">
        <v>4411632</v>
      </c>
      <c r="C1905" s="303"/>
      <c r="D1905" s="305" t="s">
        <v>1319</v>
      </c>
      <c r="E1905" s="304">
        <v>24685151</v>
      </c>
      <c r="F1905" s="305">
        <v>25536754</v>
      </c>
      <c r="G1905" s="305" t="s">
        <v>1246</v>
      </c>
    </row>
    <row r="1906" spans="1:7" ht="15" hidden="1" thickBot="1">
      <c r="A1906" s="302">
        <v>45810</v>
      </c>
      <c r="B1906" s="304">
        <v>2165671</v>
      </c>
      <c r="C1906" s="303"/>
      <c r="D1906" s="305" t="s">
        <v>1302</v>
      </c>
      <c r="E1906" s="304">
        <v>16314805</v>
      </c>
      <c r="F1906" s="305">
        <v>25709179</v>
      </c>
      <c r="G1906" s="305" t="s">
        <v>1246</v>
      </c>
    </row>
    <row r="1907" spans="1:7" ht="15" hidden="1" thickBot="1">
      <c r="A1907" s="302">
        <v>45810</v>
      </c>
      <c r="B1907" s="304">
        <v>1911409</v>
      </c>
      <c r="C1907" s="303"/>
      <c r="D1907" s="305" t="s">
        <v>1498</v>
      </c>
      <c r="E1907" s="304">
        <v>19350020</v>
      </c>
      <c r="F1907" s="305">
        <v>0</v>
      </c>
      <c r="G1907" s="305" t="s">
        <v>1246</v>
      </c>
    </row>
    <row r="1908" spans="1:7" ht="15" hidden="1" thickBot="1">
      <c r="A1908" s="302">
        <v>45810</v>
      </c>
      <c r="B1908" s="304">
        <v>1415684</v>
      </c>
      <c r="C1908" s="303"/>
      <c r="D1908" s="305" t="s">
        <v>1387</v>
      </c>
      <c r="E1908" s="304">
        <v>33155380</v>
      </c>
      <c r="F1908" s="305">
        <v>1702947</v>
      </c>
      <c r="G1908" s="305" t="s">
        <v>1246</v>
      </c>
    </row>
    <row r="1909" spans="1:7" ht="15" hidden="1" thickBot="1">
      <c r="A1909" s="302">
        <v>45810</v>
      </c>
      <c r="B1909" s="304">
        <v>1362522</v>
      </c>
      <c r="C1909" s="303"/>
      <c r="D1909" s="305" t="s">
        <v>1290</v>
      </c>
      <c r="E1909" s="304">
        <v>31739696</v>
      </c>
      <c r="F1909" s="305">
        <v>0</v>
      </c>
      <c r="G1909" s="305" t="s">
        <v>1246</v>
      </c>
    </row>
    <row r="1910" spans="1:7" ht="15" hidden="1" thickBot="1">
      <c r="A1910" s="302">
        <v>45810</v>
      </c>
      <c r="B1910" s="304">
        <v>779884</v>
      </c>
      <c r="C1910" s="303"/>
      <c r="D1910" s="305" t="s">
        <v>1519</v>
      </c>
      <c r="E1910" s="304">
        <v>17094689</v>
      </c>
      <c r="F1910" s="305">
        <v>75632932</v>
      </c>
      <c r="G1910" s="305" t="s">
        <v>1246</v>
      </c>
    </row>
    <row r="1911" spans="1:7" ht="15" hidden="1" thickBot="1">
      <c r="A1911" s="302">
        <v>45810</v>
      </c>
      <c r="B1911" s="304">
        <v>559919</v>
      </c>
      <c r="C1911" s="303"/>
      <c r="D1911" s="305" t="s">
        <v>1519</v>
      </c>
      <c r="E1911" s="304">
        <v>20245699</v>
      </c>
      <c r="F1911" s="305">
        <v>75632932</v>
      </c>
      <c r="G1911" s="305" t="s">
        <v>1246</v>
      </c>
    </row>
    <row r="1912" spans="1:7" ht="15" hidden="1" thickBot="1">
      <c r="A1912" s="302">
        <v>45810</v>
      </c>
      <c r="B1912" s="304">
        <v>442074</v>
      </c>
      <c r="C1912" s="303"/>
      <c r="D1912" s="305" t="s">
        <v>1319</v>
      </c>
      <c r="E1912" s="304">
        <v>30377174</v>
      </c>
      <c r="F1912" s="305">
        <v>25536754</v>
      </c>
      <c r="G1912" s="305" t="s">
        <v>1246</v>
      </c>
    </row>
    <row r="1913" spans="1:7" ht="15" hidden="1" thickBot="1">
      <c r="A1913" s="302">
        <v>45810</v>
      </c>
      <c r="B1913" s="304">
        <v>343922</v>
      </c>
      <c r="C1913" s="303"/>
      <c r="D1913" s="305" t="s">
        <v>1498</v>
      </c>
      <c r="E1913" s="304">
        <v>17438611</v>
      </c>
      <c r="F1913" s="305">
        <v>0</v>
      </c>
      <c r="G1913" s="305" t="s">
        <v>1246</v>
      </c>
    </row>
    <row r="1914" spans="1:7" ht="15" hidden="1" thickBot="1">
      <c r="A1914" s="302">
        <v>45810</v>
      </c>
      <c r="B1914" s="304">
        <v>300000</v>
      </c>
      <c r="C1914" s="303"/>
      <c r="D1914" s="305" t="s">
        <v>1413</v>
      </c>
      <c r="E1914" s="304">
        <v>19650020</v>
      </c>
      <c r="F1914" s="305">
        <v>0</v>
      </c>
      <c r="G1914" s="305" t="s">
        <v>1246</v>
      </c>
    </row>
    <row r="1915" spans="1:7" ht="15" hidden="1" thickBot="1">
      <c r="A1915" s="302">
        <v>45810</v>
      </c>
      <c r="B1915" s="304">
        <v>266526</v>
      </c>
      <c r="C1915" s="303"/>
      <c r="D1915" s="305" t="s">
        <v>1533</v>
      </c>
      <c r="E1915" s="304">
        <v>33421906</v>
      </c>
      <c r="F1915" s="305">
        <v>0</v>
      </c>
      <c r="G1915" s="305" t="s">
        <v>1246</v>
      </c>
    </row>
    <row r="1916" spans="1:7" ht="15" hidden="1" thickBot="1">
      <c r="A1916" s="302">
        <v>45810</v>
      </c>
      <c r="B1916" s="304">
        <v>35760</v>
      </c>
      <c r="C1916" s="303"/>
      <c r="D1916" s="305" t="s">
        <v>1321</v>
      </c>
      <c r="E1916" s="304">
        <v>19685780</v>
      </c>
      <c r="F1916" s="305">
        <v>0</v>
      </c>
      <c r="G1916" s="305" t="s">
        <v>1246</v>
      </c>
    </row>
    <row r="1917" spans="1:7" ht="15" hidden="1" thickBot="1">
      <c r="A1917" s="302">
        <v>45810</v>
      </c>
      <c r="B1917" s="304">
        <v>27820</v>
      </c>
      <c r="C1917" s="303"/>
      <c r="D1917" s="305" t="s">
        <v>1461</v>
      </c>
      <c r="E1917" s="304">
        <v>20273519</v>
      </c>
      <c r="F1917" s="305">
        <v>0</v>
      </c>
      <c r="G1917" s="305" t="s">
        <v>1246</v>
      </c>
    </row>
    <row r="1918" spans="1:7" ht="15" hidden="1" thickBot="1">
      <c r="A1918" s="302">
        <v>45811</v>
      </c>
      <c r="B1918" s="304">
        <v>3000000</v>
      </c>
      <c r="C1918" s="303"/>
      <c r="D1918" s="305" t="s">
        <v>1293</v>
      </c>
      <c r="E1918" s="304">
        <v>8544278</v>
      </c>
      <c r="F1918" s="305">
        <v>0</v>
      </c>
      <c r="G1918" s="305" t="s">
        <v>1246</v>
      </c>
    </row>
    <row r="1919" spans="1:7" ht="15" hidden="1" thickBot="1">
      <c r="A1919" s="302">
        <v>45811</v>
      </c>
      <c r="B1919" s="304">
        <v>820800</v>
      </c>
      <c r="C1919" s="303"/>
      <c r="D1919" s="305" t="s">
        <v>1514</v>
      </c>
      <c r="E1919" s="304">
        <v>9365078</v>
      </c>
      <c r="F1919" s="305">
        <v>64714015</v>
      </c>
      <c r="G1919" s="305" t="s">
        <v>1246</v>
      </c>
    </row>
    <row r="1920" spans="1:7" ht="15" hidden="1" thickBot="1">
      <c r="A1920" s="302">
        <v>45811</v>
      </c>
      <c r="B1920" s="304">
        <v>89272</v>
      </c>
      <c r="C1920" s="303"/>
      <c r="D1920" s="305" t="s">
        <v>1392</v>
      </c>
      <c r="E1920" s="304">
        <v>9454350</v>
      </c>
      <c r="F1920" s="305">
        <v>385627520</v>
      </c>
      <c r="G1920" s="305" t="s">
        <v>1246</v>
      </c>
    </row>
    <row r="1921" spans="1:7" ht="15" hidden="1" thickBot="1">
      <c r="A1921" s="302">
        <v>45811</v>
      </c>
      <c r="B1921" s="304">
        <v>30824</v>
      </c>
      <c r="C1921" s="303"/>
      <c r="D1921" s="305" t="s">
        <v>1433</v>
      </c>
      <c r="E1921" s="304">
        <v>9485174</v>
      </c>
      <c r="F1921" s="305">
        <v>385625965</v>
      </c>
      <c r="G1921" s="305" t="s">
        <v>1246</v>
      </c>
    </row>
    <row r="1922" spans="1:7" ht="15" hidden="1" thickBot="1">
      <c r="A1922" s="302">
        <v>45812</v>
      </c>
      <c r="B1922" s="303"/>
      <c r="C1922" s="304">
        <v>92123979</v>
      </c>
      <c r="D1922" s="305" t="s">
        <v>1376</v>
      </c>
      <c r="E1922" s="304">
        <v>5389298</v>
      </c>
      <c r="F1922" s="305">
        <v>0</v>
      </c>
      <c r="G1922" s="305" t="s">
        <v>1326</v>
      </c>
    </row>
    <row r="1923" spans="1:7" ht="15" hidden="1" thickBot="1">
      <c r="A1923" s="302">
        <v>45812</v>
      </c>
      <c r="B1923" s="304">
        <v>7000000</v>
      </c>
      <c r="C1923" s="303"/>
      <c r="D1923" s="305" t="s">
        <v>1293</v>
      </c>
      <c r="E1923" s="304">
        <v>97513277</v>
      </c>
      <c r="F1923" s="305">
        <v>0</v>
      </c>
      <c r="G1923" s="305" t="s">
        <v>1246</v>
      </c>
    </row>
    <row r="1924" spans="1:7" ht="15" hidden="1" thickBot="1">
      <c r="A1924" s="302">
        <v>45812</v>
      </c>
      <c r="B1924" s="304">
        <v>7000000</v>
      </c>
      <c r="C1924" s="303"/>
      <c r="D1924" s="305" t="s">
        <v>1293</v>
      </c>
      <c r="E1924" s="304">
        <v>90513277</v>
      </c>
      <c r="F1924" s="305">
        <v>0</v>
      </c>
      <c r="G1924" s="305" t="s">
        <v>1246</v>
      </c>
    </row>
    <row r="1925" spans="1:7" ht="15" hidden="1" thickBot="1">
      <c r="A1925" s="302">
        <v>45812</v>
      </c>
      <c r="B1925" s="304">
        <v>7000000</v>
      </c>
      <c r="C1925" s="303"/>
      <c r="D1925" s="305" t="s">
        <v>1293</v>
      </c>
      <c r="E1925" s="304">
        <v>83513277</v>
      </c>
      <c r="F1925" s="305">
        <v>0</v>
      </c>
      <c r="G1925" s="305" t="s">
        <v>1246</v>
      </c>
    </row>
    <row r="1926" spans="1:7" ht="15" hidden="1" thickBot="1">
      <c r="A1926" s="302">
        <v>45812</v>
      </c>
      <c r="B1926" s="304">
        <v>5304215</v>
      </c>
      <c r="C1926" s="303"/>
      <c r="D1926" s="305" t="s">
        <v>1293</v>
      </c>
      <c r="E1926" s="304">
        <v>76513277</v>
      </c>
      <c r="F1926" s="305">
        <v>0</v>
      </c>
      <c r="G1926" s="305" t="s">
        <v>1246</v>
      </c>
    </row>
    <row r="1927" spans="1:7" ht="15" hidden="1" thickBot="1">
      <c r="A1927" s="302">
        <v>45812</v>
      </c>
      <c r="B1927" s="304">
        <v>154980</v>
      </c>
      <c r="C1927" s="303"/>
      <c r="D1927" s="305" t="s">
        <v>1345</v>
      </c>
      <c r="E1927" s="304">
        <v>5544278</v>
      </c>
      <c r="F1927" s="305">
        <v>585154736</v>
      </c>
      <c r="G1927" s="305" t="s">
        <v>1248</v>
      </c>
    </row>
    <row r="1928" spans="1:7" ht="15" hidden="1" thickBot="1">
      <c r="A1928" s="302">
        <v>45813</v>
      </c>
      <c r="B1928" s="304">
        <v>3480215</v>
      </c>
      <c r="C1928" s="303"/>
      <c r="D1928" s="305" t="s">
        <v>1564</v>
      </c>
      <c r="E1928" s="304">
        <v>70203804</v>
      </c>
      <c r="F1928" s="305">
        <v>72326253</v>
      </c>
      <c r="G1928" s="305" t="s">
        <v>1246</v>
      </c>
    </row>
    <row r="1929" spans="1:7" ht="15" hidden="1" thickBot="1">
      <c r="A1929" s="302">
        <v>45813</v>
      </c>
      <c r="B1929" s="304">
        <v>705258</v>
      </c>
      <c r="C1929" s="303"/>
      <c r="D1929" s="305" t="s">
        <v>1565</v>
      </c>
      <c r="E1929" s="304">
        <v>71209062</v>
      </c>
      <c r="F1929" s="305">
        <v>0</v>
      </c>
      <c r="G1929" s="305" t="s">
        <v>1246</v>
      </c>
    </row>
    <row r="1930" spans="1:7" ht="15" hidden="1" thickBot="1">
      <c r="A1930" s="302">
        <v>45813</v>
      </c>
      <c r="B1930" s="304">
        <v>318920</v>
      </c>
      <c r="C1930" s="303"/>
      <c r="D1930" s="305" t="s">
        <v>1348</v>
      </c>
      <c r="E1930" s="304">
        <v>66723589</v>
      </c>
      <c r="F1930" s="305">
        <v>0</v>
      </c>
      <c r="G1930" s="305" t="s">
        <v>1246</v>
      </c>
    </row>
    <row r="1931" spans="1:7" ht="15" hidden="1" thickBot="1">
      <c r="A1931" s="302">
        <v>45813</v>
      </c>
      <c r="B1931" s="304">
        <v>300000</v>
      </c>
      <c r="C1931" s="303"/>
      <c r="D1931" s="305" t="s">
        <v>1413</v>
      </c>
      <c r="E1931" s="304">
        <v>70503804</v>
      </c>
      <c r="F1931" s="305">
        <v>0</v>
      </c>
      <c r="G1931" s="305" t="s">
        <v>1246</v>
      </c>
    </row>
    <row r="1932" spans="1:7" ht="15" hidden="1" thickBot="1">
      <c r="A1932" s="302">
        <v>45813</v>
      </c>
      <c r="B1932" s="304">
        <v>200000</v>
      </c>
      <c r="C1932" s="303"/>
      <c r="D1932" s="305" t="s">
        <v>1441</v>
      </c>
      <c r="E1932" s="304">
        <v>66404669</v>
      </c>
      <c r="F1932" s="305">
        <v>0</v>
      </c>
      <c r="G1932" s="305" t="s">
        <v>1246</v>
      </c>
    </row>
    <row r="1933" spans="1:7" ht="15" hidden="1" thickBot="1">
      <c r="A1933" s="302">
        <v>45814</v>
      </c>
      <c r="B1933" s="304">
        <v>228610</v>
      </c>
      <c r="C1933" s="303"/>
      <c r="D1933" s="305" t="s">
        <v>1502</v>
      </c>
      <c r="E1933" s="304">
        <v>66204669</v>
      </c>
      <c r="F1933" s="305">
        <v>92038424</v>
      </c>
      <c r="G1933" s="305" t="s">
        <v>1246</v>
      </c>
    </row>
    <row r="1934" spans="1:7" ht="15" hidden="1" thickBot="1">
      <c r="A1934" s="302">
        <v>45817</v>
      </c>
      <c r="B1934" s="304">
        <v>7000000</v>
      </c>
      <c r="C1934" s="303"/>
      <c r="D1934" s="305" t="s">
        <v>1293</v>
      </c>
      <c r="E1934" s="304">
        <v>58184429</v>
      </c>
      <c r="F1934" s="305">
        <v>0</v>
      </c>
      <c r="G1934" s="305" t="s">
        <v>1246</v>
      </c>
    </row>
    <row r="1935" spans="1:7" ht="15" hidden="1" thickBot="1">
      <c r="A1935" s="302">
        <v>45817</v>
      </c>
      <c r="B1935" s="304">
        <v>3918949</v>
      </c>
      <c r="C1935" s="303"/>
      <c r="D1935" s="305" t="s">
        <v>1293</v>
      </c>
      <c r="E1935" s="304">
        <v>51184429</v>
      </c>
      <c r="F1935" s="305">
        <v>0</v>
      </c>
      <c r="G1935" s="305" t="s">
        <v>1246</v>
      </c>
    </row>
    <row r="1936" spans="1:7" ht="15" hidden="1" thickBot="1">
      <c r="A1936" s="302">
        <v>45817</v>
      </c>
      <c r="B1936" s="304">
        <v>2166199</v>
      </c>
      <c r="C1936" s="303"/>
      <c r="D1936" s="305" t="s">
        <v>1547</v>
      </c>
      <c r="E1936" s="304">
        <v>62486157</v>
      </c>
      <c r="F1936" s="305">
        <v>0</v>
      </c>
      <c r="G1936" s="305" t="s">
        <v>1246</v>
      </c>
    </row>
    <row r="1937" spans="1:7" ht="15" hidden="1" thickBot="1">
      <c r="A1937" s="302">
        <v>45817</v>
      </c>
      <c r="B1937" s="304">
        <v>1362057</v>
      </c>
      <c r="C1937" s="303"/>
      <c r="D1937" s="305" t="s">
        <v>1512</v>
      </c>
      <c r="E1937" s="304">
        <v>60319958</v>
      </c>
      <c r="F1937" s="305">
        <v>95308244</v>
      </c>
      <c r="G1937" s="305" t="s">
        <v>1246</v>
      </c>
    </row>
    <row r="1938" spans="1:7" ht="15" hidden="1" thickBot="1">
      <c r="A1938" s="302">
        <v>45817</v>
      </c>
      <c r="B1938" s="304">
        <v>1079976</v>
      </c>
      <c r="C1938" s="303"/>
      <c r="D1938" s="305" t="s">
        <v>1548</v>
      </c>
      <c r="E1938" s="304">
        <v>65085999</v>
      </c>
      <c r="F1938" s="305">
        <v>0</v>
      </c>
      <c r="G1938" s="305" t="s">
        <v>1246</v>
      </c>
    </row>
    <row r="1939" spans="1:7" ht="15" hidden="1" thickBot="1">
      <c r="A1939" s="302">
        <v>45817</v>
      </c>
      <c r="B1939" s="304">
        <v>1055032</v>
      </c>
      <c r="C1939" s="303"/>
      <c r="D1939" s="305" t="s">
        <v>1548</v>
      </c>
      <c r="E1939" s="304">
        <v>63541189</v>
      </c>
      <c r="F1939" s="305">
        <v>0</v>
      </c>
      <c r="G1939" s="305" t="s">
        <v>1246</v>
      </c>
    </row>
    <row r="1940" spans="1:7" ht="15" hidden="1" thickBot="1">
      <c r="A1940" s="302">
        <v>45817</v>
      </c>
      <c r="B1940" s="304">
        <v>473472</v>
      </c>
      <c r="C1940" s="303"/>
      <c r="D1940" s="305" t="s">
        <v>1566</v>
      </c>
      <c r="E1940" s="304">
        <v>58957901</v>
      </c>
      <c r="F1940" s="305">
        <v>0</v>
      </c>
      <c r="G1940" s="305" t="s">
        <v>1246</v>
      </c>
    </row>
    <row r="1941" spans="1:7" ht="15" hidden="1" thickBot="1">
      <c r="A1941" s="302">
        <v>45817</v>
      </c>
      <c r="B1941" s="304">
        <v>307091</v>
      </c>
      <c r="C1941" s="303"/>
      <c r="D1941" s="305" t="s">
        <v>1481</v>
      </c>
      <c r="E1941" s="304">
        <v>65976059</v>
      </c>
      <c r="F1941" s="305">
        <v>62241071</v>
      </c>
      <c r="G1941" s="305" t="s">
        <v>1246</v>
      </c>
    </row>
    <row r="1942" spans="1:7" ht="15" hidden="1" thickBot="1">
      <c r="A1942" s="302">
        <v>45817</v>
      </c>
      <c r="B1942" s="304">
        <v>303045</v>
      </c>
      <c r="C1942" s="303"/>
      <c r="D1942" s="305" t="s">
        <v>1557</v>
      </c>
      <c r="E1942" s="304">
        <v>65389044</v>
      </c>
      <c r="F1942" s="305">
        <v>71659127</v>
      </c>
      <c r="G1942" s="305" t="s">
        <v>1246</v>
      </c>
    </row>
    <row r="1943" spans="1:7" ht="15" thickBot="1">
      <c r="A1943" s="302">
        <v>45817</v>
      </c>
      <c r="B1943" s="304">
        <v>300000</v>
      </c>
      <c r="C1943" s="303"/>
      <c r="D1943" s="305" t="s">
        <v>1473</v>
      </c>
      <c r="E1943" s="304">
        <v>64006023</v>
      </c>
      <c r="F1943" s="305">
        <v>0</v>
      </c>
      <c r="G1943" s="305" t="s">
        <v>1246</v>
      </c>
    </row>
    <row r="1944" spans="1:7" ht="15" thickBot="1">
      <c r="A1944" s="302">
        <v>45817</v>
      </c>
      <c r="B1944" s="304">
        <v>300000</v>
      </c>
      <c r="C1944" s="303"/>
      <c r="D1944" s="305" t="s">
        <v>1473</v>
      </c>
      <c r="E1944" s="304">
        <v>58484429</v>
      </c>
      <c r="F1944" s="305">
        <v>0</v>
      </c>
      <c r="G1944" s="305" t="s">
        <v>1246</v>
      </c>
    </row>
    <row r="1945" spans="1:7" ht="15" hidden="1" thickBot="1">
      <c r="A1945" s="302">
        <v>45817</v>
      </c>
      <c r="B1945" s="304">
        <v>279924</v>
      </c>
      <c r="C1945" s="303"/>
      <c r="D1945" s="305" t="s">
        <v>1552</v>
      </c>
      <c r="E1945" s="304">
        <v>65668968</v>
      </c>
      <c r="F1945" s="305">
        <v>0</v>
      </c>
      <c r="G1945" s="305" t="s">
        <v>1246</v>
      </c>
    </row>
    <row r="1946" spans="1:7" ht="15" hidden="1" thickBot="1">
      <c r="A1946" s="302">
        <v>45817</v>
      </c>
      <c r="B1946" s="304">
        <v>164834</v>
      </c>
      <c r="C1946" s="303"/>
      <c r="D1946" s="305" t="s">
        <v>1557</v>
      </c>
      <c r="E1946" s="304">
        <v>63706023</v>
      </c>
      <c r="F1946" s="305">
        <v>71659127</v>
      </c>
      <c r="G1946" s="305" t="s">
        <v>1246</v>
      </c>
    </row>
    <row r="1947" spans="1:7" ht="15" hidden="1" thickBot="1">
      <c r="A1947" s="302">
        <v>45818</v>
      </c>
      <c r="B1947" s="304">
        <v>298583</v>
      </c>
      <c r="C1947" s="303"/>
      <c r="D1947" s="305" t="s">
        <v>1531</v>
      </c>
      <c r="E1947" s="304">
        <v>47265480</v>
      </c>
      <c r="F1947" s="305">
        <v>0</v>
      </c>
      <c r="G1947" s="305" t="s">
        <v>1246</v>
      </c>
    </row>
    <row r="1948" spans="1:7" ht="15" hidden="1" thickBot="1">
      <c r="A1948" s="302">
        <v>45819</v>
      </c>
      <c r="B1948" s="303"/>
      <c r="C1948" s="304">
        <v>50000000</v>
      </c>
      <c r="D1948" s="305" t="s">
        <v>1426</v>
      </c>
      <c r="E1948" s="304">
        <v>62542787</v>
      </c>
      <c r="F1948" s="305">
        <v>0</v>
      </c>
      <c r="G1948" s="305" t="s">
        <v>1246</v>
      </c>
    </row>
    <row r="1949" spans="1:7" ht="15" hidden="1" thickBot="1">
      <c r="A1949" s="302">
        <v>45819</v>
      </c>
      <c r="B1949" s="303"/>
      <c r="C1949" s="304">
        <v>50000000</v>
      </c>
      <c r="D1949" s="305" t="s">
        <v>1426</v>
      </c>
      <c r="E1949" s="304">
        <v>112542787</v>
      </c>
      <c r="F1949" s="305">
        <v>0</v>
      </c>
      <c r="G1949" s="305" t="s">
        <v>1246</v>
      </c>
    </row>
    <row r="1950" spans="1:7" ht="15" hidden="1" thickBot="1">
      <c r="A1950" s="302">
        <v>45819</v>
      </c>
      <c r="B1950" s="303"/>
      <c r="C1950" s="304">
        <v>15575890</v>
      </c>
      <c r="D1950" s="305" t="s">
        <v>1426</v>
      </c>
      <c r="E1950" s="304">
        <v>46966897</v>
      </c>
      <c r="F1950" s="305">
        <v>0</v>
      </c>
      <c r="G1950" s="305" t="s">
        <v>1246</v>
      </c>
    </row>
    <row r="1951" spans="1:7" ht="15" hidden="1" thickBot="1">
      <c r="A1951" s="302">
        <v>45819</v>
      </c>
      <c r="B1951" s="304">
        <v>5013117</v>
      </c>
      <c r="C1951" s="303"/>
      <c r="D1951" s="305" t="s">
        <v>1380</v>
      </c>
      <c r="E1951" s="304">
        <v>156698475</v>
      </c>
      <c r="F1951" s="305">
        <v>62241071</v>
      </c>
      <c r="G1951" s="305" t="s">
        <v>1246</v>
      </c>
    </row>
    <row r="1952" spans="1:7" ht="15" hidden="1" thickBot="1">
      <c r="A1952" s="302">
        <v>45819</v>
      </c>
      <c r="B1952" s="304">
        <v>1823592</v>
      </c>
      <c r="C1952" s="303"/>
      <c r="D1952" s="305" t="s">
        <v>1387</v>
      </c>
      <c r="E1952" s="304">
        <v>159269298</v>
      </c>
      <c r="F1952" s="305">
        <v>1702947</v>
      </c>
      <c r="G1952" s="305" t="s">
        <v>1246</v>
      </c>
    </row>
    <row r="1953" spans="1:7" ht="15" hidden="1" thickBot="1">
      <c r="A1953" s="302">
        <v>45819</v>
      </c>
      <c r="B1953" s="304">
        <v>1671593</v>
      </c>
      <c r="C1953" s="303"/>
      <c r="D1953" s="305" t="s">
        <v>1387</v>
      </c>
      <c r="E1953" s="304">
        <v>160940891</v>
      </c>
      <c r="F1953" s="305">
        <v>1702947</v>
      </c>
      <c r="G1953" s="305" t="s">
        <v>1246</v>
      </c>
    </row>
    <row r="1954" spans="1:7" ht="15" hidden="1" thickBot="1">
      <c r="A1954" s="302">
        <v>45819</v>
      </c>
      <c r="B1954" s="304">
        <v>952000</v>
      </c>
      <c r="C1954" s="303"/>
      <c r="D1954" s="305" t="s">
        <v>1371</v>
      </c>
      <c r="E1954" s="304">
        <v>162542787</v>
      </c>
      <c r="F1954" s="305">
        <v>6101011</v>
      </c>
      <c r="G1954" s="305" t="s">
        <v>1246</v>
      </c>
    </row>
    <row r="1955" spans="1:7" ht="15" hidden="1" thickBot="1">
      <c r="A1955" s="302">
        <v>45819</v>
      </c>
      <c r="B1955" s="304">
        <v>747231</v>
      </c>
      <c r="C1955" s="303"/>
      <c r="D1955" s="305" t="s">
        <v>1280</v>
      </c>
      <c r="E1955" s="304">
        <v>157445706</v>
      </c>
      <c r="F1955" s="305">
        <v>0</v>
      </c>
      <c r="G1955" s="305" t="s">
        <v>1246</v>
      </c>
    </row>
    <row r="1956" spans="1:7" ht="15" hidden="1" thickBot="1">
      <c r="A1956" s="302">
        <v>45819</v>
      </c>
      <c r="B1956" s="304">
        <v>349896</v>
      </c>
      <c r="C1956" s="303"/>
      <c r="D1956" s="305" t="s">
        <v>1410</v>
      </c>
      <c r="E1956" s="304">
        <v>161290787</v>
      </c>
      <c r="F1956" s="305">
        <v>0</v>
      </c>
      <c r="G1956" s="305" t="s">
        <v>1246</v>
      </c>
    </row>
    <row r="1957" spans="1:7" ht="15" hidden="1" thickBot="1">
      <c r="A1957" s="302">
        <v>45819</v>
      </c>
      <c r="B1957" s="304">
        <v>300000</v>
      </c>
      <c r="C1957" s="303"/>
      <c r="D1957" s="305" t="s">
        <v>1413</v>
      </c>
      <c r="E1957" s="304">
        <v>161590787</v>
      </c>
      <c r="F1957" s="305">
        <v>0</v>
      </c>
      <c r="G1957" s="305" t="s">
        <v>1246</v>
      </c>
    </row>
    <row r="1958" spans="1:7" ht="15" hidden="1" thickBot="1">
      <c r="A1958" s="302">
        <v>45819</v>
      </c>
      <c r="B1958" s="304">
        <v>282184</v>
      </c>
      <c r="C1958" s="303"/>
      <c r="D1958" s="305" t="s">
        <v>1380</v>
      </c>
      <c r="E1958" s="304">
        <v>151685358</v>
      </c>
      <c r="F1958" s="305">
        <v>62241071</v>
      </c>
      <c r="G1958" s="305" t="s">
        <v>1246</v>
      </c>
    </row>
    <row r="1959" spans="1:7" ht="15" hidden="1" thickBot="1">
      <c r="A1959" s="302">
        <v>45819</v>
      </c>
      <c r="B1959" s="304">
        <v>67973</v>
      </c>
      <c r="C1959" s="303"/>
      <c r="D1959" s="305" t="s">
        <v>1504</v>
      </c>
      <c r="E1959" s="304">
        <v>151403174</v>
      </c>
      <c r="F1959" s="305">
        <v>71659127</v>
      </c>
      <c r="G1959" s="305" t="s">
        <v>1246</v>
      </c>
    </row>
    <row r="1960" spans="1:7" ht="15" hidden="1" thickBot="1">
      <c r="A1960" s="302">
        <v>45820</v>
      </c>
      <c r="B1960" s="304">
        <v>3891160</v>
      </c>
      <c r="C1960" s="303"/>
      <c r="D1960" s="305" t="s">
        <v>1567</v>
      </c>
      <c r="E1960" s="304">
        <v>151077221</v>
      </c>
      <c r="F1960" s="305">
        <v>386406328</v>
      </c>
      <c r="G1960" s="305" t="s">
        <v>1246</v>
      </c>
    </row>
    <row r="1961" spans="1:7" ht="15" hidden="1" thickBot="1">
      <c r="A1961" s="302">
        <v>45820</v>
      </c>
      <c r="B1961" s="304">
        <v>217980</v>
      </c>
      <c r="C1961" s="303"/>
      <c r="D1961" s="305" t="s">
        <v>1345</v>
      </c>
      <c r="E1961" s="304">
        <v>151295201</v>
      </c>
      <c r="F1961" s="305">
        <v>585162798</v>
      </c>
      <c r="G1961" s="305" t="s">
        <v>1248</v>
      </c>
    </row>
    <row r="1962" spans="1:7" ht="15" hidden="1" thickBot="1">
      <c r="A1962" s="302">
        <v>45820</v>
      </c>
      <c r="B1962" s="304">
        <v>40000</v>
      </c>
      <c r="C1962" s="303"/>
      <c r="D1962" s="305" t="s">
        <v>1568</v>
      </c>
      <c r="E1962" s="304">
        <v>151335201</v>
      </c>
      <c r="F1962" s="305">
        <v>0</v>
      </c>
      <c r="G1962" s="305" t="s">
        <v>1246</v>
      </c>
    </row>
    <row r="1963" spans="1:7" ht="15" hidden="1" thickBot="1">
      <c r="A1963" s="302">
        <v>45821</v>
      </c>
      <c r="B1963" s="303"/>
      <c r="C1963" s="304">
        <v>55848102</v>
      </c>
      <c r="D1963" s="305" t="s">
        <v>1376</v>
      </c>
      <c r="E1963" s="304">
        <v>131711499</v>
      </c>
      <c r="F1963" s="305">
        <v>0</v>
      </c>
      <c r="G1963" s="305" t="s">
        <v>1326</v>
      </c>
    </row>
    <row r="1964" spans="1:7" ht="15" hidden="1" thickBot="1">
      <c r="A1964" s="302">
        <v>45821</v>
      </c>
      <c r="B1964" s="304">
        <v>7000000</v>
      </c>
      <c r="C1964" s="303"/>
      <c r="D1964" s="305" t="s">
        <v>1293</v>
      </c>
      <c r="E1964" s="304">
        <v>147186061</v>
      </c>
      <c r="F1964" s="305">
        <v>0</v>
      </c>
      <c r="G1964" s="305" t="s">
        <v>1246</v>
      </c>
    </row>
    <row r="1965" spans="1:7" ht="15" hidden="1" thickBot="1">
      <c r="A1965" s="302">
        <v>45821</v>
      </c>
      <c r="B1965" s="304">
        <v>7000000</v>
      </c>
      <c r="C1965" s="303"/>
      <c r="D1965" s="305" t="s">
        <v>1293</v>
      </c>
      <c r="E1965" s="304">
        <v>140186061</v>
      </c>
      <c r="F1965" s="305">
        <v>0</v>
      </c>
      <c r="G1965" s="305" t="s">
        <v>1246</v>
      </c>
    </row>
    <row r="1966" spans="1:7" ht="15" hidden="1" thickBot="1">
      <c r="A1966" s="302">
        <v>45821</v>
      </c>
      <c r="B1966" s="304">
        <v>6731555</v>
      </c>
      <c r="C1966" s="303"/>
      <c r="D1966" s="305" t="s">
        <v>1387</v>
      </c>
      <c r="E1966" s="304">
        <v>187559601</v>
      </c>
      <c r="F1966" s="305">
        <v>1702947</v>
      </c>
      <c r="G1966" s="305" t="s">
        <v>1246</v>
      </c>
    </row>
    <row r="1967" spans="1:7" ht="15" hidden="1" thickBot="1">
      <c r="A1967" s="302">
        <v>45821</v>
      </c>
      <c r="B1967" s="304">
        <v>3597000</v>
      </c>
      <c r="C1967" s="303"/>
      <c r="D1967" s="305" t="s">
        <v>1302</v>
      </c>
      <c r="E1967" s="304">
        <v>180828046</v>
      </c>
      <c r="F1967" s="305">
        <v>25709179</v>
      </c>
      <c r="G1967" s="305" t="s">
        <v>1246</v>
      </c>
    </row>
    <row r="1968" spans="1:7" ht="15" hidden="1" thickBot="1">
      <c r="A1968" s="302">
        <v>45821</v>
      </c>
      <c r="B1968" s="304">
        <v>2858306</v>
      </c>
      <c r="C1968" s="303"/>
      <c r="D1968" s="305" t="s">
        <v>1569</v>
      </c>
      <c r="E1968" s="304">
        <v>174404603</v>
      </c>
      <c r="F1968" s="305">
        <v>202588107</v>
      </c>
      <c r="G1968" s="305" t="s">
        <v>1452</v>
      </c>
    </row>
    <row r="1969" spans="1:7" ht="15" hidden="1" thickBot="1">
      <c r="A1969" s="302">
        <v>45821</v>
      </c>
      <c r="B1969" s="304">
        <v>1474562</v>
      </c>
      <c r="C1969" s="303"/>
      <c r="D1969" s="305" t="s">
        <v>1293</v>
      </c>
      <c r="E1969" s="304">
        <v>133186061</v>
      </c>
      <c r="F1969" s="305">
        <v>0</v>
      </c>
      <c r="G1969" s="305" t="s">
        <v>1246</v>
      </c>
    </row>
    <row r="1970" spans="1:7" ht="15" hidden="1" thickBot="1">
      <c r="A1970" s="302">
        <v>45821</v>
      </c>
      <c r="B1970" s="304">
        <v>1457862</v>
      </c>
      <c r="C1970" s="303"/>
      <c r="D1970" s="305" t="s">
        <v>1457</v>
      </c>
      <c r="E1970" s="304">
        <v>176770224</v>
      </c>
      <c r="F1970" s="305">
        <v>0</v>
      </c>
      <c r="G1970" s="305" t="s">
        <v>1246</v>
      </c>
    </row>
    <row r="1971" spans="1:7" ht="15" hidden="1" thickBot="1">
      <c r="A1971" s="302">
        <v>45821</v>
      </c>
      <c r="B1971" s="304">
        <v>745601</v>
      </c>
      <c r="C1971" s="303"/>
      <c r="D1971" s="305" t="s">
        <v>1312</v>
      </c>
      <c r="E1971" s="304">
        <v>175312362</v>
      </c>
      <c r="F1971" s="305">
        <v>0</v>
      </c>
      <c r="G1971" s="305" t="s">
        <v>1246</v>
      </c>
    </row>
    <row r="1972" spans="1:7" ht="15" hidden="1" thickBot="1">
      <c r="A1972" s="302">
        <v>45821</v>
      </c>
      <c r="B1972" s="304">
        <v>298848</v>
      </c>
      <c r="C1972" s="303"/>
      <c r="D1972" s="305" t="s">
        <v>1410</v>
      </c>
      <c r="E1972" s="304">
        <v>177231046</v>
      </c>
      <c r="F1972" s="305">
        <v>0</v>
      </c>
      <c r="G1972" s="305" t="s">
        <v>1246</v>
      </c>
    </row>
    <row r="1973" spans="1:7" ht="15" hidden="1" thickBot="1">
      <c r="A1973" s="302">
        <v>45821</v>
      </c>
      <c r="B1973" s="304">
        <v>162158</v>
      </c>
      <c r="C1973" s="303"/>
      <c r="D1973" s="305" t="s">
        <v>1570</v>
      </c>
      <c r="E1973" s="304">
        <v>174566761</v>
      </c>
      <c r="F1973" s="305">
        <v>202588107</v>
      </c>
      <c r="G1973" s="305" t="s">
        <v>1452</v>
      </c>
    </row>
    <row r="1974" spans="1:7" ht="15" hidden="1" thickBot="1">
      <c r="A1974" s="302">
        <v>45821</v>
      </c>
      <c r="B1974" s="304">
        <v>161974</v>
      </c>
      <c r="C1974" s="303"/>
      <c r="D1974" s="305" t="s">
        <v>1457</v>
      </c>
      <c r="E1974" s="304">
        <v>176932198</v>
      </c>
      <c r="F1974" s="305">
        <v>0</v>
      </c>
      <c r="G1974" s="305" t="s">
        <v>1246</v>
      </c>
    </row>
    <row r="1975" spans="1:7" ht="15" hidden="1" thickBot="1">
      <c r="A1975" s="302">
        <v>45824</v>
      </c>
      <c r="B1975" s="304">
        <v>7000000</v>
      </c>
      <c r="C1975" s="303"/>
      <c r="D1975" s="305" t="s">
        <v>1571</v>
      </c>
      <c r="E1975" s="304">
        <v>161081818</v>
      </c>
      <c r="F1975" s="305">
        <v>61603875</v>
      </c>
      <c r="G1975" s="305" t="s">
        <v>1246</v>
      </c>
    </row>
    <row r="1976" spans="1:7" ht="15" hidden="1" thickBot="1">
      <c r="A1976" s="302">
        <v>45824</v>
      </c>
      <c r="B1976" s="304">
        <v>7000000</v>
      </c>
      <c r="C1976" s="303"/>
      <c r="D1976" s="305" t="s">
        <v>1571</v>
      </c>
      <c r="E1976" s="304">
        <v>151989675</v>
      </c>
      <c r="F1976" s="305">
        <v>61603875</v>
      </c>
      <c r="G1976" s="305" t="s">
        <v>1246</v>
      </c>
    </row>
    <row r="1977" spans="1:7" ht="15" hidden="1" thickBot="1">
      <c r="A1977" s="302">
        <v>45824</v>
      </c>
      <c r="B1977" s="304">
        <v>7000000</v>
      </c>
      <c r="C1977" s="303"/>
      <c r="D1977" s="305" t="s">
        <v>1571</v>
      </c>
      <c r="E1977" s="304">
        <v>144989675</v>
      </c>
      <c r="F1977" s="305">
        <v>61603875</v>
      </c>
      <c r="G1977" s="305" t="s">
        <v>1246</v>
      </c>
    </row>
    <row r="1978" spans="1:7" ht="15" hidden="1" thickBot="1">
      <c r="A1978" s="302">
        <v>45824</v>
      </c>
      <c r="B1978" s="304">
        <v>6514625</v>
      </c>
      <c r="C1978" s="303"/>
      <c r="D1978" s="305" t="s">
        <v>1510</v>
      </c>
      <c r="E1978" s="304">
        <v>171246297</v>
      </c>
      <c r="F1978" s="305">
        <v>0</v>
      </c>
      <c r="G1978" s="305" t="s">
        <v>1246</v>
      </c>
    </row>
    <row r="1979" spans="1:7" ht="15" hidden="1" thickBot="1">
      <c r="A1979" s="302">
        <v>45824</v>
      </c>
      <c r="B1979" s="304">
        <v>2092143</v>
      </c>
      <c r="C1979" s="303"/>
      <c r="D1979" s="305" t="s">
        <v>1571</v>
      </c>
      <c r="E1979" s="304">
        <v>154081818</v>
      </c>
      <c r="F1979" s="305">
        <v>61603875</v>
      </c>
      <c r="G1979" s="305" t="s">
        <v>1246</v>
      </c>
    </row>
    <row r="1980" spans="1:7" ht="15" hidden="1" thickBot="1">
      <c r="A1980" s="302">
        <v>45824</v>
      </c>
      <c r="B1980" s="304">
        <v>1159923</v>
      </c>
      <c r="C1980" s="303"/>
      <c r="D1980" s="305" t="s">
        <v>1510</v>
      </c>
      <c r="E1980" s="304">
        <v>163707939</v>
      </c>
      <c r="F1980" s="305">
        <v>0</v>
      </c>
      <c r="G1980" s="305" t="s">
        <v>1246</v>
      </c>
    </row>
    <row r="1981" spans="1:7" ht="15" hidden="1" thickBot="1">
      <c r="A1981" s="302">
        <v>45824</v>
      </c>
      <c r="B1981" s="304">
        <v>1023733</v>
      </c>
      <c r="C1981" s="303"/>
      <c r="D1981" s="305" t="s">
        <v>1541</v>
      </c>
      <c r="E1981" s="304">
        <v>164731672</v>
      </c>
      <c r="F1981" s="305">
        <v>0</v>
      </c>
      <c r="G1981" s="305" t="s">
        <v>1246</v>
      </c>
    </row>
    <row r="1982" spans="1:7" ht="15" hidden="1" thickBot="1">
      <c r="A1982" s="302">
        <v>45824</v>
      </c>
      <c r="B1982" s="304">
        <v>721462</v>
      </c>
      <c r="C1982" s="303"/>
      <c r="D1982" s="305" t="s">
        <v>1518</v>
      </c>
      <c r="E1982" s="304">
        <v>162548016</v>
      </c>
      <c r="F1982" s="305">
        <v>71728390</v>
      </c>
      <c r="G1982" s="305" t="s">
        <v>1246</v>
      </c>
    </row>
    <row r="1983" spans="1:7" ht="15" hidden="1" thickBot="1">
      <c r="A1983" s="302">
        <v>45824</v>
      </c>
      <c r="B1983" s="304">
        <v>539760</v>
      </c>
      <c r="C1983" s="303"/>
      <c r="D1983" s="305" t="s">
        <v>1539</v>
      </c>
      <c r="E1983" s="304">
        <v>161826554</v>
      </c>
      <c r="F1983" s="305">
        <v>25536754</v>
      </c>
      <c r="G1983" s="305" t="s">
        <v>1246</v>
      </c>
    </row>
    <row r="1984" spans="1:7" ht="15" thickBot="1">
      <c r="A1984" s="302">
        <v>45824</v>
      </c>
      <c r="B1984" s="304">
        <v>300000</v>
      </c>
      <c r="C1984" s="303"/>
      <c r="D1984" s="305" t="s">
        <v>1473</v>
      </c>
      <c r="E1984" s="304">
        <v>171546297</v>
      </c>
      <c r="F1984" s="305">
        <v>0</v>
      </c>
      <c r="G1984" s="305" t="s">
        <v>1246</v>
      </c>
    </row>
    <row r="1985" spans="1:7" ht="15" hidden="1" thickBot="1">
      <c r="A1985" s="302">
        <v>45824</v>
      </c>
      <c r="B1985" s="304">
        <v>84990</v>
      </c>
      <c r="C1985" s="303"/>
      <c r="D1985" s="305" t="s">
        <v>1572</v>
      </c>
      <c r="E1985" s="304">
        <v>161166808</v>
      </c>
      <c r="F1985" s="305">
        <v>92066703</v>
      </c>
      <c r="G1985" s="305" t="s">
        <v>1246</v>
      </c>
    </row>
    <row r="1986" spans="1:7" ht="15" hidden="1" thickBot="1">
      <c r="A1986" s="302">
        <v>45824</v>
      </c>
      <c r="B1986" s="304">
        <v>84488</v>
      </c>
      <c r="C1986" s="303"/>
      <c r="D1986" s="305" t="s">
        <v>1511</v>
      </c>
      <c r="E1986" s="304">
        <v>161286794</v>
      </c>
      <c r="F1986" s="305">
        <v>0</v>
      </c>
      <c r="G1986" s="305" t="s">
        <v>1246</v>
      </c>
    </row>
    <row r="1987" spans="1:7" ht="15" hidden="1" thickBot="1">
      <c r="A1987" s="302">
        <v>45824</v>
      </c>
      <c r="B1987" s="304">
        <v>35498</v>
      </c>
      <c r="C1987" s="303"/>
      <c r="D1987" s="305" t="s">
        <v>1573</v>
      </c>
      <c r="E1987" s="304">
        <v>161202306</v>
      </c>
      <c r="F1987" s="305">
        <v>0</v>
      </c>
      <c r="G1987" s="305" t="s">
        <v>1246</v>
      </c>
    </row>
    <row r="1988" spans="1:7" ht="15" hidden="1" thickBot="1">
      <c r="A1988" s="302">
        <v>45826</v>
      </c>
      <c r="B1988" s="304">
        <v>7000000</v>
      </c>
      <c r="C1988" s="303"/>
      <c r="D1988" s="305" t="s">
        <v>1338</v>
      </c>
      <c r="E1988" s="304">
        <v>130775164</v>
      </c>
      <c r="F1988" s="305">
        <v>0</v>
      </c>
      <c r="G1988" s="305" t="s">
        <v>1246</v>
      </c>
    </row>
    <row r="1989" spans="1:7" ht="15" hidden="1" thickBot="1">
      <c r="A1989" s="302">
        <v>45826</v>
      </c>
      <c r="B1989" s="304">
        <v>5579517</v>
      </c>
      <c r="C1989" s="303"/>
      <c r="D1989" s="305" t="s">
        <v>1457</v>
      </c>
      <c r="E1989" s="304">
        <v>119383756</v>
      </c>
      <c r="F1989" s="305">
        <v>0</v>
      </c>
      <c r="G1989" s="305" t="s">
        <v>1246</v>
      </c>
    </row>
    <row r="1990" spans="1:7" ht="15" hidden="1" thickBot="1">
      <c r="A1990" s="302">
        <v>45826</v>
      </c>
      <c r="B1990" s="304">
        <v>2938990</v>
      </c>
      <c r="C1990" s="303"/>
      <c r="D1990" s="305" t="s">
        <v>1445</v>
      </c>
      <c r="E1990" s="304">
        <v>137989675</v>
      </c>
      <c r="F1990" s="305">
        <v>66717542</v>
      </c>
      <c r="G1990" s="305" t="s">
        <v>1246</v>
      </c>
    </row>
    <row r="1991" spans="1:7" ht="15" hidden="1" thickBot="1">
      <c r="A1991" s="302">
        <v>45826</v>
      </c>
      <c r="B1991" s="304">
        <v>1572103</v>
      </c>
      <c r="C1991" s="303"/>
      <c r="D1991" s="305" t="s">
        <v>1338</v>
      </c>
      <c r="E1991" s="304">
        <v>123775164</v>
      </c>
      <c r="F1991" s="305">
        <v>0</v>
      </c>
      <c r="G1991" s="305" t="s">
        <v>1246</v>
      </c>
    </row>
    <row r="1992" spans="1:7" ht="15" hidden="1" thickBot="1">
      <c r="A1992" s="302">
        <v>45826</v>
      </c>
      <c r="B1992" s="304">
        <v>1195902</v>
      </c>
      <c r="C1992" s="303"/>
      <c r="D1992" s="305" t="s">
        <v>1457</v>
      </c>
      <c r="E1992" s="304">
        <v>120579658</v>
      </c>
      <c r="F1992" s="305">
        <v>0</v>
      </c>
      <c r="G1992" s="305" t="s">
        <v>1246</v>
      </c>
    </row>
    <row r="1993" spans="1:7" ht="15" hidden="1" thickBot="1">
      <c r="A1993" s="302">
        <v>45826</v>
      </c>
      <c r="B1993" s="304">
        <v>1151670</v>
      </c>
      <c r="C1993" s="303"/>
      <c r="D1993" s="305" t="s">
        <v>1387</v>
      </c>
      <c r="E1993" s="304">
        <v>122203061</v>
      </c>
      <c r="F1993" s="305">
        <v>1702947</v>
      </c>
      <c r="G1993" s="305" t="s">
        <v>1246</v>
      </c>
    </row>
    <row r="1994" spans="1:7" ht="15" hidden="1" thickBot="1">
      <c r="A1994" s="302">
        <v>45826</v>
      </c>
      <c r="B1994" s="304">
        <v>799918</v>
      </c>
      <c r="C1994" s="303"/>
      <c r="D1994" s="305" t="s">
        <v>1519</v>
      </c>
      <c r="E1994" s="304">
        <v>132155363</v>
      </c>
      <c r="F1994" s="305">
        <v>75632932</v>
      </c>
      <c r="G1994" s="305" t="s">
        <v>1246</v>
      </c>
    </row>
    <row r="1995" spans="1:7" ht="15" hidden="1" thickBot="1">
      <c r="A1995" s="302">
        <v>45826</v>
      </c>
      <c r="B1995" s="304">
        <v>574421</v>
      </c>
      <c r="C1995" s="303"/>
      <c r="D1995" s="305" t="s">
        <v>1423</v>
      </c>
      <c r="E1995" s="304">
        <v>132729784</v>
      </c>
      <c r="F1995" s="305">
        <v>95308244</v>
      </c>
      <c r="G1995" s="305" t="s">
        <v>1246</v>
      </c>
    </row>
    <row r="1996" spans="1:7" ht="15" hidden="1" thickBot="1">
      <c r="A1996" s="302">
        <v>45826</v>
      </c>
      <c r="B1996" s="304">
        <v>561701</v>
      </c>
      <c r="C1996" s="303"/>
      <c r="D1996" s="305" t="s">
        <v>1312</v>
      </c>
      <c r="E1996" s="304">
        <v>135050685</v>
      </c>
      <c r="F1996" s="305">
        <v>0</v>
      </c>
      <c r="G1996" s="305" t="s">
        <v>1246</v>
      </c>
    </row>
    <row r="1997" spans="1:7" ht="15" hidden="1" thickBot="1">
      <c r="A1997" s="302">
        <v>45826</v>
      </c>
      <c r="B1997" s="304">
        <v>471733</v>
      </c>
      <c r="C1997" s="303"/>
      <c r="D1997" s="305" t="s">
        <v>1447</v>
      </c>
      <c r="E1997" s="304">
        <v>121051391</v>
      </c>
      <c r="F1997" s="305">
        <v>0</v>
      </c>
      <c r="G1997" s="305" t="s">
        <v>1246</v>
      </c>
    </row>
    <row r="1998" spans="1:7" ht="15" hidden="1" thickBot="1">
      <c r="A1998" s="302">
        <v>45826</v>
      </c>
      <c r="B1998" s="304">
        <v>372800</v>
      </c>
      <c r="C1998" s="303"/>
      <c r="D1998" s="305" t="s">
        <v>1312</v>
      </c>
      <c r="E1998" s="304">
        <v>133582484</v>
      </c>
      <c r="F1998" s="305">
        <v>0</v>
      </c>
      <c r="G1998" s="305" t="s">
        <v>1246</v>
      </c>
    </row>
    <row r="1999" spans="1:7" ht="15" hidden="1" thickBot="1">
      <c r="A1999" s="302">
        <v>45826</v>
      </c>
      <c r="B1999" s="304">
        <v>349800</v>
      </c>
      <c r="C1999" s="303"/>
      <c r="D1999" s="305" t="s">
        <v>1312</v>
      </c>
      <c r="E1999" s="304">
        <v>133932284</v>
      </c>
      <c r="F1999" s="305">
        <v>0</v>
      </c>
      <c r="G1999" s="305" t="s">
        <v>1246</v>
      </c>
    </row>
    <row r="2000" spans="1:7" ht="15" hidden="1" thickBot="1">
      <c r="A2000" s="302">
        <v>45826</v>
      </c>
      <c r="B2000" s="304">
        <v>344661</v>
      </c>
      <c r="C2000" s="303"/>
      <c r="D2000" s="305" t="s">
        <v>1338</v>
      </c>
      <c r="E2000" s="304">
        <v>131119825</v>
      </c>
      <c r="F2000" s="305">
        <v>0</v>
      </c>
      <c r="G2000" s="305" t="s">
        <v>1246</v>
      </c>
    </row>
    <row r="2001" spans="1:7" ht="15" hidden="1" thickBot="1">
      <c r="A2001" s="302">
        <v>45826</v>
      </c>
      <c r="B2001" s="304">
        <v>300000</v>
      </c>
      <c r="C2001" s="303"/>
      <c r="D2001" s="305" t="s">
        <v>1413</v>
      </c>
      <c r="E2001" s="304">
        <v>133029784</v>
      </c>
      <c r="F2001" s="305">
        <v>0</v>
      </c>
      <c r="G2001" s="305" t="s">
        <v>1246</v>
      </c>
    </row>
    <row r="2002" spans="1:7" ht="15" hidden="1" thickBot="1">
      <c r="A2002" s="302">
        <v>45826</v>
      </c>
      <c r="B2002" s="304">
        <v>235620</v>
      </c>
      <c r="C2002" s="303"/>
      <c r="D2002" s="305" t="s">
        <v>1338</v>
      </c>
      <c r="E2002" s="304">
        <v>131355445</v>
      </c>
      <c r="F2002" s="305">
        <v>0</v>
      </c>
      <c r="G2002" s="305" t="s">
        <v>1246</v>
      </c>
    </row>
    <row r="2003" spans="1:7" ht="15" hidden="1" thickBot="1">
      <c r="A2003" s="302">
        <v>45826</v>
      </c>
      <c r="B2003" s="304">
        <v>197900</v>
      </c>
      <c r="C2003" s="303"/>
      <c r="D2003" s="305" t="s">
        <v>1312</v>
      </c>
      <c r="E2003" s="304">
        <v>134488984</v>
      </c>
      <c r="F2003" s="305">
        <v>0</v>
      </c>
      <c r="G2003" s="305" t="s">
        <v>1246</v>
      </c>
    </row>
    <row r="2004" spans="1:7" ht="15" hidden="1" thickBot="1">
      <c r="A2004" s="302">
        <v>45826</v>
      </c>
      <c r="B2004" s="304">
        <v>183900</v>
      </c>
      <c r="C2004" s="303"/>
      <c r="D2004" s="305" t="s">
        <v>1312</v>
      </c>
      <c r="E2004" s="304">
        <v>134116184</v>
      </c>
      <c r="F2004" s="305">
        <v>0</v>
      </c>
      <c r="G2004" s="305" t="s">
        <v>1246</v>
      </c>
    </row>
    <row r="2005" spans="1:7" ht="15" hidden="1" thickBot="1">
      <c r="A2005" s="302">
        <v>45826</v>
      </c>
      <c r="B2005" s="304">
        <v>179900</v>
      </c>
      <c r="C2005" s="303"/>
      <c r="D2005" s="305" t="s">
        <v>1312</v>
      </c>
      <c r="E2005" s="304">
        <v>133209684</v>
      </c>
      <c r="F2005" s="305">
        <v>0</v>
      </c>
      <c r="G2005" s="305" t="s">
        <v>1246</v>
      </c>
    </row>
    <row r="2006" spans="1:7" ht="15" hidden="1" thickBot="1">
      <c r="A2006" s="302">
        <v>45826</v>
      </c>
      <c r="B2006" s="304">
        <v>174900</v>
      </c>
      <c r="C2006" s="303"/>
      <c r="D2006" s="305" t="s">
        <v>1312</v>
      </c>
      <c r="E2006" s="304">
        <v>134291084</v>
      </c>
      <c r="F2006" s="305">
        <v>0</v>
      </c>
      <c r="G2006" s="305" t="s">
        <v>1246</v>
      </c>
    </row>
    <row r="2007" spans="1:7" ht="15" hidden="1" thickBot="1">
      <c r="A2007" s="302">
        <v>45826</v>
      </c>
      <c r="B2007" s="304">
        <v>155813</v>
      </c>
      <c r="C2007" s="303"/>
      <c r="D2007" s="305" t="s">
        <v>1410</v>
      </c>
      <c r="E2007" s="304">
        <v>113804239</v>
      </c>
      <c r="F2007" s="305">
        <v>0</v>
      </c>
      <c r="G2007" s="305" t="s">
        <v>1246</v>
      </c>
    </row>
    <row r="2008" spans="1:7" ht="15" hidden="1" thickBot="1">
      <c r="A2008" s="302">
        <v>45827</v>
      </c>
      <c r="B2008" s="304">
        <v>4763676</v>
      </c>
      <c r="C2008" s="303"/>
      <c r="D2008" s="305" t="s">
        <v>1574</v>
      </c>
      <c r="E2008" s="304">
        <v>113648426</v>
      </c>
      <c r="F2008" s="305">
        <v>386807312</v>
      </c>
      <c r="G2008" s="305" t="s">
        <v>1246</v>
      </c>
    </row>
    <row r="2009" spans="1:7" ht="15" hidden="1" thickBot="1">
      <c r="A2009" s="302">
        <v>45831</v>
      </c>
      <c r="B2009" s="303"/>
      <c r="C2009" s="304">
        <v>149990</v>
      </c>
      <c r="D2009" s="305" t="s">
        <v>1359</v>
      </c>
      <c r="E2009" s="304">
        <v>98232466</v>
      </c>
      <c r="F2009" s="305">
        <v>745577151</v>
      </c>
      <c r="G2009" s="305" t="s">
        <v>1264</v>
      </c>
    </row>
    <row r="2010" spans="1:7" ht="15" hidden="1" thickBot="1">
      <c r="A2010" s="302">
        <v>45831</v>
      </c>
      <c r="B2010" s="304">
        <v>7000000</v>
      </c>
      <c r="C2010" s="303"/>
      <c r="D2010" s="305" t="s">
        <v>1467</v>
      </c>
      <c r="E2010" s="304">
        <v>106607851</v>
      </c>
      <c r="F2010" s="305">
        <v>4846885</v>
      </c>
      <c r="G2010" s="305" t="s">
        <v>1246</v>
      </c>
    </row>
    <row r="2011" spans="1:7" ht="15" hidden="1" thickBot="1">
      <c r="A2011" s="302">
        <v>45831</v>
      </c>
      <c r="B2011" s="304">
        <v>803932</v>
      </c>
      <c r="C2011" s="303"/>
      <c r="D2011" s="305" t="s">
        <v>1435</v>
      </c>
      <c r="E2011" s="304">
        <v>99036398</v>
      </c>
      <c r="F2011" s="305">
        <v>0</v>
      </c>
      <c r="G2011" s="305" t="s">
        <v>1246</v>
      </c>
    </row>
    <row r="2012" spans="1:7" ht="15" hidden="1" thickBot="1">
      <c r="A2012" s="302">
        <v>45831</v>
      </c>
      <c r="B2012" s="304">
        <v>663425</v>
      </c>
      <c r="C2012" s="303"/>
      <c r="D2012" s="305" t="s">
        <v>1338</v>
      </c>
      <c r="E2012" s="304">
        <v>108386946</v>
      </c>
      <c r="F2012" s="305">
        <v>0</v>
      </c>
      <c r="G2012" s="305" t="s">
        <v>1246</v>
      </c>
    </row>
    <row r="2013" spans="1:7" ht="15" hidden="1" thickBot="1">
      <c r="A2013" s="302">
        <v>45831</v>
      </c>
      <c r="B2013" s="304">
        <v>590271</v>
      </c>
      <c r="C2013" s="303"/>
      <c r="D2013" s="305" t="s">
        <v>1338</v>
      </c>
      <c r="E2013" s="304">
        <v>107723521</v>
      </c>
      <c r="F2013" s="305">
        <v>0</v>
      </c>
      <c r="G2013" s="305" t="s">
        <v>1246</v>
      </c>
    </row>
    <row r="2014" spans="1:7" ht="15" hidden="1" thickBot="1">
      <c r="A2014" s="302">
        <v>45831</v>
      </c>
      <c r="B2014" s="304">
        <v>535955</v>
      </c>
      <c r="C2014" s="303"/>
      <c r="D2014" s="305" t="s">
        <v>1435</v>
      </c>
      <c r="E2014" s="304">
        <v>99572353</v>
      </c>
      <c r="F2014" s="305">
        <v>0</v>
      </c>
      <c r="G2014" s="305" t="s">
        <v>1246</v>
      </c>
    </row>
    <row r="2015" spans="1:7" ht="15" hidden="1" thickBot="1">
      <c r="A2015" s="302">
        <v>45831</v>
      </c>
      <c r="B2015" s="304">
        <v>525399</v>
      </c>
      <c r="C2015" s="303"/>
      <c r="D2015" s="305" t="s">
        <v>1467</v>
      </c>
      <c r="E2015" s="304">
        <v>107133250</v>
      </c>
      <c r="F2015" s="305">
        <v>4846885</v>
      </c>
      <c r="G2015" s="305" t="s">
        <v>1246</v>
      </c>
    </row>
    <row r="2016" spans="1:7" ht="15" hidden="1" thickBot="1">
      <c r="A2016" s="302">
        <v>45831</v>
      </c>
      <c r="B2016" s="304">
        <v>300000</v>
      </c>
      <c r="C2016" s="303"/>
      <c r="D2016" s="305" t="s">
        <v>1413</v>
      </c>
      <c r="E2016" s="304">
        <v>108789750</v>
      </c>
      <c r="F2016" s="305">
        <v>0</v>
      </c>
      <c r="G2016" s="305" t="s">
        <v>1246</v>
      </c>
    </row>
    <row r="2017" spans="1:7" ht="15" hidden="1" thickBot="1">
      <c r="A2017" s="302">
        <v>45831</v>
      </c>
      <c r="B2017" s="304">
        <v>102804</v>
      </c>
      <c r="C2017" s="303"/>
      <c r="D2017" s="305" t="s">
        <v>1304</v>
      </c>
      <c r="E2017" s="304">
        <v>108489750</v>
      </c>
      <c r="F2017" s="305">
        <v>0</v>
      </c>
      <c r="G2017" s="305" t="s">
        <v>1246</v>
      </c>
    </row>
    <row r="2018" spans="1:7" ht="15" hidden="1" thickBot="1">
      <c r="A2018" s="302">
        <v>45831</v>
      </c>
      <c r="B2018" s="304">
        <v>95000</v>
      </c>
      <c r="C2018" s="303"/>
      <c r="D2018" s="305" t="s">
        <v>1449</v>
      </c>
      <c r="E2018" s="304">
        <v>108884750</v>
      </c>
      <c r="F2018" s="305">
        <v>70738201</v>
      </c>
      <c r="G2018" s="305" t="s">
        <v>1246</v>
      </c>
    </row>
    <row r="2019" spans="1:7" ht="15" hidden="1" thickBot="1">
      <c r="A2019" s="302">
        <v>45831</v>
      </c>
      <c r="B2019" s="304">
        <v>35498</v>
      </c>
      <c r="C2019" s="303"/>
      <c r="D2019" s="305" t="s">
        <v>1461</v>
      </c>
      <c r="E2019" s="304">
        <v>99607851</v>
      </c>
      <c r="F2019" s="305">
        <v>0</v>
      </c>
      <c r="G2019" s="305" t="s">
        <v>1246</v>
      </c>
    </row>
    <row r="2020" spans="1:7" ht="18.5" hidden="1" thickBot="1">
      <c r="A2020" s="302">
        <v>45833</v>
      </c>
      <c r="B2020" s="303"/>
      <c r="C2020" s="304">
        <v>1107533</v>
      </c>
      <c r="D2020" s="305" t="s">
        <v>1575</v>
      </c>
      <c r="E2020" s="304">
        <v>63560547</v>
      </c>
      <c r="F2020" s="305">
        <v>395189797</v>
      </c>
      <c r="G2020" s="305" t="s">
        <v>1390</v>
      </c>
    </row>
    <row r="2021" spans="1:7" ht="15" hidden="1" thickBot="1">
      <c r="A2021" s="302">
        <v>45833</v>
      </c>
      <c r="B2021" s="303"/>
      <c r="C2021" s="304">
        <v>364449</v>
      </c>
      <c r="D2021" s="305" t="s">
        <v>1576</v>
      </c>
      <c r="E2021" s="304">
        <v>63226078</v>
      </c>
      <c r="F2021" s="305">
        <v>0</v>
      </c>
      <c r="G2021" s="305" t="s">
        <v>1246</v>
      </c>
    </row>
    <row r="2022" spans="1:7" ht="15" hidden="1" thickBot="1">
      <c r="A2022" s="302">
        <v>45833</v>
      </c>
      <c r="B2022" s="304">
        <v>7000000</v>
      </c>
      <c r="C2022" s="303"/>
      <c r="D2022" s="305" t="s">
        <v>1293</v>
      </c>
      <c r="E2022" s="304">
        <v>77532384</v>
      </c>
      <c r="F2022" s="305">
        <v>0</v>
      </c>
      <c r="G2022" s="305" t="s">
        <v>1246</v>
      </c>
    </row>
    <row r="2023" spans="1:7" ht="15" hidden="1" thickBot="1">
      <c r="A2023" s="302">
        <v>45833</v>
      </c>
      <c r="B2023" s="304">
        <v>7000000</v>
      </c>
      <c r="C2023" s="303"/>
      <c r="D2023" s="305" t="s">
        <v>1293</v>
      </c>
      <c r="E2023" s="304">
        <v>70532384</v>
      </c>
      <c r="F2023" s="305">
        <v>0</v>
      </c>
      <c r="G2023" s="305" t="s">
        <v>1246</v>
      </c>
    </row>
    <row r="2024" spans="1:7" ht="15" hidden="1" thickBot="1">
      <c r="A2024" s="302">
        <v>45833</v>
      </c>
      <c r="B2024" s="304">
        <v>6395349</v>
      </c>
      <c r="C2024" s="303"/>
      <c r="D2024" s="305" t="s">
        <v>1510</v>
      </c>
      <c r="E2024" s="304">
        <v>91571575</v>
      </c>
      <c r="F2024" s="305">
        <v>0</v>
      </c>
      <c r="G2024" s="305" t="s">
        <v>1246</v>
      </c>
    </row>
    <row r="2025" spans="1:7" ht="15" hidden="1" thickBot="1">
      <c r="A2025" s="302">
        <v>45833</v>
      </c>
      <c r="B2025" s="304">
        <v>3249990</v>
      </c>
      <c r="C2025" s="303"/>
      <c r="D2025" s="305" t="s">
        <v>1490</v>
      </c>
      <c r="E2025" s="304">
        <v>80782374</v>
      </c>
      <c r="F2025" s="305">
        <v>25709179</v>
      </c>
      <c r="G2025" s="305" t="s">
        <v>1246</v>
      </c>
    </row>
    <row r="2026" spans="1:7" ht="15" hidden="1" thickBot="1">
      <c r="A2026" s="302">
        <v>45833</v>
      </c>
      <c r="B2026" s="304">
        <v>3199980</v>
      </c>
      <c r="C2026" s="303"/>
      <c r="D2026" s="305" t="s">
        <v>1490</v>
      </c>
      <c r="E2026" s="304">
        <v>84395340</v>
      </c>
      <c r="F2026" s="305">
        <v>25709179</v>
      </c>
      <c r="G2026" s="305" t="s">
        <v>1246</v>
      </c>
    </row>
    <row r="2027" spans="1:7" ht="15" hidden="1" thickBot="1">
      <c r="A2027" s="302">
        <v>45833</v>
      </c>
      <c r="B2027" s="304">
        <v>2043159</v>
      </c>
      <c r="C2027" s="303"/>
      <c r="D2027" s="305" t="s">
        <v>1538</v>
      </c>
      <c r="E2027" s="304">
        <v>96813363</v>
      </c>
      <c r="F2027" s="305">
        <v>1702947</v>
      </c>
      <c r="G2027" s="305" t="s">
        <v>1246</v>
      </c>
    </row>
    <row r="2028" spans="1:7" ht="15" hidden="1" thickBot="1">
      <c r="A2028" s="302">
        <v>45833</v>
      </c>
      <c r="B2028" s="304">
        <v>1573972</v>
      </c>
      <c r="C2028" s="303"/>
      <c r="D2028" s="305" t="s">
        <v>1548</v>
      </c>
      <c r="E2028" s="304">
        <v>94770204</v>
      </c>
      <c r="F2028" s="305">
        <v>0</v>
      </c>
      <c r="G2028" s="305" t="s">
        <v>1246</v>
      </c>
    </row>
    <row r="2029" spans="1:7" ht="15" hidden="1" thickBot="1">
      <c r="A2029" s="302">
        <v>45833</v>
      </c>
      <c r="B2029" s="304">
        <v>1221185</v>
      </c>
      <c r="C2029" s="303"/>
      <c r="D2029" s="305" t="s">
        <v>1481</v>
      </c>
      <c r="E2029" s="304">
        <v>98382456</v>
      </c>
      <c r="F2029" s="305">
        <v>62241071</v>
      </c>
      <c r="G2029" s="305" t="s">
        <v>1246</v>
      </c>
    </row>
    <row r="2030" spans="1:7" ht="15" hidden="1" thickBot="1">
      <c r="A2030" s="302">
        <v>45833</v>
      </c>
      <c r="B2030" s="304">
        <v>1102596</v>
      </c>
      <c r="C2030" s="303"/>
      <c r="D2030" s="305" t="s">
        <v>1566</v>
      </c>
      <c r="E2030" s="304">
        <v>93196232</v>
      </c>
      <c r="F2030" s="305">
        <v>0</v>
      </c>
      <c r="G2030" s="305" t="s">
        <v>1246</v>
      </c>
    </row>
    <row r="2031" spans="1:7" ht="15" hidden="1" thickBot="1">
      <c r="A2031" s="302">
        <v>45833</v>
      </c>
      <c r="B2031" s="304">
        <v>522061</v>
      </c>
      <c r="C2031" s="303"/>
      <c r="D2031" s="305" t="s">
        <v>1550</v>
      </c>
      <c r="E2031" s="304">
        <v>92093636</v>
      </c>
      <c r="F2031" s="305">
        <v>4846885</v>
      </c>
      <c r="G2031" s="305" t="s">
        <v>1246</v>
      </c>
    </row>
    <row r="2032" spans="1:7" ht="15" hidden="1" thickBot="1">
      <c r="A2032" s="302">
        <v>45833</v>
      </c>
      <c r="B2032" s="304">
        <v>347908</v>
      </c>
      <c r="C2032" s="303"/>
      <c r="D2032" s="305" t="s">
        <v>1481</v>
      </c>
      <c r="E2032" s="304">
        <v>97161271</v>
      </c>
      <c r="F2032" s="305">
        <v>62241071</v>
      </c>
      <c r="G2032" s="305" t="s">
        <v>1246</v>
      </c>
    </row>
    <row r="2033" spans="1:7" ht="15" hidden="1" thickBot="1">
      <c r="A2033" s="302">
        <v>45833</v>
      </c>
      <c r="B2033" s="304">
        <v>328416</v>
      </c>
      <c r="C2033" s="303"/>
      <c r="D2033" s="305" t="s">
        <v>1490</v>
      </c>
      <c r="E2033" s="304">
        <v>81110790</v>
      </c>
      <c r="F2033" s="305">
        <v>25709179</v>
      </c>
      <c r="G2033" s="305" t="s">
        <v>1246</v>
      </c>
    </row>
    <row r="2034" spans="1:7" ht="15" hidden="1" thickBot="1">
      <c r="A2034" s="302">
        <v>45833</v>
      </c>
      <c r="B2034" s="304">
        <v>306306</v>
      </c>
      <c r="C2034" s="303"/>
      <c r="D2034" s="305" t="s">
        <v>1577</v>
      </c>
      <c r="E2034" s="304">
        <v>63532384</v>
      </c>
      <c r="F2034" s="305">
        <v>0</v>
      </c>
      <c r="G2034" s="305" t="s">
        <v>1246</v>
      </c>
    </row>
    <row r="2035" spans="1:7" ht="15" hidden="1" thickBot="1">
      <c r="A2035" s="302">
        <v>45833</v>
      </c>
      <c r="B2035" s="304">
        <v>290965</v>
      </c>
      <c r="C2035" s="303"/>
      <c r="D2035" s="305" t="s">
        <v>1554</v>
      </c>
      <c r="E2035" s="304">
        <v>85176226</v>
      </c>
      <c r="F2035" s="305">
        <v>0</v>
      </c>
      <c r="G2035" s="305" t="s">
        <v>1246</v>
      </c>
    </row>
    <row r="2036" spans="1:7" ht="15" hidden="1" thickBot="1">
      <c r="A2036" s="302">
        <v>45833</v>
      </c>
      <c r="B2036" s="304">
        <v>239928</v>
      </c>
      <c r="C2036" s="303"/>
      <c r="D2036" s="305" t="s">
        <v>1547</v>
      </c>
      <c r="E2036" s="304">
        <v>84635268</v>
      </c>
      <c r="F2036" s="305">
        <v>0</v>
      </c>
      <c r="G2036" s="305" t="s">
        <v>1246</v>
      </c>
    </row>
    <row r="2037" spans="1:7" ht="15" hidden="1" thickBot="1">
      <c r="A2037" s="302">
        <v>45833</v>
      </c>
      <c r="B2037" s="304">
        <v>192887</v>
      </c>
      <c r="C2037" s="303"/>
      <c r="D2037" s="305" t="s">
        <v>1511</v>
      </c>
      <c r="E2037" s="304">
        <v>84828155</v>
      </c>
      <c r="F2037" s="305">
        <v>0</v>
      </c>
      <c r="G2037" s="305" t="s">
        <v>1246</v>
      </c>
    </row>
    <row r="2038" spans="1:7" ht="15" hidden="1" thickBot="1">
      <c r="A2038" s="302">
        <v>45833</v>
      </c>
      <c r="B2038" s="304">
        <v>84570</v>
      </c>
      <c r="C2038" s="303"/>
      <c r="D2038" s="305" t="s">
        <v>1578</v>
      </c>
      <c r="E2038" s="304">
        <v>81195360</v>
      </c>
      <c r="F2038" s="305">
        <v>70973642</v>
      </c>
      <c r="G2038" s="305" t="s">
        <v>1246</v>
      </c>
    </row>
    <row r="2039" spans="1:7" ht="15" hidden="1" thickBot="1">
      <c r="A2039" s="302">
        <v>45833</v>
      </c>
      <c r="B2039" s="304">
        <v>35513</v>
      </c>
      <c r="C2039" s="303"/>
      <c r="D2039" s="305" t="s">
        <v>1538</v>
      </c>
      <c r="E2039" s="304">
        <v>84863668</v>
      </c>
      <c r="F2039" s="305">
        <v>1702947</v>
      </c>
      <c r="G2039" s="305" t="s">
        <v>1246</v>
      </c>
    </row>
    <row r="2040" spans="1:7" ht="15" hidden="1" thickBot="1">
      <c r="A2040" s="302">
        <v>45833</v>
      </c>
      <c r="B2040" s="304">
        <v>29980</v>
      </c>
      <c r="C2040" s="303"/>
      <c r="D2040" s="305" t="s">
        <v>1579</v>
      </c>
      <c r="E2040" s="304">
        <v>63590527</v>
      </c>
      <c r="F2040" s="305">
        <v>58746678</v>
      </c>
      <c r="G2040" s="305" t="s">
        <v>1246</v>
      </c>
    </row>
    <row r="2041" spans="1:7" ht="15" hidden="1" thickBot="1">
      <c r="A2041" s="302">
        <v>45833</v>
      </c>
      <c r="B2041" s="304">
        <v>21593</v>
      </c>
      <c r="C2041" s="303"/>
      <c r="D2041" s="305" t="s">
        <v>1552</v>
      </c>
      <c r="E2041" s="304">
        <v>84885261</v>
      </c>
      <c r="F2041" s="305">
        <v>0</v>
      </c>
      <c r="G2041" s="305" t="s">
        <v>1246</v>
      </c>
    </row>
    <row r="2042" spans="1:7" ht="15" hidden="1" thickBot="1">
      <c r="A2042" s="302">
        <v>45834</v>
      </c>
      <c r="B2042" s="303"/>
      <c r="C2042" s="304">
        <v>58778219</v>
      </c>
      <c r="D2042" s="305" t="s">
        <v>1376</v>
      </c>
      <c r="E2042" s="304">
        <v>62655909</v>
      </c>
      <c r="F2042" s="305">
        <v>0</v>
      </c>
      <c r="G2042" s="305" t="s">
        <v>1326</v>
      </c>
    </row>
    <row r="2043" spans="1:7" ht="15" hidden="1" thickBot="1">
      <c r="A2043" s="302">
        <v>45834</v>
      </c>
      <c r="B2043" s="303"/>
      <c r="C2043" s="304">
        <v>969970</v>
      </c>
      <c r="D2043" s="305" t="s">
        <v>1359</v>
      </c>
      <c r="E2043" s="304">
        <v>103976364</v>
      </c>
      <c r="F2043" s="305">
        <v>745577151</v>
      </c>
      <c r="G2043" s="305" t="s">
        <v>1264</v>
      </c>
    </row>
    <row r="2044" spans="1:7" ht="15" hidden="1" thickBot="1">
      <c r="A2044" s="302">
        <v>45834</v>
      </c>
      <c r="B2044" s="303"/>
      <c r="C2044" s="304">
        <v>209990</v>
      </c>
      <c r="D2044" s="305" t="s">
        <v>1359</v>
      </c>
      <c r="E2044" s="304">
        <v>103766374</v>
      </c>
      <c r="F2044" s="305">
        <v>745577151</v>
      </c>
      <c r="G2044" s="305" t="s">
        <v>1264</v>
      </c>
    </row>
    <row r="2045" spans="1:7" ht="15" hidden="1" thickBot="1">
      <c r="A2045" s="302">
        <v>45834</v>
      </c>
      <c r="B2045" s="303"/>
      <c r="C2045" s="304">
        <v>42970</v>
      </c>
      <c r="D2045" s="305" t="s">
        <v>1359</v>
      </c>
      <c r="E2045" s="304">
        <v>104946334</v>
      </c>
      <c r="F2045" s="305">
        <v>745577151</v>
      </c>
      <c r="G2045" s="305" t="s">
        <v>1264</v>
      </c>
    </row>
    <row r="2046" spans="1:7" ht="18.5" hidden="1" thickBot="1">
      <c r="A2046" s="302">
        <v>45834</v>
      </c>
      <c r="B2046" s="304">
        <v>11938147</v>
      </c>
      <c r="C2046" s="303"/>
      <c r="D2046" s="305" t="s">
        <v>1580</v>
      </c>
      <c r="E2046" s="304">
        <v>121434128</v>
      </c>
      <c r="F2046" s="305">
        <v>395400661</v>
      </c>
      <c r="G2046" s="305" t="s">
        <v>1390</v>
      </c>
    </row>
    <row r="2047" spans="1:7" ht="15" hidden="1" thickBot="1">
      <c r="A2047" s="302">
        <v>45834</v>
      </c>
      <c r="B2047" s="304">
        <v>1012940</v>
      </c>
      <c r="C2047" s="303"/>
      <c r="D2047" s="305" t="s">
        <v>1345</v>
      </c>
      <c r="E2047" s="304">
        <v>64643780</v>
      </c>
      <c r="F2047" s="305">
        <v>465176805</v>
      </c>
      <c r="G2047" s="305" t="s">
        <v>1248</v>
      </c>
    </row>
    <row r="2048" spans="1:7" ht="15" hidden="1" thickBot="1">
      <c r="A2048" s="302">
        <v>45834</v>
      </c>
      <c r="B2048" s="304">
        <v>974931</v>
      </c>
      <c r="C2048" s="303"/>
      <c r="D2048" s="305" t="s">
        <v>1345</v>
      </c>
      <c r="E2048" s="304">
        <v>63630840</v>
      </c>
      <c r="F2048" s="305">
        <v>305176807</v>
      </c>
      <c r="G2048" s="305" t="s">
        <v>1248</v>
      </c>
    </row>
    <row r="2049" spans="1:7" ht="15" hidden="1" thickBot="1">
      <c r="A2049" s="302">
        <v>45834</v>
      </c>
      <c r="B2049" s="304">
        <v>19398</v>
      </c>
      <c r="C2049" s="303"/>
      <c r="D2049" s="305" t="s">
        <v>1315</v>
      </c>
      <c r="E2049" s="304">
        <v>104989304</v>
      </c>
      <c r="F2049" s="305">
        <v>0</v>
      </c>
      <c r="G2049" s="305" t="s">
        <v>1246</v>
      </c>
    </row>
    <row r="2050" spans="1:7" ht="15" hidden="1" thickBot="1">
      <c r="A2050" s="302">
        <v>45834</v>
      </c>
      <c r="B2050" s="304">
        <v>12000</v>
      </c>
      <c r="C2050" s="303"/>
      <c r="D2050" s="305" t="s">
        <v>1581</v>
      </c>
      <c r="E2050" s="304">
        <v>64655780</v>
      </c>
      <c r="F2050" s="305">
        <v>0</v>
      </c>
      <c r="G2050" s="305" t="s">
        <v>1246</v>
      </c>
    </row>
    <row r="2051" spans="1:7" ht="15" hidden="1" thickBot="1">
      <c r="A2051" s="302">
        <v>45834</v>
      </c>
      <c r="B2051" s="304">
        <v>10000</v>
      </c>
      <c r="C2051" s="303"/>
      <c r="D2051" s="305" t="s">
        <v>1582</v>
      </c>
      <c r="E2051" s="304">
        <v>64668080</v>
      </c>
      <c r="F2051" s="305">
        <v>72899709</v>
      </c>
      <c r="G2051" s="305" t="s">
        <v>1246</v>
      </c>
    </row>
    <row r="2052" spans="1:7" ht="15" hidden="1" thickBot="1">
      <c r="A2052" s="302">
        <v>45834</v>
      </c>
      <c r="B2052" s="304">
        <v>2300</v>
      </c>
      <c r="C2052" s="303"/>
      <c r="D2052" s="305" t="s">
        <v>1478</v>
      </c>
      <c r="E2052" s="304">
        <v>64658080</v>
      </c>
      <c r="F2052" s="305">
        <v>72245806</v>
      </c>
      <c r="G2052" s="305" t="s">
        <v>1246</v>
      </c>
    </row>
    <row r="2053" spans="1:7" ht="15" hidden="1" thickBot="1">
      <c r="A2053" s="302">
        <v>45835</v>
      </c>
      <c r="B2053" s="303"/>
      <c r="C2053" s="304">
        <v>77417</v>
      </c>
      <c r="D2053" s="305" t="s">
        <v>1526</v>
      </c>
      <c r="E2053" s="304">
        <v>103688957</v>
      </c>
      <c r="F2053" s="305">
        <v>0</v>
      </c>
      <c r="G2053" s="305" t="s">
        <v>1248</v>
      </c>
    </row>
    <row r="2054" spans="1:7" ht="15" hidden="1" thickBot="1">
      <c r="A2054" s="302">
        <v>45835</v>
      </c>
      <c r="B2054" s="303"/>
      <c r="C2054" s="304">
        <v>50000</v>
      </c>
      <c r="D2054" s="305" t="s">
        <v>1529</v>
      </c>
      <c r="E2054" s="304">
        <v>104969906</v>
      </c>
      <c r="F2054" s="305">
        <v>1120054</v>
      </c>
      <c r="G2054" s="305" t="s">
        <v>1246</v>
      </c>
    </row>
    <row r="2055" spans="1:7" ht="15" hidden="1" thickBot="1">
      <c r="A2055" s="302">
        <v>45835</v>
      </c>
      <c r="B2055" s="304">
        <v>2751723</v>
      </c>
      <c r="C2055" s="303"/>
      <c r="D2055" s="305" t="s">
        <v>1517</v>
      </c>
      <c r="E2055" s="304">
        <v>109495981</v>
      </c>
      <c r="F2055" s="305">
        <v>0</v>
      </c>
      <c r="G2055" s="305" t="s">
        <v>1246</v>
      </c>
    </row>
    <row r="2056" spans="1:7" ht="15" hidden="1" thickBot="1">
      <c r="A2056" s="302">
        <v>45835</v>
      </c>
      <c r="B2056" s="304">
        <v>1185659</v>
      </c>
      <c r="C2056" s="303"/>
      <c r="D2056" s="305" t="s">
        <v>1583</v>
      </c>
      <c r="E2056" s="304">
        <v>106744258</v>
      </c>
      <c r="F2056" s="305">
        <v>0</v>
      </c>
      <c r="G2056" s="305" t="s">
        <v>1246</v>
      </c>
    </row>
    <row r="2057" spans="1:7" ht="15" hidden="1" thickBot="1">
      <c r="A2057" s="302">
        <v>45835</v>
      </c>
      <c r="B2057" s="304">
        <v>650000</v>
      </c>
      <c r="C2057" s="303"/>
      <c r="D2057" s="305" t="s">
        <v>1584</v>
      </c>
      <c r="E2057" s="304">
        <v>105558599</v>
      </c>
      <c r="F2057" s="305">
        <v>0</v>
      </c>
      <c r="G2057" s="305" t="s">
        <v>1246</v>
      </c>
    </row>
    <row r="2058" spans="1:7" ht="15" hidden="1" thickBot="1">
      <c r="A2058" s="302">
        <v>45835</v>
      </c>
      <c r="B2058" s="304">
        <v>552633</v>
      </c>
      <c r="C2058" s="303"/>
      <c r="D2058" s="305" t="s">
        <v>1394</v>
      </c>
      <c r="E2058" s="304">
        <v>104241590</v>
      </c>
      <c r="F2058" s="305">
        <v>62188235</v>
      </c>
      <c r="G2058" s="305" t="s">
        <v>1246</v>
      </c>
    </row>
    <row r="2059" spans="1:7" ht="15" hidden="1" thickBot="1">
      <c r="A2059" s="302">
        <v>45835</v>
      </c>
      <c r="B2059" s="304">
        <v>367009</v>
      </c>
      <c r="C2059" s="303"/>
      <c r="D2059" s="305" t="s">
        <v>1383</v>
      </c>
      <c r="E2059" s="304">
        <v>104908599</v>
      </c>
      <c r="F2059" s="305">
        <v>0</v>
      </c>
      <c r="G2059" s="305" t="s">
        <v>1246</v>
      </c>
    </row>
    <row r="2060" spans="1:7" ht="15" hidden="1" thickBot="1">
      <c r="A2060" s="302">
        <v>45835</v>
      </c>
      <c r="B2060" s="304">
        <v>300000</v>
      </c>
      <c r="C2060" s="303"/>
      <c r="D2060" s="305" t="s">
        <v>1413</v>
      </c>
      <c r="E2060" s="304">
        <v>104541590</v>
      </c>
      <c r="F2060" s="305">
        <v>0</v>
      </c>
      <c r="G2060" s="305" t="s">
        <v>1246</v>
      </c>
    </row>
    <row r="2061" spans="1:7" ht="15" hidden="1" thickBot="1">
      <c r="A2061" s="302">
        <v>45838</v>
      </c>
      <c r="B2061" s="303"/>
      <c r="C2061" s="304">
        <v>57447</v>
      </c>
      <c r="D2061" s="305" t="s">
        <v>1527</v>
      </c>
      <c r="E2061" s="304">
        <v>102859973</v>
      </c>
      <c r="F2061" s="305">
        <v>51183278</v>
      </c>
      <c r="G2061" s="305" t="s">
        <v>1246</v>
      </c>
    </row>
    <row r="2062" spans="1:7" ht="15" hidden="1" thickBot="1">
      <c r="A2062" s="302">
        <v>45838</v>
      </c>
      <c r="B2062" s="303"/>
      <c r="C2062" s="304">
        <v>39546</v>
      </c>
      <c r="D2062" s="305" t="s">
        <v>1489</v>
      </c>
      <c r="E2062" s="304">
        <v>102917420</v>
      </c>
      <c r="F2062" s="305">
        <v>0</v>
      </c>
      <c r="G2062" s="305" t="s">
        <v>1248</v>
      </c>
    </row>
    <row r="2063" spans="1:7" ht="15" hidden="1" thickBot="1">
      <c r="A2063" s="302">
        <v>45838</v>
      </c>
      <c r="B2063" s="304">
        <v>902000</v>
      </c>
      <c r="C2063" s="303"/>
      <c r="D2063" s="305" t="s">
        <v>1585</v>
      </c>
      <c r="E2063" s="304">
        <v>105019906</v>
      </c>
      <c r="F2063" s="305">
        <v>0</v>
      </c>
      <c r="G2063" s="305" t="s">
        <v>1246</v>
      </c>
    </row>
    <row r="2064" spans="1:7" ht="15" hidden="1" thickBot="1">
      <c r="A2064" s="302">
        <v>45838</v>
      </c>
      <c r="B2064" s="304">
        <v>552633</v>
      </c>
      <c r="C2064" s="303"/>
      <c r="D2064" s="305" t="s">
        <v>1394</v>
      </c>
      <c r="E2064" s="304">
        <v>104117906</v>
      </c>
      <c r="F2064" s="305">
        <v>62188235</v>
      </c>
      <c r="G2064" s="305" t="s">
        <v>1246</v>
      </c>
    </row>
    <row r="2065" spans="1:7" ht="15" hidden="1" thickBot="1">
      <c r="A2065" s="302">
        <v>45838</v>
      </c>
      <c r="B2065" s="304">
        <v>315350</v>
      </c>
      <c r="C2065" s="303"/>
      <c r="D2065" s="305" t="s">
        <v>1357</v>
      </c>
      <c r="E2065" s="304">
        <v>103565273</v>
      </c>
      <c r="F2065" s="305">
        <v>0</v>
      </c>
      <c r="G2065" s="305" t="s">
        <v>1246</v>
      </c>
    </row>
    <row r="2066" spans="1:7" ht="15" hidden="1" thickBot="1">
      <c r="A2066" s="302">
        <v>45838</v>
      </c>
      <c r="B2066" s="304">
        <v>300000</v>
      </c>
      <c r="C2066" s="303"/>
      <c r="D2066" s="305" t="s">
        <v>1413</v>
      </c>
      <c r="E2066" s="304">
        <v>103249923</v>
      </c>
      <c r="F2066" s="305">
        <v>0</v>
      </c>
      <c r="G2066" s="305" t="s">
        <v>1246</v>
      </c>
    </row>
    <row r="2067" spans="1:7" ht="15" hidden="1" thickBot="1">
      <c r="A2067" s="302">
        <v>45838</v>
      </c>
      <c r="B2067" s="304">
        <v>89950</v>
      </c>
      <c r="C2067" s="303"/>
      <c r="D2067" s="305" t="s">
        <v>1586</v>
      </c>
      <c r="E2067" s="304">
        <v>102949923</v>
      </c>
      <c r="F2067" s="305">
        <v>0</v>
      </c>
      <c r="G2067" s="305" t="s">
        <v>1246</v>
      </c>
    </row>
    <row r="2068" spans="1:7" ht="15" hidden="1" thickBot="1">
      <c r="A2068" s="302">
        <v>45839</v>
      </c>
      <c r="B2068" s="303"/>
      <c r="C2068" s="304">
        <v>336800</v>
      </c>
      <c r="D2068" s="305" t="s">
        <v>1587</v>
      </c>
      <c r="E2068" s="304">
        <v>102956966</v>
      </c>
      <c r="F2068" s="305">
        <v>1120104</v>
      </c>
      <c r="G2068" s="305" t="s">
        <v>1246</v>
      </c>
    </row>
    <row r="2069" spans="1:7" ht="15" hidden="1" thickBot="1">
      <c r="A2069" s="302">
        <v>45839</v>
      </c>
      <c r="B2069" s="303"/>
      <c r="C2069" s="304">
        <v>35720</v>
      </c>
      <c r="D2069" s="305" t="s">
        <v>1527</v>
      </c>
      <c r="E2069" s="304">
        <v>103293766</v>
      </c>
      <c r="F2069" s="305">
        <v>51234129</v>
      </c>
      <c r="G2069" s="305" t="s">
        <v>1246</v>
      </c>
    </row>
    <row r="2070" spans="1:7" ht="15" hidden="1" thickBot="1">
      <c r="A2070" s="302">
        <v>45839</v>
      </c>
      <c r="B2070" s="304">
        <v>7000000</v>
      </c>
      <c r="C2070" s="303"/>
      <c r="D2070" s="305" t="s">
        <v>1293</v>
      </c>
      <c r="E2070" s="304">
        <v>103329486</v>
      </c>
      <c r="F2070" s="305">
        <v>0</v>
      </c>
      <c r="G2070" s="305" t="s">
        <v>1246</v>
      </c>
    </row>
    <row r="2071" spans="1:7" ht="15" hidden="1" thickBot="1">
      <c r="A2071" s="302">
        <v>45839</v>
      </c>
      <c r="B2071" s="304">
        <v>7000000</v>
      </c>
      <c r="C2071" s="303"/>
      <c r="D2071" s="305" t="s">
        <v>1293</v>
      </c>
      <c r="E2071" s="304">
        <v>96329486</v>
      </c>
      <c r="F2071" s="305">
        <v>0</v>
      </c>
      <c r="G2071" s="305" t="s">
        <v>1246</v>
      </c>
    </row>
    <row r="2072" spans="1:7" ht="15" hidden="1" thickBot="1">
      <c r="A2072" s="302">
        <v>45839</v>
      </c>
      <c r="B2072" s="304">
        <v>6532407</v>
      </c>
      <c r="C2072" s="303"/>
      <c r="D2072" s="305" t="s">
        <v>1293</v>
      </c>
      <c r="E2072" s="304">
        <v>89329486</v>
      </c>
      <c r="F2072" s="305">
        <v>0</v>
      </c>
      <c r="G2072" s="305" t="s">
        <v>1246</v>
      </c>
    </row>
    <row r="2073" spans="1:7" ht="15" hidden="1" thickBot="1">
      <c r="A2073" s="302">
        <v>45839</v>
      </c>
      <c r="B2073" s="304">
        <v>49207</v>
      </c>
      <c r="C2073" s="303"/>
      <c r="D2073" s="305" t="s">
        <v>1484</v>
      </c>
      <c r="E2073" s="304">
        <v>82797079</v>
      </c>
      <c r="F2073" s="305">
        <v>0</v>
      </c>
      <c r="G2073" s="305" t="s">
        <v>1246</v>
      </c>
    </row>
    <row r="2074" spans="1:7" ht="15" hidden="1" thickBot="1">
      <c r="A2074" s="302">
        <v>45840</v>
      </c>
      <c r="B2074" s="304">
        <v>820800</v>
      </c>
      <c r="C2074" s="303"/>
      <c r="D2074" s="305" t="s">
        <v>1514</v>
      </c>
      <c r="E2074" s="304">
        <v>82747872</v>
      </c>
      <c r="F2074" s="305">
        <v>64714015</v>
      </c>
      <c r="G2074" s="305" t="s">
        <v>1246</v>
      </c>
    </row>
    <row r="2075" spans="1:7" ht="15" hidden="1" thickBot="1">
      <c r="A2075" s="302">
        <v>45840</v>
      </c>
      <c r="B2075" s="304">
        <v>198058</v>
      </c>
      <c r="C2075" s="303"/>
      <c r="D2075" s="305" t="s">
        <v>1502</v>
      </c>
      <c r="E2075" s="304">
        <v>81927072</v>
      </c>
      <c r="F2075" s="305">
        <v>92038424</v>
      </c>
      <c r="G2075" s="305" t="s">
        <v>1246</v>
      </c>
    </row>
    <row r="2076" spans="1:7" ht="15" hidden="1" thickBot="1">
      <c r="A2076" s="302">
        <v>45840</v>
      </c>
      <c r="B2076" s="304">
        <v>89271</v>
      </c>
      <c r="C2076" s="303"/>
      <c r="D2076" s="305" t="s">
        <v>1392</v>
      </c>
      <c r="E2076" s="304">
        <v>81671519</v>
      </c>
      <c r="F2076" s="305">
        <v>387702603</v>
      </c>
      <c r="G2076" s="305" t="s">
        <v>1246</v>
      </c>
    </row>
    <row r="2077" spans="1:7" ht="15" hidden="1" thickBot="1">
      <c r="A2077" s="302">
        <v>45840</v>
      </c>
      <c r="B2077" s="304">
        <v>57495</v>
      </c>
      <c r="C2077" s="303"/>
      <c r="D2077" s="305" t="s">
        <v>1532</v>
      </c>
      <c r="E2077" s="304">
        <v>81729014</v>
      </c>
      <c r="F2077" s="305">
        <v>0</v>
      </c>
      <c r="G2077" s="305" t="s">
        <v>1246</v>
      </c>
    </row>
    <row r="2078" spans="1:7" ht="15" hidden="1" thickBot="1">
      <c r="A2078" s="302">
        <v>45840</v>
      </c>
      <c r="B2078" s="304">
        <v>14704</v>
      </c>
      <c r="C2078" s="303"/>
      <c r="D2078" s="305" t="s">
        <v>1433</v>
      </c>
      <c r="E2078" s="304">
        <v>81582248</v>
      </c>
      <c r="F2078" s="305">
        <v>387703740</v>
      </c>
      <c r="G2078" s="305" t="s">
        <v>1246</v>
      </c>
    </row>
    <row r="2079" spans="1:7" ht="15" hidden="1" thickBot="1">
      <c r="A2079" s="302">
        <v>45841</v>
      </c>
      <c r="B2079" s="304">
        <v>6031739</v>
      </c>
      <c r="C2079" s="303"/>
      <c r="D2079" s="305" t="s">
        <v>1387</v>
      </c>
      <c r="E2079" s="304">
        <v>58268717</v>
      </c>
      <c r="F2079" s="305">
        <v>1702947</v>
      </c>
      <c r="G2079" s="305" t="s">
        <v>1246</v>
      </c>
    </row>
    <row r="2080" spans="1:7" ht="15" hidden="1" thickBot="1">
      <c r="A2080" s="302">
        <v>45841</v>
      </c>
      <c r="B2080" s="304">
        <v>4415959</v>
      </c>
      <c r="C2080" s="303"/>
      <c r="D2080" s="305" t="s">
        <v>1302</v>
      </c>
      <c r="E2080" s="304">
        <v>69328714</v>
      </c>
      <c r="F2080" s="305">
        <v>25709179</v>
      </c>
      <c r="G2080" s="305" t="s">
        <v>1246</v>
      </c>
    </row>
    <row r="2081" spans="1:7" ht="15" hidden="1" thickBot="1">
      <c r="A2081" s="302">
        <v>45841</v>
      </c>
      <c r="B2081" s="304">
        <v>3689869</v>
      </c>
      <c r="C2081" s="303"/>
      <c r="D2081" s="305" t="s">
        <v>1457</v>
      </c>
      <c r="E2081" s="304">
        <v>64912755</v>
      </c>
      <c r="F2081" s="305">
        <v>0</v>
      </c>
      <c r="G2081" s="305" t="s">
        <v>1246</v>
      </c>
    </row>
    <row r="2082" spans="1:7" ht="15" hidden="1" thickBot="1">
      <c r="A2082" s="302">
        <v>45841</v>
      </c>
      <c r="B2082" s="304">
        <v>3275558</v>
      </c>
      <c r="C2082" s="303"/>
      <c r="D2082" s="305" t="s">
        <v>1332</v>
      </c>
      <c r="E2082" s="304">
        <v>79484587</v>
      </c>
      <c r="F2082" s="305">
        <v>0</v>
      </c>
      <c r="G2082" s="305" t="s">
        <v>1246</v>
      </c>
    </row>
    <row r="2083" spans="1:7" ht="15" hidden="1" thickBot="1">
      <c r="A2083" s="302">
        <v>45841</v>
      </c>
      <c r="B2083" s="304">
        <v>3120725</v>
      </c>
      <c r="C2083" s="303"/>
      <c r="D2083" s="305" t="s">
        <v>1387</v>
      </c>
      <c r="E2083" s="304">
        <v>75984535</v>
      </c>
      <c r="F2083" s="305">
        <v>1702947</v>
      </c>
      <c r="G2083" s="305" t="s">
        <v>1246</v>
      </c>
    </row>
    <row r="2084" spans="1:7" ht="15" hidden="1" thickBot="1">
      <c r="A2084" s="302">
        <v>45841</v>
      </c>
      <c r="B2084" s="304">
        <v>1591809</v>
      </c>
      <c r="C2084" s="303"/>
      <c r="D2084" s="305" t="s">
        <v>1332</v>
      </c>
      <c r="E2084" s="304">
        <v>71049653</v>
      </c>
      <c r="F2084" s="305">
        <v>0</v>
      </c>
      <c r="G2084" s="305" t="s">
        <v>1246</v>
      </c>
    </row>
    <row r="2085" spans="1:7" ht="15" hidden="1" thickBot="1">
      <c r="A2085" s="302">
        <v>45841</v>
      </c>
      <c r="B2085" s="304">
        <v>1199877</v>
      </c>
      <c r="C2085" s="303"/>
      <c r="D2085" s="305" t="s">
        <v>1332</v>
      </c>
      <c r="E2085" s="304">
        <v>59468594</v>
      </c>
      <c r="F2085" s="305">
        <v>0</v>
      </c>
      <c r="G2085" s="305" t="s">
        <v>1246</v>
      </c>
    </row>
    <row r="2086" spans="1:7" ht="15" hidden="1" thickBot="1">
      <c r="A2086" s="302">
        <v>45841</v>
      </c>
      <c r="B2086" s="304">
        <v>1079397</v>
      </c>
      <c r="C2086" s="303"/>
      <c r="D2086" s="305" t="s">
        <v>1319</v>
      </c>
      <c r="E2086" s="304">
        <v>72863810</v>
      </c>
      <c r="F2086" s="305">
        <v>25536754</v>
      </c>
      <c r="G2086" s="305" t="s">
        <v>1246</v>
      </c>
    </row>
    <row r="2087" spans="1:7" ht="15" hidden="1" thickBot="1">
      <c r="A2087" s="302">
        <v>45841</v>
      </c>
      <c r="B2087" s="304">
        <v>761541</v>
      </c>
      <c r="C2087" s="303"/>
      <c r="D2087" s="305" t="s">
        <v>1377</v>
      </c>
      <c r="E2087" s="304">
        <v>61222886</v>
      </c>
      <c r="F2087" s="305">
        <v>75139934</v>
      </c>
      <c r="G2087" s="305" t="s">
        <v>1246</v>
      </c>
    </row>
    <row r="2088" spans="1:7" ht="15" hidden="1" thickBot="1">
      <c r="A2088" s="302">
        <v>45841</v>
      </c>
      <c r="B2088" s="304">
        <v>700000</v>
      </c>
      <c r="C2088" s="303"/>
      <c r="D2088" s="305" t="s">
        <v>1306</v>
      </c>
      <c r="E2088" s="304">
        <v>71749653</v>
      </c>
      <c r="F2088" s="305">
        <v>0</v>
      </c>
      <c r="G2088" s="305" t="s">
        <v>1246</v>
      </c>
    </row>
    <row r="2089" spans="1:7" ht="15" hidden="1" thickBot="1">
      <c r="A2089" s="302">
        <v>45841</v>
      </c>
      <c r="B2089" s="304">
        <v>567945</v>
      </c>
      <c r="C2089" s="303"/>
      <c r="D2089" s="305" t="s">
        <v>1435</v>
      </c>
      <c r="E2089" s="304">
        <v>60036539</v>
      </c>
      <c r="F2089" s="305">
        <v>0</v>
      </c>
      <c r="G2089" s="305" t="s">
        <v>1246</v>
      </c>
    </row>
    <row r="2090" spans="1:7" ht="15" hidden="1" thickBot="1">
      <c r="A2090" s="302">
        <v>45841</v>
      </c>
      <c r="B2090" s="304">
        <v>424806</v>
      </c>
      <c r="C2090" s="303"/>
      <c r="D2090" s="305" t="s">
        <v>1410</v>
      </c>
      <c r="E2090" s="304">
        <v>60461345</v>
      </c>
      <c r="F2090" s="305">
        <v>0</v>
      </c>
      <c r="G2090" s="305" t="s">
        <v>1246</v>
      </c>
    </row>
    <row r="2091" spans="1:7" ht="15" hidden="1" thickBot="1">
      <c r="A2091" s="302">
        <v>45841</v>
      </c>
      <c r="B2091" s="304">
        <v>407937</v>
      </c>
      <c r="C2091" s="303"/>
      <c r="D2091" s="305" t="s">
        <v>1447</v>
      </c>
      <c r="E2091" s="304">
        <v>80055169</v>
      </c>
      <c r="F2091" s="305">
        <v>0</v>
      </c>
      <c r="G2091" s="305" t="s">
        <v>1246</v>
      </c>
    </row>
    <row r="2092" spans="1:7" ht="15" hidden="1" thickBot="1">
      <c r="A2092" s="302">
        <v>45841</v>
      </c>
      <c r="B2092" s="304">
        <v>300000</v>
      </c>
      <c r="C2092" s="303"/>
      <c r="D2092" s="305" t="s">
        <v>1413</v>
      </c>
      <c r="E2092" s="304">
        <v>81254704</v>
      </c>
      <c r="F2092" s="305">
        <v>0</v>
      </c>
      <c r="G2092" s="305" t="s">
        <v>1246</v>
      </c>
    </row>
    <row r="2093" spans="1:7" ht="15" hidden="1" thickBot="1">
      <c r="A2093" s="302">
        <v>45841</v>
      </c>
      <c r="B2093" s="304">
        <v>299174</v>
      </c>
      <c r="C2093" s="303"/>
      <c r="D2093" s="305" t="s">
        <v>1531</v>
      </c>
      <c r="E2093" s="304">
        <v>52236978</v>
      </c>
      <c r="F2093" s="305">
        <v>0</v>
      </c>
      <c r="G2093" s="305" t="s">
        <v>1246</v>
      </c>
    </row>
    <row r="2094" spans="1:7" ht="15" hidden="1" thickBot="1">
      <c r="A2094" s="302">
        <v>45841</v>
      </c>
      <c r="B2094" s="304">
        <v>282185</v>
      </c>
      <c r="C2094" s="303"/>
      <c r="D2094" s="305" t="s">
        <v>1380</v>
      </c>
      <c r="E2094" s="304">
        <v>80572298</v>
      </c>
      <c r="F2094" s="305">
        <v>62241071</v>
      </c>
      <c r="G2094" s="305" t="s">
        <v>1246</v>
      </c>
    </row>
    <row r="2095" spans="1:7" ht="15" hidden="1" thickBot="1">
      <c r="A2095" s="302">
        <v>45841</v>
      </c>
      <c r="B2095" s="304">
        <v>270000</v>
      </c>
      <c r="C2095" s="303"/>
      <c r="D2095" s="305" t="s">
        <v>1588</v>
      </c>
      <c r="E2095" s="304">
        <v>81567544</v>
      </c>
      <c r="F2095" s="305">
        <v>10072756</v>
      </c>
      <c r="G2095" s="305" t="s">
        <v>1246</v>
      </c>
    </row>
    <row r="2096" spans="1:7" ht="15" hidden="1" thickBot="1">
      <c r="A2096" s="302">
        <v>45841</v>
      </c>
      <c r="B2096" s="304">
        <v>249995</v>
      </c>
      <c r="C2096" s="303"/>
      <c r="D2096" s="305" t="s">
        <v>1441</v>
      </c>
      <c r="E2096" s="304">
        <v>80954704</v>
      </c>
      <c r="F2096" s="305">
        <v>0</v>
      </c>
      <c r="G2096" s="305" t="s">
        <v>1246</v>
      </c>
    </row>
    <row r="2097" spans="1:7" ht="15" hidden="1" thickBot="1">
      <c r="A2097" s="302">
        <v>45841</v>
      </c>
      <c r="B2097" s="304">
        <v>234944</v>
      </c>
      <c r="C2097" s="303"/>
      <c r="D2097" s="305" t="s">
        <v>1410</v>
      </c>
      <c r="E2097" s="304">
        <v>80290113</v>
      </c>
      <c r="F2097" s="305">
        <v>0</v>
      </c>
      <c r="G2097" s="305" t="s">
        <v>1246</v>
      </c>
    </row>
    <row r="2098" spans="1:7" ht="15" hidden="1" thickBot="1">
      <c r="A2098" s="302">
        <v>45841</v>
      </c>
      <c r="B2098" s="304">
        <v>224494</v>
      </c>
      <c r="C2098" s="303"/>
      <c r="D2098" s="305" t="s">
        <v>1410</v>
      </c>
      <c r="E2098" s="304">
        <v>76209029</v>
      </c>
      <c r="F2098" s="305">
        <v>0</v>
      </c>
      <c r="G2098" s="305" t="s">
        <v>1246</v>
      </c>
    </row>
    <row r="2099" spans="1:7" ht="15" hidden="1" thickBot="1">
      <c r="A2099" s="302">
        <v>45841</v>
      </c>
      <c r="B2099" s="304">
        <v>159948</v>
      </c>
      <c r="C2099" s="303"/>
      <c r="D2099" s="305" t="s">
        <v>1423</v>
      </c>
      <c r="E2099" s="304">
        <v>79644535</v>
      </c>
      <c r="F2099" s="305">
        <v>95308244</v>
      </c>
      <c r="G2099" s="305" t="s">
        <v>1246</v>
      </c>
    </row>
    <row r="2100" spans="1:7" ht="15" hidden="1" thickBot="1">
      <c r="A2100" s="302">
        <v>45841</v>
      </c>
      <c r="B2100" s="304">
        <v>132411</v>
      </c>
      <c r="C2100" s="303"/>
      <c r="D2100" s="305" t="s">
        <v>1504</v>
      </c>
      <c r="E2100" s="304">
        <v>80704709</v>
      </c>
      <c r="F2100" s="305">
        <v>71659127</v>
      </c>
      <c r="G2100" s="305" t="s">
        <v>1246</v>
      </c>
    </row>
    <row r="2101" spans="1:7" ht="15" hidden="1" thickBot="1">
      <c r="A2101" s="302">
        <v>45841</v>
      </c>
      <c r="B2101" s="304">
        <v>129130</v>
      </c>
      <c r="C2101" s="303"/>
      <c r="D2101" s="305" t="s">
        <v>1517</v>
      </c>
      <c r="E2101" s="304">
        <v>69457844</v>
      </c>
      <c r="F2101" s="305">
        <v>0</v>
      </c>
      <c r="G2101" s="305" t="s">
        <v>1246</v>
      </c>
    </row>
    <row r="2102" spans="1:7" ht="15" hidden="1" thickBot="1">
      <c r="A2102" s="302">
        <v>45841</v>
      </c>
      <c r="B2102" s="304">
        <v>27370</v>
      </c>
      <c r="C2102" s="303"/>
      <c r="D2102" s="305" t="s">
        <v>1357</v>
      </c>
      <c r="E2102" s="304">
        <v>81297544</v>
      </c>
      <c r="F2102" s="305">
        <v>0</v>
      </c>
      <c r="G2102" s="305" t="s">
        <v>1246</v>
      </c>
    </row>
    <row r="2103" spans="1:7" ht="15" hidden="1" thickBot="1">
      <c r="A2103" s="302">
        <v>45841</v>
      </c>
      <c r="B2103" s="304">
        <v>18188</v>
      </c>
      <c r="C2103" s="303"/>
      <c r="D2103" s="305" t="s">
        <v>1520</v>
      </c>
      <c r="E2103" s="304">
        <v>71771580</v>
      </c>
      <c r="F2103" s="305">
        <v>0</v>
      </c>
      <c r="G2103" s="305" t="s">
        <v>1246</v>
      </c>
    </row>
    <row r="2104" spans="1:7" ht="15" hidden="1" thickBot="1">
      <c r="A2104" s="302">
        <v>45841</v>
      </c>
      <c r="B2104" s="304">
        <v>12833</v>
      </c>
      <c r="C2104" s="303"/>
      <c r="D2104" s="305" t="s">
        <v>1520</v>
      </c>
      <c r="E2104" s="304">
        <v>71784413</v>
      </c>
      <c r="F2104" s="305">
        <v>0</v>
      </c>
      <c r="G2104" s="305" t="s">
        <v>1246</v>
      </c>
    </row>
    <row r="2105" spans="1:7" ht="15" hidden="1" thickBot="1">
      <c r="A2105" s="302">
        <v>45841</v>
      </c>
      <c r="B2105" s="304">
        <v>8005</v>
      </c>
      <c r="C2105" s="303"/>
      <c r="D2105" s="305" t="s">
        <v>1313</v>
      </c>
      <c r="E2105" s="304">
        <v>81262709</v>
      </c>
      <c r="F2105" s="305">
        <v>0</v>
      </c>
      <c r="G2105" s="305" t="s">
        <v>1246</v>
      </c>
    </row>
    <row r="2106" spans="1:7" ht="15" hidden="1" thickBot="1">
      <c r="A2106" s="302">
        <v>45841</v>
      </c>
      <c r="B2106" s="304">
        <v>7465</v>
      </c>
      <c r="C2106" s="303"/>
      <c r="D2106" s="305" t="s">
        <v>1313</v>
      </c>
      <c r="E2106" s="304">
        <v>81270174</v>
      </c>
      <c r="F2106" s="305">
        <v>0</v>
      </c>
      <c r="G2106" s="305" t="s">
        <v>1246</v>
      </c>
    </row>
    <row r="2107" spans="1:7" ht="15" hidden="1" thickBot="1">
      <c r="A2107" s="302">
        <v>45841</v>
      </c>
      <c r="B2107" s="304">
        <v>3739</v>
      </c>
      <c r="C2107" s="303"/>
      <c r="D2107" s="305" t="s">
        <v>1520</v>
      </c>
      <c r="E2107" s="304">
        <v>71753392</v>
      </c>
      <c r="F2107" s="305">
        <v>0</v>
      </c>
      <c r="G2107" s="305" t="s">
        <v>1246</v>
      </c>
    </row>
    <row r="2108" spans="1:7" ht="15" hidden="1" thickBot="1">
      <c r="A2108" s="302">
        <v>45841</v>
      </c>
      <c r="B2108" s="304">
        <v>2697</v>
      </c>
      <c r="C2108" s="303"/>
      <c r="D2108" s="305" t="s">
        <v>1290</v>
      </c>
      <c r="E2108" s="304">
        <v>79647232</v>
      </c>
      <c r="F2108" s="305">
        <v>0</v>
      </c>
      <c r="G2108" s="305" t="s">
        <v>1246</v>
      </c>
    </row>
    <row r="2109" spans="1:7" ht="15" hidden="1" thickBot="1">
      <c r="A2109" s="302">
        <v>45842</v>
      </c>
      <c r="B2109" s="303"/>
      <c r="C2109" s="304">
        <v>975628</v>
      </c>
      <c r="D2109" s="305" t="s">
        <v>1589</v>
      </c>
      <c r="E2109" s="304">
        <v>51937804</v>
      </c>
      <c r="F2109" s="305">
        <v>16001210</v>
      </c>
      <c r="G2109" s="305" t="s">
        <v>1246</v>
      </c>
    </row>
    <row r="2110" spans="1:7" ht="15" hidden="1" thickBot="1">
      <c r="A2110" s="302">
        <v>45845</v>
      </c>
      <c r="B2110" s="303"/>
      <c r="C2110" s="304">
        <v>1195902</v>
      </c>
      <c r="D2110" s="305" t="s">
        <v>1590</v>
      </c>
      <c r="E2110" s="304">
        <v>46476777</v>
      </c>
      <c r="F2110" s="305">
        <v>28000013</v>
      </c>
      <c r="G2110" s="305" t="s">
        <v>1246</v>
      </c>
    </row>
    <row r="2111" spans="1:7" ht="15" hidden="1" thickBot="1">
      <c r="A2111" s="302">
        <v>45845</v>
      </c>
      <c r="B2111" s="303"/>
      <c r="C2111" s="304">
        <v>635778</v>
      </c>
      <c r="D2111" s="305" t="s">
        <v>1591</v>
      </c>
      <c r="E2111" s="304">
        <v>47672679</v>
      </c>
      <c r="F2111" s="305">
        <v>0</v>
      </c>
      <c r="G2111" s="305" t="s">
        <v>1326</v>
      </c>
    </row>
    <row r="2112" spans="1:7" ht="15" hidden="1" thickBot="1">
      <c r="A2112" s="302">
        <v>45845</v>
      </c>
      <c r="B2112" s="304">
        <v>4506183</v>
      </c>
      <c r="C2112" s="303"/>
      <c r="D2112" s="305" t="s">
        <v>1383</v>
      </c>
      <c r="E2112" s="304">
        <v>50982960</v>
      </c>
      <c r="F2112" s="305">
        <v>0</v>
      </c>
      <c r="G2112" s="305" t="s">
        <v>1246</v>
      </c>
    </row>
    <row r="2113" spans="1:7" ht="15" hidden="1" thickBot="1">
      <c r="A2113" s="302">
        <v>45845</v>
      </c>
      <c r="B2113" s="304">
        <v>1195902</v>
      </c>
      <c r="C2113" s="303"/>
      <c r="D2113" s="305" t="s">
        <v>1467</v>
      </c>
      <c r="E2113" s="304">
        <v>52178862</v>
      </c>
      <c r="F2113" s="305">
        <v>4846885</v>
      </c>
      <c r="G2113" s="305" t="s">
        <v>1246</v>
      </c>
    </row>
    <row r="2114" spans="1:7" ht="15" hidden="1" thickBot="1">
      <c r="A2114" s="302">
        <v>45845</v>
      </c>
      <c r="B2114" s="304">
        <v>364570</v>
      </c>
      <c r="C2114" s="303"/>
      <c r="D2114" s="305" t="s">
        <v>1383</v>
      </c>
      <c r="E2114" s="304">
        <v>52843432</v>
      </c>
      <c r="F2114" s="305">
        <v>0</v>
      </c>
      <c r="G2114" s="305" t="s">
        <v>1246</v>
      </c>
    </row>
    <row r="2115" spans="1:7" ht="15" hidden="1" thickBot="1">
      <c r="A2115" s="302">
        <v>45845</v>
      </c>
      <c r="B2115" s="304">
        <v>300000</v>
      </c>
      <c r="C2115" s="303"/>
      <c r="D2115" s="305" t="s">
        <v>1413</v>
      </c>
      <c r="E2115" s="304">
        <v>52478862</v>
      </c>
      <c r="F2115" s="305">
        <v>0</v>
      </c>
      <c r="G2115" s="305" t="s">
        <v>1246</v>
      </c>
    </row>
    <row r="2116" spans="1:7" ht="15" hidden="1" thickBot="1">
      <c r="A2116" s="302">
        <v>45845</v>
      </c>
      <c r="B2116" s="304">
        <v>70000</v>
      </c>
      <c r="C2116" s="303"/>
      <c r="D2116" s="305" t="s">
        <v>1306</v>
      </c>
      <c r="E2116" s="304">
        <v>52913432</v>
      </c>
      <c r="F2116" s="305">
        <v>0</v>
      </c>
      <c r="G2116" s="305" t="s">
        <v>1246</v>
      </c>
    </row>
    <row r="2117" spans="1:7" ht="15" hidden="1" thickBot="1">
      <c r="A2117" s="302">
        <v>45846</v>
      </c>
      <c r="B2117" s="304">
        <v>71813</v>
      </c>
      <c r="C2117" s="303"/>
      <c r="D2117" s="305" t="s">
        <v>1478</v>
      </c>
      <c r="E2117" s="304">
        <v>48245428</v>
      </c>
      <c r="F2117" s="305">
        <v>72245806</v>
      </c>
      <c r="G2117" s="305" t="s">
        <v>1246</v>
      </c>
    </row>
    <row r="2118" spans="1:7" ht="15" hidden="1" thickBot="1">
      <c r="A2118" s="302">
        <v>45846</v>
      </c>
      <c r="B2118" s="304">
        <v>52799</v>
      </c>
      <c r="C2118" s="303"/>
      <c r="D2118" s="305" t="s">
        <v>1478</v>
      </c>
      <c r="E2118" s="304">
        <v>48298227</v>
      </c>
      <c r="F2118" s="305">
        <v>72245806</v>
      </c>
      <c r="G2118" s="305" t="s">
        <v>1246</v>
      </c>
    </row>
    <row r="2119" spans="1:7" ht="15" hidden="1" thickBot="1">
      <c r="A2119" s="302">
        <v>45846</v>
      </c>
      <c r="B2119" s="304">
        <v>10230</v>
      </c>
      <c r="C2119" s="303"/>
      <c r="D2119" s="305" t="s">
        <v>1582</v>
      </c>
      <c r="E2119" s="304">
        <v>48308457</v>
      </c>
      <c r="F2119" s="305">
        <v>72899709</v>
      </c>
      <c r="G2119" s="305" t="s">
        <v>1246</v>
      </c>
    </row>
    <row r="2120" spans="1:7" ht="15" hidden="1" thickBot="1">
      <c r="A2120" s="302">
        <v>45847</v>
      </c>
      <c r="B2120" s="304">
        <v>6096270</v>
      </c>
      <c r="C2120" s="303"/>
      <c r="D2120" s="305" t="s">
        <v>1387</v>
      </c>
      <c r="E2120" s="304">
        <v>44536359</v>
      </c>
      <c r="F2120" s="305">
        <v>1702947</v>
      </c>
      <c r="G2120" s="305" t="s">
        <v>1246</v>
      </c>
    </row>
    <row r="2121" spans="1:7" ht="15" hidden="1" thickBot="1">
      <c r="A2121" s="302">
        <v>45847</v>
      </c>
      <c r="B2121" s="304">
        <v>2094162</v>
      </c>
      <c r="C2121" s="303"/>
      <c r="D2121" s="305" t="s">
        <v>1304</v>
      </c>
      <c r="E2121" s="304">
        <v>33702218</v>
      </c>
      <c r="F2121" s="305">
        <v>0</v>
      </c>
      <c r="G2121" s="305" t="s">
        <v>1246</v>
      </c>
    </row>
    <row r="2122" spans="1:7" ht="15" hidden="1" thickBot="1">
      <c r="A2122" s="302">
        <v>45847</v>
      </c>
      <c r="B2122" s="304">
        <v>1814776</v>
      </c>
      <c r="C2122" s="303"/>
      <c r="D2122" s="305" t="s">
        <v>1467</v>
      </c>
      <c r="E2122" s="304">
        <v>38440089</v>
      </c>
      <c r="F2122" s="305">
        <v>4846885</v>
      </c>
      <c r="G2122" s="305" t="s">
        <v>1246</v>
      </c>
    </row>
    <row r="2123" spans="1:7" ht="15" hidden="1" thickBot="1">
      <c r="A2123" s="302">
        <v>45847</v>
      </c>
      <c r="B2123" s="304">
        <v>1310307</v>
      </c>
      <c r="C2123" s="303"/>
      <c r="D2123" s="305" t="s">
        <v>1468</v>
      </c>
      <c r="E2123" s="304">
        <v>35012525</v>
      </c>
      <c r="F2123" s="305">
        <v>0</v>
      </c>
      <c r="G2123" s="305" t="s">
        <v>1246</v>
      </c>
    </row>
    <row r="2124" spans="1:7" ht="15" hidden="1" thickBot="1">
      <c r="A2124" s="302">
        <v>45847</v>
      </c>
      <c r="B2124" s="304">
        <v>832875</v>
      </c>
      <c r="C2124" s="303"/>
      <c r="D2124" s="305" t="s">
        <v>1410</v>
      </c>
      <c r="E2124" s="304">
        <v>46260104</v>
      </c>
      <c r="F2124" s="305">
        <v>0</v>
      </c>
      <c r="G2124" s="305" t="s">
        <v>1246</v>
      </c>
    </row>
    <row r="2125" spans="1:7" ht="15" hidden="1" thickBot="1">
      <c r="A2125" s="302">
        <v>45847</v>
      </c>
      <c r="B2125" s="304">
        <v>728973</v>
      </c>
      <c r="C2125" s="303"/>
      <c r="D2125" s="305" t="s">
        <v>1457</v>
      </c>
      <c r="E2125" s="304">
        <v>46989077</v>
      </c>
      <c r="F2125" s="305">
        <v>0</v>
      </c>
      <c r="G2125" s="305" t="s">
        <v>1246</v>
      </c>
    </row>
    <row r="2126" spans="1:7" ht="15" hidden="1" thickBot="1">
      <c r="A2126" s="302">
        <v>45847</v>
      </c>
      <c r="B2126" s="304">
        <v>615718</v>
      </c>
      <c r="C2126" s="303"/>
      <c r="D2126" s="305" t="s">
        <v>1404</v>
      </c>
      <c r="E2126" s="304">
        <v>45427229</v>
      </c>
      <c r="F2126" s="305">
        <v>0</v>
      </c>
      <c r="G2126" s="305" t="s">
        <v>1246</v>
      </c>
    </row>
    <row r="2127" spans="1:7" ht="15" hidden="1" thickBot="1">
      <c r="A2127" s="302">
        <v>45847</v>
      </c>
      <c r="B2127" s="304">
        <v>583904</v>
      </c>
      <c r="C2127" s="303"/>
      <c r="D2127" s="305" t="s">
        <v>1435</v>
      </c>
      <c r="E2127" s="304">
        <v>35596429</v>
      </c>
      <c r="F2127" s="305">
        <v>0</v>
      </c>
      <c r="G2127" s="305" t="s">
        <v>1246</v>
      </c>
    </row>
    <row r="2128" spans="1:7" ht="15" hidden="1" thickBot="1">
      <c r="A2128" s="302">
        <v>45847</v>
      </c>
      <c r="B2128" s="304">
        <v>563010</v>
      </c>
      <c r="C2128" s="303"/>
      <c r="D2128" s="305" t="s">
        <v>1404</v>
      </c>
      <c r="E2128" s="304">
        <v>36159439</v>
      </c>
      <c r="F2128" s="305">
        <v>0</v>
      </c>
      <c r="G2128" s="305" t="s">
        <v>1246</v>
      </c>
    </row>
    <row r="2129" spans="1:7" ht="15" hidden="1" thickBot="1">
      <c r="A2129" s="302">
        <v>45847</v>
      </c>
      <c r="B2129" s="304">
        <v>473472</v>
      </c>
      <c r="C2129" s="303"/>
      <c r="D2129" s="305" t="s">
        <v>1303</v>
      </c>
      <c r="E2129" s="304">
        <v>47462549</v>
      </c>
      <c r="F2129" s="305">
        <v>0</v>
      </c>
      <c r="G2129" s="305" t="s">
        <v>1246</v>
      </c>
    </row>
    <row r="2130" spans="1:7" ht="15" hidden="1" thickBot="1">
      <c r="A2130" s="302">
        <v>45847</v>
      </c>
      <c r="B2130" s="304">
        <v>300000</v>
      </c>
      <c r="C2130" s="303"/>
      <c r="D2130" s="305" t="s">
        <v>1413</v>
      </c>
      <c r="E2130" s="304">
        <v>48173615</v>
      </c>
      <c r="F2130" s="305">
        <v>0</v>
      </c>
      <c r="G2130" s="305" t="s">
        <v>1246</v>
      </c>
    </row>
    <row r="2131" spans="1:7" ht="15" hidden="1" thickBot="1">
      <c r="A2131" s="302">
        <v>45847</v>
      </c>
      <c r="B2131" s="304">
        <v>275152</v>
      </c>
      <c r="C2131" s="303"/>
      <c r="D2131" s="305" t="s">
        <v>1504</v>
      </c>
      <c r="E2131" s="304">
        <v>44811511</v>
      </c>
      <c r="F2131" s="305">
        <v>71659127</v>
      </c>
      <c r="G2131" s="305" t="s">
        <v>1246</v>
      </c>
    </row>
    <row r="2132" spans="1:7" ht="15" hidden="1" thickBot="1">
      <c r="A2132" s="302">
        <v>45847</v>
      </c>
      <c r="B2132" s="304">
        <v>249948</v>
      </c>
      <c r="C2132" s="303"/>
      <c r="D2132" s="305" t="s">
        <v>1302</v>
      </c>
      <c r="E2132" s="304">
        <v>36625313</v>
      </c>
      <c r="F2132" s="305">
        <v>25709179</v>
      </c>
      <c r="G2132" s="305" t="s">
        <v>1246</v>
      </c>
    </row>
    <row r="2133" spans="1:7" ht="15" hidden="1" thickBot="1">
      <c r="A2133" s="302">
        <v>45847</v>
      </c>
      <c r="B2133" s="304">
        <v>215926</v>
      </c>
      <c r="C2133" s="303"/>
      <c r="D2133" s="305" t="s">
        <v>1404</v>
      </c>
      <c r="E2133" s="304">
        <v>36375365</v>
      </c>
      <c r="F2133" s="305">
        <v>0</v>
      </c>
      <c r="G2133" s="305" t="s">
        <v>1246</v>
      </c>
    </row>
    <row r="2134" spans="1:7" ht="15" hidden="1" thickBot="1">
      <c r="A2134" s="302">
        <v>45847</v>
      </c>
      <c r="B2134" s="304">
        <v>179901</v>
      </c>
      <c r="C2134" s="303"/>
      <c r="D2134" s="305" t="s">
        <v>1312</v>
      </c>
      <c r="E2134" s="304">
        <v>47642450</v>
      </c>
      <c r="F2134" s="305">
        <v>0</v>
      </c>
      <c r="G2134" s="305" t="s">
        <v>1246</v>
      </c>
    </row>
    <row r="2135" spans="1:7" ht="15" hidden="1" thickBot="1">
      <c r="A2135" s="302">
        <v>45847</v>
      </c>
      <c r="B2135" s="304">
        <v>174900</v>
      </c>
      <c r="C2135" s="303"/>
      <c r="D2135" s="305" t="s">
        <v>1312</v>
      </c>
      <c r="E2135" s="304">
        <v>47817350</v>
      </c>
      <c r="F2135" s="305">
        <v>0</v>
      </c>
      <c r="G2135" s="305" t="s">
        <v>1246</v>
      </c>
    </row>
    <row r="2136" spans="1:7" ht="15" hidden="1" thickBot="1">
      <c r="A2136" s="302">
        <v>45847</v>
      </c>
      <c r="B2136" s="304">
        <v>107943</v>
      </c>
      <c r="C2136" s="303"/>
      <c r="D2136" s="305" t="s">
        <v>1447</v>
      </c>
      <c r="E2136" s="304">
        <v>31608056</v>
      </c>
      <c r="F2136" s="305">
        <v>0</v>
      </c>
      <c r="G2136" s="305" t="s">
        <v>1246</v>
      </c>
    </row>
    <row r="2137" spans="1:7" ht="15" hidden="1" thickBot="1">
      <c r="A2137" s="302">
        <v>45847</v>
      </c>
      <c r="B2137" s="304">
        <v>56265</v>
      </c>
      <c r="C2137" s="303"/>
      <c r="D2137" s="305" t="s">
        <v>1467</v>
      </c>
      <c r="E2137" s="304">
        <v>47873615</v>
      </c>
      <c r="F2137" s="305">
        <v>4846885</v>
      </c>
      <c r="G2137" s="305" t="s">
        <v>1246</v>
      </c>
    </row>
    <row r="2138" spans="1:7" ht="15" hidden="1" thickBot="1">
      <c r="A2138" s="302">
        <v>45848</v>
      </c>
      <c r="B2138" s="303"/>
      <c r="C2138" s="304">
        <v>50000000</v>
      </c>
      <c r="D2138" s="305" t="s">
        <v>1426</v>
      </c>
      <c r="E2138" s="304">
        <v>77041516</v>
      </c>
      <c r="F2138" s="305">
        <v>0</v>
      </c>
      <c r="G2138" s="305" t="s">
        <v>1246</v>
      </c>
    </row>
    <row r="2139" spans="1:7" ht="15" hidden="1" thickBot="1">
      <c r="A2139" s="302">
        <v>45848</v>
      </c>
      <c r="B2139" s="303"/>
      <c r="C2139" s="304">
        <v>49428428</v>
      </c>
      <c r="D2139" s="305" t="s">
        <v>1426</v>
      </c>
      <c r="E2139" s="304">
        <v>27613088</v>
      </c>
      <c r="F2139" s="305">
        <v>0</v>
      </c>
      <c r="G2139" s="305" t="s">
        <v>1246</v>
      </c>
    </row>
    <row r="2140" spans="1:7" ht="15" hidden="1" thickBot="1">
      <c r="A2140" s="302">
        <v>45848</v>
      </c>
      <c r="B2140" s="304">
        <v>3688356</v>
      </c>
      <c r="C2140" s="303"/>
      <c r="D2140" s="305" t="s">
        <v>1567</v>
      </c>
      <c r="E2140" s="304">
        <v>31301444</v>
      </c>
      <c r="F2140" s="305">
        <v>388415913</v>
      </c>
      <c r="G2140" s="305" t="s">
        <v>1246</v>
      </c>
    </row>
    <row r="2141" spans="1:7" ht="15" hidden="1" thickBot="1">
      <c r="A2141" s="302">
        <v>45848</v>
      </c>
      <c r="B2141" s="304">
        <v>144240</v>
      </c>
      <c r="C2141" s="303"/>
      <c r="D2141" s="305" t="s">
        <v>1592</v>
      </c>
      <c r="E2141" s="304">
        <v>31488123</v>
      </c>
      <c r="F2141" s="305">
        <v>72372620</v>
      </c>
      <c r="G2141" s="305" t="s">
        <v>1246</v>
      </c>
    </row>
    <row r="2142" spans="1:7" ht="15" hidden="1" thickBot="1">
      <c r="A2142" s="302">
        <v>45848</v>
      </c>
      <c r="B2142" s="304">
        <v>42439</v>
      </c>
      <c r="C2142" s="303"/>
      <c r="D2142" s="305" t="s">
        <v>1478</v>
      </c>
      <c r="E2142" s="304">
        <v>31343883</v>
      </c>
      <c r="F2142" s="305">
        <v>72245806</v>
      </c>
      <c r="G2142" s="305" t="s">
        <v>1246</v>
      </c>
    </row>
    <row r="2143" spans="1:7" ht="15" hidden="1" thickBot="1">
      <c r="A2143" s="302">
        <v>45848</v>
      </c>
      <c r="B2143" s="304">
        <v>11990</v>
      </c>
      <c r="C2143" s="303"/>
      <c r="D2143" s="305" t="s">
        <v>1582</v>
      </c>
      <c r="E2143" s="304">
        <v>31500113</v>
      </c>
      <c r="F2143" s="305">
        <v>72899709</v>
      </c>
      <c r="G2143" s="305" t="s">
        <v>1246</v>
      </c>
    </row>
    <row r="2144" spans="1:7" ht="15" hidden="1" thickBot="1">
      <c r="A2144" s="302">
        <v>45849</v>
      </c>
      <c r="B2144" s="303"/>
      <c r="C2144" s="304">
        <v>57366</v>
      </c>
      <c r="D2144" s="305" t="s">
        <v>1593</v>
      </c>
      <c r="E2144" s="304">
        <v>115913395</v>
      </c>
      <c r="F2144" s="305">
        <v>0</v>
      </c>
      <c r="G2144" s="305" t="s">
        <v>1248</v>
      </c>
    </row>
    <row r="2145" spans="1:7" ht="15" hidden="1" thickBot="1">
      <c r="A2145" s="302">
        <v>45849</v>
      </c>
      <c r="B2145" s="303"/>
      <c r="C2145" s="304">
        <v>34271</v>
      </c>
      <c r="D2145" s="305" t="s">
        <v>1526</v>
      </c>
      <c r="E2145" s="304">
        <v>115994953</v>
      </c>
      <c r="F2145" s="305">
        <v>0</v>
      </c>
      <c r="G2145" s="305" t="s">
        <v>1248</v>
      </c>
    </row>
    <row r="2146" spans="1:7" ht="15" hidden="1" thickBot="1">
      <c r="A2146" s="302">
        <v>45849</v>
      </c>
      <c r="B2146" s="303"/>
      <c r="C2146" s="304">
        <v>24192</v>
      </c>
      <c r="D2146" s="305" t="s">
        <v>1489</v>
      </c>
      <c r="E2146" s="304">
        <v>115970761</v>
      </c>
      <c r="F2146" s="305">
        <v>0</v>
      </c>
      <c r="G2146" s="305" t="s">
        <v>1248</v>
      </c>
    </row>
    <row r="2147" spans="1:7" ht="15" hidden="1" thickBot="1">
      <c r="A2147" s="302">
        <v>45849</v>
      </c>
      <c r="B2147" s="304">
        <v>7000000</v>
      </c>
      <c r="C2147" s="303"/>
      <c r="D2147" s="305" t="s">
        <v>1293</v>
      </c>
      <c r="E2147" s="304">
        <v>127041516</v>
      </c>
      <c r="F2147" s="305">
        <v>0</v>
      </c>
      <c r="G2147" s="305" t="s">
        <v>1246</v>
      </c>
    </row>
    <row r="2148" spans="1:7" ht="15" hidden="1" thickBot="1">
      <c r="A2148" s="302">
        <v>45849</v>
      </c>
      <c r="B2148" s="304">
        <v>4128121</v>
      </c>
      <c r="C2148" s="303"/>
      <c r="D2148" s="305" t="s">
        <v>1293</v>
      </c>
      <c r="E2148" s="304">
        <v>120041516</v>
      </c>
      <c r="F2148" s="305">
        <v>0</v>
      </c>
      <c r="G2148" s="305" t="s">
        <v>1246</v>
      </c>
    </row>
    <row r="2149" spans="1:7" ht="15" hidden="1" thickBot="1">
      <c r="A2149" s="302">
        <v>45852</v>
      </c>
      <c r="B2149" s="304">
        <v>3909099</v>
      </c>
      <c r="C2149" s="303"/>
      <c r="D2149" s="305" t="s">
        <v>1383</v>
      </c>
      <c r="E2149" s="304">
        <v>116029224</v>
      </c>
      <c r="F2149" s="305">
        <v>0</v>
      </c>
      <c r="G2149" s="305" t="s">
        <v>1246</v>
      </c>
    </row>
    <row r="2150" spans="1:7" ht="15" hidden="1" thickBot="1">
      <c r="A2150" s="302">
        <v>45852</v>
      </c>
      <c r="B2150" s="304">
        <v>1540000</v>
      </c>
      <c r="C2150" s="303"/>
      <c r="D2150" s="305" t="s">
        <v>1306</v>
      </c>
      <c r="E2150" s="304">
        <v>110763458</v>
      </c>
      <c r="F2150" s="305">
        <v>0</v>
      </c>
      <c r="G2150" s="305" t="s">
        <v>1246</v>
      </c>
    </row>
    <row r="2151" spans="1:7" ht="15" hidden="1" thickBot="1">
      <c r="A2151" s="302">
        <v>45852</v>
      </c>
      <c r="B2151" s="304">
        <v>1047667</v>
      </c>
      <c r="C2151" s="303"/>
      <c r="D2151" s="305" t="s">
        <v>1300</v>
      </c>
      <c r="E2151" s="304">
        <v>112120125</v>
      </c>
      <c r="F2151" s="305">
        <v>0</v>
      </c>
      <c r="G2151" s="305" t="s">
        <v>1246</v>
      </c>
    </row>
    <row r="2152" spans="1:7" ht="15" hidden="1" thickBot="1">
      <c r="A2152" s="302">
        <v>45852</v>
      </c>
      <c r="B2152" s="304">
        <v>300000</v>
      </c>
      <c r="C2152" s="303"/>
      <c r="D2152" s="305" t="s">
        <v>1413</v>
      </c>
      <c r="E2152" s="304">
        <v>111063458</v>
      </c>
      <c r="F2152" s="305">
        <v>0</v>
      </c>
      <c r="G2152" s="305" t="s">
        <v>1246</v>
      </c>
    </row>
    <row r="2153" spans="1:7" ht="15" hidden="1" thickBot="1">
      <c r="A2153" s="302">
        <v>45852</v>
      </c>
      <c r="B2153" s="304">
        <v>9000</v>
      </c>
      <c r="C2153" s="303"/>
      <c r="D2153" s="305" t="s">
        <v>1312</v>
      </c>
      <c r="E2153" s="304">
        <v>111072458</v>
      </c>
      <c r="F2153" s="305">
        <v>0</v>
      </c>
      <c r="G2153" s="305" t="s">
        <v>1246</v>
      </c>
    </row>
    <row r="2154" spans="1:7" ht="15" hidden="1" thickBot="1">
      <c r="A2154" s="302">
        <v>45855</v>
      </c>
      <c r="B2154" s="304">
        <v>6000000</v>
      </c>
      <c r="C2154" s="303"/>
      <c r="D2154" s="305" t="s">
        <v>1288</v>
      </c>
      <c r="E2154" s="304">
        <v>99317182</v>
      </c>
      <c r="F2154" s="305">
        <v>61603875</v>
      </c>
      <c r="G2154" s="305" t="s">
        <v>1246</v>
      </c>
    </row>
    <row r="2155" spans="1:7" ht="15" hidden="1" thickBot="1">
      <c r="A2155" s="302">
        <v>45855</v>
      </c>
      <c r="B2155" s="304">
        <v>6000000</v>
      </c>
      <c r="C2155" s="303"/>
      <c r="D2155" s="305" t="s">
        <v>1288</v>
      </c>
      <c r="E2155" s="304">
        <v>93317182</v>
      </c>
      <c r="F2155" s="305">
        <v>61603875</v>
      </c>
      <c r="G2155" s="305" t="s">
        <v>1246</v>
      </c>
    </row>
    <row r="2156" spans="1:7" ht="15" hidden="1" thickBot="1">
      <c r="A2156" s="302">
        <v>45855</v>
      </c>
      <c r="B2156" s="304">
        <v>5810150</v>
      </c>
      <c r="C2156" s="303"/>
      <c r="D2156" s="305" t="s">
        <v>1288</v>
      </c>
      <c r="E2156" s="304">
        <v>87317182</v>
      </c>
      <c r="F2156" s="305">
        <v>61603875</v>
      </c>
      <c r="G2156" s="305" t="s">
        <v>1246</v>
      </c>
    </row>
    <row r="2157" spans="1:7" ht="15" hidden="1" thickBot="1">
      <c r="A2157" s="302">
        <v>45855</v>
      </c>
      <c r="B2157" s="304">
        <v>4062775</v>
      </c>
      <c r="C2157" s="303"/>
      <c r="D2157" s="305" t="s">
        <v>1332</v>
      </c>
      <c r="E2157" s="304">
        <v>105877684</v>
      </c>
      <c r="F2157" s="305">
        <v>0</v>
      </c>
      <c r="G2157" s="305" t="s">
        <v>1246</v>
      </c>
    </row>
    <row r="2158" spans="1:7" ht="15" hidden="1" thickBot="1">
      <c r="A2158" s="302">
        <v>45855</v>
      </c>
      <c r="B2158" s="304">
        <v>2684561</v>
      </c>
      <c r="C2158" s="303"/>
      <c r="D2158" s="305" t="s">
        <v>1302</v>
      </c>
      <c r="E2158" s="304">
        <v>81507032</v>
      </c>
      <c r="F2158" s="305">
        <v>25709179</v>
      </c>
      <c r="G2158" s="305" t="s">
        <v>1246</v>
      </c>
    </row>
    <row r="2159" spans="1:7" ht="15" hidden="1" thickBot="1">
      <c r="A2159" s="302">
        <v>45855</v>
      </c>
      <c r="B2159" s="304">
        <v>2094162</v>
      </c>
      <c r="C2159" s="303"/>
      <c r="D2159" s="305" t="s">
        <v>1280</v>
      </c>
      <c r="E2159" s="304">
        <v>109223458</v>
      </c>
      <c r="F2159" s="305">
        <v>0</v>
      </c>
      <c r="G2159" s="305" t="s">
        <v>1246</v>
      </c>
    </row>
    <row r="2160" spans="1:7" ht="15" hidden="1" thickBot="1">
      <c r="A2160" s="302">
        <v>45855</v>
      </c>
      <c r="B2160" s="304">
        <v>1631991</v>
      </c>
      <c r="C2160" s="303"/>
      <c r="D2160" s="305" t="s">
        <v>1302</v>
      </c>
      <c r="E2160" s="304">
        <v>101814909</v>
      </c>
      <c r="F2160" s="305">
        <v>25709179</v>
      </c>
      <c r="G2160" s="305" t="s">
        <v>1246</v>
      </c>
    </row>
    <row r="2161" spans="1:7" ht="15" hidden="1" thickBot="1">
      <c r="A2161" s="302">
        <v>45855</v>
      </c>
      <c r="B2161" s="304">
        <v>1268052</v>
      </c>
      <c r="C2161" s="303"/>
      <c r="D2161" s="305" t="s">
        <v>1410</v>
      </c>
      <c r="E2161" s="304">
        <v>78822471</v>
      </c>
      <c r="F2161" s="305">
        <v>0</v>
      </c>
      <c r="G2161" s="305" t="s">
        <v>1246</v>
      </c>
    </row>
    <row r="2162" spans="1:7" ht="15" hidden="1" thickBot="1">
      <c r="A2162" s="302">
        <v>45855</v>
      </c>
      <c r="B2162" s="304">
        <v>1007040</v>
      </c>
      <c r="C2162" s="303"/>
      <c r="D2162" s="305" t="s">
        <v>1435</v>
      </c>
      <c r="E2162" s="304">
        <v>77554419</v>
      </c>
      <c r="F2162" s="305">
        <v>0</v>
      </c>
      <c r="G2162" s="305" t="s">
        <v>1246</v>
      </c>
    </row>
    <row r="2163" spans="1:7" ht="15" hidden="1" thickBot="1">
      <c r="A2163" s="302">
        <v>45855</v>
      </c>
      <c r="B2163" s="304">
        <v>523934</v>
      </c>
      <c r="C2163" s="303"/>
      <c r="D2163" s="305" t="s">
        <v>1435</v>
      </c>
      <c r="E2163" s="304">
        <v>106805704</v>
      </c>
      <c r="F2163" s="305">
        <v>0</v>
      </c>
      <c r="G2163" s="305" t="s">
        <v>1246</v>
      </c>
    </row>
    <row r="2164" spans="1:7" ht="15" hidden="1" thickBot="1">
      <c r="A2164" s="302">
        <v>45855</v>
      </c>
      <c r="B2164" s="304">
        <v>497936</v>
      </c>
      <c r="C2164" s="303"/>
      <c r="D2164" s="305" t="s">
        <v>1447</v>
      </c>
      <c r="E2164" s="304">
        <v>99815118</v>
      </c>
      <c r="F2164" s="305">
        <v>0</v>
      </c>
      <c r="G2164" s="305" t="s">
        <v>1246</v>
      </c>
    </row>
    <row r="2165" spans="1:7" ht="15" hidden="1" thickBot="1">
      <c r="A2165" s="302">
        <v>45855</v>
      </c>
      <c r="B2165" s="304">
        <v>300000</v>
      </c>
      <c r="C2165" s="303"/>
      <c r="D2165" s="305" t="s">
        <v>1413</v>
      </c>
      <c r="E2165" s="304">
        <v>107105704</v>
      </c>
      <c r="F2165" s="305">
        <v>0</v>
      </c>
      <c r="G2165" s="305" t="s">
        <v>1246</v>
      </c>
    </row>
    <row r="2166" spans="1:7" ht="15" hidden="1" thickBot="1">
      <c r="A2166" s="302">
        <v>45855</v>
      </c>
      <c r="B2166" s="304">
        <v>192900</v>
      </c>
      <c r="C2166" s="303"/>
      <c r="D2166" s="305" t="s">
        <v>1312</v>
      </c>
      <c r="E2166" s="304">
        <v>100008018</v>
      </c>
      <c r="F2166" s="305">
        <v>0</v>
      </c>
      <c r="G2166" s="305" t="s">
        <v>1246</v>
      </c>
    </row>
    <row r="2167" spans="1:7" ht="15" hidden="1" thickBot="1">
      <c r="A2167" s="302">
        <v>45855</v>
      </c>
      <c r="B2167" s="304">
        <v>188901</v>
      </c>
      <c r="C2167" s="303"/>
      <c r="D2167" s="305" t="s">
        <v>1312</v>
      </c>
      <c r="E2167" s="304">
        <v>106281770</v>
      </c>
      <c r="F2167" s="305">
        <v>0</v>
      </c>
      <c r="G2167" s="305" t="s">
        <v>1246</v>
      </c>
    </row>
    <row r="2168" spans="1:7" ht="15" hidden="1" thickBot="1">
      <c r="A2168" s="302">
        <v>45855</v>
      </c>
      <c r="B2168" s="304">
        <v>183900</v>
      </c>
      <c r="C2168" s="303"/>
      <c r="D2168" s="305" t="s">
        <v>1312</v>
      </c>
      <c r="E2168" s="304">
        <v>106092869</v>
      </c>
      <c r="F2168" s="305">
        <v>0</v>
      </c>
      <c r="G2168" s="305" t="s">
        <v>1246</v>
      </c>
    </row>
    <row r="2169" spans="1:7" ht="15" hidden="1" thickBot="1">
      <c r="A2169" s="302">
        <v>45855</v>
      </c>
      <c r="B2169" s="304">
        <v>174900</v>
      </c>
      <c r="C2169" s="303"/>
      <c r="D2169" s="305" t="s">
        <v>1312</v>
      </c>
      <c r="E2169" s="304">
        <v>100182918</v>
      </c>
      <c r="F2169" s="305">
        <v>0</v>
      </c>
      <c r="G2169" s="305" t="s">
        <v>1246</v>
      </c>
    </row>
    <row r="2170" spans="1:7" ht="15" hidden="1" thickBot="1">
      <c r="A2170" s="302">
        <v>45855</v>
      </c>
      <c r="B2170" s="304">
        <v>31285</v>
      </c>
      <c r="C2170" s="303"/>
      <c r="D2170" s="305" t="s">
        <v>1387</v>
      </c>
      <c r="E2170" s="304">
        <v>105908969</v>
      </c>
      <c r="F2170" s="305">
        <v>1702947</v>
      </c>
      <c r="G2170" s="305" t="s">
        <v>1246</v>
      </c>
    </row>
    <row r="2171" spans="1:7" ht="15" hidden="1" thickBot="1">
      <c r="A2171" s="302">
        <v>45855</v>
      </c>
      <c r="B2171" s="304">
        <v>19992</v>
      </c>
      <c r="C2171" s="303"/>
      <c r="D2171" s="305" t="s">
        <v>1435</v>
      </c>
      <c r="E2171" s="304">
        <v>107125696</v>
      </c>
      <c r="F2171" s="305">
        <v>0</v>
      </c>
      <c r="G2171" s="305" t="s">
        <v>1246</v>
      </c>
    </row>
    <row r="2172" spans="1:7" ht="15" hidden="1" thickBot="1">
      <c r="A2172" s="302">
        <v>45855</v>
      </c>
      <c r="B2172" s="304">
        <v>3600</v>
      </c>
      <c r="C2172" s="303"/>
      <c r="D2172" s="305" t="s">
        <v>1435</v>
      </c>
      <c r="E2172" s="304">
        <v>107129296</v>
      </c>
      <c r="F2172" s="305">
        <v>0</v>
      </c>
      <c r="G2172" s="305" t="s">
        <v>1246</v>
      </c>
    </row>
    <row r="2173" spans="1:7" ht="15" hidden="1" thickBot="1">
      <c r="A2173" s="302">
        <v>45856</v>
      </c>
      <c r="B2173" s="304">
        <v>301500</v>
      </c>
      <c r="C2173" s="303"/>
      <c r="D2173" s="305" t="s">
        <v>1594</v>
      </c>
      <c r="E2173" s="304">
        <v>76547379</v>
      </c>
      <c r="F2173" s="305">
        <v>0</v>
      </c>
      <c r="G2173" s="305" t="s">
        <v>1246</v>
      </c>
    </row>
    <row r="2174" spans="1:7" ht="15" hidden="1" thickBot="1">
      <c r="A2174" s="302">
        <v>45859</v>
      </c>
      <c r="B2174" s="303"/>
      <c r="C2174" s="304">
        <v>62766362</v>
      </c>
      <c r="D2174" s="305" t="s">
        <v>1376</v>
      </c>
      <c r="E2174" s="304">
        <v>75247052</v>
      </c>
      <c r="F2174" s="305">
        <v>0</v>
      </c>
      <c r="G2174" s="305" t="s">
        <v>1326</v>
      </c>
    </row>
    <row r="2175" spans="1:7" ht="15" hidden="1" thickBot="1">
      <c r="A2175" s="302">
        <v>45859</v>
      </c>
      <c r="B2175" s="304">
        <v>3597683</v>
      </c>
      <c r="C2175" s="303"/>
      <c r="D2175" s="305" t="s">
        <v>1574</v>
      </c>
      <c r="E2175" s="304">
        <v>137987314</v>
      </c>
      <c r="F2175" s="305">
        <v>389136518</v>
      </c>
      <c r="G2175" s="305" t="s">
        <v>1246</v>
      </c>
    </row>
    <row r="2176" spans="1:7" ht="15" hidden="1" thickBot="1">
      <c r="A2176" s="302">
        <v>45859</v>
      </c>
      <c r="B2176" s="304">
        <v>458869</v>
      </c>
      <c r="C2176" s="303"/>
      <c r="D2176" s="305" t="s">
        <v>1435</v>
      </c>
      <c r="E2176" s="304">
        <v>76005921</v>
      </c>
      <c r="F2176" s="305">
        <v>0</v>
      </c>
      <c r="G2176" s="305" t="s">
        <v>1246</v>
      </c>
    </row>
    <row r="2177" spans="1:7" ht="15" hidden="1" thickBot="1">
      <c r="A2177" s="302">
        <v>45859</v>
      </c>
      <c r="B2177" s="304">
        <v>422001</v>
      </c>
      <c r="C2177" s="303"/>
      <c r="D2177" s="305" t="s">
        <v>1574</v>
      </c>
      <c r="E2177" s="304">
        <v>134389631</v>
      </c>
      <c r="F2177" s="305">
        <v>389137122</v>
      </c>
      <c r="G2177" s="305" t="s">
        <v>1246</v>
      </c>
    </row>
    <row r="2178" spans="1:7" ht="15" hidden="1" thickBot="1">
      <c r="A2178" s="302">
        <v>45859</v>
      </c>
      <c r="B2178" s="304">
        <v>300000</v>
      </c>
      <c r="C2178" s="303"/>
      <c r="D2178" s="305" t="s">
        <v>1413</v>
      </c>
      <c r="E2178" s="304">
        <v>75547052</v>
      </c>
      <c r="F2178" s="305">
        <v>0</v>
      </c>
      <c r="G2178" s="305" t="s">
        <v>1246</v>
      </c>
    </row>
    <row r="2179" spans="1:7" ht="15" hidden="1" thickBot="1">
      <c r="A2179" s="302">
        <v>45859</v>
      </c>
      <c r="B2179" s="304">
        <v>239958</v>
      </c>
      <c r="C2179" s="303"/>
      <c r="D2179" s="305" t="s">
        <v>1435</v>
      </c>
      <c r="E2179" s="304">
        <v>76245879</v>
      </c>
      <c r="F2179" s="305">
        <v>0</v>
      </c>
      <c r="G2179" s="305" t="s">
        <v>1246</v>
      </c>
    </row>
    <row r="2180" spans="1:7" ht="15" hidden="1" thickBot="1">
      <c r="A2180" s="302">
        <v>45859</v>
      </c>
      <c r="B2180" s="304">
        <v>26100</v>
      </c>
      <c r="C2180" s="303"/>
      <c r="D2180" s="305" t="s">
        <v>1595</v>
      </c>
      <c r="E2180" s="304">
        <v>138013414</v>
      </c>
      <c r="F2180" s="305">
        <v>0</v>
      </c>
      <c r="G2180" s="305" t="s">
        <v>1246</v>
      </c>
    </row>
    <row r="2181" spans="1:7" ht="15" hidden="1" thickBot="1">
      <c r="A2181" s="302">
        <v>45860</v>
      </c>
      <c r="B2181" s="303"/>
      <c r="C2181" s="304">
        <v>156286</v>
      </c>
      <c r="D2181" s="305" t="s">
        <v>1489</v>
      </c>
      <c r="E2181" s="304">
        <v>133967630</v>
      </c>
      <c r="F2181" s="305">
        <v>0</v>
      </c>
      <c r="G2181" s="305" t="s">
        <v>1248</v>
      </c>
    </row>
    <row r="2182" spans="1:7" ht="15" hidden="1" thickBot="1">
      <c r="A2182" s="302">
        <v>45860</v>
      </c>
      <c r="B2182" s="303"/>
      <c r="C2182" s="304">
        <v>9990</v>
      </c>
      <c r="D2182" s="305" t="s">
        <v>1359</v>
      </c>
      <c r="E2182" s="304">
        <v>120725856</v>
      </c>
      <c r="F2182" s="305">
        <v>745577152</v>
      </c>
      <c r="G2182" s="305" t="s">
        <v>1264</v>
      </c>
    </row>
    <row r="2183" spans="1:7" ht="15" hidden="1" thickBot="1">
      <c r="A2183" s="302">
        <v>45860</v>
      </c>
      <c r="B2183" s="304">
        <v>100376</v>
      </c>
      <c r="C2183" s="303"/>
      <c r="D2183" s="305" t="s">
        <v>1596</v>
      </c>
      <c r="E2183" s="304">
        <v>134123916</v>
      </c>
      <c r="F2183" s="305">
        <v>0</v>
      </c>
      <c r="G2183" s="305" t="s">
        <v>1246</v>
      </c>
    </row>
    <row r="2184" spans="1:7" ht="15" hidden="1" thickBot="1">
      <c r="A2184" s="302">
        <v>45861</v>
      </c>
      <c r="B2184" s="304">
        <v>7000000</v>
      </c>
      <c r="C2184" s="303"/>
      <c r="D2184" s="305" t="s">
        <v>1596</v>
      </c>
      <c r="E2184" s="304">
        <v>134023540</v>
      </c>
      <c r="F2184" s="305">
        <v>0</v>
      </c>
      <c r="G2184" s="305" t="s">
        <v>1246</v>
      </c>
    </row>
    <row r="2185" spans="1:7" ht="15" hidden="1" thickBot="1">
      <c r="A2185" s="302">
        <v>45861</v>
      </c>
      <c r="B2185" s="304">
        <v>2878402</v>
      </c>
      <c r="C2185" s="303"/>
      <c r="D2185" s="305" t="s">
        <v>1596</v>
      </c>
      <c r="E2185" s="304">
        <v>127023540</v>
      </c>
      <c r="F2185" s="305">
        <v>0</v>
      </c>
      <c r="G2185" s="305" t="s">
        <v>1246</v>
      </c>
    </row>
    <row r="2186" spans="1:7" ht="15" hidden="1" thickBot="1">
      <c r="A2186" s="302">
        <v>45861</v>
      </c>
      <c r="B2186" s="304">
        <v>1012928</v>
      </c>
      <c r="C2186" s="303"/>
      <c r="D2186" s="305" t="s">
        <v>1597</v>
      </c>
      <c r="E2186" s="304">
        <v>121738784</v>
      </c>
      <c r="F2186" s="305">
        <v>4424271</v>
      </c>
      <c r="G2186" s="305" t="s">
        <v>1246</v>
      </c>
    </row>
    <row r="2187" spans="1:7" ht="15" hidden="1" thickBot="1">
      <c r="A2187" s="302">
        <v>45861</v>
      </c>
      <c r="B2187" s="304">
        <v>655200</v>
      </c>
      <c r="C2187" s="303"/>
      <c r="D2187" s="305" t="s">
        <v>1598</v>
      </c>
      <c r="E2187" s="304">
        <v>123887618</v>
      </c>
      <c r="F2187" s="305">
        <v>0</v>
      </c>
      <c r="G2187" s="305" t="s">
        <v>1246</v>
      </c>
    </row>
    <row r="2188" spans="1:7" ht="15" hidden="1" thickBot="1">
      <c r="A2188" s="302">
        <v>45861</v>
      </c>
      <c r="B2188" s="304">
        <v>637904</v>
      </c>
      <c r="C2188" s="303"/>
      <c r="D2188" s="305" t="s">
        <v>1423</v>
      </c>
      <c r="E2188" s="304">
        <v>122376688</v>
      </c>
      <c r="F2188" s="305">
        <v>95308244</v>
      </c>
      <c r="G2188" s="305" t="s">
        <v>1246</v>
      </c>
    </row>
    <row r="2189" spans="1:7" ht="15" hidden="1" thickBot="1">
      <c r="A2189" s="302">
        <v>45861</v>
      </c>
      <c r="B2189" s="304">
        <v>555730</v>
      </c>
      <c r="C2189" s="303"/>
      <c r="D2189" s="305" t="s">
        <v>1599</v>
      </c>
      <c r="E2189" s="304">
        <v>122932418</v>
      </c>
      <c r="F2189" s="305">
        <v>401146029</v>
      </c>
      <c r="G2189" s="305" t="s">
        <v>1246</v>
      </c>
    </row>
    <row r="2190" spans="1:7" ht="15" hidden="1" thickBot="1">
      <c r="A2190" s="302">
        <v>45861</v>
      </c>
      <c r="B2190" s="304">
        <v>300000</v>
      </c>
      <c r="C2190" s="303"/>
      <c r="D2190" s="305" t="s">
        <v>1413</v>
      </c>
      <c r="E2190" s="304">
        <v>123232418</v>
      </c>
      <c r="F2190" s="305">
        <v>0</v>
      </c>
      <c r="G2190" s="305" t="s">
        <v>1246</v>
      </c>
    </row>
    <row r="2191" spans="1:7" ht="15" hidden="1" thickBot="1">
      <c r="A2191" s="302">
        <v>45861</v>
      </c>
      <c r="B2191" s="304">
        <v>247520</v>
      </c>
      <c r="C2191" s="303"/>
      <c r="D2191" s="305" t="s">
        <v>1597</v>
      </c>
      <c r="E2191" s="304">
        <v>124135138</v>
      </c>
      <c r="F2191" s="305">
        <v>4424271</v>
      </c>
      <c r="G2191" s="305" t="s">
        <v>1246</v>
      </c>
    </row>
    <row r="2192" spans="1:7" ht="15" hidden="1" thickBot="1">
      <c r="A2192" s="302">
        <v>45861</v>
      </c>
      <c r="B2192" s="304">
        <v>10000</v>
      </c>
      <c r="C2192" s="303"/>
      <c r="D2192" s="305" t="s">
        <v>1478</v>
      </c>
      <c r="E2192" s="304">
        <v>124145138</v>
      </c>
      <c r="F2192" s="305">
        <v>72245806</v>
      </c>
      <c r="G2192" s="305" t="s">
        <v>1246</v>
      </c>
    </row>
    <row r="2193" spans="1:7" ht="15" hidden="1" thickBot="1">
      <c r="A2193" s="302">
        <v>45863</v>
      </c>
      <c r="B2193" s="304">
        <v>7000000</v>
      </c>
      <c r="C2193" s="303"/>
      <c r="D2193" s="305" t="s">
        <v>1293</v>
      </c>
      <c r="E2193" s="304">
        <v>120735846</v>
      </c>
      <c r="F2193" s="305">
        <v>0</v>
      </c>
      <c r="G2193" s="305" t="s">
        <v>1246</v>
      </c>
    </row>
    <row r="2194" spans="1:7" ht="15" hidden="1" thickBot="1">
      <c r="A2194" s="302">
        <v>45863</v>
      </c>
      <c r="B2194" s="304">
        <v>7000000</v>
      </c>
      <c r="C2194" s="303"/>
      <c r="D2194" s="305" t="s">
        <v>1293</v>
      </c>
      <c r="E2194" s="304">
        <v>113735846</v>
      </c>
      <c r="F2194" s="305">
        <v>0</v>
      </c>
      <c r="G2194" s="305" t="s">
        <v>1246</v>
      </c>
    </row>
    <row r="2195" spans="1:7" ht="15" hidden="1" thickBot="1">
      <c r="A2195" s="302">
        <v>45863</v>
      </c>
      <c r="B2195" s="304">
        <v>7000000</v>
      </c>
      <c r="C2195" s="303"/>
      <c r="D2195" s="305" t="s">
        <v>1293</v>
      </c>
      <c r="E2195" s="304">
        <v>106735846</v>
      </c>
      <c r="F2195" s="305">
        <v>0</v>
      </c>
      <c r="G2195" s="305" t="s">
        <v>1246</v>
      </c>
    </row>
    <row r="2196" spans="1:7" ht="15" hidden="1" thickBot="1">
      <c r="A2196" s="302">
        <v>45863</v>
      </c>
      <c r="B2196" s="304">
        <v>2422271</v>
      </c>
      <c r="C2196" s="303"/>
      <c r="D2196" s="305" t="s">
        <v>1293</v>
      </c>
      <c r="E2196" s="304">
        <v>99735846</v>
      </c>
      <c r="F2196" s="305">
        <v>0</v>
      </c>
      <c r="G2196" s="305" t="s">
        <v>1246</v>
      </c>
    </row>
    <row r="2197" spans="1:7" ht="15" hidden="1" thickBot="1">
      <c r="A2197" s="302">
        <v>45863</v>
      </c>
      <c r="B2197" s="304">
        <v>185000</v>
      </c>
      <c r="C2197" s="303"/>
      <c r="D2197" s="305" t="s">
        <v>1600</v>
      </c>
      <c r="E2197" s="304">
        <v>97313575</v>
      </c>
      <c r="F2197" s="305">
        <v>81607982</v>
      </c>
      <c r="G2197" s="305" t="s">
        <v>1246</v>
      </c>
    </row>
    <row r="2198" spans="1:7" ht="15" hidden="1" thickBot="1">
      <c r="A2198" s="302">
        <v>45866</v>
      </c>
      <c r="B2198" s="303"/>
      <c r="C2198" s="304">
        <v>17375</v>
      </c>
      <c r="D2198" s="305" t="s">
        <v>1601</v>
      </c>
      <c r="E2198" s="304">
        <v>65484326</v>
      </c>
      <c r="F2198" s="305">
        <v>0</v>
      </c>
      <c r="G2198" s="305" t="s">
        <v>1326</v>
      </c>
    </row>
    <row r="2199" spans="1:7" ht="15" hidden="1" thickBot="1">
      <c r="A2199" s="302">
        <v>45866</v>
      </c>
      <c r="B2199" s="304">
        <v>10354698</v>
      </c>
      <c r="C2199" s="303"/>
      <c r="D2199" s="305" t="s">
        <v>1602</v>
      </c>
      <c r="E2199" s="304">
        <v>65501701</v>
      </c>
      <c r="F2199" s="305">
        <v>0</v>
      </c>
      <c r="G2199" s="305" t="s">
        <v>1326</v>
      </c>
    </row>
    <row r="2200" spans="1:7" ht="15" hidden="1" thickBot="1">
      <c r="A2200" s="302">
        <v>45866</v>
      </c>
      <c r="B2200" s="304">
        <v>7523002</v>
      </c>
      <c r="C2200" s="303"/>
      <c r="D2200" s="305" t="s">
        <v>1387</v>
      </c>
      <c r="E2200" s="304">
        <v>73404983</v>
      </c>
      <c r="F2200" s="305">
        <v>1702947</v>
      </c>
      <c r="G2200" s="305" t="s">
        <v>1246</v>
      </c>
    </row>
    <row r="2201" spans="1:7" ht="15" hidden="1" thickBot="1">
      <c r="A2201" s="302">
        <v>45866</v>
      </c>
      <c r="B2201" s="304">
        <v>5029848</v>
      </c>
      <c r="C2201" s="303"/>
      <c r="D2201" s="305" t="s">
        <v>1302</v>
      </c>
      <c r="E2201" s="304">
        <v>78535883</v>
      </c>
      <c r="F2201" s="305">
        <v>25709179</v>
      </c>
      <c r="G2201" s="305" t="s">
        <v>1246</v>
      </c>
    </row>
    <row r="2202" spans="1:7" ht="15" hidden="1" thickBot="1">
      <c r="A2202" s="302">
        <v>45866</v>
      </c>
      <c r="B2202" s="304">
        <v>4538000</v>
      </c>
      <c r="C2202" s="303"/>
      <c r="D2202" s="305" t="s">
        <v>1387</v>
      </c>
      <c r="E2202" s="304">
        <v>89336762</v>
      </c>
      <c r="F2202" s="305">
        <v>1702947</v>
      </c>
      <c r="G2202" s="305" t="s">
        <v>1246</v>
      </c>
    </row>
    <row r="2203" spans="1:7" ht="15" hidden="1" thickBot="1">
      <c r="A2203" s="302">
        <v>45866</v>
      </c>
      <c r="B2203" s="304">
        <v>2236587</v>
      </c>
      <c r="C2203" s="303"/>
      <c r="D2203" s="305" t="s">
        <v>1332</v>
      </c>
      <c r="E2203" s="304">
        <v>92040990</v>
      </c>
      <c r="F2203" s="305">
        <v>0</v>
      </c>
      <c r="G2203" s="305" t="s">
        <v>1246</v>
      </c>
    </row>
    <row r="2204" spans="1:7" ht="15" hidden="1" thickBot="1">
      <c r="A2204" s="302">
        <v>45866</v>
      </c>
      <c r="B2204" s="304">
        <v>2159880</v>
      </c>
      <c r="C2204" s="303"/>
      <c r="D2204" s="305" t="s">
        <v>1467</v>
      </c>
      <c r="E2204" s="304">
        <v>83003102</v>
      </c>
      <c r="F2204" s="305">
        <v>4846885</v>
      </c>
      <c r="G2204" s="305" t="s">
        <v>1246</v>
      </c>
    </row>
    <row r="2205" spans="1:7" ht="15" hidden="1" thickBot="1">
      <c r="A2205" s="302">
        <v>45866</v>
      </c>
      <c r="B2205" s="304">
        <v>1941223</v>
      </c>
      <c r="C2205" s="303"/>
      <c r="D2205" s="305" t="s">
        <v>1332</v>
      </c>
      <c r="E2205" s="304">
        <v>95281141</v>
      </c>
      <c r="F2205" s="305">
        <v>0</v>
      </c>
      <c r="G2205" s="305" t="s">
        <v>1246</v>
      </c>
    </row>
    <row r="2206" spans="1:7" ht="15" hidden="1" thickBot="1">
      <c r="A2206" s="302">
        <v>45866</v>
      </c>
      <c r="B2206" s="304">
        <v>1298928</v>
      </c>
      <c r="C2206" s="303"/>
      <c r="D2206" s="305" t="s">
        <v>1467</v>
      </c>
      <c r="E2206" s="304">
        <v>93339918</v>
      </c>
      <c r="F2206" s="305">
        <v>4846885</v>
      </c>
      <c r="G2206" s="305" t="s">
        <v>1246</v>
      </c>
    </row>
    <row r="2207" spans="1:7" ht="15" hidden="1" thickBot="1">
      <c r="A2207" s="302">
        <v>45866</v>
      </c>
      <c r="B2207" s="304">
        <v>1070675</v>
      </c>
      <c r="C2207" s="303"/>
      <c r="D2207" s="305" t="s">
        <v>1380</v>
      </c>
      <c r="E2207" s="304">
        <v>80843222</v>
      </c>
      <c r="F2207" s="305">
        <v>62241071</v>
      </c>
      <c r="G2207" s="305" t="s">
        <v>1246</v>
      </c>
    </row>
    <row r="2208" spans="1:7" ht="15" hidden="1" thickBot="1">
      <c r="A2208" s="302">
        <v>45866</v>
      </c>
      <c r="B2208" s="304">
        <v>1009989</v>
      </c>
      <c r="C2208" s="303"/>
      <c r="D2208" s="305" t="s">
        <v>1302</v>
      </c>
      <c r="E2208" s="304">
        <v>96291130</v>
      </c>
      <c r="F2208" s="305">
        <v>25709179</v>
      </c>
      <c r="G2208" s="305" t="s">
        <v>1246</v>
      </c>
    </row>
    <row r="2209" spans="1:7" ht="15" hidden="1" thickBot="1">
      <c r="A2209" s="302">
        <v>45866</v>
      </c>
      <c r="B2209" s="304">
        <v>685761</v>
      </c>
      <c r="C2209" s="303"/>
      <c r="D2209" s="305" t="s">
        <v>1338</v>
      </c>
      <c r="E2209" s="304">
        <v>79387368</v>
      </c>
      <c r="F2209" s="305">
        <v>0</v>
      </c>
      <c r="G2209" s="305" t="s">
        <v>1246</v>
      </c>
    </row>
    <row r="2210" spans="1:7" ht="15" hidden="1" thickBot="1">
      <c r="A2210" s="302">
        <v>45866</v>
      </c>
      <c r="B2210" s="304">
        <v>499325</v>
      </c>
      <c r="C2210" s="303"/>
      <c r="D2210" s="305" t="s">
        <v>1304</v>
      </c>
      <c r="E2210" s="304">
        <v>84798762</v>
      </c>
      <c r="F2210" s="305">
        <v>0</v>
      </c>
      <c r="G2210" s="305" t="s">
        <v>1246</v>
      </c>
    </row>
    <row r="2211" spans="1:7" ht="15" hidden="1" thickBot="1">
      <c r="A2211" s="302">
        <v>45866</v>
      </c>
      <c r="B2211" s="304">
        <v>467641</v>
      </c>
      <c r="C2211" s="303"/>
      <c r="D2211" s="305" t="s">
        <v>1319</v>
      </c>
      <c r="E2211" s="304">
        <v>89804403</v>
      </c>
      <c r="F2211" s="305">
        <v>25536754</v>
      </c>
      <c r="G2211" s="305" t="s">
        <v>1246</v>
      </c>
    </row>
    <row r="2212" spans="1:7" ht="15" hidden="1" thickBot="1">
      <c r="A2212" s="302">
        <v>45866</v>
      </c>
      <c r="B2212" s="304">
        <v>424806</v>
      </c>
      <c r="C2212" s="303"/>
      <c r="D2212" s="305" t="s">
        <v>1410</v>
      </c>
      <c r="E2212" s="304">
        <v>96828575</v>
      </c>
      <c r="F2212" s="305">
        <v>0</v>
      </c>
      <c r="G2212" s="305" t="s">
        <v>1246</v>
      </c>
    </row>
    <row r="2213" spans="1:7" ht="15" hidden="1" thickBot="1">
      <c r="A2213" s="302">
        <v>45866</v>
      </c>
      <c r="B2213" s="304">
        <v>393865</v>
      </c>
      <c r="C2213" s="303"/>
      <c r="D2213" s="305" t="s">
        <v>1410</v>
      </c>
      <c r="E2213" s="304">
        <v>84164447</v>
      </c>
      <c r="F2213" s="305">
        <v>0</v>
      </c>
      <c r="G2213" s="305" t="s">
        <v>1246</v>
      </c>
    </row>
    <row r="2214" spans="1:7" ht="15" hidden="1" thickBot="1">
      <c r="A2214" s="302">
        <v>45866</v>
      </c>
      <c r="B2214" s="304">
        <v>385179</v>
      </c>
      <c r="C2214" s="303"/>
      <c r="D2214" s="305" t="s">
        <v>1504</v>
      </c>
      <c r="E2214" s="304">
        <v>79772547</v>
      </c>
      <c r="F2214" s="305">
        <v>71659127</v>
      </c>
      <c r="G2214" s="305" t="s">
        <v>1246</v>
      </c>
    </row>
    <row r="2215" spans="1:7" ht="15" hidden="1" thickBot="1">
      <c r="A2215" s="302">
        <v>45866</v>
      </c>
      <c r="B2215" s="304">
        <v>359957</v>
      </c>
      <c r="C2215" s="303"/>
      <c r="D2215" s="305" t="s">
        <v>1332</v>
      </c>
      <c r="E2215" s="304">
        <v>65844283</v>
      </c>
      <c r="F2215" s="305">
        <v>0</v>
      </c>
      <c r="G2215" s="305" t="s">
        <v>1246</v>
      </c>
    </row>
    <row r="2216" spans="1:7" ht="15" hidden="1" thickBot="1">
      <c r="A2216" s="302">
        <v>45866</v>
      </c>
      <c r="B2216" s="304">
        <v>300000</v>
      </c>
      <c r="C2216" s="303"/>
      <c r="D2216" s="305" t="s">
        <v>1413</v>
      </c>
      <c r="E2216" s="304">
        <v>97128575</v>
      </c>
      <c r="F2216" s="305">
        <v>0</v>
      </c>
      <c r="G2216" s="305" t="s">
        <v>1246</v>
      </c>
    </row>
    <row r="2217" spans="1:7" ht="15" hidden="1" thickBot="1">
      <c r="A2217" s="302">
        <v>45866</v>
      </c>
      <c r="B2217" s="304">
        <v>279620</v>
      </c>
      <c r="C2217" s="303"/>
      <c r="D2217" s="305" t="s">
        <v>1307</v>
      </c>
      <c r="E2217" s="304">
        <v>83282722</v>
      </c>
      <c r="F2217" s="305">
        <v>61329170</v>
      </c>
      <c r="G2217" s="305" t="s">
        <v>1246</v>
      </c>
    </row>
    <row r="2218" spans="1:7" ht="15" hidden="1" thickBot="1">
      <c r="A2218" s="302">
        <v>45866</v>
      </c>
      <c r="B2218" s="304">
        <v>233821</v>
      </c>
      <c r="C2218" s="303"/>
      <c r="D2218" s="305" t="s">
        <v>1319</v>
      </c>
      <c r="E2218" s="304">
        <v>83516543</v>
      </c>
      <c r="F2218" s="305">
        <v>25536754</v>
      </c>
      <c r="G2218" s="305" t="s">
        <v>1246</v>
      </c>
    </row>
    <row r="2219" spans="1:7" ht="15" hidden="1" thickBot="1">
      <c r="A2219" s="302">
        <v>45866</v>
      </c>
      <c r="B2219" s="304">
        <v>165724</v>
      </c>
      <c r="C2219" s="303"/>
      <c r="D2219" s="305" t="s">
        <v>1387</v>
      </c>
      <c r="E2219" s="304">
        <v>78701607</v>
      </c>
      <c r="F2219" s="305">
        <v>1702947</v>
      </c>
      <c r="G2219" s="305" t="s">
        <v>1246</v>
      </c>
    </row>
    <row r="2220" spans="1:7" ht="15" hidden="1" thickBot="1">
      <c r="A2220" s="302">
        <v>45866</v>
      </c>
      <c r="B2220" s="304">
        <v>139926</v>
      </c>
      <c r="C2220" s="303"/>
      <c r="D2220" s="305" t="s">
        <v>1435</v>
      </c>
      <c r="E2220" s="304">
        <v>83770582</v>
      </c>
      <c r="F2220" s="305">
        <v>0</v>
      </c>
      <c r="G2220" s="305" t="s">
        <v>1246</v>
      </c>
    </row>
    <row r="2221" spans="1:7" ht="15" hidden="1" thickBot="1">
      <c r="A2221" s="302">
        <v>45866</v>
      </c>
      <c r="B2221" s="304">
        <v>134990</v>
      </c>
      <c r="C2221" s="303"/>
      <c r="D2221" s="305" t="s">
        <v>1410</v>
      </c>
      <c r="E2221" s="304">
        <v>84299437</v>
      </c>
      <c r="F2221" s="305">
        <v>0</v>
      </c>
      <c r="G2221" s="305" t="s">
        <v>1246</v>
      </c>
    </row>
    <row r="2222" spans="1:7" ht="15" hidden="1" thickBot="1">
      <c r="A2222" s="302">
        <v>45866</v>
      </c>
      <c r="B2222" s="304">
        <v>112639</v>
      </c>
      <c r="C2222" s="303"/>
      <c r="D2222" s="305" t="s">
        <v>1307</v>
      </c>
      <c r="E2222" s="304">
        <v>96403769</v>
      </c>
      <c r="F2222" s="305">
        <v>61329170</v>
      </c>
      <c r="G2222" s="305" t="s">
        <v>1246</v>
      </c>
    </row>
    <row r="2223" spans="1:7" ht="15" hidden="1" thickBot="1">
      <c r="A2223" s="302">
        <v>45866</v>
      </c>
      <c r="B2223" s="304">
        <v>101052</v>
      </c>
      <c r="C2223" s="303"/>
      <c r="D2223" s="305" t="s">
        <v>1410</v>
      </c>
      <c r="E2223" s="304">
        <v>73506035</v>
      </c>
      <c r="F2223" s="305">
        <v>0</v>
      </c>
      <c r="G2223" s="305" t="s">
        <v>1246</v>
      </c>
    </row>
    <row r="2224" spans="1:7" ht="15" hidden="1" thickBot="1">
      <c r="A2224" s="302">
        <v>45866</v>
      </c>
      <c r="B2224" s="304">
        <v>99170</v>
      </c>
      <c r="C2224" s="303"/>
      <c r="D2224" s="305" t="s">
        <v>1498</v>
      </c>
      <c r="E2224" s="304">
        <v>83630656</v>
      </c>
      <c r="F2224" s="305">
        <v>0</v>
      </c>
      <c r="G2224" s="305" t="s">
        <v>1246</v>
      </c>
    </row>
    <row r="2225" spans="1:7" ht="15" hidden="1" thickBot="1">
      <c r="A2225" s="302">
        <v>45866</v>
      </c>
      <c r="B2225" s="304">
        <v>37698</v>
      </c>
      <c r="C2225" s="303"/>
      <c r="D2225" s="305" t="s">
        <v>1461</v>
      </c>
      <c r="E2225" s="304">
        <v>65881981</v>
      </c>
      <c r="F2225" s="305">
        <v>0</v>
      </c>
      <c r="G2225" s="305" t="s">
        <v>1246</v>
      </c>
    </row>
    <row r="2226" spans="1:7" ht="15" hidden="1" thickBot="1">
      <c r="A2226" s="302">
        <v>45866</v>
      </c>
      <c r="B2226" s="304">
        <v>14943</v>
      </c>
      <c r="C2226" s="303"/>
      <c r="D2226" s="305" t="s">
        <v>1520</v>
      </c>
      <c r="E2226" s="304">
        <v>83531486</v>
      </c>
      <c r="F2226" s="305">
        <v>0</v>
      </c>
      <c r="G2226" s="305" t="s">
        <v>1246</v>
      </c>
    </row>
    <row r="2227" spans="1:7" ht="15" hidden="1" thickBot="1">
      <c r="A2227" s="302">
        <v>45867</v>
      </c>
      <c r="B2227" s="303"/>
      <c r="C2227" s="304">
        <v>150000</v>
      </c>
      <c r="D2227" s="305" t="s">
        <v>1526</v>
      </c>
      <c r="E2227" s="304">
        <v>54124223</v>
      </c>
      <c r="F2227" s="305">
        <v>0</v>
      </c>
      <c r="G2227" s="305" t="s">
        <v>1248</v>
      </c>
    </row>
    <row r="2228" spans="1:7" ht="15" hidden="1" thickBot="1">
      <c r="A2228" s="302">
        <v>45867</v>
      </c>
      <c r="B2228" s="303"/>
      <c r="C2228" s="304">
        <v>50000</v>
      </c>
      <c r="D2228" s="305" t="s">
        <v>1529</v>
      </c>
      <c r="E2228" s="304">
        <v>54274223</v>
      </c>
      <c r="F2228" s="305">
        <v>1120488</v>
      </c>
      <c r="G2228" s="305" t="s">
        <v>1246</v>
      </c>
    </row>
    <row r="2229" spans="1:7" ht="15" hidden="1" thickBot="1">
      <c r="A2229" s="302">
        <v>45867</v>
      </c>
      <c r="B2229" s="304">
        <v>456900</v>
      </c>
      <c r="C2229" s="303"/>
      <c r="D2229" s="305" t="s">
        <v>1345</v>
      </c>
      <c r="E2229" s="304">
        <v>54581123</v>
      </c>
      <c r="F2229" s="305">
        <v>585210517</v>
      </c>
      <c r="G2229" s="305" t="s">
        <v>1248</v>
      </c>
    </row>
    <row r="2230" spans="1:7" ht="15" hidden="1" thickBot="1">
      <c r="A2230" s="302">
        <v>45867</v>
      </c>
      <c r="B2230" s="304">
        <v>19437</v>
      </c>
      <c r="C2230" s="303"/>
      <c r="D2230" s="305" t="s">
        <v>1315</v>
      </c>
      <c r="E2230" s="304">
        <v>54890103</v>
      </c>
      <c r="F2230" s="305">
        <v>0</v>
      </c>
      <c r="G2230" s="305" t="s">
        <v>1246</v>
      </c>
    </row>
    <row r="2231" spans="1:7" ht="15" hidden="1" thickBot="1">
      <c r="A2231" s="302">
        <v>45868</v>
      </c>
      <c r="B2231" s="303"/>
      <c r="C2231" s="304">
        <v>2094162</v>
      </c>
      <c r="D2231" s="305" t="s">
        <v>1603</v>
      </c>
      <c r="E2231" s="304">
        <v>54923802</v>
      </c>
      <c r="F2231" s="305">
        <v>1120504</v>
      </c>
      <c r="G2231" s="305" t="s">
        <v>1246</v>
      </c>
    </row>
    <row r="2232" spans="1:7" ht="15" hidden="1" thickBot="1">
      <c r="A2232" s="302">
        <v>45868</v>
      </c>
      <c r="B2232" s="303"/>
      <c r="C2232" s="304">
        <v>39546</v>
      </c>
      <c r="D2232" s="305" t="s">
        <v>1489</v>
      </c>
      <c r="E2232" s="304">
        <v>54870666</v>
      </c>
      <c r="F2232" s="305">
        <v>0</v>
      </c>
      <c r="G2232" s="305" t="s">
        <v>1248</v>
      </c>
    </row>
    <row r="2233" spans="1:7" ht="15" hidden="1" thickBot="1">
      <c r="A2233" s="302">
        <v>45868</v>
      </c>
      <c r="B2233" s="303"/>
      <c r="C2233" s="304">
        <v>13590</v>
      </c>
      <c r="D2233" s="305" t="s">
        <v>1489</v>
      </c>
      <c r="E2233" s="304">
        <v>54910212</v>
      </c>
      <c r="F2233" s="305">
        <v>0</v>
      </c>
      <c r="G2233" s="305" t="s">
        <v>1248</v>
      </c>
    </row>
    <row r="2234" spans="1:7" ht="15" hidden="1" thickBot="1">
      <c r="A2234" s="302">
        <v>45868</v>
      </c>
      <c r="B2234" s="304">
        <v>4343500</v>
      </c>
      <c r="C2234" s="303"/>
      <c r="D2234" s="305" t="s">
        <v>1604</v>
      </c>
      <c r="E2234" s="304">
        <v>56672163</v>
      </c>
      <c r="F2234" s="305">
        <v>0</v>
      </c>
      <c r="G2234" s="305" t="s">
        <v>1246</v>
      </c>
    </row>
    <row r="2235" spans="1:7" ht="15" hidden="1" thickBot="1">
      <c r="A2235" s="302">
        <v>45868</v>
      </c>
      <c r="B2235" s="304">
        <v>345801</v>
      </c>
      <c r="C2235" s="303"/>
      <c r="D2235" s="305" t="s">
        <v>1312</v>
      </c>
      <c r="E2235" s="304">
        <v>57017964</v>
      </c>
      <c r="F2235" s="305">
        <v>0</v>
      </c>
      <c r="G2235" s="305" t="s">
        <v>1246</v>
      </c>
    </row>
    <row r="2236" spans="1:7" ht="15" hidden="1" thickBot="1">
      <c r="A2236" s="302">
        <v>45868</v>
      </c>
      <c r="B2236" s="304">
        <v>300000</v>
      </c>
      <c r="C2236" s="303"/>
      <c r="D2236" s="305" t="s">
        <v>1413</v>
      </c>
      <c r="E2236" s="304">
        <v>52328663</v>
      </c>
      <c r="F2236" s="305">
        <v>0</v>
      </c>
      <c r="G2236" s="305" t="s">
        <v>1246</v>
      </c>
    </row>
    <row r="2237" spans="1:7" ht="15" hidden="1" thickBot="1">
      <c r="A2237" s="302">
        <v>45868</v>
      </c>
      <c r="B2237" s="304">
        <v>249900</v>
      </c>
      <c r="C2237" s="303"/>
      <c r="D2237" s="305" t="s">
        <v>1348</v>
      </c>
      <c r="E2237" s="304">
        <v>52028663</v>
      </c>
      <c r="F2237" s="305">
        <v>0</v>
      </c>
      <c r="G2237" s="305" t="s">
        <v>1246</v>
      </c>
    </row>
    <row r="2238" spans="1:7" ht="15" hidden="1" thickBot="1">
      <c r="A2238" s="302">
        <v>45869</v>
      </c>
      <c r="B2238" s="304">
        <v>7000000</v>
      </c>
      <c r="C2238" s="303"/>
      <c r="D2238" s="305" t="s">
        <v>1293</v>
      </c>
      <c r="E2238" s="304">
        <v>51765115</v>
      </c>
      <c r="F2238" s="305">
        <v>0</v>
      </c>
      <c r="G2238" s="305" t="s">
        <v>1246</v>
      </c>
    </row>
    <row r="2239" spans="1:7" ht="15" hidden="1" thickBot="1">
      <c r="A2239" s="302">
        <v>45869</v>
      </c>
      <c r="B2239" s="304">
        <v>7000000</v>
      </c>
      <c r="C2239" s="303"/>
      <c r="D2239" s="305" t="s">
        <v>1293</v>
      </c>
      <c r="E2239" s="304">
        <v>44765115</v>
      </c>
      <c r="F2239" s="305">
        <v>0</v>
      </c>
      <c r="G2239" s="305" t="s">
        <v>1246</v>
      </c>
    </row>
    <row r="2240" spans="1:7" ht="15" hidden="1" thickBot="1">
      <c r="A2240" s="302">
        <v>45869</v>
      </c>
      <c r="B2240" s="304">
        <v>4085750</v>
      </c>
      <c r="C2240" s="303"/>
      <c r="D2240" s="305" t="s">
        <v>1414</v>
      </c>
      <c r="E2240" s="304">
        <v>37765115</v>
      </c>
      <c r="F2240" s="305">
        <v>0</v>
      </c>
      <c r="G2240" s="305" t="s">
        <v>1246</v>
      </c>
    </row>
    <row r="2241" spans="1:7" ht="15" hidden="1" thickBot="1">
      <c r="A2241" s="302">
        <v>45869</v>
      </c>
      <c r="B2241" s="304">
        <v>11500</v>
      </c>
      <c r="C2241" s="303"/>
      <c r="D2241" s="305" t="s">
        <v>1485</v>
      </c>
      <c r="E2241" s="304">
        <v>33679365</v>
      </c>
      <c r="F2241" s="305">
        <v>0</v>
      </c>
      <c r="G2241" s="305" t="s">
        <v>1246</v>
      </c>
    </row>
    <row r="2242" spans="1:7" ht="15" hidden="1" thickBot="1">
      <c r="A2242" s="302">
        <v>45869</v>
      </c>
      <c r="B2242" s="304">
        <v>7292</v>
      </c>
      <c r="C2242" s="303"/>
      <c r="D2242" s="305" t="s">
        <v>1313</v>
      </c>
      <c r="E2242" s="304">
        <v>51772407</v>
      </c>
      <c r="F2242" s="305">
        <v>0</v>
      </c>
      <c r="G2242" s="305" t="s">
        <v>1246</v>
      </c>
    </row>
    <row r="2243" spans="1:7" ht="15" hidden="1" thickBot="1">
      <c r="A2243" s="302">
        <v>45869</v>
      </c>
      <c r="B2243" s="304">
        <v>6356</v>
      </c>
      <c r="C2243" s="303"/>
      <c r="D2243" s="305" t="s">
        <v>1313</v>
      </c>
      <c r="E2243" s="304">
        <v>51778763</v>
      </c>
      <c r="F2243" s="305">
        <v>0</v>
      </c>
      <c r="G2243" s="305" t="s">
        <v>1246</v>
      </c>
    </row>
    <row r="2244" spans="1:7" ht="15" hidden="1" thickBot="1">
      <c r="A2244" s="302">
        <v>45870</v>
      </c>
      <c r="B2244" s="303"/>
      <c r="C2244" s="304">
        <v>33880</v>
      </c>
      <c r="D2244" s="305" t="s">
        <v>1601</v>
      </c>
      <c r="E2244" s="304">
        <v>11256987</v>
      </c>
      <c r="F2244" s="305">
        <v>0</v>
      </c>
      <c r="G2244" s="305" t="s">
        <v>1326</v>
      </c>
    </row>
    <row r="2245" spans="1:7" ht="15" hidden="1" thickBot="1">
      <c r="A2245" s="302">
        <v>45870</v>
      </c>
      <c r="B2245" s="304">
        <v>3535427</v>
      </c>
      <c r="C2245" s="303"/>
      <c r="D2245" s="305" t="s">
        <v>1319</v>
      </c>
      <c r="E2245" s="304">
        <v>29681938</v>
      </c>
      <c r="F2245" s="305">
        <v>25536754</v>
      </c>
      <c r="G2245" s="305" t="s">
        <v>1246</v>
      </c>
    </row>
    <row r="2246" spans="1:7" ht="15" hidden="1" thickBot="1">
      <c r="A2246" s="302">
        <v>45870</v>
      </c>
      <c r="B2246" s="304">
        <v>2469426</v>
      </c>
      <c r="C2246" s="303"/>
      <c r="D2246" s="305" t="s">
        <v>1465</v>
      </c>
      <c r="E2246" s="304">
        <v>22650478</v>
      </c>
      <c r="F2246" s="305">
        <v>0</v>
      </c>
      <c r="G2246" s="305" t="s">
        <v>1246</v>
      </c>
    </row>
    <row r="2247" spans="1:7" ht="15" hidden="1" thickBot="1">
      <c r="A2247" s="302">
        <v>45870</v>
      </c>
      <c r="B2247" s="304">
        <v>2236587</v>
      </c>
      <c r="C2247" s="303"/>
      <c r="D2247" s="305" t="s">
        <v>1332</v>
      </c>
      <c r="E2247" s="304">
        <v>16809183</v>
      </c>
      <c r="F2247" s="305">
        <v>0</v>
      </c>
      <c r="G2247" s="305" t="s">
        <v>1246</v>
      </c>
    </row>
    <row r="2248" spans="1:7" ht="15" hidden="1" thickBot="1">
      <c r="A2248" s="302">
        <v>45870</v>
      </c>
      <c r="B2248" s="304">
        <v>2216474</v>
      </c>
      <c r="C2248" s="303"/>
      <c r="D2248" s="305" t="s">
        <v>1319</v>
      </c>
      <c r="E2248" s="304">
        <v>24866952</v>
      </c>
      <c r="F2248" s="305">
        <v>25536754</v>
      </c>
      <c r="G2248" s="305" t="s">
        <v>1246</v>
      </c>
    </row>
    <row r="2249" spans="1:7" ht="15" hidden="1" thickBot="1">
      <c r="A2249" s="302">
        <v>45870</v>
      </c>
      <c r="B2249" s="304">
        <v>1670191</v>
      </c>
      <c r="C2249" s="303"/>
      <c r="D2249" s="305" t="s">
        <v>1302</v>
      </c>
      <c r="E2249" s="304">
        <v>20181052</v>
      </c>
      <c r="F2249" s="305">
        <v>25709179</v>
      </c>
      <c r="G2249" s="305" t="s">
        <v>1246</v>
      </c>
    </row>
    <row r="2250" spans="1:7" ht="15" hidden="1" thickBot="1">
      <c r="A2250" s="302">
        <v>45870</v>
      </c>
      <c r="B2250" s="304">
        <v>1343440</v>
      </c>
      <c r="C2250" s="303"/>
      <c r="D2250" s="305" t="s">
        <v>1290</v>
      </c>
      <c r="E2250" s="304">
        <v>32834565</v>
      </c>
      <c r="F2250" s="305">
        <v>0</v>
      </c>
      <c r="G2250" s="305" t="s">
        <v>1246</v>
      </c>
    </row>
    <row r="2251" spans="1:7" ht="15" hidden="1" thickBot="1">
      <c r="A2251" s="302">
        <v>45870</v>
      </c>
      <c r="B2251" s="304">
        <v>1299989</v>
      </c>
      <c r="C2251" s="303"/>
      <c r="D2251" s="305" t="s">
        <v>1302</v>
      </c>
      <c r="E2251" s="304">
        <v>18447890</v>
      </c>
      <c r="F2251" s="305">
        <v>25709179</v>
      </c>
      <c r="G2251" s="305" t="s">
        <v>1246</v>
      </c>
    </row>
    <row r="2252" spans="1:7" ht="15" hidden="1" thickBot="1">
      <c r="A2252" s="302">
        <v>45870</v>
      </c>
      <c r="B2252" s="304">
        <v>1279559</v>
      </c>
      <c r="C2252" s="303"/>
      <c r="D2252" s="305" t="s">
        <v>1319</v>
      </c>
      <c r="E2252" s="304">
        <v>26146511</v>
      </c>
      <c r="F2252" s="305">
        <v>25536754</v>
      </c>
      <c r="G2252" s="305" t="s">
        <v>1246</v>
      </c>
    </row>
    <row r="2253" spans="1:7" ht="15" hidden="1" thickBot="1">
      <c r="A2253" s="302">
        <v>45870</v>
      </c>
      <c r="B2253" s="304">
        <v>931407</v>
      </c>
      <c r="C2253" s="303"/>
      <c r="D2253" s="305" t="s">
        <v>1467</v>
      </c>
      <c r="E2253" s="304">
        <v>30813444</v>
      </c>
      <c r="F2253" s="305">
        <v>4846885</v>
      </c>
      <c r="G2253" s="305" t="s">
        <v>1246</v>
      </c>
    </row>
    <row r="2254" spans="1:7" ht="15" hidden="1" thickBot="1">
      <c r="A2254" s="302">
        <v>45870</v>
      </c>
      <c r="B2254" s="304">
        <v>918809</v>
      </c>
      <c r="C2254" s="303"/>
      <c r="D2254" s="305" t="s">
        <v>1548</v>
      </c>
      <c r="E2254" s="304">
        <v>13672661</v>
      </c>
      <c r="F2254" s="305">
        <v>0</v>
      </c>
      <c r="G2254" s="305" t="s">
        <v>1246</v>
      </c>
    </row>
    <row r="2255" spans="1:7" ht="15" hidden="1" thickBot="1">
      <c r="A2255" s="302">
        <v>45870</v>
      </c>
      <c r="B2255" s="304">
        <v>911532</v>
      </c>
      <c r="C2255" s="303"/>
      <c r="D2255" s="305" t="s">
        <v>1548</v>
      </c>
      <c r="E2255" s="304">
        <v>12708519</v>
      </c>
      <c r="F2255" s="305">
        <v>0</v>
      </c>
      <c r="G2255" s="305" t="s">
        <v>1246</v>
      </c>
    </row>
    <row r="2256" spans="1:7" ht="15" hidden="1" thickBot="1">
      <c r="A2256" s="302">
        <v>45870</v>
      </c>
      <c r="B2256" s="304">
        <v>540000</v>
      </c>
      <c r="C2256" s="303"/>
      <c r="D2256" s="305" t="s">
        <v>1605</v>
      </c>
      <c r="E2256" s="304">
        <v>11796987</v>
      </c>
      <c r="F2256" s="305">
        <v>74691170</v>
      </c>
      <c r="G2256" s="305" t="s">
        <v>1246</v>
      </c>
    </row>
    <row r="2257" spans="1:7" ht="15" hidden="1" thickBot="1">
      <c r="A2257" s="302">
        <v>45870</v>
      </c>
      <c r="B2257" s="304">
        <v>539973</v>
      </c>
      <c r="C2257" s="303"/>
      <c r="D2257" s="305" t="s">
        <v>1457</v>
      </c>
      <c r="E2257" s="304">
        <v>31388615</v>
      </c>
      <c r="F2257" s="305">
        <v>0</v>
      </c>
      <c r="G2257" s="305" t="s">
        <v>1246</v>
      </c>
    </row>
    <row r="2258" spans="1:7" ht="15" hidden="1" thickBot="1">
      <c r="A2258" s="302">
        <v>45870</v>
      </c>
      <c r="B2258" s="304">
        <v>415465</v>
      </c>
      <c r="C2258" s="303"/>
      <c r="D2258" s="305" t="s">
        <v>1548</v>
      </c>
      <c r="E2258" s="304">
        <v>14088126</v>
      </c>
      <c r="F2258" s="305">
        <v>0</v>
      </c>
      <c r="G2258" s="305" t="s">
        <v>1246</v>
      </c>
    </row>
    <row r="2259" spans="1:7" ht="15" hidden="1" thickBot="1">
      <c r="A2259" s="302">
        <v>45870</v>
      </c>
      <c r="B2259" s="304">
        <v>359982</v>
      </c>
      <c r="C2259" s="303"/>
      <c r="D2259" s="305" t="s">
        <v>1606</v>
      </c>
      <c r="E2259" s="304">
        <v>14448108</v>
      </c>
      <c r="F2259" s="305">
        <v>0</v>
      </c>
      <c r="G2259" s="305" t="s">
        <v>1246</v>
      </c>
    </row>
    <row r="2260" spans="1:7" ht="15" hidden="1" thickBot="1">
      <c r="A2260" s="302">
        <v>45870</v>
      </c>
      <c r="B2260" s="304">
        <v>328718</v>
      </c>
      <c r="C2260" s="303"/>
      <c r="D2260" s="305" t="s">
        <v>1404</v>
      </c>
      <c r="E2260" s="304">
        <v>17147901</v>
      </c>
      <c r="F2260" s="305">
        <v>0</v>
      </c>
      <c r="G2260" s="305" t="s">
        <v>1246</v>
      </c>
    </row>
    <row r="2261" spans="1:7" ht="15" hidden="1" thickBot="1">
      <c r="A2261" s="302">
        <v>45870</v>
      </c>
      <c r="B2261" s="304">
        <v>300000</v>
      </c>
      <c r="C2261" s="303"/>
      <c r="D2261" s="305" t="s">
        <v>1413</v>
      </c>
      <c r="E2261" s="304">
        <v>33667865</v>
      </c>
      <c r="F2261" s="305">
        <v>0</v>
      </c>
      <c r="G2261" s="305" t="s">
        <v>1246</v>
      </c>
    </row>
    <row r="2262" spans="1:7" ht="15" hidden="1" thickBot="1">
      <c r="A2262" s="302">
        <v>45870</v>
      </c>
      <c r="B2262" s="304">
        <v>266650</v>
      </c>
      <c r="C2262" s="303"/>
      <c r="D2262" s="305" t="s">
        <v>1348</v>
      </c>
      <c r="E2262" s="304">
        <v>33367865</v>
      </c>
      <c r="F2262" s="305">
        <v>0</v>
      </c>
      <c r="G2262" s="305" t="s">
        <v>1246</v>
      </c>
    </row>
    <row r="2263" spans="1:7" ht="15" hidden="1" thickBot="1">
      <c r="A2263" s="302">
        <v>45870</v>
      </c>
      <c r="B2263" s="304">
        <v>266650</v>
      </c>
      <c r="C2263" s="303"/>
      <c r="D2263" s="305" t="s">
        <v>1348</v>
      </c>
      <c r="E2263" s="304">
        <v>33101215</v>
      </c>
      <c r="F2263" s="305">
        <v>0</v>
      </c>
      <c r="G2263" s="305" t="s">
        <v>1246</v>
      </c>
    </row>
    <row r="2264" spans="1:7" ht="15" hidden="1" thickBot="1">
      <c r="A2264" s="302">
        <v>45870</v>
      </c>
      <c r="B2264" s="304">
        <v>200099</v>
      </c>
      <c r="C2264" s="303"/>
      <c r="D2264" s="305" t="s">
        <v>1504</v>
      </c>
      <c r="E2264" s="304">
        <v>29882037</v>
      </c>
      <c r="F2264" s="305">
        <v>71659127</v>
      </c>
      <c r="G2264" s="305" t="s">
        <v>1246</v>
      </c>
    </row>
    <row r="2265" spans="1:7" ht="15" hidden="1" thickBot="1">
      <c r="A2265" s="302">
        <v>45870</v>
      </c>
      <c r="B2265" s="304">
        <v>124488</v>
      </c>
      <c r="C2265" s="303"/>
      <c r="D2265" s="305" t="s">
        <v>1598</v>
      </c>
      <c r="E2265" s="304">
        <v>14572596</v>
      </c>
      <c r="F2265" s="305">
        <v>0</v>
      </c>
      <c r="G2265" s="305" t="s">
        <v>1246</v>
      </c>
    </row>
    <row r="2266" spans="1:7" ht="15" hidden="1" thickBot="1">
      <c r="A2266" s="302">
        <v>45870</v>
      </c>
      <c r="B2266" s="304">
        <v>102510</v>
      </c>
      <c r="C2266" s="303"/>
      <c r="D2266" s="305" t="s">
        <v>1533</v>
      </c>
      <c r="E2266" s="304">
        <v>31491125</v>
      </c>
      <c r="F2266" s="305">
        <v>0</v>
      </c>
      <c r="G2266" s="305" t="s">
        <v>1246</v>
      </c>
    </row>
    <row r="2267" spans="1:7" ht="15" hidden="1" thickBot="1">
      <c r="A2267" s="302">
        <v>45870</v>
      </c>
      <c r="B2267" s="304">
        <v>62971</v>
      </c>
      <c r="C2267" s="303"/>
      <c r="D2267" s="305" t="s">
        <v>1302</v>
      </c>
      <c r="E2267" s="304">
        <v>18510861</v>
      </c>
      <c r="F2267" s="305">
        <v>25709179</v>
      </c>
      <c r="G2267" s="305" t="s">
        <v>1246</v>
      </c>
    </row>
    <row r="2268" spans="1:7" ht="15" hidden="1" thickBot="1">
      <c r="A2268" s="302">
        <v>45870</v>
      </c>
      <c r="B2268" s="304">
        <v>45333</v>
      </c>
      <c r="C2268" s="303"/>
      <c r="D2268" s="305" t="s">
        <v>1607</v>
      </c>
      <c r="E2268" s="304">
        <v>12753852</v>
      </c>
      <c r="F2268" s="305">
        <v>0</v>
      </c>
      <c r="G2268" s="305" t="s">
        <v>1246</v>
      </c>
    </row>
    <row r="2269" spans="1:7" ht="15" hidden="1" thickBot="1">
      <c r="A2269" s="302">
        <v>45870</v>
      </c>
      <c r="B2269" s="304">
        <v>35198</v>
      </c>
      <c r="C2269" s="303"/>
      <c r="D2269" s="305" t="s">
        <v>1461</v>
      </c>
      <c r="E2269" s="304">
        <v>30848642</v>
      </c>
      <c r="F2269" s="305">
        <v>0</v>
      </c>
      <c r="G2269" s="305" t="s">
        <v>1246</v>
      </c>
    </row>
    <row r="2270" spans="1:7" ht="15" hidden="1" thickBot="1">
      <c r="A2270" s="302">
        <v>45870</v>
      </c>
      <c r="B2270" s="304">
        <v>10000</v>
      </c>
      <c r="C2270" s="303"/>
      <c r="D2270" s="305" t="s">
        <v>1344</v>
      </c>
      <c r="E2270" s="304">
        <v>16819183</v>
      </c>
      <c r="F2270" s="305">
        <v>0</v>
      </c>
      <c r="G2270" s="305" t="s">
        <v>1246</v>
      </c>
    </row>
    <row r="2271" spans="1:7" ht="15" hidden="1" thickBot="1">
      <c r="A2271" s="302">
        <v>45873</v>
      </c>
      <c r="B2271" s="304">
        <v>820800</v>
      </c>
      <c r="C2271" s="303"/>
      <c r="D2271" s="305" t="s">
        <v>1514</v>
      </c>
      <c r="E2271" s="304">
        <v>10300867</v>
      </c>
      <c r="F2271" s="305">
        <v>64714015</v>
      </c>
      <c r="G2271" s="305" t="s">
        <v>1246</v>
      </c>
    </row>
    <row r="2272" spans="1:7" ht="15" hidden="1" thickBot="1">
      <c r="A2272" s="302">
        <v>45873</v>
      </c>
      <c r="B2272" s="304">
        <v>690000</v>
      </c>
      <c r="C2272" s="303"/>
      <c r="D2272" s="305" t="s">
        <v>1501</v>
      </c>
      <c r="E2272" s="304">
        <v>10990867</v>
      </c>
      <c r="F2272" s="305">
        <v>0</v>
      </c>
      <c r="G2272" s="305" t="s">
        <v>1246</v>
      </c>
    </row>
    <row r="2273" spans="1:7" ht="15" hidden="1" thickBot="1">
      <c r="A2273" s="302">
        <v>45873</v>
      </c>
      <c r="B2273" s="304">
        <v>644950</v>
      </c>
      <c r="C2273" s="303"/>
      <c r="D2273" s="305" t="s">
        <v>1345</v>
      </c>
      <c r="E2273" s="304">
        <v>9022783</v>
      </c>
      <c r="F2273" s="305">
        <v>585216033</v>
      </c>
      <c r="G2273" s="305" t="s">
        <v>1248</v>
      </c>
    </row>
    <row r="2274" spans="1:7" ht="15" hidden="1" thickBot="1">
      <c r="A2274" s="302">
        <v>45873</v>
      </c>
      <c r="B2274" s="304">
        <v>333980</v>
      </c>
      <c r="C2274" s="303"/>
      <c r="D2274" s="305" t="s">
        <v>1345</v>
      </c>
      <c r="E2274" s="304">
        <v>9356763</v>
      </c>
      <c r="F2274" s="305">
        <v>385215699</v>
      </c>
      <c r="G2274" s="305" t="s">
        <v>1248</v>
      </c>
    </row>
    <row r="2275" spans="1:7" ht="15" hidden="1" thickBot="1">
      <c r="A2275" s="302">
        <v>45873</v>
      </c>
      <c r="B2275" s="304">
        <v>300000</v>
      </c>
      <c r="C2275" s="303"/>
      <c r="D2275" s="305" t="s">
        <v>1605</v>
      </c>
      <c r="E2275" s="304">
        <v>11290867</v>
      </c>
      <c r="F2275" s="305">
        <v>74691170</v>
      </c>
      <c r="G2275" s="305" t="s">
        <v>1246</v>
      </c>
    </row>
    <row r="2276" spans="1:7" ht="15" hidden="1" thickBot="1">
      <c r="A2276" s="302">
        <v>45873</v>
      </c>
      <c r="B2276" s="304">
        <v>89271</v>
      </c>
      <c r="C2276" s="303"/>
      <c r="D2276" s="305" t="s">
        <v>1392</v>
      </c>
      <c r="E2276" s="304">
        <v>9480067</v>
      </c>
      <c r="F2276" s="305">
        <v>389940338</v>
      </c>
      <c r="G2276" s="305" t="s">
        <v>1246</v>
      </c>
    </row>
    <row r="2277" spans="1:7" ht="15" hidden="1" thickBot="1">
      <c r="A2277" s="302">
        <v>45873</v>
      </c>
      <c r="B2277" s="304">
        <v>34033</v>
      </c>
      <c r="C2277" s="303"/>
      <c r="D2277" s="305" t="s">
        <v>1433</v>
      </c>
      <c r="E2277" s="304">
        <v>9390796</v>
      </c>
      <c r="F2277" s="305">
        <v>389959045</v>
      </c>
      <c r="G2277" s="305" t="s">
        <v>1246</v>
      </c>
    </row>
    <row r="2278" spans="1:7" ht="15" hidden="1" thickBot="1">
      <c r="A2278" s="302">
        <v>45874</v>
      </c>
      <c r="B2278" s="303"/>
      <c r="C2278" s="304">
        <v>93167</v>
      </c>
      <c r="D2278" s="305" t="s">
        <v>1527</v>
      </c>
      <c r="E2278" s="304">
        <v>8470267</v>
      </c>
      <c r="F2278" s="305">
        <v>51462452</v>
      </c>
      <c r="G2278" s="305" t="s">
        <v>1246</v>
      </c>
    </row>
    <row r="2279" spans="1:7" ht="15" hidden="1" thickBot="1">
      <c r="A2279" s="302">
        <v>45874</v>
      </c>
      <c r="B2279" s="303"/>
      <c r="C2279" s="304">
        <v>92434</v>
      </c>
      <c r="D2279" s="305" t="s">
        <v>1489</v>
      </c>
      <c r="E2279" s="304">
        <v>8377833</v>
      </c>
      <c r="F2279" s="305">
        <v>0</v>
      </c>
      <c r="G2279" s="305" t="s">
        <v>1248</v>
      </c>
    </row>
    <row r="2280" spans="1:7" ht="15" hidden="1" thickBot="1">
      <c r="A2280" s="302">
        <v>45874</v>
      </c>
      <c r="B2280" s="303"/>
      <c r="C2280" s="304">
        <v>14113</v>
      </c>
      <c r="D2280" s="305" t="s">
        <v>1527</v>
      </c>
      <c r="E2280" s="304">
        <v>8355682</v>
      </c>
      <c r="F2280" s="305">
        <v>51446352</v>
      </c>
      <c r="G2280" s="305" t="s">
        <v>1246</v>
      </c>
    </row>
    <row r="2281" spans="1:7" ht="15" hidden="1" thickBot="1">
      <c r="A2281" s="302">
        <v>45874</v>
      </c>
      <c r="B2281" s="304">
        <v>207752</v>
      </c>
      <c r="C2281" s="303"/>
      <c r="D2281" s="305" t="s">
        <v>1502</v>
      </c>
      <c r="E2281" s="304">
        <v>8563434</v>
      </c>
      <c r="F2281" s="305">
        <v>92038424</v>
      </c>
      <c r="G2281" s="305" t="s">
        <v>1246</v>
      </c>
    </row>
    <row r="2282" spans="1:7" ht="15" hidden="1" thickBot="1">
      <c r="A2282" s="302">
        <v>45874</v>
      </c>
      <c r="B2282" s="304">
        <v>2351</v>
      </c>
      <c r="C2282" s="303"/>
      <c r="D2282" s="305" t="s">
        <v>1608</v>
      </c>
      <c r="E2282" s="304">
        <v>8369795</v>
      </c>
      <c r="F2282" s="305">
        <v>0</v>
      </c>
      <c r="G2282" s="305" t="s">
        <v>1326</v>
      </c>
    </row>
    <row r="2283" spans="1:7" ht="15" hidden="1" thickBot="1">
      <c r="A2283" s="302">
        <v>45874</v>
      </c>
      <c r="B2283" s="304">
        <v>447</v>
      </c>
      <c r="C2283" s="303"/>
      <c r="D2283" s="305" t="s">
        <v>1609</v>
      </c>
      <c r="E2283" s="304">
        <v>8367444</v>
      </c>
      <c r="F2283" s="305">
        <v>0</v>
      </c>
      <c r="G2283" s="305" t="s">
        <v>1326</v>
      </c>
    </row>
    <row r="2284" spans="1:7" ht="15" hidden="1" thickBot="1">
      <c r="A2284" s="302">
        <v>45875</v>
      </c>
      <c r="B2284" s="303"/>
      <c r="C2284" s="304">
        <v>4000000</v>
      </c>
      <c r="D2284" s="305" t="s">
        <v>1245</v>
      </c>
      <c r="E2284" s="304">
        <v>8400877</v>
      </c>
      <c r="F2284" s="305">
        <v>39252181</v>
      </c>
      <c r="G2284" s="305" t="s">
        <v>1246</v>
      </c>
    </row>
    <row r="2285" spans="1:7" ht="15" hidden="1" thickBot="1">
      <c r="A2285" s="302">
        <v>45875</v>
      </c>
      <c r="B2285" s="303"/>
      <c r="C2285" s="304">
        <v>33880</v>
      </c>
      <c r="D2285" s="305" t="s">
        <v>1601</v>
      </c>
      <c r="E2285" s="304">
        <v>8366997</v>
      </c>
      <c r="F2285" s="305">
        <v>0</v>
      </c>
      <c r="G2285" s="305" t="s">
        <v>1326</v>
      </c>
    </row>
    <row r="2286" spans="1:7" ht="15" hidden="1" thickBot="1">
      <c r="A2286" s="302">
        <v>45875</v>
      </c>
      <c r="B2286" s="303"/>
      <c r="C2286" s="304">
        <v>23095</v>
      </c>
      <c r="D2286" s="305" t="s">
        <v>1593</v>
      </c>
      <c r="E2286" s="304">
        <v>12400877</v>
      </c>
      <c r="F2286" s="305">
        <v>0</v>
      </c>
      <c r="G2286" s="305" t="s">
        <v>1248</v>
      </c>
    </row>
    <row r="2287" spans="1:7" ht="15" hidden="1" thickBot="1">
      <c r="A2287" s="302">
        <v>45876</v>
      </c>
      <c r="B2287" s="303"/>
      <c r="C2287" s="304">
        <v>1941223</v>
      </c>
      <c r="D2287" s="305" t="s">
        <v>1610</v>
      </c>
      <c r="E2287" s="304">
        <v>11583357</v>
      </c>
      <c r="F2287" s="305">
        <v>1120648</v>
      </c>
      <c r="G2287" s="305" t="s">
        <v>1246</v>
      </c>
    </row>
    <row r="2288" spans="1:7" ht="15" hidden="1" thickBot="1">
      <c r="A2288" s="302">
        <v>45876</v>
      </c>
      <c r="B2288" s="303"/>
      <c r="C2288" s="304">
        <v>100686</v>
      </c>
      <c r="D2288" s="305" t="s">
        <v>1601</v>
      </c>
      <c r="E2288" s="304">
        <v>11482671</v>
      </c>
      <c r="F2288" s="305">
        <v>0</v>
      </c>
      <c r="G2288" s="305" t="s">
        <v>1326</v>
      </c>
    </row>
    <row r="2289" spans="1:7" ht="15" hidden="1" thickBot="1">
      <c r="A2289" s="302">
        <v>45876</v>
      </c>
      <c r="B2289" s="304">
        <v>941301</v>
      </c>
      <c r="C2289" s="303"/>
      <c r="D2289" s="305" t="s">
        <v>1445</v>
      </c>
      <c r="E2289" s="304">
        <v>12423972</v>
      </c>
      <c r="F2289" s="305">
        <v>66717542</v>
      </c>
      <c r="G2289" s="305" t="s">
        <v>1246</v>
      </c>
    </row>
    <row r="2290" spans="1:7" ht="15" hidden="1" thickBot="1">
      <c r="A2290" s="302">
        <v>45877</v>
      </c>
      <c r="B2290" s="303"/>
      <c r="C2290" s="304">
        <v>47176969</v>
      </c>
      <c r="D2290" s="305" t="s">
        <v>1376</v>
      </c>
      <c r="E2290" s="304">
        <v>6893545</v>
      </c>
      <c r="F2290" s="305">
        <v>0</v>
      </c>
      <c r="G2290" s="305" t="s">
        <v>1326</v>
      </c>
    </row>
    <row r="2291" spans="1:7" ht="15" hidden="1" thickBot="1">
      <c r="A2291" s="302">
        <v>45877</v>
      </c>
      <c r="B2291" s="303"/>
      <c r="C2291" s="304">
        <v>267930</v>
      </c>
      <c r="D2291" s="305" t="s">
        <v>1359</v>
      </c>
      <c r="E2291" s="304">
        <v>24674275</v>
      </c>
      <c r="F2291" s="305">
        <v>745577152</v>
      </c>
      <c r="G2291" s="305" t="s">
        <v>1264</v>
      </c>
    </row>
    <row r="2292" spans="1:7" ht="15" hidden="1" thickBot="1">
      <c r="A2292" s="302">
        <v>45877</v>
      </c>
      <c r="B2292" s="303"/>
      <c r="C2292" s="304">
        <v>188970</v>
      </c>
      <c r="D2292" s="305" t="s">
        <v>1359</v>
      </c>
      <c r="E2292" s="304">
        <v>24485305</v>
      </c>
      <c r="F2292" s="305">
        <v>745577152</v>
      </c>
      <c r="G2292" s="305" t="s">
        <v>1264</v>
      </c>
    </row>
    <row r="2293" spans="1:7" ht="15" hidden="1" thickBot="1">
      <c r="A2293" s="302">
        <v>45877</v>
      </c>
      <c r="B2293" s="304">
        <v>7000000</v>
      </c>
      <c r="C2293" s="303"/>
      <c r="D2293" s="305" t="s">
        <v>1293</v>
      </c>
      <c r="E2293" s="304">
        <v>54070514</v>
      </c>
      <c r="F2293" s="305">
        <v>0</v>
      </c>
      <c r="G2293" s="305" t="s">
        <v>1246</v>
      </c>
    </row>
    <row r="2294" spans="1:7" ht="15" hidden="1" thickBot="1">
      <c r="A2294" s="302">
        <v>45877</v>
      </c>
      <c r="B2294" s="304">
        <v>7000000</v>
      </c>
      <c r="C2294" s="303"/>
      <c r="D2294" s="305" t="s">
        <v>1293</v>
      </c>
      <c r="E2294" s="304">
        <v>47070514</v>
      </c>
      <c r="F2294" s="305">
        <v>0</v>
      </c>
      <c r="G2294" s="305" t="s">
        <v>1246</v>
      </c>
    </row>
    <row r="2295" spans="1:7" ht="15" hidden="1" thickBot="1">
      <c r="A2295" s="302">
        <v>45877</v>
      </c>
      <c r="B2295" s="304">
        <v>2482745</v>
      </c>
      <c r="C2295" s="303"/>
      <c r="D2295" s="305" t="s">
        <v>1387</v>
      </c>
      <c r="E2295" s="304">
        <v>9376290</v>
      </c>
      <c r="F2295" s="305">
        <v>1702947</v>
      </c>
      <c r="G2295" s="305" t="s">
        <v>1246</v>
      </c>
    </row>
    <row r="2296" spans="1:7" ht="15" hidden="1" thickBot="1">
      <c r="A2296" s="302">
        <v>45877</v>
      </c>
      <c r="B2296" s="304">
        <v>976577</v>
      </c>
      <c r="C2296" s="303"/>
      <c r="D2296" s="305" t="s">
        <v>1435</v>
      </c>
      <c r="E2296" s="304">
        <v>10710792</v>
      </c>
      <c r="F2296" s="305">
        <v>0</v>
      </c>
      <c r="G2296" s="305" t="s">
        <v>1246</v>
      </c>
    </row>
    <row r="2297" spans="1:7" ht="15" hidden="1" thickBot="1">
      <c r="A2297" s="302">
        <v>45877</v>
      </c>
      <c r="B2297" s="304">
        <v>681843</v>
      </c>
      <c r="C2297" s="303"/>
      <c r="D2297" s="305" t="s">
        <v>1307</v>
      </c>
      <c r="E2297" s="304">
        <v>11707685</v>
      </c>
      <c r="F2297" s="305">
        <v>61329170</v>
      </c>
      <c r="G2297" s="305" t="s">
        <v>1246</v>
      </c>
    </row>
    <row r="2298" spans="1:7" ht="15" hidden="1" thickBot="1">
      <c r="A2298" s="302">
        <v>45877</v>
      </c>
      <c r="B2298" s="304">
        <v>556701</v>
      </c>
      <c r="C2298" s="303"/>
      <c r="D2298" s="305" t="s">
        <v>1312</v>
      </c>
      <c r="E2298" s="304">
        <v>12424178</v>
      </c>
      <c r="F2298" s="305">
        <v>0</v>
      </c>
      <c r="G2298" s="305" t="s">
        <v>1246</v>
      </c>
    </row>
    <row r="2299" spans="1:7" ht="15" hidden="1" thickBot="1">
      <c r="A2299" s="302">
        <v>45877</v>
      </c>
      <c r="B2299" s="304">
        <v>372801</v>
      </c>
      <c r="C2299" s="303"/>
      <c r="D2299" s="305" t="s">
        <v>1312</v>
      </c>
      <c r="E2299" s="304">
        <v>12796979</v>
      </c>
      <c r="F2299" s="305">
        <v>0</v>
      </c>
      <c r="G2299" s="305" t="s">
        <v>1246</v>
      </c>
    </row>
    <row r="2300" spans="1:7" ht="15" hidden="1" thickBot="1">
      <c r="A2300" s="302">
        <v>45877</v>
      </c>
      <c r="B2300" s="304">
        <v>359801</v>
      </c>
      <c r="C2300" s="303"/>
      <c r="D2300" s="305" t="s">
        <v>1312</v>
      </c>
      <c r="E2300" s="304">
        <v>13156780</v>
      </c>
      <c r="F2300" s="305">
        <v>0</v>
      </c>
      <c r="G2300" s="305" t="s">
        <v>1246</v>
      </c>
    </row>
    <row r="2301" spans="1:7" ht="15" hidden="1" thickBot="1">
      <c r="A2301" s="302">
        <v>45877</v>
      </c>
      <c r="B2301" s="304">
        <v>357925</v>
      </c>
      <c r="C2301" s="303"/>
      <c r="D2301" s="305" t="s">
        <v>1517</v>
      </c>
      <c r="E2301" s="304">
        <v>9734215</v>
      </c>
      <c r="F2301" s="305">
        <v>0</v>
      </c>
      <c r="G2301" s="305" t="s">
        <v>1246</v>
      </c>
    </row>
    <row r="2302" spans="1:7" ht="15" hidden="1" thickBot="1">
      <c r="A2302" s="302">
        <v>45877</v>
      </c>
      <c r="B2302" s="304">
        <v>183900</v>
      </c>
      <c r="C2302" s="303"/>
      <c r="D2302" s="305" t="s">
        <v>1312</v>
      </c>
      <c r="E2302" s="304">
        <v>13524580</v>
      </c>
      <c r="F2302" s="305">
        <v>0</v>
      </c>
      <c r="G2302" s="305" t="s">
        <v>1246</v>
      </c>
    </row>
    <row r="2303" spans="1:7" ht="15" hidden="1" thickBot="1">
      <c r="A2303" s="302">
        <v>45877</v>
      </c>
      <c r="B2303" s="304">
        <v>183900</v>
      </c>
      <c r="C2303" s="303"/>
      <c r="D2303" s="305" t="s">
        <v>1312</v>
      </c>
      <c r="E2303" s="304">
        <v>13340680</v>
      </c>
      <c r="F2303" s="305">
        <v>0</v>
      </c>
      <c r="G2303" s="305" t="s">
        <v>1246</v>
      </c>
    </row>
    <row r="2304" spans="1:7" ht="15" hidden="1" thickBot="1">
      <c r="A2304" s="302">
        <v>45877</v>
      </c>
      <c r="B2304" s="304">
        <v>159792</v>
      </c>
      <c r="C2304" s="303"/>
      <c r="D2304" s="305" t="s">
        <v>1468</v>
      </c>
      <c r="E2304" s="304">
        <v>11867477</v>
      </c>
      <c r="F2304" s="305">
        <v>0</v>
      </c>
      <c r="G2304" s="305" t="s">
        <v>1246</v>
      </c>
    </row>
    <row r="2305" spans="1:7" ht="15" hidden="1" thickBot="1">
      <c r="A2305" s="302">
        <v>45877</v>
      </c>
      <c r="B2305" s="304">
        <v>128251</v>
      </c>
      <c r="C2305" s="303"/>
      <c r="D2305" s="305" t="s">
        <v>1303</v>
      </c>
      <c r="E2305" s="304">
        <v>10839043</v>
      </c>
      <c r="F2305" s="305">
        <v>0</v>
      </c>
      <c r="G2305" s="305" t="s">
        <v>1246</v>
      </c>
    </row>
    <row r="2306" spans="1:7" ht="15" hidden="1" thickBot="1">
      <c r="A2306" s="302">
        <v>45877</v>
      </c>
      <c r="B2306" s="304">
        <v>107983</v>
      </c>
      <c r="C2306" s="303"/>
      <c r="D2306" s="305" t="s">
        <v>1457</v>
      </c>
      <c r="E2306" s="304">
        <v>10947026</v>
      </c>
      <c r="F2306" s="305">
        <v>0</v>
      </c>
      <c r="G2306" s="305" t="s">
        <v>1246</v>
      </c>
    </row>
    <row r="2307" spans="1:7" ht="15" hidden="1" thickBot="1">
      <c r="A2307" s="302">
        <v>45877</v>
      </c>
      <c r="B2307" s="304">
        <v>78816</v>
      </c>
      <c r="C2307" s="303"/>
      <c r="D2307" s="305" t="s">
        <v>1387</v>
      </c>
      <c r="E2307" s="304">
        <v>11025842</v>
      </c>
      <c r="F2307" s="305">
        <v>1702947</v>
      </c>
      <c r="G2307" s="305" t="s">
        <v>1246</v>
      </c>
    </row>
    <row r="2308" spans="1:7" ht="15" hidden="1" thickBot="1">
      <c r="A2308" s="302">
        <v>45880</v>
      </c>
      <c r="B2308" s="303"/>
      <c r="C2308" s="304">
        <v>50000000</v>
      </c>
      <c r="D2308" s="305" t="s">
        <v>1426</v>
      </c>
      <c r="E2308" s="304">
        <v>49631160</v>
      </c>
      <c r="F2308" s="305">
        <v>0</v>
      </c>
      <c r="G2308" s="305" t="s">
        <v>1246</v>
      </c>
    </row>
    <row r="2309" spans="1:7" ht="15" hidden="1" thickBot="1">
      <c r="A2309" s="302">
        <v>45880</v>
      </c>
      <c r="B2309" s="303"/>
      <c r="C2309" s="304">
        <v>50000000</v>
      </c>
      <c r="D2309" s="305" t="s">
        <v>1426</v>
      </c>
      <c r="E2309" s="304">
        <v>99631160</v>
      </c>
      <c r="F2309" s="305">
        <v>0</v>
      </c>
      <c r="G2309" s="305" t="s">
        <v>1246</v>
      </c>
    </row>
    <row r="2310" spans="1:7" ht="15" hidden="1" thickBot="1">
      <c r="A2310" s="302">
        <v>45880</v>
      </c>
      <c r="B2310" s="303"/>
      <c r="C2310" s="304">
        <v>23861191</v>
      </c>
      <c r="D2310" s="305" t="s">
        <v>1426</v>
      </c>
      <c r="E2310" s="304">
        <v>25769969</v>
      </c>
      <c r="F2310" s="305">
        <v>0</v>
      </c>
      <c r="G2310" s="305" t="s">
        <v>1246</v>
      </c>
    </row>
    <row r="2311" spans="1:7" ht="15" hidden="1" thickBot="1">
      <c r="A2311" s="302">
        <v>45880</v>
      </c>
      <c r="B2311" s="303"/>
      <c r="C2311" s="304">
        <v>827764</v>
      </c>
      <c r="D2311" s="305" t="s">
        <v>1611</v>
      </c>
      <c r="E2311" s="304">
        <v>24942205</v>
      </c>
      <c r="F2311" s="305">
        <v>0</v>
      </c>
      <c r="G2311" s="305" t="s">
        <v>1326</v>
      </c>
    </row>
    <row r="2312" spans="1:7" ht="15" hidden="1" thickBot="1">
      <c r="A2312" s="302">
        <v>45880</v>
      </c>
      <c r="B2312" s="303"/>
      <c r="C2312" s="304">
        <v>537807</v>
      </c>
      <c r="D2312" s="305" t="s">
        <v>1489</v>
      </c>
      <c r="E2312" s="304">
        <v>149631160</v>
      </c>
      <c r="F2312" s="305">
        <v>0</v>
      </c>
      <c r="G2312" s="305" t="s">
        <v>1248</v>
      </c>
    </row>
    <row r="2313" spans="1:7" ht="15" hidden="1" thickBot="1">
      <c r="A2313" s="302">
        <v>45880</v>
      </c>
      <c r="B2313" s="304">
        <v>4687007</v>
      </c>
      <c r="C2313" s="303"/>
      <c r="D2313" s="305" t="s">
        <v>1302</v>
      </c>
      <c r="E2313" s="304">
        <v>39954846</v>
      </c>
      <c r="F2313" s="305">
        <v>25709179</v>
      </c>
      <c r="G2313" s="305" t="s">
        <v>1246</v>
      </c>
    </row>
    <row r="2314" spans="1:7" ht="15" hidden="1" thickBot="1">
      <c r="A2314" s="302">
        <v>45880</v>
      </c>
      <c r="B2314" s="304">
        <v>2523675</v>
      </c>
      <c r="C2314" s="303"/>
      <c r="D2314" s="305" t="s">
        <v>1519</v>
      </c>
      <c r="E2314" s="304">
        <v>35267839</v>
      </c>
      <c r="F2314" s="305">
        <v>75632932</v>
      </c>
      <c r="G2314" s="305" t="s">
        <v>1246</v>
      </c>
    </row>
    <row r="2315" spans="1:7" ht="15" hidden="1" thickBot="1">
      <c r="A2315" s="302">
        <v>45880</v>
      </c>
      <c r="B2315" s="304">
        <v>1539990</v>
      </c>
      <c r="C2315" s="303"/>
      <c r="D2315" s="305" t="s">
        <v>1302</v>
      </c>
      <c r="E2315" s="304">
        <v>28957977</v>
      </c>
      <c r="F2315" s="305">
        <v>25709179</v>
      </c>
      <c r="G2315" s="305" t="s">
        <v>1246</v>
      </c>
    </row>
    <row r="2316" spans="1:7" ht="15" hidden="1" thickBot="1">
      <c r="A2316" s="302">
        <v>45880</v>
      </c>
      <c r="B2316" s="304">
        <v>1539990</v>
      </c>
      <c r="C2316" s="303"/>
      <c r="D2316" s="305" t="s">
        <v>1302</v>
      </c>
      <c r="E2316" s="304">
        <v>27417987</v>
      </c>
      <c r="F2316" s="305">
        <v>25709179</v>
      </c>
      <c r="G2316" s="305" t="s">
        <v>1246</v>
      </c>
    </row>
    <row r="2317" spans="1:7" ht="15" hidden="1" thickBot="1">
      <c r="A2317" s="302">
        <v>45880</v>
      </c>
      <c r="B2317" s="304">
        <v>1351792</v>
      </c>
      <c r="C2317" s="303"/>
      <c r="D2317" s="305" t="s">
        <v>1519</v>
      </c>
      <c r="E2317" s="304">
        <v>32744164</v>
      </c>
      <c r="F2317" s="305">
        <v>75632932</v>
      </c>
      <c r="G2317" s="305" t="s">
        <v>1246</v>
      </c>
    </row>
    <row r="2318" spans="1:7" ht="15" hidden="1" thickBot="1">
      <c r="A2318" s="302">
        <v>45880</v>
      </c>
      <c r="B2318" s="304">
        <v>1099881</v>
      </c>
      <c r="C2318" s="303"/>
      <c r="D2318" s="305" t="s">
        <v>1519</v>
      </c>
      <c r="E2318" s="304">
        <v>31179288</v>
      </c>
      <c r="F2318" s="305">
        <v>75632932</v>
      </c>
      <c r="G2318" s="305" t="s">
        <v>1246</v>
      </c>
    </row>
    <row r="2319" spans="1:7" ht="15" hidden="1" thickBot="1">
      <c r="A2319" s="302">
        <v>45880</v>
      </c>
      <c r="B2319" s="304">
        <v>629123</v>
      </c>
      <c r="C2319" s="303"/>
      <c r="D2319" s="305" t="s">
        <v>1303</v>
      </c>
      <c r="E2319" s="304">
        <v>29760375</v>
      </c>
      <c r="F2319" s="305">
        <v>0</v>
      </c>
      <c r="G2319" s="305" t="s">
        <v>1246</v>
      </c>
    </row>
    <row r="2320" spans="1:7" ht="15" hidden="1" thickBot="1">
      <c r="A2320" s="302">
        <v>45880</v>
      </c>
      <c r="B2320" s="304">
        <v>601131</v>
      </c>
      <c r="C2320" s="303"/>
      <c r="D2320" s="305" t="s">
        <v>1457</v>
      </c>
      <c r="E2320" s="304">
        <v>25598436</v>
      </c>
      <c r="F2320" s="305">
        <v>0</v>
      </c>
      <c r="G2320" s="305" t="s">
        <v>1246</v>
      </c>
    </row>
    <row r="2321" spans="1:7" ht="15" hidden="1" thickBot="1">
      <c r="A2321" s="302">
        <v>45880</v>
      </c>
      <c r="B2321" s="304">
        <v>300000</v>
      </c>
      <c r="C2321" s="303"/>
      <c r="D2321" s="305" t="s">
        <v>1413</v>
      </c>
      <c r="E2321" s="304">
        <v>24797305</v>
      </c>
      <c r="F2321" s="305">
        <v>0</v>
      </c>
      <c r="G2321" s="305" t="s">
        <v>1246</v>
      </c>
    </row>
    <row r="2322" spans="1:7" ht="15" hidden="1" thickBot="1">
      <c r="A2322" s="302">
        <v>45880</v>
      </c>
      <c r="B2322" s="304">
        <v>279561</v>
      </c>
      <c r="C2322" s="303"/>
      <c r="D2322" s="305" t="s">
        <v>1468</v>
      </c>
      <c r="E2322" s="304">
        <v>25877997</v>
      </c>
      <c r="F2322" s="305">
        <v>0</v>
      </c>
      <c r="G2322" s="305" t="s">
        <v>1246</v>
      </c>
    </row>
    <row r="2323" spans="1:7" ht="15" hidden="1" thickBot="1">
      <c r="A2323" s="302">
        <v>45880</v>
      </c>
      <c r="B2323" s="304">
        <v>227880</v>
      </c>
      <c r="C2323" s="303"/>
      <c r="D2323" s="305" t="s">
        <v>1475</v>
      </c>
      <c r="E2323" s="304">
        <v>29988255</v>
      </c>
      <c r="F2323" s="305">
        <v>75979495</v>
      </c>
      <c r="G2323" s="305" t="s">
        <v>1246</v>
      </c>
    </row>
    <row r="2324" spans="1:7" ht="15" hidden="1" thickBot="1">
      <c r="A2324" s="302">
        <v>45880</v>
      </c>
      <c r="B2324" s="304">
        <v>213084</v>
      </c>
      <c r="C2324" s="303"/>
      <c r="D2324" s="305" t="s">
        <v>1435</v>
      </c>
      <c r="E2324" s="304">
        <v>31392372</v>
      </c>
      <c r="F2324" s="305">
        <v>0</v>
      </c>
      <c r="G2324" s="305" t="s">
        <v>1246</v>
      </c>
    </row>
    <row r="2325" spans="1:7" ht="15" hidden="1" thickBot="1">
      <c r="A2325" s="302">
        <v>45880</v>
      </c>
      <c r="B2325" s="304">
        <v>200000</v>
      </c>
      <c r="C2325" s="303"/>
      <c r="D2325" s="305" t="s">
        <v>1441</v>
      </c>
      <c r="E2325" s="304">
        <v>24997305</v>
      </c>
      <c r="F2325" s="305">
        <v>0</v>
      </c>
      <c r="G2325" s="305" t="s">
        <v>1246</v>
      </c>
    </row>
    <row r="2326" spans="1:7" ht="15" hidden="1" thickBot="1">
      <c r="A2326" s="302">
        <v>45880</v>
      </c>
      <c r="B2326" s="304">
        <v>173275</v>
      </c>
      <c r="C2326" s="303"/>
      <c r="D2326" s="305" t="s">
        <v>1410</v>
      </c>
      <c r="E2326" s="304">
        <v>29131252</v>
      </c>
      <c r="F2326" s="305">
        <v>0</v>
      </c>
      <c r="G2326" s="305" t="s">
        <v>1246</v>
      </c>
    </row>
    <row r="2327" spans="1:7" ht="15" hidden="1" thickBot="1">
      <c r="A2327" s="302">
        <v>45880</v>
      </c>
      <c r="B2327" s="304">
        <v>75960</v>
      </c>
      <c r="C2327" s="303"/>
      <c r="D2327" s="305" t="s">
        <v>1475</v>
      </c>
      <c r="E2327" s="304">
        <v>30079407</v>
      </c>
      <c r="F2327" s="305">
        <v>75979495</v>
      </c>
      <c r="G2327" s="305" t="s">
        <v>1246</v>
      </c>
    </row>
    <row r="2328" spans="1:7" ht="15" hidden="1" thickBot="1">
      <c r="A2328" s="302">
        <v>45880</v>
      </c>
      <c r="B2328" s="304">
        <v>70829</v>
      </c>
      <c r="C2328" s="303"/>
      <c r="D2328" s="305" t="s">
        <v>1517</v>
      </c>
      <c r="E2328" s="304">
        <v>40025675</v>
      </c>
      <c r="F2328" s="305">
        <v>0</v>
      </c>
      <c r="G2328" s="305" t="s">
        <v>1246</v>
      </c>
    </row>
    <row r="2329" spans="1:7" ht="15" hidden="1" thickBot="1">
      <c r="A2329" s="302">
        <v>45880</v>
      </c>
      <c r="B2329" s="304">
        <v>44839</v>
      </c>
      <c r="C2329" s="303"/>
      <c r="D2329" s="305" t="s">
        <v>1517</v>
      </c>
      <c r="E2329" s="304">
        <v>40070514</v>
      </c>
      <c r="F2329" s="305">
        <v>0</v>
      </c>
      <c r="G2329" s="305" t="s">
        <v>1246</v>
      </c>
    </row>
    <row r="2330" spans="1:7" ht="15" hidden="1" thickBot="1">
      <c r="A2330" s="302">
        <v>45880</v>
      </c>
      <c r="B2330" s="304">
        <v>15192</v>
      </c>
      <c r="C2330" s="303"/>
      <c r="D2330" s="305" t="s">
        <v>1475</v>
      </c>
      <c r="E2330" s="304">
        <v>30003447</v>
      </c>
      <c r="F2330" s="305">
        <v>75979495</v>
      </c>
      <c r="G2330" s="305" t="s">
        <v>1246</v>
      </c>
    </row>
    <row r="2331" spans="1:7" ht="15" hidden="1" thickBot="1">
      <c r="A2331" s="302">
        <v>45880</v>
      </c>
      <c r="B2331" s="304">
        <v>12000</v>
      </c>
      <c r="C2331" s="303"/>
      <c r="D2331" s="305" t="s">
        <v>1495</v>
      </c>
      <c r="E2331" s="304">
        <v>24497305</v>
      </c>
      <c r="F2331" s="305">
        <v>0</v>
      </c>
      <c r="G2331" s="305" t="s">
        <v>1246</v>
      </c>
    </row>
    <row r="2332" spans="1:7" ht="15" hidden="1" thickBot="1">
      <c r="A2332" s="302">
        <v>45881</v>
      </c>
      <c r="B2332" s="304">
        <v>3672204</v>
      </c>
      <c r="C2332" s="303"/>
      <c r="D2332" s="305" t="s">
        <v>1567</v>
      </c>
      <c r="E2332" s="304">
        <v>150168967</v>
      </c>
      <c r="F2332" s="305">
        <v>390735895</v>
      </c>
      <c r="G2332" s="305" t="s">
        <v>1246</v>
      </c>
    </row>
    <row r="2333" spans="1:7" ht="15" hidden="1" thickBot="1">
      <c r="A2333" s="302">
        <v>45882</v>
      </c>
      <c r="B2333" s="304">
        <v>7000000</v>
      </c>
      <c r="C2333" s="303"/>
      <c r="D2333" s="305" t="s">
        <v>1288</v>
      </c>
      <c r="E2333" s="304">
        <v>129335009</v>
      </c>
      <c r="F2333" s="305">
        <v>61603875</v>
      </c>
      <c r="G2333" s="305" t="s">
        <v>1246</v>
      </c>
    </row>
    <row r="2334" spans="1:7" ht="15" hidden="1" thickBot="1">
      <c r="A2334" s="302">
        <v>45882</v>
      </c>
      <c r="B2334" s="304">
        <v>7000000</v>
      </c>
      <c r="C2334" s="303"/>
      <c r="D2334" s="305" t="s">
        <v>1288</v>
      </c>
      <c r="E2334" s="304">
        <v>122335009</v>
      </c>
      <c r="F2334" s="305">
        <v>61603875</v>
      </c>
      <c r="G2334" s="305" t="s">
        <v>1246</v>
      </c>
    </row>
    <row r="2335" spans="1:7" ht="15" hidden="1" thickBot="1">
      <c r="A2335" s="302">
        <v>45882</v>
      </c>
      <c r="B2335" s="304">
        <v>7000000</v>
      </c>
      <c r="C2335" s="303"/>
      <c r="D2335" s="305" t="s">
        <v>1387</v>
      </c>
      <c r="E2335" s="304">
        <v>108345928</v>
      </c>
      <c r="F2335" s="305">
        <v>1702947</v>
      </c>
      <c r="G2335" s="305" t="s">
        <v>1246</v>
      </c>
    </row>
    <row r="2336" spans="1:7" ht="15" hidden="1" thickBot="1">
      <c r="A2336" s="302">
        <v>45882</v>
      </c>
      <c r="B2336" s="304">
        <v>6989081</v>
      </c>
      <c r="C2336" s="303"/>
      <c r="D2336" s="305" t="s">
        <v>1387</v>
      </c>
      <c r="E2336" s="304">
        <v>115335009</v>
      </c>
      <c r="F2336" s="305">
        <v>1702947</v>
      </c>
      <c r="G2336" s="305" t="s">
        <v>1246</v>
      </c>
    </row>
    <row r="2337" spans="1:7" ht="15" hidden="1" thickBot="1">
      <c r="A2337" s="302">
        <v>45882</v>
      </c>
      <c r="B2337" s="304">
        <v>6616408</v>
      </c>
      <c r="C2337" s="303"/>
      <c r="D2337" s="305" t="s">
        <v>1288</v>
      </c>
      <c r="E2337" s="304">
        <v>135951417</v>
      </c>
      <c r="F2337" s="305">
        <v>61603875</v>
      </c>
      <c r="G2337" s="305" t="s">
        <v>1246</v>
      </c>
    </row>
    <row r="2338" spans="1:7" ht="15" hidden="1" thickBot="1">
      <c r="A2338" s="302">
        <v>45882</v>
      </c>
      <c r="B2338" s="304">
        <v>2659679</v>
      </c>
      <c r="C2338" s="303"/>
      <c r="D2338" s="305" t="s">
        <v>1332</v>
      </c>
      <c r="E2338" s="304">
        <v>141221523</v>
      </c>
      <c r="F2338" s="305">
        <v>0</v>
      </c>
      <c r="G2338" s="305" t="s">
        <v>1246</v>
      </c>
    </row>
    <row r="2339" spans="1:7" ht="15" hidden="1" thickBot="1">
      <c r="A2339" s="302">
        <v>45882</v>
      </c>
      <c r="B2339" s="304">
        <v>1973461</v>
      </c>
      <c r="C2339" s="303"/>
      <c r="D2339" s="305" t="s">
        <v>1302</v>
      </c>
      <c r="E2339" s="304">
        <v>144727245</v>
      </c>
      <c r="F2339" s="305">
        <v>25709179</v>
      </c>
      <c r="G2339" s="305" t="s">
        <v>1246</v>
      </c>
    </row>
    <row r="2340" spans="1:7" ht="15" hidden="1" thickBot="1">
      <c r="A2340" s="302">
        <v>45882</v>
      </c>
      <c r="B2340" s="304">
        <v>1313929</v>
      </c>
      <c r="C2340" s="303"/>
      <c r="D2340" s="305" t="s">
        <v>1457</v>
      </c>
      <c r="E2340" s="304">
        <v>138216696</v>
      </c>
      <c r="F2340" s="305">
        <v>0</v>
      </c>
      <c r="G2340" s="305" t="s">
        <v>1246</v>
      </c>
    </row>
    <row r="2341" spans="1:7" ht="15" hidden="1" thickBot="1">
      <c r="A2341" s="302">
        <v>45882</v>
      </c>
      <c r="B2341" s="304">
        <v>1180791</v>
      </c>
      <c r="C2341" s="303"/>
      <c r="D2341" s="305" t="s">
        <v>1302</v>
      </c>
      <c r="E2341" s="304">
        <v>142753784</v>
      </c>
      <c r="F2341" s="305">
        <v>25709179</v>
      </c>
      <c r="G2341" s="305" t="s">
        <v>1246</v>
      </c>
    </row>
    <row r="2342" spans="1:7" ht="15" hidden="1" thickBot="1">
      <c r="A2342" s="302">
        <v>45882</v>
      </c>
      <c r="B2342" s="304">
        <v>927178</v>
      </c>
      <c r="C2342" s="303"/>
      <c r="D2342" s="305" t="s">
        <v>1467</v>
      </c>
      <c r="E2342" s="304">
        <v>145654423</v>
      </c>
      <c r="F2342" s="305">
        <v>4846885</v>
      </c>
      <c r="G2342" s="305" t="s">
        <v>1246</v>
      </c>
    </row>
    <row r="2343" spans="1:7" ht="15" hidden="1" thickBot="1">
      <c r="A2343" s="302">
        <v>45882</v>
      </c>
      <c r="B2343" s="304">
        <v>610590</v>
      </c>
      <c r="C2343" s="303"/>
      <c r="D2343" s="305" t="s">
        <v>1380</v>
      </c>
      <c r="E2343" s="304">
        <v>136597705</v>
      </c>
      <c r="F2343" s="305">
        <v>62241071</v>
      </c>
      <c r="G2343" s="305" t="s">
        <v>1246</v>
      </c>
    </row>
    <row r="2344" spans="1:7" ht="15" hidden="1" thickBot="1">
      <c r="A2344" s="302">
        <v>45882</v>
      </c>
      <c r="B2344" s="304">
        <v>351470</v>
      </c>
      <c r="C2344" s="303"/>
      <c r="D2344" s="305" t="s">
        <v>1435</v>
      </c>
      <c r="E2344" s="304">
        <v>141572993</v>
      </c>
      <c r="F2344" s="305">
        <v>0</v>
      </c>
      <c r="G2344" s="305" t="s">
        <v>1246</v>
      </c>
    </row>
    <row r="2345" spans="1:7" ht="15" hidden="1" thickBot="1">
      <c r="A2345" s="302">
        <v>45882</v>
      </c>
      <c r="B2345" s="304">
        <v>345148</v>
      </c>
      <c r="C2345" s="303"/>
      <c r="D2345" s="305" t="s">
        <v>1468</v>
      </c>
      <c r="E2345" s="304">
        <v>138561844</v>
      </c>
      <c r="F2345" s="305">
        <v>0</v>
      </c>
      <c r="G2345" s="305" t="s">
        <v>1246</v>
      </c>
    </row>
    <row r="2346" spans="1:7" ht="15" hidden="1" thickBot="1">
      <c r="A2346" s="302">
        <v>45882</v>
      </c>
      <c r="B2346" s="304">
        <v>336337</v>
      </c>
      <c r="C2346" s="303"/>
      <c r="D2346" s="305" t="s">
        <v>1531</v>
      </c>
      <c r="E2346" s="304">
        <v>101345928</v>
      </c>
      <c r="F2346" s="305">
        <v>0</v>
      </c>
      <c r="G2346" s="305" t="s">
        <v>1246</v>
      </c>
    </row>
    <row r="2347" spans="1:7" ht="15" hidden="1" thickBot="1">
      <c r="A2347" s="302">
        <v>45882</v>
      </c>
      <c r="B2347" s="304">
        <v>300000</v>
      </c>
      <c r="C2347" s="303"/>
      <c r="D2347" s="305" t="s">
        <v>1413</v>
      </c>
      <c r="E2347" s="304">
        <v>145954423</v>
      </c>
      <c r="F2347" s="305">
        <v>0</v>
      </c>
      <c r="G2347" s="305" t="s">
        <v>1246</v>
      </c>
    </row>
    <row r="2348" spans="1:7" ht="15" hidden="1" thickBot="1">
      <c r="A2348" s="302">
        <v>45882</v>
      </c>
      <c r="B2348" s="304">
        <v>269500</v>
      </c>
      <c r="C2348" s="303"/>
      <c r="D2348" s="305" t="s">
        <v>1612</v>
      </c>
      <c r="E2348" s="304">
        <v>146496763</v>
      </c>
      <c r="F2348" s="305">
        <v>0</v>
      </c>
      <c r="G2348" s="305" t="s">
        <v>1246</v>
      </c>
    </row>
    <row r="2349" spans="1:7" ht="15" hidden="1" thickBot="1">
      <c r="A2349" s="302">
        <v>45882</v>
      </c>
      <c r="B2349" s="304">
        <v>241900</v>
      </c>
      <c r="C2349" s="303"/>
      <c r="D2349" s="305" t="s">
        <v>1428</v>
      </c>
      <c r="E2349" s="304">
        <v>146196323</v>
      </c>
      <c r="F2349" s="305">
        <v>0</v>
      </c>
      <c r="G2349" s="305" t="s">
        <v>1246</v>
      </c>
    </row>
    <row r="2350" spans="1:7" ht="15" hidden="1" thickBot="1">
      <c r="A2350" s="302">
        <v>45882</v>
      </c>
      <c r="B2350" s="304">
        <v>225100</v>
      </c>
      <c r="C2350" s="303"/>
      <c r="D2350" s="305" t="s">
        <v>1307</v>
      </c>
      <c r="E2350" s="304">
        <v>136902767</v>
      </c>
      <c r="F2350" s="305">
        <v>61329170</v>
      </c>
      <c r="G2350" s="305" t="s">
        <v>1246</v>
      </c>
    </row>
    <row r="2351" spans="1:7" ht="15" hidden="1" thickBot="1">
      <c r="A2351" s="302">
        <v>45882</v>
      </c>
      <c r="B2351" s="304">
        <v>79962</v>
      </c>
      <c r="C2351" s="303"/>
      <c r="D2351" s="305" t="s">
        <v>1404</v>
      </c>
      <c r="E2351" s="304">
        <v>136677667</v>
      </c>
      <c r="F2351" s="305">
        <v>0</v>
      </c>
      <c r="G2351" s="305" t="s">
        <v>1246</v>
      </c>
    </row>
    <row r="2352" spans="1:7" ht="15" hidden="1" thickBot="1">
      <c r="A2352" s="302">
        <v>45882</v>
      </c>
      <c r="B2352" s="304">
        <v>35698</v>
      </c>
      <c r="C2352" s="303"/>
      <c r="D2352" s="305" t="s">
        <v>1461</v>
      </c>
      <c r="E2352" s="304">
        <v>135987115</v>
      </c>
      <c r="F2352" s="305">
        <v>0</v>
      </c>
      <c r="G2352" s="305" t="s">
        <v>1246</v>
      </c>
    </row>
    <row r="2353" spans="1:7" ht="15" hidden="1" thickBot="1">
      <c r="A2353" s="302">
        <v>45882</v>
      </c>
      <c r="B2353" s="304">
        <v>30940</v>
      </c>
      <c r="C2353" s="303"/>
      <c r="D2353" s="305" t="s">
        <v>1613</v>
      </c>
      <c r="E2353" s="304">
        <v>146227263</v>
      </c>
      <c r="F2353" s="305">
        <v>0</v>
      </c>
      <c r="G2353" s="305" t="s">
        <v>1246</v>
      </c>
    </row>
    <row r="2354" spans="1:7" ht="15" hidden="1" thickBot="1">
      <c r="A2354" s="302">
        <v>45883</v>
      </c>
      <c r="B2354" s="303"/>
      <c r="C2354" s="304">
        <v>56348402</v>
      </c>
      <c r="D2354" s="305" t="s">
        <v>1376</v>
      </c>
      <c r="E2354" s="304">
        <v>87607845</v>
      </c>
      <c r="F2354" s="305">
        <v>0</v>
      </c>
      <c r="G2354" s="305" t="s">
        <v>1326</v>
      </c>
    </row>
    <row r="2355" spans="1:7" ht="15" hidden="1" thickBot="1">
      <c r="A2355" s="302">
        <v>45883</v>
      </c>
      <c r="B2355" s="304">
        <v>7000000</v>
      </c>
      <c r="C2355" s="303"/>
      <c r="D2355" s="305" t="s">
        <v>1293</v>
      </c>
      <c r="E2355" s="304">
        <v>101009591</v>
      </c>
      <c r="F2355" s="305">
        <v>0</v>
      </c>
      <c r="G2355" s="305" t="s">
        <v>1246</v>
      </c>
    </row>
    <row r="2356" spans="1:7" ht="15" hidden="1" thickBot="1">
      <c r="A2356" s="302">
        <v>45883</v>
      </c>
      <c r="B2356" s="304">
        <v>6401746</v>
      </c>
      <c r="C2356" s="303"/>
      <c r="D2356" s="305" t="s">
        <v>1293</v>
      </c>
      <c r="E2356" s="304">
        <v>94009591</v>
      </c>
      <c r="F2356" s="305">
        <v>0</v>
      </c>
      <c r="G2356" s="305" t="s">
        <v>1246</v>
      </c>
    </row>
    <row r="2357" spans="1:7" ht="15" hidden="1" thickBot="1">
      <c r="A2357" s="302">
        <v>45883</v>
      </c>
      <c r="B2357" s="304">
        <v>2500000</v>
      </c>
      <c r="C2357" s="303"/>
      <c r="D2357" s="305" t="s">
        <v>1501</v>
      </c>
      <c r="E2357" s="304">
        <v>142899527</v>
      </c>
      <c r="F2357" s="305">
        <v>0</v>
      </c>
      <c r="G2357" s="305" t="s">
        <v>1246</v>
      </c>
    </row>
    <row r="2358" spans="1:7" ht="15" hidden="1" thickBot="1">
      <c r="A2358" s="302">
        <v>45883</v>
      </c>
      <c r="B2358" s="304">
        <v>1056720</v>
      </c>
      <c r="C2358" s="303"/>
      <c r="D2358" s="305" t="s">
        <v>1614</v>
      </c>
      <c r="E2358" s="304">
        <v>143956247</v>
      </c>
      <c r="F2358" s="305">
        <v>0</v>
      </c>
      <c r="G2358" s="305" t="s">
        <v>1246</v>
      </c>
    </row>
    <row r="2359" spans="1:7" ht="15" hidden="1" thickBot="1">
      <c r="A2359" s="302">
        <v>45887</v>
      </c>
      <c r="B2359" s="303"/>
      <c r="C2359" s="304">
        <v>21000</v>
      </c>
      <c r="D2359" s="305" t="s">
        <v>1489</v>
      </c>
      <c r="E2359" s="304">
        <v>140399527</v>
      </c>
      <c r="F2359" s="305">
        <v>0</v>
      </c>
      <c r="G2359" s="305" t="s">
        <v>1248</v>
      </c>
    </row>
    <row r="2360" spans="1:7" ht="15" hidden="1" thickBot="1">
      <c r="A2360" s="302">
        <v>45887</v>
      </c>
      <c r="B2360" s="304">
        <v>300000</v>
      </c>
      <c r="C2360" s="303"/>
      <c r="D2360" s="305" t="s">
        <v>1413</v>
      </c>
      <c r="E2360" s="304">
        <v>140372455</v>
      </c>
      <c r="F2360" s="305">
        <v>0</v>
      </c>
      <c r="G2360" s="305" t="s">
        <v>1246</v>
      </c>
    </row>
    <row r="2361" spans="1:7" ht="15" hidden="1" thickBot="1">
      <c r="A2361" s="302">
        <v>45887</v>
      </c>
      <c r="B2361" s="304">
        <v>48072</v>
      </c>
      <c r="C2361" s="303"/>
      <c r="D2361" s="305" t="s">
        <v>1413</v>
      </c>
      <c r="E2361" s="304">
        <v>140420527</v>
      </c>
      <c r="F2361" s="305">
        <v>0</v>
      </c>
      <c r="G2361" s="305" t="s">
        <v>1246</v>
      </c>
    </row>
    <row r="2362" spans="1:7" ht="15" hidden="1" thickBot="1">
      <c r="A2362" s="302">
        <v>45888</v>
      </c>
      <c r="B2362" s="303"/>
      <c r="C2362" s="304">
        <v>210076</v>
      </c>
      <c r="D2362" s="305" t="s">
        <v>1489</v>
      </c>
      <c r="E2362" s="304">
        <v>114862475</v>
      </c>
      <c r="F2362" s="305">
        <v>0</v>
      </c>
      <c r="G2362" s="305" t="s">
        <v>1248</v>
      </c>
    </row>
    <row r="2363" spans="1:7" ht="15" hidden="1" thickBot="1">
      <c r="A2363" s="302">
        <v>45888</v>
      </c>
      <c r="B2363" s="303"/>
      <c r="C2363" s="304">
        <v>76174</v>
      </c>
      <c r="D2363" s="305" t="s">
        <v>1489</v>
      </c>
      <c r="E2363" s="304">
        <v>115072551</v>
      </c>
      <c r="F2363" s="305">
        <v>0</v>
      </c>
      <c r="G2363" s="305" t="s">
        <v>1248</v>
      </c>
    </row>
    <row r="2364" spans="1:7" ht="15" hidden="1" thickBot="1">
      <c r="A2364" s="302">
        <v>45888</v>
      </c>
      <c r="B2364" s="304">
        <v>7000000</v>
      </c>
      <c r="C2364" s="303"/>
      <c r="D2364" s="305" t="s">
        <v>1302</v>
      </c>
      <c r="E2364" s="304">
        <v>135658761</v>
      </c>
      <c r="F2364" s="305">
        <v>25709179</v>
      </c>
      <c r="G2364" s="305" t="s">
        <v>1246</v>
      </c>
    </row>
    <row r="2365" spans="1:7" ht="15" hidden="1" thickBot="1">
      <c r="A2365" s="302">
        <v>45888</v>
      </c>
      <c r="B2365" s="304">
        <v>7000000</v>
      </c>
      <c r="C2365" s="303"/>
      <c r="D2365" s="305" t="s">
        <v>1387</v>
      </c>
      <c r="E2365" s="304">
        <v>124538817</v>
      </c>
      <c r="F2365" s="305">
        <v>1702947</v>
      </c>
      <c r="G2365" s="305" t="s">
        <v>1246</v>
      </c>
    </row>
    <row r="2366" spans="1:7" ht="15" hidden="1" thickBot="1">
      <c r="A2366" s="302">
        <v>45888</v>
      </c>
      <c r="B2366" s="304">
        <v>2246703</v>
      </c>
      <c r="C2366" s="303"/>
      <c r="D2366" s="305" t="s">
        <v>1445</v>
      </c>
      <c r="E2366" s="304">
        <v>139849979</v>
      </c>
      <c r="F2366" s="305">
        <v>66717542</v>
      </c>
      <c r="G2366" s="305" t="s">
        <v>1246</v>
      </c>
    </row>
    <row r="2367" spans="1:7" ht="15" hidden="1" thickBot="1">
      <c r="A2367" s="302">
        <v>45888</v>
      </c>
      <c r="B2367" s="304">
        <v>1493920</v>
      </c>
      <c r="C2367" s="303"/>
      <c r="D2367" s="305" t="s">
        <v>1457</v>
      </c>
      <c r="E2367" s="304">
        <v>127666823</v>
      </c>
      <c r="F2367" s="305">
        <v>0</v>
      </c>
      <c r="G2367" s="305" t="s">
        <v>1246</v>
      </c>
    </row>
    <row r="2368" spans="1:7" ht="15" hidden="1" thickBot="1">
      <c r="A2368" s="302">
        <v>45888</v>
      </c>
      <c r="B2368" s="304">
        <v>1175160</v>
      </c>
      <c r="C2368" s="303"/>
      <c r="D2368" s="305" t="s">
        <v>1387</v>
      </c>
      <c r="E2368" s="304">
        <v>125713977</v>
      </c>
      <c r="F2368" s="305">
        <v>1702947</v>
      </c>
      <c r="G2368" s="305" t="s">
        <v>1246</v>
      </c>
    </row>
    <row r="2369" spans="1:7" ht="15" hidden="1" thickBot="1">
      <c r="A2369" s="302">
        <v>45888</v>
      </c>
      <c r="B2369" s="304">
        <v>991938</v>
      </c>
      <c r="C2369" s="303"/>
      <c r="D2369" s="305" t="s">
        <v>1302</v>
      </c>
      <c r="E2369" s="304">
        <v>128658761</v>
      </c>
      <c r="F2369" s="305">
        <v>25709179</v>
      </c>
      <c r="G2369" s="305" t="s">
        <v>1246</v>
      </c>
    </row>
    <row r="2370" spans="1:7" ht="15" hidden="1" thickBot="1">
      <c r="A2370" s="302">
        <v>45888</v>
      </c>
      <c r="B2370" s="304">
        <v>946017</v>
      </c>
      <c r="C2370" s="303"/>
      <c r="D2370" s="305" t="s">
        <v>1410</v>
      </c>
      <c r="E2370" s="304">
        <v>115930509</v>
      </c>
      <c r="F2370" s="305">
        <v>0</v>
      </c>
      <c r="G2370" s="305" t="s">
        <v>1246</v>
      </c>
    </row>
    <row r="2371" spans="1:7" ht="15" hidden="1" thickBot="1">
      <c r="A2371" s="302">
        <v>45888</v>
      </c>
      <c r="B2371" s="304">
        <v>796847</v>
      </c>
      <c r="C2371" s="303"/>
      <c r="D2371" s="305" t="s">
        <v>1302</v>
      </c>
      <c r="E2371" s="304">
        <v>117267745</v>
      </c>
      <c r="F2371" s="305">
        <v>25709179</v>
      </c>
      <c r="G2371" s="305" t="s">
        <v>1246</v>
      </c>
    </row>
    <row r="2372" spans="1:7" ht="15" hidden="1" thickBot="1">
      <c r="A2372" s="302">
        <v>45888</v>
      </c>
      <c r="B2372" s="304">
        <v>696650</v>
      </c>
      <c r="C2372" s="303"/>
      <c r="D2372" s="305" t="s">
        <v>1615</v>
      </c>
      <c r="E2372" s="304">
        <v>136355411</v>
      </c>
      <c r="F2372" s="305">
        <v>0</v>
      </c>
      <c r="G2372" s="305" t="s">
        <v>1246</v>
      </c>
    </row>
    <row r="2373" spans="1:7" ht="15" hidden="1" thickBot="1">
      <c r="A2373" s="302">
        <v>45888</v>
      </c>
      <c r="B2373" s="304">
        <v>588134</v>
      </c>
      <c r="C2373" s="303"/>
      <c r="D2373" s="305" t="s">
        <v>1410</v>
      </c>
      <c r="E2373" s="304">
        <v>137088197</v>
      </c>
      <c r="F2373" s="305">
        <v>0</v>
      </c>
      <c r="G2373" s="305" t="s">
        <v>1246</v>
      </c>
    </row>
    <row r="2374" spans="1:7" ht="15" hidden="1" thickBot="1">
      <c r="A2374" s="302">
        <v>45888</v>
      </c>
      <c r="B2374" s="304">
        <v>540389</v>
      </c>
      <c r="C2374" s="303"/>
      <c r="D2374" s="305" t="s">
        <v>1304</v>
      </c>
      <c r="E2374" s="304">
        <v>116470898</v>
      </c>
      <c r="F2374" s="305">
        <v>0</v>
      </c>
      <c r="G2374" s="305" t="s">
        <v>1246</v>
      </c>
    </row>
    <row r="2375" spans="1:7" ht="15" hidden="1" thickBot="1">
      <c r="A2375" s="302">
        <v>45888</v>
      </c>
      <c r="B2375" s="304">
        <v>283926</v>
      </c>
      <c r="C2375" s="303"/>
      <c r="D2375" s="305" t="s">
        <v>1423</v>
      </c>
      <c r="E2375" s="304">
        <v>126172903</v>
      </c>
      <c r="F2375" s="305">
        <v>95308244</v>
      </c>
      <c r="G2375" s="305" t="s">
        <v>1246</v>
      </c>
    </row>
    <row r="2376" spans="1:7" ht="15" hidden="1" thickBot="1">
      <c r="A2376" s="302">
        <v>45888</v>
      </c>
      <c r="B2376" s="304">
        <v>254586</v>
      </c>
      <c r="C2376" s="303"/>
      <c r="D2376" s="305" t="s">
        <v>1445</v>
      </c>
      <c r="E2376" s="304">
        <v>137603276</v>
      </c>
      <c r="F2376" s="305">
        <v>66717542</v>
      </c>
      <c r="G2376" s="305" t="s">
        <v>1246</v>
      </c>
    </row>
    <row r="2377" spans="1:7" ht="15" hidden="1" thickBot="1">
      <c r="A2377" s="302">
        <v>45888</v>
      </c>
      <c r="B2377" s="304">
        <v>246501</v>
      </c>
      <c r="C2377" s="303"/>
      <c r="D2377" s="305" t="s">
        <v>1380</v>
      </c>
      <c r="E2377" s="304">
        <v>137334698</v>
      </c>
      <c r="F2377" s="305">
        <v>62241071</v>
      </c>
      <c r="G2377" s="305" t="s">
        <v>1246</v>
      </c>
    </row>
    <row r="2378" spans="1:7" ht="15" hidden="1" thickBot="1">
      <c r="A2378" s="302">
        <v>45888</v>
      </c>
      <c r="B2378" s="304">
        <v>222476</v>
      </c>
      <c r="C2378" s="303"/>
      <c r="D2378" s="305" t="s">
        <v>1410</v>
      </c>
      <c r="E2378" s="304">
        <v>140072455</v>
      </c>
      <c r="F2378" s="305">
        <v>0</v>
      </c>
      <c r="G2378" s="305" t="s">
        <v>1246</v>
      </c>
    </row>
    <row r="2379" spans="1:7" ht="15" hidden="1" thickBot="1">
      <c r="A2379" s="302">
        <v>45888</v>
      </c>
      <c r="B2379" s="304">
        <v>213536</v>
      </c>
      <c r="C2379" s="303"/>
      <c r="D2379" s="305" t="s">
        <v>1387</v>
      </c>
      <c r="E2379" s="304">
        <v>117538817</v>
      </c>
      <c r="F2379" s="305">
        <v>1702947</v>
      </c>
      <c r="G2379" s="305" t="s">
        <v>1246</v>
      </c>
    </row>
    <row r="2380" spans="1:7" ht="15" hidden="1" thickBot="1">
      <c r="A2380" s="302">
        <v>45888</v>
      </c>
      <c r="B2380" s="304">
        <v>175000</v>
      </c>
      <c r="C2380" s="303"/>
      <c r="D2380" s="305" t="s">
        <v>1585</v>
      </c>
      <c r="E2380" s="304">
        <v>125888977</v>
      </c>
      <c r="F2380" s="305">
        <v>0</v>
      </c>
      <c r="G2380" s="305" t="s">
        <v>1246</v>
      </c>
    </row>
    <row r="2381" spans="1:7" ht="15" hidden="1" thickBot="1">
      <c r="A2381" s="302">
        <v>45888</v>
      </c>
      <c r="B2381" s="304">
        <v>133835</v>
      </c>
      <c r="C2381" s="303"/>
      <c r="D2381" s="305" t="s">
        <v>1377</v>
      </c>
      <c r="E2381" s="304">
        <v>136489246</v>
      </c>
      <c r="F2381" s="305">
        <v>75139934</v>
      </c>
      <c r="G2381" s="305" t="s">
        <v>1246</v>
      </c>
    </row>
    <row r="2382" spans="1:7" ht="15" hidden="1" thickBot="1">
      <c r="A2382" s="302">
        <v>45888</v>
      </c>
      <c r="B2382" s="304">
        <v>122017</v>
      </c>
      <c r="C2382" s="303"/>
      <c r="D2382" s="305" t="s">
        <v>1387</v>
      </c>
      <c r="E2382" s="304">
        <v>114984492</v>
      </c>
      <c r="F2382" s="305">
        <v>1702947</v>
      </c>
      <c r="G2382" s="305" t="s">
        <v>1246</v>
      </c>
    </row>
    <row r="2383" spans="1:7" ht="15" hidden="1" thickBot="1">
      <c r="A2383" s="302">
        <v>45888</v>
      </c>
      <c r="B2383" s="304">
        <v>35943</v>
      </c>
      <c r="C2383" s="303"/>
      <c r="D2383" s="305" t="s">
        <v>1447</v>
      </c>
      <c r="E2383" s="304">
        <v>117303688</v>
      </c>
      <c r="F2383" s="305">
        <v>0</v>
      </c>
      <c r="G2383" s="305" t="s">
        <v>1246</v>
      </c>
    </row>
    <row r="2384" spans="1:7" ht="15" hidden="1" thickBot="1">
      <c r="A2384" s="302">
        <v>45888</v>
      </c>
      <c r="B2384" s="304">
        <v>21593</v>
      </c>
      <c r="C2384" s="303"/>
      <c r="D2384" s="305" t="s">
        <v>1498</v>
      </c>
      <c r="E2384" s="304">
        <v>117325281</v>
      </c>
      <c r="F2384" s="305">
        <v>0</v>
      </c>
      <c r="G2384" s="305" t="s">
        <v>1246</v>
      </c>
    </row>
    <row r="2385" spans="1:7" ht="15" hidden="1" thickBot="1">
      <c r="A2385" s="302">
        <v>45888</v>
      </c>
      <c r="B2385" s="304">
        <v>13992</v>
      </c>
      <c r="C2385" s="303"/>
      <c r="D2385" s="305" t="s">
        <v>1435</v>
      </c>
      <c r="E2385" s="304">
        <v>137348690</v>
      </c>
      <c r="F2385" s="305">
        <v>0</v>
      </c>
      <c r="G2385" s="305" t="s">
        <v>1246</v>
      </c>
    </row>
    <row r="2386" spans="1:7" ht="15" hidden="1" thickBot="1">
      <c r="A2386" s="302">
        <v>45888</v>
      </c>
      <c r="B2386" s="304">
        <v>10817</v>
      </c>
      <c r="C2386" s="303"/>
      <c r="D2386" s="305" t="s">
        <v>1338</v>
      </c>
      <c r="E2386" s="304">
        <v>136500063</v>
      </c>
      <c r="F2386" s="305">
        <v>0</v>
      </c>
      <c r="G2386" s="305" t="s">
        <v>1246</v>
      </c>
    </row>
    <row r="2387" spans="1:7" ht="15" hidden="1" thickBot="1">
      <c r="A2387" s="302">
        <v>45889</v>
      </c>
      <c r="B2387" s="304">
        <v>1532232</v>
      </c>
      <c r="C2387" s="303"/>
      <c r="D2387" s="305" t="s">
        <v>1616</v>
      </c>
      <c r="E2387" s="304">
        <v>114434706</v>
      </c>
      <c r="F2387" s="305">
        <v>0</v>
      </c>
      <c r="G2387" s="305" t="s">
        <v>1246</v>
      </c>
    </row>
    <row r="2388" spans="1:7" ht="15" hidden="1" thickBot="1">
      <c r="A2388" s="302">
        <v>45889</v>
      </c>
      <c r="B2388" s="304">
        <v>429000</v>
      </c>
      <c r="C2388" s="303"/>
      <c r="D2388" s="305" t="s">
        <v>1327</v>
      </c>
      <c r="E2388" s="304">
        <v>112902474</v>
      </c>
      <c r="F2388" s="305">
        <v>0</v>
      </c>
      <c r="G2388" s="305" t="s">
        <v>1246</v>
      </c>
    </row>
    <row r="2389" spans="1:7" ht="15" hidden="1" thickBot="1">
      <c r="A2389" s="302">
        <v>45889</v>
      </c>
      <c r="B2389" s="304">
        <v>395691</v>
      </c>
      <c r="C2389" s="303"/>
      <c r="D2389" s="305" t="s">
        <v>1617</v>
      </c>
      <c r="E2389" s="304">
        <v>115130397</v>
      </c>
      <c r="F2389" s="305">
        <v>0</v>
      </c>
      <c r="G2389" s="305" t="s">
        <v>1246</v>
      </c>
    </row>
    <row r="2390" spans="1:7" ht="15" hidden="1" thickBot="1">
      <c r="A2390" s="302">
        <v>45889</v>
      </c>
      <c r="B2390" s="304">
        <v>300000</v>
      </c>
      <c r="C2390" s="303"/>
      <c r="D2390" s="305" t="s">
        <v>1413</v>
      </c>
      <c r="E2390" s="304">
        <v>114734706</v>
      </c>
      <c r="F2390" s="305">
        <v>0</v>
      </c>
      <c r="G2390" s="305" t="s">
        <v>1246</v>
      </c>
    </row>
    <row r="2391" spans="1:7" ht="15" hidden="1" thickBot="1">
      <c r="A2391" s="302">
        <v>45889</v>
      </c>
      <c r="B2391" s="304">
        <v>18328</v>
      </c>
      <c r="C2391" s="303"/>
      <c r="D2391" s="305" t="s">
        <v>1313</v>
      </c>
      <c r="E2391" s="304">
        <v>115148725</v>
      </c>
      <c r="F2391" s="305">
        <v>0</v>
      </c>
      <c r="G2391" s="305" t="s">
        <v>1246</v>
      </c>
    </row>
    <row r="2392" spans="1:7" ht="15" hidden="1" thickBot="1">
      <c r="A2392" s="302">
        <v>45890</v>
      </c>
      <c r="B2392" s="303"/>
      <c r="C2392" s="304">
        <v>26333</v>
      </c>
      <c r="D2392" s="305" t="s">
        <v>1601</v>
      </c>
      <c r="E2392" s="304">
        <v>69153225</v>
      </c>
      <c r="F2392" s="305">
        <v>0</v>
      </c>
      <c r="G2392" s="305" t="s">
        <v>1326</v>
      </c>
    </row>
    <row r="2393" spans="1:7" ht="15" hidden="1" thickBot="1">
      <c r="A2393" s="302">
        <v>45890</v>
      </c>
      <c r="B2393" s="304">
        <v>7000000</v>
      </c>
      <c r="C2393" s="303"/>
      <c r="D2393" s="305" t="s">
        <v>1618</v>
      </c>
      <c r="E2393" s="304">
        <v>111153225</v>
      </c>
      <c r="F2393" s="305">
        <v>93757742</v>
      </c>
      <c r="G2393" s="305" t="s">
        <v>1246</v>
      </c>
    </row>
    <row r="2394" spans="1:7" ht="15" hidden="1" thickBot="1">
      <c r="A2394" s="302">
        <v>45890</v>
      </c>
      <c r="B2394" s="304">
        <v>7000000</v>
      </c>
      <c r="C2394" s="303"/>
      <c r="D2394" s="305" t="s">
        <v>1618</v>
      </c>
      <c r="E2394" s="304">
        <v>104153225</v>
      </c>
      <c r="F2394" s="305">
        <v>93757742</v>
      </c>
      <c r="G2394" s="305" t="s">
        <v>1246</v>
      </c>
    </row>
    <row r="2395" spans="1:7" ht="15" hidden="1" thickBot="1">
      <c r="A2395" s="302">
        <v>45890</v>
      </c>
      <c r="B2395" s="304">
        <v>7000000</v>
      </c>
      <c r="C2395" s="303"/>
      <c r="D2395" s="305" t="s">
        <v>1394</v>
      </c>
      <c r="E2395" s="304">
        <v>97153225</v>
      </c>
      <c r="F2395" s="305">
        <v>62188235</v>
      </c>
      <c r="G2395" s="305" t="s">
        <v>1246</v>
      </c>
    </row>
    <row r="2396" spans="1:7" ht="15" hidden="1" thickBot="1">
      <c r="A2396" s="302">
        <v>45890</v>
      </c>
      <c r="B2396" s="304">
        <v>7000000</v>
      </c>
      <c r="C2396" s="303"/>
      <c r="D2396" s="305" t="s">
        <v>1394</v>
      </c>
      <c r="E2396" s="304">
        <v>90153225</v>
      </c>
      <c r="F2396" s="305">
        <v>62188235</v>
      </c>
      <c r="G2396" s="305" t="s">
        <v>1246</v>
      </c>
    </row>
    <row r="2397" spans="1:7" ht="15" hidden="1" thickBot="1">
      <c r="A2397" s="302">
        <v>45890</v>
      </c>
      <c r="B2397" s="304">
        <v>7000000</v>
      </c>
      <c r="C2397" s="303"/>
      <c r="D2397" s="305" t="s">
        <v>1394</v>
      </c>
      <c r="E2397" s="304">
        <v>83153225</v>
      </c>
      <c r="F2397" s="305">
        <v>62188235</v>
      </c>
      <c r="G2397" s="305" t="s">
        <v>1246</v>
      </c>
    </row>
    <row r="2398" spans="1:7" ht="15" hidden="1" thickBot="1">
      <c r="A2398" s="302">
        <v>45890</v>
      </c>
      <c r="B2398" s="304">
        <v>7000000</v>
      </c>
      <c r="C2398" s="303"/>
      <c r="D2398" s="305" t="s">
        <v>1394</v>
      </c>
      <c r="E2398" s="304">
        <v>76153225</v>
      </c>
      <c r="F2398" s="305">
        <v>62188235</v>
      </c>
      <c r="G2398" s="305" t="s">
        <v>1246</v>
      </c>
    </row>
    <row r="2399" spans="1:7" ht="15" hidden="1" thickBot="1">
      <c r="A2399" s="302">
        <v>45890</v>
      </c>
      <c r="B2399" s="304">
        <v>1020249</v>
      </c>
      <c r="C2399" s="303"/>
      <c r="D2399" s="305" t="s">
        <v>1618</v>
      </c>
      <c r="E2399" s="304">
        <v>112173474</v>
      </c>
      <c r="F2399" s="305">
        <v>93757742</v>
      </c>
      <c r="G2399" s="305" t="s">
        <v>1246</v>
      </c>
    </row>
    <row r="2400" spans="1:7" ht="15" hidden="1" thickBot="1">
      <c r="A2400" s="302">
        <v>45890</v>
      </c>
      <c r="B2400" s="304">
        <v>300000</v>
      </c>
      <c r="C2400" s="303"/>
      <c r="D2400" s="305" t="s">
        <v>1413</v>
      </c>
      <c r="E2400" s="304">
        <v>112473474</v>
      </c>
      <c r="F2400" s="305">
        <v>0</v>
      </c>
      <c r="G2400" s="305" t="s">
        <v>1246</v>
      </c>
    </row>
    <row r="2401" spans="1:7" ht="15" hidden="1" thickBot="1">
      <c r="A2401" s="302">
        <v>45890</v>
      </c>
      <c r="B2401" s="304">
        <v>290360</v>
      </c>
      <c r="C2401" s="303"/>
      <c r="D2401" s="305" t="s">
        <v>1348</v>
      </c>
      <c r="E2401" s="304">
        <v>69179558</v>
      </c>
      <c r="F2401" s="305">
        <v>0</v>
      </c>
      <c r="G2401" s="305" t="s">
        <v>1246</v>
      </c>
    </row>
    <row r="2402" spans="1:7" ht="15" hidden="1" thickBot="1">
      <c r="A2402" s="302">
        <v>45890</v>
      </c>
      <c r="B2402" s="304">
        <v>113713</v>
      </c>
      <c r="C2402" s="303"/>
      <c r="D2402" s="305" t="s">
        <v>1619</v>
      </c>
      <c r="E2402" s="304">
        <v>68889198</v>
      </c>
      <c r="F2402" s="305">
        <v>0</v>
      </c>
      <c r="G2402" s="305" t="s">
        <v>1246</v>
      </c>
    </row>
    <row r="2403" spans="1:7" ht="15" hidden="1" thickBot="1">
      <c r="A2403" s="302">
        <v>45891</v>
      </c>
      <c r="B2403" s="304">
        <v>7000000</v>
      </c>
      <c r="C2403" s="303"/>
      <c r="D2403" s="305" t="s">
        <v>1293</v>
      </c>
      <c r="E2403" s="304">
        <v>68498655</v>
      </c>
      <c r="F2403" s="305">
        <v>0</v>
      </c>
      <c r="G2403" s="305" t="s">
        <v>1246</v>
      </c>
    </row>
    <row r="2404" spans="1:7" ht="15" hidden="1" thickBot="1">
      <c r="A2404" s="302">
        <v>45891</v>
      </c>
      <c r="B2404" s="304">
        <v>803980</v>
      </c>
      <c r="C2404" s="303"/>
      <c r="D2404" s="305" t="s">
        <v>1345</v>
      </c>
      <c r="E2404" s="304">
        <v>61498655</v>
      </c>
      <c r="F2404" s="305">
        <v>585234589</v>
      </c>
      <c r="G2404" s="305" t="s">
        <v>1248</v>
      </c>
    </row>
    <row r="2405" spans="1:7" ht="15" hidden="1" thickBot="1">
      <c r="A2405" s="302">
        <v>45891</v>
      </c>
      <c r="B2405" s="304">
        <v>276830</v>
      </c>
      <c r="C2405" s="303"/>
      <c r="D2405" s="305" t="s">
        <v>1345</v>
      </c>
      <c r="E2405" s="304">
        <v>68775485</v>
      </c>
      <c r="F2405" s="305">
        <v>305233762</v>
      </c>
      <c r="G2405" s="305" t="s">
        <v>1248</v>
      </c>
    </row>
    <row r="2406" spans="1:7" ht="15" hidden="1" thickBot="1">
      <c r="A2406" s="302">
        <v>45894</v>
      </c>
      <c r="B2406" s="303"/>
      <c r="C2406" s="304">
        <v>803980</v>
      </c>
      <c r="D2406" s="305" t="s">
        <v>1620</v>
      </c>
      <c r="E2406" s="304">
        <v>60694675</v>
      </c>
      <c r="F2406" s="305">
        <v>585234589</v>
      </c>
      <c r="G2406" s="305" t="s">
        <v>1248</v>
      </c>
    </row>
    <row r="2407" spans="1:7" ht="15" hidden="1" thickBot="1">
      <c r="A2407" s="302">
        <v>45894</v>
      </c>
      <c r="B2407" s="304">
        <v>8119183</v>
      </c>
      <c r="C2407" s="303"/>
      <c r="D2407" s="305" t="s">
        <v>1574</v>
      </c>
      <c r="E2407" s="304">
        <v>47660526</v>
      </c>
      <c r="F2407" s="305">
        <v>391568800</v>
      </c>
      <c r="G2407" s="305" t="s">
        <v>1246</v>
      </c>
    </row>
    <row r="2408" spans="1:7" ht="15" hidden="1" thickBot="1">
      <c r="A2408" s="302">
        <v>45894</v>
      </c>
      <c r="B2408" s="304">
        <v>3944850</v>
      </c>
      <c r="C2408" s="303"/>
      <c r="D2408" s="305" t="s">
        <v>1621</v>
      </c>
      <c r="E2408" s="304">
        <v>60668575</v>
      </c>
      <c r="F2408" s="305">
        <v>0</v>
      </c>
      <c r="G2408" s="305" t="s">
        <v>1246</v>
      </c>
    </row>
    <row r="2409" spans="1:7" ht="15" hidden="1" thickBot="1">
      <c r="A2409" s="302">
        <v>45894</v>
      </c>
      <c r="B2409" s="304">
        <v>2765888</v>
      </c>
      <c r="C2409" s="303"/>
      <c r="D2409" s="305" t="s">
        <v>1541</v>
      </c>
      <c r="E2409" s="304">
        <v>54055851</v>
      </c>
      <c r="F2409" s="305">
        <v>0</v>
      </c>
      <c r="G2409" s="305" t="s">
        <v>1246</v>
      </c>
    </row>
    <row r="2410" spans="1:7" ht="15" hidden="1" thickBot="1">
      <c r="A2410" s="302">
        <v>45894</v>
      </c>
      <c r="B2410" s="304">
        <v>1811151</v>
      </c>
      <c r="C2410" s="303"/>
      <c r="D2410" s="305" t="s">
        <v>1538</v>
      </c>
      <c r="E2410" s="304">
        <v>56723725</v>
      </c>
      <c r="F2410" s="305">
        <v>1702947</v>
      </c>
      <c r="G2410" s="305" t="s">
        <v>1246</v>
      </c>
    </row>
    <row r="2411" spans="1:7" ht="15" hidden="1" thickBot="1">
      <c r="A2411" s="302">
        <v>45894</v>
      </c>
      <c r="B2411" s="304">
        <v>1174869</v>
      </c>
      <c r="C2411" s="303"/>
      <c r="D2411" s="305" t="s">
        <v>1622</v>
      </c>
      <c r="E2411" s="304">
        <v>50009648</v>
      </c>
      <c r="F2411" s="305">
        <v>0</v>
      </c>
      <c r="G2411" s="305" t="s">
        <v>1246</v>
      </c>
    </row>
    <row r="2412" spans="1:7" ht="15" hidden="1" thickBot="1">
      <c r="A2412" s="302">
        <v>45894</v>
      </c>
      <c r="B2412" s="304">
        <v>1174253</v>
      </c>
      <c r="C2412" s="303"/>
      <c r="D2412" s="305" t="s">
        <v>1622</v>
      </c>
      <c r="E2412" s="304">
        <v>48834779</v>
      </c>
      <c r="F2412" s="305">
        <v>0</v>
      </c>
      <c r="G2412" s="305" t="s">
        <v>1246</v>
      </c>
    </row>
    <row r="2413" spans="1:7" ht="15" hidden="1" thickBot="1">
      <c r="A2413" s="302">
        <v>45894</v>
      </c>
      <c r="B2413" s="304">
        <v>803980</v>
      </c>
      <c r="C2413" s="303"/>
      <c r="D2413" s="305" t="s">
        <v>1345</v>
      </c>
      <c r="E2413" s="304">
        <v>61498655</v>
      </c>
      <c r="F2413" s="305">
        <v>465234658</v>
      </c>
      <c r="G2413" s="305" t="s">
        <v>1248</v>
      </c>
    </row>
    <row r="2414" spans="1:7" ht="15" hidden="1" thickBot="1">
      <c r="A2414" s="302">
        <v>45894</v>
      </c>
      <c r="B2414" s="304">
        <v>539973</v>
      </c>
      <c r="C2414" s="303"/>
      <c r="D2414" s="305" t="s">
        <v>1606</v>
      </c>
      <c r="E2414" s="304">
        <v>51289963</v>
      </c>
      <c r="F2414" s="305">
        <v>0</v>
      </c>
      <c r="G2414" s="305" t="s">
        <v>1246</v>
      </c>
    </row>
    <row r="2415" spans="1:7" ht="15" hidden="1" thickBot="1">
      <c r="A2415" s="302">
        <v>45894</v>
      </c>
      <c r="B2415" s="304">
        <v>483545</v>
      </c>
      <c r="C2415" s="303"/>
      <c r="D2415" s="305" t="s">
        <v>1548</v>
      </c>
      <c r="E2415" s="304">
        <v>54671336</v>
      </c>
      <c r="F2415" s="305">
        <v>0</v>
      </c>
      <c r="G2415" s="305" t="s">
        <v>1246</v>
      </c>
    </row>
    <row r="2416" spans="1:7" ht="15" hidden="1" thickBot="1">
      <c r="A2416" s="302">
        <v>45894</v>
      </c>
      <c r="B2416" s="304">
        <v>431965</v>
      </c>
      <c r="C2416" s="303"/>
      <c r="D2416" s="305" t="s">
        <v>1606</v>
      </c>
      <c r="E2416" s="304">
        <v>50749990</v>
      </c>
      <c r="F2416" s="305">
        <v>0</v>
      </c>
      <c r="G2416" s="305" t="s">
        <v>1246</v>
      </c>
    </row>
    <row r="2417" spans="1:7" ht="15" hidden="1" thickBot="1">
      <c r="A2417" s="302">
        <v>45894</v>
      </c>
      <c r="B2417" s="304">
        <v>287985</v>
      </c>
      <c r="C2417" s="303"/>
      <c r="D2417" s="305" t="s">
        <v>1554</v>
      </c>
      <c r="E2417" s="304">
        <v>50318025</v>
      </c>
      <c r="F2417" s="305">
        <v>0</v>
      </c>
      <c r="G2417" s="305" t="s">
        <v>1246</v>
      </c>
    </row>
    <row r="2418" spans="1:7" ht="15" hidden="1" thickBot="1">
      <c r="A2418" s="302">
        <v>45894</v>
      </c>
      <c r="B2418" s="304">
        <v>147959</v>
      </c>
      <c r="C2418" s="303"/>
      <c r="D2418" s="305" t="s">
        <v>1552</v>
      </c>
      <c r="E2418" s="304">
        <v>54819295</v>
      </c>
      <c r="F2418" s="305">
        <v>0</v>
      </c>
      <c r="G2418" s="305" t="s">
        <v>1246</v>
      </c>
    </row>
    <row r="2419" spans="1:7" ht="15" hidden="1" thickBot="1">
      <c r="A2419" s="302">
        <v>45894</v>
      </c>
      <c r="B2419" s="304">
        <v>131940</v>
      </c>
      <c r="C2419" s="303"/>
      <c r="D2419" s="305" t="s">
        <v>1623</v>
      </c>
      <c r="E2419" s="304">
        <v>54187791</v>
      </c>
      <c r="F2419" s="305">
        <v>0</v>
      </c>
      <c r="G2419" s="305" t="s">
        <v>1246</v>
      </c>
    </row>
    <row r="2420" spans="1:7" ht="15" hidden="1" thickBot="1">
      <c r="A2420" s="302">
        <v>45894</v>
      </c>
      <c r="B2420" s="304">
        <v>93279</v>
      </c>
      <c r="C2420" s="303"/>
      <c r="D2420" s="305" t="s">
        <v>1532</v>
      </c>
      <c r="E2420" s="304">
        <v>54912574</v>
      </c>
      <c r="F2420" s="305">
        <v>0</v>
      </c>
      <c r="G2420" s="305" t="s">
        <v>1246</v>
      </c>
    </row>
    <row r="2421" spans="1:7" ht="15" hidden="1" thickBot="1">
      <c r="A2421" s="302">
        <v>45894</v>
      </c>
      <c r="B2421" s="304">
        <v>26100</v>
      </c>
      <c r="C2421" s="303"/>
      <c r="D2421" s="305" t="s">
        <v>1595</v>
      </c>
      <c r="E2421" s="304">
        <v>60694675</v>
      </c>
      <c r="F2421" s="305">
        <v>0</v>
      </c>
      <c r="G2421" s="305" t="s">
        <v>1246</v>
      </c>
    </row>
    <row r="2422" spans="1:7" ht="15" hidden="1" thickBot="1">
      <c r="A2422" s="302">
        <v>45894</v>
      </c>
      <c r="B2422" s="304">
        <v>20392</v>
      </c>
      <c r="C2422" s="303"/>
      <c r="D2422" s="305" t="s">
        <v>1547</v>
      </c>
      <c r="E2422" s="304">
        <v>50030040</v>
      </c>
      <c r="F2422" s="305">
        <v>0</v>
      </c>
      <c r="G2422" s="305" t="s">
        <v>1246</v>
      </c>
    </row>
    <row r="2423" spans="1:7" ht="15" hidden="1" thickBot="1">
      <c r="A2423" s="302">
        <v>45895</v>
      </c>
      <c r="B2423" s="303"/>
      <c r="C2423" s="304">
        <v>64591</v>
      </c>
      <c r="D2423" s="305" t="s">
        <v>1624</v>
      </c>
      <c r="E2423" s="304">
        <v>39524447</v>
      </c>
      <c r="F2423" s="305">
        <v>0</v>
      </c>
      <c r="G2423" s="305" t="s">
        <v>1326</v>
      </c>
    </row>
    <row r="2424" spans="1:7" ht="15" hidden="1" thickBot="1">
      <c r="A2424" s="302">
        <v>45895</v>
      </c>
      <c r="B2424" s="303"/>
      <c r="C2424" s="304">
        <v>39546</v>
      </c>
      <c r="D2424" s="305" t="s">
        <v>1489</v>
      </c>
      <c r="E2424" s="304">
        <v>20131746</v>
      </c>
      <c r="F2424" s="305">
        <v>0</v>
      </c>
      <c r="G2424" s="305" t="s">
        <v>1248</v>
      </c>
    </row>
    <row r="2425" spans="1:7" ht="15" hidden="1" thickBot="1">
      <c r="A2425" s="302">
        <v>45895</v>
      </c>
      <c r="B2425" s="304">
        <v>12457292</v>
      </c>
      <c r="C2425" s="303"/>
      <c r="D2425" s="305" t="s">
        <v>1625</v>
      </c>
      <c r="E2425" s="304">
        <v>32589038</v>
      </c>
      <c r="F2425" s="305">
        <v>0</v>
      </c>
      <c r="G2425" s="305" t="s">
        <v>1326</v>
      </c>
    </row>
    <row r="2426" spans="1:7" ht="15" hidden="1" thickBot="1">
      <c r="A2426" s="302">
        <v>45895</v>
      </c>
      <c r="B2426" s="304">
        <v>7000000</v>
      </c>
      <c r="C2426" s="303"/>
      <c r="D2426" s="305" t="s">
        <v>1293</v>
      </c>
      <c r="E2426" s="304">
        <v>39589038</v>
      </c>
      <c r="F2426" s="305">
        <v>0</v>
      </c>
      <c r="G2426" s="305" t="s">
        <v>1246</v>
      </c>
    </row>
    <row r="2427" spans="1:7" ht="15" hidden="1" thickBot="1">
      <c r="A2427" s="302">
        <v>45895</v>
      </c>
      <c r="B2427" s="304">
        <v>16896</v>
      </c>
      <c r="C2427" s="303"/>
      <c r="D2427" s="305" t="s">
        <v>1626</v>
      </c>
      <c r="E2427" s="304">
        <v>39541343</v>
      </c>
      <c r="F2427" s="305">
        <v>0</v>
      </c>
      <c r="G2427" s="305" t="s">
        <v>1246</v>
      </c>
    </row>
    <row r="2428" spans="1:7" ht="15" hidden="1" thickBot="1">
      <c r="A2428" s="302">
        <v>45896</v>
      </c>
      <c r="B2428" s="303"/>
      <c r="C2428" s="304">
        <v>111753</v>
      </c>
      <c r="D2428" s="305" t="s">
        <v>1526</v>
      </c>
      <c r="E2428" s="304">
        <v>20228520</v>
      </c>
      <c r="F2428" s="305">
        <v>0</v>
      </c>
      <c r="G2428" s="305" t="s">
        <v>1248</v>
      </c>
    </row>
    <row r="2429" spans="1:7" ht="15" hidden="1" thickBot="1">
      <c r="A2429" s="302">
        <v>45896</v>
      </c>
      <c r="B2429" s="303"/>
      <c r="C2429" s="304">
        <v>101990</v>
      </c>
      <c r="D2429" s="305" t="s">
        <v>1526</v>
      </c>
      <c r="E2429" s="304">
        <v>20340273</v>
      </c>
      <c r="F2429" s="305">
        <v>0</v>
      </c>
      <c r="G2429" s="305" t="s">
        <v>1248</v>
      </c>
    </row>
    <row r="2430" spans="1:7" ht="15" hidden="1" thickBot="1">
      <c r="A2430" s="302">
        <v>45896</v>
      </c>
      <c r="B2430" s="303"/>
      <c r="C2430" s="304">
        <v>57228</v>
      </c>
      <c r="D2430" s="305" t="s">
        <v>1529</v>
      </c>
      <c r="E2430" s="304">
        <v>20171292</v>
      </c>
      <c r="F2430" s="305">
        <v>1120886</v>
      </c>
      <c r="G2430" s="305" t="s">
        <v>1246</v>
      </c>
    </row>
    <row r="2431" spans="1:7" ht="15" hidden="1" thickBot="1">
      <c r="A2431" s="302">
        <v>45896</v>
      </c>
      <c r="B2431" s="304">
        <v>11562</v>
      </c>
      <c r="C2431" s="303"/>
      <c r="D2431" s="305" t="s">
        <v>1315</v>
      </c>
      <c r="E2431" s="304">
        <v>20522238</v>
      </c>
      <c r="F2431" s="305">
        <v>0</v>
      </c>
      <c r="G2431" s="305" t="s">
        <v>1246</v>
      </c>
    </row>
    <row r="2432" spans="1:7" ht="15" hidden="1" thickBot="1">
      <c r="A2432" s="302">
        <v>45896</v>
      </c>
      <c r="B2432" s="304">
        <v>11281</v>
      </c>
      <c r="C2432" s="303"/>
      <c r="D2432" s="305" t="s">
        <v>1478</v>
      </c>
      <c r="E2432" s="304">
        <v>20438286</v>
      </c>
      <c r="F2432" s="305">
        <v>72245806</v>
      </c>
      <c r="G2432" s="305" t="s">
        <v>1246</v>
      </c>
    </row>
    <row r="2433" spans="1:7" ht="15" hidden="1" thickBot="1">
      <c r="A2433" s="302">
        <v>45896</v>
      </c>
      <c r="B2433" s="304">
        <v>3977</v>
      </c>
      <c r="C2433" s="303"/>
      <c r="D2433" s="305" t="s">
        <v>1582</v>
      </c>
      <c r="E2433" s="304">
        <v>20442263</v>
      </c>
      <c r="F2433" s="305">
        <v>72899709</v>
      </c>
      <c r="G2433" s="305" t="s">
        <v>1246</v>
      </c>
    </row>
    <row r="2434" spans="1:7" ht="15" hidden="1" thickBot="1">
      <c r="A2434" s="302">
        <v>45897</v>
      </c>
      <c r="B2434" s="303"/>
      <c r="C2434" s="304">
        <v>95233</v>
      </c>
      <c r="D2434" s="305" t="s">
        <v>1489</v>
      </c>
      <c r="E2434" s="304">
        <v>20427005</v>
      </c>
      <c r="F2434" s="305">
        <v>0</v>
      </c>
      <c r="G2434" s="305" t="s">
        <v>1248</v>
      </c>
    </row>
    <row r="2435" spans="1:7" ht="15" hidden="1" thickBot="1">
      <c r="A2435" s="302">
        <v>45897</v>
      </c>
      <c r="B2435" s="304">
        <v>1610400</v>
      </c>
      <c r="C2435" s="303"/>
      <c r="D2435" s="305" t="s">
        <v>1627</v>
      </c>
      <c r="E2435" s="304">
        <v>20510676</v>
      </c>
      <c r="F2435" s="305">
        <v>0</v>
      </c>
      <c r="G2435" s="305" t="s">
        <v>1246</v>
      </c>
    </row>
    <row r="2436" spans="1:7" ht="15" hidden="1" thickBot="1">
      <c r="A2436" s="302">
        <v>45898</v>
      </c>
      <c r="B2436" s="303"/>
      <c r="C2436" s="304">
        <v>120379208</v>
      </c>
      <c r="D2436" s="305" t="s">
        <v>1376</v>
      </c>
      <c r="E2436" s="304">
        <v>18632165</v>
      </c>
      <c r="F2436" s="305">
        <v>0</v>
      </c>
      <c r="G2436" s="305" t="s">
        <v>1326</v>
      </c>
    </row>
    <row r="2437" spans="1:7" ht="15" hidden="1" thickBot="1">
      <c r="A2437" s="302">
        <v>45898</v>
      </c>
      <c r="B2437" s="303"/>
      <c r="C2437" s="304">
        <v>1342017</v>
      </c>
      <c r="D2437" s="305" t="s">
        <v>1489</v>
      </c>
      <c r="E2437" s="304">
        <v>139011373</v>
      </c>
      <c r="F2437" s="305">
        <v>0</v>
      </c>
      <c r="G2437" s="305" t="s">
        <v>1248</v>
      </c>
    </row>
    <row r="2438" spans="1:7" ht="15" hidden="1" thickBot="1">
      <c r="A2438" s="302">
        <v>45898</v>
      </c>
      <c r="B2438" s="304">
        <v>7000000</v>
      </c>
      <c r="C2438" s="303"/>
      <c r="D2438" s="305" t="s">
        <v>1293</v>
      </c>
      <c r="E2438" s="304">
        <v>131577327</v>
      </c>
      <c r="F2438" s="305">
        <v>0</v>
      </c>
      <c r="G2438" s="305" t="s">
        <v>1246</v>
      </c>
    </row>
    <row r="2439" spans="1:7" ht="15" hidden="1" thickBot="1">
      <c r="A2439" s="302">
        <v>45898</v>
      </c>
      <c r="B2439" s="304">
        <v>7000000</v>
      </c>
      <c r="C2439" s="303"/>
      <c r="D2439" s="305" t="s">
        <v>1293</v>
      </c>
      <c r="E2439" s="304">
        <v>124577327</v>
      </c>
      <c r="F2439" s="305">
        <v>0</v>
      </c>
      <c r="G2439" s="305" t="s">
        <v>1246</v>
      </c>
    </row>
    <row r="2440" spans="1:7" ht="15" hidden="1" thickBot="1">
      <c r="A2440" s="302">
        <v>45898</v>
      </c>
      <c r="B2440" s="304">
        <v>5542458</v>
      </c>
      <c r="C2440" s="303"/>
      <c r="D2440" s="305" t="s">
        <v>1628</v>
      </c>
      <c r="E2440" s="304">
        <v>140170055</v>
      </c>
      <c r="F2440" s="305">
        <v>202588156</v>
      </c>
      <c r="G2440" s="305" t="s">
        <v>1452</v>
      </c>
    </row>
    <row r="2441" spans="1:7" ht="15" hidden="1" thickBot="1">
      <c r="A2441" s="302">
        <v>45898</v>
      </c>
      <c r="B2441" s="304">
        <v>3050270</v>
      </c>
      <c r="C2441" s="303"/>
      <c r="D2441" s="305" t="s">
        <v>1627</v>
      </c>
      <c r="E2441" s="304">
        <v>134627597</v>
      </c>
      <c r="F2441" s="305">
        <v>0</v>
      </c>
      <c r="G2441" s="305" t="s">
        <v>1246</v>
      </c>
    </row>
    <row r="2442" spans="1:7" ht="15" hidden="1" thickBot="1">
      <c r="A2442" s="302">
        <v>45898</v>
      </c>
      <c r="B2442" s="304">
        <v>219969</v>
      </c>
      <c r="C2442" s="303"/>
      <c r="D2442" s="305" t="s">
        <v>1629</v>
      </c>
      <c r="E2442" s="304">
        <v>18852134</v>
      </c>
      <c r="F2442" s="305">
        <v>0</v>
      </c>
      <c r="G2442" s="305" t="s">
        <v>1246</v>
      </c>
    </row>
    <row r="2443" spans="1:7" ht="15" hidden="1" thickBot="1">
      <c r="A2443" s="302">
        <v>45898</v>
      </c>
      <c r="B2443" s="304">
        <v>183335</v>
      </c>
      <c r="C2443" s="303"/>
      <c r="D2443" s="305" t="s">
        <v>1630</v>
      </c>
      <c r="E2443" s="304">
        <v>140353390</v>
      </c>
      <c r="F2443" s="305">
        <v>202588156</v>
      </c>
      <c r="G2443" s="305" t="s">
        <v>1452</v>
      </c>
    </row>
    <row r="2444" spans="1:7" ht="15" hidden="1" thickBot="1">
      <c r="A2444" s="302">
        <v>45898</v>
      </c>
      <c r="B2444" s="304">
        <v>29850</v>
      </c>
      <c r="C2444" s="303"/>
      <c r="D2444" s="305" t="s">
        <v>1631</v>
      </c>
      <c r="E2444" s="304">
        <v>18881984</v>
      </c>
      <c r="F2444" s="305">
        <v>0</v>
      </c>
      <c r="G2444" s="305" t="s">
        <v>1246</v>
      </c>
    </row>
    <row r="2445" spans="1:7" ht="15" hidden="1" thickBot="1">
      <c r="A2445" s="302">
        <v>45898</v>
      </c>
      <c r="B2445" s="304">
        <v>18292</v>
      </c>
      <c r="C2445" s="303"/>
      <c r="D2445" s="305" t="s">
        <v>1478</v>
      </c>
      <c r="E2445" s="304">
        <v>18900276</v>
      </c>
      <c r="F2445" s="305">
        <v>72245806</v>
      </c>
      <c r="G2445" s="305" t="s">
        <v>1246</v>
      </c>
    </row>
    <row r="2446" spans="1:7" ht="15" hidden="1" thickBot="1">
      <c r="A2446" s="302">
        <v>45901</v>
      </c>
      <c r="B2446" s="304">
        <v>7000000</v>
      </c>
      <c r="C2446" s="303"/>
      <c r="D2446" s="305" t="s">
        <v>1293</v>
      </c>
      <c r="E2446" s="304">
        <v>102943294</v>
      </c>
      <c r="F2446" s="305">
        <v>0</v>
      </c>
      <c r="G2446" s="305" t="s">
        <v>1246</v>
      </c>
    </row>
    <row r="2447" spans="1:7" ht="15" hidden="1" thickBot="1">
      <c r="A2447" s="302">
        <v>45901</v>
      </c>
      <c r="B2447" s="304">
        <v>5579181</v>
      </c>
      <c r="C2447" s="303"/>
      <c r="D2447" s="305" t="s">
        <v>1332</v>
      </c>
      <c r="E2447" s="304">
        <v>117577327</v>
      </c>
      <c r="F2447" s="305">
        <v>0</v>
      </c>
      <c r="G2447" s="305" t="s">
        <v>1246</v>
      </c>
    </row>
    <row r="2448" spans="1:7" ht="15" hidden="1" thickBot="1">
      <c r="A2448" s="302">
        <v>45901</v>
      </c>
      <c r="B2448" s="304">
        <v>3237300</v>
      </c>
      <c r="C2448" s="303"/>
      <c r="D2448" s="305" t="s">
        <v>1467</v>
      </c>
      <c r="E2448" s="304">
        <v>110692056</v>
      </c>
      <c r="F2448" s="305">
        <v>4846885</v>
      </c>
      <c r="G2448" s="305" t="s">
        <v>1246</v>
      </c>
    </row>
    <row r="2449" spans="1:7" ht="15" hidden="1" thickBot="1">
      <c r="A2449" s="302">
        <v>45901</v>
      </c>
      <c r="B2449" s="304">
        <v>2140513</v>
      </c>
      <c r="C2449" s="303"/>
      <c r="D2449" s="305" t="s">
        <v>1519</v>
      </c>
      <c r="E2449" s="304">
        <v>107454756</v>
      </c>
      <c r="F2449" s="305">
        <v>75632932</v>
      </c>
      <c r="G2449" s="305" t="s">
        <v>1246</v>
      </c>
    </row>
    <row r="2450" spans="1:7" ht="15" hidden="1" thickBot="1">
      <c r="A2450" s="302">
        <v>45901</v>
      </c>
      <c r="B2450" s="304">
        <v>915878</v>
      </c>
      <c r="C2450" s="303"/>
      <c r="D2450" s="305" t="s">
        <v>1519</v>
      </c>
      <c r="E2450" s="304">
        <v>105314243</v>
      </c>
      <c r="F2450" s="305">
        <v>75632932</v>
      </c>
      <c r="G2450" s="305" t="s">
        <v>1246</v>
      </c>
    </row>
    <row r="2451" spans="1:7" ht="15" hidden="1" thickBot="1">
      <c r="A2451" s="302">
        <v>45901</v>
      </c>
      <c r="B2451" s="304">
        <v>820800</v>
      </c>
      <c r="C2451" s="303"/>
      <c r="D2451" s="305" t="s">
        <v>1514</v>
      </c>
      <c r="E2451" s="304">
        <v>103853365</v>
      </c>
      <c r="F2451" s="305">
        <v>64714015</v>
      </c>
      <c r="G2451" s="305" t="s">
        <v>1246</v>
      </c>
    </row>
    <row r="2452" spans="1:7" ht="15" hidden="1" thickBot="1">
      <c r="A2452" s="302">
        <v>45901</v>
      </c>
      <c r="B2452" s="304">
        <v>624651</v>
      </c>
      <c r="C2452" s="303"/>
      <c r="D2452" s="305" t="s">
        <v>1410</v>
      </c>
      <c r="E2452" s="304">
        <v>111316707</v>
      </c>
      <c r="F2452" s="305">
        <v>0</v>
      </c>
      <c r="G2452" s="305" t="s">
        <v>1246</v>
      </c>
    </row>
    <row r="2453" spans="1:7" ht="15" hidden="1" thickBot="1">
      <c r="A2453" s="302">
        <v>45901</v>
      </c>
      <c r="B2453" s="304">
        <v>481439</v>
      </c>
      <c r="C2453" s="303"/>
      <c r="D2453" s="305" t="s">
        <v>1457</v>
      </c>
      <c r="E2453" s="304">
        <v>111798146</v>
      </c>
      <c r="F2453" s="305">
        <v>0</v>
      </c>
      <c r="G2453" s="305" t="s">
        <v>1246</v>
      </c>
    </row>
    <row r="2454" spans="1:7" ht="15" hidden="1" thickBot="1">
      <c r="A2454" s="302">
        <v>45901</v>
      </c>
      <c r="B2454" s="304">
        <v>300000</v>
      </c>
      <c r="C2454" s="303"/>
      <c r="D2454" s="305" t="s">
        <v>1413</v>
      </c>
      <c r="E2454" s="304">
        <v>104398365</v>
      </c>
      <c r="F2454" s="305">
        <v>0</v>
      </c>
      <c r="G2454" s="305" t="s">
        <v>1246</v>
      </c>
    </row>
    <row r="2455" spans="1:7" ht="15" hidden="1" thickBot="1">
      <c r="A2455" s="302">
        <v>45901</v>
      </c>
      <c r="B2455" s="304">
        <v>200000</v>
      </c>
      <c r="C2455" s="303"/>
      <c r="D2455" s="305" t="s">
        <v>1441</v>
      </c>
      <c r="E2455" s="304">
        <v>111998146</v>
      </c>
      <c r="F2455" s="305">
        <v>0</v>
      </c>
      <c r="G2455" s="305" t="s">
        <v>1246</v>
      </c>
    </row>
    <row r="2456" spans="1:7" ht="15" hidden="1" thickBot="1">
      <c r="A2456" s="302">
        <v>45901</v>
      </c>
      <c r="B2456" s="304">
        <v>150000</v>
      </c>
      <c r="C2456" s="303"/>
      <c r="D2456" s="305" t="s">
        <v>1413</v>
      </c>
      <c r="E2456" s="304">
        <v>104098365</v>
      </c>
      <c r="F2456" s="305">
        <v>0</v>
      </c>
      <c r="G2456" s="305" t="s">
        <v>1246</v>
      </c>
    </row>
    <row r="2457" spans="1:7" ht="15" hidden="1" thickBot="1">
      <c r="A2457" s="302">
        <v>45901</v>
      </c>
      <c r="B2457" s="304">
        <v>95000</v>
      </c>
      <c r="C2457" s="303"/>
      <c r="D2457" s="305" t="s">
        <v>1449</v>
      </c>
      <c r="E2457" s="304">
        <v>103948365</v>
      </c>
      <c r="F2457" s="305">
        <v>70738201</v>
      </c>
      <c r="G2457" s="305" t="s">
        <v>1246</v>
      </c>
    </row>
    <row r="2458" spans="1:7" ht="15" hidden="1" thickBot="1">
      <c r="A2458" s="302">
        <v>45901</v>
      </c>
      <c r="B2458" s="304">
        <v>89271</v>
      </c>
      <c r="C2458" s="303"/>
      <c r="D2458" s="305" t="s">
        <v>1392</v>
      </c>
      <c r="E2458" s="304">
        <v>103032565</v>
      </c>
      <c r="F2458" s="305">
        <v>392054026</v>
      </c>
      <c r="G2458" s="305" t="s">
        <v>1246</v>
      </c>
    </row>
    <row r="2459" spans="1:7" ht="15" hidden="1" thickBot="1">
      <c r="A2459" s="302">
        <v>45902</v>
      </c>
      <c r="B2459" s="303"/>
      <c r="C2459" s="304">
        <v>1261495</v>
      </c>
      <c r="D2459" s="305" t="s">
        <v>1489</v>
      </c>
      <c r="E2459" s="304">
        <v>68802990</v>
      </c>
      <c r="F2459" s="305">
        <v>0</v>
      </c>
      <c r="G2459" s="305" t="s">
        <v>1248</v>
      </c>
    </row>
    <row r="2460" spans="1:7" ht="15" hidden="1" thickBot="1">
      <c r="A2460" s="302">
        <v>45902</v>
      </c>
      <c r="B2460" s="303"/>
      <c r="C2460" s="304">
        <v>93167</v>
      </c>
      <c r="D2460" s="305" t="s">
        <v>1527</v>
      </c>
      <c r="E2460" s="304">
        <v>70064485</v>
      </c>
      <c r="F2460" s="305">
        <v>51902797</v>
      </c>
      <c r="G2460" s="305" t="s">
        <v>1246</v>
      </c>
    </row>
    <row r="2461" spans="1:7" ht="15" hidden="1" thickBot="1">
      <c r="A2461" s="302">
        <v>45902</v>
      </c>
      <c r="B2461" s="304">
        <v>7000000</v>
      </c>
      <c r="C2461" s="303"/>
      <c r="D2461" s="305" t="s">
        <v>1394</v>
      </c>
      <c r="E2461" s="304">
        <v>92560778</v>
      </c>
      <c r="F2461" s="305">
        <v>62188235</v>
      </c>
      <c r="G2461" s="305" t="s">
        <v>1246</v>
      </c>
    </row>
    <row r="2462" spans="1:7" ht="15" hidden="1" thickBot="1">
      <c r="A2462" s="302">
        <v>45902</v>
      </c>
      <c r="B2462" s="304">
        <v>7000000</v>
      </c>
      <c r="C2462" s="303"/>
      <c r="D2462" s="305" t="s">
        <v>1394</v>
      </c>
      <c r="E2462" s="304">
        <v>85560778</v>
      </c>
      <c r="F2462" s="305">
        <v>62188235</v>
      </c>
      <c r="G2462" s="305" t="s">
        <v>1246</v>
      </c>
    </row>
    <row r="2463" spans="1:7" ht="15" hidden="1" thickBot="1">
      <c r="A2463" s="302">
        <v>45902</v>
      </c>
      <c r="B2463" s="304">
        <v>7000000</v>
      </c>
      <c r="C2463" s="303"/>
      <c r="D2463" s="305" t="s">
        <v>1394</v>
      </c>
      <c r="E2463" s="304">
        <v>78560778</v>
      </c>
      <c r="F2463" s="305">
        <v>62188235</v>
      </c>
      <c r="G2463" s="305" t="s">
        <v>1246</v>
      </c>
    </row>
    <row r="2464" spans="1:7" ht="15" hidden="1" thickBot="1">
      <c r="A2464" s="302">
        <v>45902</v>
      </c>
      <c r="B2464" s="304">
        <v>3350052</v>
      </c>
      <c r="C2464" s="303"/>
      <c r="D2464" s="305" t="s">
        <v>1394</v>
      </c>
      <c r="E2464" s="304">
        <v>95910830</v>
      </c>
      <c r="F2464" s="305">
        <v>62188235</v>
      </c>
      <c r="G2464" s="305" t="s">
        <v>1246</v>
      </c>
    </row>
    <row r="2465" spans="1:7" ht="15" hidden="1" thickBot="1">
      <c r="A2465" s="302">
        <v>45902</v>
      </c>
      <c r="B2465" s="304">
        <v>2757788</v>
      </c>
      <c r="C2465" s="303"/>
      <c r="D2465" s="305" t="s">
        <v>1632</v>
      </c>
      <c r="E2465" s="304">
        <v>71560778</v>
      </c>
      <c r="F2465" s="305">
        <v>0</v>
      </c>
      <c r="G2465" s="305" t="s">
        <v>1246</v>
      </c>
    </row>
    <row r="2466" spans="1:7" ht="15" hidden="1" thickBot="1">
      <c r="A2466" s="302">
        <v>45902</v>
      </c>
      <c r="B2466" s="304">
        <v>32464</v>
      </c>
      <c r="C2466" s="303"/>
      <c r="D2466" s="305" t="s">
        <v>1433</v>
      </c>
      <c r="E2466" s="304">
        <v>95943294</v>
      </c>
      <c r="F2466" s="305">
        <v>392071353</v>
      </c>
      <c r="G2466" s="305" t="s">
        <v>1246</v>
      </c>
    </row>
    <row r="2467" spans="1:7" ht="15" hidden="1" thickBot="1">
      <c r="A2467" s="302">
        <v>45903</v>
      </c>
      <c r="B2467" s="303"/>
      <c r="C2467" s="304">
        <v>34289</v>
      </c>
      <c r="D2467" s="305" t="s">
        <v>1601</v>
      </c>
      <c r="E2467" s="304">
        <v>41813362</v>
      </c>
      <c r="F2467" s="305">
        <v>0</v>
      </c>
      <c r="G2467" s="305" t="s">
        <v>1326</v>
      </c>
    </row>
    <row r="2468" spans="1:7" ht="15" hidden="1" thickBot="1">
      <c r="A2468" s="302">
        <v>45903</v>
      </c>
      <c r="B2468" s="304">
        <v>8732637</v>
      </c>
      <c r="C2468" s="303"/>
      <c r="D2468" s="305" t="s">
        <v>1538</v>
      </c>
      <c r="E2468" s="304">
        <v>58027930</v>
      </c>
      <c r="F2468" s="305">
        <v>1702947</v>
      </c>
      <c r="G2468" s="305" t="s">
        <v>1246</v>
      </c>
    </row>
    <row r="2469" spans="1:7" ht="15" hidden="1" thickBot="1">
      <c r="A2469" s="302">
        <v>45903</v>
      </c>
      <c r="B2469" s="304">
        <v>6713544</v>
      </c>
      <c r="C2469" s="303"/>
      <c r="D2469" s="305" t="s">
        <v>1457</v>
      </c>
      <c r="E2469" s="304">
        <v>66669170</v>
      </c>
      <c r="F2469" s="305">
        <v>0</v>
      </c>
      <c r="G2469" s="305" t="s">
        <v>1246</v>
      </c>
    </row>
    <row r="2470" spans="1:7" ht="15" hidden="1" thickBot="1">
      <c r="A2470" s="302">
        <v>45903</v>
      </c>
      <c r="B2470" s="304">
        <v>4992050</v>
      </c>
      <c r="C2470" s="303"/>
      <c r="D2470" s="305" t="s">
        <v>1633</v>
      </c>
      <c r="E2470" s="304">
        <v>46805412</v>
      </c>
      <c r="F2470" s="305">
        <v>0</v>
      </c>
      <c r="G2470" s="305" t="s">
        <v>1246</v>
      </c>
    </row>
    <row r="2471" spans="1:7" ht="15" hidden="1" thickBot="1">
      <c r="A2471" s="302">
        <v>45903</v>
      </c>
      <c r="B2471" s="304">
        <v>1981108</v>
      </c>
      <c r="C2471" s="303"/>
      <c r="D2471" s="305" t="s">
        <v>1550</v>
      </c>
      <c r="E2471" s="304">
        <v>49295293</v>
      </c>
      <c r="F2471" s="305">
        <v>4846885</v>
      </c>
      <c r="G2471" s="305" t="s">
        <v>1246</v>
      </c>
    </row>
    <row r="2472" spans="1:7" ht="15" hidden="1" thickBot="1">
      <c r="A2472" s="302">
        <v>45903</v>
      </c>
      <c r="B2472" s="304">
        <v>1937068</v>
      </c>
      <c r="C2472" s="303"/>
      <c r="D2472" s="305" t="s">
        <v>1465</v>
      </c>
      <c r="E2472" s="304">
        <v>69214431</v>
      </c>
      <c r="F2472" s="305">
        <v>0</v>
      </c>
      <c r="G2472" s="305" t="s">
        <v>1246</v>
      </c>
    </row>
    <row r="2473" spans="1:7" ht="15" hidden="1" thickBot="1">
      <c r="A2473" s="302">
        <v>45903</v>
      </c>
      <c r="B2473" s="304">
        <v>1398206</v>
      </c>
      <c r="C2473" s="303"/>
      <c r="D2473" s="305" t="s">
        <v>1290</v>
      </c>
      <c r="E2473" s="304">
        <v>59507699</v>
      </c>
      <c r="F2473" s="305">
        <v>0</v>
      </c>
      <c r="G2473" s="305" t="s">
        <v>1246</v>
      </c>
    </row>
    <row r="2474" spans="1:7" ht="15" hidden="1" thickBot="1">
      <c r="A2474" s="302">
        <v>45903</v>
      </c>
      <c r="B2474" s="304">
        <v>508773</v>
      </c>
      <c r="C2474" s="303"/>
      <c r="D2474" s="305" t="s">
        <v>1481</v>
      </c>
      <c r="E2474" s="304">
        <v>47314185</v>
      </c>
      <c r="F2474" s="305">
        <v>62241071</v>
      </c>
      <c r="G2474" s="305" t="s">
        <v>1246</v>
      </c>
    </row>
    <row r="2475" spans="1:7" ht="15" hidden="1" thickBot="1">
      <c r="A2475" s="302">
        <v>45903</v>
      </c>
      <c r="B2475" s="304">
        <v>447927</v>
      </c>
      <c r="C2475" s="303"/>
      <c r="D2475" s="305" t="s">
        <v>1435</v>
      </c>
      <c r="E2475" s="304">
        <v>59955626</v>
      </c>
      <c r="F2475" s="305">
        <v>0</v>
      </c>
      <c r="G2475" s="305" t="s">
        <v>1246</v>
      </c>
    </row>
    <row r="2476" spans="1:7" ht="15" hidden="1" thickBot="1">
      <c r="A2476" s="302">
        <v>45903</v>
      </c>
      <c r="B2476" s="304">
        <v>429000</v>
      </c>
      <c r="C2476" s="303"/>
      <c r="D2476" s="305" t="s">
        <v>1327</v>
      </c>
      <c r="E2476" s="304">
        <v>69943431</v>
      </c>
      <c r="F2476" s="305">
        <v>0</v>
      </c>
      <c r="G2476" s="305" t="s">
        <v>1246</v>
      </c>
    </row>
    <row r="2477" spans="1:7" ht="15" hidden="1" thickBot="1">
      <c r="A2477" s="302">
        <v>45903</v>
      </c>
      <c r="B2477" s="304">
        <v>358213</v>
      </c>
      <c r="C2477" s="303"/>
      <c r="D2477" s="305" t="s">
        <v>1410</v>
      </c>
      <c r="E2477" s="304">
        <v>67277363</v>
      </c>
      <c r="F2477" s="305">
        <v>0</v>
      </c>
      <c r="G2477" s="305" t="s">
        <v>1246</v>
      </c>
    </row>
    <row r="2478" spans="1:7" ht="15" hidden="1" thickBot="1">
      <c r="A2478" s="302">
        <v>45903</v>
      </c>
      <c r="B2478" s="304">
        <v>336150</v>
      </c>
      <c r="C2478" s="303"/>
      <c r="D2478" s="305" t="s">
        <v>1627</v>
      </c>
      <c r="E2478" s="304">
        <v>41847651</v>
      </c>
      <c r="F2478" s="305">
        <v>0</v>
      </c>
      <c r="G2478" s="305" t="s">
        <v>1246</v>
      </c>
    </row>
    <row r="2479" spans="1:7" ht="15" hidden="1" thickBot="1">
      <c r="A2479" s="302">
        <v>45903</v>
      </c>
      <c r="B2479" s="304">
        <v>300000</v>
      </c>
      <c r="C2479" s="303"/>
      <c r="D2479" s="305" t="s">
        <v>1413</v>
      </c>
      <c r="E2479" s="304">
        <v>69514431</v>
      </c>
      <c r="F2479" s="305">
        <v>0</v>
      </c>
      <c r="G2479" s="305" t="s">
        <v>1246</v>
      </c>
    </row>
    <row r="2480" spans="1:7" ht="15" hidden="1" thickBot="1">
      <c r="A2480" s="302">
        <v>45903</v>
      </c>
      <c r="B2480" s="304">
        <v>249980</v>
      </c>
      <c r="C2480" s="303"/>
      <c r="D2480" s="305" t="s">
        <v>1585</v>
      </c>
      <c r="E2480" s="304">
        <v>66919150</v>
      </c>
      <c r="F2480" s="305">
        <v>0</v>
      </c>
      <c r="G2480" s="305" t="s">
        <v>1246</v>
      </c>
    </row>
    <row r="2481" spans="1:7" ht="15" hidden="1" thickBot="1">
      <c r="A2481" s="302">
        <v>45903</v>
      </c>
      <c r="B2481" s="304">
        <v>214221</v>
      </c>
      <c r="C2481" s="303"/>
      <c r="D2481" s="305" t="s">
        <v>1502</v>
      </c>
      <c r="E2481" s="304">
        <v>70157652</v>
      </c>
      <c r="F2481" s="305">
        <v>92038424</v>
      </c>
      <c r="G2481" s="305" t="s">
        <v>1246</v>
      </c>
    </row>
    <row r="2482" spans="1:7" ht="15" hidden="1" thickBot="1">
      <c r="A2482" s="302">
        <v>45903</v>
      </c>
      <c r="B2482" s="304">
        <v>81563</v>
      </c>
      <c r="C2482" s="303"/>
      <c r="D2482" s="305" t="s">
        <v>1498</v>
      </c>
      <c r="E2482" s="304">
        <v>58109493</v>
      </c>
      <c r="F2482" s="305">
        <v>0</v>
      </c>
      <c r="G2482" s="305" t="s">
        <v>1246</v>
      </c>
    </row>
    <row r="2483" spans="1:7" ht="15" hidden="1" thickBot="1">
      <c r="A2483" s="302">
        <v>45905</v>
      </c>
      <c r="B2483" s="303"/>
      <c r="C2483" s="304">
        <v>63456355</v>
      </c>
      <c r="D2483" s="305" t="s">
        <v>1376</v>
      </c>
      <c r="E2483" s="304">
        <v>41511501</v>
      </c>
      <c r="F2483" s="305">
        <v>0</v>
      </c>
      <c r="G2483" s="305" t="s">
        <v>1326</v>
      </c>
    </row>
    <row r="2484" spans="1:7" ht="15" hidden="1" thickBot="1">
      <c r="A2484" s="302">
        <v>45905</v>
      </c>
      <c r="B2484" s="304">
        <v>3544</v>
      </c>
      <c r="C2484" s="303"/>
      <c r="D2484" s="305" t="s">
        <v>1634</v>
      </c>
      <c r="E2484" s="304">
        <v>101929508</v>
      </c>
      <c r="F2484" s="305">
        <v>0</v>
      </c>
      <c r="G2484" s="305" t="s">
        <v>1326</v>
      </c>
    </row>
    <row r="2485" spans="1:7" ht="15" hidden="1" thickBot="1">
      <c r="A2485" s="302">
        <v>45905</v>
      </c>
      <c r="B2485" s="304">
        <v>673</v>
      </c>
      <c r="C2485" s="303"/>
      <c r="D2485" s="305" t="s">
        <v>1635</v>
      </c>
      <c r="E2485" s="304">
        <v>101925964</v>
      </c>
      <c r="F2485" s="305">
        <v>0</v>
      </c>
      <c r="G2485" s="305" t="s">
        <v>1326</v>
      </c>
    </row>
    <row r="2486" spans="1:7" ht="15" hidden="1" thickBot="1">
      <c r="A2486" s="302">
        <v>45908</v>
      </c>
      <c r="B2486" s="303"/>
      <c r="C2486" s="304">
        <v>282480</v>
      </c>
      <c r="D2486" s="305" t="s">
        <v>1489</v>
      </c>
      <c r="E2486" s="304">
        <v>101925291</v>
      </c>
      <c r="F2486" s="305">
        <v>0</v>
      </c>
      <c r="G2486" s="305" t="s">
        <v>1248</v>
      </c>
    </row>
    <row r="2487" spans="1:7" ht="15" hidden="1" thickBot="1">
      <c r="A2487" s="302">
        <v>45908</v>
      </c>
      <c r="B2487" s="304">
        <v>806820</v>
      </c>
      <c r="C2487" s="303"/>
      <c r="D2487" s="305" t="s">
        <v>1348</v>
      </c>
      <c r="E2487" s="304">
        <v>103834291</v>
      </c>
      <c r="F2487" s="305">
        <v>0</v>
      </c>
      <c r="G2487" s="305" t="s">
        <v>1246</v>
      </c>
    </row>
    <row r="2488" spans="1:7" ht="15" hidden="1" thickBot="1">
      <c r="A2488" s="302">
        <v>45908</v>
      </c>
      <c r="B2488" s="304">
        <v>746972</v>
      </c>
      <c r="C2488" s="303"/>
      <c r="D2488" s="305" t="s">
        <v>1469</v>
      </c>
      <c r="E2488" s="304">
        <v>103027471</v>
      </c>
      <c r="F2488" s="305">
        <v>0</v>
      </c>
      <c r="G2488" s="305" t="s">
        <v>1246</v>
      </c>
    </row>
    <row r="2489" spans="1:7" ht="15" hidden="1" thickBot="1">
      <c r="A2489" s="302">
        <v>45908</v>
      </c>
      <c r="B2489" s="304">
        <v>440000</v>
      </c>
      <c r="C2489" s="303"/>
      <c r="D2489" s="305" t="s">
        <v>1449</v>
      </c>
      <c r="E2489" s="304">
        <v>104903596</v>
      </c>
      <c r="F2489" s="305">
        <v>70738201</v>
      </c>
      <c r="G2489" s="305" t="s">
        <v>1246</v>
      </c>
    </row>
    <row r="2490" spans="1:7" ht="15" hidden="1" thickBot="1">
      <c r="A2490" s="302">
        <v>45908</v>
      </c>
      <c r="B2490" s="304">
        <v>350991</v>
      </c>
      <c r="C2490" s="303"/>
      <c r="D2490" s="305" t="s">
        <v>1636</v>
      </c>
      <c r="E2490" s="304">
        <v>102280499</v>
      </c>
      <c r="F2490" s="305">
        <v>0</v>
      </c>
      <c r="G2490" s="305" t="s">
        <v>1246</v>
      </c>
    </row>
    <row r="2491" spans="1:7" ht="15" hidden="1" thickBot="1">
      <c r="A2491" s="302">
        <v>45908</v>
      </c>
      <c r="B2491" s="304">
        <v>329305</v>
      </c>
      <c r="C2491" s="303"/>
      <c r="D2491" s="305" t="s">
        <v>1423</v>
      </c>
      <c r="E2491" s="304">
        <v>104463596</v>
      </c>
      <c r="F2491" s="305">
        <v>95308244</v>
      </c>
      <c r="G2491" s="305" t="s">
        <v>1246</v>
      </c>
    </row>
    <row r="2492" spans="1:7" ht="15" hidden="1" thickBot="1">
      <c r="A2492" s="302">
        <v>45908</v>
      </c>
      <c r="B2492" s="304">
        <v>300000</v>
      </c>
      <c r="C2492" s="303"/>
      <c r="D2492" s="305" t="s">
        <v>1413</v>
      </c>
      <c r="E2492" s="304">
        <v>104134291</v>
      </c>
      <c r="F2492" s="305">
        <v>0</v>
      </c>
      <c r="G2492" s="305" t="s">
        <v>1246</v>
      </c>
    </row>
    <row r="2493" spans="1:7" ht="15" hidden="1" thickBot="1">
      <c r="A2493" s="302">
        <v>45908</v>
      </c>
      <c r="B2493" s="304">
        <v>64260</v>
      </c>
      <c r="C2493" s="303"/>
      <c r="D2493" s="305" t="s">
        <v>1407</v>
      </c>
      <c r="E2493" s="304">
        <v>104967856</v>
      </c>
      <c r="F2493" s="305">
        <v>81394628</v>
      </c>
      <c r="G2493" s="305" t="s">
        <v>1246</v>
      </c>
    </row>
    <row r="2494" spans="1:7" ht="15" hidden="1" thickBot="1">
      <c r="A2494" s="302">
        <v>45909</v>
      </c>
      <c r="B2494" s="303"/>
      <c r="C2494" s="304">
        <v>5000000</v>
      </c>
      <c r="D2494" s="305" t="s">
        <v>1637</v>
      </c>
      <c r="E2494" s="304">
        <v>102207771</v>
      </c>
      <c r="F2494" s="305">
        <v>1121100</v>
      </c>
      <c r="G2494" s="305" t="s">
        <v>1246</v>
      </c>
    </row>
    <row r="2495" spans="1:7" ht="15" hidden="1" thickBot="1">
      <c r="A2495" s="302">
        <v>45909</v>
      </c>
      <c r="B2495" s="303"/>
      <c r="C2495" s="304">
        <v>1307940</v>
      </c>
      <c r="D2495" s="305" t="s">
        <v>1637</v>
      </c>
      <c r="E2495" s="304">
        <v>107207771</v>
      </c>
      <c r="F2495" s="305">
        <v>1121100</v>
      </c>
      <c r="G2495" s="305" t="s">
        <v>1246</v>
      </c>
    </row>
    <row r="2496" spans="1:7" ht="15" hidden="1" thickBot="1">
      <c r="A2496" s="302">
        <v>45909</v>
      </c>
      <c r="B2496" s="304">
        <v>12378773</v>
      </c>
      <c r="C2496" s="303"/>
      <c r="D2496" s="305" t="s">
        <v>1571</v>
      </c>
      <c r="E2496" s="304">
        <v>107865409</v>
      </c>
      <c r="F2496" s="305">
        <v>61603875</v>
      </c>
      <c r="G2496" s="305" t="s">
        <v>1246</v>
      </c>
    </row>
    <row r="2497" spans="1:7" ht="15" hidden="1" thickBot="1">
      <c r="A2497" s="302">
        <v>45909</v>
      </c>
      <c r="B2497" s="304">
        <v>5603286</v>
      </c>
      <c r="C2497" s="303"/>
      <c r="D2497" s="305" t="s">
        <v>1510</v>
      </c>
      <c r="E2497" s="304">
        <v>88056727</v>
      </c>
      <c r="F2497" s="305">
        <v>0</v>
      </c>
      <c r="G2497" s="305" t="s">
        <v>1246</v>
      </c>
    </row>
    <row r="2498" spans="1:7" ht="15" hidden="1" thickBot="1">
      <c r="A2498" s="302">
        <v>45909</v>
      </c>
      <c r="B2498" s="304">
        <v>2574421</v>
      </c>
      <c r="C2498" s="303"/>
      <c r="D2498" s="305" t="s">
        <v>1538</v>
      </c>
      <c r="E2498" s="304">
        <v>94371487</v>
      </c>
      <c r="F2498" s="305">
        <v>1702947</v>
      </c>
      <c r="G2498" s="305" t="s">
        <v>1246</v>
      </c>
    </row>
    <row r="2499" spans="1:7" ht="15" hidden="1" thickBot="1">
      <c r="A2499" s="302">
        <v>45909</v>
      </c>
      <c r="B2499" s="304">
        <v>1810778</v>
      </c>
      <c r="C2499" s="303"/>
      <c r="D2499" s="305" t="s">
        <v>1541</v>
      </c>
      <c r="E2499" s="304">
        <v>82417811</v>
      </c>
      <c r="F2499" s="305">
        <v>0</v>
      </c>
      <c r="G2499" s="305" t="s">
        <v>1246</v>
      </c>
    </row>
    <row r="2500" spans="1:7" ht="15" hidden="1" thickBot="1">
      <c r="A2500" s="302">
        <v>45909</v>
      </c>
      <c r="B2500" s="304">
        <v>1707301</v>
      </c>
      <c r="C2500" s="303"/>
      <c r="D2500" s="305" t="s">
        <v>1550</v>
      </c>
      <c r="E2500" s="304">
        <v>89764028</v>
      </c>
      <c r="F2500" s="305">
        <v>4846885</v>
      </c>
      <c r="G2500" s="305" t="s">
        <v>1246</v>
      </c>
    </row>
    <row r="2501" spans="1:7" ht="15" hidden="1" thickBot="1">
      <c r="A2501" s="302">
        <v>45909</v>
      </c>
      <c r="B2501" s="304">
        <v>1190775</v>
      </c>
      <c r="C2501" s="303"/>
      <c r="D2501" s="305" t="s">
        <v>1566</v>
      </c>
      <c r="E2501" s="304">
        <v>91043296</v>
      </c>
      <c r="F2501" s="305">
        <v>0</v>
      </c>
      <c r="G2501" s="305" t="s">
        <v>1246</v>
      </c>
    </row>
    <row r="2502" spans="1:7" ht="15" hidden="1" thickBot="1">
      <c r="A2502" s="302">
        <v>45909</v>
      </c>
      <c r="B2502" s="304">
        <v>1115149</v>
      </c>
      <c r="C2502" s="303"/>
      <c r="D2502" s="305" t="s">
        <v>1492</v>
      </c>
      <c r="E2502" s="304">
        <v>95486636</v>
      </c>
      <c r="F2502" s="305">
        <v>0</v>
      </c>
      <c r="G2502" s="305" t="s">
        <v>1246</v>
      </c>
    </row>
    <row r="2503" spans="1:7" ht="15" hidden="1" thickBot="1">
      <c r="A2503" s="302">
        <v>45909</v>
      </c>
      <c r="B2503" s="304">
        <v>382633</v>
      </c>
      <c r="C2503" s="303"/>
      <c r="D2503" s="305" t="s">
        <v>1557</v>
      </c>
      <c r="E2503" s="304">
        <v>108515711</v>
      </c>
      <c r="F2503" s="305">
        <v>71659127</v>
      </c>
      <c r="G2503" s="305" t="s">
        <v>1246</v>
      </c>
    </row>
    <row r="2504" spans="1:7" ht="15" hidden="1" thickBot="1">
      <c r="A2504" s="302">
        <v>45909</v>
      </c>
      <c r="B2504" s="304">
        <v>338088</v>
      </c>
      <c r="C2504" s="303"/>
      <c r="D2504" s="305" t="s">
        <v>1531</v>
      </c>
      <c r="E2504" s="304">
        <v>91610860</v>
      </c>
      <c r="F2504" s="305">
        <v>0</v>
      </c>
      <c r="G2504" s="305" t="s">
        <v>1246</v>
      </c>
    </row>
    <row r="2505" spans="1:7" ht="15" hidden="1" thickBot="1">
      <c r="A2505" s="302">
        <v>45909</v>
      </c>
      <c r="B2505" s="304">
        <v>267669</v>
      </c>
      <c r="C2505" s="303"/>
      <c r="D2505" s="305" t="s">
        <v>1480</v>
      </c>
      <c r="E2505" s="304">
        <v>108133078</v>
      </c>
      <c r="F2505" s="305">
        <v>75139934</v>
      </c>
      <c r="G2505" s="305" t="s">
        <v>1246</v>
      </c>
    </row>
    <row r="2506" spans="1:7" ht="15" hidden="1" thickBot="1">
      <c r="A2506" s="302">
        <v>45909</v>
      </c>
      <c r="B2506" s="304">
        <v>229476</v>
      </c>
      <c r="C2506" s="303"/>
      <c r="D2506" s="305" t="s">
        <v>1547</v>
      </c>
      <c r="E2506" s="304">
        <v>91272772</v>
      </c>
      <c r="F2506" s="305">
        <v>0</v>
      </c>
      <c r="G2506" s="305" t="s">
        <v>1246</v>
      </c>
    </row>
    <row r="2507" spans="1:7" ht="15" hidden="1" thickBot="1">
      <c r="A2507" s="302">
        <v>45909</v>
      </c>
      <c r="B2507" s="304">
        <v>186206</v>
      </c>
      <c r="C2507" s="303"/>
      <c r="D2507" s="305" t="s">
        <v>1566</v>
      </c>
      <c r="E2507" s="304">
        <v>91797066</v>
      </c>
      <c r="F2507" s="305">
        <v>0</v>
      </c>
      <c r="G2507" s="305" t="s">
        <v>1246</v>
      </c>
    </row>
    <row r="2508" spans="1:7" ht="15" hidden="1" thickBot="1">
      <c r="A2508" s="302">
        <v>45909</v>
      </c>
      <c r="B2508" s="304">
        <v>88493</v>
      </c>
      <c r="C2508" s="303"/>
      <c r="D2508" s="305" t="s">
        <v>1547</v>
      </c>
      <c r="E2508" s="304">
        <v>89852521</v>
      </c>
      <c r="F2508" s="305">
        <v>0</v>
      </c>
      <c r="G2508" s="305" t="s">
        <v>1246</v>
      </c>
    </row>
    <row r="2509" spans="1:7" ht="15" hidden="1" thickBot="1">
      <c r="A2509" s="302">
        <v>45909</v>
      </c>
      <c r="B2509" s="304">
        <v>35630</v>
      </c>
      <c r="C2509" s="303"/>
      <c r="D2509" s="305" t="s">
        <v>1562</v>
      </c>
      <c r="E2509" s="304">
        <v>82453441</v>
      </c>
      <c r="F2509" s="305">
        <v>0</v>
      </c>
      <c r="G2509" s="305" t="s">
        <v>1246</v>
      </c>
    </row>
    <row r="2510" spans="1:7" ht="15" hidden="1" thickBot="1">
      <c r="A2510" s="302">
        <v>45910</v>
      </c>
      <c r="B2510" s="304">
        <v>6307940</v>
      </c>
      <c r="C2510" s="303"/>
      <c r="D2510" s="305" t="s">
        <v>1638</v>
      </c>
      <c r="E2510" s="304">
        <v>79344462</v>
      </c>
      <c r="F2510" s="305">
        <v>0</v>
      </c>
      <c r="G2510" s="305" t="s">
        <v>1246</v>
      </c>
    </row>
    <row r="2511" spans="1:7" ht="15" hidden="1" thickBot="1">
      <c r="A2511" s="302">
        <v>45910</v>
      </c>
      <c r="B2511" s="304">
        <v>731121</v>
      </c>
      <c r="C2511" s="303"/>
      <c r="D2511" s="305" t="s">
        <v>1639</v>
      </c>
      <c r="E2511" s="304">
        <v>80394503</v>
      </c>
      <c r="F2511" s="305">
        <v>2321912</v>
      </c>
      <c r="G2511" s="305" t="s">
        <v>1246</v>
      </c>
    </row>
    <row r="2512" spans="1:7" ht="15" hidden="1" thickBot="1">
      <c r="A2512" s="302">
        <v>45910</v>
      </c>
      <c r="B2512" s="304">
        <v>670000</v>
      </c>
      <c r="C2512" s="303"/>
      <c r="D2512" s="305" t="s">
        <v>1640</v>
      </c>
      <c r="E2512" s="304">
        <v>73036522</v>
      </c>
      <c r="F2512" s="305">
        <v>0</v>
      </c>
      <c r="G2512" s="305" t="s">
        <v>1246</v>
      </c>
    </row>
    <row r="2513" spans="1:7" ht="15" hidden="1" thickBot="1">
      <c r="A2513" s="302">
        <v>45910</v>
      </c>
      <c r="B2513" s="304">
        <v>318920</v>
      </c>
      <c r="C2513" s="303"/>
      <c r="D2513" s="305" t="s">
        <v>1614</v>
      </c>
      <c r="E2513" s="304">
        <v>79663382</v>
      </c>
      <c r="F2513" s="305">
        <v>0</v>
      </c>
      <c r="G2513" s="305" t="s">
        <v>1246</v>
      </c>
    </row>
    <row r="2514" spans="1:7" ht="15" hidden="1" thickBot="1">
      <c r="A2514" s="302">
        <v>45910</v>
      </c>
      <c r="B2514" s="304">
        <v>191971</v>
      </c>
      <c r="C2514" s="303"/>
      <c r="D2514" s="305" t="s">
        <v>1641</v>
      </c>
      <c r="E2514" s="304">
        <v>72366522</v>
      </c>
      <c r="F2514" s="305">
        <v>0</v>
      </c>
      <c r="G2514" s="305" t="s">
        <v>1246</v>
      </c>
    </row>
    <row r="2515" spans="1:7" ht="15" hidden="1" thickBot="1">
      <c r="A2515" s="302">
        <v>45910</v>
      </c>
      <c r="B2515" s="304">
        <v>147560</v>
      </c>
      <c r="C2515" s="303"/>
      <c r="D2515" s="305" t="s">
        <v>1614</v>
      </c>
      <c r="E2515" s="304">
        <v>80542063</v>
      </c>
      <c r="F2515" s="305">
        <v>0</v>
      </c>
      <c r="G2515" s="305" t="s">
        <v>1246</v>
      </c>
    </row>
    <row r="2516" spans="1:7" ht="15" hidden="1" thickBot="1">
      <c r="A2516" s="302">
        <v>45910</v>
      </c>
      <c r="B2516" s="304">
        <v>64970</v>
      </c>
      <c r="C2516" s="303"/>
      <c r="D2516" s="305" t="s">
        <v>1579</v>
      </c>
      <c r="E2516" s="304">
        <v>80607033</v>
      </c>
      <c r="F2516" s="305">
        <v>58746678</v>
      </c>
      <c r="G2516" s="305" t="s">
        <v>1246</v>
      </c>
    </row>
    <row r="2517" spans="1:7" ht="15" hidden="1" thickBot="1">
      <c r="A2517" s="302">
        <v>45911</v>
      </c>
      <c r="B2517" s="303"/>
      <c r="C2517" s="304">
        <v>64994587</v>
      </c>
      <c r="D2517" s="305" t="s">
        <v>1426</v>
      </c>
      <c r="E2517" s="304">
        <v>68208156</v>
      </c>
      <c r="F2517" s="305">
        <v>0</v>
      </c>
      <c r="G2517" s="305" t="s">
        <v>1246</v>
      </c>
    </row>
    <row r="2518" spans="1:7" ht="15" hidden="1" thickBot="1">
      <c r="A2518" s="302">
        <v>45911</v>
      </c>
      <c r="B2518" s="303"/>
      <c r="C2518" s="304">
        <v>2236587</v>
      </c>
      <c r="D2518" s="305" t="s">
        <v>1610</v>
      </c>
      <c r="E2518" s="304">
        <v>106687384</v>
      </c>
      <c r="F2518" s="305">
        <v>1121140</v>
      </c>
      <c r="G2518" s="305" t="s">
        <v>1246</v>
      </c>
    </row>
    <row r="2519" spans="1:7" ht="15" hidden="1" thickBot="1">
      <c r="A2519" s="302">
        <v>45911</v>
      </c>
      <c r="B2519" s="304">
        <v>15000000</v>
      </c>
      <c r="C2519" s="303"/>
      <c r="D2519" s="305" t="s">
        <v>1293</v>
      </c>
      <c r="E2519" s="304">
        <v>133202743</v>
      </c>
      <c r="F2519" s="305">
        <v>0</v>
      </c>
      <c r="G2519" s="305" t="s">
        <v>1246</v>
      </c>
    </row>
    <row r="2520" spans="1:7" ht="15" hidden="1" thickBot="1">
      <c r="A2520" s="302">
        <v>45911</v>
      </c>
      <c r="B2520" s="304">
        <v>11515359</v>
      </c>
      <c r="C2520" s="303"/>
      <c r="D2520" s="305" t="s">
        <v>1293</v>
      </c>
      <c r="E2520" s="304">
        <v>118202743</v>
      </c>
      <c r="F2520" s="305">
        <v>0</v>
      </c>
      <c r="G2520" s="305" t="s">
        <v>1246</v>
      </c>
    </row>
    <row r="2521" spans="1:7" ht="15" hidden="1" thickBot="1">
      <c r="A2521" s="302">
        <v>45911</v>
      </c>
      <c r="B2521" s="304">
        <v>3966395</v>
      </c>
      <c r="C2521" s="303"/>
      <c r="D2521" s="305" t="s">
        <v>1567</v>
      </c>
      <c r="E2521" s="304">
        <v>72174551</v>
      </c>
      <c r="F2521" s="305">
        <v>392756853</v>
      </c>
      <c r="G2521" s="305" t="s">
        <v>1246</v>
      </c>
    </row>
    <row r="2522" spans="1:7" ht="15" hidden="1" thickBot="1">
      <c r="A2522" s="302">
        <v>45911</v>
      </c>
      <c r="B2522" s="304">
        <v>960000</v>
      </c>
      <c r="C2522" s="303"/>
      <c r="D2522" s="305" t="s">
        <v>1642</v>
      </c>
      <c r="E2522" s="304">
        <v>97569490</v>
      </c>
      <c r="F2522" s="305">
        <v>0</v>
      </c>
      <c r="G2522" s="305" t="s">
        <v>1326</v>
      </c>
    </row>
    <row r="2523" spans="1:7" ht="15" hidden="1" thickBot="1">
      <c r="A2523" s="302">
        <v>45912</v>
      </c>
      <c r="B2523" s="304">
        <v>11354481</v>
      </c>
      <c r="C2523" s="303"/>
      <c r="D2523" s="305" t="s">
        <v>1574</v>
      </c>
      <c r="E2523" s="304">
        <v>108923971</v>
      </c>
      <c r="F2523" s="305">
        <v>392856676</v>
      </c>
      <c r="G2523" s="305" t="s">
        <v>1246</v>
      </c>
    </row>
    <row r="2524" spans="1:7" ht="15" hidden="1" thickBot="1">
      <c r="A2524" s="302">
        <v>45912</v>
      </c>
      <c r="B2524" s="304">
        <v>819523</v>
      </c>
      <c r="C2524" s="303"/>
      <c r="D2524" s="305" t="s">
        <v>1574</v>
      </c>
      <c r="E2524" s="304">
        <v>96609490</v>
      </c>
      <c r="F2524" s="305">
        <v>392919571</v>
      </c>
      <c r="G2524" s="305" t="s">
        <v>1248</v>
      </c>
    </row>
    <row r="2525" spans="1:7" ht="15" hidden="1" thickBot="1">
      <c r="A2525" s="302">
        <v>45915</v>
      </c>
      <c r="B2525" s="303"/>
      <c r="C2525" s="304">
        <v>131327</v>
      </c>
      <c r="D2525" s="305" t="s">
        <v>1601</v>
      </c>
      <c r="E2525" s="304">
        <v>61149017</v>
      </c>
      <c r="F2525" s="305">
        <v>0</v>
      </c>
      <c r="G2525" s="305" t="s">
        <v>1326</v>
      </c>
    </row>
    <row r="2526" spans="1:7" ht="15" hidden="1" thickBot="1">
      <c r="A2526" s="302">
        <v>45915</v>
      </c>
      <c r="B2526" s="304">
        <v>4685477</v>
      </c>
      <c r="C2526" s="303"/>
      <c r="D2526" s="305" t="s">
        <v>1539</v>
      </c>
      <c r="E2526" s="304">
        <v>73068071</v>
      </c>
      <c r="F2526" s="305">
        <v>25536754</v>
      </c>
      <c r="G2526" s="305" t="s">
        <v>1246</v>
      </c>
    </row>
    <row r="2527" spans="1:7" ht="15" hidden="1" thickBot="1">
      <c r="A2527" s="302">
        <v>45915</v>
      </c>
      <c r="B2527" s="304">
        <v>4103429</v>
      </c>
      <c r="C2527" s="303"/>
      <c r="D2527" s="305" t="s">
        <v>1508</v>
      </c>
      <c r="E2527" s="304">
        <v>88012319</v>
      </c>
      <c r="F2527" s="305">
        <v>75632932</v>
      </c>
      <c r="G2527" s="305" t="s">
        <v>1246</v>
      </c>
    </row>
    <row r="2528" spans="1:7" ht="15" hidden="1" thickBot="1">
      <c r="A2528" s="302">
        <v>45915</v>
      </c>
      <c r="B2528" s="304">
        <v>3748452</v>
      </c>
      <c r="C2528" s="303"/>
      <c r="D2528" s="305" t="s">
        <v>1490</v>
      </c>
      <c r="E2528" s="304">
        <v>92629989</v>
      </c>
      <c r="F2528" s="305">
        <v>25709179</v>
      </c>
      <c r="G2528" s="305" t="s">
        <v>1246</v>
      </c>
    </row>
    <row r="2529" spans="1:7" ht="15" hidden="1" thickBot="1">
      <c r="A2529" s="302">
        <v>45915</v>
      </c>
      <c r="B2529" s="304">
        <v>3455601</v>
      </c>
      <c r="C2529" s="303"/>
      <c r="D2529" s="305" t="s">
        <v>1510</v>
      </c>
      <c r="E2529" s="304">
        <v>77326541</v>
      </c>
      <c r="F2529" s="305">
        <v>0</v>
      </c>
      <c r="G2529" s="305" t="s">
        <v>1246</v>
      </c>
    </row>
    <row r="2530" spans="1:7" ht="15" hidden="1" thickBot="1">
      <c r="A2530" s="302">
        <v>45915</v>
      </c>
      <c r="B2530" s="304">
        <v>3159978</v>
      </c>
      <c r="C2530" s="303"/>
      <c r="D2530" s="305" t="s">
        <v>1490</v>
      </c>
      <c r="E2530" s="304">
        <v>95789967</v>
      </c>
      <c r="F2530" s="305">
        <v>25709179</v>
      </c>
      <c r="G2530" s="305" t="s">
        <v>1246</v>
      </c>
    </row>
    <row r="2531" spans="1:7" ht="15" hidden="1" thickBot="1">
      <c r="A2531" s="302">
        <v>45915</v>
      </c>
      <c r="B2531" s="304">
        <v>2023678</v>
      </c>
      <c r="C2531" s="303"/>
      <c r="D2531" s="305" t="s">
        <v>1510</v>
      </c>
      <c r="E2531" s="304">
        <v>65452440</v>
      </c>
      <c r="F2531" s="305">
        <v>0</v>
      </c>
      <c r="G2531" s="305" t="s">
        <v>1246</v>
      </c>
    </row>
    <row r="2532" spans="1:7" ht="15" hidden="1" thickBot="1">
      <c r="A2532" s="302">
        <v>45915</v>
      </c>
      <c r="B2532" s="304">
        <v>1754903</v>
      </c>
      <c r="C2532" s="303"/>
      <c r="D2532" s="305" t="s">
        <v>1606</v>
      </c>
      <c r="E2532" s="304">
        <v>80371617</v>
      </c>
      <c r="F2532" s="305">
        <v>0</v>
      </c>
      <c r="G2532" s="305" t="s">
        <v>1246</v>
      </c>
    </row>
    <row r="2533" spans="1:7" ht="15" hidden="1" thickBot="1">
      <c r="A2533" s="302">
        <v>45915</v>
      </c>
      <c r="B2533" s="304">
        <v>1679745</v>
      </c>
      <c r="C2533" s="303"/>
      <c r="D2533" s="305" t="s">
        <v>1510</v>
      </c>
      <c r="E2533" s="304">
        <v>63428762</v>
      </c>
      <c r="F2533" s="305">
        <v>0</v>
      </c>
      <c r="G2533" s="305" t="s">
        <v>1246</v>
      </c>
    </row>
    <row r="2534" spans="1:7" ht="15" hidden="1" thickBot="1">
      <c r="A2534" s="302">
        <v>45915</v>
      </c>
      <c r="B2534" s="304">
        <v>1673830</v>
      </c>
      <c r="C2534" s="303"/>
      <c r="D2534" s="305" t="s">
        <v>1550</v>
      </c>
      <c r="E2534" s="304">
        <v>82774750</v>
      </c>
      <c r="F2534" s="305">
        <v>4846885</v>
      </c>
      <c r="G2534" s="305" t="s">
        <v>1246</v>
      </c>
    </row>
    <row r="2535" spans="1:7" ht="15" hidden="1" thickBot="1">
      <c r="A2535" s="302">
        <v>45915</v>
      </c>
      <c r="B2535" s="304">
        <v>1065189</v>
      </c>
      <c r="C2535" s="303"/>
      <c r="D2535" s="305" t="s">
        <v>1539</v>
      </c>
      <c r="E2535" s="304">
        <v>68382594</v>
      </c>
      <c r="F2535" s="305">
        <v>25536754</v>
      </c>
      <c r="G2535" s="305" t="s">
        <v>1246</v>
      </c>
    </row>
    <row r="2536" spans="1:7" ht="15" hidden="1" thickBot="1">
      <c r="A2536" s="302">
        <v>45915</v>
      </c>
      <c r="B2536" s="304">
        <v>1030679</v>
      </c>
      <c r="C2536" s="303"/>
      <c r="D2536" s="305" t="s">
        <v>1511</v>
      </c>
      <c r="E2536" s="304">
        <v>66483119</v>
      </c>
      <c r="F2536" s="305">
        <v>0</v>
      </c>
      <c r="G2536" s="305" t="s">
        <v>1246</v>
      </c>
    </row>
    <row r="2537" spans="1:7" ht="15" hidden="1" thickBot="1">
      <c r="A2537" s="302">
        <v>45915</v>
      </c>
      <c r="B2537" s="304">
        <v>802869</v>
      </c>
      <c r="C2537" s="303"/>
      <c r="D2537" s="305" t="s">
        <v>1550</v>
      </c>
      <c r="E2537" s="304">
        <v>88881537</v>
      </c>
      <c r="F2537" s="305">
        <v>4846885</v>
      </c>
      <c r="G2537" s="305" t="s">
        <v>1246</v>
      </c>
    </row>
    <row r="2538" spans="1:7" ht="15" hidden="1" thickBot="1">
      <c r="A2538" s="302">
        <v>45915</v>
      </c>
      <c r="B2538" s="304">
        <v>802869</v>
      </c>
      <c r="C2538" s="303"/>
      <c r="D2538" s="305" t="s">
        <v>1550</v>
      </c>
      <c r="E2538" s="304">
        <v>73870940</v>
      </c>
      <c r="F2538" s="305">
        <v>4846885</v>
      </c>
      <c r="G2538" s="305" t="s">
        <v>1246</v>
      </c>
    </row>
    <row r="2539" spans="1:7" ht="15" hidden="1" thickBot="1">
      <c r="A2539" s="302">
        <v>45915</v>
      </c>
      <c r="B2539" s="304">
        <v>729303</v>
      </c>
      <c r="C2539" s="303"/>
      <c r="D2539" s="305" t="s">
        <v>1548</v>
      </c>
      <c r="E2539" s="304">
        <v>81100920</v>
      </c>
      <c r="F2539" s="305">
        <v>0</v>
      </c>
      <c r="G2539" s="305" t="s">
        <v>1246</v>
      </c>
    </row>
    <row r="2540" spans="1:7" ht="15" hidden="1" thickBot="1">
      <c r="A2540" s="302">
        <v>45915</v>
      </c>
      <c r="B2540" s="304">
        <v>729303</v>
      </c>
      <c r="C2540" s="303"/>
      <c r="D2540" s="305" t="s">
        <v>1548</v>
      </c>
      <c r="E2540" s="304">
        <v>78616714</v>
      </c>
      <c r="F2540" s="305">
        <v>0</v>
      </c>
      <c r="G2540" s="305" t="s">
        <v>1246</v>
      </c>
    </row>
    <row r="2541" spans="1:7" ht="15" hidden="1" thickBot="1">
      <c r="A2541" s="302">
        <v>45915</v>
      </c>
      <c r="B2541" s="304">
        <v>674956</v>
      </c>
      <c r="C2541" s="303"/>
      <c r="D2541" s="305" t="s">
        <v>1606</v>
      </c>
      <c r="E2541" s="304">
        <v>83908890</v>
      </c>
      <c r="F2541" s="305">
        <v>0</v>
      </c>
      <c r="G2541" s="305" t="s">
        <v>1246</v>
      </c>
    </row>
    <row r="2542" spans="1:7" ht="15" hidden="1" thickBot="1">
      <c r="A2542" s="302">
        <v>45915</v>
      </c>
      <c r="B2542" s="304">
        <v>527201</v>
      </c>
      <c r="C2542" s="303"/>
      <c r="D2542" s="305" t="s">
        <v>1639</v>
      </c>
      <c r="E2542" s="304">
        <v>67317405</v>
      </c>
      <c r="F2542" s="305">
        <v>2321912</v>
      </c>
      <c r="G2542" s="305" t="s">
        <v>1246</v>
      </c>
    </row>
    <row r="2543" spans="1:7" ht="15" hidden="1" thickBot="1">
      <c r="A2543" s="302">
        <v>45915</v>
      </c>
      <c r="B2543" s="304">
        <v>394091</v>
      </c>
      <c r="C2543" s="303"/>
      <c r="D2543" s="305" t="s">
        <v>1547</v>
      </c>
      <c r="E2543" s="304">
        <v>83233934</v>
      </c>
      <c r="F2543" s="305">
        <v>0</v>
      </c>
      <c r="G2543" s="305" t="s">
        <v>1246</v>
      </c>
    </row>
    <row r="2544" spans="1:7" ht="15" thickBot="1">
      <c r="A2544" s="302">
        <v>45915</v>
      </c>
      <c r="B2544" s="304">
        <v>300000</v>
      </c>
      <c r="C2544" s="303"/>
      <c r="D2544" s="305" t="s">
        <v>1473</v>
      </c>
      <c r="E2544" s="304">
        <v>61749017</v>
      </c>
      <c r="F2544" s="305">
        <v>0</v>
      </c>
      <c r="G2544" s="305" t="s">
        <v>1246</v>
      </c>
    </row>
    <row r="2545" spans="1:7" ht="15" thickBot="1">
      <c r="A2545" s="302">
        <v>45915</v>
      </c>
      <c r="B2545" s="304">
        <v>300000</v>
      </c>
      <c r="C2545" s="303"/>
      <c r="D2545" s="305" t="s">
        <v>1473</v>
      </c>
      <c r="E2545" s="304">
        <v>61449017</v>
      </c>
      <c r="F2545" s="305">
        <v>0</v>
      </c>
      <c r="G2545" s="305" t="s">
        <v>1246</v>
      </c>
    </row>
    <row r="2546" spans="1:7" ht="15" hidden="1" thickBot="1">
      <c r="A2546" s="302">
        <v>45915</v>
      </c>
      <c r="B2546" s="304">
        <v>225279</v>
      </c>
      <c r="C2546" s="303"/>
      <c r="D2546" s="305" t="s">
        <v>1553</v>
      </c>
      <c r="E2546" s="304">
        <v>77551820</v>
      </c>
      <c r="F2546" s="305">
        <v>61329170</v>
      </c>
      <c r="G2546" s="305" t="s">
        <v>1246</v>
      </c>
    </row>
    <row r="2547" spans="1:7" ht="15" hidden="1" thickBot="1">
      <c r="A2547" s="302">
        <v>45915</v>
      </c>
      <c r="B2547" s="304">
        <v>192827</v>
      </c>
      <c r="C2547" s="303"/>
      <c r="D2547" s="305" t="s">
        <v>1492</v>
      </c>
      <c r="E2547" s="304">
        <v>77887411</v>
      </c>
      <c r="F2547" s="305">
        <v>0</v>
      </c>
      <c r="G2547" s="305" t="s">
        <v>1246</v>
      </c>
    </row>
    <row r="2548" spans="1:7" ht="15" hidden="1" thickBot="1">
      <c r="A2548" s="302">
        <v>45915</v>
      </c>
      <c r="B2548" s="304">
        <v>190484</v>
      </c>
      <c r="C2548" s="303"/>
      <c r="D2548" s="305" t="s">
        <v>1547</v>
      </c>
      <c r="E2548" s="304">
        <v>66673603</v>
      </c>
      <c r="F2548" s="305">
        <v>0</v>
      </c>
      <c r="G2548" s="305" t="s">
        <v>1246</v>
      </c>
    </row>
    <row r="2549" spans="1:7" ht="15" hidden="1" thickBot="1">
      <c r="A2549" s="302">
        <v>45915</v>
      </c>
      <c r="B2549" s="304">
        <v>142764</v>
      </c>
      <c r="C2549" s="303"/>
      <c r="D2549" s="305" t="s">
        <v>1511</v>
      </c>
      <c r="E2549" s="304">
        <v>77694584</v>
      </c>
      <c r="F2549" s="305">
        <v>0</v>
      </c>
      <c r="G2549" s="305" t="s">
        <v>1246</v>
      </c>
    </row>
    <row r="2550" spans="1:7" ht="15" hidden="1" thickBot="1">
      <c r="A2550" s="302">
        <v>45915</v>
      </c>
      <c r="B2550" s="304">
        <v>87682</v>
      </c>
      <c r="C2550" s="303"/>
      <c r="D2550" s="305" t="s">
        <v>1639</v>
      </c>
      <c r="E2550" s="304">
        <v>66761285</v>
      </c>
      <c r="F2550" s="305">
        <v>2321912</v>
      </c>
      <c r="G2550" s="305" t="s">
        <v>1246</v>
      </c>
    </row>
    <row r="2551" spans="1:7" ht="15" hidden="1" thickBot="1">
      <c r="A2551" s="302">
        <v>45915</v>
      </c>
      <c r="B2551" s="304">
        <v>65093</v>
      </c>
      <c r="C2551" s="303"/>
      <c r="D2551" s="305" t="s">
        <v>1554</v>
      </c>
      <c r="E2551" s="304">
        <v>82839843</v>
      </c>
      <c r="F2551" s="305">
        <v>0</v>
      </c>
      <c r="G2551" s="305" t="s">
        <v>1246</v>
      </c>
    </row>
    <row r="2552" spans="1:7" ht="15" hidden="1" thickBot="1">
      <c r="A2552" s="302">
        <v>45915</v>
      </c>
      <c r="B2552" s="304">
        <v>34392</v>
      </c>
      <c r="C2552" s="303"/>
      <c r="D2552" s="305" t="s">
        <v>1554</v>
      </c>
      <c r="E2552" s="304">
        <v>88078668</v>
      </c>
      <c r="F2552" s="305">
        <v>0</v>
      </c>
      <c r="G2552" s="305" t="s">
        <v>1246</v>
      </c>
    </row>
    <row r="2553" spans="1:7" ht="15" hidden="1" thickBot="1">
      <c r="A2553" s="302">
        <v>45915</v>
      </c>
      <c r="B2553" s="304">
        <v>31957</v>
      </c>
      <c r="C2553" s="303"/>
      <c r="D2553" s="305" t="s">
        <v>1554</v>
      </c>
      <c r="E2553" s="304">
        <v>88044276</v>
      </c>
      <c r="F2553" s="305">
        <v>0</v>
      </c>
      <c r="G2553" s="305" t="s">
        <v>1246</v>
      </c>
    </row>
    <row r="2554" spans="1:7" ht="15" hidden="1" thickBot="1">
      <c r="A2554" s="302">
        <v>45915</v>
      </c>
      <c r="B2554" s="304">
        <v>28919</v>
      </c>
      <c r="C2554" s="303"/>
      <c r="D2554" s="305" t="s">
        <v>1557</v>
      </c>
      <c r="E2554" s="304">
        <v>66790204</v>
      </c>
      <c r="F2554" s="305">
        <v>71659127</v>
      </c>
      <c r="G2554" s="305" t="s">
        <v>1246</v>
      </c>
    </row>
    <row r="2555" spans="1:7" ht="15" hidden="1" thickBot="1">
      <c r="A2555" s="302">
        <v>45916</v>
      </c>
      <c r="B2555" s="303"/>
      <c r="C2555" s="304">
        <v>1487233</v>
      </c>
      <c r="D2555" s="305" t="s">
        <v>1611</v>
      </c>
      <c r="E2555" s="304">
        <v>61280344</v>
      </c>
      <c r="F2555" s="305">
        <v>0</v>
      </c>
      <c r="G2555" s="305" t="s">
        <v>1326</v>
      </c>
    </row>
    <row r="2556" spans="1:7" ht="15" hidden="1" thickBot="1">
      <c r="A2556" s="302">
        <v>45917</v>
      </c>
      <c r="B2556" s="304">
        <v>3154800</v>
      </c>
      <c r="C2556" s="303"/>
      <c r="D2556" s="305" t="s">
        <v>1643</v>
      </c>
      <c r="E2556" s="304">
        <v>62767577</v>
      </c>
      <c r="F2556" s="305">
        <v>0</v>
      </c>
      <c r="G2556" s="305" t="s">
        <v>1246</v>
      </c>
    </row>
    <row r="2557" spans="1:7" ht="15" hidden="1" thickBot="1">
      <c r="A2557" s="302">
        <v>45917</v>
      </c>
      <c r="B2557" s="304">
        <v>2098999</v>
      </c>
      <c r="C2557" s="303"/>
      <c r="D2557" s="305" t="s">
        <v>1346</v>
      </c>
      <c r="E2557" s="304">
        <v>59312777</v>
      </c>
      <c r="F2557" s="305">
        <v>0</v>
      </c>
      <c r="G2557" s="305" t="s">
        <v>1246</v>
      </c>
    </row>
    <row r="2558" spans="1:7" ht="15" hidden="1" thickBot="1">
      <c r="A2558" s="302">
        <v>45917</v>
      </c>
      <c r="B2558" s="304">
        <v>300000</v>
      </c>
      <c r="C2558" s="303"/>
      <c r="D2558" s="305" t="s">
        <v>1413</v>
      </c>
      <c r="E2558" s="304">
        <v>59612777</v>
      </c>
      <c r="F2558" s="305">
        <v>0</v>
      </c>
      <c r="G2558" s="305" t="s">
        <v>1246</v>
      </c>
    </row>
    <row r="2559" spans="1:7" ht="15" hidden="1" thickBot="1">
      <c r="A2559" s="302">
        <v>45917</v>
      </c>
      <c r="B2559" s="304">
        <v>98879</v>
      </c>
      <c r="C2559" s="303"/>
      <c r="D2559" s="305" t="s">
        <v>1639</v>
      </c>
      <c r="E2559" s="304">
        <v>57213778</v>
      </c>
      <c r="F2559" s="305">
        <v>2321912</v>
      </c>
      <c r="G2559" s="305" t="s">
        <v>1246</v>
      </c>
    </row>
    <row r="2560" spans="1:7" ht="15" hidden="1" thickBot="1">
      <c r="A2560" s="302">
        <v>45926</v>
      </c>
      <c r="B2560" s="303"/>
      <c r="C2560" s="304">
        <v>34112822</v>
      </c>
      <c r="D2560" s="305" t="s">
        <v>1376</v>
      </c>
      <c r="E2560" s="304">
        <v>57114899</v>
      </c>
      <c r="F2560" s="305">
        <v>0</v>
      </c>
      <c r="G2560" s="305" t="s">
        <v>1326</v>
      </c>
    </row>
    <row r="2561" spans="1:7" ht="15" hidden="1" thickBot="1">
      <c r="A2561" s="302">
        <v>45926</v>
      </c>
      <c r="B2561" s="304">
        <v>12554476</v>
      </c>
      <c r="C2561" s="303"/>
      <c r="D2561" s="305" t="s">
        <v>1644</v>
      </c>
      <c r="E2561" s="304">
        <v>91227721</v>
      </c>
      <c r="F2561" s="305">
        <v>0</v>
      </c>
      <c r="G2561" s="305" t="s">
        <v>1326</v>
      </c>
    </row>
    <row r="2562" spans="1:7" ht="15" hidden="1" thickBot="1">
      <c r="A2562" s="302">
        <v>45926</v>
      </c>
      <c r="B2562" s="304">
        <v>11615</v>
      </c>
      <c r="C2562" s="303"/>
      <c r="D2562" s="305" t="s">
        <v>1315</v>
      </c>
      <c r="E2562" s="304">
        <v>78673245</v>
      </c>
      <c r="F2562" s="305">
        <v>0</v>
      </c>
      <c r="G2562" s="305" t="s">
        <v>1246</v>
      </c>
    </row>
    <row r="2563" spans="1:7" ht="15" thickBot="1">
      <c r="A2563" s="302">
        <v>45929</v>
      </c>
      <c r="B2563" s="304">
        <v>300000</v>
      </c>
      <c r="C2563" s="303"/>
      <c r="D2563" s="305" t="s">
        <v>1473</v>
      </c>
      <c r="E2563" s="304">
        <v>78661630</v>
      </c>
      <c r="F2563" s="305">
        <v>0</v>
      </c>
      <c r="G2563" s="305" t="s">
        <v>1246</v>
      </c>
    </row>
    <row r="2564" spans="1:7" ht="15" hidden="1" thickBot="1">
      <c r="A2564" s="302">
        <v>45930</v>
      </c>
      <c r="B2564" s="303"/>
      <c r="C2564" s="304">
        <v>92434</v>
      </c>
      <c r="D2564" s="305" t="s">
        <v>1489</v>
      </c>
      <c r="E2564" s="304">
        <v>78403304</v>
      </c>
      <c r="F2564" s="305">
        <v>0</v>
      </c>
      <c r="G2564" s="305" t="s">
        <v>1248</v>
      </c>
    </row>
    <row r="2565" spans="1:7" ht="15" hidden="1" thickBot="1">
      <c r="A2565" s="302">
        <v>45930</v>
      </c>
      <c r="B2565" s="303"/>
      <c r="C2565" s="304">
        <v>41674</v>
      </c>
      <c r="D2565" s="305" t="s">
        <v>1529</v>
      </c>
      <c r="E2565" s="304">
        <v>78361630</v>
      </c>
      <c r="F2565" s="305">
        <v>1121366</v>
      </c>
      <c r="G2565" s="305" t="s">
        <v>1246</v>
      </c>
    </row>
    <row r="2566" spans="1:7" ht="15" hidden="1" thickBot="1">
      <c r="A2566" s="302">
        <v>45930</v>
      </c>
      <c r="B2566" s="303"/>
      <c r="C2566" s="304">
        <v>38916</v>
      </c>
      <c r="D2566" s="305" t="s">
        <v>1645</v>
      </c>
      <c r="E2566" s="304">
        <v>78492940</v>
      </c>
      <c r="F2566" s="305">
        <v>1121367</v>
      </c>
      <c r="G2566" s="305" t="s">
        <v>1246</v>
      </c>
    </row>
    <row r="2567" spans="1:7" ht="15" hidden="1" thickBot="1">
      <c r="A2567" s="302">
        <v>45930</v>
      </c>
      <c r="B2567" s="304">
        <v>15000000</v>
      </c>
      <c r="C2567" s="303"/>
      <c r="D2567" s="305" t="s">
        <v>1293</v>
      </c>
      <c r="E2567" s="304">
        <v>78531856</v>
      </c>
      <c r="F2567" s="305">
        <v>0</v>
      </c>
      <c r="G2567" s="305" t="s">
        <v>1246</v>
      </c>
    </row>
    <row r="2568" spans="1:7" ht="15" hidden="1" thickBot="1">
      <c r="A2568" s="302">
        <v>45930</v>
      </c>
      <c r="B2568" s="304">
        <v>7000000</v>
      </c>
      <c r="C2568" s="303"/>
      <c r="D2568" s="305" t="s">
        <v>1571</v>
      </c>
      <c r="E2568" s="304">
        <v>57827012</v>
      </c>
      <c r="F2568" s="305">
        <v>61603875</v>
      </c>
      <c r="G2568" s="305" t="s">
        <v>1246</v>
      </c>
    </row>
    <row r="2569" spans="1:7" ht="15" hidden="1" thickBot="1">
      <c r="A2569" s="302">
        <v>45930</v>
      </c>
      <c r="B2569" s="304">
        <v>7000000</v>
      </c>
      <c r="C2569" s="303"/>
      <c r="D2569" s="305" t="s">
        <v>1571</v>
      </c>
      <c r="E2569" s="304">
        <v>48468568</v>
      </c>
      <c r="F2569" s="305">
        <v>61603875</v>
      </c>
      <c r="G2569" s="305" t="s">
        <v>1246</v>
      </c>
    </row>
    <row r="2570" spans="1:7" ht="15" hidden="1" thickBot="1">
      <c r="A2570" s="302">
        <v>45930</v>
      </c>
      <c r="B2570" s="304">
        <v>4254467</v>
      </c>
      <c r="C2570" s="303"/>
      <c r="D2570" s="305" t="s">
        <v>1538</v>
      </c>
      <c r="E2570" s="304">
        <v>24594873</v>
      </c>
      <c r="F2570" s="305">
        <v>1702947</v>
      </c>
      <c r="G2570" s="305" t="s">
        <v>1246</v>
      </c>
    </row>
    <row r="2571" spans="1:7" ht="15" hidden="1" thickBot="1">
      <c r="A2571" s="302">
        <v>45930</v>
      </c>
      <c r="B2571" s="304">
        <v>3432173</v>
      </c>
      <c r="C2571" s="303"/>
      <c r="D2571" s="305" t="s">
        <v>1490</v>
      </c>
      <c r="E2571" s="304">
        <v>32393197</v>
      </c>
      <c r="F2571" s="305">
        <v>25709179</v>
      </c>
      <c r="G2571" s="305" t="s">
        <v>1246</v>
      </c>
    </row>
    <row r="2572" spans="1:7" ht="15" hidden="1" thickBot="1">
      <c r="A2572" s="302">
        <v>45930</v>
      </c>
      <c r="B2572" s="304">
        <v>2883595</v>
      </c>
      <c r="C2572" s="303"/>
      <c r="D2572" s="305" t="s">
        <v>1510</v>
      </c>
      <c r="E2572" s="304">
        <v>27478468</v>
      </c>
      <c r="F2572" s="305">
        <v>0</v>
      </c>
      <c r="G2572" s="305" t="s">
        <v>1246</v>
      </c>
    </row>
    <row r="2573" spans="1:7" ht="15" hidden="1" thickBot="1">
      <c r="A2573" s="302">
        <v>45930</v>
      </c>
      <c r="B2573" s="304">
        <v>2624854</v>
      </c>
      <c r="C2573" s="303"/>
      <c r="D2573" s="305" t="s">
        <v>1646</v>
      </c>
      <c r="E2573" s="304">
        <v>39181776</v>
      </c>
      <c r="F2573" s="305">
        <v>0</v>
      </c>
      <c r="G2573" s="305" t="s">
        <v>1246</v>
      </c>
    </row>
    <row r="2574" spans="1:7" ht="15" hidden="1" thickBot="1">
      <c r="A2574" s="302">
        <v>45930</v>
      </c>
      <c r="B2574" s="304">
        <v>1871828</v>
      </c>
      <c r="C2574" s="303"/>
      <c r="D2574" s="305" t="s">
        <v>1550</v>
      </c>
      <c r="E2574" s="304">
        <v>20340406</v>
      </c>
      <c r="F2574" s="305">
        <v>4846885</v>
      </c>
      <c r="G2574" s="305" t="s">
        <v>1246</v>
      </c>
    </row>
    <row r="2575" spans="1:7" ht="15" hidden="1" thickBot="1">
      <c r="A2575" s="302">
        <v>45930</v>
      </c>
      <c r="B2575" s="304">
        <v>1539990</v>
      </c>
      <c r="C2575" s="303"/>
      <c r="D2575" s="305" t="s">
        <v>1490</v>
      </c>
      <c r="E2575" s="304">
        <v>35766856</v>
      </c>
      <c r="F2575" s="305">
        <v>25709179</v>
      </c>
      <c r="G2575" s="305" t="s">
        <v>1246</v>
      </c>
    </row>
    <row r="2576" spans="1:7" ht="15" hidden="1" thickBot="1">
      <c r="A2576" s="302">
        <v>45930</v>
      </c>
      <c r="B2576" s="304">
        <v>1480369</v>
      </c>
      <c r="C2576" s="303"/>
      <c r="D2576" s="305" t="s">
        <v>1546</v>
      </c>
      <c r="E2576" s="304">
        <v>61805656</v>
      </c>
      <c r="F2576" s="305">
        <v>66717542</v>
      </c>
      <c r="G2576" s="305" t="s">
        <v>1246</v>
      </c>
    </row>
    <row r="2577" spans="1:7" ht="15" hidden="1" thickBot="1">
      <c r="A2577" s="302">
        <v>45930</v>
      </c>
      <c r="B2577" s="304">
        <v>1331929</v>
      </c>
      <c r="C2577" s="303"/>
      <c r="D2577" s="305" t="s">
        <v>1550</v>
      </c>
      <c r="E2577" s="304">
        <v>60177727</v>
      </c>
      <c r="F2577" s="305">
        <v>4846885</v>
      </c>
      <c r="G2577" s="305" t="s">
        <v>1246</v>
      </c>
    </row>
    <row r="2578" spans="1:7" ht="15" hidden="1" thickBot="1">
      <c r="A2578" s="302">
        <v>45930</v>
      </c>
      <c r="B2578" s="304">
        <v>1279845</v>
      </c>
      <c r="C2578" s="303"/>
      <c r="D2578" s="305" t="s">
        <v>1510</v>
      </c>
      <c r="E2578" s="304">
        <v>50827012</v>
      </c>
      <c r="F2578" s="305">
        <v>0</v>
      </c>
      <c r="G2578" s="305" t="s">
        <v>1246</v>
      </c>
    </row>
    <row r="2579" spans="1:7" ht="15" hidden="1" thickBot="1">
      <c r="A2579" s="302">
        <v>45930</v>
      </c>
      <c r="B2579" s="304">
        <v>1229990</v>
      </c>
      <c r="C2579" s="303"/>
      <c r="D2579" s="305" t="s">
        <v>1490</v>
      </c>
      <c r="E2579" s="304">
        <v>34189418</v>
      </c>
      <c r="F2579" s="305">
        <v>25709179</v>
      </c>
      <c r="G2579" s="305" t="s">
        <v>1246</v>
      </c>
    </row>
    <row r="2580" spans="1:7" ht="15" hidden="1" thickBot="1">
      <c r="A2580" s="302">
        <v>45930</v>
      </c>
      <c r="B2580" s="304">
        <v>1178528</v>
      </c>
      <c r="C2580" s="303"/>
      <c r="D2580" s="305" t="s">
        <v>1646</v>
      </c>
      <c r="E2580" s="304">
        <v>62984184</v>
      </c>
      <c r="F2580" s="305">
        <v>0</v>
      </c>
      <c r="G2580" s="305" t="s">
        <v>1246</v>
      </c>
    </row>
    <row r="2581" spans="1:7" ht="15" hidden="1" thickBot="1">
      <c r="A2581" s="302">
        <v>45930</v>
      </c>
      <c r="B2581" s="304">
        <v>1149176</v>
      </c>
      <c r="C2581" s="303"/>
      <c r="D2581" s="305" t="s">
        <v>1541</v>
      </c>
      <c r="E2581" s="304">
        <v>40399149</v>
      </c>
      <c r="F2581" s="305">
        <v>0</v>
      </c>
      <c r="G2581" s="305" t="s">
        <v>1246</v>
      </c>
    </row>
    <row r="2582" spans="1:7" ht="15" hidden="1" thickBot="1">
      <c r="A2582" s="302">
        <v>45930</v>
      </c>
      <c r="B2582" s="304">
        <v>969668</v>
      </c>
      <c r="C2582" s="303"/>
      <c r="D2582" s="305" t="s">
        <v>1539</v>
      </c>
      <c r="E2582" s="304">
        <v>49438236</v>
      </c>
      <c r="F2582" s="305">
        <v>25536754</v>
      </c>
      <c r="G2582" s="305" t="s">
        <v>1246</v>
      </c>
    </row>
    <row r="2583" spans="1:7" ht="15" hidden="1" thickBot="1">
      <c r="A2583" s="302">
        <v>45930</v>
      </c>
      <c r="B2583" s="304">
        <v>850349</v>
      </c>
      <c r="C2583" s="303"/>
      <c r="D2583" s="305" t="s">
        <v>1571</v>
      </c>
      <c r="E2583" s="304">
        <v>58677361</v>
      </c>
      <c r="F2583" s="305">
        <v>61603875</v>
      </c>
      <c r="G2583" s="305" t="s">
        <v>1246</v>
      </c>
    </row>
    <row r="2584" spans="1:7" ht="15" hidden="1" thickBot="1">
      <c r="A2584" s="302">
        <v>45930</v>
      </c>
      <c r="B2584" s="304">
        <v>803875</v>
      </c>
      <c r="C2584" s="303"/>
      <c r="D2584" s="305" t="s">
        <v>1508</v>
      </c>
      <c r="E2584" s="304">
        <v>28961024</v>
      </c>
      <c r="F2584" s="305">
        <v>75632932</v>
      </c>
      <c r="G2584" s="305" t="s">
        <v>1246</v>
      </c>
    </row>
    <row r="2585" spans="1:7" ht="15" hidden="1" thickBot="1">
      <c r="A2585" s="302">
        <v>45930</v>
      </c>
      <c r="B2585" s="304">
        <v>728973</v>
      </c>
      <c r="C2585" s="303"/>
      <c r="D2585" s="305" t="s">
        <v>1606</v>
      </c>
      <c r="E2585" s="304">
        <v>41148923</v>
      </c>
      <c r="F2585" s="305">
        <v>0</v>
      </c>
      <c r="G2585" s="305" t="s">
        <v>1246</v>
      </c>
    </row>
    <row r="2586" spans="1:7" ht="15" hidden="1" thickBot="1">
      <c r="A2586" s="302">
        <v>45930</v>
      </c>
      <c r="B2586" s="304">
        <v>535917</v>
      </c>
      <c r="C2586" s="303"/>
      <c r="D2586" s="305" t="s">
        <v>1508</v>
      </c>
      <c r="E2586" s="304">
        <v>28157149</v>
      </c>
      <c r="F2586" s="305">
        <v>75632932</v>
      </c>
      <c r="G2586" s="305" t="s">
        <v>1246</v>
      </c>
    </row>
    <row r="2587" spans="1:7" ht="15" hidden="1" thickBot="1">
      <c r="A2587" s="302">
        <v>45930</v>
      </c>
      <c r="B2587" s="304">
        <v>487968</v>
      </c>
      <c r="C2587" s="303"/>
      <c r="D2587" s="305" t="s">
        <v>1547</v>
      </c>
      <c r="E2587" s="304">
        <v>32881165</v>
      </c>
      <c r="F2587" s="305">
        <v>0</v>
      </c>
      <c r="G2587" s="305" t="s">
        <v>1246</v>
      </c>
    </row>
    <row r="2588" spans="1:7" ht="15" hidden="1" thickBot="1">
      <c r="A2588" s="302">
        <v>45930</v>
      </c>
      <c r="B2588" s="304">
        <v>450497</v>
      </c>
      <c r="C2588" s="303"/>
      <c r="D2588" s="305" t="s">
        <v>1566</v>
      </c>
      <c r="E2588" s="304">
        <v>36556922</v>
      </c>
      <c r="F2588" s="305">
        <v>0</v>
      </c>
      <c r="G2588" s="305" t="s">
        <v>1246</v>
      </c>
    </row>
    <row r="2589" spans="1:7" ht="15" hidden="1" thickBot="1">
      <c r="A2589" s="302">
        <v>45930</v>
      </c>
      <c r="B2589" s="304">
        <v>339569</v>
      </c>
      <c r="C2589" s="303"/>
      <c r="D2589" s="305" t="s">
        <v>1548</v>
      </c>
      <c r="E2589" s="304">
        <v>36106425</v>
      </c>
      <c r="F2589" s="305">
        <v>0</v>
      </c>
      <c r="G2589" s="305" t="s">
        <v>1246</v>
      </c>
    </row>
    <row r="2590" spans="1:7" ht="15" hidden="1" thickBot="1">
      <c r="A2590" s="302">
        <v>45930</v>
      </c>
      <c r="B2590" s="304">
        <v>319645</v>
      </c>
      <c r="C2590" s="303"/>
      <c r="D2590" s="305" t="s">
        <v>1541</v>
      </c>
      <c r="E2590" s="304">
        <v>41468568</v>
      </c>
      <c r="F2590" s="305">
        <v>0</v>
      </c>
      <c r="G2590" s="305" t="s">
        <v>1246</v>
      </c>
    </row>
    <row r="2591" spans="1:7" ht="15" thickBot="1">
      <c r="A2591" s="302">
        <v>45930</v>
      </c>
      <c r="B2591" s="304">
        <v>300000</v>
      </c>
      <c r="C2591" s="303"/>
      <c r="D2591" s="305" t="s">
        <v>1473</v>
      </c>
      <c r="E2591" s="304">
        <v>63524866</v>
      </c>
      <c r="F2591" s="305">
        <v>0</v>
      </c>
      <c r="G2591" s="305" t="s">
        <v>1246</v>
      </c>
    </row>
    <row r="2592" spans="1:7" ht="15" hidden="1" thickBot="1">
      <c r="A2592" s="302">
        <v>45930</v>
      </c>
      <c r="B2592" s="304">
        <v>168437</v>
      </c>
      <c r="C2592" s="303"/>
      <c r="D2592" s="305" t="s">
        <v>1578</v>
      </c>
      <c r="E2592" s="304">
        <v>58845798</v>
      </c>
      <c r="F2592" s="305">
        <v>70973642</v>
      </c>
      <c r="G2592" s="305" t="s">
        <v>1246</v>
      </c>
    </row>
    <row r="2593" spans="1:7" ht="15" hidden="1" thickBot="1">
      <c r="A2593" s="302">
        <v>45930</v>
      </c>
      <c r="B2593" s="304">
        <v>165277</v>
      </c>
      <c r="C2593" s="303"/>
      <c r="D2593" s="305" t="s">
        <v>1539</v>
      </c>
      <c r="E2593" s="304">
        <v>63149461</v>
      </c>
      <c r="F2593" s="305">
        <v>25536754</v>
      </c>
      <c r="G2593" s="305" t="s">
        <v>1246</v>
      </c>
    </row>
    <row r="2594" spans="1:7" ht="15" hidden="1" thickBot="1">
      <c r="A2594" s="302">
        <v>45930</v>
      </c>
      <c r="B2594" s="304">
        <v>147560</v>
      </c>
      <c r="C2594" s="303"/>
      <c r="D2594" s="305" t="s">
        <v>1614</v>
      </c>
      <c r="E2594" s="304">
        <v>60325287</v>
      </c>
      <c r="F2594" s="305">
        <v>0</v>
      </c>
      <c r="G2594" s="305" t="s">
        <v>1246</v>
      </c>
    </row>
    <row r="2595" spans="1:7" ht="15" hidden="1" thickBot="1">
      <c r="A2595" s="302">
        <v>45930</v>
      </c>
      <c r="B2595" s="304">
        <v>142764</v>
      </c>
      <c r="C2595" s="303"/>
      <c r="D2595" s="305" t="s">
        <v>1511</v>
      </c>
      <c r="E2595" s="304">
        <v>27621232</v>
      </c>
      <c r="F2595" s="305">
        <v>0</v>
      </c>
      <c r="G2595" s="305" t="s">
        <v>1246</v>
      </c>
    </row>
    <row r="2596" spans="1:7" ht="15" hidden="1" thickBot="1">
      <c r="A2596" s="302">
        <v>45930</v>
      </c>
      <c r="B2596" s="304">
        <v>108931</v>
      </c>
      <c r="C2596" s="303"/>
      <c r="D2596" s="305" t="s">
        <v>1541</v>
      </c>
      <c r="E2596" s="304">
        <v>49547167</v>
      </c>
      <c r="F2596" s="305">
        <v>0</v>
      </c>
      <c r="G2596" s="305" t="s">
        <v>1246</v>
      </c>
    </row>
    <row r="2597" spans="1:7" ht="15" hidden="1" thickBot="1">
      <c r="A2597" s="302">
        <v>45930</v>
      </c>
      <c r="B2597" s="304">
        <v>78263</v>
      </c>
      <c r="C2597" s="303"/>
      <c r="D2597" s="305" t="s">
        <v>1639</v>
      </c>
      <c r="E2597" s="304">
        <v>32959428</v>
      </c>
      <c r="F2597" s="305">
        <v>2321912</v>
      </c>
      <c r="G2597" s="305" t="s">
        <v>1246</v>
      </c>
    </row>
    <row r="2598" spans="1:7" ht="15" hidden="1" thickBot="1">
      <c r="A2598" s="302">
        <v>45930</v>
      </c>
      <c r="B2598" s="304">
        <v>69335</v>
      </c>
      <c r="C2598" s="303"/>
      <c r="D2598" s="305" t="s">
        <v>1532</v>
      </c>
      <c r="E2598" s="304">
        <v>63218796</v>
      </c>
      <c r="F2598" s="305">
        <v>0</v>
      </c>
      <c r="G2598" s="305" t="s">
        <v>1246</v>
      </c>
    </row>
    <row r="2599" spans="1:7" ht="15" hidden="1" thickBot="1">
      <c r="A2599" s="302">
        <v>45930</v>
      </c>
      <c r="B2599" s="304">
        <v>68197</v>
      </c>
      <c r="C2599" s="303"/>
      <c r="D2599" s="305" t="s">
        <v>1639</v>
      </c>
      <c r="E2599" s="304">
        <v>39249973</v>
      </c>
      <c r="F2599" s="305">
        <v>2321912</v>
      </c>
      <c r="G2599" s="305" t="s">
        <v>1246</v>
      </c>
    </row>
    <row r="2600" spans="1:7" ht="15" hidden="1" thickBot="1">
      <c r="A2600" s="302">
        <v>45930</v>
      </c>
      <c r="B2600" s="304">
        <v>37448</v>
      </c>
      <c r="C2600" s="303"/>
      <c r="D2600" s="305" t="s">
        <v>1639</v>
      </c>
      <c r="E2600" s="304">
        <v>34226866</v>
      </c>
      <c r="F2600" s="305">
        <v>2321912</v>
      </c>
      <c r="G2600" s="305" t="s">
        <v>1246</v>
      </c>
    </row>
    <row r="2601" spans="1:7" ht="15" hidden="1" thickBot="1">
      <c r="A2601" s="302">
        <v>45930</v>
      </c>
      <c r="B2601" s="304">
        <v>20801</v>
      </c>
      <c r="C2601" s="303"/>
      <c r="D2601" s="305" t="s">
        <v>1547</v>
      </c>
      <c r="E2601" s="304">
        <v>40419950</v>
      </c>
      <c r="F2601" s="305">
        <v>0</v>
      </c>
      <c r="G2601" s="305" t="s">
        <v>1246</v>
      </c>
    </row>
    <row r="2602" spans="1:7" ht="15" hidden="1" thickBot="1">
      <c r="A2602" s="302">
        <v>45930</v>
      </c>
      <c r="B2602" s="304">
        <v>6990</v>
      </c>
      <c r="C2602" s="303"/>
      <c r="D2602" s="305" t="s">
        <v>1554</v>
      </c>
      <c r="E2602" s="304">
        <v>63531856</v>
      </c>
      <c r="F2602" s="305">
        <v>0</v>
      </c>
      <c r="G2602" s="305" t="s">
        <v>1246</v>
      </c>
    </row>
    <row r="2603" spans="1:7" ht="15" hidden="1" thickBot="1">
      <c r="A2603" s="302">
        <v>45930</v>
      </c>
      <c r="B2603" s="304">
        <v>6070</v>
      </c>
      <c r="C2603" s="303"/>
      <c r="D2603" s="305" t="s">
        <v>1532</v>
      </c>
      <c r="E2603" s="304">
        <v>63224866</v>
      </c>
      <c r="F2603" s="305">
        <v>0</v>
      </c>
      <c r="G2603" s="305" t="s">
        <v>1246</v>
      </c>
    </row>
    <row r="2604" spans="1:7" ht="15" hidden="1" thickBot="1">
      <c r="A2604" s="302">
        <v>45930</v>
      </c>
      <c r="B2604" s="304">
        <v>2798</v>
      </c>
      <c r="C2604" s="303"/>
      <c r="D2604" s="305" t="s">
        <v>1478</v>
      </c>
      <c r="E2604" s="304">
        <v>78495738</v>
      </c>
      <c r="F2604" s="305">
        <v>72245806</v>
      </c>
      <c r="G2604" s="305" t="s">
        <v>1246</v>
      </c>
    </row>
    <row r="2605" spans="1:7" ht="15" hidden="1" thickBot="1">
      <c r="A2605" s="302">
        <v>45931</v>
      </c>
      <c r="B2605" s="309">
        <v>820800</v>
      </c>
      <c r="C2605" s="303"/>
      <c r="D2605" s="305" t="s">
        <v>1514</v>
      </c>
      <c r="E2605" s="309">
        <v>18184053</v>
      </c>
      <c r="F2605" s="305">
        <v>64714015</v>
      </c>
      <c r="G2605" s="305" t="s">
        <v>1246</v>
      </c>
    </row>
    <row r="2606" spans="1:7" ht="15" hidden="1" thickBot="1">
      <c r="A2606" s="302">
        <v>45931</v>
      </c>
      <c r="B2606" s="309">
        <v>260605</v>
      </c>
      <c r="C2606" s="303"/>
      <c r="D2606" s="305" t="s">
        <v>1647</v>
      </c>
      <c r="E2606" s="309">
        <v>18444658</v>
      </c>
      <c r="F2606" s="305">
        <v>0</v>
      </c>
      <c r="G2606" s="305" t="s">
        <v>1246</v>
      </c>
    </row>
    <row r="2607" spans="1:7" ht="15" hidden="1" thickBot="1">
      <c r="A2607" s="302">
        <v>45931</v>
      </c>
      <c r="B2607" s="309">
        <v>89271</v>
      </c>
      <c r="C2607" s="303"/>
      <c r="D2607" s="305" t="s">
        <v>1392</v>
      </c>
      <c r="E2607" s="309">
        <v>17363253</v>
      </c>
      <c r="F2607" s="305">
        <v>394151721</v>
      </c>
      <c r="G2607" s="305" t="s">
        <v>1246</v>
      </c>
    </row>
    <row r="2608" spans="1:7" ht="15" hidden="1" thickBot="1">
      <c r="A2608" s="302">
        <v>45931</v>
      </c>
      <c r="B2608" s="309">
        <v>23920</v>
      </c>
      <c r="C2608" s="303"/>
      <c r="D2608" s="305" t="s">
        <v>1639</v>
      </c>
      <c r="E2608" s="309">
        <v>18468578</v>
      </c>
      <c r="F2608" s="305">
        <v>2321912</v>
      </c>
      <c r="G2608" s="305" t="s">
        <v>1246</v>
      </c>
    </row>
    <row r="2609" spans="1:7" ht="15" hidden="1" thickBot="1">
      <c r="A2609" s="302">
        <v>45932</v>
      </c>
      <c r="B2609" s="303"/>
      <c r="C2609" s="309">
        <v>319319</v>
      </c>
      <c r="D2609" s="305" t="s">
        <v>1489</v>
      </c>
      <c r="E2609" s="309">
        <v>17106633</v>
      </c>
      <c r="F2609" s="305">
        <v>0</v>
      </c>
      <c r="G2609" s="305" t="s">
        <v>1248</v>
      </c>
    </row>
    <row r="2610" spans="1:7" ht="15" hidden="1" thickBot="1">
      <c r="A2610" s="302">
        <v>45932</v>
      </c>
      <c r="B2610" s="309">
        <v>138530</v>
      </c>
      <c r="C2610" s="303"/>
      <c r="D2610" s="305" t="s">
        <v>1647</v>
      </c>
      <c r="E2610" s="309">
        <v>17245163</v>
      </c>
      <c r="F2610" s="305">
        <v>0</v>
      </c>
      <c r="G2610" s="305" t="s">
        <v>1246</v>
      </c>
    </row>
    <row r="2611" spans="1:7" ht="15" hidden="1" thickBot="1">
      <c r="A2611" s="302">
        <v>45932</v>
      </c>
      <c r="B2611" s="309">
        <v>49990</v>
      </c>
      <c r="C2611" s="303"/>
      <c r="D2611" s="305" t="s">
        <v>1345</v>
      </c>
      <c r="E2611" s="309">
        <v>17425952</v>
      </c>
      <c r="F2611" s="305">
        <v>585275532</v>
      </c>
      <c r="G2611" s="305" t="s">
        <v>1248</v>
      </c>
    </row>
    <row r="2612" spans="1:7" ht="15" hidden="1" thickBot="1">
      <c r="A2612" s="302">
        <v>45932</v>
      </c>
      <c r="B2612" s="309">
        <v>28819</v>
      </c>
      <c r="C2612" s="303"/>
      <c r="D2612" s="305" t="s">
        <v>1648</v>
      </c>
      <c r="E2612" s="309">
        <v>17273982</v>
      </c>
      <c r="F2612" s="305">
        <v>394193748</v>
      </c>
      <c r="G2612" s="305" t="s">
        <v>1246</v>
      </c>
    </row>
    <row r="2613" spans="1:7" ht="15" hidden="1" thickBot="1">
      <c r="A2613" s="302">
        <v>45933</v>
      </c>
      <c r="B2613" s="303"/>
      <c r="C2613" s="309">
        <v>161496</v>
      </c>
      <c r="D2613" s="305" t="s">
        <v>1611</v>
      </c>
      <c r="E2613" s="309">
        <v>17375962</v>
      </c>
      <c r="F2613" s="305">
        <v>0</v>
      </c>
      <c r="G2613" s="305" t="s">
        <v>1326</v>
      </c>
    </row>
    <row r="2614" spans="1:7" ht="15" hidden="1" thickBot="1">
      <c r="A2614" s="302">
        <v>45936</v>
      </c>
      <c r="B2614" s="303"/>
      <c r="C2614" s="309">
        <v>47820</v>
      </c>
      <c r="D2614" s="305" t="s">
        <v>1601</v>
      </c>
      <c r="E2614" s="309">
        <v>17537458</v>
      </c>
      <c r="F2614" s="305">
        <v>0</v>
      </c>
      <c r="G2614" s="305" t="s">
        <v>1326</v>
      </c>
    </row>
    <row r="2615" spans="1:7" ht="15" hidden="1" thickBot="1">
      <c r="A2615" s="302">
        <v>45936</v>
      </c>
      <c r="B2615" s="309">
        <v>7107</v>
      </c>
      <c r="C2615" s="303"/>
      <c r="D2615" s="305" t="s">
        <v>1649</v>
      </c>
      <c r="E2615" s="309">
        <v>14421635</v>
      </c>
      <c r="F2615" s="305">
        <v>0</v>
      </c>
      <c r="G2615" s="305" t="s">
        <v>1326</v>
      </c>
    </row>
    <row r="2616" spans="1:7" ht="15" hidden="1" thickBot="1">
      <c r="A2616" s="302">
        <v>45936</v>
      </c>
      <c r="B2616" s="309">
        <v>1350</v>
      </c>
      <c r="C2616" s="303"/>
      <c r="D2616" s="305" t="s">
        <v>1650</v>
      </c>
      <c r="E2616" s="309">
        <v>14414528</v>
      </c>
      <c r="F2616" s="305">
        <v>0</v>
      </c>
      <c r="G2616" s="305" t="s">
        <v>1326</v>
      </c>
    </row>
    <row r="2617" spans="1:7" ht="15" hidden="1" thickBot="1">
      <c r="A2617" s="302">
        <v>45937</v>
      </c>
      <c r="B2617" s="309">
        <v>1179016</v>
      </c>
      <c r="C2617" s="303"/>
      <c r="D2617" s="305" t="s">
        <v>1508</v>
      </c>
      <c r="E2617" s="309">
        <v>16482766</v>
      </c>
      <c r="F2617" s="305">
        <v>75632932</v>
      </c>
      <c r="G2617" s="305" t="s">
        <v>1246</v>
      </c>
    </row>
    <row r="2618" spans="1:7" ht="15" hidden="1" thickBot="1">
      <c r="A2618" s="302">
        <v>45937</v>
      </c>
      <c r="B2618" s="309">
        <v>580720</v>
      </c>
      <c r="C2618" s="303"/>
      <c r="D2618" s="305" t="s">
        <v>1614</v>
      </c>
      <c r="E2618" s="309">
        <v>17063486</v>
      </c>
      <c r="F2618" s="305">
        <v>0</v>
      </c>
      <c r="G2618" s="305" t="s">
        <v>1246</v>
      </c>
    </row>
    <row r="2619" spans="1:7" ht="15" hidden="1" thickBot="1">
      <c r="A2619" s="302">
        <v>45937</v>
      </c>
      <c r="B2619" s="309">
        <v>544749</v>
      </c>
      <c r="C2619" s="303"/>
      <c r="D2619" s="305" t="s">
        <v>1557</v>
      </c>
      <c r="E2619" s="309">
        <v>15200573</v>
      </c>
      <c r="F2619" s="305">
        <v>71659127</v>
      </c>
      <c r="G2619" s="305" t="s">
        <v>1246</v>
      </c>
    </row>
    <row r="2620" spans="1:7" ht="15" thickBot="1">
      <c r="A2620" s="302">
        <v>45937</v>
      </c>
      <c r="B2620" s="309">
        <v>300000</v>
      </c>
      <c r="C2620" s="303"/>
      <c r="D2620" s="305" t="s">
        <v>1473</v>
      </c>
      <c r="E2620" s="309">
        <v>17363486</v>
      </c>
      <c r="F2620" s="305">
        <v>0</v>
      </c>
      <c r="G2620" s="305" t="s">
        <v>1246</v>
      </c>
    </row>
    <row r="2621" spans="1:7" ht="15" hidden="1" thickBot="1">
      <c r="A2621" s="302">
        <v>45937</v>
      </c>
      <c r="B2621" s="309">
        <v>221792</v>
      </c>
      <c r="C2621" s="303"/>
      <c r="D2621" s="305" t="s">
        <v>1651</v>
      </c>
      <c r="E2621" s="309">
        <v>17585278</v>
      </c>
      <c r="F2621" s="305">
        <v>0</v>
      </c>
      <c r="G2621" s="305" t="s">
        <v>1246</v>
      </c>
    </row>
    <row r="2622" spans="1:7" ht="15" hidden="1" thickBot="1">
      <c r="A2622" s="302">
        <v>45937</v>
      </c>
      <c r="B2622" s="309">
        <v>156321</v>
      </c>
      <c r="C2622" s="303"/>
      <c r="D2622" s="305" t="s">
        <v>1639</v>
      </c>
      <c r="E2622" s="309">
        <v>14577956</v>
      </c>
      <c r="F2622" s="305">
        <v>2321912</v>
      </c>
      <c r="G2622" s="305" t="s">
        <v>1246</v>
      </c>
    </row>
    <row r="2623" spans="1:7" ht="15" hidden="1" thickBot="1">
      <c r="A2623" s="302">
        <v>45937</v>
      </c>
      <c r="B2623" s="309">
        <v>103177</v>
      </c>
      <c r="C2623" s="303"/>
      <c r="D2623" s="305" t="s">
        <v>1552</v>
      </c>
      <c r="E2623" s="309">
        <v>15303750</v>
      </c>
      <c r="F2623" s="305">
        <v>0</v>
      </c>
      <c r="G2623" s="305" t="s">
        <v>1246</v>
      </c>
    </row>
    <row r="2624" spans="1:7" ht="15" hidden="1" thickBot="1">
      <c r="A2624" s="302">
        <v>45937</v>
      </c>
      <c r="B2624" s="309">
        <v>77868</v>
      </c>
      <c r="C2624" s="303"/>
      <c r="D2624" s="305" t="s">
        <v>1639</v>
      </c>
      <c r="E2624" s="309">
        <v>14655824</v>
      </c>
      <c r="F2624" s="305">
        <v>2321912</v>
      </c>
      <c r="G2624" s="305" t="s">
        <v>1246</v>
      </c>
    </row>
    <row r="2625" spans="1:7" ht="15" hidden="1" thickBot="1">
      <c r="A2625" s="302">
        <v>45938</v>
      </c>
      <c r="B2625" s="303"/>
      <c r="C2625" s="309">
        <v>50000000</v>
      </c>
      <c r="D2625" s="305" t="s">
        <v>1426</v>
      </c>
      <c r="E2625" s="309">
        <v>23021912</v>
      </c>
      <c r="F2625" s="305">
        <v>0</v>
      </c>
      <c r="G2625" s="305" t="s">
        <v>1246</v>
      </c>
    </row>
    <row r="2626" spans="1:7" ht="15" hidden="1" thickBot="1">
      <c r="A2626" s="302">
        <v>45938</v>
      </c>
      <c r="B2626" s="303"/>
      <c r="C2626" s="309">
        <v>50000000</v>
      </c>
      <c r="D2626" s="305" t="s">
        <v>1426</v>
      </c>
      <c r="E2626" s="309">
        <v>73021912</v>
      </c>
      <c r="F2626" s="305">
        <v>0</v>
      </c>
      <c r="G2626" s="305" t="s">
        <v>1246</v>
      </c>
    </row>
    <row r="2627" spans="1:7" ht="15" hidden="1" thickBot="1">
      <c r="A2627" s="302">
        <v>45938</v>
      </c>
      <c r="B2627" s="303"/>
      <c r="C2627" s="309">
        <v>11108734</v>
      </c>
      <c r="D2627" s="305" t="s">
        <v>1426</v>
      </c>
      <c r="E2627" s="309">
        <v>11913178</v>
      </c>
      <c r="F2627" s="305">
        <v>0</v>
      </c>
      <c r="G2627" s="305" t="s">
        <v>1246</v>
      </c>
    </row>
    <row r="2628" spans="1:7" ht="15" hidden="1" thickBot="1">
      <c r="A2628" s="302">
        <v>45938</v>
      </c>
      <c r="B2628" s="309">
        <v>10000000</v>
      </c>
      <c r="C2628" s="303"/>
      <c r="D2628" s="305" t="s">
        <v>1293</v>
      </c>
      <c r="E2628" s="309">
        <v>123021912</v>
      </c>
      <c r="F2628" s="305">
        <v>0</v>
      </c>
      <c r="G2628" s="305" t="s">
        <v>1246</v>
      </c>
    </row>
    <row r="2629" spans="1:7" ht="15" hidden="1" thickBot="1">
      <c r="A2629" s="302">
        <v>45938</v>
      </c>
      <c r="B2629" s="309">
        <v>5467534</v>
      </c>
      <c r="C2629" s="303"/>
      <c r="D2629" s="305" t="s">
        <v>1652</v>
      </c>
      <c r="E2629" s="309">
        <v>112839628</v>
      </c>
      <c r="F2629" s="305">
        <v>202588180</v>
      </c>
      <c r="G2629" s="305" t="s">
        <v>1452</v>
      </c>
    </row>
    <row r="2630" spans="1:7" ht="15" hidden="1" thickBot="1">
      <c r="A2630" s="302">
        <v>45938</v>
      </c>
      <c r="B2630" s="309">
        <v>2000000</v>
      </c>
      <c r="C2630" s="303"/>
      <c r="D2630" s="305" t="s">
        <v>1293</v>
      </c>
      <c r="E2630" s="309">
        <v>14413178</v>
      </c>
      <c r="F2630" s="305">
        <v>0</v>
      </c>
      <c r="G2630" s="305" t="s">
        <v>1246</v>
      </c>
    </row>
    <row r="2631" spans="1:7" ht="15" thickBot="1">
      <c r="A2631" s="302">
        <v>45938</v>
      </c>
      <c r="B2631" s="309">
        <v>300000</v>
      </c>
      <c r="C2631" s="303"/>
      <c r="D2631" s="305" t="s">
        <v>1473</v>
      </c>
      <c r="E2631" s="309">
        <v>12413178</v>
      </c>
      <c r="F2631" s="305">
        <v>0</v>
      </c>
      <c r="G2631" s="305" t="s">
        <v>1246</v>
      </c>
    </row>
    <row r="2632" spans="1:7" ht="15" hidden="1" thickBot="1">
      <c r="A2632" s="302">
        <v>45938</v>
      </c>
      <c r="B2632" s="309">
        <v>200000</v>
      </c>
      <c r="C2632" s="303"/>
      <c r="D2632" s="305" t="s">
        <v>1653</v>
      </c>
      <c r="E2632" s="309">
        <v>12113178</v>
      </c>
      <c r="F2632" s="305">
        <v>0</v>
      </c>
      <c r="G2632" s="305" t="s">
        <v>1246</v>
      </c>
    </row>
    <row r="2633" spans="1:7" ht="15" hidden="1" thickBot="1">
      <c r="A2633" s="302">
        <v>45938</v>
      </c>
      <c r="B2633" s="309">
        <v>182284</v>
      </c>
      <c r="C2633" s="303"/>
      <c r="D2633" s="305" t="s">
        <v>1654</v>
      </c>
      <c r="E2633" s="309">
        <v>113021912</v>
      </c>
      <c r="F2633" s="305">
        <v>202588180</v>
      </c>
      <c r="G2633" s="305" t="s">
        <v>1452</v>
      </c>
    </row>
    <row r="2634" spans="1:7" ht="15" hidden="1" thickBot="1">
      <c r="A2634" s="302">
        <v>45939</v>
      </c>
      <c r="B2634" s="309">
        <v>9604471</v>
      </c>
      <c r="C2634" s="303"/>
      <c r="D2634" s="305" t="s">
        <v>1550</v>
      </c>
      <c r="E2634" s="309">
        <v>85725827</v>
      </c>
      <c r="F2634" s="305">
        <v>4846885</v>
      </c>
      <c r="G2634" s="305" t="s">
        <v>1246</v>
      </c>
    </row>
    <row r="2635" spans="1:7" ht="15" hidden="1" thickBot="1">
      <c r="A2635" s="302">
        <v>45939</v>
      </c>
      <c r="B2635" s="309">
        <v>4879455</v>
      </c>
      <c r="C2635" s="303"/>
      <c r="D2635" s="305" t="s">
        <v>1510</v>
      </c>
      <c r="E2635" s="309">
        <v>103121471</v>
      </c>
      <c r="F2635" s="305">
        <v>0</v>
      </c>
      <c r="G2635" s="305" t="s">
        <v>1246</v>
      </c>
    </row>
    <row r="2636" spans="1:7" ht="15" hidden="1" thickBot="1">
      <c r="A2636" s="302">
        <v>45939</v>
      </c>
      <c r="B2636" s="309">
        <v>4250623</v>
      </c>
      <c r="C2636" s="303"/>
      <c r="D2636" s="305" t="s">
        <v>1567</v>
      </c>
      <c r="E2636" s="309">
        <v>107372094</v>
      </c>
      <c r="F2636" s="305">
        <v>394759637</v>
      </c>
      <c r="G2636" s="305" t="s">
        <v>1246</v>
      </c>
    </row>
    <row r="2637" spans="1:7" ht="15" hidden="1" thickBot="1">
      <c r="A2637" s="302">
        <v>45939</v>
      </c>
      <c r="B2637" s="309">
        <v>3183121</v>
      </c>
      <c r="C2637" s="303"/>
      <c r="D2637" s="305" t="s">
        <v>1538</v>
      </c>
      <c r="E2637" s="309">
        <v>93047177</v>
      </c>
      <c r="F2637" s="305">
        <v>1702947</v>
      </c>
      <c r="G2637" s="305" t="s">
        <v>1246</v>
      </c>
    </row>
    <row r="2638" spans="1:7" ht="15" hidden="1" thickBot="1">
      <c r="A2638" s="302">
        <v>45939</v>
      </c>
      <c r="B2638" s="309">
        <v>1725595</v>
      </c>
      <c r="C2638" s="303"/>
      <c r="D2638" s="305" t="s">
        <v>1550</v>
      </c>
      <c r="E2638" s="309">
        <v>94772772</v>
      </c>
      <c r="F2638" s="305">
        <v>4846885</v>
      </c>
      <c r="G2638" s="305" t="s">
        <v>1246</v>
      </c>
    </row>
    <row r="2639" spans="1:7" ht="15" hidden="1" thickBot="1">
      <c r="A2639" s="302">
        <v>45939</v>
      </c>
      <c r="B2639" s="309">
        <v>1520993</v>
      </c>
      <c r="C2639" s="303"/>
      <c r="D2639" s="305" t="s">
        <v>1492</v>
      </c>
      <c r="E2639" s="309">
        <v>98242016</v>
      </c>
      <c r="F2639" s="305">
        <v>0</v>
      </c>
      <c r="G2639" s="305" t="s">
        <v>1246</v>
      </c>
    </row>
    <row r="2640" spans="1:7" ht="15" hidden="1" thickBot="1">
      <c r="A2640" s="302">
        <v>45939</v>
      </c>
      <c r="B2640" s="309">
        <v>1408269</v>
      </c>
      <c r="C2640" s="303"/>
      <c r="D2640" s="305" t="s">
        <v>1549</v>
      </c>
      <c r="E2640" s="309">
        <v>96721023</v>
      </c>
      <c r="F2640" s="305">
        <v>0</v>
      </c>
      <c r="G2640" s="305" t="s">
        <v>1246</v>
      </c>
    </row>
    <row r="2641" spans="1:7" ht="15" hidden="1" thickBot="1">
      <c r="A2641" s="302">
        <v>45939</v>
      </c>
      <c r="B2641" s="309">
        <v>858000</v>
      </c>
      <c r="C2641" s="303"/>
      <c r="D2641" s="305" t="s">
        <v>1655</v>
      </c>
      <c r="E2641" s="309">
        <v>89864056</v>
      </c>
      <c r="F2641" s="305">
        <v>0</v>
      </c>
      <c r="G2641" s="305" t="s">
        <v>1246</v>
      </c>
    </row>
    <row r="2642" spans="1:7" ht="15" hidden="1" thickBot="1">
      <c r="A2642" s="302">
        <v>45939</v>
      </c>
      <c r="B2642" s="309">
        <v>831905</v>
      </c>
      <c r="C2642" s="303"/>
      <c r="D2642" s="305" t="s">
        <v>1492</v>
      </c>
      <c r="E2642" s="309">
        <v>86868716</v>
      </c>
      <c r="F2642" s="305">
        <v>0</v>
      </c>
      <c r="G2642" s="305" t="s">
        <v>1246</v>
      </c>
    </row>
    <row r="2643" spans="1:7" ht="15" hidden="1" thickBot="1">
      <c r="A2643" s="302">
        <v>45939</v>
      </c>
      <c r="B2643" s="309">
        <v>809972</v>
      </c>
      <c r="C2643" s="303"/>
      <c r="D2643" s="305" t="s">
        <v>1606</v>
      </c>
      <c r="E2643" s="309">
        <v>88052165</v>
      </c>
      <c r="F2643" s="305">
        <v>0</v>
      </c>
      <c r="G2643" s="305" t="s">
        <v>1246</v>
      </c>
    </row>
    <row r="2644" spans="1:7" ht="15" hidden="1" thickBot="1">
      <c r="A2644" s="302">
        <v>45939</v>
      </c>
      <c r="B2644" s="309">
        <v>623950</v>
      </c>
      <c r="C2644" s="303"/>
      <c r="D2644" s="305" t="s">
        <v>1510</v>
      </c>
      <c r="E2644" s="309">
        <v>88676115</v>
      </c>
      <c r="F2644" s="305">
        <v>0</v>
      </c>
      <c r="G2644" s="305" t="s">
        <v>1246</v>
      </c>
    </row>
    <row r="2645" spans="1:7" ht="15" hidden="1" thickBot="1">
      <c r="A2645" s="302">
        <v>45939</v>
      </c>
      <c r="B2645" s="309">
        <v>539982</v>
      </c>
      <c r="C2645" s="303"/>
      <c r="D2645" s="305" t="s">
        <v>1606</v>
      </c>
      <c r="E2645" s="309">
        <v>95312754</v>
      </c>
      <c r="F2645" s="305">
        <v>0</v>
      </c>
      <c r="G2645" s="305" t="s">
        <v>1246</v>
      </c>
    </row>
    <row r="2646" spans="1:7" ht="15" hidden="1" thickBot="1">
      <c r="A2646" s="302">
        <v>45939</v>
      </c>
      <c r="B2646" s="309">
        <v>414029</v>
      </c>
      <c r="C2646" s="303"/>
      <c r="D2646" s="305" t="s">
        <v>1531</v>
      </c>
      <c r="E2646" s="309">
        <v>75566910</v>
      </c>
      <c r="F2646" s="305">
        <v>0</v>
      </c>
      <c r="G2646" s="305" t="s">
        <v>1246</v>
      </c>
    </row>
    <row r="2647" spans="1:7" ht="15" hidden="1" thickBot="1">
      <c r="A2647" s="302">
        <v>45939</v>
      </c>
      <c r="B2647" s="309">
        <v>338505</v>
      </c>
      <c r="C2647" s="303"/>
      <c r="D2647" s="305" t="s">
        <v>1623</v>
      </c>
      <c r="E2647" s="309">
        <v>75905415</v>
      </c>
      <c r="F2647" s="305">
        <v>0</v>
      </c>
      <c r="G2647" s="305" t="s">
        <v>1246</v>
      </c>
    </row>
    <row r="2648" spans="1:7" ht="15" hidden="1" thickBot="1">
      <c r="A2648" s="302">
        <v>45939</v>
      </c>
      <c r="B2648" s="309">
        <v>329941</v>
      </c>
      <c r="C2648" s="303"/>
      <c r="D2648" s="305" t="s">
        <v>1539</v>
      </c>
      <c r="E2648" s="309">
        <v>89006056</v>
      </c>
      <c r="F2648" s="305">
        <v>25536754</v>
      </c>
      <c r="G2648" s="305" t="s">
        <v>1246</v>
      </c>
    </row>
    <row r="2649" spans="1:7" ht="15" hidden="1" thickBot="1">
      <c r="A2649" s="302">
        <v>45939</v>
      </c>
      <c r="B2649" s="309">
        <v>310984</v>
      </c>
      <c r="C2649" s="303"/>
      <c r="D2649" s="305" t="s">
        <v>1547</v>
      </c>
      <c r="E2649" s="309">
        <v>86036811</v>
      </c>
      <c r="F2649" s="305">
        <v>0</v>
      </c>
      <c r="G2649" s="305" t="s">
        <v>1246</v>
      </c>
    </row>
    <row r="2650" spans="1:7" ht="15" hidden="1" thickBot="1">
      <c r="A2650" s="302">
        <v>45939</v>
      </c>
      <c r="B2650" s="309">
        <v>307085</v>
      </c>
      <c r="C2650" s="303"/>
      <c r="D2650" s="305" t="s">
        <v>1481</v>
      </c>
      <c r="E2650" s="309">
        <v>87242193</v>
      </c>
      <c r="F2650" s="305">
        <v>62241071</v>
      </c>
      <c r="G2650" s="305" t="s">
        <v>1246</v>
      </c>
    </row>
    <row r="2651" spans="1:7" ht="15" hidden="1" thickBot="1">
      <c r="A2651" s="302">
        <v>45939</v>
      </c>
      <c r="B2651" s="309">
        <v>215941</v>
      </c>
      <c r="C2651" s="303"/>
      <c r="D2651" s="305" t="s">
        <v>1623</v>
      </c>
      <c r="E2651" s="309">
        <v>76121356</v>
      </c>
      <c r="F2651" s="305">
        <v>0</v>
      </c>
      <c r="G2651" s="305" t="s">
        <v>1246</v>
      </c>
    </row>
    <row r="2652" spans="1:7" ht="15" hidden="1" thickBot="1">
      <c r="A2652" s="302">
        <v>45939</v>
      </c>
      <c r="B2652" s="309">
        <v>66392</v>
      </c>
      <c r="C2652" s="303"/>
      <c r="D2652" s="305" t="s">
        <v>1554</v>
      </c>
      <c r="E2652" s="309">
        <v>86935108</v>
      </c>
      <c r="F2652" s="305">
        <v>0</v>
      </c>
      <c r="G2652" s="305" t="s">
        <v>1246</v>
      </c>
    </row>
    <row r="2653" spans="1:7" ht="15" hidden="1" thickBot="1">
      <c r="A2653" s="302">
        <v>45940</v>
      </c>
      <c r="B2653" s="303"/>
      <c r="C2653" s="309">
        <v>980691</v>
      </c>
      <c r="D2653" s="305" t="s">
        <v>1611</v>
      </c>
      <c r="E2653" s="309">
        <v>75152881</v>
      </c>
      <c r="F2653" s="305">
        <v>0</v>
      </c>
      <c r="G2653" s="305" t="s">
        <v>1326</v>
      </c>
    </row>
    <row r="2654" spans="1:7" ht="15" hidden="1" thickBot="1">
      <c r="A2654" s="302">
        <v>45940</v>
      </c>
      <c r="B2654" s="309">
        <v>5000000</v>
      </c>
      <c r="C2654" s="303"/>
      <c r="D2654" s="305" t="s">
        <v>1293</v>
      </c>
      <c r="E2654" s="309">
        <v>76133572</v>
      </c>
      <c r="F2654" s="305">
        <v>0</v>
      </c>
      <c r="G2654" s="305" t="s">
        <v>1246</v>
      </c>
    </row>
    <row r="2655" spans="1:7" ht="15" hidden="1" thickBot="1">
      <c r="A2655" s="302">
        <v>45943</v>
      </c>
      <c r="B2655" s="309">
        <v>28214764</v>
      </c>
      <c r="C2655" s="303"/>
      <c r="D2655" s="305" t="s">
        <v>1656</v>
      </c>
      <c r="E2655" s="309">
        <v>60517657</v>
      </c>
      <c r="F2655" s="305">
        <v>202588183</v>
      </c>
      <c r="G2655" s="305" t="s">
        <v>1452</v>
      </c>
    </row>
    <row r="2656" spans="1:7" ht="15" hidden="1" thickBot="1">
      <c r="A2656" s="302">
        <v>45943</v>
      </c>
      <c r="B2656" s="309">
        <v>7000000</v>
      </c>
      <c r="C2656" s="303"/>
      <c r="D2656" s="305" t="s">
        <v>1657</v>
      </c>
      <c r="E2656" s="309">
        <v>70833572</v>
      </c>
      <c r="F2656" s="305">
        <v>0</v>
      </c>
      <c r="G2656" s="305" t="s">
        <v>1246</v>
      </c>
    </row>
    <row r="2657" spans="1:7" ht="15" hidden="1" thickBot="1">
      <c r="A2657" s="302">
        <v>45943</v>
      </c>
      <c r="B2657" s="309">
        <v>3126900</v>
      </c>
      <c r="C2657" s="303"/>
      <c r="D2657" s="305" t="s">
        <v>1657</v>
      </c>
      <c r="E2657" s="309">
        <v>63833572</v>
      </c>
      <c r="F2657" s="305">
        <v>0</v>
      </c>
      <c r="G2657" s="305" t="s">
        <v>1246</v>
      </c>
    </row>
    <row r="2658" spans="1:7" ht="15" thickBot="1">
      <c r="A2658" s="302">
        <v>45943</v>
      </c>
      <c r="B2658" s="309">
        <v>300000</v>
      </c>
      <c r="C2658" s="303"/>
      <c r="D2658" s="305" t="s">
        <v>1473</v>
      </c>
      <c r="E2658" s="309">
        <v>71133572</v>
      </c>
      <c r="F2658" s="305">
        <v>0</v>
      </c>
      <c r="G2658" s="305" t="s">
        <v>1246</v>
      </c>
    </row>
    <row r="2659" spans="1:7" ht="15" hidden="1" thickBot="1">
      <c r="A2659" s="302">
        <v>45943</v>
      </c>
      <c r="B2659" s="309">
        <v>189015</v>
      </c>
      <c r="C2659" s="303"/>
      <c r="D2659" s="305" t="s">
        <v>1658</v>
      </c>
      <c r="E2659" s="309">
        <v>60706672</v>
      </c>
      <c r="F2659" s="305">
        <v>202588183</v>
      </c>
      <c r="G2659" s="305" t="s">
        <v>1452</v>
      </c>
    </row>
    <row r="2660" spans="1:7" ht="15" hidden="1" thickBot="1">
      <c r="A2660" s="302">
        <v>45944</v>
      </c>
      <c r="B2660" s="303"/>
      <c r="C2660" s="309">
        <v>151912</v>
      </c>
      <c r="D2660" s="305" t="s">
        <v>1659</v>
      </c>
      <c r="E2660" s="309">
        <v>25769303</v>
      </c>
      <c r="F2660" s="305">
        <v>12141211</v>
      </c>
      <c r="G2660" s="305" t="s">
        <v>1246</v>
      </c>
    </row>
    <row r="2661" spans="1:7" ht="15" hidden="1" thickBot="1">
      <c r="A2661" s="302">
        <v>45944</v>
      </c>
      <c r="B2661" s="309">
        <v>6000000</v>
      </c>
      <c r="C2661" s="303"/>
      <c r="D2661" s="305" t="s">
        <v>1293</v>
      </c>
      <c r="E2661" s="309">
        <v>31769303</v>
      </c>
      <c r="F2661" s="305">
        <v>0</v>
      </c>
      <c r="G2661" s="305" t="s">
        <v>1246</v>
      </c>
    </row>
    <row r="2662" spans="1:7" ht="15" hidden="1" thickBot="1">
      <c r="A2662" s="302">
        <v>45944</v>
      </c>
      <c r="B2662" s="309">
        <v>395060</v>
      </c>
      <c r="C2662" s="303"/>
      <c r="D2662" s="305" t="s">
        <v>1647</v>
      </c>
      <c r="E2662" s="309">
        <v>32302893</v>
      </c>
      <c r="F2662" s="305">
        <v>0</v>
      </c>
      <c r="G2662" s="305" t="s">
        <v>1246</v>
      </c>
    </row>
    <row r="2663" spans="1:7" ht="15" hidden="1" thickBot="1">
      <c r="A2663" s="302">
        <v>45944</v>
      </c>
      <c r="B2663" s="309">
        <v>138530</v>
      </c>
      <c r="C2663" s="303"/>
      <c r="D2663" s="305" t="s">
        <v>1647</v>
      </c>
      <c r="E2663" s="309">
        <v>31907833</v>
      </c>
      <c r="F2663" s="305">
        <v>0</v>
      </c>
      <c r="G2663" s="305" t="s">
        <v>1246</v>
      </c>
    </row>
    <row r="2664" spans="1:7" ht="15" hidden="1" thickBot="1">
      <c r="A2664" s="302">
        <v>45945</v>
      </c>
      <c r="B2664" s="303"/>
      <c r="C2664" s="309">
        <v>858000</v>
      </c>
      <c r="D2664" s="305" t="s">
        <v>1660</v>
      </c>
      <c r="E2664" s="309">
        <v>25921215</v>
      </c>
      <c r="F2664" s="305">
        <v>875000139</v>
      </c>
      <c r="G2664" s="305" t="s">
        <v>1246</v>
      </c>
    </row>
    <row r="2665" spans="1:7" ht="15" hidden="1" thickBot="1">
      <c r="A2665" s="302">
        <v>45945</v>
      </c>
      <c r="B2665" s="309">
        <v>3991960</v>
      </c>
      <c r="C2665" s="303"/>
      <c r="D2665" s="305" t="s">
        <v>1490</v>
      </c>
      <c r="E2665" s="309">
        <v>26779215</v>
      </c>
      <c r="F2665" s="305">
        <v>25709179</v>
      </c>
      <c r="G2665" s="305" t="s">
        <v>1246</v>
      </c>
    </row>
    <row r="2666" spans="1:7" ht="15" hidden="1" thickBot="1">
      <c r="A2666" s="302">
        <v>45945</v>
      </c>
      <c r="B2666" s="309">
        <v>627936</v>
      </c>
      <c r="C2666" s="303"/>
      <c r="D2666" s="305" t="s">
        <v>1510</v>
      </c>
      <c r="E2666" s="309">
        <v>19421606</v>
      </c>
      <c r="F2666" s="305">
        <v>0</v>
      </c>
      <c r="G2666" s="305" t="s">
        <v>1246</v>
      </c>
    </row>
    <row r="2667" spans="1:7" ht="15" hidden="1" thickBot="1">
      <c r="A2667" s="302">
        <v>45945</v>
      </c>
      <c r="B2667" s="309">
        <v>605643</v>
      </c>
      <c r="C2667" s="303"/>
      <c r="D2667" s="305" t="s">
        <v>1512</v>
      </c>
      <c r="E2667" s="309">
        <v>21832292</v>
      </c>
      <c r="F2667" s="305">
        <v>95308244</v>
      </c>
      <c r="G2667" s="305" t="s">
        <v>1246</v>
      </c>
    </row>
    <row r="2668" spans="1:7" ht="15" hidden="1" thickBot="1">
      <c r="A2668" s="302">
        <v>45945</v>
      </c>
      <c r="B2668" s="309">
        <v>527409</v>
      </c>
      <c r="C2668" s="303"/>
      <c r="D2668" s="305" t="s">
        <v>1512</v>
      </c>
      <c r="E2668" s="309">
        <v>22359701</v>
      </c>
      <c r="F2668" s="305">
        <v>95308244</v>
      </c>
      <c r="G2668" s="305" t="s">
        <v>1246</v>
      </c>
    </row>
    <row r="2669" spans="1:7" ht="15" hidden="1" thickBot="1">
      <c r="A2669" s="302">
        <v>45945</v>
      </c>
      <c r="B2669" s="309">
        <v>470121</v>
      </c>
      <c r="C2669" s="303"/>
      <c r="D2669" s="305" t="s">
        <v>1492</v>
      </c>
      <c r="E2669" s="309">
        <v>21226649</v>
      </c>
      <c r="F2669" s="305">
        <v>0</v>
      </c>
      <c r="G2669" s="305" t="s">
        <v>1246</v>
      </c>
    </row>
    <row r="2670" spans="1:7" ht="15" hidden="1" thickBot="1">
      <c r="A2670" s="302">
        <v>45945</v>
      </c>
      <c r="B2670" s="309">
        <v>460976</v>
      </c>
      <c r="C2670" s="303"/>
      <c r="D2670" s="305" t="s">
        <v>1548</v>
      </c>
      <c r="E2670" s="309">
        <v>20291054</v>
      </c>
      <c r="F2670" s="305">
        <v>0</v>
      </c>
      <c r="G2670" s="305" t="s">
        <v>1246</v>
      </c>
    </row>
    <row r="2671" spans="1:7" ht="15" hidden="1" thickBot="1">
      <c r="A2671" s="302">
        <v>45945</v>
      </c>
      <c r="B2671" s="309">
        <v>359982</v>
      </c>
      <c r="C2671" s="303"/>
      <c r="D2671" s="305" t="s">
        <v>1606</v>
      </c>
      <c r="E2671" s="309">
        <v>20651036</v>
      </c>
      <c r="F2671" s="305">
        <v>0</v>
      </c>
      <c r="G2671" s="305" t="s">
        <v>1246</v>
      </c>
    </row>
    <row r="2672" spans="1:7" ht="15" hidden="1" thickBot="1">
      <c r="A2672" s="302">
        <v>45945</v>
      </c>
      <c r="B2672" s="309">
        <v>256502</v>
      </c>
      <c r="C2672" s="303"/>
      <c r="D2672" s="305" t="s">
        <v>1566</v>
      </c>
      <c r="E2672" s="309">
        <v>19780078</v>
      </c>
      <c r="F2672" s="305">
        <v>0</v>
      </c>
      <c r="G2672" s="305" t="s">
        <v>1246</v>
      </c>
    </row>
    <row r="2673" spans="1:7" ht="15" hidden="1" thickBot="1">
      <c r="A2673" s="302">
        <v>45945</v>
      </c>
      <c r="B2673" s="309">
        <v>227977</v>
      </c>
      <c r="C2673" s="303"/>
      <c r="D2673" s="305" t="s">
        <v>1510</v>
      </c>
      <c r="E2673" s="309">
        <v>22765662</v>
      </c>
      <c r="F2673" s="305">
        <v>0</v>
      </c>
      <c r="G2673" s="305" t="s">
        <v>1246</v>
      </c>
    </row>
    <row r="2674" spans="1:7" ht="15" hidden="1" thickBot="1">
      <c r="A2674" s="302">
        <v>45945</v>
      </c>
      <c r="B2674" s="309">
        <v>177984</v>
      </c>
      <c r="C2674" s="303"/>
      <c r="D2674" s="305" t="s">
        <v>1547</v>
      </c>
      <c r="E2674" s="309">
        <v>22537685</v>
      </c>
      <c r="F2674" s="305">
        <v>0</v>
      </c>
      <c r="G2674" s="305" t="s">
        <v>1246</v>
      </c>
    </row>
    <row r="2675" spans="1:7" ht="15" hidden="1" thickBot="1">
      <c r="A2675" s="302">
        <v>45945</v>
      </c>
      <c r="B2675" s="309">
        <v>171961</v>
      </c>
      <c r="C2675" s="303"/>
      <c r="D2675" s="305" t="s">
        <v>1552</v>
      </c>
      <c r="E2675" s="309">
        <v>18793670</v>
      </c>
      <c r="F2675" s="305">
        <v>0</v>
      </c>
      <c r="G2675" s="305" t="s">
        <v>1246</v>
      </c>
    </row>
    <row r="2676" spans="1:7" ht="15" hidden="1" thickBot="1">
      <c r="A2676" s="302">
        <v>45945</v>
      </c>
      <c r="B2676" s="309">
        <v>105492</v>
      </c>
      <c r="C2676" s="303"/>
      <c r="D2676" s="305" t="s">
        <v>1547</v>
      </c>
      <c r="E2676" s="309">
        <v>20756528</v>
      </c>
      <c r="F2676" s="305">
        <v>0</v>
      </c>
      <c r="G2676" s="305" t="s">
        <v>1246</v>
      </c>
    </row>
    <row r="2677" spans="1:7" ht="15" hidden="1" thickBot="1">
      <c r="A2677" s="302">
        <v>45945</v>
      </c>
      <c r="B2677" s="309">
        <v>101970</v>
      </c>
      <c r="C2677" s="303"/>
      <c r="D2677" s="305" t="s">
        <v>1661</v>
      </c>
      <c r="E2677" s="309">
        <v>19523576</v>
      </c>
      <c r="F2677" s="305">
        <v>0</v>
      </c>
      <c r="G2677" s="305" t="s">
        <v>1246</v>
      </c>
    </row>
    <row r="2678" spans="1:7" ht="15" hidden="1" thickBot="1">
      <c r="A2678" s="302">
        <v>45945</v>
      </c>
      <c r="B2678" s="309">
        <v>50000</v>
      </c>
      <c r="C2678" s="303"/>
      <c r="D2678" s="305" t="s">
        <v>1653</v>
      </c>
      <c r="E2678" s="309">
        <v>19830078</v>
      </c>
      <c r="F2678" s="305">
        <v>0</v>
      </c>
      <c r="G2678" s="305" t="s">
        <v>1246</v>
      </c>
    </row>
    <row r="2679" spans="1:7" ht="15" hidden="1" thickBot="1">
      <c r="A2679" s="302">
        <v>45945</v>
      </c>
      <c r="B2679" s="309">
        <v>43185</v>
      </c>
      <c r="C2679" s="303"/>
      <c r="D2679" s="305" t="s">
        <v>1552</v>
      </c>
      <c r="E2679" s="309">
        <v>18621709</v>
      </c>
      <c r="F2679" s="305">
        <v>0</v>
      </c>
      <c r="G2679" s="305" t="s">
        <v>1246</v>
      </c>
    </row>
    <row r="2680" spans="1:7" ht="15" hidden="1" thickBot="1">
      <c r="A2680" s="302">
        <v>45945</v>
      </c>
      <c r="B2680" s="309">
        <v>21593</v>
      </c>
      <c r="C2680" s="303"/>
      <c r="D2680" s="305" t="s">
        <v>1552</v>
      </c>
      <c r="E2680" s="309">
        <v>22787255</v>
      </c>
      <c r="F2680" s="305">
        <v>0</v>
      </c>
      <c r="G2680" s="305" t="s">
        <v>1246</v>
      </c>
    </row>
    <row r="2681" spans="1:7" ht="15" hidden="1" thickBot="1">
      <c r="A2681" s="302">
        <v>45945</v>
      </c>
      <c r="B2681" s="309">
        <v>21376</v>
      </c>
      <c r="C2681" s="303"/>
      <c r="D2681" s="305" t="s">
        <v>1631</v>
      </c>
      <c r="E2681" s="309">
        <v>18578524</v>
      </c>
      <c r="F2681" s="305">
        <v>0</v>
      </c>
      <c r="G2681" s="305" t="s">
        <v>1246</v>
      </c>
    </row>
    <row r="2682" spans="1:7" ht="15" hidden="1" thickBot="1">
      <c r="A2682" s="302">
        <v>45946</v>
      </c>
      <c r="B2682" s="309">
        <v>33228</v>
      </c>
      <c r="C2682" s="303"/>
      <c r="D2682" s="305" t="s">
        <v>1662</v>
      </c>
      <c r="E2682" s="309">
        <v>18557148</v>
      </c>
      <c r="F2682" s="305">
        <v>0</v>
      </c>
      <c r="G2682" s="305" t="s">
        <v>1246</v>
      </c>
    </row>
    <row r="2683" spans="1:7" ht="15" hidden="1" thickBot="1">
      <c r="A2683" s="302">
        <v>45947</v>
      </c>
      <c r="B2683" s="303"/>
      <c r="C2683" s="309">
        <v>584</v>
      </c>
      <c r="D2683" s="305" t="s">
        <v>1601</v>
      </c>
      <c r="E2683" s="309">
        <v>17541773</v>
      </c>
      <c r="F2683" s="305">
        <v>0</v>
      </c>
      <c r="G2683" s="305" t="s">
        <v>1326</v>
      </c>
    </row>
    <row r="2684" spans="1:7" ht="15" hidden="1" thickBot="1">
      <c r="A2684" s="302">
        <v>45947</v>
      </c>
      <c r="B2684" s="309">
        <v>2000000</v>
      </c>
      <c r="C2684" s="303"/>
      <c r="D2684" s="305" t="s">
        <v>1293</v>
      </c>
      <c r="E2684" s="309">
        <v>17542357</v>
      </c>
      <c r="F2684" s="305">
        <v>0</v>
      </c>
      <c r="G2684" s="305" t="s">
        <v>1246</v>
      </c>
    </row>
    <row r="2685" spans="1:7" ht="15" hidden="1" thickBot="1">
      <c r="A2685" s="302">
        <v>45947</v>
      </c>
      <c r="B2685" s="309">
        <v>429000</v>
      </c>
      <c r="C2685" s="303"/>
      <c r="D2685" s="305" t="s">
        <v>1655</v>
      </c>
      <c r="E2685" s="309">
        <v>18027729</v>
      </c>
      <c r="F2685" s="305">
        <v>0</v>
      </c>
      <c r="G2685" s="305" t="s">
        <v>1246</v>
      </c>
    </row>
    <row r="2686" spans="1:7" ht="15" thickBot="1">
      <c r="A2686" s="302">
        <v>45947</v>
      </c>
      <c r="B2686" s="309">
        <v>300000</v>
      </c>
      <c r="C2686" s="303"/>
      <c r="D2686" s="305" t="s">
        <v>1473</v>
      </c>
      <c r="E2686" s="309">
        <v>17348159</v>
      </c>
      <c r="F2686" s="305">
        <v>0</v>
      </c>
      <c r="G2686" s="305" t="s">
        <v>1246</v>
      </c>
    </row>
    <row r="2687" spans="1:7" ht="15" hidden="1" thickBot="1">
      <c r="A2687" s="302">
        <v>45947</v>
      </c>
      <c r="B2687" s="309">
        <v>127572</v>
      </c>
      <c r="C2687" s="303"/>
      <c r="D2687" s="305" t="s">
        <v>1663</v>
      </c>
      <c r="E2687" s="309">
        <v>18155301</v>
      </c>
      <c r="F2687" s="305">
        <v>93032438</v>
      </c>
      <c r="G2687" s="305" t="s">
        <v>1246</v>
      </c>
    </row>
    <row r="2688" spans="1:7" ht="15" hidden="1" thickBot="1">
      <c r="A2688" s="302">
        <v>45947</v>
      </c>
      <c r="B2688" s="309">
        <v>68619</v>
      </c>
      <c r="C2688" s="303"/>
      <c r="D2688" s="305" t="s">
        <v>1663</v>
      </c>
      <c r="E2688" s="309">
        <v>18223920</v>
      </c>
      <c r="F2688" s="305">
        <v>93032438</v>
      </c>
      <c r="G2688" s="305" t="s">
        <v>1246</v>
      </c>
    </row>
    <row r="2689" spans="1:7" ht="15" hidden="1" thickBot="1">
      <c r="A2689" s="302">
        <v>45947</v>
      </c>
      <c r="B2689" s="309">
        <v>56956</v>
      </c>
      <c r="C2689" s="303"/>
      <c r="D2689" s="305" t="s">
        <v>1663</v>
      </c>
      <c r="E2689" s="309">
        <v>17598729</v>
      </c>
      <c r="F2689" s="305">
        <v>93032438</v>
      </c>
      <c r="G2689" s="305" t="s">
        <v>1246</v>
      </c>
    </row>
    <row r="2690" spans="1:7" ht="15" hidden="1" thickBot="1">
      <c r="A2690" s="302">
        <v>45950</v>
      </c>
      <c r="B2690" s="309">
        <v>6958736</v>
      </c>
      <c r="C2690" s="303"/>
      <c r="D2690" s="305" t="s">
        <v>1574</v>
      </c>
      <c r="E2690" s="309">
        <v>14672357</v>
      </c>
      <c r="F2690" s="305">
        <v>395424823</v>
      </c>
      <c r="G2690" s="305" t="s">
        <v>1246</v>
      </c>
    </row>
    <row r="2691" spans="1:7" ht="15" hidden="1" thickBot="1">
      <c r="A2691" s="302">
        <v>45950</v>
      </c>
      <c r="B2691" s="309">
        <v>570000</v>
      </c>
      <c r="C2691" s="303"/>
      <c r="D2691" s="305" t="s">
        <v>1664</v>
      </c>
      <c r="E2691" s="309">
        <v>15242357</v>
      </c>
      <c r="F2691" s="305">
        <v>0</v>
      </c>
      <c r="G2691" s="305" t="s">
        <v>1246</v>
      </c>
    </row>
    <row r="2692" spans="1:7" ht="15" thickBot="1">
      <c r="A2692" s="302">
        <v>45950</v>
      </c>
      <c r="B2692" s="309">
        <v>300000</v>
      </c>
      <c r="C2692" s="303"/>
      <c r="D2692" s="305" t="s">
        <v>1473</v>
      </c>
      <c r="E2692" s="309">
        <v>15542357</v>
      </c>
      <c r="F2692" s="305">
        <v>0</v>
      </c>
      <c r="G2692" s="305" t="s">
        <v>1246</v>
      </c>
    </row>
    <row r="2693" spans="1:7" ht="15" hidden="1" thickBot="1">
      <c r="A2693" s="302">
        <v>45951</v>
      </c>
      <c r="B2693" s="309">
        <v>799990</v>
      </c>
      <c r="C2693" s="303"/>
      <c r="D2693" s="305" t="s">
        <v>1665</v>
      </c>
      <c r="E2693" s="309">
        <v>7713621</v>
      </c>
      <c r="F2693" s="305">
        <v>0</v>
      </c>
      <c r="G2693" s="305" t="s">
        <v>1246</v>
      </c>
    </row>
    <row r="2694" spans="1:7" ht="15" hidden="1" thickBot="1">
      <c r="A2694" s="302">
        <v>45952</v>
      </c>
      <c r="B2694" s="303"/>
      <c r="C2694" s="309">
        <v>269843</v>
      </c>
      <c r="D2694" s="305" t="s">
        <v>1666</v>
      </c>
      <c r="E2694" s="309">
        <v>6907931</v>
      </c>
      <c r="F2694" s="305">
        <v>14251021</v>
      </c>
      <c r="G2694" s="305" t="s">
        <v>1246</v>
      </c>
    </row>
    <row r="2695" spans="1:7" ht="15" hidden="1" thickBot="1">
      <c r="A2695" s="302">
        <v>45952</v>
      </c>
      <c r="B2695" s="309">
        <v>5700</v>
      </c>
      <c r="C2695" s="303"/>
      <c r="D2695" s="305" t="s">
        <v>1626</v>
      </c>
      <c r="E2695" s="309">
        <v>6913631</v>
      </c>
      <c r="F2695" s="305">
        <v>0</v>
      </c>
      <c r="G2695" s="305" t="s">
        <v>1246</v>
      </c>
    </row>
    <row r="2696" spans="1:7" ht="15" hidden="1" thickBot="1">
      <c r="A2696" s="302">
        <v>45954</v>
      </c>
      <c r="B2696" s="303"/>
      <c r="C2696" s="309">
        <v>243242876</v>
      </c>
      <c r="D2696" s="305" t="s">
        <v>1376</v>
      </c>
      <c r="E2696" s="309">
        <v>6931474</v>
      </c>
      <c r="F2696" s="305">
        <v>0</v>
      </c>
      <c r="G2696" s="305" t="s">
        <v>1326</v>
      </c>
    </row>
    <row r="2697" spans="1:7" ht="15" hidden="1" thickBot="1">
      <c r="A2697" s="302">
        <v>45954</v>
      </c>
      <c r="B2697" s="303"/>
      <c r="C2697" s="309">
        <v>72980</v>
      </c>
      <c r="D2697" s="305" t="s">
        <v>1489</v>
      </c>
      <c r="E2697" s="309">
        <v>208536647</v>
      </c>
      <c r="F2697" s="305">
        <v>0</v>
      </c>
      <c r="G2697" s="305" t="s">
        <v>1248</v>
      </c>
    </row>
    <row r="2698" spans="1:7" ht="15" hidden="1" thickBot="1">
      <c r="A2698" s="302">
        <v>45954</v>
      </c>
      <c r="B2698" s="309">
        <v>10000000</v>
      </c>
      <c r="C2698" s="303"/>
      <c r="D2698" s="305" t="s">
        <v>1293</v>
      </c>
      <c r="E2698" s="309">
        <v>250124350</v>
      </c>
      <c r="F2698" s="305">
        <v>0</v>
      </c>
      <c r="G2698" s="305" t="s">
        <v>1246</v>
      </c>
    </row>
    <row r="2699" spans="1:7" ht="15" hidden="1" thickBot="1">
      <c r="A2699" s="302">
        <v>45954</v>
      </c>
      <c r="B2699" s="309">
        <v>10000000</v>
      </c>
      <c r="C2699" s="303"/>
      <c r="D2699" s="305" t="s">
        <v>1293</v>
      </c>
      <c r="E2699" s="309">
        <v>240124350</v>
      </c>
      <c r="F2699" s="305">
        <v>0</v>
      </c>
      <c r="G2699" s="305" t="s">
        <v>1246</v>
      </c>
    </row>
    <row r="2700" spans="1:7" ht="15" hidden="1" thickBot="1">
      <c r="A2700" s="302">
        <v>45954</v>
      </c>
      <c r="B2700" s="309">
        <v>9808593</v>
      </c>
      <c r="C2700" s="303"/>
      <c r="D2700" s="305" t="s">
        <v>1293</v>
      </c>
      <c r="E2700" s="309">
        <v>230124350</v>
      </c>
      <c r="F2700" s="305">
        <v>0</v>
      </c>
      <c r="G2700" s="305" t="s">
        <v>1246</v>
      </c>
    </row>
    <row r="2701" spans="1:7" ht="15" hidden="1" thickBot="1">
      <c r="A2701" s="302">
        <v>45954</v>
      </c>
      <c r="B2701" s="309">
        <v>6917629</v>
      </c>
      <c r="C2701" s="303"/>
      <c r="D2701" s="305" t="s">
        <v>1490</v>
      </c>
      <c r="E2701" s="309">
        <v>200317697</v>
      </c>
      <c r="F2701" s="305">
        <v>25709179</v>
      </c>
      <c r="G2701" s="305" t="s">
        <v>1246</v>
      </c>
    </row>
    <row r="2702" spans="1:7" ht="15" hidden="1" thickBot="1">
      <c r="A2702" s="302">
        <v>45954</v>
      </c>
      <c r="B2702" s="309">
        <v>5503890</v>
      </c>
      <c r="C2702" s="303"/>
      <c r="D2702" s="305" t="s">
        <v>1478</v>
      </c>
      <c r="E2702" s="309">
        <v>220315757</v>
      </c>
      <c r="F2702" s="305">
        <v>72245806</v>
      </c>
      <c r="G2702" s="305" t="s">
        <v>1246</v>
      </c>
    </row>
    <row r="2703" spans="1:7" ht="15" hidden="1" thickBot="1">
      <c r="A2703" s="302">
        <v>45954</v>
      </c>
      <c r="B2703" s="309">
        <v>4663960</v>
      </c>
      <c r="C2703" s="303"/>
      <c r="D2703" s="305" t="s">
        <v>1490</v>
      </c>
      <c r="E2703" s="309">
        <v>204981657</v>
      </c>
      <c r="F2703" s="305">
        <v>25709179</v>
      </c>
      <c r="G2703" s="305" t="s">
        <v>1246</v>
      </c>
    </row>
    <row r="2704" spans="1:7" ht="15" hidden="1" thickBot="1">
      <c r="A2704" s="302">
        <v>45954</v>
      </c>
      <c r="B2704" s="309">
        <v>3999920</v>
      </c>
      <c r="C2704" s="303"/>
      <c r="D2704" s="305" t="s">
        <v>1478</v>
      </c>
      <c r="E2704" s="309">
        <v>212536567</v>
      </c>
      <c r="F2704" s="305">
        <v>72245806</v>
      </c>
      <c r="G2704" s="305" t="s">
        <v>1246</v>
      </c>
    </row>
    <row r="2705" spans="1:7" ht="15" hidden="1" thickBot="1">
      <c r="A2705" s="302">
        <v>45954</v>
      </c>
      <c r="B2705" s="309">
        <v>3627970</v>
      </c>
      <c r="C2705" s="303"/>
      <c r="D2705" s="305" t="s">
        <v>1490</v>
      </c>
      <c r="E2705" s="309">
        <v>208609627</v>
      </c>
      <c r="F2705" s="305">
        <v>25709179</v>
      </c>
      <c r="G2705" s="305" t="s">
        <v>1246</v>
      </c>
    </row>
    <row r="2706" spans="1:7" ht="15" hidden="1" thickBot="1">
      <c r="A2706" s="302">
        <v>45954</v>
      </c>
      <c r="B2706" s="309">
        <v>1787670</v>
      </c>
      <c r="C2706" s="303"/>
      <c r="D2706" s="305" t="s">
        <v>1478</v>
      </c>
      <c r="E2706" s="309">
        <v>214811867</v>
      </c>
      <c r="F2706" s="305">
        <v>72245806</v>
      </c>
      <c r="G2706" s="305" t="s">
        <v>1246</v>
      </c>
    </row>
    <row r="2707" spans="1:7" ht="15" hidden="1" thickBot="1">
      <c r="A2707" s="302">
        <v>45954</v>
      </c>
      <c r="B2707" s="309">
        <v>414650</v>
      </c>
      <c r="C2707" s="303"/>
      <c r="D2707" s="305" t="s">
        <v>1478</v>
      </c>
      <c r="E2707" s="309">
        <v>213024197</v>
      </c>
      <c r="F2707" s="305">
        <v>72245806</v>
      </c>
      <c r="G2707" s="305" t="s">
        <v>1246</v>
      </c>
    </row>
    <row r="2708" spans="1:7" ht="15" hidden="1" thickBot="1">
      <c r="A2708" s="302">
        <v>45954</v>
      </c>
      <c r="B2708" s="309">
        <v>127300</v>
      </c>
      <c r="C2708" s="303"/>
      <c r="D2708" s="305" t="s">
        <v>1640</v>
      </c>
      <c r="E2708" s="309">
        <v>7058774</v>
      </c>
      <c r="F2708" s="305">
        <v>0</v>
      </c>
      <c r="G2708" s="305" t="s">
        <v>1246</v>
      </c>
    </row>
    <row r="2709" spans="1:7" ht="15" hidden="1" thickBot="1">
      <c r="A2709" s="302">
        <v>45954</v>
      </c>
      <c r="B2709" s="309">
        <v>119000</v>
      </c>
      <c r="C2709" s="303"/>
      <c r="D2709" s="305" t="s">
        <v>1667</v>
      </c>
      <c r="E2709" s="309">
        <v>7177774</v>
      </c>
      <c r="F2709" s="305">
        <v>0</v>
      </c>
      <c r="G2709" s="305" t="s">
        <v>1246</v>
      </c>
    </row>
    <row r="2710" spans="1:7" ht="15" hidden="1" thickBot="1">
      <c r="A2710" s="302">
        <v>45954</v>
      </c>
      <c r="B2710" s="309">
        <v>72980</v>
      </c>
      <c r="C2710" s="303"/>
      <c r="D2710" s="305" t="s">
        <v>1478</v>
      </c>
      <c r="E2710" s="309">
        <v>212609547</v>
      </c>
      <c r="F2710" s="305">
        <v>72245806</v>
      </c>
      <c r="G2710" s="305" t="s">
        <v>1246</v>
      </c>
    </row>
    <row r="2711" spans="1:7" ht="15" hidden="1" thickBot="1">
      <c r="A2711" s="302">
        <v>45954</v>
      </c>
      <c r="B2711" s="309">
        <v>50000</v>
      </c>
      <c r="C2711" s="303"/>
      <c r="D2711" s="305" t="s">
        <v>1631</v>
      </c>
      <c r="E2711" s="309">
        <v>250174350</v>
      </c>
      <c r="F2711" s="305">
        <v>0</v>
      </c>
      <c r="G2711" s="305" t="s">
        <v>1246</v>
      </c>
    </row>
    <row r="2712" spans="1:7" ht="15" hidden="1" thickBot="1">
      <c r="A2712" s="302">
        <v>45957</v>
      </c>
      <c r="B2712" s="309">
        <v>30581687</v>
      </c>
      <c r="C2712" s="303"/>
      <c r="D2712" s="305" t="s">
        <v>1574</v>
      </c>
      <c r="E2712" s="309">
        <v>147233269</v>
      </c>
      <c r="F2712" s="305">
        <v>395944616</v>
      </c>
      <c r="G2712" s="305" t="s">
        <v>1248</v>
      </c>
    </row>
    <row r="2713" spans="1:7" ht="15" hidden="1" thickBot="1">
      <c r="A2713" s="302">
        <v>45957</v>
      </c>
      <c r="B2713" s="309">
        <v>7000000</v>
      </c>
      <c r="C2713" s="303"/>
      <c r="D2713" s="305" t="s">
        <v>1457</v>
      </c>
      <c r="E2713" s="309">
        <v>162140425</v>
      </c>
      <c r="F2713" s="305">
        <v>0</v>
      </c>
      <c r="G2713" s="305" t="s">
        <v>1246</v>
      </c>
    </row>
    <row r="2714" spans="1:7" ht="15" hidden="1" thickBot="1">
      <c r="A2714" s="302">
        <v>45957</v>
      </c>
      <c r="B2714" s="309">
        <v>6592663</v>
      </c>
      <c r="C2714" s="303"/>
      <c r="D2714" s="305" t="s">
        <v>1332</v>
      </c>
      <c r="E2714" s="309">
        <v>171593447</v>
      </c>
      <c r="F2714" s="305">
        <v>0</v>
      </c>
      <c r="G2714" s="305" t="s">
        <v>1246</v>
      </c>
    </row>
    <row r="2715" spans="1:7" ht="15" hidden="1" thickBot="1">
      <c r="A2715" s="302">
        <v>45957</v>
      </c>
      <c r="B2715" s="309">
        <v>6000000</v>
      </c>
      <c r="C2715" s="303"/>
      <c r="D2715" s="305" t="s">
        <v>1332</v>
      </c>
      <c r="E2715" s="309">
        <v>177593447</v>
      </c>
      <c r="F2715" s="305">
        <v>0</v>
      </c>
      <c r="G2715" s="305" t="s">
        <v>1246</v>
      </c>
    </row>
    <row r="2716" spans="1:7" ht="15" hidden="1" thickBot="1">
      <c r="A2716" s="302">
        <v>45957</v>
      </c>
      <c r="B2716" s="309">
        <v>5462906</v>
      </c>
      <c r="C2716" s="303"/>
      <c r="D2716" s="305" t="s">
        <v>1668</v>
      </c>
      <c r="E2716" s="309">
        <v>183530881</v>
      </c>
      <c r="F2716" s="305">
        <v>1702947</v>
      </c>
      <c r="G2716" s="305" t="s">
        <v>1246</v>
      </c>
    </row>
    <row r="2717" spans="1:7" ht="15" hidden="1" thickBot="1">
      <c r="A2717" s="302">
        <v>45957</v>
      </c>
      <c r="B2717" s="309">
        <v>4100000</v>
      </c>
      <c r="C2717" s="303"/>
      <c r="D2717" s="305" t="s">
        <v>1669</v>
      </c>
      <c r="E2717" s="309">
        <v>192565028</v>
      </c>
      <c r="F2717" s="305">
        <v>0</v>
      </c>
      <c r="G2717" s="305" t="s">
        <v>1246</v>
      </c>
    </row>
    <row r="2718" spans="1:7" ht="15" hidden="1" thickBot="1">
      <c r="A2718" s="302">
        <v>45957</v>
      </c>
      <c r="B2718" s="309">
        <v>3282990</v>
      </c>
      <c r="C2718" s="303"/>
      <c r="D2718" s="305" t="s">
        <v>1670</v>
      </c>
      <c r="E2718" s="309">
        <v>154413273</v>
      </c>
      <c r="F2718" s="305">
        <v>25709179</v>
      </c>
      <c r="G2718" s="305" t="s">
        <v>1246</v>
      </c>
    </row>
    <row r="2719" spans="1:7" ht="15" hidden="1" thickBot="1">
      <c r="A2719" s="302">
        <v>45957</v>
      </c>
      <c r="B2719" s="309">
        <v>2379271</v>
      </c>
      <c r="C2719" s="303"/>
      <c r="D2719" s="305" t="s">
        <v>1457</v>
      </c>
      <c r="E2719" s="309">
        <v>164519696</v>
      </c>
      <c r="F2719" s="305">
        <v>0</v>
      </c>
      <c r="G2719" s="305" t="s">
        <v>1246</v>
      </c>
    </row>
    <row r="2720" spans="1:7" ht="15" hidden="1" thickBot="1">
      <c r="A2720" s="302">
        <v>45957</v>
      </c>
      <c r="B2720" s="309">
        <v>1750215</v>
      </c>
      <c r="C2720" s="303"/>
      <c r="D2720" s="305" t="s">
        <v>1304</v>
      </c>
      <c r="E2720" s="309">
        <v>186560267</v>
      </c>
      <c r="F2720" s="305">
        <v>0</v>
      </c>
      <c r="G2720" s="305" t="s">
        <v>1246</v>
      </c>
    </row>
    <row r="2721" spans="1:7" ht="15" hidden="1" thickBot="1">
      <c r="A2721" s="302">
        <v>45957</v>
      </c>
      <c r="B2721" s="309">
        <v>1175761</v>
      </c>
      <c r="C2721" s="303"/>
      <c r="D2721" s="305" t="s">
        <v>1300</v>
      </c>
      <c r="E2721" s="309">
        <v>188465028</v>
      </c>
      <c r="F2721" s="305">
        <v>0</v>
      </c>
      <c r="G2721" s="305" t="s">
        <v>1246</v>
      </c>
    </row>
    <row r="2722" spans="1:7" ht="15" hidden="1" thickBot="1">
      <c r="A2722" s="302">
        <v>45957</v>
      </c>
      <c r="B2722" s="309">
        <v>1174983</v>
      </c>
      <c r="C2722" s="303"/>
      <c r="D2722" s="305" t="s">
        <v>1622</v>
      </c>
      <c r="E2722" s="309">
        <v>148408252</v>
      </c>
      <c r="F2722" s="305">
        <v>0</v>
      </c>
      <c r="G2722" s="305" t="s">
        <v>1246</v>
      </c>
    </row>
    <row r="2723" spans="1:7" ht="15" hidden="1" thickBot="1">
      <c r="A2723" s="302">
        <v>45957</v>
      </c>
      <c r="B2723" s="309">
        <v>1151599</v>
      </c>
      <c r="C2723" s="303"/>
      <c r="D2723" s="305" t="s">
        <v>1668</v>
      </c>
      <c r="E2723" s="309">
        <v>184682480</v>
      </c>
      <c r="F2723" s="305">
        <v>1702947</v>
      </c>
      <c r="G2723" s="305" t="s">
        <v>1246</v>
      </c>
    </row>
    <row r="2724" spans="1:7" ht="15" hidden="1" thickBot="1">
      <c r="A2724" s="302">
        <v>45957</v>
      </c>
      <c r="B2724" s="309">
        <v>835040</v>
      </c>
      <c r="C2724" s="303"/>
      <c r="D2724" s="305" t="s">
        <v>1636</v>
      </c>
      <c r="E2724" s="309">
        <v>193400068</v>
      </c>
      <c r="F2724" s="305">
        <v>0</v>
      </c>
      <c r="G2724" s="305" t="s">
        <v>1246</v>
      </c>
    </row>
    <row r="2725" spans="1:7" ht="15" hidden="1" thickBot="1">
      <c r="A2725" s="302">
        <v>45957</v>
      </c>
      <c r="B2725" s="309">
        <v>727152</v>
      </c>
      <c r="C2725" s="303"/>
      <c r="D2725" s="305" t="s">
        <v>1671</v>
      </c>
      <c r="E2725" s="309">
        <v>155140425</v>
      </c>
      <c r="F2725" s="305">
        <v>62188235</v>
      </c>
      <c r="G2725" s="305" t="s">
        <v>1246</v>
      </c>
    </row>
    <row r="2726" spans="1:7" ht="15" hidden="1" thickBot="1">
      <c r="A2726" s="302">
        <v>45957</v>
      </c>
      <c r="B2726" s="309">
        <v>499281</v>
      </c>
      <c r="C2726" s="303"/>
      <c r="D2726" s="305" t="s">
        <v>1672</v>
      </c>
      <c r="E2726" s="309">
        <v>150666179</v>
      </c>
      <c r="F2726" s="305">
        <v>2321912</v>
      </c>
      <c r="G2726" s="305" t="s">
        <v>1246</v>
      </c>
    </row>
    <row r="2727" spans="1:7" ht="15" hidden="1" thickBot="1">
      <c r="A2727" s="302">
        <v>45957</v>
      </c>
      <c r="B2727" s="309">
        <v>429000</v>
      </c>
      <c r="C2727" s="303"/>
      <c r="D2727" s="305" t="s">
        <v>1327</v>
      </c>
      <c r="E2727" s="309">
        <v>187289267</v>
      </c>
      <c r="F2727" s="305">
        <v>0</v>
      </c>
      <c r="G2727" s="305" t="s">
        <v>1246</v>
      </c>
    </row>
    <row r="2728" spans="1:7" ht="15" hidden="1" thickBot="1">
      <c r="A2728" s="302">
        <v>45957</v>
      </c>
      <c r="B2728" s="309">
        <v>405219</v>
      </c>
      <c r="C2728" s="303"/>
      <c r="D2728" s="305" t="s">
        <v>1672</v>
      </c>
      <c r="E2728" s="309">
        <v>149888503</v>
      </c>
      <c r="F2728" s="305">
        <v>2321912</v>
      </c>
      <c r="G2728" s="305" t="s">
        <v>1246</v>
      </c>
    </row>
    <row r="2729" spans="1:7" ht="15" hidden="1" thickBot="1">
      <c r="A2729" s="302">
        <v>45957</v>
      </c>
      <c r="B2729" s="309">
        <v>372414</v>
      </c>
      <c r="C2729" s="303"/>
      <c r="D2729" s="305" t="s">
        <v>1303</v>
      </c>
      <c r="E2729" s="309">
        <v>165000784</v>
      </c>
      <c r="F2729" s="305">
        <v>0</v>
      </c>
      <c r="G2729" s="305" t="s">
        <v>1246</v>
      </c>
    </row>
    <row r="2730" spans="1:7" ht="15" hidden="1" thickBot="1">
      <c r="A2730" s="302">
        <v>45957</v>
      </c>
      <c r="B2730" s="309">
        <v>364424</v>
      </c>
      <c r="C2730" s="303"/>
      <c r="D2730" s="305" t="s">
        <v>1672</v>
      </c>
      <c r="E2730" s="309">
        <v>151130283</v>
      </c>
      <c r="F2730" s="305">
        <v>2321912</v>
      </c>
      <c r="G2730" s="305" t="s">
        <v>1246</v>
      </c>
    </row>
    <row r="2731" spans="1:7" ht="15" hidden="1" thickBot="1">
      <c r="A2731" s="302">
        <v>45957</v>
      </c>
      <c r="B2731" s="309">
        <v>362905</v>
      </c>
      <c r="C2731" s="303"/>
      <c r="D2731" s="305" t="s">
        <v>1672</v>
      </c>
      <c r="E2731" s="309">
        <v>149483284</v>
      </c>
      <c r="F2731" s="305">
        <v>2321912</v>
      </c>
      <c r="G2731" s="305" t="s">
        <v>1246</v>
      </c>
    </row>
    <row r="2732" spans="1:7" ht="15" hidden="1" thickBot="1">
      <c r="A2732" s="302">
        <v>45957</v>
      </c>
      <c r="B2732" s="309">
        <v>300000</v>
      </c>
      <c r="C2732" s="303"/>
      <c r="D2732" s="305" t="s">
        <v>1413</v>
      </c>
      <c r="E2732" s="309">
        <v>186860267</v>
      </c>
      <c r="F2732" s="305">
        <v>0</v>
      </c>
      <c r="G2732" s="305" t="s">
        <v>1246</v>
      </c>
    </row>
    <row r="2733" spans="1:7" ht="15" hidden="1" thickBot="1">
      <c r="A2733" s="302">
        <v>45957</v>
      </c>
      <c r="B2733" s="309">
        <v>279482</v>
      </c>
      <c r="C2733" s="303"/>
      <c r="D2733" s="305" t="s">
        <v>1673</v>
      </c>
      <c r="E2733" s="309">
        <v>177920004</v>
      </c>
      <c r="F2733" s="305">
        <v>62241071</v>
      </c>
      <c r="G2733" s="305" t="s">
        <v>1246</v>
      </c>
    </row>
    <row r="2734" spans="1:7" ht="15" hidden="1" thickBot="1">
      <c r="A2734" s="302">
        <v>45957</v>
      </c>
      <c r="B2734" s="309">
        <v>217314</v>
      </c>
      <c r="C2734" s="303"/>
      <c r="D2734" s="305" t="s">
        <v>1468</v>
      </c>
      <c r="E2734" s="309">
        <v>148921018</v>
      </c>
      <c r="F2734" s="305">
        <v>0</v>
      </c>
      <c r="G2734" s="305" t="s">
        <v>1246</v>
      </c>
    </row>
    <row r="2735" spans="1:7" ht="15" hidden="1" thickBot="1">
      <c r="A2735" s="302">
        <v>45957</v>
      </c>
      <c r="B2735" s="309">
        <v>215484</v>
      </c>
      <c r="C2735" s="303"/>
      <c r="D2735" s="305" t="s">
        <v>1435</v>
      </c>
      <c r="E2735" s="309">
        <v>148623736</v>
      </c>
      <c r="F2735" s="305">
        <v>0</v>
      </c>
      <c r="G2735" s="305" t="s">
        <v>1246</v>
      </c>
    </row>
    <row r="2736" spans="1:7" ht="15" hidden="1" thickBot="1">
      <c r="A2736" s="302">
        <v>45957</v>
      </c>
      <c r="B2736" s="309">
        <v>212162</v>
      </c>
      <c r="C2736" s="303"/>
      <c r="D2736" s="305" t="s">
        <v>1672</v>
      </c>
      <c r="E2736" s="309">
        <v>150100665</v>
      </c>
      <c r="F2736" s="305">
        <v>2321912</v>
      </c>
      <c r="G2736" s="305" t="s">
        <v>1246</v>
      </c>
    </row>
    <row r="2737" spans="1:7" ht="15" hidden="1" thickBot="1">
      <c r="A2737" s="302">
        <v>45957</v>
      </c>
      <c r="B2737" s="309">
        <v>199361</v>
      </c>
      <c r="C2737" s="303"/>
      <c r="D2737" s="305" t="s">
        <v>1672</v>
      </c>
      <c r="E2737" s="309">
        <v>149120379</v>
      </c>
      <c r="F2737" s="305">
        <v>2321912</v>
      </c>
      <c r="G2737" s="305" t="s">
        <v>1246</v>
      </c>
    </row>
    <row r="2738" spans="1:7" ht="15" hidden="1" thickBot="1">
      <c r="A2738" s="302">
        <v>45957</v>
      </c>
      <c r="B2738" s="309">
        <v>147971</v>
      </c>
      <c r="C2738" s="303"/>
      <c r="D2738" s="305" t="s">
        <v>1673</v>
      </c>
      <c r="E2738" s="309">
        <v>178067975</v>
      </c>
      <c r="F2738" s="305">
        <v>62241071</v>
      </c>
      <c r="G2738" s="305" t="s">
        <v>1246</v>
      </c>
    </row>
    <row r="2739" spans="1:7" ht="15" hidden="1" thickBot="1">
      <c r="A2739" s="302">
        <v>45957</v>
      </c>
      <c r="B2739" s="309">
        <v>127572</v>
      </c>
      <c r="C2739" s="303"/>
      <c r="D2739" s="305" t="s">
        <v>1674</v>
      </c>
      <c r="E2739" s="309">
        <v>184810052</v>
      </c>
      <c r="F2739" s="305">
        <v>93032438</v>
      </c>
      <c r="G2739" s="305" t="s">
        <v>1246</v>
      </c>
    </row>
    <row r="2740" spans="1:7" ht="15" hidden="1" thickBot="1">
      <c r="A2740" s="302">
        <v>45957</v>
      </c>
      <c r="B2740" s="309">
        <v>108674</v>
      </c>
      <c r="C2740" s="303"/>
      <c r="D2740" s="305" t="s">
        <v>1668</v>
      </c>
      <c r="E2740" s="309">
        <v>164628370</v>
      </c>
      <c r="F2740" s="305">
        <v>1702947</v>
      </c>
      <c r="G2740" s="305" t="s">
        <v>1246</v>
      </c>
    </row>
    <row r="2741" spans="1:7" ht="15" hidden="1" thickBot="1">
      <c r="A2741" s="302">
        <v>45957</v>
      </c>
      <c r="B2741" s="309">
        <v>99680</v>
      </c>
      <c r="C2741" s="303"/>
      <c r="D2741" s="305" t="s">
        <v>1672</v>
      </c>
      <c r="E2741" s="309">
        <v>150765859</v>
      </c>
      <c r="F2741" s="305">
        <v>2321912</v>
      </c>
      <c r="G2741" s="305" t="s">
        <v>1246</v>
      </c>
    </row>
    <row r="2742" spans="1:7" ht="15" hidden="1" thickBot="1">
      <c r="A2742" s="302">
        <v>45957</v>
      </c>
      <c r="B2742" s="309">
        <v>79968</v>
      </c>
      <c r="C2742" s="303"/>
      <c r="D2742" s="305" t="s">
        <v>1404</v>
      </c>
      <c r="E2742" s="309">
        <v>148703704</v>
      </c>
      <c r="F2742" s="305">
        <v>0</v>
      </c>
      <c r="G2742" s="305" t="s">
        <v>1246</v>
      </c>
    </row>
    <row r="2743" spans="1:7" ht="15" hidden="1" thickBot="1">
      <c r="A2743" s="302">
        <v>45957</v>
      </c>
      <c r="B2743" s="309">
        <v>66233</v>
      </c>
      <c r="C2743" s="303"/>
      <c r="D2743" s="305" t="s">
        <v>1672</v>
      </c>
      <c r="E2743" s="309">
        <v>150166898</v>
      </c>
      <c r="F2743" s="305">
        <v>2321912</v>
      </c>
      <c r="G2743" s="305" t="s">
        <v>1246</v>
      </c>
    </row>
    <row r="2744" spans="1:7" ht="15" hidden="1" thickBot="1">
      <c r="A2744" s="302">
        <v>45957</v>
      </c>
      <c r="B2744" s="309">
        <v>47075</v>
      </c>
      <c r="C2744" s="303"/>
      <c r="D2744" s="305" t="s">
        <v>1668</v>
      </c>
      <c r="E2744" s="309">
        <v>177640522</v>
      </c>
      <c r="F2744" s="305">
        <v>1702947</v>
      </c>
      <c r="G2744" s="305" t="s">
        <v>1246</v>
      </c>
    </row>
    <row r="2745" spans="1:7" ht="15" hidden="1" thickBot="1">
      <c r="A2745" s="302">
        <v>45958</v>
      </c>
      <c r="B2745" s="303"/>
      <c r="C2745" s="309">
        <v>67752</v>
      </c>
      <c r="D2745" s="305" t="s">
        <v>1489</v>
      </c>
      <c r="E2745" s="309">
        <v>116619812</v>
      </c>
      <c r="F2745" s="305">
        <v>0</v>
      </c>
      <c r="G2745" s="305" t="s">
        <v>1248</v>
      </c>
    </row>
    <row r="2746" spans="1:7" ht="15" hidden="1" thickBot="1">
      <c r="A2746" s="302">
        <v>45958</v>
      </c>
      <c r="B2746" s="309">
        <v>12690856</v>
      </c>
      <c r="C2746" s="303"/>
      <c r="D2746" s="305" t="s">
        <v>1675</v>
      </c>
      <c r="E2746" s="309">
        <v>116687564</v>
      </c>
      <c r="F2746" s="305">
        <v>0</v>
      </c>
      <c r="G2746" s="305" t="s">
        <v>1326</v>
      </c>
    </row>
    <row r="2747" spans="1:7" ht="15" hidden="1" thickBot="1">
      <c r="A2747" s="302">
        <v>45958</v>
      </c>
      <c r="B2747" s="309">
        <v>19300</v>
      </c>
      <c r="C2747" s="303"/>
      <c r="D2747" s="305" t="s">
        <v>1478</v>
      </c>
      <c r="E2747" s="309">
        <v>116651582</v>
      </c>
      <c r="F2747" s="305">
        <v>72245806</v>
      </c>
      <c r="G2747" s="305" t="s">
        <v>1246</v>
      </c>
    </row>
    <row r="2748" spans="1:7" ht="15" hidden="1" thickBot="1">
      <c r="A2748" s="302">
        <v>45958</v>
      </c>
      <c r="B2748" s="309">
        <v>12470</v>
      </c>
      <c r="C2748" s="303"/>
      <c r="D2748" s="305" t="s">
        <v>1478</v>
      </c>
      <c r="E2748" s="309">
        <v>116632282</v>
      </c>
      <c r="F2748" s="305">
        <v>72245806</v>
      </c>
      <c r="G2748" s="305" t="s">
        <v>1246</v>
      </c>
    </row>
    <row r="2749" spans="1:7" ht="15" hidden="1" thickBot="1">
      <c r="A2749" s="302">
        <v>45958</v>
      </c>
      <c r="B2749" s="309">
        <v>11652</v>
      </c>
      <c r="C2749" s="303"/>
      <c r="D2749" s="305" t="s">
        <v>1315</v>
      </c>
      <c r="E2749" s="309">
        <v>103996708</v>
      </c>
      <c r="F2749" s="305">
        <v>0</v>
      </c>
      <c r="G2749" s="305" t="s">
        <v>1246</v>
      </c>
    </row>
    <row r="2750" spans="1:7" ht="15" hidden="1" thickBot="1">
      <c r="A2750" s="302">
        <v>45959</v>
      </c>
      <c r="B2750" s="303"/>
      <c r="C2750" s="309">
        <v>83623</v>
      </c>
      <c r="D2750" s="305" t="s">
        <v>1489</v>
      </c>
      <c r="E2750" s="309">
        <v>103985056</v>
      </c>
      <c r="F2750" s="305">
        <v>0</v>
      </c>
      <c r="G2750" s="305" t="s">
        <v>1248</v>
      </c>
    </row>
    <row r="2751" spans="1:7" ht="15" hidden="1" thickBot="1">
      <c r="A2751" s="302">
        <v>45960</v>
      </c>
      <c r="B2751" s="303"/>
      <c r="C2751" s="309">
        <v>92416</v>
      </c>
      <c r="D2751" s="305" t="s">
        <v>1527</v>
      </c>
      <c r="E2751" s="309">
        <v>104096926</v>
      </c>
      <c r="F2751" s="305">
        <v>51681186</v>
      </c>
      <c r="G2751" s="305" t="s">
        <v>1246</v>
      </c>
    </row>
    <row r="2752" spans="1:7" ht="15" hidden="1" thickBot="1">
      <c r="A2752" s="302">
        <v>45960</v>
      </c>
      <c r="B2752" s="303"/>
      <c r="C2752" s="309">
        <v>43813</v>
      </c>
      <c r="D2752" s="305" t="s">
        <v>1645</v>
      </c>
      <c r="E2752" s="309">
        <v>88601716</v>
      </c>
      <c r="F2752" s="305">
        <v>1121838</v>
      </c>
      <c r="G2752" s="305" t="s">
        <v>1246</v>
      </c>
    </row>
    <row r="2753" spans="1:7" ht="15" hidden="1" thickBot="1">
      <c r="A2753" s="302">
        <v>45960</v>
      </c>
      <c r="B2753" s="303"/>
      <c r="C2753" s="309">
        <v>28247</v>
      </c>
      <c r="D2753" s="305" t="s">
        <v>1676</v>
      </c>
      <c r="E2753" s="309">
        <v>104068679</v>
      </c>
      <c r="F2753" s="305">
        <v>51564625</v>
      </c>
      <c r="G2753" s="305" t="s">
        <v>1246</v>
      </c>
    </row>
    <row r="2754" spans="1:7" ht="15" hidden="1" thickBot="1">
      <c r="A2754" s="302">
        <v>45960</v>
      </c>
      <c r="B2754" s="309">
        <v>14921306</v>
      </c>
      <c r="C2754" s="303"/>
      <c r="D2754" s="305" t="s">
        <v>1571</v>
      </c>
      <c r="E2754" s="309">
        <v>88645529</v>
      </c>
      <c r="F2754" s="305">
        <v>61603875</v>
      </c>
      <c r="G2754" s="305" t="s">
        <v>1246</v>
      </c>
    </row>
    <row r="2755" spans="1:7" ht="15" hidden="1" thickBot="1">
      <c r="A2755" s="302">
        <v>45960</v>
      </c>
      <c r="B2755" s="309">
        <v>3551575</v>
      </c>
      <c r="C2755" s="303"/>
      <c r="D2755" s="305" t="s">
        <v>1677</v>
      </c>
      <c r="E2755" s="309">
        <v>96507032</v>
      </c>
      <c r="F2755" s="305">
        <v>75632932</v>
      </c>
      <c r="G2755" s="305" t="s">
        <v>1246</v>
      </c>
    </row>
    <row r="2756" spans="1:7" ht="15" hidden="1" thickBot="1">
      <c r="A2756" s="302">
        <v>45960</v>
      </c>
      <c r="B2756" s="309">
        <v>2692257</v>
      </c>
      <c r="C2756" s="303"/>
      <c r="D2756" s="305" t="s">
        <v>1670</v>
      </c>
      <c r="E2756" s="309">
        <v>104189342</v>
      </c>
      <c r="F2756" s="305">
        <v>25709179</v>
      </c>
      <c r="G2756" s="305" t="s">
        <v>1246</v>
      </c>
    </row>
    <row r="2757" spans="1:7" ht="15" hidden="1" thickBot="1">
      <c r="A2757" s="302">
        <v>45960</v>
      </c>
      <c r="B2757" s="309">
        <v>1295990</v>
      </c>
      <c r="C2757" s="303"/>
      <c r="D2757" s="305" t="s">
        <v>1670</v>
      </c>
      <c r="E2757" s="309">
        <v>90591441</v>
      </c>
      <c r="F2757" s="305">
        <v>25709179</v>
      </c>
      <c r="G2757" s="305" t="s">
        <v>1246</v>
      </c>
    </row>
    <row r="2758" spans="1:7" ht="15" hidden="1" thickBot="1">
      <c r="A2758" s="302">
        <v>45960</v>
      </c>
      <c r="B2758" s="309">
        <v>1047881</v>
      </c>
      <c r="C2758" s="303"/>
      <c r="D2758" s="305" t="s">
        <v>1678</v>
      </c>
      <c r="E2758" s="309">
        <v>97554913</v>
      </c>
      <c r="F2758" s="305">
        <v>86628430</v>
      </c>
      <c r="G2758" s="305" t="s">
        <v>1246</v>
      </c>
    </row>
    <row r="2759" spans="1:7" ht="15" hidden="1" thickBot="1">
      <c r="A2759" s="302">
        <v>45960</v>
      </c>
      <c r="B2759" s="309">
        <v>1008961</v>
      </c>
      <c r="C2759" s="303"/>
      <c r="D2759" s="305" t="s">
        <v>1670</v>
      </c>
      <c r="E2759" s="309">
        <v>98658874</v>
      </c>
      <c r="F2759" s="305">
        <v>25709179</v>
      </c>
      <c r="G2759" s="305" t="s">
        <v>1246</v>
      </c>
    </row>
    <row r="2760" spans="1:7" ht="15" hidden="1" thickBot="1">
      <c r="A2760" s="302">
        <v>45960</v>
      </c>
      <c r="B2760" s="309">
        <v>896650</v>
      </c>
      <c r="C2760" s="303"/>
      <c r="D2760" s="305" t="s">
        <v>1672</v>
      </c>
      <c r="E2760" s="309">
        <v>100126782</v>
      </c>
      <c r="F2760" s="305">
        <v>2321912</v>
      </c>
      <c r="G2760" s="305" t="s">
        <v>1246</v>
      </c>
    </row>
    <row r="2761" spans="1:7" ht="15" hidden="1" thickBot="1">
      <c r="A2761" s="302">
        <v>45960</v>
      </c>
      <c r="B2761" s="309">
        <v>886676</v>
      </c>
      <c r="C2761" s="303"/>
      <c r="D2761" s="305" t="s">
        <v>1517</v>
      </c>
      <c r="E2761" s="309">
        <v>101098281</v>
      </c>
      <c r="F2761" s="305">
        <v>0</v>
      </c>
      <c r="G2761" s="305" t="s">
        <v>1246</v>
      </c>
    </row>
    <row r="2762" spans="1:7" ht="15" hidden="1" thickBot="1">
      <c r="A2762" s="302">
        <v>45960</v>
      </c>
      <c r="B2762" s="309">
        <v>841269</v>
      </c>
      <c r="C2762" s="303"/>
      <c r="D2762" s="305" t="s">
        <v>1677</v>
      </c>
      <c r="E2762" s="309">
        <v>92955457</v>
      </c>
      <c r="F2762" s="305">
        <v>75632932</v>
      </c>
      <c r="G2762" s="305" t="s">
        <v>1246</v>
      </c>
    </row>
    <row r="2763" spans="1:7" ht="15" hidden="1" thickBot="1">
      <c r="A2763" s="302">
        <v>45960</v>
      </c>
      <c r="B2763" s="309">
        <v>809972</v>
      </c>
      <c r="C2763" s="303"/>
      <c r="D2763" s="305" t="s">
        <v>1457</v>
      </c>
      <c r="E2763" s="309">
        <v>92021817</v>
      </c>
      <c r="F2763" s="305">
        <v>0</v>
      </c>
      <c r="G2763" s="305" t="s">
        <v>1246</v>
      </c>
    </row>
    <row r="2764" spans="1:7" ht="15" hidden="1" thickBot="1">
      <c r="A2764" s="302">
        <v>45960</v>
      </c>
      <c r="B2764" s="309">
        <v>620404</v>
      </c>
      <c r="C2764" s="303"/>
      <c r="D2764" s="305" t="s">
        <v>1468</v>
      </c>
      <c r="E2764" s="309">
        <v>91211845</v>
      </c>
      <c r="F2764" s="305">
        <v>0</v>
      </c>
      <c r="G2764" s="305" t="s">
        <v>1246</v>
      </c>
    </row>
    <row r="2765" spans="1:7" ht="15" hidden="1" thickBot="1">
      <c r="A2765" s="302">
        <v>45960</v>
      </c>
      <c r="B2765" s="309">
        <v>311481</v>
      </c>
      <c r="C2765" s="303"/>
      <c r="D2765" s="305" t="s">
        <v>1672</v>
      </c>
      <c r="E2765" s="309">
        <v>99230132</v>
      </c>
      <c r="F2765" s="305">
        <v>2321912</v>
      </c>
      <c r="G2765" s="305" t="s">
        <v>1246</v>
      </c>
    </row>
    <row r="2766" spans="1:7" ht="15" hidden="1" thickBot="1">
      <c r="A2766" s="302">
        <v>45960</v>
      </c>
      <c r="B2766" s="309">
        <v>310458</v>
      </c>
      <c r="C2766" s="303"/>
      <c r="D2766" s="305" t="s">
        <v>1679</v>
      </c>
      <c r="E2766" s="309">
        <v>101497085</v>
      </c>
      <c r="F2766" s="305">
        <v>70973642</v>
      </c>
      <c r="G2766" s="305" t="s">
        <v>1246</v>
      </c>
    </row>
    <row r="2767" spans="1:7" ht="15" hidden="1" thickBot="1">
      <c r="A2767" s="302">
        <v>45960</v>
      </c>
      <c r="B2767" s="309">
        <v>300000</v>
      </c>
      <c r="C2767" s="303"/>
      <c r="D2767" s="305" t="s">
        <v>1413</v>
      </c>
      <c r="E2767" s="309">
        <v>89161616</v>
      </c>
      <c r="F2767" s="305">
        <v>0</v>
      </c>
      <c r="G2767" s="305" t="s">
        <v>1246</v>
      </c>
    </row>
    <row r="2768" spans="1:7" ht="15" hidden="1" thickBot="1">
      <c r="A2768" s="302">
        <v>45960</v>
      </c>
      <c r="B2768" s="309">
        <v>259900</v>
      </c>
      <c r="C2768" s="303"/>
      <c r="D2768" s="305" t="s">
        <v>1643</v>
      </c>
      <c r="E2768" s="309">
        <v>88861616</v>
      </c>
      <c r="F2768" s="305">
        <v>0</v>
      </c>
      <c r="G2768" s="305" t="s">
        <v>1246</v>
      </c>
    </row>
    <row r="2769" spans="1:7" ht="15" hidden="1" thickBot="1">
      <c r="A2769" s="302">
        <v>45960</v>
      </c>
      <c r="B2769" s="309">
        <v>141276</v>
      </c>
      <c r="C2769" s="303"/>
      <c r="D2769" s="305" t="s">
        <v>1435</v>
      </c>
      <c r="E2769" s="309">
        <v>98854093</v>
      </c>
      <c r="F2769" s="305">
        <v>0</v>
      </c>
      <c r="G2769" s="305" t="s">
        <v>1246</v>
      </c>
    </row>
    <row r="2770" spans="1:7" ht="15" hidden="1" thickBot="1">
      <c r="A2770" s="302">
        <v>45960</v>
      </c>
      <c r="B2770" s="309">
        <v>133835</v>
      </c>
      <c r="C2770" s="303"/>
      <c r="D2770" s="305" t="s">
        <v>1680</v>
      </c>
      <c r="E2770" s="309">
        <v>89295451</v>
      </c>
      <c r="F2770" s="305">
        <v>75139934</v>
      </c>
      <c r="G2770" s="305" t="s">
        <v>1246</v>
      </c>
    </row>
    <row r="2771" spans="1:7" ht="15" hidden="1" thickBot="1">
      <c r="A2771" s="302">
        <v>45960</v>
      </c>
      <c r="B2771" s="309">
        <v>95000</v>
      </c>
      <c r="C2771" s="303"/>
      <c r="D2771" s="305" t="s">
        <v>1681</v>
      </c>
      <c r="E2771" s="309">
        <v>97649913</v>
      </c>
      <c r="F2771" s="305">
        <v>70738201</v>
      </c>
      <c r="G2771" s="305" t="s">
        <v>1246</v>
      </c>
    </row>
    <row r="2772" spans="1:7" ht="15" hidden="1" thickBot="1">
      <c r="A2772" s="302">
        <v>45960</v>
      </c>
      <c r="B2772" s="309">
        <v>92371</v>
      </c>
      <c r="C2772" s="303"/>
      <c r="D2772" s="305" t="s">
        <v>1533</v>
      </c>
      <c r="E2772" s="309">
        <v>92114188</v>
      </c>
      <c r="F2772" s="305">
        <v>0</v>
      </c>
      <c r="G2772" s="305" t="s">
        <v>1246</v>
      </c>
    </row>
    <row r="2773" spans="1:7" ht="15" hidden="1" thickBot="1">
      <c r="A2773" s="302">
        <v>45960</v>
      </c>
      <c r="B2773" s="309">
        <v>88346</v>
      </c>
      <c r="C2773" s="303"/>
      <c r="D2773" s="305" t="s">
        <v>1517</v>
      </c>
      <c r="E2773" s="309">
        <v>101186627</v>
      </c>
      <c r="F2773" s="305">
        <v>0</v>
      </c>
      <c r="G2773" s="305" t="s">
        <v>1246</v>
      </c>
    </row>
    <row r="2774" spans="1:7" ht="15" hidden="1" thickBot="1">
      <c r="A2774" s="302">
        <v>45960</v>
      </c>
      <c r="B2774" s="309">
        <v>84823</v>
      </c>
      <c r="C2774" s="303"/>
      <c r="D2774" s="305" t="s">
        <v>1517</v>
      </c>
      <c r="E2774" s="309">
        <v>100211605</v>
      </c>
      <c r="F2774" s="305">
        <v>0</v>
      </c>
      <c r="G2774" s="305" t="s">
        <v>1246</v>
      </c>
    </row>
    <row r="2775" spans="1:7" ht="15" hidden="1" thickBot="1">
      <c r="A2775" s="302">
        <v>45960</v>
      </c>
      <c r="B2775" s="309">
        <v>64558</v>
      </c>
      <c r="C2775" s="303"/>
      <c r="D2775" s="305" t="s">
        <v>1506</v>
      </c>
      <c r="E2775" s="309">
        <v>98918651</v>
      </c>
      <c r="F2775" s="305">
        <v>0</v>
      </c>
      <c r="G2775" s="305" t="s">
        <v>1246</v>
      </c>
    </row>
    <row r="2776" spans="1:7" ht="15" hidden="1" thickBot="1">
      <c r="A2776" s="302">
        <v>45960</v>
      </c>
      <c r="B2776" s="309">
        <v>53943</v>
      </c>
      <c r="C2776" s="303"/>
      <c r="D2776" s="305" t="s">
        <v>1447</v>
      </c>
      <c r="E2776" s="309">
        <v>98712817</v>
      </c>
      <c r="F2776" s="305">
        <v>0</v>
      </c>
      <c r="G2776" s="305" t="s">
        <v>1246</v>
      </c>
    </row>
    <row r="2777" spans="1:7" ht="15" hidden="1" thickBot="1">
      <c r="A2777" s="302">
        <v>45964</v>
      </c>
      <c r="B2777" s="303"/>
      <c r="C2777" s="309">
        <v>669351</v>
      </c>
      <c r="D2777" s="305" t="s">
        <v>1489</v>
      </c>
      <c r="E2777" s="309">
        <v>70578408</v>
      </c>
      <c r="F2777" s="305">
        <v>0</v>
      </c>
      <c r="G2777" s="305" t="s">
        <v>1248</v>
      </c>
    </row>
    <row r="2778" spans="1:7" ht="15" hidden="1" thickBot="1">
      <c r="A2778" s="302">
        <v>45964</v>
      </c>
      <c r="B2778" s="303"/>
      <c r="C2778" s="309">
        <v>69422</v>
      </c>
      <c r="D2778" s="305" t="s">
        <v>1526</v>
      </c>
      <c r="E2778" s="309">
        <v>71392626</v>
      </c>
      <c r="F2778" s="305">
        <v>0</v>
      </c>
      <c r="G2778" s="305" t="s">
        <v>1248</v>
      </c>
    </row>
    <row r="2779" spans="1:7" ht="15" hidden="1" thickBot="1">
      <c r="A2779" s="302">
        <v>45964</v>
      </c>
      <c r="B2779" s="309">
        <v>1799756</v>
      </c>
      <c r="C2779" s="303"/>
      <c r="D2779" s="305" t="s">
        <v>1510</v>
      </c>
      <c r="E2779" s="309">
        <v>73498483</v>
      </c>
      <c r="F2779" s="305">
        <v>0</v>
      </c>
      <c r="G2779" s="305" t="s">
        <v>1246</v>
      </c>
    </row>
    <row r="2780" spans="1:7" ht="15" hidden="1" thickBot="1">
      <c r="A2780" s="302">
        <v>45964</v>
      </c>
      <c r="B2780" s="309">
        <v>820800</v>
      </c>
      <c r="C2780" s="303"/>
      <c r="D2780" s="305" t="s">
        <v>1514</v>
      </c>
      <c r="E2780" s="309">
        <v>71247759</v>
      </c>
      <c r="F2780" s="305">
        <v>64714015</v>
      </c>
      <c r="G2780" s="305" t="s">
        <v>1246</v>
      </c>
    </row>
    <row r="2781" spans="1:7" ht="15" hidden="1" thickBot="1">
      <c r="A2781" s="302">
        <v>45964</v>
      </c>
      <c r="B2781" s="309">
        <v>583640</v>
      </c>
      <c r="C2781" s="303"/>
      <c r="D2781" s="305" t="s">
        <v>1682</v>
      </c>
      <c r="E2781" s="309">
        <v>71462048</v>
      </c>
      <c r="F2781" s="305">
        <v>0</v>
      </c>
      <c r="G2781" s="305" t="s">
        <v>1246</v>
      </c>
    </row>
    <row r="2782" spans="1:7" ht="15" thickBot="1">
      <c r="A2782" s="302">
        <v>45964</v>
      </c>
      <c r="B2782" s="309">
        <v>300000</v>
      </c>
      <c r="C2782" s="303"/>
      <c r="D2782" s="305" t="s">
        <v>1473</v>
      </c>
      <c r="E2782" s="309">
        <v>70878408</v>
      </c>
      <c r="F2782" s="305">
        <v>0</v>
      </c>
      <c r="G2782" s="305" t="s">
        <v>1246</v>
      </c>
    </row>
    <row r="2783" spans="1:7" ht="15" hidden="1" thickBot="1">
      <c r="A2783" s="302">
        <v>45964</v>
      </c>
      <c r="B2783" s="309">
        <v>197820</v>
      </c>
      <c r="C2783" s="303"/>
      <c r="D2783" s="305" t="s">
        <v>1539</v>
      </c>
      <c r="E2783" s="309">
        <v>73724223</v>
      </c>
      <c r="F2783" s="305">
        <v>25536754</v>
      </c>
      <c r="G2783" s="305" t="s">
        <v>1246</v>
      </c>
    </row>
    <row r="2784" spans="1:7" ht="15" hidden="1" thickBot="1">
      <c r="A2784" s="302">
        <v>45964</v>
      </c>
      <c r="B2784" s="309">
        <v>177850</v>
      </c>
      <c r="C2784" s="303"/>
      <c r="D2784" s="305" t="s">
        <v>1481</v>
      </c>
      <c r="E2784" s="309">
        <v>71698727</v>
      </c>
      <c r="F2784" s="305">
        <v>62241071</v>
      </c>
      <c r="G2784" s="305" t="s">
        <v>1246</v>
      </c>
    </row>
    <row r="2785" spans="1:7" ht="15" hidden="1" thickBot="1">
      <c r="A2785" s="302">
        <v>45964</v>
      </c>
      <c r="B2785" s="309">
        <v>128251</v>
      </c>
      <c r="C2785" s="303"/>
      <c r="D2785" s="305" t="s">
        <v>1566</v>
      </c>
      <c r="E2785" s="309">
        <v>71520877</v>
      </c>
      <c r="F2785" s="305">
        <v>0</v>
      </c>
      <c r="G2785" s="305" t="s">
        <v>1246</v>
      </c>
    </row>
    <row r="2786" spans="1:7" ht="15" hidden="1" thickBot="1">
      <c r="A2786" s="302">
        <v>45964</v>
      </c>
      <c r="B2786" s="309">
        <v>89271</v>
      </c>
      <c r="C2786" s="303"/>
      <c r="D2786" s="305" t="s">
        <v>1392</v>
      </c>
      <c r="E2786" s="309">
        <v>70426959</v>
      </c>
      <c r="F2786" s="305">
        <v>396404852</v>
      </c>
      <c r="G2786" s="305" t="s">
        <v>1246</v>
      </c>
    </row>
    <row r="2787" spans="1:7" ht="15" hidden="1" thickBot="1">
      <c r="A2787" s="302">
        <v>45964</v>
      </c>
      <c r="B2787" s="309">
        <v>27920</v>
      </c>
      <c r="C2787" s="303"/>
      <c r="D2787" s="305" t="s">
        <v>1639</v>
      </c>
      <c r="E2787" s="309">
        <v>73526403</v>
      </c>
      <c r="F2787" s="305">
        <v>2321912</v>
      </c>
      <c r="G2787" s="305" t="s">
        <v>1246</v>
      </c>
    </row>
    <row r="2788" spans="1:7" ht="15" hidden="1" thickBot="1">
      <c r="A2788" s="302">
        <v>45964</v>
      </c>
      <c r="B2788" s="309">
        <v>15738</v>
      </c>
      <c r="C2788" s="303"/>
      <c r="D2788" s="305" t="s">
        <v>1433</v>
      </c>
      <c r="E2788" s="309">
        <v>70337688</v>
      </c>
      <c r="F2788" s="305">
        <v>396405160</v>
      </c>
      <c r="G2788" s="305" t="s">
        <v>1246</v>
      </c>
    </row>
    <row r="2789" spans="1:7" ht="15" hidden="1" thickBot="1">
      <c r="A2789" s="302">
        <v>45965</v>
      </c>
      <c r="B2789" s="309">
        <v>224238</v>
      </c>
      <c r="C2789" s="303"/>
      <c r="D2789" s="305" t="s">
        <v>1651</v>
      </c>
      <c r="E2789" s="309">
        <v>70321950</v>
      </c>
      <c r="F2789" s="305">
        <v>0</v>
      </c>
      <c r="G2789" s="305" t="s">
        <v>1246</v>
      </c>
    </row>
    <row r="2790" spans="1:7" ht="15" hidden="1" thickBot="1">
      <c r="A2790" s="302">
        <v>45966</v>
      </c>
      <c r="B2790" s="303"/>
      <c r="C2790" s="309">
        <v>100161</v>
      </c>
      <c r="D2790" s="305" t="s">
        <v>1601</v>
      </c>
      <c r="E2790" s="309">
        <v>70127712</v>
      </c>
      <c r="F2790" s="305">
        <v>0</v>
      </c>
      <c r="G2790" s="305" t="s">
        <v>1326</v>
      </c>
    </row>
    <row r="2791" spans="1:7" ht="15" hidden="1" thickBot="1">
      <c r="A2791" s="302">
        <v>45966</v>
      </c>
      <c r="B2791" s="303"/>
      <c r="C2791" s="309">
        <v>30000</v>
      </c>
      <c r="D2791" s="305" t="s">
        <v>1529</v>
      </c>
      <c r="E2791" s="309">
        <v>70097712</v>
      </c>
      <c r="F2791" s="305">
        <v>1121935</v>
      </c>
      <c r="G2791" s="305" t="s">
        <v>1246</v>
      </c>
    </row>
    <row r="2792" spans="1:7" ht="15" hidden="1" thickBot="1">
      <c r="A2792" s="302">
        <v>45966</v>
      </c>
      <c r="B2792" s="309">
        <v>3564</v>
      </c>
      <c r="C2792" s="303"/>
      <c r="D2792" s="305" t="s">
        <v>1683</v>
      </c>
      <c r="E2792" s="309">
        <v>37181011</v>
      </c>
      <c r="F2792" s="305">
        <v>0</v>
      </c>
      <c r="G2792" s="305" t="s">
        <v>1326</v>
      </c>
    </row>
    <row r="2793" spans="1:7" ht="15" hidden="1" thickBot="1">
      <c r="A2793" s="302">
        <v>45966</v>
      </c>
      <c r="B2793" s="309">
        <v>677</v>
      </c>
      <c r="C2793" s="303"/>
      <c r="D2793" s="305" t="s">
        <v>1684</v>
      </c>
      <c r="E2793" s="309">
        <v>37177447</v>
      </c>
      <c r="F2793" s="305">
        <v>0</v>
      </c>
      <c r="G2793" s="305" t="s">
        <v>1326</v>
      </c>
    </row>
    <row r="2794" spans="1:7" ht="15" hidden="1" thickBot="1">
      <c r="A2794" s="302">
        <v>45967</v>
      </c>
      <c r="B2794" s="303"/>
      <c r="C2794" s="309">
        <v>47488504</v>
      </c>
      <c r="D2794" s="305" t="s">
        <v>1376</v>
      </c>
      <c r="E2794" s="309">
        <v>37176770</v>
      </c>
      <c r="F2794" s="305">
        <v>0</v>
      </c>
      <c r="G2794" s="305" t="s">
        <v>1326</v>
      </c>
    </row>
    <row r="2795" spans="1:7" ht="15" hidden="1" thickBot="1">
      <c r="A2795" s="302">
        <v>45967</v>
      </c>
      <c r="B2795" s="309">
        <v>6695929</v>
      </c>
      <c r="C2795" s="303"/>
      <c r="D2795" s="305" t="s">
        <v>1302</v>
      </c>
      <c r="E2795" s="309">
        <v>62876849</v>
      </c>
      <c r="F2795" s="305">
        <v>25709179</v>
      </c>
      <c r="G2795" s="305" t="s">
        <v>1246</v>
      </c>
    </row>
    <row r="2796" spans="1:7" ht="15" hidden="1" thickBot="1">
      <c r="A2796" s="302">
        <v>45967</v>
      </c>
      <c r="B2796" s="309">
        <v>5746301</v>
      </c>
      <c r="C2796" s="303"/>
      <c r="D2796" s="305" t="s">
        <v>1685</v>
      </c>
      <c r="E2796" s="309">
        <v>83396328</v>
      </c>
      <c r="F2796" s="305">
        <v>202588199</v>
      </c>
      <c r="G2796" s="305" t="s">
        <v>1452</v>
      </c>
    </row>
    <row r="2797" spans="1:7" ht="15" hidden="1" thickBot="1">
      <c r="A2797" s="302">
        <v>45967</v>
      </c>
      <c r="B2797" s="309">
        <v>5200978</v>
      </c>
      <c r="C2797" s="303"/>
      <c r="D2797" s="305" t="s">
        <v>1519</v>
      </c>
      <c r="E2797" s="309">
        <v>44373503</v>
      </c>
      <c r="F2797" s="305">
        <v>75632932</v>
      </c>
      <c r="G2797" s="305" t="s">
        <v>1246</v>
      </c>
    </row>
    <row r="2798" spans="1:7" ht="15" hidden="1" thickBot="1">
      <c r="A2798" s="302">
        <v>45967</v>
      </c>
      <c r="B2798" s="309">
        <v>4557986</v>
      </c>
      <c r="C2798" s="303"/>
      <c r="D2798" s="305" t="s">
        <v>1467</v>
      </c>
      <c r="E2798" s="309">
        <v>51270092</v>
      </c>
      <c r="F2798" s="305">
        <v>4846885</v>
      </c>
      <c r="G2798" s="305" t="s">
        <v>1246</v>
      </c>
    </row>
    <row r="2799" spans="1:7" ht="15" hidden="1" thickBot="1">
      <c r="A2799" s="302">
        <v>45967</v>
      </c>
      <c r="B2799" s="309">
        <v>4142704</v>
      </c>
      <c r="C2799" s="303"/>
      <c r="D2799" s="305" t="s">
        <v>1332</v>
      </c>
      <c r="E2799" s="309">
        <v>56180920</v>
      </c>
      <c r="F2799" s="305">
        <v>0</v>
      </c>
      <c r="G2799" s="305" t="s">
        <v>1246</v>
      </c>
    </row>
    <row r="2800" spans="1:7" ht="15" hidden="1" thickBot="1">
      <c r="A2800" s="302">
        <v>45967</v>
      </c>
      <c r="B2800" s="309">
        <v>2937726</v>
      </c>
      <c r="C2800" s="303"/>
      <c r="D2800" s="305" t="s">
        <v>1387</v>
      </c>
      <c r="E2800" s="309">
        <v>67517649</v>
      </c>
      <c r="F2800" s="305">
        <v>1702947</v>
      </c>
      <c r="G2800" s="305" t="s">
        <v>1246</v>
      </c>
    </row>
    <row r="2801" spans="1:7" ht="15" hidden="1" thickBot="1">
      <c r="A2801" s="302">
        <v>45967</v>
      </c>
      <c r="B2801" s="309">
        <v>1541478</v>
      </c>
      <c r="C2801" s="303"/>
      <c r="D2801" s="305" t="s">
        <v>1457</v>
      </c>
      <c r="E2801" s="309">
        <v>46712106</v>
      </c>
      <c r="F2801" s="305">
        <v>0</v>
      </c>
      <c r="G2801" s="305" t="s">
        <v>1246</v>
      </c>
    </row>
    <row r="2802" spans="1:7" ht="15" hidden="1" thickBot="1">
      <c r="A2802" s="302">
        <v>45967</v>
      </c>
      <c r="B2802" s="309">
        <v>1396597</v>
      </c>
      <c r="C2802" s="303"/>
      <c r="D2802" s="305" t="s">
        <v>1290</v>
      </c>
      <c r="E2802" s="309">
        <v>38577608</v>
      </c>
      <c r="F2802" s="305">
        <v>0</v>
      </c>
      <c r="G2802" s="305" t="s">
        <v>1246</v>
      </c>
    </row>
    <row r="2803" spans="1:7" ht="15" hidden="1" thickBot="1">
      <c r="A2803" s="302">
        <v>45967</v>
      </c>
      <c r="B2803" s="309">
        <v>1266469</v>
      </c>
      <c r="C2803" s="303"/>
      <c r="D2803" s="305" t="s">
        <v>1387</v>
      </c>
      <c r="E2803" s="309">
        <v>70227873</v>
      </c>
      <c r="F2803" s="305">
        <v>1702947</v>
      </c>
      <c r="G2803" s="305" t="s">
        <v>1246</v>
      </c>
    </row>
    <row r="2804" spans="1:7" ht="15" hidden="1" thickBot="1">
      <c r="A2804" s="302">
        <v>45967</v>
      </c>
      <c r="B2804" s="309">
        <v>1040060</v>
      </c>
      <c r="C2804" s="303"/>
      <c r="D2804" s="305" t="s">
        <v>1686</v>
      </c>
      <c r="E2804" s="309">
        <v>84665274</v>
      </c>
      <c r="F2804" s="305">
        <v>0</v>
      </c>
      <c r="G2804" s="305" t="s">
        <v>1246</v>
      </c>
    </row>
    <row r="2805" spans="1:7" ht="15" hidden="1" thickBot="1">
      <c r="A2805" s="302">
        <v>45967</v>
      </c>
      <c r="B2805" s="309">
        <v>779552</v>
      </c>
      <c r="C2805" s="303"/>
      <c r="D2805" s="305" t="s">
        <v>1468</v>
      </c>
      <c r="E2805" s="309">
        <v>64579923</v>
      </c>
      <c r="F2805" s="305">
        <v>0</v>
      </c>
      <c r="G2805" s="305" t="s">
        <v>1246</v>
      </c>
    </row>
    <row r="2806" spans="1:7" ht="15" hidden="1" thickBot="1">
      <c r="A2806" s="302">
        <v>45967</v>
      </c>
      <c r="B2806" s="309">
        <v>779551</v>
      </c>
      <c r="C2806" s="303"/>
      <c r="D2806" s="305" t="s">
        <v>1468</v>
      </c>
      <c r="E2806" s="309">
        <v>63656400</v>
      </c>
      <c r="F2806" s="305">
        <v>0</v>
      </c>
      <c r="G2806" s="305" t="s">
        <v>1246</v>
      </c>
    </row>
    <row r="2807" spans="1:7" ht="15" hidden="1" thickBot="1">
      <c r="A2807" s="302">
        <v>45967</v>
      </c>
      <c r="B2807" s="309">
        <v>662632</v>
      </c>
      <c r="C2807" s="303"/>
      <c r="D2807" s="305" t="s">
        <v>1303</v>
      </c>
      <c r="E2807" s="309">
        <v>52038216</v>
      </c>
      <c r="F2807" s="305">
        <v>0</v>
      </c>
      <c r="G2807" s="305" t="s">
        <v>1246</v>
      </c>
    </row>
    <row r="2808" spans="1:7" ht="15" hidden="1" thickBot="1">
      <c r="A2808" s="302">
        <v>45967</v>
      </c>
      <c r="B2808" s="309">
        <v>594917</v>
      </c>
      <c r="C2808" s="303"/>
      <c r="D2808" s="305" t="s">
        <v>1519</v>
      </c>
      <c r="E2808" s="309">
        <v>39172525</v>
      </c>
      <c r="F2808" s="305">
        <v>75632932</v>
      </c>
      <c r="G2808" s="305" t="s">
        <v>1246</v>
      </c>
    </row>
    <row r="2809" spans="1:7" ht="15" hidden="1" thickBot="1">
      <c r="A2809" s="302">
        <v>45967</v>
      </c>
      <c r="B2809" s="309">
        <v>479915</v>
      </c>
      <c r="C2809" s="303"/>
      <c r="D2809" s="305" t="s">
        <v>1387</v>
      </c>
      <c r="E2809" s="309">
        <v>68177522</v>
      </c>
      <c r="F2809" s="305">
        <v>1702947</v>
      </c>
      <c r="G2809" s="305" t="s">
        <v>1246</v>
      </c>
    </row>
    <row r="2810" spans="1:7" ht="15" hidden="1" thickBot="1">
      <c r="A2810" s="302">
        <v>45967</v>
      </c>
      <c r="B2810" s="309">
        <v>361165</v>
      </c>
      <c r="C2810" s="303"/>
      <c r="D2810" s="305" t="s">
        <v>1687</v>
      </c>
      <c r="E2810" s="309">
        <v>44734668</v>
      </c>
      <c r="F2810" s="305">
        <v>73377536</v>
      </c>
      <c r="G2810" s="305" t="s">
        <v>1246</v>
      </c>
    </row>
    <row r="2811" spans="1:7" ht="15" hidden="1" thickBot="1">
      <c r="A2811" s="302">
        <v>45967</v>
      </c>
      <c r="B2811" s="309">
        <v>300000</v>
      </c>
      <c r="C2811" s="303"/>
      <c r="D2811" s="305" t="s">
        <v>1413</v>
      </c>
      <c r="E2811" s="309">
        <v>68477522</v>
      </c>
      <c r="F2811" s="305">
        <v>0</v>
      </c>
      <c r="G2811" s="305" t="s">
        <v>1246</v>
      </c>
    </row>
    <row r="2812" spans="1:7" ht="15" hidden="1" thickBot="1">
      <c r="A2812" s="302">
        <v>45967</v>
      </c>
      <c r="B2812" s="309">
        <v>279924</v>
      </c>
      <c r="C2812" s="303"/>
      <c r="D2812" s="305" t="s">
        <v>1387</v>
      </c>
      <c r="E2812" s="309">
        <v>68961404</v>
      </c>
      <c r="F2812" s="305">
        <v>1702947</v>
      </c>
      <c r="G2812" s="305" t="s">
        <v>1246</v>
      </c>
    </row>
    <row r="2813" spans="1:7" ht="15" hidden="1" thickBot="1">
      <c r="A2813" s="302">
        <v>45967</v>
      </c>
      <c r="B2813" s="309">
        <v>239975</v>
      </c>
      <c r="C2813" s="303"/>
      <c r="D2813" s="305" t="s">
        <v>1687</v>
      </c>
      <c r="E2813" s="309">
        <v>44974643</v>
      </c>
      <c r="F2813" s="305">
        <v>73377536</v>
      </c>
      <c r="G2813" s="305" t="s">
        <v>1246</v>
      </c>
    </row>
    <row r="2814" spans="1:7" ht="15" hidden="1" thickBot="1">
      <c r="A2814" s="302">
        <v>45967</v>
      </c>
      <c r="B2814" s="309">
        <v>203958</v>
      </c>
      <c r="C2814" s="303"/>
      <c r="D2814" s="305" t="s">
        <v>1687</v>
      </c>
      <c r="E2814" s="309">
        <v>68681480</v>
      </c>
      <c r="F2814" s="305">
        <v>73377536</v>
      </c>
      <c r="G2814" s="305" t="s">
        <v>1246</v>
      </c>
    </row>
    <row r="2815" spans="1:7" ht="15" hidden="1" thickBot="1">
      <c r="A2815" s="302">
        <v>45967</v>
      </c>
      <c r="B2815" s="309">
        <v>195985</v>
      </c>
      <c r="C2815" s="303"/>
      <c r="D2815" s="305" t="s">
        <v>1435</v>
      </c>
      <c r="E2815" s="309">
        <v>45170628</v>
      </c>
      <c r="F2815" s="305">
        <v>0</v>
      </c>
      <c r="G2815" s="305" t="s">
        <v>1246</v>
      </c>
    </row>
    <row r="2816" spans="1:7" ht="15" hidden="1" thickBot="1">
      <c r="A2816" s="302">
        <v>45967</v>
      </c>
      <c r="B2816" s="309">
        <v>179958</v>
      </c>
      <c r="C2816" s="303"/>
      <c r="D2816" s="305" t="s">
        <v>1498</v>
      </c>
      <c r="E2816" s="309">
        <v>67697607</v>
      </c>
      <c r="F2816" s="305">
        <v>0</v>
      </c>
      <c r="G2816" s="305" t="s">
        <v>1246</v>
      </c>
    </row>
    <row r="2817" spans="1:7" ht="15" hidden="1" thickBot="1">
      <c r="A2817" s="302">
        <v>45967</v>
      </c>
      <c r="B2817" s="309">
        <v>178886</v>
      </c>
      <c r="C2817" s="303"/>
      <c r="D2817" s="305" t="s">
        <v>1688</v>
      </c>
      <c r="E2817" s="309">
        <v>83575214</v>
      </c>
      <c r="F2817" s="305">
        <v>202588199</v>
      </c>
      <c r="G2817" s="305" t="s">
        <v>1452</v>
      </c>
    </row>
    <row r="2818" spans="1:7" ht="15" hidden="1" thickBot="1">
      <c r="A2818" s="302">
        <v>45967</v>
      </c>
      <c r="B2818" s="309">
        <v>143971</v>
      </c>
      <c r="C2818" s="303"/>
      <c r="D2818" s="305" t="s">
        <v>1380</v>
      </c>
      <c r="E2818" s="309">
        <v>63800371</v>
      </c>
      <c r="F2818" s="305">
        <v>62241071</v>
      </c>
      <c r="G2818" s="305" t="s">
        <v>1246</v>
      </c>
    </row>
    <row r="2819" spans="1:7" ht="15" hidden="1" thickBot="1">
      <c r="A2819" s="302">
        <v>45967</v>
      </c>
      <c r="B2819" s="309">
        <v>105492</v>
      </c>
      <c r="C2819" s="303"/>
      <c r="D2819" s="305" t="s">
        <v>1435</v>
      </c>
      <c r="E2819" s="309">
        <v>51375584</v>
      </c>
      <c r="F2819" s="305">
        <v>0</v>
      </c>
      <c r="G2819" s="305" t="s">
        <v>1246</v>
      </c>
    </row>
    <row r="2820" spans="1:7" ht="15" hidden="1" thickBot="1">
      <c r="A2820" s="302">
        <v>45967</v>
      </c>
      <c r="B2820" s="309">
        <v>50000</v>
      </c>
      <c r="C2820" s="303"/>
      <c r="D2820" s="305" t="s">
        <v>1689</v>
      </c>
      <c r="E2820" s="309">
        <v>83625214</v>
      </c>
      <c r="F2820" s="305">
        <v>81774439</v>
      </c>
      <c r="G2820" s="305" t="s">
        <v>1246</v>
      </c>
    </row>
    <row r="2821" spans="1:7" ht="15" hidden="1" thickBot="1">
      <c r="A2821" s="302">
        <v>45968</v>
      </c>
      <c r="B2821" s="303"/>
      <c r="C2821" s="309">
        <v>70277685</v>
      </c>
      <c r="D2821" s="305" t="s">
        <v>1376</v>
      </c>
      <c r="E2821" s="309">
        <v>77650027</v>
      </c>
      <c r="F2821" s="305">
        <v>0</v>
      </c>
      <c r="G2821" s="305" t="s">
        <v>1326</v>
      </c>
    </row>
    <row r="2822" spans="1:7" ht="15" hidden="1" thickBot="1">
      <c r="A2822" s="302">
        <v>45968</v>
      </c>
      <c r="B2822" s="309">
        <v>9000</v>
      </c>
      <c r="C2822" s="303"/>
      <c r="D2822" s="305" t="s">
        <v>1495</v>
      </c>
      <c r="E2822" s="309">
        <v>147927712</v>
      </c>
      <c r="F2822" s="305">
        <v>0</v>
      </c>
      <c r="G2822" s="305" t="s">
        <v>1246</v>
      </c>
    </row>
    <row r="2823" spans="1:7" ht="15" hidden="1" thickBot="1">
      <c r="A2823" s="302">
        <v>45971</v>
      </c>
      <c r="B2823" s="303"/>
      <c r="C2823" s="309">
        <v>1321382</v>
      </c>
      <c r="D2823" s="305" t="s">
        <v>1611</v>
      </c>
      <c r="E2823" s="309">
        <v>133372879</v>
      </c>
      <c r="F2823" s="305">
        <v>0</v>
      </c>
      <c r="G2823" s="305" t="s">
        <v>1326</v>
      </c>
    </row>
    <row r="2824" spans="1:7" ht="15" hidden="1" thickBot="1">
      <c r="A2824" s="302">
        <v>45971</v>
      </c>
      <c r="B2824" s="309">
        <v>7000000</v>
      </c>
      <c r="C2824" s="303"/>
      <c r="D2824" s="305" t="s">
        <v>1302</v>
      </c>
      <c r="E2824" s="309">
        <v>145722828</v>
      </c>
      <c r="F2824" s="305">
        <v>25709179</v>
      </c>
      <c r="G2824" s="305" t="s">
        <v>1246</v>
      </c>
    </row>
    <row r="2825" spans="1:7" ht="15" hidden="1" thickBot="1">
      <c r="A2825" s="302">
        <v>45971</v>
      </c>
      <c r="B2825" s="309">
        <v>4499949</v>
      </c>
      <c r="C2825" s="303"/>
      <c r="D2825" s="305" t="s">
        <v>1302</v>
      </c>
      <c r="E2825" s="309">
        <v>138722828</v>
      </c>
      <c r="F2825" s="305">
        <v>25709179</v>
      </c>
      <c r="G2825" s="305" t="s">
        <v>1246</v>
      </c>
    </row>
    <row r="2826" spans="1:7" ht="15" hidden="1" thickBot="1">
      <c r="A2826" s="302">
        <v>45971</v>
      </c>
      <c r="B2826" s="309">
        <v>2195884</v>
      </c>
      <c r="C2826" s="303"/>
      <c r="D2826" s="305" t="s">
        <v>1302</v>
      </c>
      <c r="E2826" s="309">
        <v>147918712</v>
      </c>
      <c r="F2826" s="305">
        <v>25709179</v>
      </c>
      <c r="G2826" s="305" t="s">
        <v>1246</v>
      </c>
    </row>
    <row r="2827" spans="1:7" ht="15" hidden="1" thickBot="1">
      <c r="A2827" s="302">
        <v>45971</v>
      </c>
      <c r="B2827" s="309">
        <v>350000</v>
      </c>
      <c r="C2827" s="303"/>
      <c r="D2827" s="305" t="s">
        <v>1690</v>
      </c>
      <c r="E2827" s="309">
        <v>133722879</v>
      </c>
      <c r="F2827" s="305">
        <v>0</v>
      </c>
      <c r="G2827" s="305" t="s">
        <v>1246</v>
      </c>
    </row>
    <row r="2828" spans="1:7" ht="15" hidden="1" thickBot="1">
      <c r="A2828" s="302">
        <v>45971</v>
      </c>
      <c r="B2828" s="309">
        <v>300000</v>
      </c>
      <c r="C2828" s="303"/>
      <c r="D2828" s="305" t="s">
        <v>1413</v>
      </c>
      <c r="E2828" s="309">
        <v>134022879</v>
      </c>
      <c r="F2828" s="305">
        <v>0</v>
      </c>
      <c r="G2828" s="305" t="s">
        <v>1246</v>
      </c>
    </row>
    <row r="2829" spans="1:7" ht="15" hidden="1" thickBot="1">
      <c r="A2829" s="302">
        <v>45971</v>
      </c>
      <c r="B2829" s="309">
        <v>200000</v>
      </c>
      <c r="C2829" s="303"/>
      <c r="D2829" s="305" t="s">
        <v>1441</v>
      </c>
      <c r="E2829" s="309">
        <v>134222879</v>
      </c>
      <c r="F2829" s="305">
        <v>0</v>
      </c>
      <c r="G2829" s="305" t="s">
        <v>1246</v>
      </c>
    </row>
    <row r="2830" spans="1:7" ht="15" hidden="1" thickBot="1">
      <c r="A2830" s="302">
        <v>45972</v>
      </c>
      <c r="B2830" s="303"/>
      <c r="C2830" s="309">
        <v>50000000</v>
      </c>
      <c r="D2830" s="305" t="s">
        <v>1426</v>
      </c>
      <c r="E2830" s="309">
        <v>143196719</v>
      </c>
      <c r="F2830" s="305">
        <v>0</v>
      </c>
      <c r="G2830" s="305" t="s">
        <v>1246</v>
      </c>
    </row>
    <row r="2831" spans="1:7" ht="15" hidden="1" thickBot="1">
      <c r="A2831" s="302">
        <v>45972</v>
      </c>
      <c r="B2831" s="303"/>
      <c r="C2831" s="309">
        <v>8502458</v>
      </c>
      <c r="D2831" s="305" t="s">
        <v>1426</v>
      </c>
      <c r="E2831" s="309">
        <v>134694261</v>
      </c>
      <c r="F2831" s="305">
        <v>0</v>
      </c>
      <c r="G2831" s="305" t="s">
        <v>1246</v>
      </c>
    </row>
    <row r="2832" spans="1:7" ht="15" hidden="1" thickBot="1">
      <c r="A2832" s="302">
        <v>45972</v>
      </c>
      <c r="B2832" s="303"/>
      <c r="C2832" s="309">
        <v>55041</v>
      </c>
      <c r="D2832" s="305" t="s">
        <v>1601</v>
      </c>
      <c r="E2832" s="309">
        <v>193196719</v>
      </c>
      <c r="F2832" s="305">
        <v>0</v>
      </c>
      <c r="G2832" s="305" t="s">
        <v>1326</v>
      </c>
    </row>
    <row r="2833" spans="1:7" ht="15" hidden="1" thickBot="1">
      <c r="A2833" s="302">
        <v>45973</v>
      </c>
      <c r="B2833" s="309">
        <v>15000000</v>
      </c>
      <c r="C2833" s="303"/>
      <c r="D2833" s="305" t="s">
        <v>1293</v>
      </c>
      <c r="E2833" s="309">
        <v>175569334</v>
      </c>
      <c r="F2833" s="305">
        <v>0</v>
      </c>
      <c r="G2833" s="305" t="s">
        <v>1246</v>
      </c>
    </row>
    <row r="2834" spans="1:7" ht="15" hidden="1" thickBot="1">
      <c r="A2834" s="302">
        <v>45973</v>
      </c>
      <c r="B2834" s="309">
        <v>9313861</v>
      </c>
      <c r="C2834" s="303"/>
      <c r="D2834" s="305" t="s">
        <v>1293</v>
      </c>
      <c r="E2834" s="309">
        <v>160569334</v>
      </c>
      <c r="F2834" s="305">
        <v>0</v>
      </c>
      <c r="G2834" s="305" t="s">
        <v>1246</v>
      </c>
    </row>
    <row r="2835" spans="1:7" ht="15" hidden="1" thickBot="1">
      <c r="A2835" s="302">
        <v>45973</v>
      </c>
      <c r="B2835" s="309">
        <v>4067589</v>
      </c>
      <c r="C2835" s="303"/>
      <c r="D2835" s="305" t="s">
        <v>1567</v>
      </c>
      <c r="E2835" s="309">
        <v>179636923</v>
      </c>
      <c r="F2835" s="305">
        <v>397106174</v>
      </c>
      <c r="G2835" s="305" t="s">
        <v>1246</v>
      </c>
    </row>
    <row r="2836" spans="1:7" ht="15" hidden="1" thickBot="1">
      <c r="A2836" s="302">
        <v>45973</v>
      </c>
      <c r="B2836" s="309">
        <v>4003171</v>
      </c>
      <c r="C2836" s="303"/>
      <c r="D2836" s="305" t="s">
        <v>1302</v>
      </c>
      <c r="E2836" s="309">
        <v>188552021</v>
      </c>
      <c r="F2836" s="305">
        <v>25709179</v>
      </c>
      <c r="G2836" s="305" t="s">
        <v>1246</v>
      </c>
    </row>
    <row r="2837" spans="1:7" ht="15" hidden="1" thickBot="1">
      <c r="A2837" s="302">
        <v>45973</v>
      </c>
      <c r="B2837" s="309">
        <v>1790911</v>
      </c>
      <c r="C2837" s="303"/>
      <c r="D2837" s="305" t="s">
        <v>1457</v>
      </c>
      <c r="E2837" s="309">
        <v>181623819</v>
      </c>
      <c r="F2837" s="305">
        <v>0</v>
      </c>
      <c r="G2837" s="305" t="s">
        <v>1246</v>
      </c>
    </row>
    <row r="2838" spans="1:7" ht="15" hidden="1" thickBot="1">
      <c r="A2838" s="302">
        <v>45973</v>
      </c>
      <c r="B2838" s="309">
        <v>1526837</v>
      </c>
      <c r="C2838" s="303"/>
      <c r="D2838" s="305" t="s">
        <v>1302</v>
      </c>
      <c r="E2838" s="309">
        <v>192951760</v>
      </c>
      <c r="F2838" s="305">
        <v>25709179</v>
      </c>
      <c r="G2838" s="305" t="s">
        <v>1246</v>
      </c>
    </row>
    <row r="2839" spans="1:7" ht="15" hidden="1" thickBot="1">
      <c r="A2839" s="302">
        <v>45973</v>
      </c>
      <c r="B2839" s="309">
        <v>1180791</v>
      </c>
      <c r="C2839" s="303"/>
      <c r="D2839" s="305" t="s">
        <v>1302</v>
      </c>
      <c r="E2839" s="309">
        <v>191232943</v>
      </c>
      <c r="F2839" s="305">
        <v>25709179</v>
      </c>
      <c r="G2839" s="305" t="s">
        <v>1246</v>
      </c>
    </row>
    <row r="2840" spans="1:7" ht="15" hidden="1" thickBot="1">
      <c r="A2840" s="302">
        <v>45973</v>
      </c>
      <c r="B2840" s="309">
        <v>914456</v>
      </c>
      <c r="C2840" s="303"/>
      <c r="D2840" s="305" t="s">
        <v>1467</v>
      </c>
      <c r="E2840" s="309">
        <v>189472277</v>
      </c>
      <c r="F2840" s="305">
        <v>4846885</v>
      </c>
      <c r="G2840" s="305" t="s">
        <v>1246</v>
      </c>
    </row>
    <row r="2841" spans="1:7" ht="15" hidden="1" thickBot="1">
      <c r="A2841" s="302">
        <v>45973</v>
      </c>
      <c r="B2841" s="309">
        <v>579875</v>
      </c>
      <c r="C2841" s="303"/>
      <c r="D2841" s="305" t="s">
        <v>1332</v>
      </c>
      <c r="E2841" s="309">
        <v>190052152</v>
      </c>
      <c r="F2841" s="305">
        <v>0</v>
      </c>
      <c r="G2841" s="305" t="s">
        <v>1246</v>
      </c>
    </row>
    <row r="2842" spans="1:7" ht="15" hidden="1" thickBot="1">
      <c r="A2842" s="302">
        <v>45973</v>
      </c>
      <c r="B2842" s="309">
        <v>559540</v>
      </c>
      <c r="C2842" s="303"/>
      <c r="D2842" s="305" t="s">
        <v>1307</v>
      </c>
      <c r="E2842" s="309">
        <v>184170876</v>
      </c>
      <c r="F2842" s="305">
        <v>61329170</v>
      </c>
      <c r="G2842" s="305" t="s">
        <v>1246</v>
      </c>
    </row>
    <row r="2843" spans="1:7" ht="15" hidden="1" thickBot="1">
      <c r="A2843" s="302">
        <v>45973</v>
      </c>
      <c r="B2843" s="309">
        <v>558110</v>
      </c>
      <c r="C2843" s="303"/>
      <c r="D2843" s="305" t="s">
        <v>1304</v>
      </c>
      <c r="E2843" s="309">
        <v>182667471</v>
      </c>
      <c r="F2843" s="305">
        <v>0</v>
      </c>
      <c r="G2843" s="305" t="s">
        <v>1246</v>
      </c>
    </row>
    <row r="2844" spans="1:7" ht="15" hidden="1" thickBot="1">
      <c r="A2844" s="302">
        <v>45973</v>
      </c>
      <c r="B2844" s="309">
        <v>428969</v>
      </c>
      <c r="C2844" s="303"/>
      <c r="D2844" s="305" t="s">
        <v>1435</v>
      </c>
      <c r="E2844" s="309">
        <v>183421299</v>
      </c>
      <c r="F2844" s="305">
        <v>0</v>
      </c>
      <c r="G2844" s="305" t="s">
        <v>1246</v>
      </c>
    </row>
    <row r="2845" spans="1:7" ht="15" hidden="1" thickBot="1">
      <c r="A2845" s="302">
        <v>45973</v>
      </c>
      <c r="B2845" s="309">
        <v>377974</v>
      </c>
      <c r="C2845" s="303"/>
      <c r="D2845" s="305" t="s">
        <v>1457</v>
      </c>
      <c r="E2845" s="309">
        <v>184548850</v>
      </c>
      <c r="F2845" s="305">
        <v>0</v>
      </c>
      <c r="G2845" s="305" t="s">
        <v>1246</v>
      </c>
    </row>
    <row r="2846" spans="1:7" ht="15" hidden="1" thickBot="1">
      <c r="A2846" s="302">
        <v>45973</v>
      </c>
      <c r="B2846" s="309">
        <v>377567</v>
      </c>
      <c r="C2846" s="303"/>
      <c r="D2846" s="305" t="s">
        <v>1483</v>
      </c>
      <c r="E2846" s="309">
        <v>182109361</v>
      </c>
      <c r="F2846" s="305">
        <v>0</v>
      </c>
      <c r="G2846" s="305" t="s">
        <v>1246</v>
      </c>
    </row>
    <row r="2847" spans="1:7" ht="15" hidden="1" thickBot="1">
      <c r="A2847" s="302">
        <v>45973</v>
      </c>
      <c r="B2847" s="309">
        <v>324859</v>
      </c>
      <c r="C2847" s="303"/>
      <c r="D2847" s="305" t="s">
        <v>1303</v>
      </c>
      <c r="E2847" s="309">
        <v>182992330</v>
      </c>
      <c r="F2847" s="305">
        <v>0</v>
      </c>
      <c r="G2847" s="305" t="s">
        <v>1246</v>
      </c>
    </row>
    <row r="2848" spans="1:7" ht="15" hidden="1" thickBot="1">
      <c r="A2848" s="302">
        <v>45973</v>
      </c>
      <c r="B2848" s="309">
        <v>300000</v>
      </c>
      <c r="C2848" s="303"/>
      <c r="D2848" s="305" t="s">
        <v>1413</v>
      </c>
      <c r="E2848" s="309">
        <v>193251760</v>
      </c>
      <c r="F2848" s="305">
        <v>0</v>
      </c>
      <c r="G2848" s="305" t="s">
        <v>1246</v>
      </c>
    </row>
    <row r="2849" spans="1:7" ht="15" hidden="1" thickBot="1">
      <c r="A2849" s="302">
        <v>45973</v>
      </c>
      <c r="B2849" s="309">
        <v>195985</v>
      </c>
      <c r="C2849" s="303"/>
      <c r="D2849" s="305" t="s">
        <v>1435</v>
      </c>
      <c r="E2849" s="309">
        <v>179832908</v>
      </c>
      <c r="F2849" s="305">
        <v>0</v>
      </c>
      <c r="G2849" s="305" t="s">
        <v>1246</v>
      </c>
    </row>
    <row r="2850" spans="1:7" ht="15" hidden="1" thickBot="1">
      <c r="A2850" s="302">
        <v>45973</v>
      </c>
      <c r="B2850" s="309">
        <v>190037</v>
      </c>
      <c r="C2850" s="303"/>
      <c r="D2850" s="305" t="s">
        <v>1387</v>
      </c>
      <c r="E2850" s="309">
        <v>183611336</v>
      </c>
      <c r="F2850" s="305">
        <v>1702947</v>
      </c>
      <c r="G2850" s="305" t="s">
        <v>1246</v>
      </c>
    </row>
    <row r="2851" spans="1:7" ht="15" hidden="1" thickBot="1">
      <c r="A2851" s="302">
        <v>45973</v>
      </c>
      <c r="B2851" s="309">
        <v>185980</v>
      </c>
      <c r="C2851" s="303"/>
      <c r="D2851" s="305" t="s">
        <v>1302</v>
      </c>
      <c r="E2851" s="309">
        <v>191418923</v>
      </c>
      <c r="F2851" s="305">
        <v>25709179</v>
      </c>
      <c r="G2851" s="305" t="s">
        <v>1246</v>
      </c>
    </row>
    <row r="2852" spans="1:7" ht="15" hidden="1" thickBot="1">
      <c r="A2852" s="302">
        <v>45973</v>
      </c>
      <c r="B2852" s="309">
        <v>107975</v>
      </c>
      <c r="C2852" s="303"/>
      <c r="D2852" s="305" t="s">
        <v>1404</v>
      </c>
      <c r="E2852" s="309">
        <v>181731794</v>
      </c>
      <c r="F2852" s="305">
        <v>0</v>
      </c>
      <c r="G2852" s="305" t="s">
        <v>1246</v>
      </c>
    </row>
    <row r="2853" spans="1:7" ht="15" hidden="1" thickBot="1">
      <c r="A2853" s="302">
        <v>45973</v>
      </c>
      <c r="B2853" s="309">
        <v>6000</v>
      </c>
      <c r="C2853" s="303"/>
      <c r="D2853" s="305" t="s">
        <v>1435</v>
      </c>
      <c r="E2853" s="309">
        <v>191424923</v>
      </c>
      <c r="F2853" s="305">
        <v>0</v>
      </c>
      <c r="G2853" s="305" t="s">
        <v>1246</v>
      </c>
    </row>
    <row r="2854" spans="1:7" ht="15" hidden="1" thickBot="1">
      <c r="A2854" s="302">
        <v>45973</v>
      </c>
      <c r="B2854" s="309">
        <v>5800</v>
      </c>
      <c r="C2854" s="303"/>
      <c r="D2854" s="305" t="s">
        <v>1435</v>
      </c>
      <c r="E2854" s="309">
        <v>188557821</v>
      </c>
      <c r="F2854" s="305">
        <v>0</v>
      </c>
      <c r="G2854" s="305" t="s">
        <v>1246</v>
      </c>
    </row>
    <row r="2855" spans="1:7" ht="15" hidden="1" thickBot="1">
      <c r="A2855" s="302">
        <v>45974</v>
      </c>
      <c r="B2855" s="303"/>
      <c r="C2855" s="309">
        <v>127572</v>
      </c>
      <c r="D2855" s="305" t="s">
        <v>1691</v>
      </c>
      <c r="E2855" s="309">
        <v>144980555</v>
      </c>
      <c r="F2855" s="305">
        <v>0</v>
      </c>
      <c r="G2855" s="305" t="s">
        <v>1246</v>
      </c>
    </row>
    <row r="2856" spans="1:7" ht="15" hidden="1" thickBot="1">
      <c r="A2856" s="302">
        <v>45974</v>
      </c>
      <c r="B2856" s="309">
        <v>2990000</v>
      </c>
      <c r="C2856" s="303"/>
      <c r="D2856" s="305" t="s">
        <v>1692</v>
      </c>
      <c r="E2856" s="309">
        <v>151255473</v>
      </c>
      <c r="F2856" s="305">
        <v>0</v>
      </c>
      <c r="G2856" s="305" t="s">
        <v>1246</v>
      </c>
    </row>
    <row r="2857" spans="1:7" ht="15" hidden="1" thickBot="1">
      <c r="A2857" s="302">
        <v>45974</v>
      </c>
      <c r="B2857" s="309">
        <v>2062533</v>
      </c>
      <c r="C2857" s="303"/>
      <c r="D2857" s="305" t="s">
        <v>1693</v>
      </c>
      <c r="E2857" s="309">
        <v>147090629</v>
      </c>
      <c r="F2857" s="305">
        <v>0</v>
      </c>
      <c r="G2857" s="305" t="s">
        <v>1246</v>
      </c>
    </row>
    <row r="2858" spans="1:7" ht="15" hidden="1" thickBot="1">
      <c r="A2858" s="302">
        <v>45974</v>
      </c>
      <c r="B2858" s="309">
        <v>1184401</v>
      </c>
      <c r="C2858" s="303"/>
      <c r="D2858" s="305" t="s">
        <v>1312</v>
      </c>
      <c r="E2858" s="309">
        <v>143880770</v>
      </c>
      <c r="F2858" s="305">
        <v>0</v>
      </c>
      <c r="G2858" s="305" t="s">
        <v>1246</v>
      </c>
    </row>
    <row r="2859" spans="1:7" ht="15" hidden="1" thickBot="1">
      <c r="A2859" s="302">
        <v>45974</v>
      </c>
      <c r="B2859" s="309">
        <v>1174844</v>
      </c>
      <c r="C2859" s="303"/>
      <c r="D2859" s="305" t="s">
        <v>1632</v>
      </c>
      <c r="E2859" s="309">
        <v>148265473</v>
      </c>
      <c r="F2859" s="305">
        <v>0</v>
      </c>
      <c r="G2859" s="305" t="s">
        <v>1246</v>
      </c>
    </row>
    <row r="2860" spans="1:7" ht="15" hidden="1" thickBot="1">
      <c r="A2860" s="302">
        <v>45974</v>
      </c>
      <c r="B2860" s="309">
        <v>759601</v>
      </c>
      <c r="C2860" s="303"/>
      <c r="D2860" s="305" t="s">
        <v>1312</v>
      </c>
      <c r="E2860" s="309">
        <v>144640371</v>
      </c>
      <c r="F2860" s="305">
        <v>0</v>
      </c>
      <c r="G2860" s="305" t="s">
        <v>1246</v>
      </c>
    </row>
    <row r="2861" spans="1:7" ht="15" hidden="1" thickBot="1">
      <c r="A2861" s="302">
        <v>45974</v>
      </c>
      <c r="B2861" s="309">
        <v>569700</v>
      </c>
      <c r="C2861" s="303"/>
      <c r="D2861" s="305" t="s">
        <v>1312</v>
      </c>
      <c r="E2861" s="309">
        <v>142696369</v>
      </c>
      <c r="F2861" s="305">
        <v>0</v>
      </c>
      <c r="G2861" s="305" t="s">
        <v>1246</v>
      </c>
    </row>
    <row r="2862" spans="1:7" ht="15" hidden="1" thickBot="1">
      <c r="A2862" s="302">
        <v>45974</v>
      </c>
      <c r="B2862" s="309">
        <v>207900</v>
      </c>
      <c r="C2862" s="303"/>
      <c r="D2862" s="305" t="s">
        <v>1312</v>
      </c>
      <c r="E2862" s="309">
        <v>145051171</v>
      </c>
      <c r="F2862" s="305">
        <v>0</v>
      </c>
      <c r="G2862" s="305" t="s">
        <v>1246</v>
      </c>
    </row>
    <row r="2863" spans="1:7" ht="15" hidden="1" thickBot="1">
      <c r="A2863" s="302">
        <v>45974</v>
      </c>
      <c r="B2863" s="309">
        <v>202900</v>
      </c>
      <c r="C2863" s="303"/>
      <c r="D2863" s="305" t="s">
        <v>1312</v>
      </c>
      <c r="E2863" s="309">
        <v>144843271</v>
      </c>
      <c r="F2863" s="305">
        <v>0</v>
      </c>
      <c r="G2863" s="305" t="s">
        <v>1246</v>
      </c>
    </row>
    <row r="2864" spans="1:7" ht="15" hidden="1" thickBot="1">
      <c r="A2864" s="302">
        <v>45974</v>
      </c>
      <c r="B2864" s="309">
        <v>56956</v>
      </c>
      <c r="C2864" s="303"/>
      <c r="D2864" s="305" t="s">
        <v>1663</v>
      </c>
      <c r="E2864" s="309">
        <v>145108127</v>
      </c>
      <c r="F2864" s="305">
        <v>93032438</v>
      </c>
      <c r="G2864" s="305" t="s">
        <v>1246</v>
      </c>
    </row>
    <row r="2865" spans="1:7" ht="15" hidden="1" thickBot="1">
      <c r="A2865" s="302">
        <v>45974</v>
      </c>
      <c r="B2865" s="309">
        <v>47541</v>
      </c>
      <c r="C2865" s="303"/>
      <c r="D2865" s="305" t="s">
        <v>1694</v>
      </c>
      <c r="E2865" s="309">
        <v>145028096</v>
      </c>
      <c r="F2865" s="305">
        <v>84537357</v>
      </c>
      <c r="G2865" s="305" t="s">
        <v>1246</v>
      </c>
    </row>
    <row r="2866" spans="1:7" ht="15" hidden="1" thickBot="1">
      <c r="A2866" s="302">
        <v>45975</v>
      </c>
      <c r="B2866" s="303"/>
      <c r="C2866" s="309">
        <v>8209</v>
      </c>
      <c r="D2866" s="305" t="s">
        <v>1601</v>
      </c>
      <c r="E2866" s="309">
        <v>139173440</v>
      </c>
      <c r="F2866" s="305">
        <v>0</v>
      </c>
      <c r="G2866" s="305" t="s">
        <v>1326</v>
      </c>
    </row>
    <row r="2867" spans="1:7" ht="15" hidden="1" thickBot="1">
      <c r="A2867" s="302">
        <v>45975</v>
      </c>
      <c r="B2867" s="309">
        <v>1090528</v>
      </c>
      <c r="C2867" s="303"/>
      <c r="D2867" s="305" t="s">
        <v>1512</v>
      </c>
      <c r="E2867" s="309">
        <v>141198933</v>
      </c>
      <c r="F2867" s="305">
        <v>95308244</v>
      </c>
      <c r="G2867" s="305" t="s">
        <v>1246</v>
      </c>
    </row>
    <row r="2868" spans="1:7" ht="15" hidden="1" thickBot="1">
      <c r="A2868" s="302">
        <v>45975</v>
      </c>
      <c r="B2868" s="309">
        <v>934965</v>
      </c>
      <c r="C2868" s="303"/>
      <c r="D2868" s="305" t="s">
        <v>1512</v>
      </c>
      <c r="E2868" s="309">
        <v>140108405</v>
      </c>
      <c r="F2868" s="305">
        <v>95308244</v>
      </c>
      <c r="G2868" s="305" t="s">
        <v>1246</v>
      </c>
    </row>
    <row r="2869" spans="1:7" ht="15" hidden="1" thickBot="1">
      <c r="A2869" s="302">
        <v>45975</v>
      </c>
      <c r="B2869" s="309">
        <v>927736</v>
      </c>
      <c r="C2869" s="303"/>
      <c r="D2869" s="305" t="s">
        <v>1512</v>
      </c>
      <c r="E2869" s="309">
        <v>142126669</v>
      </c>
      <c r="F2869" s="305">
        <v>95308244</v>
      </c>
      <c r="G2869" s="305" t="s">
        <v>1246</v>
      </c>
    </row>
    <row r="2870" spans="1:7" ht="15" hidden="1" thickBot="1">
      <c r="A2870" s="302">
        <v>45975</v>
      </c>
      <c r="B2870" s="309">
        <v>309000</v>
      </c>
      <c r="C2870" s="303"/>
      <c r="D2870" s="305" t="s">
        <v>1523</v>
      </c>
      <c r="E2870" s="309">
        <v>139181649</v>
      </c>
      <c r="F2870" s="305">
        <v>4909348</v>
      </c>
      <c r="G2870" s="305" t="s">
        <v>1246</v>
      </c>
    </row>
    <row r="2871" spans="1:7" ht="15" hidden="1" thickBot="1">
      <c r="A2871" s="302">
        <v>45978</v>
      </c>
      <c r="B2871" s="303"/>
      <c r="C2871" s="309">
        <v>7263353</v>
      </c>
      <c r="D2871" s="305" t="s">
        <v>1695</v>
      </c>
      <c r="E2871" s="309">
        <v>138901025</v>
      </c>
      <c r="F2871" s="305">
        <v>0</v>
      </c>
      <c r="G2871" s="305" t="s">
        <v>1246</v>
      </c>
    </row>
    <row r="2872" spans="1:7" ht="15" hidden="1" thickBot="1">
      <c r="A2872" s="302">
        <v>45978</v>
      </c>
      <c r="B2872" s="303"/>
      <c r="C2872" s="309">
        <v>28376</v>
      </c>
      <c r="D2872" s="305" t="s">
        <v>1601</v>
      </c>
      <c r="E2872" s="309">
        <v>138872649</v>
      </c>
      <c r="F2872" s="305">
        <v>0</v>
      </c>
      <c r="G2872" s="305" t="s">
        <v>1326</v>
      </c>
    </row>
    <row r="2873" spans="1:7" ht="15" hidden="1" thickBot="1">
      <c r="A2873" s="302">
        <v>45979</v>
      </c>
      <c r="B2873" s="303"/>
      <c r="C2873" s="309">
        <v>337280</v>
      </c>
      <c r="D2873" s="305" t="s">
        <v>1696</v>
      </c>
      <c r="E2873" s="309">
        <v>146164378</v>
      </c>
      <c r="F2873" s="305">
        <v>0</v>
      </c>
      <c r="G2873" s="305" t="s">
        <v>1246</v>
      </c>
    </row>
    <row r="2874" spans="1:7" ht="15" hidden="1" thickBot="1">
      <c r="A2874" s="302">
        <v>45979</v>
      </c>
      <c r="B2874" s="309">
        <v>10000000</v>
      </c>
      <c r="C2874" s="303"/>
      <c r="D2874" s="305" t="s">
        <v>1372</v>
      </c>
      <c r="E2874" s="309">
        <v>146337157</v>
      </c>
      <c r="F2874" s="305">
        <v>452086653</v>
      </c>
      <c r="G2874" s="305" t="s">
        <v>1246</v>
      </c>
    </row>
    <row r="2875" spans="1:7" ht="15" hidden="1" thickBot="1">
      <c r="A2875" s="302">
        <v>45979</v>
      </c>
      <c r="B2875" s="309">
        <v>40436</v>
      </c>
      <c r="C2875" s="303"/>
      <c r="D2875" s="305" t="s">
        <v>1478</v>
      </c>
      <c r="E2875" s="309">
        <v>146410527</v>
      </c>
      <c r="F2875" s="305">
        <v>72245806</v>
      </c>
      <c r="G2875" s="305" t="s">
        <v>1246</v>
      </c>
    </row>
    <row r="2876" spans="1:7" ht="15" hidden="1" thickBot="1">
      <c r="A2876" s="302">
        <v>45979</v>
      </c>
      <c r="B2876" s="309">
        <v>34273</v>
      </c>
      <c r="C2876" s="303"/>
      <c r="D2876" s="305" t="s">
        <v>1582</v>
      </c>
      <c r="E2876" s="309">
        <v>146444800</v>
      </c>
      <c r="F2876" s="305">
        <v>72899709</v>
      </c>
      <c r="G2876" s="305" t="s">
        <v>1246</v>
      </c>
    </row>
    <row r="2877" spans="1:7" ht="15" hidden="1" thickBot="1">
      <c r="A2877" s="302">
        <v>45979</v>
      </c>
      <c r="B2877" s="309">
        <v>30000</v>
      </c>
      <c r="C2877" s="303"/>
      <c r="D2877" s="305" t="s">
        <v>1485</v>
      </c>
      <c r="E2877" s="309">
        <v>146474800</v>
      </c>
      <c r="F2877" s="305">
        <v>0</v>
      </c>
      <c r="G2877" s="305" t="s">
        <v>1246</v>
      </c>
    </row>
    <row r="2878" spans="1:7" ht="15" hidden="1" thickBot="1">
      <c r="A2878" s="302">
        <v>45979</v>
      </c>
      <c r="B2878" s="309">
        <v>26858</v>
      </c>
      <c r="C2878" s="303"/>
      <c r="D2878" s="305" t="s">
        <v>1631</v>
      </c>
      <c r="E2878" s="309">
        <v>146501658</v>
      </c>
      <c r="F2878" s="305">
        <v>0</v>
      </c>
      <c r="G2878" s="305" t="s">
        <v>1246</v>
      </c>
    </row>
    <row r="2879" spans="1:7" ht="15" hidden="1" thickBot="1">
      <c r="A2879" s="302">
        <v>45979</v>
      </c>
      <c r="B2879" s="309">
        <v>22490</v>
      </c>
      <c r="C2879" s="303"/>
      <c r="D2879" s="305" t="s">
        <v>1478</v>
      </c>
      <c r="E2879" s="309">
        <v>146370091</v>
      </c>
      <c r="F2879" s="305">
        <v>72245806</v>
      </c>
      <c r="G2879" s="305" t="s">
        <v>1246</v>
      </c>
    </row>
    <row r="2880" spans="1:7" ht="15" hidden="1" thickBot="1">
      <c r="A2880" s="302">
        <v>45979</v>
      </c>
      <c r="B2880" s="309">
        <v>10444</v>
      </c>
      <c r="C2880" s="303"/>
      <c r="D2880" s="305" t="s">
        <v>1626</v>
      </c>
      <c r="E2880" s="309">
        <v>146347601</v>
      </c>
      <c r="F2880" s="305">
        <v>0</v>
      </c>
      <c r="G2880" s="305" t="s">
        <v>1246</v>
      </c>
    </row>
    <row r="2881" spans="1:7" ht="15" hidden="1" thickBot="1">
      <c r="A2881" s="302">
        <v>45980</v>
      </c>
      <c r="B2881" s="309">
        <v>7000000</v>
      </c>
      <c r="C2881" s="303"/>
      <c r="D2881" s="305" t="s">
        <v>1636</v>
      </c>
      <c r="E2881" s="309">
        <v>133722558</v>
      </c>
      <c r="F2881" s="305">
        <v>0</v>
      </c>
      <c r="G2881" s="305" t="s">
        <v>1246</v>
      </c>
    </row>
    <row r="2882" spans="1:7" ht="15" hidden="1" thickBot="1">
      <c r="A2882" s="302">
        <v>45980</v>
      </c>
      <c r="B2882" s="309">
        <v>7000000</v>
      </c>
      <c r="C2882" s="303"/>
      <c r="D2882" s="305" t="s">
        <v>1302</v>
      </c>
      <c r="E2882" s="309">
        <v>120780222</v>
      </c>
      <c r="F2882" s="305">
        <v>25709179</v>
      </c>
      <c r="G2882" s="305" t="s">
        <v>1246</v>
      </c>
    </row>
    <row r="2883" spans="1:7" ht="15" hidden="1" thickBot="1">
      <c r="A2883" s="302">
        <v>45980</v>
      </c>
      <c r="B2883" s="309">
        <v>6645008</v>
      </c>
      <c r="C2883" s="303"/>
      <c r="D2883" s="305" t="s">
        <v>1319</v>
      </c>
      <c r="E2883" s="309">
        <v>101396155</v>
      </c>
      <c r="F2883" s="305">
        <v>25536754</v>
      </c>
      <c r="G2883" s="305" t="s">
        <v>1246</v>
      </c>
    </row>
    <row r="2884" spans="1:7" ht="15" hidden="1" thickBot="1">
      <c r="A2884" s="302">
        <v>45980</v>
      </c>
      <c r="B2884" s="309">
        <v>4084787</v>
      </c>
      <c r="C2884" s="303"/>
      <c r="D2884" s="305" t="s">
        <v>1387</v>
      </c>
      <c r="E2884" s="309">
        <v>109286366</v>
      </c>
      <c r="F2884" s="305">
        <v>1702947</v>
      </c>
      <c r="G2884" s="305" t="s">
        <v>1246</v>
      </c>
    </row>
    <row r="2885" spans="1:7" ht="15" hidden="1" thickBot="1">
      <c r="A2885" s="302">
        <v>45980</v>
      </c>
      <c r="B2885" s="309">
        <v>3360896</v>
      </c>
      <c r="C2885" s="303"/>
      <c r="D2885" s="305" t="s">
        <v>1302</v>
      </c>
      <c r="E2885" s="309">
        <v>124141118</v>
      </c>
      <c r="F2885" s="305">
        <v>25709179</v>
      </c>
      <c r="G2885" s="305" t="s">
        <v>1246</v>
      </c>
    </row>
    <row r="2886" spans="1:7" ht="15" hidden="1" thickBot="1">
      <c r="A2886" s="302">
        <v>45980</v>
      </c>
      <c r="B2886" s="309">
        <v>2591979</v>
      </c>
      <c r="C2886" s="303"/>
      <c r="D2886" s="305" t="s">
        <v>1302</v>
      </c>
      <c r="E2886" s="309">
        <v>93683003</v>
      </c>
      <c r="F2886" s="305">
        <v>25709179</v>
      </c>
      <c r="G2886" s="305" t="s">
        <v>1246</v>
      </c>
    </row>
    <row r="2887" spans="1:7" ht="15" hidden="1" thickBot="1">
      <c r="A2887" s="302">
        <v>45980</v>
      </c>
      <c r="B2887" s="309">
        <v>2204909</v>
      </c>
      <c r="C2887" s="303"/>
      <c r="D2887" s="305" t="s">
        <v>1457</v>
      </c>
      <c r="E2887" s="309">
        <v>105201579</v>
      </c>
      <c r="F2887" s="305">
        <v>0</v>
      </c>
      <c r="G2887" s="305" t="s">
        <v>1246</v>
      </c>
    </row>
    <row r="2888" spans="1:7" ht="15" hidden="1" thickBot="1">
      <c r="A2888" s="302">
        <v>45980</v>
      </c>
      <c r="B2888" s="309">
        <v>2057679</v>
      </c>
      <c r="C2888" s="303"/>
      <c r="D2888" s="305" t="s">
        <v>1636</v>
      </c>
      <c r="E2888" s="309">
        <v>135780237</v>
      </c>
      <c r="F2888" s="305">
        <v>0</v>
      </c>
      <c r="G2888" s="305" t="s">
        <v>1246</v>
      </c>
    </row>
    <row r="2889" spans="1:7" ht="15" hidden="1" thickBot="1">
      <c r="A2889" s="302">
        <v>45980</v>
      </c>
      <c r="B2889" s="309">
        <v>1728410</v>
      </c>
      <c r="C2889" s="303"/>
      <c r="D2889" s="305" t="s">
        <v>1302</v>
      </c>
      <c r="E2889" s="309">
        <v>113780222</v>
      </c>
      <c r="F2889" s="305">
        <v>25709179</v>
      </c>
      <c r="G2889" s="305" t="s">
        <v>1246</v>
      </c>
    </row>
    <row r="2890" spans="1:7" ht="15" hidden="1" thickBot="1">
      <c r="A2890" s="302">
        <v>45980</v>
      </c>
      <c r="B2890" s="309">
        <v>1600515</v>
      </c>
      <c r="C2890" s="303"/>
      <c r="D2890" s="305" t="s">
        <v>1332</v>
      </c>
      <c r="E2890" s="309">
        <v>102996670</v>
      </c>
      <c r="F2890" s="305">
        <v>0</v>
      </c>
      <c r="G2890" s="305" t="s">
        <v>1246</v>
      </c>
    </row>
    <row r="2891" spans="1:7" ht="15" hidden="1" thickBot="1">
      <c r="A2891" s="302">
        <v>45980</v>
      </c>
      <c r="B2891" s="309">
        <v>1068144</v>
      </c>
      <c r="C2891" s="303"/>
      <c r="D2891" s="305" t="s">
        <v>1319</v>
      </c>
      <c r="E2891" s="309">
        <v>94751147</v>
      </c>
      <c r="F2891" s="305">
        <v>25536754</v>
      </c>
      <c r="G2891" s="305" t="s">
        <v>1246</v>
      </c>
    </row>
    <row r="2892" spans="1:7" ht="15" hidden="1" thickBot="1">
      <c r="A2892" s="302">
        <v>45980</v>
      </c>
      <c r="B2892" s="309">
        <v>929522</v>
      </c>
      <c r="C2892" s="303"/>
      <c r="D2892" s="305" t="s">
        <v>1380</v>
      </c>
      <c r="E2892" s="309">
        <v>112051812</v>
      </c>
      <c r="F2892" s="305">
        <v>62241071</v>
      </c>
      <c r="G2892" s="305" t="s">
        <v>1246</v>
      </c>
    </row>
    <row r="2893" spans="1:7" ht="15" hidden="1" thickBot="1">
      <c r="A2893" s="302">
        <v>45980</v>
      </c>
      <c r="B2893" s="309">
        <v>687135</v>
      </c>
      <c r="C2893" s="303"/>
      <c r="D2893" s="305" t="s">
        <v>1435</v>
      </c>
      <c r="E2893" s="309">
        <v>109973501</v>
      </c>
      <c r="F2893" s="305">
        <v>0</v>
      </c>
      <c r="G2893" s="305" t="s">
        <v>1246</v>
      </c>
    </row>
    <row r="2894" spans="1:7" ht="15" hidden="1" thickBot="1">
      <c r="A2894" s="302">
        <v>45980</v>
      </c>
      <c r="B2894" s="309">
        <v>677229</v>
      </c>
      <c r="C2894" s="303"/>
      <c r="D2894" s="305" t="s">
        <v>1302</v>
      </c>
      <c r="E2894" s="309">
        <v>124818347</v>
      </c>
      <c r="F2894" s="305">
        <v>25709179</v>
      </c>
      <c r="G2894" s="305" t="s">
        <v>1246</v>
      </c>
    </row>
    <row r="2895" spans="1:7" ht="15" hidden="1" thickBot="1">
      <c r="A2895" s="302">
        <v>45980</v>
      </c>
      <c r="B2895" s="309">
        <v>629956</v>
      </c>
      <c r="C2895" s="303"/>
      <c r="D2895" s="305" t="s">
        <v>1457</v>
      </c>
      <c r="E2895" s="309">
        <v>126267356</v>
      </c>
      <c r="F2895" s="305">
        <v>0</v>
      </c>
      <c r="G2895" s="305" t="s">
        <v>1246</v>
      </c>
    </row>
    <row r="2896" spans="1:7" ht="15" hidden="1" thickBot="1">
      <c r="A2896" s="302">
        <v>45980</v>
      </c>
      <c r="B2896" s="309">
        <v>556920</v>
      </c>
      <c r="C2896" s="303"/>
      <c r="D2896" s="305" t="s">
        <v>1348</v>
      </c>
      <c r="E2896" s="309">
        <v>136337157</v>
      </c>
      <c r="F2896" s="305">
        <v>0</v>
      </c>
      <c r="G2896" s="305" t="s">
        <v>1246</v>
      </c>
    </row>
    <row r="2897" spans="1:7" ht="15" hidden="1" thickBot="1">
      <c r="A2897" s="302">
        <v>45980</v>
      </c>
      <c r="B2897" s="309">
        <v>489467</v>
      </c>
      <c r="C2897" s="303"/>
      <c r="D2897" s="305" t="s">
        <v>1435</v>
      </c>
      <c r="E2897" s="309">
        <v>125498298</v>
      </c>
      <c r="F2897" s="305">
        <v>0</v>
      </c>
      <c r="G2897" s="305" t="s">
        <v>1246</v>
      </c>
    </row>
    <row r="2898" spans="1:7" ht="15" hidden="1" thickBot="1">
      <c r="A2898" s="302">
        <v>45980</v>
      </c>
      <c r="B2898" s="309">
        <v>475376</v>
      </c>
      <c r="C2898" s="303"/>
      <c r="D2898" s="305" t="s">
        <v>1468</v>
      </c>
      <c r="E2898" s="309">
        <v>91091024</v>
      </c>
      <c r="F2898" s="305">
        <v>0</v>
      </c>
      <c r="G2898" s="305" t="s">
        <v>1246</v>
      </c>
    </row>
    <row r="2899" spans="1:7" ht="15" hidden="1" thickBot="1">
      <c r="A2899" s="302">
        <v>45980</v>
      </c>
      <c r="B2899" s="309">
        <v>427059</v>
      </c>
      <c r="C2899" s="303"/>
      <c r="D2899" s="305" t="s">
        <v>1498</v>
      </c>
      <c r="E2899" s="309">
        <v>110842809</v>
      </c>
      <c r="F2899" s="305">
        <v>0</v>
      </c>
      <c r="G2899" s="305" t="s">
        <v>1246</v>
      </c>
    </row>
    <row r="2900" spans="1:7" ht="15" hidden="1" thickBot="1">
      <c r="A2900" s="302">
        <v>45980</v>
      </c>
      <c r="B2900" s="309">
        <v>300000</v>
      </c>
      <c r="C2900" s="303"/>
      <c r="D2900" s="305" t="s">
        <v>1413</v>
      </c>
      <c r="E2900" s="309">
        <v>126722558</v>
      </c>
      <c r="F2900" s="305">
        <v>0</v>
      </c>
      <c r="G2900" s="305" t="s">
        <v>1246</v>
      </c>
    </row>
    <row r="2901" spans="1:7" ht="15" hidden="1" thickBot="1">
      <c r="A2901" s="302">
        <v>45980</v>
      </c>
      <c r="B2901" s="309">
        <v>279481</v>
      </c>
      <c r="C2901" s="303"/>
      <c r="D2901" s="305" t="s">
        <v>1380</v>
      </c>
      <c r="E2901" s="309">
        <v>111122290</v>
      </c>
      <c r="F2901" s="305">
        <v>62241071</v>
      </c>
      <c r="G2901" s="305" t="s">
        <v>1246</v>
      </c>
    </row>
    <row r="2902" spans="1:7" ht="15" hidden="1" thickBot="1">
      <c r="A2902" s="302">
        <v>45980</v>
      </c>
      <c r="B2902" s="309">
        <v>180083</v>
      </c>
      <c r="C2902" s="303"/>
      <c r="D2902" s="305" t="s">
        <v>1387</v>
      </c>
      <c r="E2902" s="309">
        <v>110317103</v>
      </c>
      <c r="F2902" s="305">
        <v>1702947</v>
      </c>
      <c r="G2902" s="305" t="s">
        <v>1246</v>
      </c>
    </row>
    <row r="2903" spans="1:7" ht="15" hidden="1" thickBot="1">
      <c r="A2903" s="302">
        <v>45980</v>
      </c>
      <c r="B2903" s="309">
        <v>141610</v>
      </c>
      <c r="C2903" s="303"/>
      <c r="D2903" s="305" t="s">
        <v>1304</v>
      </c>
      <c r="E2903" s="309">
        <v>126408966</v>
      </c>
      <c r="F2903" s="305">
        <v>0</v>
      </c>
      <c r="G2903" s="305" t="s">
        <v>1246</v>
      </c>
    </row>
    <row r="2904" spans="1:7" ht="15" hidden="1" thickBot="1">
      <c r="A2904" s="302">
        <v>45980</v>
      </c>
      <c r="B2904" s="309">
        <v>135814</v>
      </c>
      <c r="C2904" s="303"/>
      <c r="D2904" s="305" t="s">
        <v>1468</v>
      </c>
      <c r="E2904" s="309">
        <v>90615648</v>
      </c>
      <c r="F2904" s="305">
        <v>0</v>
      </c>
      <c r="G2904" s="305" t="s">
        <v>1246</v>
      </c>
    </row>
    <row r="2905" spans="1:7" ht="15" hidden="1" thickBot="1">
      <c r="A2905" s="302">
        <v>45980</v>
      </c>
      <c r="B2905" s="309">
        <v>135502</v>
      </c>
      <c r="C2905" s="303"/>
      <c r="D2905" s="305" t="s">
        <v>1380</v>
      </c>
      <c r="E2905" s="309">
        <v>125637400</v>
      </c>
      <c r="F2905" s="305">
        <v>62241071</v>
      </c>
      <c r="G2905" s="305" t="s">
        <v>1246</v>
      </c>
    </row>
    <row r="2906" spans="1:7" ht="15" hidden="1" thickBot="1">
      <c r="A2906" s="302">
        <v>45980</v>
      </c>
      <c r="B2906" s="309">
        <v>118417</v>
      </c>
      <c r="C2906" s="303"/>
      <c r="D2906" s="305" t="s">
        <v>1504</v>
      </c>
      <c r="E2906" s="309">
        <v>110137020</v>
      </c>
      <c r="F2906" s="305">
        <v>71659127</v>
      </c>
      <c r="G2906" s="305" t="s">
        <v>1246</v>
      </c>
    </row>
    <row r="2907" spans="1:7" ht="15" hidden="1" thickBot="1">
      <c r="A2907" s="302">
        <v>45980</v>
      </c>
      <c r="B2907" s="309">
        <v>105992</v>
      </c>
      <c r="C2907" s="303"/>
      <c r="D2907" s="305" t="s">
        <v>1435</v>
      </c>
      <c r="E2907" s="309">
        <v>124924339</v>
      </c>
      <c r="F2907" s="305">
        <v>0</v>
      </c>
      <c r="G2907" s="305" t="s">
        <v>1246</v>
      </c>
    </row>
    <row r="2908" spans="1:7" ht="15" hidden="1" thickBot="1">
      <c r="A2908" s="302">
        <v>45980</v>
      </c>
      <c r="B2908" s="309">
        <v>98647</v>
      </c>
      <c r="C2908" s="303"/>
      <c r="D2908" s="305" t="s">
        <v>1387</v>
      </c>
      <c r="E2908" s="309">
        <v>110415750</v>
      </c>
      <c r="F2908" s="305">
        <v>1702947</v>
      </c>
      <c r="G2908" s="305" t="s">
        <v>1246</v>
      </c>
    </row>
    <row r="2909" spans="1:7" ht="15" hidden="1" thickBot="1">
      <c r="A2909" s="302">
        <v>45980</v>
      </c>
      <c r="B2909" s="309">
        <v>84492</v>
      </c>
      <c r="C2909" s="303"/>
      <c r="D2909" s="305" t="s">
        <v>1435</v>
      </c>
      <c r="E2909" s="309">
        <v>125008831</v>
      </c>
      <c r="F2909" s="305">
        <v>0</v>
      </c>
      <c r="G2909" s="305" t="s">
        <v>1246</v>
      </c>
    </row>
    <row r="2910" spans="1:7" ht="15" hidden="1" thickBot="1">
      <c r="A2910" s="302">
        <v>45980</v>
      </c>
      <c r="B2910" s="309">
        <v>45102</v>
      </c>
      <c r="C2910" s="303"/>
      <c r="D2910" s="305" t="s">
        <v>1435</v>
      </c>
      <c r="E2910" s="309">
        <v>110018603</v>
      </c>
      <c r="F2910" s="305">
        <v>0</v>
      </c>
      <c r="G2910" s="305" t="s">
        <v>1246</v>
      </c>
    </row>
    <row r="2911" spans="1:7" ht="15" hidden="1" thickBot="1">
      <c r="A2911" s="302">
        <v>45980</v>
      </c>
      <c r="B2911" s="309">
        <v>13592</v>
      </c>
      <c r="C2911" s="303"/>
      <c r="D2911" s="305" t="s">
        <v>1404</v>
      </c>
      <c r="E2911" s="309">
        <v>126422558</v>
      </c>
      <c r="F2911" s="305">
        <v>0</v>
      </c>
      <c r="G2911" s="305" t="s">
        <v>1246</v>
      </c>
    </row>
    <row r="2912" spans="1:7" ht="15" hidden="1" thickBot="1">
      <c r="A2912" s="302">
        <v>45980</v>
      </c>
      <c r="B2912" s="309">
        <v>3600</v>
      </c>
      <c r="C2912" s="303"/>
      <c r="D2912" s="305" t="s">
        <v>1435</v>
      </c>
      <c r="E2912" s="309">
        <v>125501898</v>
      </c>
      <c r="F2912" s="305">
        <v>0</v>
      </c>
      <c r="G2912" s="305" t="s">
        <v>1246</v>
      </c>
    </row>
    <row r="2913" spans="1:7" ht="15" hidden="1" thickBot="1">
      <c r="A2913" s="302">
        <v>45981</v>
      </c>
      <c r="B2913" s="309">
        <v>5086049</v>
      </c>
      <c r="C2913" s="303"/>
      <c r="D2913" s="305" t="s">
        <v>1574</v>
      </c>
      <c r="E2913" s="309">
        <v>90479834</v>
      </c>
      <c r="F2913" s="305">
        <v>397626190</v>
      </c>
      <c r="G2913" s="305" t="s">
        <v>1246</v>
      </c>
    </row>
    <row r="2914" spans="1:7" ht="15" hidden="1" thickBot="1">
      <c r="A2914" s="302">
        <v>45982</v>
      </c>
      <c r="B2914" s="303"/>
      <c r="C2914" s="309">
        <v>64348566</v>
      </c>
      <c r="D2914" s="305" t="s">
        <v>1376</v>
      </c>
      <c r="E2914" s="309">
        <v>85393785</v>
      </c>
      <c r="F2914" s="305">
        <v>0</v>
      </c>
      <c r="G2914" s="305" t="s">
        <v>1326</v>
      </c>
    </row>
    <row r="2915" spans="1:7" ht="15" hidden="1" thickBot="1">
      <c r="A2915" s="302">
        <v>45982</v>
      </c>
      <c r="B2915" s="309">
        <v>15000000</v>
      </c>
      <c r="C2915" s="303"/>
      <c r="D2915" s="305" t="s">
        <v>1293</v>
      </c>
      <c r="E2915" s="309">
        <v>149692351</v>
      </c>
      <c r="F2915" s="305">
        <v>0</v>
      </c>
      <c r="G2915" s="305" t="s">
        <v>1246</v>
      </c>
    </row>
    <row r="2916" spans="1:7" ht="15" hidden="1" thickBot="1">
      <c r="A2916" s="302">
        <v>45982</v>
      </c>
      <c r="B2916" s="309">
        <v>5769052</v>
      </c>
      <c r="C2916" s="303"/>
      <c r="D2916" s="305" t="s">
        <v>1293</v>
      </c>
      <c r="E2916" s="309">
        <v>134692351</v>
      </c>
      <c r="F2916" s="305">
        <v>0</v>
      </c>
      <c r="G2916" s="305" t="s">
        <v>1246</v>
      </c>
    </row>
    <row r="2917" spans="1:7" ht="15" hidden="1" thickBot="1">
      <c r="A2917" s="302">
        <v>45982</v>
      </c>
      <c r="B2917" s="309">
        <v>50000</v>
      </c>
      <c r="C2917" s="303"/>
      <c r="D2917" s="305" t="s">
        <v>1697</v>
      </c>
      <c r="E2917" s="309">
        <v>149742351</v>
      </c>
      <c r="F2917" s="305">
        <v>0</v>
      </c>
      <c r="G2917" s="305" t="s">
        <v>1246</v>
      </c>
    </row>
    <row r="2918" spans="1:7" ht="15" hidden="1" thickBot="1">
      <c r="A2918" s="302">
        <v>45985</v>
      </c>
      <c r="B2918" s="309">
        <v>556920</v>
      </c>
      <c r="C2918" s="303"/>
      <c r="D2918" s="305" t="s">
        <v>1614</v>
      </c>
      <c r="E2918" s="309">
        <v>128623299</v>
      </c>
      <c r="F2918" s="305">
        <v>0</v>
      </c>
      <c r="G2918" s="305" t="s">
        <v>1246</v>
      </c>
    </row>
    <row r="2919" spans="1:7" ht="15" thickBot="1">
      <c r="A2919" s="302">
        <v>45985</v>
      </c>
      <c r="B2919" s="309">
        <v>300000</v>
      </c>
      <c r="C2919" s="303"/>
      <c r="D2919" s="305" t="s">
        <v>1473</v>
      </c>
      <c r="E2919" s="309">
        <v>128923299</v>
      </c>
      <c r="F2919" s="305">
        <v>0</v>
      </c>
      <c r="G2919" s="305" t="s">
        <v>1246</v>
      </c>
    </row>
    <row r="2920" spans="1:7" ht="15" hidden="1" thickBot="1">
      <c r="A2920" s="302">
        <v>45986</v>
      </c>
      <c r="B2920" s="309">
        <v>5462148</v>
      </c>
      <c r="C2920" s="303"/>
      <c r="D2920" s="305" t="s">
        <v>1302</v>
      </c>
      <c r="E2920" s="309">
        <v>118302949</v>
      </c>
      <c r="F2920" s="305">
        <v>25709179</v>
      </c>
      <c r="G2920" s="305" t="s">
        <v>1246</v>
      </c>
    </row>
    <row r="2921" spans="1:7" ht="15" hidden="1" thickBot="1">
      <c r="A2921" s="302">
        <v>45986</v>
      </c>
      <c r="B2921" s="309">
        <v>2864754</v>
      </c>
      <c r="C2921" s="303"/>
      <c r="D2921" s="305" t="s">
        <v>1302</v>
      </c>
      <c r="E2921" s="309">
        <v>126014285</v>
      </c>
      <c r="F2921" s="305">
        <v>25709179</v>
      </c>
      <c r="G2921" s="305" t="s">
        <v>1246</v>
      </c>
    </row>
    <row r="2922" spans="1:7" ht="15" hidden="1" thickBot="1">
      <c r="A2922" s="302">
        <v>45986</v>
      </c>
      <c r="B2922" s="309">
        <v>2731074</v>
      </c>
      <c r="C2922" s="303"/>
      <c r="D2922" s="305" t="s">
        <v>1302</v>
      </c>
      <c r="E2922" s="309">
        <v>123149531</v>
      </c>
      <c r="F2922" s="305">
        <v>25709179</v>
      </c>
      <c r="G2922" s="305" t="s">
        <v>1246</v>
      </c>
    </row>
    <row r="2923" spans="1:7" ht="15" hidden="1" thickBot="1">
      <c r="A2923" s="302">
        <v>45986</v>
      </c>
      <c r="B2923" s="309">
        <v>1499400</v>
      </c>
      <c r="C2923" s="303"/>
      <c r="D2923" s="305" t="s">
        <v>1323</v>
      </c>
      <c r="E2923" s="309">
        <v>128066379</v>
      </c>
      <c r="F2923" s="305">
        <v>68189330</v>
      </c>
      <c r="G2923" s="305" t="s">
        <v>1246</v>
      </c>
    </row>
    <row r="2924" spans="1:7" ht="15" hidden="1" thickBot="1">
      <c r="A2924" s="302">
        <v>45986</v>
      </c>
      <c r="B2924" s="309">
        <v>1365537</v>
      </c>
      <c r="C2924" s="303"/>
      <c r="D2924" s="305" t="s">
        <v>1302</v>
      </c>
      <c r="E2924" s="309">
        <v>119668486</v>
      </c>
      <c r="F2924" s="305">
        <v>25709179</v>
      </c>
      <c r="G2924" s="305" t="s">
        <v>1246</v>
      </c>
    </row>
    <row r="2925" spans="1:7" ht="15" hidden="1" thickBot="1">
      <c r="A2925" s="302">
        <v>45986</v>
      </c>
      <c r="B2925" s="309">
        <v>749971</v>
      </c>
      <c r="C2925" s="303"/>
      <c r="D2925" s="305" t="s">
        <v>1302</v>
      </c>
      <c r="E2925" s="309">
        <v>120418457</v>
      </c>
      <c r="F2925" s="305">
        <v>25709179</v>
      </c>
      <c r="G2925" s="305" t="s">
        <v>1246</v>
      </c>
    </row>
    <row r="2926" spans="1:7" ht="15" hidden="1" thickBot="1">
      <c r="A2926" s="302">
        <v>45986</v>
      </c>
      <c r="B2926" s="309">
        <v>552694</v>
      </c>
      <c r="C2926" s="303"/>
      <c r="D2926" s="305" t="s">
        <v>1394</v>
      </c>
      <c r="E2926" s="309">
        <v>126566979</v>
      </c>
      <c r="F2926" s="305">
        <v>62188235</v>
      </c>
      <c r="G2926" s="305" t="s">
        <v>1246</v>
      </c>
    </row>
    <row r="2927" spans="1:7" ht="15" hidden="1" thickBot="1">
      <c r="A2927" s="302">
        <v>45987</v>
      </c>
      <c r="B2927" s="309">
        <v>12283064</v>
      </c>
      <c r="C2927" s="303"/>
      <c r="D2927" s="305" t="s">
        <v>1698</v>
      </c>
      <c r="E2927" s="309">
        <v>74654654</v>
      </c>
      <c r="F2927" s="305">
        <v>0</v>
      </c>
      <c r="G2927" s="305" t="s">
        <v>1326</v>
      </c>
    </row>
    <row r="2928" spans="1:7" ht="15" hidden="1" thickBot="1">
      <c r="A2928" s="302">
        <v>45987</v>
      </c>
      <c r="B2928" s="309">
        <v>7134162</v>
      </c>
      <c r="C2928" s="303"/>
      <c r="D2928" s="305" t="s">
        <v>1293</v>
      </c>
      <c r="E2928" s="309">
        <v>110031480</v>
      </c>
      <c r="F2928" s="305">
        <v>0</v>
      </c>
      <c r="G2928" s="305" t="s">
        <v>1246</v>
      </c>
    </row>
    <row r="2929" spans="1:7" ht="15" hidden="1" thickBot="1">
      <c r="A2929" s="302">
        <v>45987</v>
      </c>
      <c r="B2929" s="309">
        <v>6452689</v>
      </c>
      <c r="C2929" s="303"/>
      <c r="D2929" s="305" t="s">
        <v>1457</v>
      </c>
      <c r="E2929" s="309">
        <v>85368013</v>
      </c>
      <c r="F2929" s="305">
        <v>0</v>
      </c>
      <c r="G2929" s="305" t="s">
        <v>1246</v>
      </c>
    </row>
    <row r="2930" spans="1:7" ht="15" hidden="1" thickBot="1">
      <c r="A2930" s="302">
        <v>45987</v>
      </c>
      <c r="B2930" s="309">
        <v>6173559</v>
      </c>
      <c r="C2930" s="303"/>
      <c r="D2930" s="305" t="s">
        <v>1457</v>
      </c>
      <c r="E2930" s="309">
        <v>91567848</v>
      </c>
      <c r="F2930" s="305">
        <v>0</v>
      </c>
      <c r="G2930" s="305" t="s">
        <v>1246</v>
      </c>
    </row>
    <row r="2931" spans="1:7" ht="15" hidden="1" thickBot="1">
      <c r="A2931" s="302">
        <v>45987</v>
      </c>
      <c r="B2931" s="309">
        <v>4096611</v>
      </c>
      <c r="C2931" s="303"/>
      <c r="D2931" s="305" t="s">
        <v>1302</v>
      </c>
      <c r="E2931" s="309">
        <v>95664459</v>
      </c>
      <c r="F2931" s="305">
        <v>25709179</v>
      </c>
      <c r="G2931" s="305" t="s">
        <v>1246</v>
      </c>
    </row>
    <row r="2932" spans="1:7" ht="15" hidden="1" thickBot="1">
      <c r="A2932" s="302">
        <v>45987</v>
      </c>
      <c r="B2932" s="309">
        <v>2731074</v>
      </c>
      <c r="C2932" s="303"/>
      <c r="D2932" s="305" t="s">
        <v>1302</v>
      </c>
      <c r="E2932" s="309">
        <v>100436937</v>
      </c>
      <c r="F2932" s="305">
        <v>25709179</v>
      </c>
      <c r="G2932" s="305" t="s">
        <v>1246</v>
      </c>
    </row>
    <row r="2933" spans="1:7" ht="15" hidden="1" thickBot="1">
      <c r="A2933" s="302">
        <v>45987</v>
      </c>
      <c r="B2933" s="309">
        <v>2228390</v>
      </c>
      <c r="C2933" s="303"/>
      <c r="D2933" s="305" t="s">
        <v>1302</v>
      </c>
      <c r="E2933" s="309">
        <v>102665327</v>
      </c>
      <c r="F2933" s="305">
        <v>25709179</v>
      </c>
      <c r="G2933" s="305" t="s">
        <v>1246</v>
      </c>
    </row>
    <row r="2934" spans="1:7" ht="15" hidden="1" thickBot="1">
      <c r="A2934" s="302">
        <v>45987</v>
      </c>
      <c r="B2934" s="309">
        <v>2099001</v>
      </c>
      <c r="C2934" s="303"/>
      <c r="D2934" s="305" t="s">
        <v>1346</v>
      </c>
      <c r="E2934" s="309">
        <v>112430481</v>
      </c>
      <c r="F2934" s="305">
        <v>0</v>
      </c>
      <c r="G2934" s="305" t="s">
        <v>1246</v>
      </c>
    </row>
    <row r="2935" spans="1:7" ht="15" hidden="1" thickBot="1">
      <c r="A2935" s="302">
        <v>45987</v>
      </c>
      <c r="B2935" s="309">
        <v>1115170</v>
      </c>
      <c r="C2935" s="303"/>
      <c r="D2935" s="305" t="s">
        <v>1303</v>
      </c>
      <c r="E2935" s="309">
        <v>78915324</v>
      </c>
      <c r="F2935" s="305">
        <v>0</v>
      </c>
      <c r="G2935" s="305" t="s">
        <v>1246</v>
      </c>
    </row>
    <row r="2936" spans="1:7" ht="15" hidden="1" thickBot="1">
      <c r="A2936" s="302">
        <v>45987</v>
      </c>
      <c r="B2936" s="309">
        <v>806000</v>
      </c>
      <c r="C2936" s="303"/>
      <c r="D2936" s="305" t="s">
        <v>1699</v>
      </c>
      <c r="E2936" s="309">
        <v>96704459</v>
      </c>
      <c r="F2936" s="305">
        <v>74691170</v>
      </c>
      <c r="G2936" s="305" t="s">
        <v>1246</v>
      </c>
    </row>
    <row r="2937" spans="1:7" ht="15" hidden="1" thickBot="1">
      <c r="A2937" s="302">
        <v>45987</v>
      </c>
      <c r="B2937" s="309">
        <v>552634</v>
      </c>
      <c r="C2937" s="303"/>
      <c r="D2937" s="305" t="s">
        <v>1394</v>
      </c>
      <c r="E2937" s="309">
        <v>77555597</v>
      </c>
      <c r="F2937" s="305">
        <v>62188235</v>
      </c>
      <c r="G2937" s="305" t="s">
        <v>1246</v>
      </c>
    </row>
    <row r="2938" spans="1:7" ht="15" hidden="1" thickBot="1">
      <c r="A2938" s="302">
        <v>45987</v>
      </c>
      <c r="B2938" s="309">
        <v>541164</v>
      </c>
      <c r="C2938" s="303"/>
      <c r="D2938" s="305" t="s">
        <v>1512</v>
      </c>
      <c r="E2938" s="309">
        <v>75195818</v>
      </c>
      <c r="F2938" s="305">
        <v>95308244</v>
      </c>
      <c r="G2938" s="305" t="s">
        <v>1246</v>
      </c>
    </row>
    <row r="2939" spans="1:7" ht="15" hidden="1" thickBot="1">
      <c r="A2939" s="302">
        <v>45987</v>
      </c>
      <c r="B2939" s="309">
        <v>527836</v>
      </c>
      <c r="C2939" s="303"/>
      <c r="D2939" s="305" t="s">
        <v>1387</v>
      </c>
      <c r="E2939" s="309">
        <v>76781242</v>
      </c>
      <c r="F2939" s="305">
        <v>1702947</v>
      </c>
      <c r="G2939" s="305" t="s">
        <v>1246</v>
      </c>
    </row>
    <row r="2940" spans="1:7" ht="15" hidden="1" thickBot="1">
      <c r="A2940" s="302">
        <v>45987</v>
      </c>
      <c r="B2940" s="309">
        <v>354940</v>
      </c>
      <c r="C2940" s="303"/>
      <c r="D2940" s="305" t="s">
        <v>1700</v>
      </c>
      <c r="E2940" s="309">
        <v>112785421</v>
      </c>
      <c r="F2940" s="305">
        <v>0</v>
      </c>
      <c r="G2940" s="305" t="s">
        <v>1246</v>
      </c>
    </row>
    <row r="2941" spans="1:7" ht="15" hidden="1" thickBot="1">
      <c r="A2941" s="302">
        <v>45987</v>
      </c>
      <c r="B2941" s="309">
        <v>307091</v>
      </c>
      <c r="C2941" s="303"/>
      <c r="D2941" s="305" t="s">
        <v>1380</v>
      </c>
      <c r="E2941" s="309">
        <v>97705863</v>
      </c>
      <c r="F2941" s="305">
        <v>62241071</v>
      </c>
      <c r="G2941" s="305" t="s">
        <v>1246</v>
      </c>
    </row>
    <row r="2942" spans="1:7" ht="15" hidden="1" thickBot="1">
      <c r="A2942" s="302">
        <v>45987</v>
      </c>
      <c r="B2942" s="309">
        <v>300000</v>
      </c>
      <c r="C2942" s="303"/>
      <c r="D2942" s="305" t="s">
        <v>1413</v>
      </c>
      <c r="E2942" s="309">
        <v>110331480</v>
      </c>
      <c r="F2942" s="305">
        <v>0</v>
      </c>
      <c r="G2942" s="305" t="s">
        <v>1246</v>
      </c>
    </row>
    <row r="2943" spans="1:7" ht="15" hidden="1" thickBot="1">
      <c r="A2943" s="302">
        <v>45987</v>
      </c>
      <c r="B2943" s="309">
        <v>300000</v>
      </c>
      <c r="C2943" s="303"/>
      <c r="D2943" s="305" t="s">
        <v>1413</v>
      </c>
      <c r="E2943" s="309">
        <v>97004459</v>
      </c>
      <c r="F2943" s="305">
        <v>0</v>
      </c>
      <c r="G2943" s="305" t="s">
        <v>1246</v>
      </c>
    </row>
    <row r="2944" spans="1:7" ht="15" hidden="1" thickBot="1">
      <c r="A2944" s="302">
        <v>45987</v>
      </c>
      <c r="B2944" s="309">
        <v>271840</v>
      </c>
      <c r="C2944" s="303"/>
      <c r="D2944" s="305" t="s">
        <v>1701</v>
      </c>
      <c r="E2944" s="309">
        <v>75733227</v>
      </c>
      <c r="F2944" s="305">
        <v>2321912</v>
      </c>
      <c r="G2944" s="305" t="s">
        <v>1246</v>
      </c>
    </row>
    <row r="2945" spans="1:7" ht="15" hidden="1" thickBot="1">
      <c r="A2945" s="302">
        <v>45987</v>
      </c>
      <c r="B2945" s="309">
        <v>263480</v>
      </c>
      <c r="C2945" s="303"/>
      <c r="D2945" s="305" t="s">
        <v>1701</v>
      </c>
      <c r="E2945" s="309">
        <v>76108738</v>
      </c>
      <c r="F2945" s="305">
        <v>2321912</v>
      </c>
      <c r="G2945" s="305" t="s">
        <v>1246</v>
      </c>
    </row>
    <row r="2946" spans="1:7" ht="15" hidden="1" thickBot="1">
      <c r="A2946" s="302">
        <v>45987</v>
      </c>
      <c r="B2946" s="309">
        <v>244557</v>
      </c>
      <c r="C2946" s="303"/>
      <c r="D2946" s="305" t="s">
        <v>1506</v>
      </c>
      <c r="E2946" s="309">
        <v>77800154</v>
      </c>
      <c r="F2946" s="305">
        <v>0</v>
      </c>
      <c r="G2946" s="305" t="s">
        <v>1246</v>
      </c>
    </row>
    <row r="2947" spans="1:7" ht="15" hidden="1" thickBot="1">
      <c r="A2947" s="302">
        <v>45987</v>
      </c>
      <c r="B2947" s="309">
        <v>234000</v>
      </c>
      <c r="C2947" s="303"/>
      <c r="D2947" s="305" t="s">
        <v>1699</v>
      </c>
      <c r="E2947" s="309">
        <v>95898459</v>
      </c>
      <c r="F2947" s="305">
        <v>74691170</v>
      </c>
      <c r="G2947" s="305" t="s">
        <v>1246</v>
      </c>
    </row>
    <row r="2948" spans="1:7" ht="15" hidden="1" thickBot="1">
      <c r="A2948" s="302">
        <v>45987</v>
      </c>
      <c r="B2948" s="309">
        <v>231991</v>
      </c>
      <c r="C2948" s="303"/>
      <c r="D2948" s="305" t="s">
        <v>1319</v>
      </c>
      <c r="E2948" s="309">
        <v>102897318</v>
      </c>
      <c r="F2948" s="305">
        <v>25536754</v>
      </c>
      <c r="G2948" s="305" t="s">
        <v>1246</v>
      </c>
    </row>
    <row r="2949" spans="1:7" ht="15" hidden="1" thickBot="1">
      <c r="A2949" s="302">
        <v>45987</v>
      </c>
      <c r="B2949" s="309">
        <v>222352</v>
      </c>
      <c r="C2949" s="303"/>
      <c r="D2949" s="305" t="s">
        <v>1498</v>
      </c>
      <c r="E2949" s="309">
        <v>97398772</v>
      </c>
      <c r="F2949" s="305">
        <v>0</v>
      </c>
      <c r="G2949" s="305" t="s">
        <v>1246</v>
      </c>
    </row>
    <row r="2950" spans="1:7" ht="15" hidden="1" thickBot="1">
      <c r="A2950" s="302">
        <v>45987</v>
      </c>
      <c r="B2950" s="309">
        <v>199007</v>
      </c>
      <c r="C2950" s="303"/>
      <c r="D2950" s="305" t="s">
        <v>1319</v>
      </c>
      <c r="E2950" s="309">
        <v>76980249</v>
      </c>
      <c r="F2950" s="305">
        <v>25536754</v>
      </c>
      <c r="G2950" s="305" t="s">
        <v>1246</v>
      </c>
    </row>
    <row r="2951" spans="1:7" ht="15" hidden="1" thickBot="1">
      <c r="A2951" s="302">
        <v>45987</v>
      </c>
      <c r="B2951" s="309">
        <v>171961</v>
      </c>
      <c r="C2951" s="303"/>
      <c r="D2951" s="305" t="s">
        <v>1498</v>
      </c>
      <c r="E2951" s="309">
        <v>97176420</v>
      </c>
      <c r="F2951" s="305">
        <v>0</v>
      </c>
      <c r="G2951" s="305" t="s">
        <v>1246</v>
      </c>
    </row>
    <row r="2952" spans="1:7" ht="15" hidden="1" thickBot="1">
      <c r="A2952" s="302">
        <v>45987</v>
      </c>
      <c r="B2952" s="309">
        <v>167880</v>
      </c>
      <c r="C2952" s="303"/>
      <c r="D2952" s="305" t="s">
        <v>1319</v>
      </c>
      <c r="E2952" s="309">
        <v>75363698</v>
      </c>
      <c r="F2952" s="305">
        <v>25536754</v>
      </c>
      <c r="G2952" s="305" t="s">
        <v>1246</v>
      </c>
    </row>
    <row r="2953" spans="1:7" ht="15" hidden="1" thickBot="1">
      <c r="A2953" s="302">
        <v>45987</v>
      </c>
      <c r="B2953" s="309">
        <v>112031</v>
      </c>
      <c r="C2953" s="303"/>
      <c r="D2953" s="305" t="s">
        <v>1701</v>
      </c>
      <c r="E2953" s="309">
        <v>75845258</v>
      </c>
      <c r="F2953" s="305">
        <v>2321912</v>
      </c>
      <c r="G2953" s="305" t="s">
        <v>1246</v>
      </c>
    </row>
    <row r="2954" spans="1:7" ht="15" hidden="1" thickBot="1">
      <c r="A2954" s="302">
        <v>45987</v>
      </c>
      <c r="B2954" s="309">
        <v>97689</v>
      </c>
      <c r="C2954" s="303"/>
      <c r="D2954" s="305" t="s">
        <v>1701</v>
      </c>
      <c r="E2954" s="309">
        <v>75461387</v>
      </c>
      <c r="F2954" s="305">
        <v>2321912</v>
      </c>
      <c r="G2954" s="305" t="s">
        <v>1246</v>
      </c>
    </row>
    <row r="2955" spans="1:7" ht="15" hidden="1" thickBot="1">
      <c r="A2955" s="302">
        <v>45987</v>
      </c>
      <c r="B2955" s="309">
        <v>95760</v>
      </c>
      <c r="C2955" s="303"/>
      <c r="D2955" s="305" t="s">
        <v>1701</v>
      </c>
      <c r="E2955" s="309">
        <v>76204498</v>
      </c>
      <c r="F2955" s="305">
        <v>2321912</v>
      </c>
      <c r="G2955" s="305" t="s">
        <v>1246</v>
      </c>
    </row>
    <row r="2956" spans="1:7" ht="15" hidden="1" thickBot="1">
      <c r="A2956" s="302">
        <v>45987</v>
      </c>
      <c r="B2956" s="309">
        <v>55380</v>
      </c>
      <c r="C2956" s="303"/>
      <c r="D2956" s="305" t="s">
        <v>1478</v>
      </c>
      <c r="E2956" s="309">
        <v>112840801</v>
      </c>
      <c r="F2956" s="305">
        <v>72245806</v>
      </c>
      <c r="G2956" s="305" t="s">
        <v>1246</v>
      </c>
    </row>
    <row r="2957" spans="1:7" ht="15" hidden="1" thickBot="1">
      <c r="A2957" s="302">
        <v>45987</v>
      </c>
      <c r="B2957" s="309">
        <v>48908</v>
      </c>
      <c r="C2957" s="303"/>
      <c r="D2957" s="305" t="s">
        <v>1701</v>
      </c>
      <c r="E2957" s="309">
        <v>76253406</v>
      </c>
      <c r="F2957" s="305">
        <v>2321912</v>
      </c>
      <c r="G2957" s="305" t="s">
        <v>1246</v>
      </c>
    </row>
    <row r="2958" spans="1:7" ht="15" hidden="1" thickBot="1">
      <c r="A2958" s="302">
        <v>45987</v>
      </c>
      <c r="B2958" s="309">
        <v>26276</v>
      </c>
      <c r="C2958" s="303"/>
      <c r="D2958" s="305" t="s">
        <v>1544</v>
      </c>
      <c r="E2958" s="309">
        <v>85394289</v>
      </c>
      <c r="F2958" s="305">
        <v>0</v>
      </c>
      <c r="G2958" s="305" t="s">
        <v>1246</v>
      </c>
    </row>
    <row r="2959" spans="1:7" ht="15" hidden="1" thickBot="1">
      <c r="A2959" s="302">
        <v>45987</v>
      </c>
      <c r="B2959" s="309">
        <v>22714</v>
      </c>
      <c r="C2959" s="303"/>
      <c r="D2959" s="305" t="s">
        <v>1387</v>
      </c>
      <c r="E2959" s="309">
        <v>77002963</v>
      </c>
      <c r="F2959" s="305">
        <v>1702947</v>
      </c>
      <c r="G2959" s="305" t="s">
        <v>1246</v>
      </c>
    </row>
    <row r="2960" spans="1:7" ht="15" hidden="1" thickBot="1">
      <c r="A2960" s="302">
        <v>45987</v>
      </c>
      <c r="B2960" s="309">
        <v>11684</v>
      </c>
      <c r="C2960" s="303"/>
      <c r="D2960" s="305" t="s">
        <v>1315</v>
      </c>
      <c r="E2960" s="309">
        <v>62371590</v>
      </c>
      <c r="F2960" s="305">
        <v>0</v>
      </c>
      <c r="G2960" s="305" t="s">
        <v>1246</v>
      </c>
    </row>
    <row r="2961" spans="1:7" ht="15" hidden="1" thickBot="1">
      <c r="A2961" s="302">
        <v>45988</v>
      </c>
      <c r="B2961" s="303"/>
      <c r="C2961" s="309">
        <v>83623</v>
      </c>
      <c r="D2961" s="305" t="s">
        <v>1489</v>
      </c>
      <c r="E2961" s="309">
        <v>62359906</v>
      </c>
      <c r="F2961" s="305">
        <v>0</v>
      </c>
      <c r="G2961" s="305" t="s">
        <v>1248</v>
      </c>
    </row>
    <row r="2962" spans="1:7" ht="15" hidden="1" thickBot="1">
      <c r="A2962" s="302">
        <v>45989</v>
      </c>
      <c r="B2962" s="303"/>
      <c r="C2962" s="309">
        <v>30000</v>
      </c>
      <c r="D2962" s="305" t="s">
        <v>1645</v>
      </c>
      <c r="E2962" s="309">
        <v>62471746</v>
      </c>
      <c r="F2962" s="305">
        <v>1122266</v>
      </c>
      <c r="G2962" s="305" t="s">
        <v>1246</v>
      </c>
    </row>
    <row r="2963" spans="1:7" ht="15" hidden="1" thickBot="1">
      <c r="A2963" s="302">
        <v>45989</v>
      </c>
      <c r="B2963" s="303"/>
      <c r="C2963" s="309">
        <v>28217</v>
      </c>
      <c r="D2963" s="305" t="s">
        <v>1529</v>
      </c>
      <c r="E2963" s="309">
        <v>62443529</v>
      </c>
      <c r="F2963" s="305">
        <v>1122252</v>
      </c>
      <c r="G2963" s="305" t="s">
        <v>1246</v>
      </c>
    </row>
    <row r="2964" spans="1:7" ht="15" hidden="1" thickBot="1">
      <c r="A2964" s="302">
        <v>45992</v>
      </c>
      <c r="B2964" s="309">
        <v>5608538</v>
      </c>
      <c r="C2964" s="303"/>
      <c r="D2964" s="305" t="s">
        <v>1702</v>
      </c>
      <c r="E2964" s="309">
        <v>62501746</v>
      </c>
      <c r="F2964" s="305">
        <v>261700</v>
      </c>
      <c r="G2964" s="305" t="s">
        <v>1246</v>
      </c>
    </row>
    <row r="2965" spans="1:7" ht="15" hidden="1" thickBot="1">
      <c r="A2965" s="302">
        <v>45992</v>
      </c>
      <c r="B2965" s="309">
        <v>3399300</v>
      </c>
      <c r="C2965" s="303"/>
      <c r="D2965" s="305" t="s">
        <v>1703</v>
      </c>
      <c r="E2965" s="309">
        <v>55862030</v>
      </c>
      <c r="F2965" s="305">
        <v>86628430</v>
      </c>
      <c r="G2965" s="305" t="s">
        <v>1246</v>
      </c>
    </row>
    <row r="2966" spans="1:7" ht="15" hidden="1" thickBot="1">
      <c r="A2966" s="302">
        <v>45992</v>
      </c>
      <c r="B2966" s="309">
        <v>820800</v>
      </c>
      <c r="C2966" s="303"/>
      <c r="D2966" s="305" t="s">
        <v>1514</v>
      </c>
      <c r="E2966" s="309">
        <v>52367730</v>
      </c>
      <c r="F2966" s="305">
        <v>64714015</v>
      </c>
      <c r="G2966" s="305" t="s">
        <v>1246</v>
      </c>
    </row>
    <row r="2967" spans="1:7" ht="15" hidden="1" thickBot="1">
      <c r="A2967" s="302">
        <v>45992</v>
      </c>
      <c r="B2967" s="309">
        <v>543200</v>
      </c>
      <c r="C2967" s="303"/>
      <c r="D2967" s="305" t="s">
        <v>1704</v>
      </c>
      <c r="E2967" s="309">
        <v>56893208</v>
      </c>
      <c r="F2967" s="305">
        <v>0</v>
      </c>
      <c r="G2967" s="305" t="s">
        <v>1246</v>
      </c>
    </row>
    <row r="2968" spans="1:7" ht="15" hidden="1" thickBot="1">
      <c r="A2968" s="302">
        <v>45992</v>
      </c>
      <c r="B2968" s="309">
        <v>487978</v>
      </c>
      <c r="C2968" s="303"/>
      <c r="D2968" s="305" t="s">
        <v>1705</v>
      </c>
      <c r="E2968" s="309">
        <v>56350008</v>
      </c>
      <c r="F2968" s="305">
        <v>0</v>
      </c>
      <c r="G2968" s="305" t="s">
        <v>1246</v>
      </c>
    </row>
    <row r="2969" spans="1:7" ht="15" hidden="1" thickBot="1">
      <c r="A2969" s="302">
        <v>45992</v>
      </c>
      <c r="B2969" s="309">
        <v>95000</v>
      </c>
      <c r="C2969" s="303"/>
      <c r="D2969" s="305" t="s">
        <v>1449</v>
      </c>
      <c r="E2969" s="309">
        <v>52462730</v>
      </c>
      <c r="F2969" s="305">
        <v>70738201</v>
      </c>
      <c r="G2969" s="305" t="s">
        <v>1246</v>
      </c>
    </row>
    <row r="2970" spans="1:7" ht="15" hidden="1" thickBot="1">
      <c r="A2970" s="302">
        <v>45993</v>
      </c>
      <c r="B2970" s="303"/>
      <c r="C2970" s="309">
        <v>92416</v>
      </c>
      <c r="D2970" s="305" t="s">
        <v>1527</v>
      </c>
      <c r="E2970" s="309">
        <v>50764214</v>
      </c>
      <c r="F2970" s="305">
        <v>51413691</v>
      </c>
      <c r="G2970" s="305" t="s">
        <v>1246</v>
      </c>
    </row>
    <row r="2971" spans="1:7" ht="15" hidden="1" thickBot="1">
      <c r="A2971" s="302">
        <v>45993</v>
      </c>
      <c r="B2971" s="309">
        <v>15000000</v>
      </c>
      <c r="C2971" s="303"/>
      <c r="D2971" s="305" t="s">
        <v>1288</v>
      </c>
      <c r="E2971" s="309">
        <v>37052096</v>
      </c>
      <c r="F2971" s="305">
        <v>61603875</v>
      </c>
      <c r="G2971" s="305" t="s">
        <v>1246</v>
      </c>
    </row>
    <row r="2972" spans="1:7" ht="15" hidden="1" thickBot="1">
      <c r="A2972" s="302">
        <v>45993</v>
      </c>
      <c r="B2972" s="309">
        <v>4211202</v>
      </c>
      <c r="C2972" s="303"/>
      <c r="D2972" s="305" t="s">
        <v>1490</v>
      </c>
      <c r="E2972" s="309">
        <v>49385097</v>
      </c>
      <c r="F2972" s="305">
        <v>25709179</v>
      </c>
      <c r="G2972" s="305" t="s">
        <v>1246</v>
      </c>
    </row>
    <row r="2973" spans="1:7" ht="15" hidden="1" thickBot="1">
      <c r="A2973" s="302">
        <v>45993</v>
      </c>
      <c r="B2973" s="309">
        <v>4096611</v>
      </c>
      <c r="C2973" s="303"/>
      <c r="D2973" s="305" t="s">
        <v>1302</v>
      </c>
      <c r="E2973" s="309">
        <v>18311326</v>
      </c>
      <c r="F2973" s="305">
        <v>25709179</v>
      </c>
      <c r="G2973" s="305" t="s">
        <v>1246</v>
      </c>
    </row>
    <row r="2974" spans="1:7" ht="15" hidden="1" thickBot="1">
      <c r="A2974" s="302">
        <v>45993</v>
      </c>
      <c r="B2974" s="309">
        <v>4059898</v>
      </c>
      <c r="C2974" s="303"/>
      <c r="D2974" s="305" t="s">
        <v>1288</v>
      </c>
      <c r="E2974" s="309">
        <v>41111994</v>
      </c>
      <c r="F2974" s="305">
        <v>61603875</v>
      </c>
      <c r="G2974" s="305" t="s">
        <v>1246</v>
      </c>
    </row>
    <row r="2975" spans="1:7" ht="15" hidden="1" thickBot="1">
      <c r="A2975" s="302">
        <v>45993</v>
      </c>
      <c r="B2975" s="309">
        <v>2587728</v>
      </c>
      <c r="C2975" s="303"/>
      <c r="D2975" s="305" t="s">
        <v>1510</v>
      </c>
      <c r="E2975" s="309">
        <v>44152578</v>
      </c>
      <c r="F2975" s="305">
        <v>0</v>
      </c>
      <c r="G2975" s="305" t="s">
        <v>1246</v>
      </c>
    </row>
    <row r="2976" spans="1:7" ht="15" hidden="1" thickBot="1">
      <c r="A2976" s="302">
        <v>45993</v>
      </c>
      <c r="B2976" s="309">
        <v>1370439</v>
      </c>
      <c r="C2976" s="303"/>
      <c r="D2976" s="305" t="s">
        <v>1290</v>
      </c>
      <c r="E2976" s="309">
        <v>19681765</v>
      </c>
      <c r="F2976" s="305">
        <v>0</v>
      </c>
      <c r="G2976" s="305" t="s">
        <v>1246</v>
      </c>
    </row>
    <row r="2977" spans="1:7" ht="15" hidden="1" thickBot="1">
      <c r="A2977" s="302">
        <v>45993</v>
      </c>
      <c r="B2977" s="309">
        <v>1039498</v>
      </c>
      <c r="C2977" s="303"/>
      <c r="D2977" s="305" t="s">
        <v>1661</v>
      </c>
      <c r="E2977" s="309">
        <v>50655695</v>
      </c>
      <c r="F2977" s="305">
        <v>0</v>
      </c>
      <c r="G2977" s="305" t="s">
        <v>1246</v>
      </c>
    </row>
    <row r="2978" spans="1:7" ht="15" hidden="1" thickBot="1">
      <c r="A2978" s="302">
        <v>45993</v>
      </c>
      <c r="B2978" s="309">
        <v>884990</v>
      </c>
      <c r="C2978" s="303"/>
      <c r="D2978" s="305" t="s">
        <v>1302</v>
      </c>
      <c r="E2978" s="309">
        <v>20566755</v>
      </c>
      <c r="F2978" s="305">
        <v>25709179</v>
      </c>
      <c r="G2978" s="305" t="s">
        <v>1246</v>
      </c>
    </row>
    <row r="2979" spans="1:7" ht="15" hidden="1" thickBot="1">
      <c r="A2979" s="302">
        <v>45993</v>
      </c>
      <c r="B2979" s="309">
        <v>858000</v>
      </c>
      <c r="C2979" s="303"/>
      <c r="D2979" s="305" t="s">
        <v>1327</v>
      </c>
      <c r="E2979" s="309">
        <v>21424755</v>
      </c>
      <c r="F2979" s="305">
        <v>0</v>
      </c>
      <c r="G2979" s="305" t="s">
        <v>1246</v>
      </c>
    </row>
    <row r="2980" spans="1:7" ht="15" hidden="1" thickBot="1">
      <c r="A2980" s="302">
        <v>45993</v>
      </c>
      <c r="B2980" s="309">
        <v>614344</v>
      </c>
      <c r="C2980" s="303"/>
      <c r="D2980" s="305" t="s">
        <v>1506</v>
      </c>
      <c r="E2980" s="309">
        <v>22039099</v>
      </c>
      <c r="F2980" s="305">
        <v>0</v>
      </c>
      <c r="G2980" s="305" t="s">
        <v>1246</v>
      </c>
    </row>
    <row r="2981" spans="1:7" ht="15" hidden="1" thickBot="1">
      <c r="A2981" s="302">
        <v>45993</v>
      </c>
      <c r="B2981" s="309">
        <v>540443</v>
      </c>
      <c r="C2981" s="303"/>
      <c r="D2981" s="305" t="s">
        <v>1538</v>
      </c>
      <c r="E2981" s="309">
        <v>45093895</v>
      </c>
      <c r="F2981" s="305">
        <v>1702947</v>
      </c>
      <c r="G2981" s="305" t="s">
        <v>1246</v>
      </c>
    </row>
    <row r="2982" spans="1:7" ht="15" hidden="1" thickBot="1">
      <c r="A2982" s="302">
        <v>45993</v>
      </c>
      <c r="B2982" s="309">
        <v>378004</v>
      </c>
      <c r="C2982" s="303"/>
      <c r="D2982" s="305" t="s">
        <v>1531</v>
      </c>
      <c r="E2982" s="309">
        <v>51142218</v>
      </c>
      <c r="F2982" s="305">
        <v>0</v>
      </c>
      <c r="G2982" s="305" t="s">
        <v>1246</v>
      </c>
    </row>
    <row r="2983" spans="1:7" ht="15" hidden="1" thickBot="1">
      <c r="A2983" s="302">
        <v>45993</v>
      </c>
      <c r="B2983" s="309">
        <v>300000</v>
      </c>
      <c r="C2983" s="303"/>
      <c r="D2983" s="305" t="s">
        <v>1413</v>
      </c>
      <c r="E2983" s="309">
        <v>41411994</v>
      </c>
      <c r="F2983" s="305">
        <v>0</v>
      </c>
      <c r="G2983" s="305" t="s">
        <v>1246</v>
      </c>
    </row>
    <row r="2984" spans="1:7" ht="15" hidden="1" thickBot="1">
      <c r="A2984" s="302">
        <v>45993</v>
      </c>
      <c r="B2984" s="309">
        <v>231100</v>
      </c>
      <c r="C2984" s="303"/>
      <c r="D2984" s="305" t="s">
        <v>1548</v>
      </c>
      <c r="E2984" s="309">
        <v>49616197</v>
      </c>
      <c r="F2984" s="305">
        <v>0</v>
      </c>
      <c r="G2984" s="305" t="s">
        <v>1246</v>
      </c>
    </row>
    <row r="2985" spans="1:7" ht="15" hidden="1" thickBot="1">
      <c r="A2985" s="302">
        <v>45993</v>
      </c>
      <c r="B2985" s="309">
        <v>227841</v>
      </c>
      <c r="C2985" s="303"/>
      <c r="D2985" s="305" t="s">
        <v>1651</v>
      </c>
      <c r="E2985" s="309">
        <v>51524588</v>
      </c>
      <c r="F2985" s="305">
        <v>0</v>
      </c>
      <c r="G2985" s="305" t="s">
        <v>1246</v>
      </c>
    </row>
    <row r="2986" spans="1:7" ht="15" hidden="1" thickBot="1">
      <c r="A2986" s="302">
        <v>45993</v>
      </c>
      <c r="B2986" s="309">
        <v>210484</v>
      </c>
      <c r="C2986" s="303"/>
      <c r="D2986" s="305" t="s">
        <v>1547</v>
      </c>
      <c r="E2986" s="309">
        <v>44363062</v>
      </c>
      <c r="F2986" s="305">
        <v>0</v>
      </c>
      <c r="G2986" s="305" t="s">
        <v>1246</v>
      </c>
    </row>
    <row r="2987" spans="1:7" ht="15" hidden="1" thickBot="1">
      <c r="A2987" s="302">
        <v>45993</v>
      </c>
      <c r="B2987" s="309">
        <v>190390</v>
      </c>
      <c r="C2987" s="303"/>
      <c r="D2987" s="305" t="s">
        <v>1557</v>
      </c>
      <c r="E2987" s="309">
        <v>44553452</v>
      </c>
      <c r="F2987" s="305">
        <v>71659127</v>
      </c>
      <c r="G2987" s="305" t="s">
        <v>1246</v>
      </c>
    </row>
    <row r="2988" spans="1:7" ht="15" hidden="1" thickBot="1">
      <c r="A2988" s="302">
        <v>45993</v>
      </c>
      <c r="B2988" s="309">
        <v>152856</v>
      </c>
      <c r="C2988" s="303"/>
      <c r="D2988" s="305" t="s">
        <v>1413</v>
      </c>
      <c r="E2988" s="309">
        <v>41564850</v>
      </c>
      <c r="F2988" s="305">
        <v>0</v>
      </c>
      <c r="G2988" s="305" t="s">
        <v>1246</v>
      </c>
    </row>
    <row r="2989" spans="1:7" ht="15" hidden="1" thickBot="1">
      <c r="A2989" s="302">
        <v>45993</v>
      </c>
      <c r="B2989" s="309">
        <v>141982</v>
      </c>
      <c r="C2989" s="303"/>
      <c r="D2989" s="305" t="s">
        <v>1547</v>
      </c>
      <c r="E2989" s="309">
        <v>50856630</v>
      </c>
      <c r="F2989" s="305">
        <v>0</v>
      </c>
      <c r="G2989" s="305" t="s">
        <v>1246</v>
      </c>
    </row>
    <row r="2990" spans="1:7" ht="15" hidden="1" thickBot="1">
      <c r="A2990" s="302">
        <v>45993</v>
      </c>
      <c r="B2990" s="309">
        <v>96960</v>
      </c>
      <c r="C2990" s="303"/>
      <c r="D2990" s="305" t="s">
        <v>1387</v>
      </c>
      <c r="E2990" s="309">
        <v>14214715</v>
      </c>
      <c r="F2990" s="305">
        <v>1702947</v>
      </c>
      <c r="G2990" s="305" t="s">
        <v>1246</v>
      </c>
    </row>
    <row r="2991" spans="1:7" ht="15" hidden="1" thickBot="1">
      <c r="A2991" s="302">
        <v>45993</v>
      </c>
      <c r="B2991" s="309">
        <v>89271</v>
      </c>
      <c r="C2991" s="303"/>
      <c r="D2991" s="305" t="s">
        <v>1392</v>
      </c>
      <c r="E2991" s="309">
        <v>51296747</v>
      </c>
      <c r="F2991" s="305">
        <v>398518735</v>
      </c>
      <c r="G2991" s="305" t="s">
        <v>1246</v>
      </c>
    </row>
    <row r="2992" spans="1:7" ht="15" hidden="1" thickBot="1">
      <c r="A2992" s="302">
        <v>45993</v>
      </c>
      <c r="B2992" s="309">
        <v>80000</v>
      </c>
      <c r="C2992" s="303"/>
      <c r="D2992" s="305" t="s">
        <v>1706</v>
      </c>
      <c r="E2992" s="309">
        <v>45173895</v>
      </c>
      <c r="F2992" s="305">
        <v>0</v>
      </c>
      <c r="G2992" s="305" t="s">
        <v>1246</v>
      </c>
    </row>
    <row r="2993" spans="1:7" ht="15" hidden="1" thickBot="1">
      <c r="A2993" s="302">
        <v>45993</v>
      </c>
      <c r="B2993" s="309">
        <v>65258</v>
      </c>
      <c r="C2993" s="303"/>
      <c r="D2993" s="305" t="s">
        <v>1532</v>
      </c>
      <c r="E2993" s="309">
        <v>51207476</v>
      </c>
      <c r="F2993" s="305">
        <v>0</v>
      </c>
      <c r="G2993" s="305" t="s">
        <v>1246</v>
      </c>
    </row>
    <row r="2994" spans="1:7" ht="15" hidden="1" thickBot="1">
      <c r="A2994" s="302">
        <v>45993</v>
      </c>
      <c r="B2994" s="309">
        <v>58953</v>
      </c>
      <c r="C2994" s="303"/>
      <c r="D2994" s="305" t="s">
        <v>1663</v>
      </c>
      <c r="E2994" s="309">
        <v>50714648</v>
      </c>
      <c r="F2994" s="305">
        <v>93032438</v>
      </c>
      <c r="G2994" s="305" t="s">
        <v>1246</v>
      </c>
    </row>
    <row r="2995" spans="1:7" ht="15" hidden="1" thickBot="1">
      <c r="A2995" s="302">
        <v>45993</v>
      </c>
      <c r="B2995" s="309">
        <v>22342</v>
      </c>
      <c r="C2995" s="303"/>
      <c r="D2995" s="305" t="s">
        <v>1478</v>
      </c>
      <c r="E2995" s="309">
        <v>51546930</v>
      </c>
      <c r="F2995" s="305">
        <v>72245806</v>
      </c>
      <c r="G2995" s="305" t="s">
        <v>1246</v>
      </c>
    </row>
    <row r="2996" spans="1:7" ht="15" hidden="1" thickBot="1">
      <c r="A2996" s="302">
        <v>45993</v>
      </c>
      <c r="B2996" s="309">
        <v>12997</v>
      </c>
      <c r="C2996" s="303"/>
      <c r="D2996" s="305" t="s">
        <v>1520</v>
      </c>
      <c r="E2996" s="309">
        <v>22052096</v>
      </c>
      <c r="F2996" s="305">
        <v>0</v>
      </c>
      <c r="G2996" s="305" t="s">
        <v>1246</v>
      </c>
    </row>
    <row r="2997" spans="1:7" ht="15" hidden="1" thickBot="1">
      <c r="A2997" s="302">
        <v>45994</v>
      </c>
      <c r="B2997" s="303"/>
      <c r="C2997" s="309">
        <v>28247</v>
      </c>
      <c r="D2997" s="305" t="s">
        <v>1676</v>
      </c>
      <c r="E2997" s="309">
        <v>14117755</v>
      </c>
      <c r="F2997" s="305">
        <v>51417527</v>
      </c>
      <c r="G2997" s="305" t="s">
        <v>1246</v>
      </c>
    </row>
    <row r="2998" spans="1:7" ht="15" hidden="1" thickBot="1">
      <c r="A2998" s="302">
        <v>45995</v>
      </c>
      <c r="B2998" s="303"/>
      <c r="C2998" s="309">
        <v>319319</v>
      </c>
      <c r="D2998" s="305" t="s">
        <v>1527</v>
      </c>
      <c r="E2998" s="309">
        <v>14146002</v>
      </c>
      <c r="F2998" s="305">
        <v>51554470</v>
      </c>
      <c r="G2998" s="305" t="s">
        <v>1246</v>
      </c>
    </row>
    <row r="2999" spans="1:7" ht="15" hidden="1" thickBot="1">
      <c r="A2999" s="302">
        <v>45995</v>
      </c>
      <c r="B2999" s="309">
        <v>16690</v>
      </c>
      <c r="C2999" s="303"/>
      <c r="D2999" s="305" t="s">
        <v>1478</v>
      </c>
      <c r="E2999" s="309">
        <v>14465321</v>
      </c>
      <c r="F2999" s="305">
        <v>72245806</v>
      </c>
      <c r="G2999" s="305" t="s">
        <v>1246</v>
      </c>
    </row>
    <row r="3000" spans="1:7" ht="15" hidden="1" thickBot="1">
      <c r="A3000" s="302">
        <v>45996</v>
      </c>
      <c r="B3000" s="303"/>
      <c r="C3000" s="309">
        <v>82334927</v>
      </c>
      <c r="D3000" s="305" t="s">
        <v>1376</v>
      </c>
      <c r="E3000" s="309">
        <v>14448631</v>
      </c>
      <c r="F3000" s="305">
        <v>0</v>
      </c>
      <c r="G3000" s="305" t="s">
        <v>1326</v>
      </c>
    </row>
    <row r="3001" spans="1:7" ht="15" hidden="1" thickBot="1">
      <c r="A3001" s="302">
        <v>45996</v>
      </c>
      <c r="B3001" s="303"/>
      <c r="C3001" s="309">
        <v>1157289</v>
      </c>
      <c r="D3001" s="305" t="s">
        <v>1611</v>
      </c>
      <c r="E3001" s="309">
        <v>96783558</v>
      </c>
      <c r="F3001" s="305">
        <v>0</v>
      </c>
      <c r="G3001" s="305" t="s">
        <v>1326</v>
      </c>
    </row>
    <row r="3002" spans="1:7" ht="15" hidden="1" thickBot="1">
      <c r="A3002" s="302">
        <v>45996</v>
      </c>
      <c r="B3002" s="303"/>
      <c r="C3002" s="309">
        <v>52863</v>
      </c>
      <c r="D3002" s="305" t="s">
        <v>1601</v>
      </c>
      <c r="E3002" s="309">
        <v>97940847</v>
      </c>
      <c r="F3002" s="305">
        <v>0</v>
      </c>
      <c r="G3002" s="305" t="s">
        <v>1326</v>
      </c>
    </row>
    <row r="3003" spans="1:7" ht="15" hidden="1" thickBot="1">
      <c r="A3003" s="302">
        <v>45996</v>
      </c>
      <c r="B3003" s="309">
        <v>10000000</v>
      </c>
      <c r="C3003" s="303"/>
      <c r="D3003" s="305" t="s">
        <v>1293</v>
      </c>
      <c r="E3003" s="309">
        <v>97993710</v>
      </c>
      <c r="F3003" s="305">
        <v>0</v>
      </c>
      <c r="G3003" s="305" t="s">
        <v>1246</v>
      </c>
    </row>
    <row r="3004" spans="1:7" ht="15" hidden="1" thickBot="1">
      <c r="A3004" s="302">
        <v>45996</v>
      </c>
      <c r="B3004" s="309">
        <v>3568</v>
      </c>
      <c r="C3004" s="303"/>
      <c r="D3004" s="305" t="s">
        <v>1707</v>
      </c>
      <c r="E3004" s="309">
        <v>85464238</v>
      </c>
      <c r="F3004" s="305">
        <v>0</v>
      </c>
      <c r="G3004" s="305" t="s">
        <v>1326</v>
      </c>
    </row>
    <row r="3005" spans="1:7" ht="15" hidden="1" thickBot="1">
      <c r="A3005" s="302">
        <v>45996</v>
      </c>
      <c r="B3005" s="309">
        <v>678</v>
      </c>
      <c r="C3005" s="303"/>
      <c r="D3005" s="305" t="s">
        <v>1708</v>
      </c>
      <c r="E3005" s="309">
        <v>85460670</v>
      </c>
      <c r="F3005" s="305">
        <v>0</v>
      </c>
      <c r="G3005" s="305" t="s">
        <v>1326</v>
      </c>
    </row>
    <row r="3006" spans="1:7" ht="15" hidden="1" thickBot="1">
      <c r="A3006" s="302">
        <v>46000</v>
      </c>
      <c r="B3006" s="303"/>
      <c r="C3006" s="309">
        <v>323512</v>
      </c>
      <c r="D3006" s="305" t="s">
        <v>1489</v>
      </c>
      <c r="E3006" s="309">
        <v>85459992</v>
      </c>
      <c r="F3006" s="305">
        <v>0</v>
      </c>
      <c r="G3006" s="305" t="s">
        <v>1248</v>
      </c>
    </row>
    <row r="3007" spans="1:7" ht="15" hidden="1" thickBot="1">
      <c r="A3007" s="302">
        <v>46000</v>
      </c>
      <c r="B3007" s="309">
        <v>1960001</v>
      </c>
      <c r="C3007" s="303"/>
      <c r="D3007" s="305" t="s">
        <v>1709</v>
      </c>
      <c r="E3007" s="309">
        <v>87730839</v>
      </c>
      <c r="F3007" s="305">
        <v>0</v>
      </c>
      <c r="G3007" s="305" t="s">
        <v>1246</v>
      </c>
    </row>
    <row r="3008" spans="1:7" ht="15" hidden="1" thickBot="1">
      <c r="A3008" s="302">
        <v>46000</v>
      </c>
      <c r="B3008" s="309">
        <v>300000</v>
      </c>
      <c r="C3008" s="303"/>
      <c r="D3008" s="305" t="s">
        <v>1413</v>
      </c>
      <c r="E3008" s="309">
        <v>85770838</v>
      </c>
      <c r="F3008" s="305">
        <v>0</v>
      </c>
      <c r="G3008" s="305" t="s">
        <v>1246</v>
      </c>
    </row>
    <row r="3009" spans="1:7" ht="15" hidden="1" thickBot="1">
      <c r="A3009" s="302">
        <v>46000</v>
      </c>
      <c r="B3009" s="309">
        <v>262871</v>
      </c>
      <c r="C3009" s="303"/>
      <c r="D3009" s="305" t="s">
        <v>1407</v>
      </c>
      <c r="E3009" s="309">
        <v>87993710</v>
      </c>
      <c r="F3009" s="305">
        <v>81394628</v>
      </c>
      <c r="G3009" s="305" t="s">
        <v>1246</v>
      </c>
    </row>
    <row r="3010" spans="1:7" ht="15" hidden="1" thickBot="1">
      <c r="A3010" s="302">
        <v>46000</v>
      </c>
      <c r="B3010" s="309">
        <v>6600</v>
      </c>
      <c r="C3010" s="303"/>
      <c r="D3010" s="305" t="s">
        <v>1478</v>
      </c>
      <c r="E3010" s="309">
        <v>85470838</v>
      </c>
      <c r="F3010" s="305">
        <v>72245806</v>
      </c>
      <c r="G3010" s="305" t="s">
        <v>1246</v>
      </c>
    </row>
    <row r="3011" spans="1:7" ht="15" hidden="1" thickBot="1">
      <c r="A3011" s="302">
        <v>46001</v>
      </c>
      <c r="B3011" s="303"/>
      <c r="C3011" s="309">
        <v>858000</v>
      </c>
      <c r="D3011" s="305" t="s">
        <v>1660</v>
      </c>
      <c r="E3011" s="309">
        <v>40886712</v>
      </c>
      <c r="F3011" s="305">
        <v>875000161</v>
      </c>
      <c r="G3011" s="305" t="s">
        <v>1246</v>
      </c>
    </row>
    <row r="3012" spans="1:7" ht="15" hidden="1" thickBot="1">
      <c r="A3012" s="302">
        <v>46001</v>
      </c>
      <c r="B3012" s="309">
        <v>14453775</v>
      </c>
      <c r="C3012" s="303"/>
      <c r="D3012" s="305" t="s">
        <v>1293</v>
      </c>
      <c r="E3012" s="309">
        <v>41744712</v>
      </c>
      <c r="F3012" s="305">
        <v>0</v>
      </c>
      <c r="G3012" s="305" t="s">
        <v>1246</v>
      </c>
    </row>
    <row r="3013" spans="1:7" ht="15" hidden="1" thickBot="1">
      <c r="A3013" s="302">
        <v>46001</v>
      </c>
      <c r="B3013" s="309">
        <v>6771413</v>
      </c>
      <c r="C3013" s="303"/>
      <c r="D3013" s="305" t="s">
        <v>1615</v>
      </c>
      <c r="E3013" s="309">
        <v>80598275</v>
      </c>
      <c r="F3013" s="305">
        <v>0</v>
      </c>
      <c r="G3013" s="305" t="s">
        <v>1246</v>
      </c>
    </row>
    <row r="3014" spans="1:7" ht="15" hidden="1" thickBot="1">
      <c r="A3014" s="302">
        <v>46001</v>
      </c>
      <c r="B3014" s="309">
        <v>5920512</v>
      </c>
      <c r="C3014" s="303"/>
      <c r="D3014" s="305" t="s">
        <v>1302</v>
      </c>
      <c r="E3014" s="309">
        <v>50268213</v>
      </c>
      <c r="F3014" s="305">
        <v>25709179</v>
      </c>
      <c r="G3014" s="305" t="s">
        <v>1246</v>
      </c>
    </row>
    <row r="3015" spans="1:7" ht="15" hidden="1" thickBot="1">
      <c r="A3015" s="302">
        <v>46001</v>
      </c>
      <c r="B3015" s="309">
        <v>5595827</v>
      </c>
      <c r="C3015" s="303"/>
      <c r="D3015" s="305" t="s">
        <v>1302</v>
      </c>
      <c r="E3015" s="309">
        <v>60394105</v>
      </c>
      <c r="F3015" s="305">
        <v>25709179</v>
      </c>
      <c r="G3015" s="305" t="s">
        <v>1246</v>
      </c>
    </row>
    <row r="3016" spans="1:7" ht="15" hidden="1" thickBot="1">
      <c r="A3016" s="302">
        <v>46001</v>
      </c>
      <c r="B3016" s="309">
        <v>4446753</v>
      </c>
      <c r="C3016" s="303"/>
      <c r="D3016" s="305" t="s">
        <v>1303</v>
      </c>
      <c r="E3016" s="309">
        <v>64840858</v>
      </c>
      <c r="F3016" s="305">
        <v>0</v>
      </c>
      <c r="G3016" s="305" t="s">
        <v>1246</v>
      </c>
    </row>
    <row r="3017" spans="1:7" ht="15" hidden="1" thickBot="1">
      <c r="A3017" s="302">
        <v>46001</v>
      </c>
      <c r="B3017" s="309">
        <v>3456819</v>
      </c>
      <c r="C3017" s="303"/>
      <c r="D3017" s="305" t="s">
        <v>1302</v>
      </c>
      <c r="E3017" s="309">
        <v>85783504</v>
      </c>
      <c r="F3017" s="305">
        <v>25709179</v>
      </c>
      <c r="G3017" s="305" t="s">
        <v>1246</v>
      </c>
    </row>
    <row r="3018" spans="1:7" ht="15" hidden="1" thickBot="1">
      <c r="A3018" s="302">
        <v>46001</v>
      </c>
      <c r="B3018" s="309">
        <v>3250246</v>
      </c>
      <c r="C3018" s="303"/>
      <c r="D3018" s="305" t="s">
        <v>1302</v>
      </c>
      <c r="E3018" s="309">
        <v>73136921</v>
      </c>
      <c r="F3018" s="305">
        <v>25709179</v>
      </c>
      <c r="G3018" s="305" t="s">
        <v>1246</v>
      </c>
    </row>
    <row r="3019" spans="1:7" ht="15" hidden="1" thickBot="1">
      <c r="A3019" s="302">
        <v>46001</v>
      </c>
      <c r="B3019" s="309">
        <v>3159978</v>
      </c>
      <c r="C3019" s="303"/>
      <c r="D3019" s="305" t="s">
        <v>1302</v>
      </c>
      <c r="E3019" s="309">
        <v>69886675</v>
      </c>
      <c r="F3019" s="305">
        <v>25709179</v>
      </c>
      <c r="G3019" s="305" t="s">
        <v>1246</v>
      </c>
    </row>
    <row r="3020" spans="1:7" ht="15" hidden="1" thickBot="1">
      <c r="A3020" s="302">
        <v>46001</v>
      </c>
      <c r="B3020" s="309">
        <v>2165800</v>
      </c>
      <c r="C3020" s="303"/>
      <c r="D3020" s="305" t="s">
        <v>1323</v>
      </c>
      <c r="E3020" s="309">
        <v>52434013</v>
      </c>
      <c r="F3020" s="305">
        <v>68189330</v>
      </c>
      <c r="G3020" s="305" t="s">
        <v>1246</v>
      </c>
    </row>
    <row r="3021" spans="1:7" ht="15" hidden="1" thickBot="1">
      <c r="A3021" s="302">
        <v>46001</v>
      </c>
      <c r="B3021" s="309">
        <v>1728410</v>
      </c>
      <c r="C3021" s="303"/>
      <c r="D3021" s="305" t="s">
        <v>1302</v>
      </c>
      <c r="E3021" s="309">
        <v>82326685</v>
      </c>
      <c r="F3021" s="305">
        <v>25709179</v>
      </c>
      <c r="G3021" s="305" t="s">
        <v>1246</v>
      </c>
    </row>
    <row r="3022" spans="1:7" ht="15" hidden="1" thickBot="1">
      <c r="A3022" s="302">
        <v>46001</v>
      </c>
      <c r="B3022" s="309">
        <v>1728410</v>
      </c>
      <c r="C3022" s="303"/>
      <c r="D3022" s="305" t="s">
        <v>1302</v>
      </c>
      <c r="E3022" s="309">
        <v>54798278</v>
      </c>
      <c r="F3022" s="305">
        <v>25709179</v>
      </c>
      <c r="G3022" s="305" t="s">
        <v>1246</v>
      </c>
    </row>
    <row r="3023" spans="1:7" ht="15" hidden="1" thickBot="1">
      <c r="A3023" s="302">
        <v>46001</v>
      </c>
      <c r="B3023" s="309">
        <v>790600</v>
      </c>
      <c r="C3023" s="303"/>
      <c r="D3023" s="305" t="s">
        <v>1312</v>
      </c>
      <c r="E3023" s="309">
        <v>43707203</v>
      </c>
      <c r="F3023" s="305">
        <v>0</v>
      </c>
      <c r="G3023" s="305" t="s">
        <v>1246</v>
      </c>
    </row>
    <row r="3024" spans="1:7" ht="15" hidden="1" thickBot="1">
      <c r="A3024" s="302">
        <v>46001</v>
      </c>
      <c r="B3024" s="309">
        <v>689941</v>
      </c>
      <c r="C3024" s="303"/>
      <c r="D3024" s="305" t="s">
        <v>1319</v>
      </c>
      <c r="E3024" s="309">
        <v>73826862</v>
      </c>
      <c r="F3024" s="305">
        <v>25536754</v>
      </c>
      <c r="G3024" s="305" t="s">
        <v>1246</v>
      </c>
    </row>
    <row r="3025" spans="1:7" ht="15" hidden="1" thickBot="1">
      <c r="A3025" s="302">
        <v>46001</v>
      </c>
      <c r="B3025" s="309">
        <v>640498</v>
      </c>
      <c r="C3025" s="303"/>
      <c r="D3025" s="305" t="s">
        <v>1445</v>
      </c>
      <c r="E3025" s="309">
        <v>44347701</v>
      </c>
      <c r="F3025" s="305">
        <v>66717542</v>
      </c>
      <c r="G3025" s="305" t="s">
        <v>1246</v>
      </c>
    </row>
    <row r="3026" spans="1:7" ht="15" hidden="1" thickBot="1">
      <c r="A3026" s="302">
        <v>46001</v>
      </c>
      <c r="B3026" s="309">
        <v>635855</v>
      </c>
      <c r="C3026" s="303"/>
      <c r="D3026" s="305" t="s">
        <v>1380</v>
      </c>
      <c r="E3026" s="309">
        <v>53069868</v>
      </c>
      <c r="F3026" s="305">
        <v>62241071</v>
      </c>
      <c r="G3026" s="305" t="s">
        <v>1246</v>
      </c>
    </row>
    <row r="3027" spans="1:7" ht="15" hidden="1" thickBot="1">
      <c r="A3027" s="302">
        <v>46001</v>
      </c>
      <c r="B3027" s="309">
        <v>625691</v>
      </c>
      <c r="C3027" s="303"/>
      <c r="D3027" s="305" t="s">
        <v>1312</v>
      </c>
      <c r="E3027" s="309">
        <v>42109103</v>
      </c>
      <c r="F3027" s="305">
        <v>0</v>
      </c>
      <c r="G3027" s="305" t="s">
        <v>1246</v>
      </c>
    </row>
    <row r="3028" spans="1:7" ht="15" hidden="1" thickBot="1">
      <c r="A3028" s="302">
        <v>46001</v>
      </c>
      <c r="B3028" s="309">
        <v>608600</v>
      </c>
      <c r="C3028" s="303"/>
      <c r="D3028" s="305" t="s">
        <v>1312</v>
      </c>
      <c r="E3028" s="309">
        <v>42717703</v>
      </c>
      <c r="F3028" s="305">
        <v>0</v>
      </c>
      <c r="G3028" s="305" t="s">
        <v>1246</v>
      </c>
    </row>
    <row r="3029" spans="1:7" ht="15" hidden="1" thickBot="1">
      <c r="A3029" s="302">
        <v>46001</v>
      </c>
      <c r="B3029" s="309">
        <v>599700</v>
      </c>
      <c r="C3029" s="303"/>
      <c r="D3029" s="305" t="s">
        <v>1312</v>
      </c>
      <c r="E3029" s="309">
        <v>66010258</v>
      </c>
      <c r="F3029" s="305">
        <v>0</v>
      </c>
      <c r="G3029" s="305" t="s">
        <v>1246</v>
      </c>
    </row>
    <row r="3030" spans="1:7" ht="15" hidden="1" thickBot="1">
      <c r="A3030" s="302">
        <v>46001</v>
      </c>
      <c r="B3030" s="309">
        <v>596700</v>
      </c>
      <c r="C3030" s="303"/>
      <c r="D3030" s="305" t="s">
        <v>1312</v>
      </c>
      <c r="E3030" s="309">
        <v>41483412</v>
      </c>
      <c r="F3030" s="305">
        <v>0</v>
      </c>
      <c r="G3030" s="305" t="s">
        <v>1246</v>
      </c>
    </row>
    <row r="3031" spans="1:7" ht="15" hidden="1" thickBot="1">
      <c r="A3031" s="302">
        <v>46001</v>
      </c>
      <c r="B3031" s="309">
        <v>379800</v>
      </c>
      <c r="C3031" s="303"/>
      <c r="D3031" s="305" t="s">
        <v>1312</v>
      </c>
      <c r="E3031" s="309">
        <v>65220658</v>
      </c>
      <c r="F3031" s="305">
        <v>0</v>
      </c>
      <c r="G3031" s="305" t="s">
        <v>1246</v>
      </c>
    </row>
    <row r="3032" spans="1:7" ht="15" hidden="1" thickBot="1">
      <c r="A3032" s="302">
        <v>46001</v>
      </c>
      <c r="B3032" s="309">
        <v>326976</v>
      </c>
      <c r="C3032" s="303"/>
      <c r="D3032" s="305" t="s">
        <v>1435</v>
      </c>
      <c r="E3032" s="309">
        <v>66726697</v>
      </c>
      <c r="F3032" s="305">
        <v>0</v>
      </c>
      <c r="G3032" s="305" t="s">
        <v>1246</v>
      </c>
    </row>
    <row r="3033" spans="1:7" ht="15" hidden="1" thickBot="1">
      <c r="A3033" s="302">
        <v>46001</v>
      </c>
      <c r="B3033" s="309">
        <v>321502</v>
      </c>
      <c r="C3033" s="303"/>
      <c r="D3033" s="305" t="s">
        <v>1498</v>
      </c>
      <c r="E3033" s="309">
        <v>66331760</v>
      </c>
      <c r="F3033" s="305">
        <v>0</v>
      </c>
      <c r="G3033" s="305" t="s">
        <v>1246</v>
      </c>
    </row>
    <row r="3034" spans="1:7" ht="15" hidden="1" thickBot="1">
      <c r="A3034" s="302">
        <v>46001</v>
      </c>
      <c r="B3034" s="309">
        <v>198900</v>
      </c>
      <c r="C3034" s="303"/>
      <c r="D3034" s="305" t="s">
        <v>1312</v>
      </c>
      <c r="E3034" s="309">
        <v>42916603</v>
      </c>
      <c r="F3034" s="305">
        <v>0</v>
      </c>
      <c r="G3034" s="305" t="s">
        <v>1246</v>
      </c>
    </row>
    <row r="3035" spans="1:7" ht="15" hidden="1" thickBot="1">
      <c r="A3035" s="302">
        <v>46001</v>
      </c>
      <c r="B3035" s="309">
        <v>189900</v>
      </c>
      <c r="C3035" s="303"/>
      <c r="D3035" s="305" t="s">
        <v>1312</v>
      </c>
      <c r="E3035" s="309">
        <v>65410558</v>
      </c>
      <c r="F3035" s="305">
        <v>0</v>
      </c>
      <c r="G3035" s="305" t="s">
        <v>1246</v>
      </c>
    </row>
    <row r="3036" spans="1:7" ht="15" hidden="1" thickBot="1">
      <c r="A3036" s="302">
        <v>46001</v>
      </c>
      <c r="B3036" s="309">
        <v>67961</v>
      </c>
      <c r="C3036" s="303"/>
      <c r="D3036" s="305" t="s">
        <v>1498</v>
      </c>
      <c r="E3036" s="309">
        <v>66399721</v>
      </c>
      <c r="F3036" s="305">
        <v>0</v>
      </c>
      <c r="G3036" s="305" t="s">
        <v>1246</v>
      </c>
    </row>
    <row r="3037" spans="1:7" ht="15" hidden="1" thickBot="1">
      <c r="A3037" s="302">
        <v>46002</v>
      </c>
      <c r="B3037" s="303"/>
      <c r="C3037" s="309">
        <v>50000000</v>
      </c>
      <c r="D3037" s="305" t="s">
        <v>1426</v>
      </c>
      <c r="E3037" s="309">
        <v>60607331</v>
      </c>
      <c r="F3037" s="305">
        <v>0</v>
      </c>
      <c r="G3037" s="305" t="s">
        <v>1246</v>
      </c>
    </row>
    <row r="3038" spans="1:7" ht="15" hidden="1" thickBot="1">
      <c r="A3038" s="302">
        <v>46002</v>
      </c>
      <c r="B3038" s="303"/>
      <c r="C3038" s="309">
        <v>50000000</v>
      </c>
      <c r="D3038" s="305" t="s">
        <v>1426</v>
      </c>
      <c r="E3038" s="309">
        <v>110607331</v>
      </c>
      <c r="F3038" s="305">
        <v>0</v>
      </c>
      <c r="G3038" s="305" t="s">
        <v>1246</v>
      </c>
    </row>
    <row r="3039" spans="1:7" ht="15" hidden="1" thickBot="1">
      <c r="A3039" s="302">
        <v>46002</v>
      </c>
      <c r="B3039" s="303"/>
      <c r="C3039" s="309">
        <v>33316394</v>
      </c>
      <c r="D3039" s="305" t="s">
        <v>1426</v>
      </c>
      <c r="E3039" s="309">
        <v>27290937</v>
      </c>
      <c r="F3039" s="305">
        <v>0</v>
      </c>
      <c r="G3039" s="305" t="s">
        <v>1246</v>
      </c>
    </row>
    <row r="3040" spans="1:7" ht="15" hidden="1" thickBot="1">
      <c r="A3040" s="302">
        <v>46002</v>
      </c>
      <c r="B3040" s="309">
        <v>10000000</v>
      </c>
      <c r="C3040" s="303"/>
      <c r="D3040" s="305" t="s">
        <v>1372</v>
      </c>
      <c r="E3040" s="309">
        <v>159912731</v>
      </c>
      <c r="F3040" s="305">
        <v>452688408</v>
      </c>
      <c r="G3040" s="305" t="s">
        <v>1246</v>
      </c>
    </row>
    <row r="3041" spans="1:7" ht="15" hidden="1" thickBot="1">
      <c r="A3041" s="302">
        <v>46002</v>
      </c>
      <c r="B3041" s="309">
        <v>300000</v>
      </c>
      <c r="C3041" s="303"/>
      <c r="D3041" s="305" t="s">
        <v>1413</v>
      </c>
      <c r="E3041" s="309">
        <v>160592131</v>
      </c>
      <c r="F3041" s="305">
        <v>0</v>
      </c>
      <c r="G3041" s="305" t="s">
        <v>1246</v>
      </c>
    </row>
    <row r="3042" spans="1:7" ht="15" hidden="1" thickBot="1">
      <c r="A3042" s="302">
        <v>46002</v>
      </c>
      <c r="B3042" s="309">
        <v>200000</v>
      </c>
      <c r="C3042" s="303"/>
      <c r="D3042" s="305" t="s">
        <v>1441</v>
      </c>
      <c r="E3042" s="309">
        <v>160292131</v>
      </c>
      <c r="F3042" s="305">
        <v>0</v>
      </c>
      <c r="G3042" s="305" t="s">
        <v>1246</v>
      </c>
    </row>
    <row r="3043" spans="1:7" ht="15" hidden="1" thickBot="1">
      <c r="A3043" s="302">
        <v>46002</v>
      </c>
      <c r="B3043" s="309">
        <v>150000</v>
      </c>
      <c r="C3043" s="303"/>
      <c r="D3043" s="305" t="s">
        <v>1710</v>
      </c>
      <c r="E3043" s="309">
        <v>160062731</v>
      </c>
      <c r="F3043" s="305">
        <v>0</v>
      </c>
      <c r="G3043" s="305" t="s">
        <v>1246</v>
      </c>
    </row>
    <row r="3044" spans="1:7" ht="15" hidden="1" thickBot="1">
      <c r="A3044" s="302">
        <v>46002</v>
      </c>
      <c r="B3044" s="309">
        <v>20400</v>
      </c>
      <c r="C3044" s="303"/>
      <c r="D3044" s="305" t="s">
        <v>1445</v>
      </c>
      <c r="E3044" s="309">
        <v>160092131</v>
      </c>
      <c r="F3044" s="305">
        <v>66717542</v>
      </c>
      <c r="G3044" s="305" t="s">
        <v>1246</v>
      </c>
    </row>
    <row r="3045" spans="1:7" ht="15" hidden="1" thickBot="1">
      <c r="A3045" s="302">
        <v>46002</v>
      </c>
      <c r="B3045" s="309">
        <v>15200</v>
      </c>
      <c r="C3045" s="303"/>
      <c r="D3045" s="305" t="s">
        <v>1704</v>
      </c>
      <c r="E3045" s="309">
        <v>160607331</v>
      </c>
      <c r="F3045" s="305">
        <v>0</v>
      </c>
      <c r="G3045" s="305" t="s">
        <v>1246</v>
      </c>
    </row>
    <row r="3046" spans="1:7" ht="15" hidden="1" thickBot="1">
      <c r="A3046" s="302">
        <v>46002</v>
      </c>
      <c r="B3046" s="309">
        <v>9000</v>
      </c>
      <c r="C3046" s="303"/>
      <c r="D3046" s="305" t="s">
        <v>1495</v>
      </c>
      <c r="E3046" s="309">
        <v>160071731</v>
      </c>
      <c r="F3046" s="305">
        <v>0</v>
      </c>
      <c r="G3046" s="305" t="s">
        <v>1246</v>
      </c>
    </row>
    <row r="3047" spans="1:7" ht="15" hidden="1" thickBot="1">
      <c r="A3047" s="302">
        <v>46003</v>
      </c>
      <c r="B3047" s="309">
        <v>6480000</v>
      </c>
      <c r="C3047" s="303"/>
      <c r="D3047" s="305" t="s">
        <v>1711</v>
      </c>
      <c r="E3047" s="309">
        <v>134002542</v>
      </c>
      <c r="F3047" s="305">
        <v>0</v>
      </c>
      <c r="G3047" s="305" t="s">
        <v>1246</v>
      </c>
    </row>
    <row r="3048" spans="1:7" ht="15" hidden="1" thickBot="1">
      <c r="A3048" s="302">
        <v>46003</v>
      </c>
      <c r="B3048" s="309">
        <v>6000000</v>
      </c>
      <c r="C3048" s="303"/>
      <c r="D3048" s="305" t="s">
        <v>1711</v>
      </c>
      <c r="E3048" s="309">
        <v>127222542</v>
      </c>
      <c r="F3048" s="305">
        <v>0</v>
      </c>
      <c r="G3048" s="305" t="s">
        <v>1246</v>
      </c>
    </row>
    <row r="3049" spans="1:7" ht="15" hidden="1" thickBot="1">
      <c r="A3049" s="302">
        <v>46003</v>
      </c>
      <c r="B3049" s="309">
        <v>6000000</v>
      </c>
      <c r="C3049" s="303"/>
      <c r="D3049" s="305" t="s">
        <v>1711</v>
      </c>
      <c r="E3049" s="309">
        <v>121222542</v>
      </c>
      <c r="F3049" s="305">
        <v>0</v>
      </c>
      <c r="G3049" s="305" t="s">
        <v>1246</v>
      </c>
    </row>
    <row r="3050" spans="1:7" ht="15" hidden="1" thickBot="1">
      <c r="A3050" s="302">
        <v>46003</v>
      </c>
      <c r="B3050" s="309">
        <v>4413769</v>
      </c>
      <c r="C3050" s="303"/>
      <c r="D3050" s="305" t="s">
        <v>1567</v>
      </c>
      <c r="E3050" s="309">
        <v>149912731</v>
      </c>
      <c r="F3050" s="305">
        <v>399253107</v>
      </c>
      <c r="G3050" s="305" t="s">
        <v>1246</v>
      </c>
    </row>
    <row r="3051" spans="1:7" ht="15" hidden="1" thickBot="1">
      <c r="A3051" s="302">
        <v>46003</v>
      </c>
      <c r="B3051" s="309">
        <v>4256246</v>
      </c>
      <c r="C3051" s="303"/>
      <c r="D3051" s="305" t="s">
        <v>1302</v>
      </c>
      <c r="E3051" s="309">
        <v>143485577</v>
      </c>
      <c r="F3051" s="305">
        <v>25709179</v>
      </c>
      <c r="G3051" s="305" t="s">
        <v>1246</v>
      </c>
    </row>
    <row r="3052" spans="1:7" ht="15" hidden="1" thickBot="1">
      <c r="A3052" s="302">
        <v>46003</v>
      </c>
      <c r="B3052" s="309">
        <v>3906789</v>
      </c>
      <c r="C3052" s="303"/>
      <c r="D3052" s="305" t="s">
        <v>1302</v>
      </c>
      <c r="E3052" s="309">
        <v>139229331</v>
      </c>
      <c r="F3052" s="305">
        <v>25709179</v>
      </c>
      <c r="G3052" s="305" t="s">
        <v>1246</v>
      </c>
    </row>
    <row r="3053" spans="1:7" ht="15" hidden="1" thickBot="1">
      <c r="A3053" s="302">
        <v>46003</v>
      </c>
      <c r="B3053" s="309">
        <v>1320000</v>
      </c>
      <c r="C3053" s="303"/>
      <c r="D3053" s="305" t="s">
        <v>1300</v>
      </c>
      <c r="E3053" s="309">
        <v>135322542</v>
      </c>
      <c r="F3053" s="305">
        <v>0</v>
      </c>
      <c r="G3053" s="305" t="s">
        <v>1246</v>
      </c>
    </row>
    <row r="3054" spans="1:7" ht="15" hidden="1" thickBot="1">
      <c r="A3054" s="302">
        <v>46003</v>
      </c>
      <c r="B3054" s="309">
        <v>722241</v>
      </c>
      <c r="C3054" s="303"/>
      <c r="D3054" s="305" t="s">
        <v>1310</v>
      </c>
      <c r="E3054" s="309">
        <v>144925245</v>
      </c>
      <c r="F3054" s="305">
        <v>71728390</v>
      </c>
      <c r="G3054" s="305" t="s">
        <v>1246</v>
      </c>
    </row>
    <row r="3055" spans="1:7" ht="15" hidden="1" thickBot="1">
      <c r="A3055" s="302">
        <v>46003</v>
      </c>
      <c r="B3055" s="309">
        <v>573717</v>
      </c>
      <c r="C3055" s="303"/>
      <c r="D3055" s="305" t="s">
        <v>1310</v>
      </c>
      <c r="E3055" s="309">
        <v>145498962</v>
      </c>
      <c r="F3055" s="305">
        <v>71728390</v>
      </c>
      <c r="G3055" s="305" t="s">
        <v>1246</v>
      </c>
    </row>
    <row r="3056" spans="1:7" ht="15" hidden="1" thickBot="1">
      <c r="A3056" s="302">
        <v>46003</v>
      </c>
      <c r="B3056" s="309">
        <v>449705</v>
      </c>
      <c r="C3056" s="303"/>
      <c r="D3056" s="305" t="s">
        <v>1310</v>
      </c>
      <c r="E3056" s="309">
        <v>143935282</v>
      </c>
      <c r="F3056" s="305">
        <v>71728390</v>
      </c>
      <c r="G3056" s="305" t="s">
        <v>1246</v>
      </c>
    </row>
    <row r="3057" spans="1:7" ht="15" thickBot="1">
      <c r="A3057" s="302">
        <v>46003</v>
      </c>
      <c r="B3057" s="309">
        <v>300000</v>
      </c>
      <c r="C3057" s="303"/>
      <c r="D3057" s="305" t="s">
        <v>1473</v>
      </c>
      <c r="E3057" s="309">
        <v>127522542</v>
      </c>
      <c r="F3057" s="305">
        <v>0</v>
      </c>
      <c r="G3057" s="305" t="s">
        <v>1246</v>
      </c>
    </row>
    <row r="3058" spans="1:7" hidden="1">
      <c r="A3058" s="302">
        <v>46003</v>
      </c>
      <c r="B3058" s="309">
        <v>90475</v>
      </c>
      <c r="C3058" s="303"/>
      <c r="D3058" s="305" t="s">
        <v>1310</v>
      </c>
      <c r="E3058" s="309">
        <v>144203004</v>
      </c>
      <c r="F3058" s="305">
        <v>71728390</v>
      </c>
      <c r="G3058" s="305" t="s">
        <v>1246</v>
      </c>
    </row>
    <row r="3059" spans="1:7" hidden="1">
      <c r="A3059" s="302">
        <v>46003</v>
      </c>
      <c r="B3059" s="309">
        <v>90475</v>
      </c>
      <c r="C3059" s="303"/>
      <c r="D3059" s="305" t="s">
        <v>1310</v>
      </c>
      <c r="E3059" s="309">
        <v>144025757</v>
      </c>
      <c r="F3059" s="305">
        <v>71728390</v>
      </c>
      <c r="G3059" s="305" t="s">
        <v>1246</v>
      </c>
    </row>
    <row r="3060" spans="1:7" hidden="1">
      <c r="A3060" s="302">
        <v>46003</v>
      </c>
      <c r="B3060" s="309">
        <v>86772</v>
      </c>
      <c r="C3060" s="303"/>
      <c r="D3060" s="305" t="s">
        <v>1310</v>
      </c>
      <c r="E3060" s="309">
        <v>144112529</v>
      </c>
      <c r="F3060" s="305">
        <v>71728390</v>
      </c>
      <c r="G3060" s="305" t="s">
        <v>1246</v>
      </c>
    </row>
    <row r="3061" spans="1:7" hidden="1">
      <c r="A3061" s="302">
        <v>46006</v>
      </c>
      <c r="B3061" s="309">
        <v>15000000</v>
      </c>
      <c r="C3061" s="303"/>
      <c r="D3061" s="305" t="s">
        <v>1293</v>
      </c>
      <c r="E3061" s="309">
        <v>115222542</v>
      </c>
      <c r="F3061" s="305">
        <v>0</v>
      </c>
      <c r="G3061" s="305" t="s">
        <v>1246</v>
      </c>
    </row>
    <row r="3062" spans="1:7" hidden="1">
      <c r="A3062" s="302">
        <v>46006</v>
      </c>
      <c r="B3062" s="309">
        <v>4712400</v>
      </c>
      <c r="C3062" s="303"/>
      <c r="D3062" s="305" t="s">
        <v>1712</v>
      </c>
      <c r="E3062" s="309">
        <v>95825687</v>
      </c>
      <c r="F3062" s="305">
        <v>0</v>
      </c>
      <c r="G3062" s="305" t="s">
        <v>1246</v>
      </c>
    </row>
    <row r="3063" spans="1:7" hidden="1">
      <c r="A3063" s="302">
        <v>46006</v>
      </c>
      <c r="B3063" s="309">
        <v>2972951</v>
      </c>
      <c r="C3063" s="303"/>
      <c r="D3063" s="305" t="s">
        <v>1302</v>
      </c>
      <c r="E3063" s="309">
        <v>98888588</v>
      </c>
      <c r="F3063" s="305">
        <v>25709179</v>
      </c>
      <c r="G3063" s="305" t="s">
        <v>1246</v>
      </c>
    </row>
    <row r="3064" spans="1:7" hidden="1">
      <c r="A3064" s="302">
        <v>46006</v>
      </c>
      <c r="B3064" s="309">
        <v>1631991</v>
      </c>
      <c r="C3064" s="303"/>
      <c r="D3064" s="305" t="s">
        <v>1302</v>
      </c>
      <c r="E3064" s="309">
        <v>89788904</v>
      </c>
      <c r="F3064" s="305">
        <v>25709179</v>
      </c>
      <c r="G3064" s="305" t="s">
        <v>1246</v>
      </c>
    </row>
    <row r="3065" spans="1:7" hidden="1">
      <c r="A3065" s="302">
        <v>46006</v>
      </c>
      <c r="B3065" s="309">
        <v>1333954</v>
      </c>
      <c r="C3065" s="303"/>
      <c r="D3065" s="305" t="s">
        <v>1467</v>
      </c>
      <c r="E3065" s="309">
        <v>100222542</v>
      </c>
      <c r="F3065" s="305">
        <v>4846885</v>
      </c>
      <c r="G3065" s="305" t="s">
        <v>1246</v>
      </c>
    </row>
    <row r="3066" spans="1:7" hidden="1">
      <c r="A3066" s="302">
        <v>46006</v>
      </c>
      <c r="B3066" s="309">
        <v>1200000</v>
      </c>
      <c r="C3066" s="303"/>
      <c r="D3066" s="305" t="s">
        <v>1713</v>
      </c>
      <c r="E3066" s="309">
        <v>86584979</v>
      </c>
      <c r="F3066" s="305">
        <v>0</v>
      </c>
      <c r="G3066" s="305" t="s">
        <v>1326</v>
      </c>
    </row>
    <row r="3067" spans="1:7" hidden="1">
      <c r="A3067" s="302">
        <v>46006</v>
      </c>
      <c r="B3067" s="309">
        <v>988407</v>
      </c>
      <c r="C3067" s="303"/>
      <c r="D3067" s="305" t="s">
        <v>1303</v>
      </c>
      <c r="E3067" s="309">
        <v>91113287</v>
      </c>
      <c r="F3067" s="305">
        <v>0</v>
      </c>
      <c r="G3067" s="305" t="s">
        <v>1246</v>
      </c>
    </row>
    <row r="3068" spans="1:7" hidden="1">
      <c r="A3068" s="302">
        <v>46006</v>
      </c>
      <c r="B3068" s="309">
        <v>605251</v>
      </c>
      <c r="C3068" s="303"/>
      <c r="D3068" s="305" t="s">
        <v>1500</v>
      </c>
      <c r="E3068" s="309">
        <v>87190230</v>
      </c>
      <c r="F3068" s="305">
        <v>0</v>
      </c>
      <c r="G3068" s="305" t="s">
        <v>1246</v>
      </c>
    </row>
    <row r="3069" spans="1:7" hidden="1">
      <c r="A3069" s="302">
        <v>46006</v>
      </c>
      <c r="B3069" s="309">
        <v>515508</v>
      </c>
      <c r="C3069" s="303"/>
      <c r="D3069" s="305" t="s">
        <v>1714</v>
      </c>
      <c r="E3069" s="309">
        <v>88041714</v>
      </c>
      <c r="F3069" s="305">
        <v>0</v>
      </c>
      <c r="G3069" s="305" t="s">
        <v>1246</v>
      </c>
    </row>
    <row r="3070" spans="1:7" hidden="1">
      <c r="A3070" s="302">
        <v>46006</v>
      </c>
      <c r="B3070" s="309">
        <v>335976</v>
      </c>
      <c r="C3070" s="303"/>
      <c r="D3070" s="305" t="s">
        <v>1498</v>
      </c>
      <c r="E3070" s="309">
        <v>90124880</v>
      </c>
      <c r="F3070" s="305">
        <v>0</v>
      </c>
      <c r="G3070" s="305" t="s">
        <v>1246</v>
      </c>
    </row>
    <row r="3071" spans="1:7" hidden="1">
      <c r="A3071" s="302">
        <v>46006</v>
      </c>
      <c r="B3071" s="309">
        <v>335976</v>
      </c>
      <c r="C3071" s="303"/>
      <c r="D3071" s="305" t="s">
        <v>1498</v>
      </c>
      <c r="E3071" s="309">
        <v>87526206</v>
      </c>
      <c r="F3071" s="305">
        <v>0</v>
      </c>
      <c r="G3071" s="305" t="s">
        <v>1246</v>
      </c>
    </row>
    <row r="3072" spans="1:7" hidden="1">
      <c r="A3072" s="302">
        <v>46006</v>
      </c>
      <c r="B3072" s="309">
        <v>115199</v>
      </c>
      <c r="C3072" s="303"/>
      <c r="D3072" s="305" t="s">
        <v>1387</v>
      </c>
      <c r="E3072" s="309">
        <v>88156913</v>
      </c>
      <c r="F3072" s="305">
        <v>1702947</v>
      </c>
      <c r="G3072" s="305" t="s">
        <v>1246</v>
      </c>
    </row>
    <row r="3073" spans="1:7" hidden="1">
      <c r="A3073" s="302">
        <v>46006</v>
      </c>
      <c r="B3073" s="309">
        <v>89950</v>
      </c>
      <c r="C3073" s="303"/>
      <c r="D3073" s="305" t="s">
        <v>1506</v>
      </c>
      <c r="E3073" s="309">
        <v>95915637</v>
      </c>
      <c r="F3073" s="305">
        <v>0</v>
      </c>
      <c r="G3073" s="305" t="s">
        <v>1246</v>
      </c>
    </row>
    <row r="3074" spans="1:7" hidden="1">
      <c r="A3074" s="302">
        <v>46007</v>
      </c>
      <c r="B3074" s="309">
        <v>12731</v>
      </c>
      <c r="C3074" s="303"/>
      <c r="D3074" s="305" t="s">
        <v>1631</v>
      </c>
      <c r="E3074" s="309">
        <v>85384979</v>
      </c>
      <c r="F3074" s="305">
        <v>0</v>
      </c>
      <c r="G3074" s="305" t="s">
        <v>1246</v>
      </c>
    </row>
    <row r="3075" spans="1:7" hidden="1">
      <c r="A3075" s="302">
        <v>46008</v>
      </c>
      <c r="B3075" s="309">
        <v>5653283</v>
      </c>
      <c r="C3075" s="303"/>
      <c r="D3075" s="305" t="s">
        <v>1302</v>
      </c>
      <c r="E3075" s="309">
        <v>79403492</v>
      </c>
      <c r="F3075" s="305">
        <v>25709179</v>
      </c>
      <c r="G3075" s="305" t="s">
        <v>1246</v>
      </c>
    </row>
    <row r="3076" spans="1:7" hidden="1">
      <c r="A3076" s="302">
        <v>46008</v>
      </c>
      <c r="B3076" s="309">
        <v>1093951</v>
      </c>
      <c r="C3076" s="303"/>
      <c r="D3076" s="305" t="s">
        <v>1468</v>
      </c>
      <c r="E3076" s="309">
        <v>73750209</v>
      </c>
      <c r="F3076" s="305">
        <v>0</v>
      </c>
      <c r="G3076" s="305" t="s">
        <v>1246</v>
      </c>
    </row>
    <row r="3077" spans="1:7" hidden="1">
      <c r="A3077" s="302">
        <v>46008</v>
      </c>
      <c r="B3077" s="309">
        <v>998046</v>
      </c>
      <c r="C3077" s="303"/>
      <c r="D3077" s="305" t="s">
        <v>1319</v>
      </c>
      <c r="E3077" s="309">
        <v>71306671</v>
      </c>
      <c r="F3077" s="305">
        <v>25536754</v>
      </c>
      <c r="G3077" s="305" t="s">
        <v>1246</v>
      </c>
    </row>
    <row r="3078" spans="1:7" hidden="1">
      <c r="A3078" s="302">
        <v>46008</v>
      </c>
      <c r="B3078" s="309">
        <v>954918</v>
      </c>
      <c r="C3078" s="303"/>
      <c r="D3078" s="305" t="s">
        <v>1302</v>
      </c>
      <c r="E3078" s="309">
        <v>81372281</v>
      </c>
      <c r="F3078" s="305">
        <v>25709179</v>
      </c>
      <c r="G3078" s="305" t="s">
        <v>1246</v>
      </c>
    </row>
    <row r="3079" spans="1:7" hidden="1">
      <c r="A3079" s="302">
        <v>46008</v>
      </c>
      <c r="B3079" s="309">
        <v>954918</v>
      </c>
      <c r="C3079" s="303"/>
      <c r="D3079" s="305" t="s">
        <v>1302</v>
      </c>
      <c r="E3079" s="309">
        <v>80417363</v>
      </c>
      <c r="F3079" s="305">
        <v>25709179</v>
      </c>
      <c r="G3079" s="305" t="s">
        <v>1246</v>
      </c>
    </row>
    <row r="3080" spans="1:7" hidden="1">
      <c r="A3080" s="302">
        <v>46008</v>
      </c>
      <c r="B3080" s="309">
        <v>919051</v>
      </c>
      <c r="C3080" s="303"/>
      <c r="D3080" s="305" t="s">
        <v>1387</v>
      </c>
      <c r="E3080" s="309">
        <v>82591332</v>
      </c>
      <c r="F3080" s="305">
        <v>1702947</v>
      </c>
      <c r="G3080" s="305" t="s">
        <v>1246</v>
      </c>
    </row>
    <row r="3081" spans="1:7" hidden="1">
      <c r="A3081" s="302">
        <v>46008</v>
      </c>
      <c r="B3081" s="309">
        <v>837163</v>
      </c>
      <c r="C3081" s="303"/>
      <c r="D3081" s="305" t="s">
        <v>1380</v>
      </c>
      <c r="E3081" s="309">
        <v>84196288</v>
      </c>
      <c r="F3081" s="305">
        <v>62241071</v>
      </c>
      <c r="G3081" s="305" t="s">
        <v>1246</v>
      </c>
    </row>
    <row r="3082" spans="1:7" hidden="1">
      <c r="A3082" s="302">
        <v>46008</v>
      </c>
      <c r="B3082" s="309">
        <v>703980</v>
      </c>
      <c r="C3082" s="303"/>
      <c r="D3082" s="305" t="s">
        <v>1345</v>
      </c>
      <c r="E3082" s="309">
        <v>84900268</v>
      </c>
      <c r="F3082" s="305">
        <v>385350714</v>
      </c>
      <c r="G3082" s="305" t="s">
        <v>1248</v>
      </c>
    </row>
    <row r="3083" spans="1:7" hidden="1">
      <c r="A3083" s="302">
        <v>46008</v>
      </c>
      <c r="B3083" s="309">
        <v>587723</v>
      </c>
      <c r="C3083" s="303"/>
      <c r="D3083" s="305" t="s">
        <v>1498</v>
      </c>
      <c r="E3083" s="309">
        <v>71894394</v>
      </c>
      <c r="F3083" s="305">
        <v>0</v>
      </c>
      <c r="G3083" s="305" t="s">
        <v>1246</v>
      </c>
    </row>
    <row r="3084" spans="1:7" hidden="1">
      <c r="A3084" s="302">
        <v>46008</v>
      </c>
      <c r="B3084" s="309">
        <v>473775</v>
      </c>
      <c r="C3084" s="303"/>
      <c r="D3084" s="305" t="s">
        <v>1303</v>
      </c>
      <c r="E3084" s="309">
        <v>83065107</v>
      </c>
      <c r="F3084" s="305">
        <v>0</v>
      </c>
      <c r="G3084" s="305" t="s">
        <v>1246</v>
      </c>
    </row>
    <row r="3085" spans="1:7" hidden="1">
      <c r="A3085" s="302">
        <v>46008</v>
      </c>
      <c r="B3085" s="309">
        <v>471980</v>
      </c>
      <c r="C3085" s="303"/>
      <c r="D3085" s="305" t="s">
        <v>1345</v>
      </c>
      <c r="E3085" s="309">
        <v>85372248</v>
      </c>
      <c r="F3085" s="305">
        <v>385350693</v>
      </c>
      <c r="G3085" s="305" t="s">
        <v>1248</v>
      </c>
    </row>
    <row r="3086" spans="1:7" hidden="1">
      <c r="A3086" s="302">
        <v>46008</v>
      </c>
      <c r="B3086" s="309">
        <v>418040</v>
      </c>
      <c r="C3086" s="303"/>
      <c r="D3086" s="305" t="s">
        <v>1506</v>
      </c>
      <c r="E3086" s="309">
        <v>72507570</v>
      </c>
      <c r="F3086" s="305">
        <v>0</v>
      </c>
      <c r="G3086" s="305" t="s">
        <v>1246</v>
      </c>
    </row>
    <row r="3087" spans="1:7" hidden="1">
      <c r="A3087" s="302">
        <v>46008</v>
      </c>
      <c r="B3087" s="309">
        <v>300000</v>
      </c>
      <c r="C3087" s="303"/>
      <c r="D3087" s="305" t="s">
        <v>1413</v>
      </c>
      <c r="E3087" s="309">
        <v>81672281</v>
      </c>
      <c r="F3087" s="305">
        <v>0</v>
      </c>
      <c r="G3087" s="305" t="s">
        <v>1246</v>
      </c>
    </row>
    <row r="3088" spans="1:7" hidden="1">
      <c r="A3088" s="302">
        <v>46008</v>
      </c>
      <c r="B3088" s="309">
        <v>294018</v>
      </c>
      <c r="C3088" s="303"/>
      <c r="D3088" s="305" t="s">
        <v>1468</v>
      </c>
      <c r="E3088" s="309">
        <v>83359125</v>
      </c>
      <c r="F3088" s="305">
        <v>0</v>
      </c>
      <c r="G3088" s="305" t="s">
        <v>1246</v>
      </c>
    </row>
    <row r="3089" spans="1:7" hidden="1">
      <c r="A3089" s="302">
        <v>46008</v>
      </c>
      <c r="B3089" s="309">
        <v>195136</v>
      </c>
      <c r="C3089" s="303"/>
      <c r="D3089" s="305" t="s">
        <v>1498</v>
      </c>
      <c r="E3089" s="309">
        <v>72089530</v>
      </c>
      <c r="F3089" s="305">
        <v>0</v>
      </c>
      <c r="G3089" s="305" t="s">
        <v>1246</v>
      </c>
    </row>
    <row r="3090" spans="1:7" hidden="1">
      <c r="A3090" s="302">
        <v>46008</v>
      </c>
      <c r="B3090" s="309">
        <v>148688</v>
      </c>
      <c r="C3090" s="303"/>
      <c r="D3090" s="305" t="s">
        <v>1504</v>
      </c>
      <c r="E3090" s="309">
        <v>72656258</v>
      </c>
      <c r="F3090" s="305">
        <v>71659127</v>
      </c>
      <c r="G3090" s="305" t="s">
        <v>1246</v>
      </c>
    </row>
    <row r="3091" spans="1:7" hidden="1">
      <c r="A3091" s="302">
        <v>46008</v>
      </c>
      <c r="B3091" s="309">
        <v>58953</v>
      </c>
      <c r="C3091" s="303"/>
      <c r="D3091" s="305" t="s">
        <v>1715</v>
      </c>
      <c r="E3091" s="309">
        <v>79462445</v>
      </c>
      <c r="F3091" s="305">
        <v>93032438</v>
      </c>
      <c r="G3091" s="305" t="s">
        <v>1246</v>
      </c>
    </row>
    <row r="3092" spans="1:7" hidden="1">
      <c r="A3092" s="302">
        <v>46009</v>
      </c>
      <c r="B3092" s="309">
        <v>119000</v>
      </c>
      <c r="C3092" s="303"/>
      <c r="D3092" s="305" t="s">
        <v>1716</v>
      </c>
      <c r="E3092" s="309">
        <v>70308625</v>
      </c>
      <c r="F3092" s="305">
        <v>4909348</v>
      </c>
      <c r="G3092" s="305" t="s">
        <v>1246</v>
      </c>
    </row>
    <row r="3093" spans="1:7" hidden="1">
      <c r="A3093" s="302">
        <v>46009</v>
      </c>
      <c r="B3093" s="309">
        <v>41520</v>
      </c>
      <c r="C3093" s="303"/>
      <c r="D3093" s="305" t="s">
        <v>1478</v>
      </c>
      <c r="E3093" s="309">
        <v>70189625</v>
      </c>
      <c r="F3093" s="305">
        <v>72245806</v>
      </c>
      <c r="G3093" s="305" t="s">
        <v>1246</v>
      </c>
    </row>
    <row r="3094" spans="1:7" hidden="1">
      <c r="A3094" s="302">
        <v>46009</v>
      </c>
      <c r="B3094" s="309">
        <v>1990</v>
      </c>
      <c r="C3094" s="303"/>
      <c r="D3094" s="305" t="s">
        <v>1478</v>
      </c>
      <c r="E3094" s="309">
        <v>70148105</v>
      </c>
      <c r="F3094" s="305">
        <v>72245806</v>
      </c>
      <c r="G3094" s="305" t="s">
        <v>1246</v>
      </c>
    </row>
    <row r="3095" spans="1:7" hidden="1">
      <c r="A3095" s="302">
        <v>46010</v>
      </c>
      <c r="B3095" s="309">
        <v>23987896</v>
      </c>
      <c r="C3095" s="303"/>
      <c r="D3095" s="305" t="s">
        <v>1574</v>
      </c>
      <c r="E3095" s="309">
        <v>70146115</v>
      </c>
      <c r="F3095" s="305">
        <v>399729489</v>
      </c>
      <c r="G3095" s="305" t="s">
        <v>1246</v>
      </c>
    </row>
    <row r="3096" spans="1:7" hidden="1">
      <c r="A3096" s="302">
        <v>46010</v>
      </c>
      <c r="B3096" s="309">
        <v>6599970</v>
      </c>
      <c r="C3096" s="303"/>
      <c r="D3096" s="305" t="s">
        <v>1717</v>
      </c>
      <c r="E3096" s="309">
        <v>45967819</v>
      </c>
      <c r="F3096" s="305">
        <v>0</v>
      </c>
      <c r="G3096" s="305" t="s">
        <v>1246</v>
      </c>
    </row>
    <row r="3097" spans="1:7" hidden="1">
      <c r="A3097" s="302">
        <v>46010</v>
      </c>
      <c r="B3097" s="309">
        <v>646903</v>
      </c>
      <c r="C3097" s="303"/>
      <c r="D3097" s="305" t="s">
        <v>1718</v>
      </c>
      <c r="E3097" s="309">
        <v>39367849</v>
      </c>
      <c r="F3097" s="305">
        <v>0</v>
      </c>
      <c r="G3097" s="305" t="s">
        <v>1246</v>
      </c>
    </row>
    <row r="3098" spans="1:7" hidden="1">
      <c r="A3098" s="302">
        <v>46010</v>
      </c>
      <c r="B3098" s="309">
        <v>190400</v>
      </c>
      <c r="C3098" s="303"/>
      <c r="D3098" s="305" t="s">
        <v>1719</v>
      </c>
      <c r="E3098" s="309">
        <v>46158219</v>
      </c>
      <c r="F3098" s="305">
        <v>64510355</v>
      </c>
      <c r="G3098" s="305" t="s">
        <v>1246</v>
      </c>
    </row>
    <row r="3099" spans="1:7" hidden="1">
      <c r="A3099" s="302">
        <v>46013</v>
      </c>
      <c r="B3099" s="309">
        <v>15000000</v>
      </c>
      <c r="C3099" s="303"/>
      <c r="D3099" s="305" t="s">
        <v>1720</v>
      </c>
      <c r="E3099" s="309">
        <v>37771098</v>
      </c>
      <c r="F3099" s="305">
        <v>261700</v>
      </c>
      <c r="G3099" s="305" t="s">
        <v>1246</v>
      </c>
    </row>
    <row r="3100" spans="1:7" hidden="1">
      <c r="A3100" s="302">
        <v>46013</v>
      </c>
      <c r="B3100" s="309">
        <v>15000000</v>
      </c>
      <c r="C3100" s="303"/>
      <c r="D3100" s="305" t="s">
        <v>1720</v>
      </c>
      <c r="E3100" s="309">
        <v>22771098</v>
      </c>
      <c r="F3100" s="305">
        <v>261700</v>
      </c>
      <c r="G3100" s="305" t="s">
        <v>1246</v>
      </c>
    </row>
    <row r="3101" spans="1:7" hidden="1">
      <c r="A3101" s="302">
        <v>46013</v>
      </c>
      <c r="B3101" s="309">
        <v>846756</v>
      </c>
      <c r="C3101" s="303"/>
      <c r="D3101" s="305" t="s">
        <v>1574</v>
      </c>
      <c r="E3101" s="309">
        <v>38677854</v>
      </c>
      <c r="F3101" s="305">
        <v>399833540</v>
      </c>
      <c r="G3101" s="305" t="s">
        <v>1246</v>
      </c>
    </row>
    <row r="3102" spans="1:7" hidden="1">
      <c r="A3102" s="302">
        <v>46013</v>
      </c>
      <c r="B3102" s="309">
        <v>85701</v>
      </c>
      <c r="C3102" s="303"/>
      <c r="D3102" s="305" t="s">
        <v>1720</v>
      </c>
      <c r="E3102" s="309">
        <v>7771098</v>
      </c>
      <c r="F3102" s="305">
        <v>261700</v>
      </c>
      <c r="G3102" s="305" t="s">
        <v>1246</v>
      </c>
    </row>
    <row r="3103" spans="1:7" hidden="1">
      <c r="A3103" s="302">
        <v>46013</v>
      </c>
      <c r="B3103" s="309">
        <v>60000</v>
      </c>
      <c r="C3103" s="303"/>
      <c r="D3103" s="305" t="s">
        <v>1697</v>
      </c>
      <c r="E3103" s="309">
        <v>37831098</v>
      </c>
      <c r="F3103" s="305">
        <v>0</v>
      </c>
      <c r="G3103" s="305" t="s">
        <v>1246</v>
      </c>
    </row>
    <row r="3104" spans="1:7" hidden="1">
      <c r="A3104" s="302">
        <v>46013</v>
      </c>
      <c r="B3104" s="309">
        <v>43092</v>
      </c>
      <c r="C3104" s="303"/>
      <c r="D3104" s="305" t="s">
        <v>1721</v>
      </c>
      <c r="E3104" s="309">
        <v>38720946</v>
      </c>
      <c r="F3104" s="305">
        <v>0</v>
      </c>
      <c r="G3104" s="305" t="s">
        <v>1246</v>
      </c>
    </row>
    <row r="3105" spans="1:7" hidden="1">
      <c r="A3105" s="302">
        <v>46014</v>
      </c>
      <c r="B3105" s="303"/>
      <c r="C3105" s="309">
        <v>119655146</v>
      </c>
      <c r="D3105" s="305" t="s">
        <v>1376</v>
      </c>
      <c r="E3105" s="309">
        <v>7625397</v>
      </c>
      <c r="F3105" s="305">
        <v>0</v>
      </c>
      <c r="G3105" s="305" t="s">
        <v>1326</v>
      </c>
    </row>
    <row r="3106" spans="1:7" hidden="1">
      <c r="A3106" s="302">
        <v>46014</v>
      </c>
      <c r="B3106" s="309">
        <v>7000000</v>
      </c>
      <c r="C3106" s="303"/>
      <c r="D3106" s="305" t="s">
        <v>1293</v>
      </c>
      <c r="E3106" s="309">
        <v>127280543</v>
      </c>
      <c r="F3106" s="305">
        <v>0</v>
      </c>
      <c r="G3106" s="305" t="s">
        <v>1246</v>
      </c>
    </row>
    <row r="3107" spans="1:7" hidden="1">
      <c r="A3107" s="302">
        <v>46014</v>
      </c>
      <c r="B3107" s="309">
        <v>7000000</v>
      </c>
      <c r="C3107" s="303"/>
      <c r="D3107" s="305" t="s">
        <v>1293</v>
      </c>
      <c r="E3107" s="309">
        <v>120280543</v>
      </c>
      <c r="F3107" s="305">
        <v>0</v>
      </c>
      <c r="G3107" s="305" t="s">
        <v>1246</v>
      </c>
    </row>
    <row r="3108" spans="1:7" hidden="1">
      <c r="A3108" s="302">
        <v>46014</v>
      </c>
      <c r="B3108" s="309">
        <v>60000</v>
      </c>
      <c r="C3108" s="303"/>
      <c r="D3108" s="305" t="s">
        <v>1697</v>
      </c>
      <c r="E3108" s="309">
        <v>7685397</v>
      </c>
      <c r="F3108" s="305">
        <v>0</v>
      </c>
      <c r="G3108" s="305" t="s">
        <v>1246</v>
      </c>
    </row>
    <row r="3109" spans="1:7" hidden="1">
      <c r="A3109" s="302">
        <v>46015</v>
      </c>
      <c r="B3109" s="309">
        <v>5456700</v>
      </c>
      <c r="C3109" s="303"/>
      <c r="D3109" s="305" t="s">
        <v>1722</v>
      </c>
      <c r="E3109" s="309">
        <v>85806061</v>
      </c>
      <c r="F3109" s="305">
        <v>0</v>
      </c>
      <c r="G3109" s="305" t="s">
        <v>1246</v>
      </c>
    </row>
    <row r="3110" spans="1:7" hidden="1">
      <c r="A3110" s="302">
        <v>46015</v>
      </c>
      <c r="B3110" s="309">
        <v>4680364</v>
      </c>
      <c r="C3110" s="303"/>
      <c r="D3110" s="305" t="s">
        <v>1302</v>
      </c>
      <c r="E3110" s="309">
        <v>101942134</v>
      </c>
      <c r="F3110" s="305">
        <v>25709179</v>
      </c>
      <c r="G3110" s="305" t="s">
        <v>1246</v>
      </c>
    </row>
    <row r="3111" spans="1:7" hidden="1">
      <c r="A3111" s="302">
        <v>46015</v>
      </c>
      <c r="B3111" s="309">
        <v>4626364</v>
      </c>
      <c r="C3111" s="303"/>
      <c r="D3111" s="305" t="s">
        <v>1302</v>
      </c>
      <c r="E3111" s="309">
        <v>97261770</v>
      </c>
      <c r="F3111" s="305">
        <v>25709179</v>
      </c>
      <c r="G3111" s="305" t="s">
        <v>1246</v>
      </c>
    </row>
    <row r="3112" spans="1:7" hidden="1">
      <c r="A3112" s="302">
        <v>46015</v>
      </c>
      <c r="B3112" s="309">
        <v>2580253</v>
      </c>
      <c r="C3112" s="303"/>
      <c r="D3112" s="305" t="s">
        <v>1387</v>
      </c>
      <c r="E3112" s="309">
        <v>89061877</v>
      </c>
      <c r="F3112" s="305">
        <v>1702947</v>
      </c>
      <c r="G3112" s="305" t="s">
        <v>1246</v>
      </c>
    </row>
    <row r="3113" spans="1:7" hidden="1">
      <c r="A3113" s="302">
        <v>46015</v>
      </c>
      <c r="B3113" s="309">
        <v>1963613</v>
      </c>
      <c r="C3113" s="303"/>
      <c r="D3113" s="305" t="s">
        <v>1538</v>
      </c>
      <c r="E3113" s="309">
        <v>107048147</v>
      </c>
      <c r="F3113" s="305">
        <v>1702947</v>
      </c>
      <c r="G3113" s="305" t="s">
        <v>1246</v>
      </c>
    </row>
    <row r="3114" spans="1:7" hidden="1">
      <c r="A3114" s="302">
        <v>46015</v>
      </c>
      <c r="B3114" s="309">
        <v>1839794</v>
      </c>
      <c r="C3114" s="303"/>
      <c r="D3114" s="305" t="s">
        <v>1332</v>
      </c>
      <c r="E3114" s="309">
        <v>92635406</v>
      </c>
      <c r="F3114" s="305">
        <v>0</v>
      </c>
      <c r="G3114" s="305" t="s">
        <v>1246</v>
      </c>
    </row>
    <row r="3115" spans="1:7" hidden="1">
      <c r="A3115" s="302">
        <v>46015</v>
      </c>
      <c r="B3115" s="309">
        <v>1733735</v>
      </c>
      <c r="C3115" s="303"/>
      <c r="D3115" s="305" t="s">
        <v>1332</v>
      </c>
      <c r="E3115" s="309">
        <v>90795612</v>
      </c>
      <c r="F3115" s="305">
        <v>0</v>
      </c>
      <c r="G3115" s="305" t="s">
        <v>1246</v>
      </c>
    </row>
    <row r="3116" spans="1:7" hidden="1">
      <c r="A3116" s="302">
        <v>46015</v>
      </c>
      <c r="B3116" s="309">
        <v>1664928</v>
      </c>
      <c r="C3116" s="303"/>
      <c r="D3116" s="305" t="s">
        <v>1606</v>
      </c>
      <c r="E3116" s="309">
        <v>108713075</v>
      </c>
      <c r="F3116" s="305">
        <v>0</v>
      </c>
      <c r="G3116" s="305" t="s">
        <v>1246</v>
      </c>
    </row>
    <row r="3117" spans="1:7" hidden="1">
      <c r="A3117" s="302">
        <v>46015</v>
      </c>
      <c r="B3117" s="309">
        <v>1325827</v>
      </c>
      <c r="C3117" s="303"/>
      <c r="D3117" s="305" t="s">
        <v>1519</v>
      </c>
      <c r="E3117" s="309">
        <v>103720436</v>
      </c>
      <c r="F3117" s="305">
        <v>75632932</v>
      </c>
      <c r="G3117" s="305" t="s">
        <v>1246</v>
      </c>
    </row>
    <row r="3118" spans="1:7" hidden="1">
      <c r="A3118" s="302">
        <v>46015</v>
      </c>
      <c r="B3118" s="309">
        <v>1279833</v>
      </c>
      <c r="C3118" s="303"/>
      <c r="D3118" s="305" t="s">
        <v>1510</v>
      </c>
      <c r="E3118" s="309">
        <v>110706678</v>
      </c>
      <c r="F3118" s="305">
        <v>0</v>
      </c>
      <c r="G3118" s="305" t="s">
        <v>1246</v>
      </c>
    </row>
    <row r="3119" spans="1:7" hidden="1">
      <c r="A3119" s="302">
        <v>46015</v>
      </c>
      <c r="B3119" s="309">
        <v>827970</v>
      </c>
      <c r="C3119" s="303"/>
      <c r="D3119" s="305" t="s">
        <v>1345</v>
      </c>
      <c r="E3119" s="309">
        <v>113280543</v>
      </c>
      <c r="F3119" s="305">
        <v>585357770</v>
      </c>
      <c r="G3119" s="305" t="s">
        <v>1248</v>
      </c>
    </row>
    <row r="3120" spans="1:7" hidden="1">
      <c r="A3120" s="302">
        <v>46015</v>
      </c>
      <c r="B3120" s="309">
        <v>770000</v>
      </c>
      <c r="C3120" s="303"/>
      <c r="D3120" s="305" t="s">
        <v>1306</v>
      </c>
      <c r="E3120" s="309">
        <v>112152573</v>
      </c>
      <c r="F3120" s="305">
        <v>0</v>
      </c>
      <c r="G3120" s="305" t="s">
        <v>1246</v>
      </c>
    </row>
    <row r="3121" spans="1:7" hidden="1">
      <c r="A3121" s="302">
        <v>46015</v>
      </c>
      <c r="B3121" s="309">
        <v>694179</v>
      </c>
      <c r="C3121" s="303"/>
      <c r="D3121" s="305" t="s">
        <v>1512</v>
      </c>
      <c r="E3121" s="309">
        <v>104754527</v>
      </c>
      <c r="F3121" s="305">
        <v>95308244</v>
      </c>
      <c r="G3121" s="305" t="s">
        <v>1246</v>
      </c>
    </row>
    <row r="3122" spans="1:7" hidden="1">
      <c r="A3122" s="302">
        <v>46015</v>
      </c>
      <c r="B3122" s="309">
        <v>489579</v>
      </c>
      <c r="C3122" s="303"/>
      <c r="D3122" s="305" t="s">
        <v>1548</v>
      </c>
      <c r="E3122" s="309">
        <v>109277654</v>
      </c>
      <c r="F3122" s="305">
        <v>0</v>
      </c>
      <c r="G3122" s="305" t="s">
        <v>1246</v>
      </c>
    </row>
    <row r="3123" spans="1:7" hidden="1">
      <c r="A3123" s="302">
        <v>46015</v>
      </c>
      <c r="B3123" s="309">
        <v>399923</v>
      </c>
      <c r="C3123" s="303"/>
      <c r="D3123" s="305" t="s">
        <v>1538</v>
      </c>
      <c r="E3123" s="309">
        <v>111382573</v>
      </c>
      <c r="F3123" s="305">
        <v>1702947</v>
      </c>
      <c r="G3123" s="305" t="s">
        <v>1246</v>
      </c>
    </row>
    <row r="3124" spans="1:7" hidden="1">
      <c r="A3124" s="302">
        <v>46015</v>
      </c>
      <c r="B3124" s="309">
        <v>374212</v>
      </c>
      <c r="C3124" s="303"/>
      <c r="D3124" s="305" t="s">
        <v>1387</v>
      </c>
      <c r="E3124" s="309">
        <v>102394609</v>
      </c>
      <c r="F3124" s="305">
        <v>1702947</v>
      </c>
      <c r="G3124" s="305" t="s">
        <v>1246</v>
      </c>
    </row>
    <row r="3125" spans="1:7" hidden="1">
      <c r="A3125" s="302">
        <v>46015</v>
      </c>
      <c r="B3125" s="309">
        <v>339912</v>
      </c>
      <c r="C3125" s="303"/>
      <c r="D3125" s="305" t="s">
        <v>1687</v>
      </c>
      <c r="E3125" s="309">
        <v>104060348</v>
      </c>
      <c r="F3125" s="305">
        <v>73377536</v>
      </c>
      <c r="G3125" s="305" t="s">
        <v>1246</v>
      </c>
    </row>
    <row r="3126" spans="1:7" hidden="1">
      <c r="A3126" s="302">
        <v>46015</v>
      </c>
      <c r="B3126" s="309">
        <v>300000</v>
      </c>
      <c r="C3126" s="303"/>
      <c r="D3126" s="305" t="s">
        <v>1413</v>
      </c>
      <c r="E3126" s="309">
        <v>112452573</v>
      </c>
      <c r="F3126" s="305">
        <v>0</v>
      </c>
      <c r="G3126" s="305" t="s">
        <v>1246</v>
      </c>
    </row>
    <row r="3127" spans="1:7" hidden="1">
      <c r="A3127" s="302">
        <v>46015</v>
      </c>
      <c r="B3127" s="309">
        <v>275972</v>
      </c>
      <c r="C3127" s="303"/>
      <c r="D3127" s="305" t="s">
        <v>1550</v>
      </c>
      <c r="E3127" s="309">
        <v>110982650</v>
      </c>
      <c r="F3127" s="305">
        <v>4846885</v>
      </c>
      <c r="G3127" s="305" t="s">
        <v>1246</v>
      </c>
    </row>
    <row r="3128" spans="1:7" hidden="1">
      <c r="A3128" s="302">
        <v>46015</v>
      </c>
      <c r="B3128" s="309">
        <v>273551</v>
      </c>
      <c r="C3128" s="303"/>
      <c r="D3128" s="305" t="s">
        <v>1498</v>
      </c>
      <c r="E3128" s="309">
        <v>86346122</v>
      </c>
      <c r="F3128" s="305">
        <v>0</v>
      </c>
      <c r="G3128" s="305" t="s">
        <v>1246</v>
      </c>
    </row>
    <row r="3129" spans="1:7" hidden="1">
      <c r="A3129" s="302">
        <v>46015</v>
      </c>
      <c r="B3129" s="309">
        <v>203722</v>
      </c>
      <c r="C3129" s="303"/>
      <c r="D3129" s="305" t="s">
        <v>1548</v>
      </c>
      <c r="E3129" s="309">
        <v>105084534</v>
      </c>
      <c r="F3129" s="305">
        <v>0</v>
      </c>
      <c r="G3129" s="305" t="s">
        <v>1246</v>
      </c>
    </row>
    <row r="3130" spans="1:7" hidden="1">
      <c r="A3130" s="302">
        <v>46015</v>
      </c>
      <c r="B3130" s="309">
        <v>159960</v>
      </c>
      <c r="C3130" s="303"/>
      <c r="D3130" s="305" t="s">
        <v>1498</v>
      </c>
      <c r="E3130" s="309">
        <v>86072571</v>
      </c>
      <c r="F3130" s="305">
        <v>0</v>
      </c>
      <c r="G3130" s="305" t="s">
        <v>1246</v>
      </c>
    </row>
    <row r="3131" spans="1:7" hidden="1">
      <c r="A3131" s="302">
        <v>46015</v>
      </c>
      <c r="B3131" s="309">
        <v>143462</v>
      </c>
      <c r="C3131" s="303"/>
      <c r="D3131" s="305" t="s">
        <v>1723</v>
      </c>
      <c r="E3131" s="309">
        <v>80349361</v>
      </c>
      <c r="F3131" s="305">
        <v>202588229</v>
      </c>
      <c r="G3131" s="305" t="s">
        <v>1452</v>
      </c>
    </row>
    <row r="3132" spans="1:7" hidden="1">
      <c r="A3132" s="302">
        <v>46015</v>
      </c>
      <c r="B3132" s="309">
        <v>135502</v>
      </c>
      <c r="C3132" s="303"/>
      <c r="D3132" s="305" t="s">
        <v>1380</v>
      </c>
      <c r="E3132" s="309">
        <v>86481624</v>
      </c>
      <c r="F3132" s="305">
        <v>62241071</v>
      </c>
      <c r="G3132" s="305" t="s">
        <v>1246</v>
      </c>
    </row>
    <row r="3133" spans="1:7" hidden="1">
      <c r="A3133" s="302">
        <v>46015</v>
      </c>
      <c r="B3133" s="309">
        <v>126285</v>
      </c>
      <c r="C3133" s="303"/>
      <c r="D3133" s="305" t="s">
        <v>1547</v>
      </c>
      <c r="E3133" s="309">
        <v>104880812</v>
      </c>
      <c r="F3133" s="305">
        <v>0</v>
      </c>
      <c r="G3133" s="305" t="s">
        <v>1246</v>
      </c>
    </row>
    <row r="3134" spans="1:7" hidden="1">
      <c r="A3134" s="302">
        <v>46015</v>
      </c>
      <c r="B3134" s="309">
        <v>89943</v>
      </c>
      <c r="C3134" s="303"/>
      <c r="D3134" s="305" t="s">
        <v>1661</v>
      </c>
      <c r="E3134" s="309">
        <v>109367597</v>
      </c>
      <c r="F3134" s="305">
        <v>0</v>
      </c>
      <c r="G3134" s="305" t="s">
        <v>1246</v>
      </c>
    </row>
    <row r="3135" spans="1:7" hidden="1">
      <c r="A3135" s="302">
        <v>46015</v>
      </c>
      <c r="B3135" s="309">
        <v>78263</v>
      </c>
      <c r="C3135" s="303"/>
      <c r="D3135" s="305" t="s">
        <v>1387</v>
      </c>
      <c r="E3135" s="309">
        <v>102020397</v>
      </c>
      <c r="F3135" s="305">
        <v>1702947</v>
      </c>
      <c r="G3135" s="305" t="s">
        <v>1246</v>
      </c>
    </row>
    <row r="3136" spans="1:7" hidden="1">
      <c r="A3136" s="302">
        <v>46015</v>
      </c>
      <c r="B3136" s="309">
        <v>75000</v>
      </c>
      <c r="C3136" s="303"/>
      <c r="D3136" s="305" t="s">
        <v>1706</v>
      </c>
      <c r="E3136" s="309">
        <v>108788075</v>
      </c>
      <c r="F3136" s="305">
        <v>0</v>
      </c>
      <c r="G3136" s="305" t="s">
        <v>1246</v>
      </c>
    </row>
    <row r="3137" spans="1:7" hidden="1">
      <c r="A3137" s="302">
        <v>46015</v>
      </c>
      <c r="B3137" s="309">
        <v>59248</v>
      </c>
      <c r="C3137" s="303"/>
      <c r="D3137" s="305" t="s">
        <v>1623</v>
      </c>
      <c r="E3137" s="309">
        <v>109426845</v>
      </c>
      <c r="F3137" s="305">
        <v>0</v>
      </c>
      <c r="G3137" s="305" t="s">
        <v>1246</v>
      </c>
    </row>
    <row r="3138" spans="1:7" hidden="1">
      <c r="A3138" s="302">
        <v>46015</v>
      </c>
      <c r="B3138" s="309">
        <v>57450</v>
      </c>
      <c r="C3138" s="303"/>
      <c r="D3138" s="305" t="s">
        <v>1478</v>
      </c>
      <c r="E3138" s="309">
        <v>85863511</v>
      </c>
      <c r="F3138" s="305">
        <v>72245806</v>
      </c>
      <c r="G3138" s="305" t="s">
        <v>1246</v>
      </c>
    </row>
    <row r="3139" spans="1:7" hidden="1">
      <c r="A3139" s="302">
        <v>46015</v>
      </c>
      <c r="B3139" s="309">
        <v>49100</v>
      </c>
      <c r="C3139" s="303"/>
      <c r="D3139" s="305" t="s">
        <v>1485</v>
      </c>
      <c r="E3139" s="309">
        <v>85912611</v>
      </c>
      <c r="F3139" s="305">
        <v>0</v>
      </c>
      <c r="G3139" s="305" t="s">
        <v>1246</v>
      </c>
    </row>
    <row r="3140" spans="1:7" hidden="1">
      <c r="A3140" s="302">
        <v>46017</v>
      </c>
      <c r="B3140" s="303"/>
      <c r="C3140" s="309">
        <v>471980</v>
      </c>
      <c r="D3140" s="305" t="s">
        <v>1359</v>
      </c>
      <c r="E3140" s="309">
        <v>67892099</v>
      </c>
      <c r="F3140" s="305">
        <v>745577153</v>
      </c>
      <c r="G3140" s="305" t="s">
        <v>1264</v>
      </c>
    </row>
    <row r="3141" spans="1:7" hidden="1">
      <c r="A3141" s="302">
        <v>46017</v>
      </c>
      <c r="B3141" s="309">
        <v>12282101</v>
      </c>
      <c r="C3141" s="303"/>
      <c r="D3141" s="305" t="s">
        <v>1724</v>
      </c>
      <c r="E3141" s="309">
        <v>80185899</v>
      </c>
      <c r="F3141" s="305">
        <v>0</v>
      </c>
      <c r="G3141" s="305" t="s">
        <v>1326</v>
      </c>
    </row>
    <row r="3142" spans="1:7" hidden="1">
      <c r="A3142" s="302">
        <v>46017</v>
      </c>
      <c r="B3142" s="309">
        <v>11699</v>
      </c>
      <c r="C3142" s="303"/>
      <c r="D3142" s="305" t="s">
        <v>1315</v>
      </c>
      <c r="E3142" s="309">
        <v>67903798</v>
      </c>
      <c r="F3142" s="305">
        <v>0</v>
      </c>
      <c r="G3142" s="305" t="s">
        <v>1246</v>
      </c>
    </row>
    <row r="3143" spans="1:7" hidden="1">
      <c r="A3143" s="302">
        <v>46020</v>
      </c>
      <c r="B3143" s="309">
        <v>20000</v>
      </c>
      <c r="C3143" s="303"/>
      <c r="D3143" s="305" t="s">
        <v>1697</v>
      </c>
      <c r="E3143" s="309">
        <v>80205899</v>
      </c>
      <c r="F3143" s="305">
        <v>0</v>
      </c>
      <c r="G3143" s="305" t="s">
        <v>1246</v>
      </c>
    </row>
    <row r="3144" spans="1:7" hidden="1">
      <c r="A3144" s="302">
        <v>46021</v>
      </c>
      <c r="B3144" s="303"/>
      <c r="C3144" s="309">
        <v>28247</v>
      </c>
      <c r="D3144" s="305" t="s">
        <v>1676</v>
      </c>
      <c r="E3144" s="309">
        <v>68364079</v>
      </c>
      <c r="F3144" s="305">
        <v>51507703</v>
      </c>
      <c r="G3144" s="305" t="s">
        <v>1246</v>
      </c>
    </row>
    <row r="3145" spans="1:7" hidden="1">
      <c r="A3145" s="302">
        <v>46024</v>
      </c>
      <c r="B3145" s="303"/>
      <c r="C3145" s="309">
        <v>552655</v>
      </c>
      <c r="D3145" s="305" t="s">
        <v>1527</v>
      </c>
      <c r="E3145" s="309">
        <v>44290272</v>
      </c>
      <c r="F3145" s="305">
        <v>51133133</v>
      </c>
      <c r="G3145" s="305" t="s">
        <v>1246</v>
      </c>
    </row>
    <row r="3146" spans="1:7" hidden="1">
      <c r="A3146" s="302">
        <v>46024</v>
      </c>
      <c r="B3146" s="303"/>
      <c r="C3146" s="309">
        <v>92416</v>
      </c>
      <c r="D3146" s="305" t="s">
        <v>1527</v>
      </c>
      <c r="E3146" s="309">
        <v>44842927</v>
      </c>
      <c r="F3146" s="305">
        <v>51672262</v>
      </c>
      <c r="G3146" s="305" t="s">
        <v>1246</v>
      </c>
    </row>
    <row r="3147" spans="1:7" hidden="1">
      <c r="A3147" s="302">
        <v>46024</v>
      </c>
      <c r="B3147" s="303"/>
      <c r="C3147" s="309">
        <v>83622</v>
      </c>
      <c r="D3147" s="305" t="s">
        <v>1489</v>
      </c>
      <c r="E3147" s="309">
        <v>44935343</v>
      </c>
      <c r="F3147" s="305">
        <v>0</v>
      </c>
      <c r="G3147" s="305" t="s">
        <v>1248</v>
      </c>
    </row>
    <row r="3148" spans="1:7" hidden="1">
      <c r="A3148" s="302">
        <v>46024</v>
      </c>
      <c r="B3148" s="303"/>
      <c r="C3148" s="309">
        <v>29752</v>
      </c>
      <c r="D3148" s="305" t="s">
        <v>1529</v>
      </c>
      <c r="E3148" s="309">
        <v>44260520</v>
      </c>
      <c r="F3148" s="305">
        <v>1122784</v>
      </c>
      <c r="G3148" s="305" t="s">
        <v>1246</v>
      </c>
    </row>
    <row r="3149" spans="1:7" hidden="1">
      <c r="A3149" s="302">
        <v>46024</v>
      </c>
      <c r="B3149" s="303"/>
      <c r="C3149" s="309">
        <v>27975</v>
      </c>
      <c r="D3149" s="305" t="s">
        <v>1645</v>
      </c>
      <c r="E3149" s="309">
        <v>45018965</v>
      </c>
      <c r="F3149" s="305">
        <v>1122785</v>
      </c>
      <c r="G3149" s="305" t="s">
        <v>1246</v>
      </c>
    </row>
    <row r="3150" spans="1:7" hidden="1">
      <c r="A3150" s="302">
        <v>46024</v>
      </c>
      <c r="B3150" s="309">
        <v>10000000</v>
      </c>
      <c r="C3150" s="303"/>
      <c r="D3150" s="305" t="s">
        <v>1293</v>
      </c>
      <c r="E3150" s="309">
        <v>40301483</v>
      </c>
      <c r="F3150" s="305">
        <v>0</v>
      </c>
      <c r="G3150" s="305" t="s">
        <v>1246</v>
      </c>
    </row>
    <row r="3151" spans="1:7" hidden="1">
      <c r="A3151" s="302">
        <v>46024</v>
      </c>
      <c r="B3151" s="309">
        <v>5469600</v>
      </c>
      <c r="C3151" s="303"/>
      <c r="D3151" s="305" t="s">
        <v>1722</v>
      </c>
      <c r="E3151" s="309">
        <v>29208858</v>
      </c>
      <c r="F3151" s="305">
        <v>0</v>
      </c>
      <c r="G3151" s="305" t="s">
        <v>1246</v>
      </c>
    </row>
    <row r="3152" spans="1:7" hidden="1">
      <c r="A3152" s="302">
        <v>46024</v>
      </c>
      <c r="B3152" s="309">
        <v>4468355</v>
      </c>
      <c r="C3152" s="303"/>
      <c r="D3152" s="305" t="s">
        <v>1465</v>
      </c>
      <c r="E3152" s="309">
        <v>59069571</v>
      </c>
      <c r="F3152" s="305">
        <v>0</v>
      </c>
      <c r="G3152" s="305" t="s">
        <v>1246</v>
      </c>
    </row>
    <row r="3153" spans="1:7" hidden="1">
      <c r="A3153" s="302">
        <v>46024</v>
      </c>
      <c r="B3153" s="309">
        <v>3987837</v>
      </c>
      <c r="C3153" s="303"/>
      <c r="D3153" s="305" t="s">
        <v>1319</v>
      </c>
      <c r="E3153" s="309">
        <v>49083118</v>
      </c>
      <c r="F3153" s="305">
        <v>25536754</v>
      </c>
      <c r="G3153" s="305" t="s">
        <v>1246</v>
      </c>
    </row>
    <row r="3154" spans="1:7" hidden="1">
      <c r="A3154" s="302">
        <v>46024</v>
      </c>
      <c r="B3154" s="309">
        <v>3543496</v>
      </c>
      <c r="C3154" s="303"/>
      <c r="D3154" s="305" t="s">
        <v>1332</v>
      </c>
      <c r="E3154" s="309">
        <v>64355623</v>
      </c>
      <c r="F3154" s="305">
        <v>0</v>
      </c>
      <c r="G3154" s="305" t="s">
        <v>1246</v>
      </c>
    </row>
    <row r="3155" spans="1:7" hidden="1">
      <c r="A3155" s="302">
        <v>46024</v>
      </c>
      <c r="B3155" s="309">
        <v>2731074</v>
      </c>
      <c r="C3155" s="303"/>
      <c r="D3155" s="305" t="s">
        <v>1302</v>
      </c>
      <c r="E3155" s="309">
        <v>54601216</v>
      </c>
      <c r="F3155" s="305">
        <v>25709179</v>
      </c>
      <c r="G3155" s="305" t="s">
        <v>1246</v>
      </c>
    </row>
    <row r="3156" spans="1:7" hidden="1">
      <c r="A3156" s="302">
        <v>46024</v>
      </c>
      <c r="B3156" s="309">
        <v>2566663</v>
      </c>
      <c r="C3156" s="303"/>
      <c r="D3156" s="305" t="s">
        <v>1519</v>
      </c>
      <c r="E3156" s="309">
        <v>68392326</v>
      </c>
      <c r="F3156" s="305">
        <v>75632932</v>
      </c>
      <c r="G3156" s="305" t="s">
        <v>1246</v>
      </c>
    </row>
    <row r="3157" spans="1:7" hidden="1">
      <c r="A3157" s="302">
        <v>46024</v>
      </c>
      <c r="B3157" s="309">
        <v>2099001</v>
      </c>
      <c r="C3157" s="303"/>
      <c r="D3157" s="305" t="s">
        <v>1346</v>
      </c>
      <c r="E3157" s="309">
        <v>44499485</v>
      </c>
      <c r="F3157" s="305">
        <v>0</v>
      </c>
      <c r="G3157" s="305" t="s">
        <v>1246</v>
      </c>
    </row>
    <row r="3158" spans="1:7" hidden="1">
      <c r="A3158" s="302">
        <v>46024</v>
      </c>
      <c r="B3158" s="309">
        <v>2099001</v>
      </c>
      <c r="C3158" s="303"/>
      <c r="D3158" s="305" t="s">
        <v>1346</v>
      </c>
      <c r="E3158" s="309">
        <v>42400484</v>
      </c>
      <c r="F3158" s="305">
        <v>0</v>
      </c>
      <c r="G3158" s="305" t="s">
        <v>1246</v>
      </c>
    </row>
    <row r="3159" spans="1:7" hidden="1">
      <c r="A3159" s="302">
        <v>46024</v>
      </c>
      <c r="B3159" s="309">
        <v>1044210</v>
      </c>
      <c r="C3159" s="303"/>
      <c r="D3159" s="305" t="s">
        <v>1319</v>
      </c>
      <c r="E3159" s="309">
        <v>50127328</v>
      </c>
      <c r="F3159" s="305">
        <v>25536754</v>
      </c>
      <c r="G3159" s="305" t="s">
        <v>1246</v>
      </c>
    </row>
    <row r="3160" spans="1:7" hidden="1">
      <c r="A3160" s="302">
        <v>46024</v>
      </c>
      <c r="B3160" s="309">
        <v>834761</v>
      </c>
      <c r="C3160" s="303"/>
      <c r="D3160" s="305" t="s">
        <v>1519</v>
      </c>
      <c r="E3160" s="309">
        <v>45095281</v>
      </c>
      <c r="F3160" s="305">
        <v>75632932</v>
      </c>
      <c r="G3160" s="305" t="s">
        <v>1246</v>
      </c>
    </row>
    <row r="3161" spans="1:7" hidden="1">
      <c r="A3161" s="302">
        <v>46024</v>
      </c>
      <c r="B3161" s="309">
        <v>820800</v>
      </c>
      <c r="C3161" s="303"/>
      <c r="D3161" s="305" t="s">
        <v>1514</v>
      </c>
      <c r="E3161" s="309">
        <v>23460776</v>
      </c>
      <c r="F3161" s="305">
        <v>64714015</v>
      </c>
      <c r="G3161" s="305" t="s">
        <v>1246</v>
      </c>
    </row>
    <row r="3162" spans="1:7" hidden="1">
      <c r="A3162" s="302">
        <v>46024</v>
      </c>
      <c r="B3162" s="309">
        <v>737800</v>
      </c>
      <c r="C3162" s="303"/>
      <c r="D3162" s="305" t="s">
        <v>1725</v>
      </c>
      <c r="E3162" s="309">
        <v>29946658</v>
      </c>
      <c r="F3162" s="305">
        <v>0</v>
      </c>
      <c r="G3162" s="305" t="s">
        <v>1246</v>
      </c>
    </row>
    <row r="3163" spans="1:7" hidden="1">
      <c r="A3163" s="302">
        <v>46024</v>
      </c>
      <c r="B3163" s="309">
        <v>729990</v>
      </c>
      <c r="C3163" s="303"/>
      <c r="D3163" s="305" t="s">
        <v>1302</v>
      </c>
      <c r="E3163" s="309">
        <v>65085613</v>
      </c>
      <c r="F3163" s="305">
        <v>25709179</v>
      </c>
      <c r="G3163" s="305" t="s">
        <v>1246</v>
      </c>
    </row>
    <row r="3164" spans="1:7" hidden="1">
      <c r="A3164" s="302">
        <v>46024</v>
      </c>
      <c r="B3164" s="309">
        <v>635179</v>
      </c>
      <c r="C3164" s="303"/>
      <c r="D3164" s="305" t="s">
        <v>1380</v>
      </c>
      <c r="E3164" s="309">
        <v>50972582</v>
      </c>
      <c r="F3164" s="305">
        <v>62241071</v>
      </c>
      <c r="G3164" s="305" t="s">
        <v>1246</v>
      </c>
    </row>
    <row r="3165" spans="1:7" hidden="1">
      <c r="A3165" s="302">
        <v>46024</v>
      </c>
      <c r="B3165" s="309">
        <v>594854</v>
      </c>
      <c r="C3165" s="303"/>
      <c r="D3165" s="305" t="s">
        <v>1632</v>
      </c>
      <c r="E3165" s="309">
        <v>60232136</v>
      </c>
      <c r="F3165" s="305">
        <v>0</v>
      </c>
      <c r="G3165" s="305" t="s">
        <v>1246</v>
      </c>
    </row>
    <row r="3166" spans="1:7" hidden="1">
      <c r="A3166" s="302">
        <v>46024</v>
      </c>
      <c r="B3166" s="309">
        <v>579991</v>
      </c>
      <c r="C3166" s="303"/>
      <c r="D3166" s="305" t="s">
        <v>1632</v>
      </c>
      <c r="E3166" s="309">
        <v>60812127</v>
      </c>
      <c r="F3166" s="305">
        <v>0</v>
      </c>
      <c r="G3166" s="305" t="s">
        <v>1246</v>
      </c>
    </row>
    <row r="3167" spans="1:7" hidden="1">
      <c r="A3167" s="302">
        <v>46024</v>
      </c>
      <c r="B3167" s="309">
        <v>567711</v>
      </c>
      <c r="C3167" s="303"/>
      <c r="D3167" s="305" t="s">
        <v>1303</v>
      </c>
      <c r="E3167" s="309">
        <v>59637282</v>
      </c>
      <c r="F3167" s="305">
        <v>0</v>
      </c>
      <c r="G3167" s="305" t="s">
        <v>1246</v>
      </c>
    </row>
    <row r="3168" spans="1:7" hidden="1">
      <c r="A3168" s="302">
        <v>46024</v>
      </c>
      <c r="B3168" s="309">
        <v>391600</v>
      </c>
      <c r="C3168" s="303"/>
      <c r="D3168" s="305" t="s">
        <v>1701</v>
      </c>
      <c r="E3168" s="309">
        <v>51822222</v>
      </c>
      <c r="F3168" s="305">
        <v>2321912</v>
      </c>
      <c r="G3168" s="305" t="s">
        <v>1246</v>
      </c>
    </row>
    <row r="3169" spans="1:7" hidden="1">
      <c r="A3169" s="302">
        <v>46024</v>
      </c>
      <c r="B3169" s="309">
        <v>377974</v>
      </c>
      <c r="C3169" s="303"/>
      <c r="D3169" s="305" t="s">
        <v>1457</v>
      </c>
      <c r="E3169" s="309">
        <v>65463587</v>
      </c>
      <c r="F3169" s="305">
        <v>0</v>
      </c>
      <c r="G3169" s="305" t="s">
        <v>1246</v>
      </c>
    </row>
    <row r="3170" spans="1:7" hidden="1">
      <c r="A3170" s="302">
        <v>46024</v>
      </c>
      <c r="B3170" s="309">
        <v>300000</v>
      </c>
      <c r="C3170" s="303"/>
      <c r="D3170" s="305" t="s">
        <v>1413</v>
      </c>
      <c r="E3170" s="309">
        <v>45046940</v>
      </c>
      <c r="F3170" s="305">
        <v>0</v>
      </c>
      <c r="G3170" s="305" t="s">
        <v>1246</v>
      </c>
    </row>
    <row r="3171" spans="1:7" hidden="1">
      <c r="A3171" s="302">
        <v>46024</v>
      </c>
      <c r="B3171" s="309">
        <v>263487</v>
      </c>
      <c r="C3171" s="303"/>
      <c r="D3171" s="305" t="s">
        <v>1617</v>
      </c>
      <c r="E3171" s="309">
        <v>23739258</v>
      </c>
      <c r="F3171" s="305">
        <v>0</v>
      </c>
      <c r="G3171" s="305" t="s">
        <v>1246</v>
      </c>
    </row>
    <row r="3172" spans="1:7" hidden="1">
      <c r="A3172" s="302">
        <v>46024</v>
      </c>
      <c r="B3172" s="309">
        <v>247455</v>
      </c>
      <c r="C3172" s="303"/>
      <c r="D3172" s="305" t="s">
        <v>1726</v>
      </c>
      <c r="E3172" s="309">
        <v>44746940</v>
      </c>
      <c r="F3172" s="305">
        <v>0</v>
      </c>
      <c r="G3172" s="305" t="s">
        <v>1246</v>
      </c>
    </row>
    <row r="3173" spans="1:7" hidden="1">
      <c r="A3173" s="302">
        <v>46024</v>
      </c>
      <c r="B3173" s="309">
        <v>232068</v>
      </c>
      <c r="C3173" s="303"/>
      <c r="D3173" s="305" t="s">
        <v>1651</v>
      </c>
      <c r="E3173" s="309">
        <v>22639976</v>
      </c>
      <c r="F3173" s="305">
        <v>0</v>
      </c>
      <c r="G3173" s="305" t="s">
        <v>1246</v>
      </c>
    </row>
    <row r="3174" spans="1:7" hidden="1">
      <c r="A3174" s="302">
        <v>46024</v>
      </c>
      <c r="B3174" s="309">
        <v>223253</v>
      </c>
      <c r="C3174" s="303"/>
      <c r="D3174" s="305" t="s">
        <v>1533</v>
      </c>
      <c r="E3174" s="309">
        <v>65686840</v>
      </c>
      <c r="F3174" s="305">
        <v>0</v>
      </c>
      <c r="G3174" s="305" t="s">
        <v>1246</v>
      </c>
    </row>
    <row r="3175" spans="1:7" hidden="1">
      <c r="A3175" s="302">
        <v>46024</v>
      </c>
      <c r="B3175" s="309">
        <v>210075</v>
      </c>
      <c r="C3175" s="303"/>
      <c r="D3175" s="305" t="s">
        <v>1435</v>
      </c>
      <c r="E3175" s="309">
        <v>50337403</v>
      </c>
      <c r="F3175" s="305">
        <v>0</v>
      </c>
      <c r="G3175" s="305" t="s">
        <v>1246</v>
      </c>
    </row>
    <row r="3176" spans="1:7" hidden="1">
      <c r="A3176" s="302">
        <v>46024</v>
      </c>
      <c r="B3176" s="309">
        <v>173841</v>
      </c>
      <c r="C3176" s="303"/>
      <c r="D3176" s="305" t="s">
        <v>1701</v>
      </c>
      <c r="E3176" s="309">
        <v>51199342</v>
      </c>
      <c r="F3176" s="305">
        <v>2321912</v>
      </c>
      <c r="G3176" s="305" t="s">
        <v>1246</v>
      </c>
    </row>
    <row r="3177" spans="1:7" hidden="1">
      <c r="A3177" s="302">
        <v>46024</v>
      </c>
      <c r="B3177" s="309">
        <v>167441</v>
      </c>
      <c r="C3177" s="303"/>
      <c r="D3177" s="305" t="s">
        <v>1701</v>
      </c>
      <c r="E3177" s="309">
        <v>51366783</v>
      </c>
      <c r="F3177" s="305">
        <v>2321912</v>
      </c>
      <c r="G3177" s="305" t="s">
        <v>1246</v>
      </c>
    </row>
    <row r="3178" spans="1:7" hidden="1">
      <c r="A3178" s="302">
        <v>46024</v>
      </c>
      <c r="B3178" s="309">
        <v>138823</v>
      </c>
      <c r="C3178" s="303"/>
      <c r="D3178" s="305" t="s">
        <v>1304</v>
      </c>
      <c r="E3178" s="309">
        <v>65825663</v>
      </c>
      <c r="F3178" s="305">
        <v>0</v>
      </c>
      <c r="G3178" s="305" t="s">
        <v>1246</v>
      </c>
    </row>
    <row r="3179" spans="1:7" hidden="1">
      <c r="A3179" s="302">
        <v>46024</v>
      </c>
      <c r="B3179" s="309">
        <v>130484</v>
      </c>
      <c r="C3179" s="303"/>
      <c r="D3179" s="305" t="s">
        <v>1727</v>
      </c>
      <c r="E3179" s="309">
        <v>30077142</v>
      </c>
      <c r="F3179" s="305">
        <v>0</v>
      </c>
      <c r="G3179" s="305" t="s">
        <v>1246</v>
      </c>
    </row>
    <row r="3180" spans="1:7" hidden="1">
      <c r="A3180" s="302">
        <v>46024</v>
      </c>
      <c r="B3180" s="309">
        <v>89272</v>
      </c>
      <c r="C3180" s="303"/>
      <c r="D3180" s="305" t="s">
        <v>1392</v>
      </c>
      <c r="E3180" s="309">
        <v>22407908</v>
      </c>
      <c r="F3180" s="305">
        <v>400688760</v>
      </c>
      <c r="G3180" s="305" t="s">
        <v>1246</v>
      </c>
    </row>
    <row r="3181" spans="1:7" hidden="1">
      <c r="A3181" s="302">
        <v>46024</v>
      </c>
      <c r="B3181" s="309">
        <v>63839</v>
      </c>
      <c r="C3181" s="303"/>
      <c r="D3181" s="305" t="s">
        <v>1701</v>
      </c>
      <c r="E3181" s="309">
        <v>51430622</v>
      </c>
      <c r="F3181" s="305">
        <v>2321912</v>
      </c>
      <c r="G3181" s="305" t="s">
        <v>1246</v>
      </c>
    </row>
    <row r="3182" spans="1:7" hidden="1">
      <c r="A3182" s="302">
        <v>46024</v>
      </c>
      <c r="B3182" s="309">
        <v>56228</v>
      </c>
      <c r="C3182" s="303"/>
      <c r="D3182" s="305" t="s">
        <v>1728</v>
      </c>
      <c r="E3182" s="309">
        <v>30297972</v>
      </c>
      <c r="F3182" s="305">
        <v>0</v>
      </c>
      <c r="G3182" s="305" t="s">
        <v>1246</v>
      </c>
    </row>
    <row r="3183" spans="1:7" hidden="1">
      <c r="A3183" s="302">
        <v>46024</v>
      </c>
      <c r="B3183" s="309">
        <v>56228</v>
      </c>
      <c r="C3183" s="303"/>
      <c r="D3183" s="305" t="s">
        <v>1728</v>
      </c>
      <c r="E3183" s="309">
        <v>30142016</v>
      </c>
      <c r="F3183" s="305">
        <v>0</v>
      </c>
      <c r="G3183" s="305" t="s">
        <v>1246</v>
      </c>
    </row>
    <row r="3184" spans="1:7" hidden="1">
      <c r="A3184" s="302">
        <v>46024</v>
      </c>
      <c r="B3184" s="309">
        <v>52919</v>
      </c>
      <c r="C3184" s="303"/>
      <c r="D3184" s="305" t="s">
        <v>1701</v>
      </c>
      <c r="E3184" s="309">
        <v>51025501</v>
      </c>
      <c r="F3184" s="305">
        <v>2321912</v>
      </c>
      <c r="G3184" s="305" t="s">
        <v>1246</v>
      </c>
    </row>
    <row r="3185" spans="1:7" hidden="1">
      <c r="A3185" s="302">
        <v>46024</v>
      </c>
      <c r="B3185" s="309">
        <v>50986</v>
      </c>
      <c r="C3185" s="303"/>
      <c r="D3185" s="305" t="s">
        <v>1728</v>
      </c>
      <c r="E3185" s="309">
        <v>30193002</v>
      </c>
      <c r="F3185" s="305">
        <v>0</v>
      </c>
      <c r="G3185" s="305" t="s">
        <v>1246</v>
      </c>
    </row>
    <row r="3186" spans="1:7" hidden="1">
      <c r="A3186" s="302">
        <v>46024</v>
      </c>
      <c r="B3186" s="309">
        <v>48742</v>
      </c>
      <c r="C3186" s="303"/>
      <c r="D3186" s="305" t="s">
        <v>1728</v>
      </c>
      <c r="E3186" s="309">
        <v>30241744</v>
      </c>
      <c r="F3186" s="305">
        <v>0</v>
      </c>
      <c r="G3186" s="305" t="s">
        <v>1246</v>
      </c>
    </row>
    <row r="3187" spans="1:7" hidden="1">
      <c r="A3187" s="302">
        <v>46024</v>
      </c>
      <c r="B3187" s="309">
        <v>47920</v>
      </c>
      <c r="C3187" s="303"/>
      <c r="D3187" s="305" t="s">
        <v>1701</v>
      </c>
      <c r="E3187" s="309">
        <v>51870142</v>
      </c>
      <c r="F3187" s="305">
        <v>2321912</v>
      </c>
      <c r="G3187" s="305" t="s">
        <v>1246</v>
      </c>
    </row>
    <row r="3188" spans="1:7" hidden="1">
      <c r="A3188" s="302">
        <v>46024</v>
      </c>
      <c r="B3188" s="309">
        <v>14995</v>
      </c>
      <c r="C3188" s="303"/>
      <c r="D3188" s="305" t="s">
        <v>1478</v>
      </c>
      <c r="E3188" s="309">
        <v>23475771</v>
      </c>
      <c r="F3188" s="305">
        <v>72245806</v>
      </c>
      <c r="G3188" s="305" t="s">
        <v>1246</v>
      </c>
    </row>
    <row r="3189" spans="1:7" hidden="1">
      <c r="A3189" s="302">
        <v>46024</v>
      </c>
      <c r="B3189" s="309">
        <v>8646</v>
      </c>
      <c r="C3189" s="303"/>
      <c r="D3189" s="305" t="s">
        <v>1729</v>
      </c>
      <c r="E3189" s="309">
        <v>30085788</v>
      </c>
      <c r="F3189" s="305">
        <v>94639930</v>
      </c>
      <c r="G3189" s="305" t="s">
        <v>1246</v>
      </c>
    </row>
    <row r="3190" spans="1:7" hidden="1">
      <c r="A3190" s="302">
        <v>46024</v>
      </c>
      <c r="B3190" s="309">
        <v>3511</v>
      </c>
      <c r="C3190" s="303"/>
      <c r="D3190" s="305" t="s">
        <v>1478</v>
      </c>
      <c r="E3190" s="309">
        <v>30301483</v>
      </c>
      <c r="F3190" s="305">
        <v>72245806</v>
      </c>
      <c r="G3190" s="305" t="s">
        <v>1246</v>
      </c>
    </row>
    <row r="3191" spans="1:7" hidden="1">
      <c r="A3191" s="302">
        <v>46027</v>
      </c>
      <c r="B3191" s="309">
        <v>7151</v>
      </c>
      <c r="C3191" s="303"/>
      <c r="D3191" s="305" t="s">
        <v>1730</v>
      </c>
      <c r="E3191" s="309">
        <v>17637085</v>
      </c>
      <c r="F3191" s="305">
        <v>0</v>
      </c>
      <c r="G3191" s="305" t="s">
        <v>1326</v>
      </c>
    </row>
    <row r="3192" spans="1:7" hidden="1">
      <c r="A3192" s="302">
        <v>46027</v>
      </c>
      <c r="B3192" s="309">
        <v>1359</v>
      </c>
      <c r="C3192" s="303"/>
      <c r="D3192" s="305" t="s">
        <v>1731</v>
      </c>
      <c r="E3192" s="309">
        <v>17629934</v>
      </c>
      <c r="F3192" s="305">
        <v>0</v>
      </c>
      <c r="G3192" s="305" t="s">
        <v>1326</v>
      </c>
    </row>
    <row r="3193" spans="1:7" hidden="1">
      <c r="A3193" s="302">
        <v>46028</v>
      </c>
      <c r="B3193" s="309">
        <v>4660670</v>
      </c>
      <c r="C3193" s="303"/>
      <c r="D3193" s="305" t="s">
        <v>1627</v>
      </c>
      <c r="E3193" s="309">
        <v>22318636</v>
      </c>
      <c r="F3193" s="305">
        <v>0</v>
      </c>
      <c r="G3193" s="305" t="s">
        <v>1246</v>
      </c>
    </row>
    <row r="3194" spans="1:7" hidden="1">
      <c r="A3194" s="302">
        <v>46028</v>
      </c>
      <c r="B3194" s="309">
        <v>20881</v>
      </c>
      <c r="C3194" s="303"/>
      <c r="D3194" s="305" t="s">
        <v>1648</v>
      </c>
      <c r="E3194" s="309">
        <v>17657966</v>
      </c>
      <c r="F3194" s="305">
        <v>400946485</v>
      </c>
      <c r="G3194" s="305" t="s">
        <v>1246</v>
      </c>
    </row>
    <row r="3195" spans="1:7" hidden="1">
      <c r="A3195" s="302">
        <v>46029</v>
      </c>
      <c r="B3195" s="303"/>
      <c r="C3195" s="309">
        <v>60010</v>
      </c>
      <c r="D3195" s="305" t="s">
        <v>1732</v>
      </c>
      <c r="E3195" s="309">
        <v>17628575</v>
      </c>
      <c r="F3195" s="305">
        <v>1122905</v>
      </c>
      <c r="G3195" s="305" t="s">
        <v>1246</v>
      </c>
    </row>
    <row r="3196" spans="1:7" hidden="1">
      <c r="A3196" s="302">
        <v>46031</v>
      </c>
      <c r="B3196" s="303"/>
      <c r="C3196" s="309">
        <v>138915538</v>
      </c>
      <c r="D3196" s="305" t="s">
        <v>1376</v>
      </c>
      <c r="E3196" s="309">
        <v>17688585</v>
      </c>
      <c r="F3196" s="305">
        <v>0</v>
      </c>
      <c r="G3196" s="305" t="s">
        <v>1326</v>
      </c>
    </row>
    <row r="3197" spans="1:7" hidden="1">
      <c r="A3197" s="302">
        <v>46031</v>
      </c>
      <c r="B3197" s="309">
        <v>15000000</v>
      </c>
      <c r="C3197" s="303"/>
      <c r="D3197" s="305" t="s">
        <v>1293</v>
      </c>
      <c r="E3197" s="309">
        <v>92929765</v>
      </c>
      <c r="F3197" s="305">
        <v>0</v>
      </c>
      <c r="G3197" s="305" t="s">
        <v>1246</v>
      </c>
    </row>
    <row r="3198" spans="1:7" hidden="1">
      <c r="A3198" s="302">
        <v>46031</v>
      </c>
      <c r="B3198" s="309">
        <v>7055950</v>
      </c>
      <c r="C3198" s="303"/>
      <c r="D3198" s="305" t="s">
        <v>1302</v>
      </c>
      <c r="E3198" s="309">
        <v>129374508</v>
      </c>
      <c r="F3198" s="305">
        <v>25709179</v>
      </c>
      <c r="G3198" s="305" t="s">
        <v>1246</v>
      </c>
    </row>
    <row r="3199" spans="1:7" hidden="1">
      <c r="A3199" s="302">
        <v>46031</v>
      </c>
      <c r="B3199" s="309">
        <v>7000000</v>
      </c>
      <c r="C3199" s="303"/>
      <c r="D3199" s="305" t="s">
        <v>1457</v>
      </c>
      <c r="E3199" s="309">
        <v>105015557</v>
      </c>
      <c r="F3199" s="305">
        <v>0</v>
      </c>
      <c r="G3199" s="305" t="s">
        <v>1246</v>
      </c>
    </row>
    <row r="3200" spans="1:7" hidden="1">
      <c r="A3200" s="302">
        <v>46031</v>
      </c>
      <c r="B3200" s="309">
        <v>6257751</v>
      </c>
      <c r="C3200" s="303"/>
      <c r="D3200" s="305" t="s">
        <v>1332</v>
      </c>
      <c r="E3200" s="309">
        <v>149282509</v>
      </c>
      <c r="F3200" s="305">
        <v>0</v>
      </c>
      <c r="G3200" s="305" t="s">
        <v>1246</v>
      </c>
    </row>
    <row r="3201" spans="1:7" hidden="1">
      <c r="A3201" s="302">
        <v>46031</v>
      </c>
      <c r="B3201" s="309">
        <v>5438690</v>
      </c>
      <c r="C3201" s="303"/>
      <c r="D3201" s="305" t="s">
        <v>1387</v>
      </c>
      <c r="E3201" s="309">
        <v>115254837</v>
      </c>
      <c r="F3201" s="305">
        <v>1702947</v>
      </c>
      <c r="G3201" s="305" t="s">
        <v>1246</v>
      </c>
    </row>
    <row r="3202" spans="1:7" hidden="1">
      <c r="A3202" s="302">
        <v>46031</v>
      </c>
      <c r="B3202" s="309">
        <v>3892942</v>
      </c>
      <c r="C3202" s="303"/>
      <c r="D3202" s="305" t="s">
        <v>1338</v>
      </c>
      <c r="E3202" s="309">
        <v>141184958</v>
      </c>
      <c r="F3202" s="305">
        <v>0</v>
      </c>
      <c r="G3202" s="305" t="s">
        <v>1246</v>
      </c>
    </row>
    <row r="3203" spans="1:7" hidden="1">
      <c r="A3203" s="302">
        <v>46031</v>
      </c>
      <c r="B3203" s="309">
        <v>2757218</v>
      </c>
      <c r="C3203" s="303"/>
      <c r="D3203" s="305" t="s">
        <v>1302</v>
      </c>
      <c r="E3203" s="309">
        <v>156064438</v>
      </c>
      <c r="F3203" s="305">
        <v>25709179</v>
      </c>
      <c r="G3203" s="305" t="s">
        <v>1246</v>
      </c>
    </row>
    <row r="3204" spans="1:7" hidden="1">
      <c r="A3204" s="302">
        <v>46031</v>
      </c>
      <c r="B3204" s="309">
        <v>2659174</v>
      </c>
      <c r="C3204" s="303"/>
      <c r="D3204" s="305" t="s">
        <v>1467</v>
      </c>
      <c r="E3204" s="309">
        <v>151941683</v>
      </c>
      <c r="F3204" s="305">
        <v>4846885</v>
      </c>
      <c r="G3204" s="305" t="s">
        <v>1246</v>
      </c>
    </row>
    <row r="3205" spans="1:7" hidden="1">
      <c r="A3205" s="302">
        <v>46031</v>
      </c>
      <c r="B3205" s="309">
        <v>2572607</v>
      </c>
      <c r="C3205" s="303"/>
      <c r="D3205" s="305" t="s">
        <v>1302</v>
      </c>
      <c r="E3205" s="309">
        <v>108496171</v>
      </c>
      <c r="F3205" s="305">
        <v>25709179</v>
      </c>
      <c r="G3205" s="305" t="s">
        <v>1246</v>
      </c>
    </row>
    <row r="3206" spans="1:7" hidden="1">
      <c r="A3206" s="302">
        <v>46031</v>
      </c>
      <c r="B3206" s="309">
        <v>2200777</v>
      </c>
      <c r="C3206" s="303"/>
      <c r="D3206" s="305" t="s">
        <v>1726</v>
      </c>
      <c r="E3206" s="309">
        <v>95130542</v>
      </c>
      <c r="F3206" s="305">
        <v>0</v>
      </c>
      <c r="G3206" s="305" t="s">
        <v>1246</v>
      </c>
    </row>
    <row r="3207" spans="1:7" hidden="1">
      <c r="A3207" s="302">
        <v>46031</v>
      </c>
      <c r="B3207" s="309">
        <v>2133349</v>
      </c>
      <c r="C3207" s="303"/>
      <c r="D3207" s="305" t="s">
        <v>1334</v>
      </c>
      <c r="E3207" s="309">
        <v>135079017</v>
      </c>
      <c r="F3207" s="305">
        <v>0</v>
      </c>
      <c r="G3207" s="305" t="s">
        <v>1246</v>
      </c>
    </row>
    <row r="3208" spans="1:7" hidden="1">
      <c r="A3208" s="302">
        <v>46031</v>
      </c>
      <c r="B3208" s="309">
        <v>1970910</v>
      </c>
      <c r="C3208" s="303"/>
      <c r="D3208" s="305" t="s">
        <v>1478</v>
      </c>
      <c r="E3208" s="309">
        <v>77607155</v>
      </c>
      <c r="F3208" s="305">
        <v>72245806</v>
      </c>
      <c r="G3208" s="305" t="s">
        <v>1246</v>
      </c>
    </row>
    <row r="3209" spans="1:7" hidden="1">
      <c r="A3209" s="302">
        <v>46031</v>
      </c>
      <c r="B3209" s="309">
        <v>1839800</v>
      </c>
      <c r="C3209" s="303"/>
      <c r="D3209" s="305" t="s">
        <v>1332</v>
      </c>
      <c r="E3209" s="309">
        <v>143024758</v>
      </c>
      <c r="F3209" s="305">
        <v>0</v>
      </c>
      <c r="G3209" s="305" t="s">
        <v>1246</v>
      </c>
    </row>
    <row r="3210" spans="1:7" hidden="1">
      <c r="A3210" s="302">
        <v>46031</v>
      </c>
      <c r="B3210" s="309">
        <v>1760252</v>
      </c>
      <c r="C3210" s="303"/>
      <c r="D3210" s="305" t="s">
        <v>1701</v>
      </c>
      <c r="E3210" s="309">
        <v>137137769</v>
      </c>
      <c r="F3210" s="305">
        <v>2321912</v>
      </c>
      <c r="G3210" s="305" t="s">
        <v>1246</v>
      </c>
    </row>
    <row r="3211" spans="1:7" hidden="1">
      <c r="A3211" s="302">
        <v>46031</v>
      </c>
      <c r="B3211" s="309">
        <v>1428632</v>
      </c>
      <c r="C3211" s="303"/>
      <c r="D3211" s="305" t="s">
        <v>1468</v>
      </c>
      <c r="E3211" s="309">
        <v>120854953</v>
      </c>
      <c r="F3211" s="305">
        <v>0</v>
      </c>
      <c r="G3211" s="305" t="s">
        <v>1246</v>
      </c>
    </row>
    <row r="3212" spans="1:7" hidden="1">
      <c r="A3212" s="302">
        <v>46031</v>
      </c>
      <c r="B3212" s="309">
        <v>1365537</v>
      </c>
      <c r="C3212" s="303"/>
      <c r="D3212" s="305" t="s">
        <v>1302</v>
      </c>
      <c r="E3212" s="309">
        <v>153307220</v>
      </c>
      <c r="F3212" s="305">
        <v>25709179</v>
      </c>
      <c r="G3212" s="305" t="s">
        <v>1246</v>
      </c>
    </row>
    <row r="3213" spans="1:7" hidden="1">
      <c r="A3213" s="302">
        <v>46031</v>
      </c>
      <c r="B3213" s="309">
        <v>1365537</v>
      </c>
      <c r="C3213" s="303"/>
      <c r="D3213" s="305" t="s">
        <v>1302</v>
      </c>
      <c r="E3213" s="309">
        <v>118208445</v>
      </c>
      <c r="F3213" s="305">
        <v>25709179</v>
      </c>
      <c r="G3213" s="305" t="s">
        <v>1246</v>
      </c>
    </row>
    <row r="3214" spans="1:7" hidden="1">
      <c r="A3214" s="302">
        <v>46031</v>
      </c>
      <c r="B3214" s="309">
        <v>1333217</v>
      </c>
      <c r="C3214" s="303"/>
      <c r="D3214" s="305" t="s">
        <v>1290</v>
      </c>
      <c r="E3214" s="309">
        <v>122188170</v>
      </c>
      <c r="F3214" s="305">
        <v>0</v>
      </c>
      <c r="G3214" s="305" t="s">
        <v>1246</v>
      </c>
    </row>
    <row r="3215" spans="1:7" hidden="1">
      <c r="A3215" s="302">
        <v>46031</v>
      </c>
      <c r="B3215" s="309">
        <v>1319976</v>
      </c>
      <c r="C3215" s="303"/>
      <c r="D3215" s="305" t="s">
        <v>1468</v>
      </c>
      <c r="E3215" s="309">
        <v>109816147</v>
      </c>
      <c r="F3215" s="305">
        <v>0</v>
      </c>
      <c r="G3215" s="305" t="s">
        <v>1246</v>
      </c>
    </row>
    <row r="3216" spans="1:7" hidden="1">
      <c r="A3216" s="302">
        <v>46031</v>
      </c>
      <c r="B3216" s="309">
        <v>1268256</v>
      </c>
      <c r="C3216" s="303"/>
      <c r="D3216" s="305" t="s">
        <v>1423</v>
      </c>
      <c r="E3216" s="309">
        <v>96676223</v>
      </c>
      <c r="F3216" s="305">
        <v>95308244</v>
      </c>
      <c r="G3216" s="305" t="s">
        <v>1246</v>
      </c>
    </row>
    <row r="3217" spans="1:7" hidden="1">
      <c r="A3217" s="302">
        <v>46031</v>
      </c>
      <c r="B3217" s="309">
        <v>1267314</v>
      </c>
      <c r="C3217" s="303"/>
      <c r="D3217" s="305" t="s">
        <v>1726</v>
      </c>
      <c r="E3217" s="309">
        <v>130641822</v>
      </c>
      <c r="F3217" s="305">
        <v>0</v>
      </c>
      <c r="G3217" s="305" t="s">
        <v>1246</v>
      </c>
    </row>
    <row r="3218" spans="1:7" hidden="1">
      <c r="A3218" s="302">
        <v>46031</v>
      </c>
      <c r="B3218" s="309">
        <v>1018234</v>
      </c>
      <c r="C3218" s="303"/>
      <c r="D3218" s="305" t="s">
        <v>1435</v>
      </c>
      <c r="E3218" s="309">
        <v>116693658</v>
      </c>
      <c r="F3218" s="305">
        <v>0</v>
      </c>
      <c r="G3218" s="305" t="s">
        <v>1246</v>
      </c>
    </row>
    <row r="3219" spans="1:7" hidden="1">
      <c r="A3219" s="302">
        <v>46031</v>
      </c>
      <c r="B3219" s="309">
        <v>735045</v>
      </c>
      <c r="C3219" s="303"/>
      <c r="D3219" s="305" t="s">
        <v>1468</v>
      </c>
      <c r="E3219" s="309">
        <v>132299337</v>
      </c>
      <c r="F3219" s="305">
        <v>0</v>
      </c>
      <c r="G3219" s="305" t="s">
        <v>1246</v>
      </c>
    </row>
    <row r="3220" spans="1:7" hidden="1">
      <c r="A3220" s="302">
        <v>46031</v>
      </c>
      <c r="B3220" s="309">
        <v>735045</v>
      </c>
      <c r="C3220" s="303"/>
      <c r="D3220" s="305" t="s">
        <v>1468</v>
      </c>
      <c r="E3220" s="309">
        <v>131564292</v>
      </c>
      <c r="F3220" s="305">
        <v>0</v>
      </c>
      <c r="G3220" s="305" t="s">
        <v>1246</v>
      </c>
    </row>
    <row r="3221" spans="1:7" hidden="1">
      <c r="A3221" s="302">
        <v>46031</v>
      </c>
      <c r="B3221" s="309">
        <v>687650</v>
      </c>
      <c r="C3221" s="303"/>
      <c r="D3221" s="305" t="s">
        <v>1380</v>
      </c>
      <c r="E3221" s="309">
        <v>97363873</v>
      </c>
      <c r="F3221" s="305">
        <v>62241071</v>
      </c>
      <c r="G3221" s="305" t="s">
        <v>1246</v>
      </c>
    </row>
    <row r="3222" spans="1:7" hidden="1">
      <c r="A3222" s="302">
        <v>46031</v>
      </c>
      <c r="B3222" s="309">
        <v>646331</v>
      </c>
      <c r="C3222" s="303"/>
      <c r="D3222" s="305" t="s">
        <v>1387</v>
      </c>
      <c r="E3222" s="309">
        <v>132945668</v>
      </c>
      <c r="F3222" s="305">
        <v>1702947</v>
      </c>
      <c r="G3222" s="305" t="s">
        <v>1246</v>
      </c>
    </row>
    <row r="3223" spans="1:7" hidden="1">
      <c r="A3223" s="302">
        <v>46031</v>
      </c>
      <c r="B3223" s="309">
        <v>497936</v>
      </c>
      <c r="C3223" s="303"/>
      <c r="D3223" s="305" t="s">
        <v>1447</v>
      </c>
      <c r="E3223" s="309">
        <v>119426321</v>
      </c>
      <c r="F3223" s="305">
        <v>0</v>
      </c>
      <c r="G3223" s="305" t="s">
        <v>1246</v>
      </c>
    </row>
    <row r="3224" spans="1:7" hidden="1">
      <c r="A3224" s="302">
        <v>46031</v>
      </c>
      <c r="B3224" s="309">
        <v>359970</v>
      </c>
      <c r="C3224" s="303"/>
      <c r="D3224" s="305" t="s">
        <v>1302</v>
      </c>
      <c r="E3224" s="309">
        <v>118928385</v>
      </c>
      <c r="F3224" s="305">
        <v>25709179</v>
      </c>
      <c r="G3224" s="305" t="s">
        <v>1246</v>
      </c>
    </row>
    <row r="3225" spans="1:7" hidden="1">
      <c r="A3225" s="302">
        <v>46031</v>
      </c>
      <c r="B3225" s="309">
        <v>359970</v>
      </c>
      <c r="C3225" s="303"/>
      <c r="D3225" s="305" t="s">
        <v>1302</v>
      </c>
      <c r="E3225" s="309">
        <v>118568415</v>
      </c>
      <c r="F3225" s="305">
        <v>25709179</v>
      </c>
      <c r="G3225" s="305" t="s">
        <v>1246</v>
      </c>
    </row>
    <row r="3226" spans="1:7" hidden="1">
      <c r="A3226" s="302">
        <v>46031</v>
      </c>
      <c r="B3226" s="309">
        <v>334414</v>
      </c>
      <c r="C3226" s="303"/>
      <c r="D3226" s="305" t="s">
        <v>1307</v>
      </c>
      <c r="E3226" s="309">
        <v>105459582</v>
      </c>
      <c r="F3226" s="305">
        <v>61329170</v>
      </c>
      <c r="G3226" s="305" t="s">
        <v>1246</v>
      </c>
    </row>
    <row r="3227" spans="1:7" hidden="1">
      <c r="A3227" s="302">
        <v>46031</v>
      </c>
      <c r="B3227" s="309">
        <v>322610</v>
      </c>
      <c r="C3227" s="303"/>
      <c r="D3227" s="305" t="s">
        <v>1293</v>
      </c>
      <c r="E3227" s="309">
        <v>77929765</v>
      </c>
      <c r="F3227" s="305">
        <v>0</v>
      </c>
      <c r="G3227" s="305" t="s">
        <v>1246</v>
      </c>
    </row>
    <row r="3228" spans="1:7" hidden="1">
      <c r="A3228" s="302">
        <v>46031</v>
      </c>
      <c r="B3228" s="309">
        <v>300000</v>
      </c>
      <c r="C3228" s="303"/>
      <c r="D3228" s="305" t="s">
        <v>1413</v>
      </c>
      <c r="E3228" s="309">
        <v>97728873</v>
      </c>
      <c r="F3228" s="305">
        <v>0</v>
      </c>
      <c r="G3228" s="305" t="s">
        <v>1246</v>
      </c>
    </row>
    <row r="3229" spans="1:7" hidden="1">
      <c r="A3229" s="302">
        <v>46031</v>
      </c>
      <c r="B3229" s="309">
        <v>298500</v>
      </c>
      <c r="C3229" s="303"/>
      <c r="D3229" s="305" t="s">
        <v>1500</v>
      </c>
      <c r="E3229" s="309">
        <v>135377517</v>
      </c>
      <c r="F3229" s="305">
        <v>0</v>
      </c>
      <c r="G3229" s="305" t="s">
        <v>1246</v>
      </c>
    </row>
    <row r="3230" spans="1:7" hidden="1">
      <c r="A3230" s="302">
        <v>46031</v>
      </c>
      <c r="B3230" s="309">
        <v>277425</v>
      </c>
      <c r="C3230" s="303"/>
      <c r="D3230" s="305" t="s">
        <v>1726</v>
      </c>
      <c r="E3230" s="309">
        <v>95407967</v>
      </c>
      <c r="F3230" s="305">
        <v>0</v>
      </c>
      <c r="G3230" s="305" t="s">
        <v>1246</v>
      </c>
    </row>
    <row r="3231" spans="1:7" hidden="1">
      <c r="A3231" s="302">
        <v>46031</v>
      </c>
      <c r="B3231" s="309">
        <v>265276</v>
      </c>
      <c r="C3231" s="303"/>
      <c r="D3231" s="305" t="s">
        <v>1319</v>
      </c>
      <c r="E3231" s="309">
        <v>98015557</v>
      </c>
      <c r="F3231" s="305">
        <v>25536754</v>
      </c>
      <c r="G3231" s="305" t="s">
        <v>1246</v>
      </c>
    </row>
    <row r="3232" spans="1:7" hidden="1">
      <c r="A3232" s="302">
        <v>46031</v>
      </c>
      <c r="B3232" s="309">
        <v>233533</v>
      </c>
      <c r="C3232" s="303"/>
      <c r="D3232" s="305" t="s">
        <v>1380</v>
      </c>
      <c r="E3232" s="309">
        <v>156604123</v>
      </c>
      <c r="F3232" s="305">
        <v>62241071</v>
      </c>
      <c r="G3232" s="305" t="s">
        <v>1246</v>
      </c>
    </row>
    <row r="3233" spans="1:7" hidden="1">
      <c r="A3233" s="302">
        <v>46031</v>
      </c>
      <c r="B3233" s="309">
        <v>214741</v>
      </c>
      <c r="C3233" s="303"/>
      <c r="D3233" s="305" t="s">
        <v>1387</v>
      </c>
      <c r="E3233" s="309">
        <v>115469578</v>
      </c>
      <c r="F3233" s="305">
        <v>1702947</v>
      </c>
      <c r="G3233" s="305" t="s">
        <v>1246</v>
      </c>
    </row>
    <row r="3234" spans="1:7" hidden="1">
      <c r="A3234" s="302">
        <v>46031</v>
      </c>
      <c r="B3234" s="309">
        <v>205846</v>
      </c>
      <c r="C3234" s="303"/>
      <c r="D3234" s="305" t="s">
        <v>1304</v>
      </c>
      <c r="E3234" s="309">
        <v>115675424</v>
      </c>
      <c r="F3234" s="305">
        <v>0</v>
      </c>
      <c r="G3234" s="305" t="s">
        <v>1246</v>
      </c>
    </row>
    <row r="3235" spans="1:7" hidden="1">
      <c r="A3235" s="302">
        <v>46031</v>
      </c>
      <c r="B3235" s="309">
        <v>200000</v>
      </c>
      <c r="C3235" s="303"/>
      <c r="D3235" s="305" t="s">
        <v>1585</v>
      </c>
      <c r="E3235" s="309">
        <v>105923564</v>
      </c>
      <c r="F3235" s="305">
        <v>0</v>
      </c>
      <c r="G3235" s="305" t="s">
        <v>1246</v>
      </c>
    </row>
    <row r="3236" spans="1:7" hidden="1">
      <c r="A3236" s="302">
        <v>46031</v>
      </c>
      <c r="B3236" s="309">
        <v>187425</v>
      </c>
      <c r="C3236" s="303"/>
      <c r="D3236" s="305" t="s">
        <v>1726</v>
      </c>
      <c r="E3236" s="309">
        <v>130829247</v>
      </c>
      <c r="F3236" s="305">
        <v>0</v>
      </c>
      <c r="G3236" s="305" t="s">
        <v>1246</v>
      </c>
    </row>
    <row r="3237" spans="1:7" hidden="1">
      <c r="A3237" s="302">
        <v>46031</v>
      </c>
      <c r="B3237" s="309">
        <v>179845</v>
      </c>
      <c r="C3237" s="303"/>
      <c r="D3237" s="305" t="s">
        <v>1504</v>
      </c>
      <c r="E3237" s="309">
        <v>156370590</v>
      </c>
      <c r="F3237" s="305">
        <v>71659127</v>
      </c>
      <c r="G3237" s="305" t="s">
        <v>1246</v>
      </c>
    </row>
    <row r="3238" spans="1:7" hidden="1">
      <c r="A3238" s="302">
        <v>46031</v>
      </c>
      <c r="B3238" s="309">
        <v>160805</v>
      </c>
      <c r="C3238" s="303"/>
      <c r="D3238" s="305" t="s">
        <v>1307</v>
      </c>
      <c r="E3238" s="309">
        <v>105620387</v>
      </c>
      <c r="F3238" s="305">
        <v>61329170</v>
      </c>
      <c r="G3238" s="305" t="s">
        <v>1246</v>
      </c>
    </row>
    <row r="3239" spans="1:7" hidden="1">
      <c r="A3239" s="302">
        <v>46031</v>
      </c>
      <c r="B3239" s="309">
        <v>154247</v>
      </c>
      <c r="C3239" s="303"/>
      <c r="D3239" s="305" t="s">
        <v>1304</v>
      </c>
      <c r="E3239" s="309">
        <v>137292016</v>
      </c>
      <c r="F3239" s="305">
        <v>0</v>
      </c>
      <c r="G3239" s="305" t="s">
        <v>1246</v>
      </c>
    </row>
    <row r="3240" spans="1:7" hidden="1">
      <c r="A3240" s="302">
        <v>46031</v>
      </c>
      <c r="B3240" s="309">
        <v>149250</v>
      </c>
      <c r="C3240" s="303"/>
      <c r="D3240" s="305" t="s">
        <v>1500</v>
      </c>
      <c r="E3240" s="309">
        <v>116842908</v>
      </c>
      <c r="F3240" s="305">
        <v>0</v>
      </c>
      <c r="G3240" s="305" t="s">
        <v>1246</v>
      </c>
    </row>
    <row r="3241" spans="1:7" hidden="1">
      <c r="A3241" s="302">
        <v>46031</v>
      </c>
      <c r="B3241" s="309">
        <v>130388</v>
      </c>
      <c r="C3241" s="303"/>
      <c r="D3241" s="305" t="s">
        <v>1344</v>
      </c>
      <c r="E3241" s="309">
        <v>122318558</v>
      </c>
      <c r="F3241" s="305">
        <v>0</v>
      </c>
      <c r="G3241" s="305" t="s">
        <v>1246</v>
      </c>
    </row>
    <row r="3242" spans="1:7" hidden="1">
      <c r="A3242" s="302">
        <v>46031</v>
      </c>
      <c r="B3242" s="309">
        <v>126307</v>
      </c>
      <c r="C3242" s="303"/>
      <c r="D3242" s="305" t="s">
        <v>1338</v>
      </c>
      <c r="E3242" s="309">
        <v>156190745</v>
      </c>
      <c r="F3242" s="305">
        <v>0</v>
      </c>
      <c r="G3242" s="305" t="s">
        <v>1246</v>
      </c>
    </row>
    <row r="3243" spans="1:7" hidden="1">
      <c r="A3243" s="302">
        <v>46031</v>
      </c>
      <c r="B3243" s="309">
        <v>109611</v>
      </c>
      <c r="C3243" s="303"/>
      <c r="D3243" s="305" t="s">
        <v>1457</v>
      </c>
      <c r="E3243" s="309">
        <v>105125168</v>
      </c>
      <c r="F3243" s="305">
        <v>0</v>
      </c>
      <c r="G3243" s="305" t="s">
        <v>1246</v>
      </c>
    </row>
    <row r="3244" spans="1:7" hidden="1">
      <c r="A3244" s="302">
        <v>46031</v>
      </c>
      <c r="B3244" s="309">
        <v>103177</v>
      </c>
      <c r="C3244" s="303"/>
      <c r="D3244" s="305" t="s">
        <v>1498</v>
      </c>
      <c r="E3244" s="309">
        <v>105723564</v>
      </c>
      <c r="F3244" s="305">
        <v>0</v>
      </c>
      <c r="G3244" s="305" t="s">
        <v>1246</v>
      </c>
    </row>
    <row r="3245" spans="1:7" hidden="1">
      <c r="A3245" s="302">
        <v>46031</v>
      </c>
      <c r="B3245" s="309">
        <v>65000</v>
      </c>
      <c r="C3245" s="303"/>
      <c r="D3245" s="305" t="s">
        <v>1733</v>
      </c>
      <c r="E3245" s="309">
        <v>97428873</v>
      </c>
      <c r="F3245" s="305">
        <v>0</v>
      </c>
      <c r="G3245" s="305" t="s">
        <v>1246</v>
      </c>
    </row>
    <row r="3246" spans="1:7" hidden="1">
      <c r="A3246" s="302">
        <v>46031</v>
      </c>
      <c r="B3246" s="309">
        <v>21408</v>
      </c>
      <c r="C3246" s="303"/>
      <c r="D3246" s="305" t="s">
        <v>1338</v>
      </c>
      <c r="E3246" s="309">
        <v>97750281</v>
      </c>
      <c r="F3246" s="305">
        <v>0</v>
      </c>
      <c r="G3246" s="305" t="s">
        <v>1246</v>
      </c>
    </row>
    <row r="3247" spans="1:7" hidden="1">
      <c r="A3247" s="302">
        <v>46034</v>
      </c>
      <c r="B3247" s="303"/>
      <c r="C3247" s="309">
        <v>50000000</v>
      </c>
      <c r="D3247" s="305" t="s">
        <v>1426</v>
      </c>
      <c r="E3247" s="309">
        <v>85752771</v>
      </c>
      <c r="F3247" s="305">
        <v>0</v>
      </c>
      <c r="G3247" s="305" t="s">
        <v>1246</v>
      </c>
    </row>
    <row r="3248" spans="1:7" hidden="1">
      <c r="A3248" s="302">
        <v>46034</v>
      </c>
      <c r="B3248" s="303"/>
      <c r="C3248" s="309">
        <v>14843312</v>
      </c>
      <c r="D3248" s="305" t="s">
        <v>1426</v>
      </c>
      <c r="E3248" s="309">
        <v>70909459</v>
      </c>
      <c r="F3248" s="305">
        <v>0</v>
      </c>
      <c r="G3248" s="305" t="s">
        <v>1246</v>
      </c>
    </row>
    <row r="3249" spans="1:7" hidden="1">
      <c r="A3249" s="302">
        <v>46034</v>
      </c>
      <c r="B3249" s="309">
        <v>4726786</v>
      </c>
      <c r="C3249" s="303"/>
      <c r="D3249" s="305" t="s">
        <v>1567</v>
      </c>
      <c r="E3249" s="309">
        <v>75636245</v>
      </c>
      <c r="F3249" s="305">
        <v>401344738</v>
      </c>
      <c r="G3249" s="305" t="s">
        <v>1246</v>
      </c>
    </row>
    <row r="3250" spans="1:7" hidden="1">
      <c r="A3250" s="302">
        <v>46035</v>
      </c>
      <c r="B3250" s="309">
        <v>7000000</v>
      </c>
      <c r="C3250" s="303"/>
      <c r="D3250" s="305" t="s">
        <v>1302</v>
      </c>
      <c r="E3250" s="309">
        <v>103478797</v>
      </c>
      <c r="F3250" s="305">
        <v>25709179</v>
      </c>
      <c r="G3250" s="305" t="s">
        <v>1246</v>
      </c>
    </row>
    <row r="3251" spans="1:7" hidden="1">
      <c r="A3251" s="302">
        <v>46035</v>
      </c>
      <c r="B3251" s="309">
        <v>7000000</v>
      </c>
      <c r="C3251" s="303"/>
      <c r="D3251" s="305" t="s">
        <v>1288</v>
      </c>
      <c r="E3251" s="309">
        <v>73316623</v>
      </c>
      <c r="F3251" s="305">
        <v>61603875</v>
      </c>
      <c r="G3251" s="305" t="s">
        <v>1246</v>
      </c>
    </row>
    <row r="3252" spans="1:7" hidden="1">
      <c r="A3252" s="302">
        <v>46035</v>
      </c>
      <c r="B3252" s="309">
        <v>6230335</v>
      </c>
      <c r="C3252" s="303"/>
      <c r="D3252" s="305" t="s">
        <v>1574</v>
      </c>
      <c r="E3252" s="309">
        <v>135752771</v>
      </c>
      <c r="F3252" s="305">
        <v>401649716</v>
      </c>
      <c r="G3252" s="305" t="s">
        <v>1246</v>
      </c>
    </row>
    <row r="3253" spans="1:7" hidden="1">
      <c r="A3253" s="302">
        <v>46035</v>
      </c>
      <c r="B3253" s="309">
        <v>5697515</v>
      </c>
      <c r="C3253" s="303"/>
      <c r="D3253" s="305" t="s">
        <v>1288</v>
      </c>
      <c r="E3253" s="309">
        <v>79014138</v>
      </c>
      <c r="F3253" s="305">
        <v>61603875</v>
      </c>
      <c r="G3253" s="305" t="s">
        <v>1246</v>
      </c>
    </row>
    <row r="3254" spans="1:7" hidden="1">
      <c r="A3254" s="302">
        <v>46035</v>
      </c>
      <c r="B3254" s="309">
        <v>5414322</v>
      </c>
      <c r="C3254" s="303"/>
      <c r="D3254" s="305" t="s">
        <v>1302</v>
      </c>
      <c r="E3254" s="309">
        <v>129522436</v>
      </c>
      <c r="F3254" s="305">
        <v>25709179</v>
      </c>
      <c r="G3254" s="305" t="s">
        <v>1246</v>
      </c>
    </row>
    <row r="3255" spans="1:7" hidden="1">
      <c r="A3255" s="302">
        <v>46035</v>
      </c>
      <c r="B3255" s="309">
        <v>4680960</v>
      </c>
      <c r="C3255" s="303"/>
      <c r="D3255" s="305" t="s">
        <v>1383</v>
      </c>
      <c r="E3255" s="309">
        <v>83695098</v>
      </c>
      <c r="F3255" s="305">
        <v>0</v>
      </c>
      <c r="G3255" s="305" t="s">
        <v>1246</v>
      </c>
    </row>
    <row r="3256" spans="1:7" hidden="1">
      <c r="A3256" s="302">
        <v>46035</v>
      </c>
      <c r="B3256" s="309">
        <v>3781044</v>
      </c>
      <c r="C3256" s="303"/>
      <c r="D3256" s="305" t="s">
        <v>1302</v>
      </c>
      <c r="E3256" s="309">
        <v>107545890</v>
      </c>
      <c r="F3256" s="305">
        <v>25709179</v>
      </c>
      <c r="G3256" s="305" t="s">
        <v>1246</v>
      </c>
    </row>
    <row r="3257" spans="1:7" hidden="1">
      <c r="A3257" s="302">
        <v>46035</v>
      </c>
      <c r="B3257" s="309">
        <v>3456819</v>
      </c>
      <c r="C3257" s="303"/>
      <c r="D3257" s="305" t="s">
        <v>1302</v>
      </c>
      <c r="E3257" s="309">
        <v>91017224</v>
      </c>
      <c r="F3257" s="305">
        <v>25709179</v>
      </c>
      <c r="G3257" s="305" t="s">
        <v>1246</v>
      </c>
    </row>
    <row r="3258" spans="1:7" hidden="1">
      <c r="A3258" s="302">
        <v>46035</v>
      </c>
      <c r="B3258" s="309">
        <v>2270034</v>
      </c>
      <c r="C3258" s="303"/>
      <c r="D3258" s="305" t="s">
        <v>1394</v>
      </c>
      <c r="E3258" s="309">
        <v>114199169</v>
      </c>
      <c r="F3258" s="305">
        <v>62188235</v>
      </c>
      <c r="G3258" s="305" t="s">
        <v>1246</v>
      </c>
    </row>
    <row r="3259" spans="1:7" hidden="1">
      <c r="A3259" s="302">
        <v>46035</v>
      </c>
      <c r="B3259" s="309">
        <v>2143523</v>
      </c>
      <c r="C3259" s="303"/>
      <c r="D3259" s="305" t="s">
        <v>1387</v>
      </c>
      <c r="E3259" s="309">
        <v>86429376</v>
      </c>
      <c r="F3259" s="305">
        <v>1702947</v>
      </c>
      <c r="G3259" s="305" t="s">
        <v>1246</v>
      </c>
    </row>
    <row r="3260" spans="1:7" hidden="1">
      <c r="A3260" s="302">
        <v>46035</v>
      </c>
      <c r="B3260" s="309">
        <v>2133349</v>
      </c>
      <c r="C3260" s="303"/>
      <c r="D3260" s="305" t="s">
        <v>1334</v>
      </c>
      <c r="E3260" s="309">
        <v>121812022</v>
      </c>
      <c r="F3260" s="305">
        <v>0</v>
      </c>
      <c r="G3260" s="305" t="s">
        <v>1246</v>
      </c>
    </row>
    <row r="3261" spans="1:7" hidden="1">
      <c r="A3261" s="302">
        <v>46035</v>
      </c>
      <c r="B3261" s="309">
        <v>2133349</v>
      </c>
      <c r="C3261" s="303"/>
      <c r="D3261" s="305" t="s">
        <v>1334</v>
      </c>
      <c r="E3261" s="309">
        <v>119678673</v>
      </c>
      <c r="F3261" s="305">
        <v>0</v>
      </c>
      <c r="G3261" s="305" t="s">
        <v>1246</v>
      </c>
    </row>
    <row r="3262" spans="1:7" hidden="1">
      <c r="A3262" s="302">
        <v>46035</v>
      </c>
      <c r="B3262" s="309">
        <v>1728410</v>
      </c>
      <c r="C3262" s="303"/>
      <c r="D3262" s="305" t="s">
        <v>1302</v>
      </c>
      <c r="E3262" s="309">
        <v>92745634</v>
      </c>
      <c r="F3262" s="305">
        <v>25709179</v>
      </c>
      <c r="G3262" s="305" t="s">
        <v>1246</v>
      </c>
    </row>
    <row r="3263" spans="1:7" hidden="1">
      <c r="A3263" s="302">
        <v>46035</v>
      </c>
      <c r="B3263" s="309">
        <v>1728183</v>
      </c>
      <c r="C3263" s="303"/>
      <c r="D3263" s="305" t="s">
        <v>1387</v>
      </c>
      <c r="E3263" s="309">
        <v>123958488</v>
      </c>
      <c r="F3263" s="305">
        <v>1702947</v>
      </c>
      <c r="G3263" s="305" t="s">
        <v>1246</v>
      </c>
    </row>
    <row r="3264" spans="1:7" hidden="1">
      <c r="A3264" s="302">
        <v>46035</v>
      </c>
      <c r="B3264" s="309">
        <v>1614980</v>
      </c>
      <c r="C3264" s="303"/>
      <c r="D3264" s="305" t="s">
        <v>1302</v>
      </c>
      <c r="E3264" s="309">
        <v>116777330</v>
      </c>
      <c r="F3264" s="305">
        <v>25709179</v>
      </c>
      <c r="G3264" s="305" t="s">
        <v>1246</v>
      </c>
    </row>
    <row r="3265" spans="1:7" hidden="1">
      <c r="A3265" s="302">
        <v>46035</v>
      </c>
      <c r="B3265" s="309">
        <v>1365537</v>
      </c>
      <c r="C3265" s="303"/>
      <c r="D3265" s="305" t="s">
        <v>1302</v>
      </c>
      <c r="E3265" s="309">
        <v>111036964</v>
      </c>
      <c r="F3265" s="305">
        <v>25709179</v>
      </c>
      <c r="G3265" s="305" t="s">
        <v>1246</v>
      </c>
    </row>
    <row r="3266" spans="1:7" hidden="1">
      <c r="A3266" s="302">
        <v>46035</v>
      </c>
      <c r="B3266" s="309">
        <v>1180902</v>
      </c>
      <c r="C3266" s="303"/>
      <c r="D3266" s="305" t="s">
        <v>1726</v>
      </c>
      <c r="E3266" s="309">
        <v>65672953</v>
      </c>
      <c r="F3266" s="305">
        <v>0</v>
      </c>
      <c r="G3266" s="305" t="s">
        <v>1246</v>
      </c>
    </row>
    <row r="3267" spans="1:7" hidden="1">
      <c r="A3267" s="302">
        <v>46035</v>
      </c>
      <c r="B3267" s="309">
        <v>1039917</v>
      </c>
      <c r="C3267" s="303"/>
      <c r="D3267" s="305" t="s">
        <v>1687</v>
      </c>
      <c r="E3267" s="309">
        <v>95607344</v>
      </c>
      <c r="F3267" s="305">
        <v>73377536</v>
      </c>
      <c r="G3267" s="305" t="s">
        <v>1246</v>
      </c>
    </row>
    <row r="3268" spans="1:7" hidden="1">
      <c r="A3268" s="302">
        <v>46035</v>
      </c>
      <c r="B3268" s="309">
        <v>810711</v>
      </c>
      <c r="C3268" s="303"/>
      <c r="D3268" s="305" t="s">
        <v>1338</v>
      </c>
      <c r="E3268" s="309">
        <v>87240087</v>
      </c>
      <c r="F3268" s="305">
        <v>0</v>
      </c>
      <c r="G3268" s="305" t="s">
        <v>1246</v>
      </c>
    </row>
    <row r="3269" spans="1:7" hidden="1">
      <c r="A3269" s="302">
        <v>46035</v>
      </c>
      <c r="B3269" s="309">
        <v>807490</v>
      </c>
      <c r="C3269" s="303"/>
      <c r="D3269" s="305" t="s">
        <v>1302</v>
      </c>
      <c r="E3269" s="309">
        <v>115162350</v>
      </c>
      <c r="F3269" s="305">
        <v>25709179</v>
      </c>
      <c r="G3269" s="305" t="s">
        <v>1246</v>
      </c>
    </row>
    <row r="3270" spans="1:7" hidden="1">
      <c r="A3270" s="302">
        <v>46035</v>
      </c>
      <c r="B3270" s="309">
        <v>807490</v>
      </c>
      <c r="C3270" s="303"/>
      <c r="D3270" s="305" t="s">
        <v>1302</v>
      </c>
      <c r="E3270" s="309">
        <v>96478797</v>
      </c>
      <c r="F3270" s="305">
        <v>25709179</v>
      </c>
      <c r="G3270" s="305" t="s">
        <v>1246</v>
      </c>
    </row>
    <row r="3271" spans="1:7" hidden="1">
      <c r="A3271" s="302">
        <v>46035</v>
      </c>
      <c r="B3271" s="309">
        <v>767994</v>
      </c>
      <c r="C3271" s="303"/>
      <c r="D3271" s="305" t="s">
        <v>1468</v>
      </c>
      <c r="E3271" s="309">
        <v>117545324</v>
      </c>
      <c r="F3271" s="305">
        <v>0</v>
      </c>
      <c r="G3271" s="305" t="s">
        <v>1246</v>
      </c>
    </row>
    <row r="3272" spans="1:7" hidden="1">
      <c r="A3272" s="302">
        <v>46035</v>
      </c>
      <c r="B3272" s="309">
        <v>748744</v>
      </c>
      <c r="C3272" s="303"/>
      <c r="D3272" s="305" t="s">
        <v>1435</v>
      </c>
      <c r="E3272" s="309">
        <v>109348923</v>
      </c>
      <c r="F3272" s="305">
        <v>0</v>
      </c>
      <c r="G3272" s="305" t="s">
        <v>1246</v>
      </c>
    </row>
    <row r="3273" spans="1:7" hidden="1">
      <c r="A3273" s="302">
        <v>46035</v>
      </c>
      <c r="B3273" s="309">
        <v>569177</v>
      </c>
      <c r="C3273" s="303"/>
      <c r="D3273" s="305" t="s">
        <v>1467</v>
      </c>
      <c r="E3273" s="309">
        <v>84264275</v>
      </c>
      <c r="F3273" s="305">
        <v>4846885</v>
      </c>
      <c r="G3273" s="305" t="s">
        <v>1246</v>
      </c>
    </row>
    <row r="3274" spans="1:7" hidden="1">
      <c r="A3274" s="302">
        <v>46035</v>
      </c>
      <c r="B3274" s="309">
        <v>552634</v>
      </c>
      <c r="C3274" s="303"/>
      <c r="D3274" s="305" t="s">
        <v>1394</v>
      </c>
      <c r="E3274" s="309">
        <v>111929135</v>
      </c>
      <c r="F3274" s="305">
        <v>62188235</v>
      </c>
      <c r="G3274" s="305" t="s">
        <v>1246</v>
      </c>
    </row>
    <row r="3275" spans="1:7" hidden="1">
      <c r="A3275" s="302">
        <v>46035</v>
      </c>
      <c r="B3275" s="309">
        <v>519840</v>
      </c>
      <c r="C3275" s="303"/>
      <c r="D3275" s="305" t="s">
        <v>1498</v>
      </c>
      <c r="E3275" s="309">
        <v>108515687</v>
      </c>
      <c r="F3275" s="305">
        <v>0</v>
      </c>
      <c r="G3275" s="305" t="s">
        <v>1246</v>
      </c>
    </row>
    <row r="3276" spans="1:7" hidden="1">
      <c r="A3276" s="302">
        <v>46035</v>
      </c>
      <c r="B3276" s="309">
        <v>503917</v>
      </c>
      <c r="C3276" s="303"/>
      <c r="D3276" s="305" t="s">
        <v>1519</v>
      </c>
      <c r="E3276" s="309">
        <v>94087451</v>
      </c>
      <c r="F3276" s="305">
        <v>75632932</v>
      </c>
      <c r="G3276" s="305" t="s">
        <v>1246</v>
      </c>
    </row>
    <row r="3277" spans="1:7" hidden="1">
      <c r="A3277" s="302">
        <v>46035</v>
      </c>
      <c r="B3277" s="309">
        <v>479976</v>
      </c>
      <c r="C3277" s="303"/>
      <c r="D3277" s="305" t="s">
        <v>1519</v>
      </c>
      <c r="E3277" s="309">
        <v>94567427</v>
      </c>
      <c r="F3277" s="305">
        <v>75632932</v>
      </c>
      <c r="G3277" s="305" t="s">
        <v>1246</v>
      </c>
    </row>
    <row r="3278" spans="1:7" hidden="1">
      <c r="A3278" s="302">
        <v>46035</v>
      </c>
      <c r="B3278" s="309">
        <v>463732</v>
      </c>
      <c r="C3278" s="303"/>
      <c r="D3278" s="305" t="s">
        <v>1468</v>
      </c>
      <c r="E3278" s="309">
        <v>66316623</v>
      </c>
      <c r="F3278" s="305">
        <v>0</v>
      </c>
      <c r="G3278" s="305" t="s">
        <v>1246</v>
      </c>
    </row>
    <row r="3279" spans="1:7" hidden="1">
      <c r="A3279" s="302">
        <v>46035</v>
      </c>
      <c r="B3279" s="309">
        <v>449957</v>
      </c>
      <c r="C3279" s="303"/>
      <c r="D3279" s="305" t="s">
        <v>1457</v>
      </c>
      <c r="E3279" s="309">
        <v>107995847</v>
      </c>
      <c r="F3279" s="305">
        <v>0</v>
      </c>
      <c r="G3279" s="305" t="s">
        <v>1246</v>
      </c>
    </row>
    <row r="3280" spans="1:7" hidden="1">
      <c r="A3280" s="302">
        <v>46035</v>
      </c>
      <c r="B3280" s="309">
        <v>378809</v>
      </c>
      <c r="C3280" s="303"/>
      <c r="D3280" s="305" t="s">
        <v>1483</v>
      </c>
      <c r="E3280" s="309">
        <v>64097447</v>
      </c>
      <c r="F3280" s="305">
        <v>0</v>
      </c>
      <c r="G3280" s="305" t="s">
        <v>1246</v>
      </c>
    </row>
    <row r="3281" spans="1:7" hidden="1">
      <c r="A3281" s="302">
        <v>46035</v>
      </c>
      <c r="B3281" s="309">
        <v>339537</v>
      </c>
      <c r="C3281" s="303"/>
      <c r="D3281" s="305" t="s">
        <v>1468</v>
      </c>
      <c r="E3281" s="309">
        <v>111376501</v>
      </c>
      <c r="F3281" s="305">
        <v>0</v>
      </c>
      <c r="G3281" s="305" t="s">
        <v>1246</v>
      </c>
    </row>
    <row r="3282" spans="1:7" hidden="1">
      <c r="A3282" s="302">
        <v>46035</v>
      </c>
      <c r="B3282" s="309">
        <v>322504</v>
      </c>
      <c r="C3282" s="303"/>
      <c r="D3282" s="305" t="s">
        <v>1380</v>
      </c>
      <c r="E3282" s="309">
        <v>109671427</v>
      </c>
      <c r="F3282" s="305">
        <v>62241071</v>
      </c>
      <c r="G3282" s="305" t="s">
        <v>1246</v>
      </c>
    </row>
    <row r="3283" spans="1:7" hidden="1">
      <c r="A3283" s="302">
        <v>46035</v>
      </c>
      <c r="B3283" s="309">
        <v>304878</v>
      </c>
      <c r="C3283" s="303"/>
      <c r="D3283" s="305" t="s">
        <v>1423</v>
      </c>
      <c r="E3283" s="309">
        <v>87544965</v>
      </c>
      <c r="F3283" s="305">
        <v>95308244</v>
      </c>
      <c r="G3283" s="305" t="s">
        <v>1246</v>
      </c>
    </row>
    <row r="3284" spans="1:7" hidden="1">
      <c r="A3284" s="302">
        <v>46035</v>
      </c>
      <c r="B3284" s="309">
        <v>300000</v>
      </c>
      <c r="C3284" s="303"/>
      <c r="D3284" s="305" t="s">
        <v>1413</v>
      </c>
      <c r="E3284" s="309">
        <v>93055634</v>
      </c>
      <c r="F3284" s="305">
        <v>0</v>
      </c>
      <c r="G3284" s="305" t="s">
        <v>1246</v>
      </c>
    </row>
    <row r="3285" spans="1:7" hidden="1">
      <c r="A3285" s="302">
        <v>46035</v>
      </c>
      <c r="B3285" s="309">
        <v>286049</v>
      </c>
      <c r="C3285" s="303"/>
      <c r="D3285" s="305" t="s">
        <v>1302</v>
      </c>
      <c r="E3285" s="309">
        <v>103764846</v>
      </c>
      <c r="F3285" s="305">
        <v>25709179</v>
      </c>
      <c r="G3285" s="305" t="s">
        <v>1246</v>
      </c>
    </row>
    <row r="3286" spans="1:7" hidden="1">
      <c r="A3286" s="302">
        <v>46035</v>
      </c>
      <c r="B3286" s="309">
        <v>250000</v>
      </c>
      <c r="C3286" s="303"/>
      <c r="D3286" s="305" t="s">
        <v>1441</v>
      </c>
      <c r="E3286" s="309">
        <v>93305634</v>
      </c>
      <c r="F3286" s="305">
        <v>0</v>
      </c>
      <c r="G3286" s="305" t="s">
        <v>1246</v>
      </c>
    </row>
    <row r="3287" spans="1:7" hidden="1">
      <c r="A3287" s="302">
        <v>46035</v>
      </c>
      <c r="B3287" s="309">
        <v>230336</v>
      </c>
      <c r="C3287" s="303"/>
      <c r="D3287" s="305" t="s">
        <v>1498</v>
      </c>
      <c r="E3287" s="309">
        <v>122230305</v>
      </c>
      <c r="F3287" s="305">
        <v>0</v>
      </c>
      <c r="G3287" s="305" t="s">
        <v>1246</v>
      </c>
    </row>
    <row r="3288" spans="1:7" hidden="1">
      <c r="A3288" s="302">
        <v>46035</v>
      </c>
      <c r="B3288" s="309">
        <v>214666</v>
      </c>
      <c r="C3288" s="303"/>
      <c r="D3288" s="305" t="s">
        <v>1435</v>
      </c>
      <c r="E3288" s="309">
        <v>64312113</v>
      </c>
      <c r="F3288" s="305">
        <v>0</v>
      </c>
      <c r="G3288" s="305" t="s">
        <v>1246</v>
      </c>
    </row>
    <row r="3289" spans="1:7" hidden="1">
      <c r="A3289" s="302">
        <v>46035</v>
      </c>
      <c r="B3289" s="309">
        <v>187947</v>
      </c>
      <c r="C3289" s="303"/>
      <c r="D3289" s="305" t="s">
        <v>1498</v>
      </c>
      <c r="E3289" s="309">
        <v>121999969</v>
      </c>
      <c r="F3289" s="305">
        <v>0</v>
      </c>
      <c r="G3289" s="305" t="s">
        <v>1246</v>
      </c>
    </row>
    <row r="3290" spans="1:7" hidden="1">
      <c r="A3290" s="302">
        <v>46035</v>
      </c>
      <c r="B3290" s="309">
        <v>179938</v>
      </c>
      <c r="C3290" s="303"/>
      <c r="D3290" s="305" t="s">
        <v>1726</v>
      </c>
      <c r="E3290" s="309">
        <v>65852891</v>
      </c>
      <c r="F3290" s="305">
        <v>0</v>
      </c>
      <c r="G3290" s="305" t="s">
        <v>1246</v>
      </c>
    </row>
    <row r="3291" spans="1:7" hidden="1">
      <c r="A3291" s="302">
        <v>46035</v>
      </c>
      <c r="B3291" s="309">
        <v>179938</v>
      </c>
      <c r="C3291" s="303"/>
      <c r="D3291" s="305" t="s">
        <v>1726</v>
      </c>
      <c r="E3291" s="309">
        <v>64492051</v>
      </c>
      <c r="F3291" s="305">
        <v>0</v>
      </c>
      <c r="G3291" s="305" t="s">
        <v>1246</v>
      </c>
    </row>
    <row r="3292" spans="1:7" hidden="1">
      <c r="A3292" s="302">
        <v>46035</v>
      </c>
      <c r="B3292" s="309">
        <v>155691</v>
      </c>
      <c r="C3292" s="303"/>
      <c r="D3292" s="305" t="s">
        <v>1380</v>
      </c>
      <c r="E3292" s="309">
        <v>114354860</v>
      </c>
      <c r="F3292" s="305">
        <v>62241071</v>
      </c>
      <c r="G3292" s="305" t="s">
        <v>1246</v>
      </c>
    </row>
    <row r="3293" spans="1:7" hidden="1">
      <c r="A3293" s="302">
        <v>46035</v>
      </c>
      <c r="B3293" s="309">
        <v>120453</v>
      </c>
      <c r="C3293" s="303"/>
      <c r="D3293" s="305" t="s">
        <v>1517</v>
      </c>
      <c r="E3293" s="309">
        <v>124102771</v>
      </c>
      <c r="F3293" s="305">
        <v>0</v>
      </c>
      <c r="G3293" s="305" t="s">
        <v>1246</v>
      </c>
    </row>
    <row r="3294" spans="1:7" hidden="1">
      <c r="A3294" s="302">
        <v>46035</v>
      </c>
      <c r="B3294" s="309">
        <v>95000</v>
      </c>
      <c r="C3294" s="303"/>
      <c r="D3294" s="305" t="s">
        <v>1449</v>
      </c>
      <c r="E3294" s="309">
        <v>93495634</v>
      </c>
      <c r="F3294" s="305">
        <v>70738201</v>
      </c>
      <c r="G3294" s="305" t="s">
        <v>1246</v>
      </c>
    </row>
    <row r="3295" spans="1:7" hidden="1">
      <c r="A3295" s="302">
        <v>46035</v>
      </c>
      <c r="B3295" s="309">
        <v>95000</v>
      </c>
      <c r="C3295" s="303"/>
      <c r="D3295" s="305" t="s">
        <v>1449</v>
      </c>
      <c r="E3295" s="309">
        <v>93400634</v>
      </c>
      <c r="F3295" s="305">
        <v>70738201</v>
      </c>
      <c r="G3295" s="305" t="s">
        <v>1246</v>
      </c>
    </row>
    <row r="3296" spans="1:7" hidden="1">
      <c r="A3296" s="302">
        <v>46035</v>
      </c>
      <c r="B3296" s="309">
        <v>87900</v>
      </c>
      <c r="C3296" s="303"/>
      <c r="D3296" s="305" t="s">
        <v>1734</v>
      </c>
      <c r="E3296" s="309">
        <v>93583534</v>
      </c>
      <c r="F3296" s="305">
        <v>0</v>
      </c>
      <c r="G3296" s="305" t="s">
        <v>1246</v>
      </c>
    </row>
    <row r="3297" spans="1:7" hidden="1">
      <c r="A3297" s="302">
        <v>46035</v>
      </c>
      <c r="B3297" s="309">
        <v>84492</v>
      </c>
      <c r="C3297" s="303"/>
      <c r="D3297" s="305" t="s">
        <v>1435</v>
      </c>
      <c r="E3297" s="309">
        <v>108600179</v>
      </c>
      <c r="F3297" s="305">
        <v>0</v>
      </c>
      <c r="G3297" s="305" t="s">
        <v>1246</v>
      </c>
    </row>
    <row r="3298" spans="1:7" hidden="1">
      <c r="A3298" s="302">
        <v>46035</v>
      </c>
      <c r="B3298" s="309">
        <v>79992</v>
      </c>
      <c r="C3298" s="303"/>
      <c r="D3298" s="305" t="s">
        <v>1435</v>
      </c>
      <c r="E3298" s="309">
        <v>63718638</v>
      </c>
      <c r="F3298" s="305">
        <v>0</v>
      </c>
      <c r="G3298" s="305" t="s">
        <v>1246</v>
      </c>
    </row>
    <row r="3299" spans="1:7" hidden="1">
      <c r="A3299" s="302">
        <v>46035</v>
      </c>
      <c r="B3299" s="309">
        <v>63963</v>
      </c>
      <c r="C3299" s="303"/>
      <c r="D3299" s="305" t="s">
        <v>1498</v>
      </c>
      <c r="E3299" s="309">
        <v>95671307</v>
      </c>
      <c r="F3299" s="305">
        <v>0</v>
      </c>
      <c r="G3299" s="305" t="s">
        <v>1246</v>
      </c>
    </row>
    <row r="3300" spans="1:7" hidden="1">
      <c r="A3300" s="302">
        <v>46035</v>
      </c>
      <c r="B3300" s="309">
        <v>23830</v>
      </c>
      <c r="C3300" s="303"/>
      <c r="D3300" s="305" t="s">
        <v>1517</v>
      </c>
      <c r="E3300" s="309">
        <v>123982318</v>
      </c>
      <c r="F3300" s="305">
        <v>0</v>
      </c>
      <c r="G3300" s="305" t="s">
        <v>1246</v>
      </c>
    </row>
    <row r="3301" spans="1:7" hidden="1">
      <c r="A3301" s="302">
        <v>46035</v>
      </c>
      <c r="B3301" s="309">
        <v>21578</v>
      </c>
      <c r="C3301" s="303"/>
      <c r="D3301" s="305" t="s">
        <v>1387</v>
      </c>
      <c r="E3301" s="309">
        <v>84285853</v>
      </c>
      <c r="F3301" s="305">
        <v>1702947</v>
      </c>
      <c r="G3301" s="305" t="s">
        <v>1246</v>
      </c>
    </row>
    <row r="3302" spans="1:7" hidden="1">
      <c r="A3302" s="302">
        <v>46035</v>
      </c>
      <c r="B3302" s="309">
        <v>15440</v>
      </c>
      <c r="C3302" s="303"/>
      <c r="D3302" s="305" t="s">
        <v>1585</v>
      </c>
      <c r="E3302" s="309">
        <v>87560405</v>
      </c>
      <c r="F3302" s="305">
        <v>0</v>
      </c>
      <c r="G3302" s="305" t="s">
        <v>1246</v>
      </c>
    </row>
    <row r="3303" spans="1:7" hidden="1">
      <c r="A3303" s="302">
        <v>46035</v>
      </c>
      <c r="B3303" s="309">
        <v>10000</v>
      </c>
      <c r="C3303" s="303"/>
      <c r="D3303" s="305" t="s">
        <v>1344</v>
      </c>
      <c r="E3303" s="309">
        <v>92755634</v>
      </c>
      <c r="F3303" s="305">
        <v>0</v>
      </c>
      <c r="G3303" s="305" t="s">
        <v>1246</v>
      </c>
    </row>
    <row r="3304" spans="1:7" hidden="1">
      <c r="A3304" s="302">
        <v>46035</v>
      </c>
      <c r="B3304" s="309">
        <v>5343</v>
      </c>
      <c r="C3304" s="303"/>
      <c r="D3304" s="305" t="s">
        <v>1344</v>
      </c>
      <c r="E3304" s="309">
        <v>124108114</v>
      </c>
      <c r="F3304" s="305">
        <v>0</v>
      </c>
      <c r="G3304" s="305" t="s">
        <v>1246</v>
      </c>
    </row>
    <row r="3305" spans="1:7" hidden="1">
      <c r="A3305" s="302">
        <v>46036</v>
      </c>
      <c r="B3305" s="309">
        <v>10000000</v>
      </c>
      <c r="C3305" s="303"/>
      <c r="D3305" s="305" t="s">
        <v>1372</v>
      </c>
      <c r="E3305" s="309">
        <v>63638646</v>
      </c>
      <c r="F3305" s="305">
        <v>453595349</v>
      </c>
      <c r="G3305" s="305" t="s">
        <v>1246</v>
      </c>
    </row>
    <row r="3306" spans="1:7" hidden="1">
      <c r="A3306" s="302">
        <v>46037</v>
      </c>
      <c r="B3306" s="309">
        <v>1728183</v>
      </c>
      <c r="C3306" s="303"/>
      <c r="D3306" s="305" t="s">
        <v>1538</v>
      </c>
      <c r="E3306" s="309">
        <v>53638646</v>
      </c>
      <c r="F3306" s="305">
        <v>1702947</v>
      </c>
      <c r="G3306" s="305" t="s">
        <v>1246</v>
      </c>
    </row>
    <row r="3307" spans="1:7" hidden="1">
      <c r="A3307" s="302">
        <v>46038</v>
      </c>
      <c r="B3307" s="303"/>
      <c r="C3307" s="309">
        <v>116298367</v>
      </c>
      <c r="D3307" s="305" t="s">
        <v>1376</v>
      </c>
      <c r="E3307" s="309">
        <v>51910463</v>
      </c>
      <c r="F3307" s="305">
        <v>0</v>
      </c>
      <c r="G3307" s="305" t="s">
        <v>1326</v>
      </c>
    </row>
    <row r="3308" spans="1:7" hidden="1">
      <c r="A3308" s="302">
        <v>46038</v>
      </c>
      <c r="B3308" s="309">
        <v>300000</v>
      </c>
      <c r="C3308" s="303"/>
      <c r="D3308" s="305" t="s">
        <v>1413</v>
      </c>
      <c r="E3308" s="309">
        <v>168208830</v>
      </c>
      <c r="F3308" s="305">
        <v>0</v>
      </c>
      <c r="G3308" s="305" t="s">
        <v>1246</v>
      </c>
    </row>
    <row r="3309" spans="1:7" hidden="1">
      <c r="A3309" s="302">
        <v>46038</v>
      </c>
      <c r="B3309" s="309">
        <v>178999</v>
      </c>
      <c r="C3309" s="303"/>
      <c r="D3309" s="305" t="s">
        <v>1428</v>
      </c>
      <c r="E3309" s="309">
        <v>167908830</v>
      </c>
      <c r="F3309" s="305">
        <v>0</v>
      </c>
      <c r="G3309" s="305" t="s">
        <v>1246</v>
      </c>
    </row>
    <row r="3310" spans="1:7" hidden="1">
      <c r="A3310" s="302">
        <v>46041</v>
      </c>
      <c r="B3310" s="303"/>
      <c r="C3310" s="309">
        <v>1075271</v>
      </c>
      <c r="D3310" s="305" t="s">
        <v>1735</v>
      </c>
      <c r="E3310" s="309">
        <v>167729831</v>
      </c>
      <c r="F3310" s="305">
        <v>1123031</v>
      </c>
      <c r="G3310" s="305" t="s">
        <v>1246</v>
      </c>
    </row>
    <row r="3311" spans="1:7" hidden="1">
      <c r="A3311" s="302">
        <v>46041</v>
      </c>
      <c r="B3311" s="303"/>
      <c r="C3311" s="309">
        <v>1025690</v>
      </c>
      <c r="D3311" s="305" t="s">
        <v>1611</v>
      </c>
      <c r="E3311" s="309">
        <v>168805102</v>
      </c>
      <c r="F3311" s="305">
        <v>0</v>
      </c>
      <c r="G3311" s="305" t="s">
        <v>1326</v>
      </c>
    </row>
    <row r="3312" spans="1:7" hidden="1">
      <c r="A3312" s="302">
        <v>46042</v>
      </c>
      <c r="B3312" s="309">
        <v>15000000</v>
      </c>
      <c r="C3312" s="303"/>
      <c r="D3312" s="305" t="s">
        <v>1372</v>
      </c>
      <c r="E3312" s="309">
        <v>169830792</v>
      </c>
      <c r="F3312" s="305">
        <v>453738530</v>
      </c>
      <c r="G3312" s="305" t="s">
        <v>1246</v>
      </c>
    </row>
    <row r="3313" spans="1:7" hidden="1">
      <c r="A3313" s="302">
        <v>46042</v>
      </c>
      <c r="B3313" s="309">
        <v>10182857</v>
      </c>
      <c r="C3313" s="303"/>
      <c r="D3313" s="305" t="s">
        <v>1293</v>
      </c>
      <c r="E3313" s="309">
        <v>154830792</v>
      </c>
      <c r="F3313" s="305">
        <v>0</v>
      </c>
      <c r="G3313" s="305" t="s">
        <v>1246</v>
      </c>
    </row>
    <row r="3314" spans="1:7" hidden="1">
      <c r="A3314" s="302">
        <v>46043</v>
      </c>
      <c r="B3314" s="303"/>
      <c r="C3314" s="309">
        <v>1000000</v>
      </c>
      <c r="D3314" s="305" t="s">
        <v>1499</v>
      </c>
      <c r="E3314" s="309">
        <v>144647935</v>
      </c>
      <c r="F3314" s="305">
        <v>0</v>
      </c>
      <c r="G3314" s="305" t="s">
        <v>1246</v>
      </c>
    </row>
    <row r="3315" spans="1:7" hidden="1">
      <c r="A3315" s="302">
        <v>46044</v>
      </c>
      <c r="B3315" s="303"/>
      <c r="C3315" s="309">
        <v>728183</v>
      </c>
      <c r="D3315" s="305" t="s">
        <v>1499</v>
      </c>
      <c r="E3315" s="309">
        <v>145647935</v>
      </c>
      <c r="F3315" s="305">
        <v>0</v>
      </c>
      <c r="G3315" s="305" t="s">
        <v>1246</v>
      </c>
    </row>
    <row r="3316" spans="1:7" ht="18" hidden="1">
      <c r="A3316" s="302">
        <v>46044</v>
      </c>
      <c r="B3316" s="303"/>
      <c r="C3316" s="309">
        <v>654720</v>
      </c>
      <c r="D3316" s="305" t="s">
        <v>1736</v>
      </c>
      <c r="E3316" s="309">
        <v>142845054</v>
      </c>
      <c r="F3316" s="305">
        <v>440010240</v>
      </c>
      <c r="G3316" s="305" t="s">
        <v>1390</v>
      </c>
    </row>
    <row r="3317" spans="1:7" hidden="1">
      <c r="A3317" s="302">
        <v>46044</v>
      </c>
      <c r="B3317" s="309">
        <v>2500000</v>
      </c>
      <c r="C3317" s="303"/>
      <c r="D3317" s="305" t="s">
        <v>1737</v>
      </c>
      <c r="E3317" s="309">
        <v>145345054</v>
      </c>
      <c r="F3317" s="305">
        <v>0</v>
      </c>
      <c r="G3317" s="305" t="s">
        <v>1246</v>
      </c>
    </row>
    <row r="3318" spans="1:7" hidden="1">
      <c r="A3318" s="302">
        <v>46044</v>
      </c>
      <c r="B3318" s="309">
        <v>731064</v>
      </c>
      <c r="C3318" s="303"/>
      <c r="D3318" s="305" t="s">
        <v>1738</v>
      </c>
      <c r="E3318" s="309">
        <v>146076118</v>
      </c>
      <c r="F3318" s="305">
        <v>71041956</v>
      </c>
      <c r="G3318" s="305" t="s">
        <v>1246</v>
      </c>
    </row>
    <row r="3319" spans="1:7">
      <c r="A3319" s="302">
        <v>46044</v>
      </c>
      <c r="B3319" s="309">
        <v>300000</v>
      </c>
      <c r="C3319" s="303"/>
      <c r="D3319" s="305" t="s">
        <v>1473</v>
      </c>
      <c r="E3319" s="309">
        <v>146376118</v>
      </c>
      <c r="F3319" s="305">
        <v>0</v>
      </c>
      <c r="G3319" s="305" t="s">
        <v>1246</v>
      </c>
    </row>
    <row r="3320" spans="1:7" hidden="1">
      <c r="A3320" s="302">
        <v>46045</v>
      </c>
      <c r="B3320" s="309">
        <v>15000000</v>
      </c>
      <c r="C3320" s="303"/>
      <c r="D3320" s="305" t="s">
        <v>1372</v>
      </c>
      <c r="E3320" s="309">
        <v>140739732</v>
      </c>
      <c r="F3320" s="305">
        <v>453839760</v>
      </c>
      <c r="G3320" s="305" t="s">
        <v>1246</v>
      </c>
    </row>
    <row r="3321" spans="1:7" hidden="1">
      <c r="A3321" s="302">
        <v>46045</v>
      </c>
      <c r="B3321" s="309">
        <v>5271693</v>
      </c>
      <c r="C3321" s="303"/>
      <c r="D3321" s="305" t="s">
        <v>1387</v>
      </c>
      <c r="E3321" s="309">
        <v>118228021</v>
      </c>
      <c r="F3321" s="305">
        <v>1702947</v>
      </c>
      <c r="G3321" s="305" t="s">
        <v>1246</v>
      </c>
    </row>
    <row r="3322" spans="1:7" hidden="1">
      <c r="A3322" s="302">
        <v>46045</v>
      </c>
      <c r="B3322" s="309">
        <v>2836908</v>
      </c>
      <c r="C3322" s="303"/>
      <c r="D3322" s="305" t="s">
        <v>1468</v>
      </c>
      <c r="E3322" s="309">
        <v>109846918</v>
      </c>
      <c r="F3322" s="305">
        <v>0</v>
      </c>
      <c r="G3322" s="305" t="s">
        <v>1246</v>
      </c>
    </row>
    <row r="3323" spans="1:7" hidden="1">
      <c r="A3323" s="302">
        <v>46045</v>
      </c>
      <c r="B3323" s="309">
        <v>2550407</v>
      </c>
      <c r="C3323" s="303"/>
      <c r="D3323" s="305" t="s">
        <v>1387</v>
      </c>
      <c r="E3323" s="309">
        <v>124461985</v>
      </c>
      <c r="F3323" s="305">
        <v>1702947</v>
      </c>
      <c r="G3323" s="305" t="s">
        <v>1246</v>
      </c>
    </row>
    <row r="3324" spans="1:7" hidden="1">
      <c r="A3324" s="302">
        <v>46045</v>
      </c>
      <c r="B3324" s="309">
        <v>2474600</v>
      </c>
      <c r="C3324" s="303"/>
      <c r="D3324" s="305" t="s">
        <v>1739</v>
      </c>
      <c r="E3324" s="309">
        <v>143499774</v>
      </c>
      <c r="F3324" s="305">
        <v>86628430</v>
      </c>
      <c r="G3324" s="305" t="s">
        <v>1246</v>
      </c>
    </row>
    <row r="3325" spans="1:7" hidden="1">
      <c r="A3325" s="302">
        <v>46045</v>
      </c>
      <c r="B3325" s="309">
        <v>1909836</v>
      </c>
      <c r="C3325" s="303"/>
      <c r="D3325" s="305" t="s">
        <v>1302</v>
      </c>
      <c r="E3325" s="309">
        <v>112153911</v>
      </c>
      <c r="F3325" s="305">
        <v>25709179</v>
      </c>
      <c r="G3325" s="305" t="s">
        <v>1246</v>
      </c>
    </row>
    <row r="3326" spans="1:7" hidden="1">
      <c r="A3326" s="302">
        <v>46045</v>
      </c>
      <c r="B3326" s="309">
        <v>1188814</v>
      </c>
      <c r="C3326" s="303"/>
      <c r="D3326" s="305" t="s">
        <v>1468</v>
      </c>
      <c r="E3326" s="309">
        <v>120537721</v>
      </c>
      <c r="F3326" s="305">
        <v>0</v>
      </c>
      <c r="G3326" s="305" t="s">
        <v>1246</v>
      </c>
    </row>
    <row r="3327" spans="1:7" hidden="1">
      <c r="A3327" s="302">
        <v>46045</v>
      </c>
      <c r="B3327" s="309">
        <v>1180902</v>
      </c>
      <c r="C3327" s="303"/>
      <c r="D3327" s="305" t="s">
        <v>1726</v>
      </c>
      <c r="E3327" s="309">
        <v>121911578</v>
      </c>
      <c r="F3327" s="305">
        <v>0</v>
      </c>
      <c r="G3327" s="305" t="s">
        <v>1246</v>
      </c>
    </row>
    <row r="3328" spans="1:7" hidden="1">
      <c r="A3328" s="302">
        <v>46045</v>
      </c>
      <c r="B3328" s="309">
        <v>737986</v>
      </c>
      <c r="C3328" s="303"/>
      <c r="D3328" s="305" t="s">
        <v>1303</v>
      </c>
      <c r="E3328" s="309">
        <v>118966007</v>
      </c>
      <c r="F3328" s="305">
        <v>0</v>
      </c>
      <c r="G3328" s="305" t="s">
        <v>1246</v>
      </c>
    </row>
    <row r="3329" spans="1:7" hidden="1">
      <c r="A3329" s="302">
        <v>46045</v>
      </c>
      <c r="B3329" s="309">
        <v>483678</v>
      </c>
      <c r="C3329" s="303"/>
      <c r="D3329" s="305" t="s">
        <v>1701</v>
      </c>
      <c r="E3329" s="309">
        <v>125739732</v>
      </c>
      <c r="F3329" s="305">
        <v>2321912</v>
      </c>
      <c r="G3329" s="305" t="s">
        <v>1246</v>
      </c>
    </row>
    <row r="3330" spans="1:7" hidden="1">
      <c r="A3330" s="302">
        <v>46045</v>
      </c>
      <c r="B3330" s="309">
        <v>435457</v>
      </c>
      <c r="C3330" s="303"/>
      <c r="D3330" s="305" t="s">
        <v>1517</v>
      </c>
      <c r="E3330" s="309">
        <v>112612496</v>
      </c>
      <c r="F3330" s="305">
        <v>0</v>
      </c>
      <c r="G3330" s="305" t="s">
        <v>1246</v>
      </c>
    </row>
    <row r="3331" spans="1:7" hidden="1">
      <c r="A3331" s="302">
        <v>46045</v>
      </c>
      <c r="B3331" s="309">
        <v>300000</v>
      </c>
      <c r="C3331" s="303"/>
      <c r="D3331" s="305" t="s">
        <v>1413</v>
      </c>
      <c r="E3331" s="309">
        <v>119266007</v>
      </c>
      <c r="F3331" s="305">
        <v>0</v>
      </c>
      <c r="G3331" s="305" t="s">
        <v>1246</v>
      </c>
    </row>
    <row r="3332" spans="1:7" hidden="1">
      <c r="A3332" s="302">
        <v>46045</v>
      </c>
      <c r="B3332" s="309">
        <v>295601</v>
      </c>
      <c r="C3332" s="303"/>
      <c r="D3332" s="305" t="s">
        <v>1701</v>
      </c>
      <c r="E3332" s="309">
        <v>125129902</v>
      </c>
      <c r="F3332" s="305">
        <v>2321912</v>
      </c>
      <c r="G3332" s="305" t="s">
        <v>1246</v>
      </c>
    </row>
    <row r="3333" spans="1:7" hidden="1">
      <c r="A3333" s="302">
        <v>46045</v>
      </c>
      <c r="B3333" s="309">
        <v>285442</v>
      </c>
      <c r="C3333" s="303"/>
      <c r="D3333" s="305" t="s">
        <v>1481</v>
      </c>
      <c r="E3333" s="309">
        <v>141025174</v>
      </c>
      <c r="F3333" s="305">
        <v>62241071</v>
      </c>
      <c r="G3333" s="305" t="s">
        <v>1246</v>
      </c>
    </row>
    <row r="3334" spans="1:7" hidden="1">
      <c r="A3334" s="302">
        <v>46045</v>
      </c>
      <c r="B3334" s="309">
        <v>282560</v>
      </c>
      <c r="C3334" s="303"/>
      <c r="D3334" s="305" t="s">
        <v>1517</v>
      </c>
      <c r="E3334" s="309">
        <v>112895056</v>
      </c>
      <c r="F3334" s="305">
        <v>0</v>
      </c>
      <c r="G3334" s="305" t="s">
        <v>1246</v>
      </c>
    </row>
    <row r="3335" spans="1:7" hidden="1">
      <c r="A3335" s="302">
        <v>46045</v>
      </c>
      <c r="B3335" s="309">
        <v>272356</v>
      </c>
      <c r="C3335" s="303"/>
      <c r="D3335" s="305" t="s">
        <v>1435</v>
      </c>
      <c r="E3335" s="309">
        <v>124734341</v>
      </c>
      <c r="F3335" s="305">
        <v>0</v>
      </c>
      <c r="G3335" s="305" t="s">
        <v>1246</v>
      </c>
    </row>
    <row r="3336" spans="1:7" hidden="1">
      <c r="A3336" s="302">
        <v>46045</v>
      </c>
      <c r="B3336" s="309">
        <v>208637</v>
      </c>
      <c r="C3336" s="303"/>
      <c r="D3336" s="305" t="s">
        <v>1533</v>
      </c>
      <c r="E3336" s="309">
        <v>110055555</v>
      </c>
      <c r="F3336" s="305">
        <v>0</v>
      </c>
      <c r="G3336" s="305" t="s">
        <v>1246</v>
      </c>
    </row>
    <row r="3337" spans="1:7" hidden="1">
      <c r="A3337" s="302">
        <v>46045</v>
      </c>
      <c r="B3337" s="309">
        <v>192955</v>
      </c>
      <c r="C3337" s="303"/>
      <c r="D3337" s="305" t="s">
        <v>1307</v>
      </c>
      <c r="E3337" s="309">
        <v>120730676</v>
      </c>
      <c r="F3337" s="305">
        <v>61329170</v>
      </c>
      <c r="G3337" s="305" t="s">
        <v>1246</v>
      </c>
    </row>
    <row r="3338" spans="1:7" hidden="1">
      <c r="A3338" s="302">
        <v>46045</v>
      </c>
      <c r="B3338" s="309">
        <v>188520</v>
      </c>
      <c r="C3338" s="303"/>
      <c r="D3338" s="305" t="s">
        <v>1302</v>
      </c>
      <c r="E3338" s="309">
        <v>110244075</v>
      </c>
      <c r="F3338" s="305">
        <v>25709179</v>
      </c>
      <c r="G3338" s="305" t="s">
        <v>1246</v>
      </c>
    </row>
    <row r="3339" spans="1:7" hidden="1">
      <c r="A3339" s="302">
        <v>46045</v>
      </c>
      <c r="B3339" s="309">
        <v>185106</v>
      </c>
      <c r="C3339" s="303"/>
      <c r="D3339" s="305" t="s">
        <v>1701</v>
      </c>
      <c r="E3339" s="309">
        <v>107010010</v>
      </c>
      <c r="F3339" s="305">
        <v>2321912</v>
      </c>
      <c r="G3339" s="305" t="s">
        <v>1246</v>
      </c>
    </row>
    <row r="3340" spans="1:7" hidden="1">
      <c r="A3340" s="302">
        <v>46045</v>
      </c>
      <c r="B3340" s="309">
        <v>115682</v>
      </c>
      <c r="C3340" s="303"/>
      <c r="D3340" s="305" t="s">
        <v>1701</v>
      </c>
      <c r="E3340" s="309">
        <v>106614990</v>
      </c>
      <c r="F3340" s="305">
        <v>2321912</v>
      </c>
      <c r="G3340" s="305" t="s">
        <v>1246</v>
      </c>
    </row>
    <row r="3341" spans="1:7" hidden="1">
      <c r="A3341" s="302">
        <v>46045</v>
      </c>
      <c r="B3341" s="309">
        <v>99960</v>
      </c>
      <c r="C3341" s="303"/>
      <c r="D3341" s="305" t="s">
        <v>1423</v>
      </c>
      <c r="E3341" s="309">
        <v>124834301</v>
      </c>
      <c r="F3341" s="305">
        <v>95308244</v>
      </c>
      <c r="G3341" s="305" t="s">
        <v>1246</v>
      </c>
    </row>
    <row r="3342" spans="1:7" hidden="1">
      <c r="A3342" s="302">
        <v>46045</v>
      </c>
      <c r="B3342" s="309">
        <v>95840</v>
      </c>
      <c r="C3342" s="303"/>
      <c r="D3342" s="305" t="s">
        <v>1701</v>
      </c>
      <c r="E3342" s="309">
        <v>106710830</v>
      </c>
      <c r="F3342" s="305">
        <v>2321912</v>
      </c>
      <c r="G3342" s="305" t="s">
        <v>1246</v>
      </c>
    </row>
    <row r="3343" spans="1:7" hidden="1">
      <c r="A3343" s="302">
        <v>46045</v>
      </c>
      <c r="B3343" s="309">
        <v>94231</v>
      </c>
      <c r="C3343" s="303"/>
      <c r="D3343" s="305" t="s">
        <v>1701</v>
      </c>
      <c r="E3343" s="309">
        <v>125224133</v>
      </c>
      <c r="F3343" s="305">
        <v>2321912</v>
      </c>
      <c r="G3343" s="305" t="s">
        <v>1246</v>
      </c>
    </row>
    <row r="3344" spans="1:7" hidden="1">
      <c r="A3344" s="302">
        <v>46045</v>
      </c>
      <c r="B3344" s="309">
        <v>82900</v>
      </c>
      <c r="C3344" s="303"/>
      <c r="D3344" s="305" t="s">
        <v>1734</v>
      </c>
      <c r="E3344" s="309">
        <v>119348907</v>
      </c>
      <c r="F3344" s="305">
        <v>0</v>
      </c>
      <c r="G3344" s="305" t="s">
        <v>1246</v>
      </c>
    </row>
    <row r="3345" spans="1:7" hidden="1">
      <c r="A3345" s="302">
        <v>46045</v>
      </c>
      <c r="B3345" s="309">
        <v>71761</v>
      </c>
      <c r="C3345" s="303"/>
      <c r="D3345" s="305" t="s">
        <v>1701</v>
      </c>
      <c r="E3345" s="309">
        <v>106782591</v>
      </c>
      <c r="F3345" s="305">
        <v>2321912</v>
      </c>
      <c r="G3345" s="305" t="s">
        <v>1246</v>
      </c>
    </row>
    <row r="3346" spans="1:7" hidden="1">
      <c r="A3346" s="302">
        <v>46045</v>
      </c>
      <c r="B3346" s="309">
        <v>61272</v>
      </c>
      <c r="C3346" s="303"/>
      <c r="D3346" s="305" t="s">
        <v>1517</v>
      </c>
      <c r="E3346" s="309">
        <v>112956328</v>
      </c>
      <c r="F3346" s="305">
        <v>0</v>
      </c>
      <c r="G3346" s="305" t="s">
        <v>1246</v>
      </c>
    </row>
    <row r="3347" spans="1:7" hidden="1">
      <c r="A3347" s="302">
        <v>46045</v>
      </c>
      <c r="B3347" s="309">
        <v>42313</v>
      </c>
      <c r="C3347" s="303"/>
      <c r="D3347" s="305" t="s">
        <v>1701</v>
      </c>
      <c r="E3347" s="309">
        <v>106824904</v>
      </c>
      <c r="F3347" s="305">
        <v>2321912</v>
      </c>
      <c r="G3347" s="305" t="s">
        <v>1246</v>
      </c>
    </row>
    <row r="3348" spans="1:7" hidden="1">
      <c r="A3348" s="302">
        <v>46045</v>
      </c>
      <c r="B3348" s="309">
        <v>31921</v>
      </c>
      <c r="C3348" s="303"/>
      <c r="D3348" s="305" t="s">
        <v>1701</v>
      </c>
      <c r="E3348" s="309">
        <v>125256054</v>
      </c>
      <c r="F3348" s="305">
        <v>2321912</v>
      </c>
      <c r="G3348" s="305" t="s">
        <v>1246</v>
      </c>
    </row>
    <row r="3349" spans="1:7" hidden="1">
      <c r="A3349" s="302">
        <v>46045</v>
      </c>
      <c r="B3349" s="309">
        <v>23128</v>
      </c>
      <c r="C3349" s="303"/>
      <c r="D3349" s="305" t="s">
        <v>1517</v>
      </c>
      <c r="E3349" s="309">
        <v>112177039</v>
      </c>
      <c r="F3349" s="305">
        <v>0</v>
      </c>
      <c r="G3349" s="305" t="s">
        <v>1246</v>
      </c>
    </row>
    <row r="3350" spans="1:7" hidden="1">
      <c r="A3350" s="302">
        <v>46048</v>
      </c>
      <c r="B3350" s="303"/>
      <c r="C3350" s="309">
        <v>428740</v>
      </c>
      <c r="D3350" s="305" t="s">
        <v>1489</v>
      </c>
      <c r="E3350" s="309">
        <v>95881318</v>
      </c>
      <c r="F3350" s="305">
        <v>0</v>
      </c>
      <c r="G3350" s="305" t="s">
        <v>1248</v>
      </c>
    </row>
    <row r="3351" spans="1:7" hidden="1">
      <c r="A3351" s="302">
        <v>46048</v>
      </c>
      <c r="B3351" s="309">
        <v>5214838</v>
      </c>
      <c r="C3351" s="303"/>
      <c r="D3351" s="305" t="s">
        <v>1319</v>
      </c>
      <c r="E3351" s="309">
        <v>102803902</v>
      </c>
      <c r="F3351" s="305">
        <v>25536754</v>
      </c>
      <c r="G3351" s="305" t="s">
        <v>1246</v>
      </c>
    </row>
    <row r="3352" spans="1:7" hidden="1">
      <c r="A3352" s="302">
        <v>46048</v>
      </c>
      <c r="B3352" s="309">
        <v>3335449</v>
      </c>
      <c r="C3352" s="303"/>
      <c r="D3352" s="305" t="s">
        <v>1332</v>
      </c>
      <c r="E3352" s="309">
        <v>106139351</v>
      </c>
      <c r="F3352" s="305">
        <v>0</v>
      </c>
      <c r="G3352" s="305" t="s">
        <v>1246</v>
      </c>
    </row>
    <row r="3353" spans="1:7" hidden="1">
      <c r="A3353" s="302">
        <v>46048</v>
      </c>
      <c r="B3353" s="309">
        <v>1656466</v>
      </c>
      <c r="C3353" s="303"/>
      <c r="D3353" s="305" t="s">
        <v>1319</v>
      </c>
      <c r="E3353" s="309">
        <v>97589064</v>
      </c>
      <c r="F3353" s="305">
        <v>25536754</v>
      </c>
      <c r="G3353" s="305" t="s">
        <v>1246</v>
      </c>
    </row>
    <row r="3354" spans="1:7" hidden="1">
      <c r="A3354" s="302">
        <v>46048</v>
      </c>
      <c r="B3354" s="309">
        <v>359957</v>
      </c>
      <c r="C3354" s="303"/>
      <c r="D3354" s="305" t="s">
        <v>1332</v>
      </c>
      <c r="E3354" s="309">
        <v>106499308</v>
      </c>
      <c r="F3354" s="305">
        <v>0</v>
      </c>
      <c r="G3354" s="305" t="s">
        <v>1246</v>
      </c>
    </row>
    <row r="3355" spans="1:7" hidden="1">
      <c r="A3355" s="302">
        <v>46048</v>
      </c>
      <c r="B3355" s="309">
        <v>51280</v>
      </c>
      <c r="C3355" s="303"/>
      <c r="D3355" s="305" t="s">
        <v>1740</v>
      </c>
      <c r="E3355" s="309">
        <v>95932598</v>
      </c>
      <c r="F3355" s="305">
        <v>0</v>
      </c>
      <c r="G3355" s="305" t="s">
        <v>1246</v>
      </c>
    </row>
    <row r="3356" spans="1:7" hidden="1">
      <c r="A3356" s="302">
        <v>46049</v>
      </c>
      <c r="B3356" s="309">
        <v>5000</v>
      </c>
      <c r="C3356" s="303"/>
      <c r="D3356" s="305" t="s">
        <v>1741</v>
      </c>
      <c r="E3356" s="309">
        <v>96310058</v>
      </c>
      <c r="F3356" s="305">
        <v>0</v>
      </c>
      <c r="G3356" s="305" t="s">
        <v>1246</v>
      </c>
    </row>
    <row r="3357" spans="1:7" hidden="1">
      <c r="A3357" s="302">
        <v>46050</v>
      </c>
      <c r="B3357" s="309">
        <v>12424565</v>
      </c>
      <c r="C3357" s="303"/>
      <c r="D3357" s="305" t="s">
        <v>1742</v>
      </c>
      <c r="E3357" s="309">
        <v>90821810</v>
      </c>
      <c r="F3357" s="305">
        <v>0</v>
      </c>
      <c r="G3357" s="305" t="s">
        <v>1326</v>
      </c>
    </row>
    <row r="3358" spans="1:7" hidden="1">
      <c r="A3358" s="302">
        <v>46050</v>
      </c>
      <c r="B3358" s="309">
        <v>2302955</v>
      </c>
      <c r="C3358" s="303"/>
      <c r="D3358" s="305" t="s">
        <v>1445</v>
      </c>
      <c r="E3358" s="309">
        <v>96305058</v>
      </c>
      <c r="F3358" s="305">
        <v>66717542</v>
      </c>
      <c r="G3358" s="305" t="s">
        <v>1246</v>
      </c>
    </row>
    <row r="3359" spans="1:7" hidden="1">
      <c r="A3359" s="302">
        <v>46050</v>
      </c>
      <c r="B3359" s="309">
        <v>11723</v>
      </c>
      <c r="C3359" s="303"/>
      <c r="D3359" s="305" t="s">
        <v>1315</v>
      </c>
      <c r="E3359" s="309">
        <v>78397245</v>
      </c>
      <c r="F3359" s="305">
        <v>0</v>
      </c>
      <c r="G3359" s="305" t="s">
        <v>1246</v>
      </c>
    </row>
    <row r="3360" spans="1:7" hidden="1">
      <c r="A3360" s="302">
        <v>46051</v>
      </c>
      <c r="B3360" s="303"/>
      <c r="C3360" s="309">
        <v>40601</v>
      </c>
      <c r="D3360" s="305" t="s">
        <v>1645</v>
      </c>
      <c r="E3360" s="309">
        <v>78385522</v>
      </c>
      <c r="F3360" s="305">
        <v>1123196</v>
      </c>
      <c r="G3360" s="305" t="s">
        <v>1246</v>
      </c>
    </row>
    <row r="3361" spans="1:7" hidden="1">
      <c r="A3361" s="302">
        <v>46051</v>
      </c>
      <c r="B3361" s="309">
        <v>693193</v>
      </c>
      <c r="C3361" s="303"/>
      <c r="D3361" s="305" t="s">
        <v>1616</v>
      </c>
      <c r="E3361" s="309">
        <v>91515003</v>
      </c>
      <c r="F3361" s="305">
        <v>0</v>
      </c>
      <c r="G3361" s="305" t="s">
        <v>1246</v>
      </c>
    </row>
    <row r="3362" spans="1:7" hidden="1">
      <c r="A3362" s="302">
        <v>46051</v>
      </c>
      <c r="B3362" s="309">
        <v>595900</v>
      </c>
      <c r="C3362" s="303"/>
      <c r="D3362" s="305" t="s">
        <v>1312</v>
      </c>
      <c r="E3362" s="309">
        <v>93984103</v>
      </c>
      <c r="F3362" s="305">
        <v>0</v>
      </c>
      <c r="G3362" s="305" t="s">
        <v>1246</v>
      </c>
    </row>
    <row r="3363" spans="1:7" hidden="1">
      <c r="A3363" s="302">
        <v>46051</v>
      </c>
      <c r="B3363" s="309">
        <v>388800</v>
      </c>
      <c r="C3363" s="303"/>
      <c r="D3363" s="305" t="s">
        <v>1312</v>
      </c>
      <c r="E3363" s="309">
        <v>93189303</v>
      </c>
      <c r="F3363" s="305">
        <v>0</v>
      </c>
      <c r="G3363" s="305" t="s">
        <v>1246</v>
      </c>
    </row>
    <row r="3364" spans="1:7" hidden="1">
      <c r="A3364" s="302">
        <v>46051</v>
      </c>
      <c r="B3364" s="309">
        <v>300000</v>
      </c>
      <c r="C3364" s="303"/>
      <c r="D3364" s="305" t="s">
        <v>1413</v>
      </c>
      <c r="E3364" s="309">
        <v>91815003</v>
      </c>
      <c r="F3364" s="305">
        <v>0</v>
      </c>
      <c r="G3364" s="305" t="s">
        <v>1246</v>
      </c>
    </row>
    <row r="3365" spans="1:7" hidden="1">
      <c r="A3365" s="302">
        <v>46051</v>
      </c>
      <c r="B3365" s="309">
        <v>216900</v>
      </c>
      <c r="C3365" s="303"/>
      <c r="D3365" s="305" t="s">
        <v>1312</v>
      </c>
      <c r="E3365" s="309">
        <v>92221803</v>
      </c>
      <c r="F3365" s="305">
        <v>0</v>
      </c>
      <c r="G3365" s="305" t="s">
        <v>1246</v>
      </c>
    </row>
    <row r="3366" spans="1:7" hidden="1">
      <c r="A3366" s="302">
        <v>46051</v>
      </c>
      <c r="B3366" s="309">
        <v>198900</v>
      </c>
      <c r="C3366" s="303"/>
      <c r="D3366" s="305" t="s">
        <v>1312</v>
      </c>
      <c r="E3366" s="309">
        <v>93388203</v>
      </c>
      <c r="F3366" s="305">
        <v>0</v>
      </c>
      <c r="G3366" s="305" t="s">
        <v>1246</v>
      </c>
    </row>
    <row r="3367" spans="1:7" hidden="1">
      <c r="A3367" s="302">
        <v>46051</v>
      </c>
      <c r="B3367" s="309">
        <v>198900</v>
      </c>
      <c r="C3367" s="303"/>
      <c r="D3367" s="305" t="s">
        <v>1312</v>
      </c>
      <c r="E3367" s="309">
        <v>92610603</v>
      </c>
      <c r="F3367" s="305">
        <v>0</v>
      </c>
      <c r="G3367" s="305" t="s">
        <v>1246</v>
      </c>
    </row>
    <row r="3368" spans="1:7" hidden="1">
      <c r="A3368" s="302">
        <v>46051</v>
      </c>
      <c r="B3368" s="309">
        <v>189900</v>
      </c>
      <c r="C3368" s="303"/>
      <c r="D3368" s="305" t="s">
        <v>1312</v>
      </c>
      <c r="E3368" s="309">
        <v>92800503</v>
      </c>
      <c r="F3368" s="305">
        <v>0</v>
      </c>
      <c r="G3368" s="305" t="s">
        <v>1246</v>
      </c>
    </row>
    <row r="3369" spans="1:7" hidden="1">
      <c r="A3369" s="302">
        <v>46051</v>
      </c>
      <c r="B3369" s="309">
        <v>189900</v>
      </c>
      <c r="C3369" s="303"/>
      <c r="D3369" s="305" t="s">
        <v>1312</v>
      </c>
      <c r="E3369" s="309">
        <v>92411703</v>
      </c>
      <c r="F3369" s="305">
        <v>0</v>
      </c>
      <c r="G3369" s="305" t="s">
        <v>1246</v>
      </c>
    </row>
    <row r="3370" spans="1:7" hidden="1">
      <c r="A3370" s="302">
        <v>46051</v>
      </c>
      <c r="B3370" s="309">
        <v>189900</v>
      </c>
      <c r="C3370" s="303"/>
      <c r="D3370" s="305" t="s">
        <v>1312</v>
      </c>
      <c r="E3370" s="309">
        <v>92004903</v>
      </c>
      <c r="F3370" s="305">
        <v>0</v>
      </c>
      <c r="G3370" s="305" t="s">
        <v>1246</v>
      </c>
    </row>
    <row r="3371" spans="1:7" hidden="1">
      <c r="A3371" s="302">
        <v>46051</v>
      </c>
      <c r="B3371" s="309">
        <v>9000</v>
      </c>
      <c r="C3371" s="303"/>
      <c r="D3371" s="305" t="s">
        <v>1312</v>
      </c>
      <c r="E3371" s="309">
        <v>94002103</v>
      </c>
      <c r="F3371" s="305">
        <v>0</v>
      </c>
      <c r="G3371" s="305" t="s">
        <v>1246</v>
      </c>
    </row>
    <row r="3372" spans="1:7" hidden="1">
      <c r="A3372" s="302">
        <v>46051</v>
      </c>
      <c r="B3372" s="309">
        <v>9000</v>
      </c>
      <c r="C3372" s="303"/>
      <c r="D3372" s="305" t="s">
        <v>1312</v>
      </c>
      <c r="E3372" s="309">
        <v>93993103</v>
      </c>
      <c r="F3372" s="305">
        <v>0</v>
      </c>
      <c r="G3372" s="305" t="s">
        <v>1246</v>
      </c>
    </row>
    <row r="3373" spans="1:7" hidden="1">
      <c r="A3373" s="302">
        <v>46052</v>
      </c>
      <c r="B3373" s="303"/>
      <c r="C3373" s="309">
        <v>78300</v>
      </c>
      <c r="D3373" s="305" t="s">
        <v>1489</v>
      </c>
      <c r="E3373" s="309">
        <v>78426123</v>
      </c>
      <c r="F3373" s="305">
        <v>0</v>
      </c>
      <c r="G3373" s="305" t="s">
        <v>1248</v>
      </c>
    </row>
    <row r="3374" spans="1:7" hidden="1">
      <c r="A3374" s="302">
        <v>46052</v>
      </c>
      <c r="B3374" s="303"/>
      <c r="C3374" s="309">
        <v>71400</v>
      </c>
      <c r="D3374" s="305" t="s">
        <v>1526</v>
      </c>
      <c r="E3374" s="309">
        <v>78504423</v>
      </c>
      <c r="F3374" s="305">
        <v>0</v>
      </c>
      <c r="G3374" s="305" t="s">
        <v>1248</v>
      </c>
    </row>
  </sheetData>
  <autoFilter ref="A3:G3374" xr:uid="{7C429794-D254-4531-8156-01D97954AFB0}">
    <filterColumn colId="3">
      <filters>
        <filter val="0167511600 Transf a rafael fuentes"/>
      </filters>
    </filterColumn>
  </autoFilter>
  <mergeCells count="1">
    <mergeCell ref="A1:G1"/>
  </mergeCells>
  <hyperlinks>
    <hyperlink ref="D1212" r:id="rId1" display="javascript:verImagenMovimiento(510,'200000.0','07-01-2025','000000003','0001','01','    81225');" xr:uid="{2ACEF523-B7ED-4B9C-BE29-619425D2BDC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9825909-533e-49e4-8bff-3bc8b7c34f59">
      <Terms xmlns="http://schemas.microsoft.com/office/infopath/2007/PartnerControls"/>
    </lcf76f155ced4ddcb4097134ff3c332f>
    <TaxCatchAll xmlns="9a59c6f4-57d6-4dd6-bfe5-8fa37434f54a" xsi:nil="true"/>
    <_Flow_SignoffStatus xmlns="e9825909-533e-49e4-8bff-3bc8b7c34f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FBAA0E3ABF006468FBCAE4EB5A99F9C" ma:contentTypeVersion="17" ma:contentTypeDescription="Crie um novo documento." ma:contentTypeScope="" ma:versionID="d1913038b03228bbb6d7b52254a6ac0a">
  <xsd:schema xmlns:xsd="http://www.w3.org/2001/XMLSchema" xmlns:xs="http://www.w3.org/2001/XMLSchema" xmlns:p="http://schemas.microsoft.com/office/2006/metadata/properties" xmlns:ns2="9a59c6f4-57d6-4dd6-bfe5-8fa37434f54a" xmlns:ns3="e9825909-533e-49e4-8bff-3bc8b7c34f59" targetNamespace="http://schemas.microsoft.com/office/2006/metadata/properties" ma:root="true" ma:fieldsID="afae63772c3951276d3b7421f060ac7c" ns2:_="" ns3:_="">
    <xsd:import namespace="9a59c6f4-57d6-4dd6-bfe5-8fa37434f54a"/>
    <xsd:import namespace="e9825909-533e-49e4-8bff-3bc8b7c34f5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Location" minOccurs="0"/>
                <xsd:element ref="ns3:MediaServiceOCR"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59c6f4-57d6-4dd6-bfe5-8fa37434f54a"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a8e6f41e-8159-4e92-94c7-7432b245b820}" ma:internalName="TaxCatchAll" ma:showField="CatchAllData" ma:web="9a59c6f4-57d6-4dd6-bfe5-8fa37434f54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9825909-533e-49e4-8bff-3bc8b7c34f5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13bb80c2-a1a8-4cd7-8582-28c0e480e688"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descrip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_Flow_SignoffStatus" ma:index="23" nillable="true" ma:displayName="Status de liberação" ma:internalName="Status_x0020_de_x0020_libera_x00e7__x00e3_o">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7E10F7-8AE7-4259-B606-FDE2DE53C192}">
  <ds:schemaRefs>
    <ds:schemaRef ds:uri="http://schemas.microsoft.com/office/2006/metadata/properties"/>
    <ds:schemaRef ds:uri="http://schemas.microsoft.com/office/infopath/2007/PartnerControls"/>
    <ds:schemaRef ds:uri="e9825909-533e-49e4-8bff-3bc8b7c34f59"/>
    <ds:schemaRef ds:uri="9a59c6f4-57d6-4dd6-bfe5-8fa37434f54a"/>
  </ds:schemaRefs>
</ds:datastoreItem>
</file>

<file path=customXml/itemProps2.xml><?xml version="1.0" encoding="utf-8"?>
<ds:datastoreItem xmlns:ds="http://schemas.openxmlformats.org/officeDocument/2006/customXml" ds:itemID="{872A851F-B597-4491-886A-144A0599065C}">
  <ds:schemaRefs>
    <ds:schemaRef ds:uri="http://schemas.microsoft.com/sharepoint/v3/contenttype/forms"/>
  </ds:schemaRefs>
</ds:datastoreItem>
</file>

<file path=customXml/itemProps3.xml><?xml version="1.0" encoding="utf-8"?>
<ds:datastoreItem xmlns:ds="http://schemas.openxmlformats.org/officeDocument/2006/customXml" ds:itemID="{CB92E1A7-4655-46EE-B4F8-0319A53C8E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59c6f4-57d6-4dd6-bfe5-8fa37434f54a"/>
    <ds:schemaRef ds:uri="e9825909-533e-49e4-8bff-3bc8b7c3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ENERO 2026</vt:lpstr>
      <vt:lpstr>FEBRERO 2026</vt:lpstr>
      <vt:lpstr>MARZO 2026</vt:lpstr>
      <vt:lpstr>Rendiciones</vt:lpstr>
      <vt:lpstr>Libredte</vt:lpstr>
      <vt:lpstr>Indicador proveedor</vt:lpstr>
      <vt:lpstr>Banco Santander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Daniela Avila</dc:creator>
  <cp:keywords/>
  <dc:description/>
  <cp:lastModifiedBy>Daniela Avila</cp:lastModifiedBy>
  <cp:revision/>
  <dcterms:created xsi:type="dcterms:W3CDTF">2026-01-02T14:54:34Z</dcterms:created>
  <dcterms:modified xsi:type="dcterms:W3CDTF">2026-03-06T21:40:00Z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3d9bf1-1d44-46ec-8ee0-9e42828629b4_Enabled">
    <vt:lpwstr>true</vt:lpwstr>
  </property>
  <property fmtid="{D5CDD505-2E9C-101B-9397-08002B2CF9AE}" pid="3" name="MSIP_Label_d83d9bf1-1d44-46ec-8ee0-9e42828629b4_SetDate">
    <vt:lpwstr>2026-01-02T14:57:46Z</vt:lpwstr>
  </property>
  <property fmtid="{D5CDD505-2E9C-101B-9397-08002B2CF9AE}" pid="4" name="MSIP_Label_d83d9bf1-1d44-46ec-8ee0-9e42828629b4_Method">
    <vt:lpwstr>Standard</vt:lpwstr>
  </property>
  <property fmtid="{D5CDD505-2E9C-101B-9397-08002B2CF9AE}" pid="5" name="MSIP_Label_d83d9bf1-1d44-46ec-8ee0-9e42828629b4_Name">
    <vt:lpwstr>Interna</vt:lpwstr>
  </property>
  <property fmtid="{D5CDD505-2E9C-101B-9397-08002B2CF9AE}" pid="6" name="MSIP_Label_d83d9bf1-1d44-46ec-8ee0-9e42828629b4_SiteId">
    <vt:lpwstr>679f9b14-e579-444b-be77-915c5cbc6635</vt:lpwstr>
  </property>
  <property fmtid="{D5CDD505-2E9C-101B-9397-08002B2CF9AE}" pid="7" name="MSIP_Label_d83d9bf1-1d44-46ec-8ee0-9e42828629b4_ActionId">
    <vt:lpwstr>1a5f6ae9-089f-4de7-9119-2ab4ba831d87</vt:lpwstr>
  </property>
  <property fmtid="{D5CDD505-2E9C-101B-9397-08002B2CF9AE}" pid="8" name="MSIP_Label_d83d9bf1-1d44-46ec-8ee0-9e42828629b4_ContentBits">
    <vt:lpwstr>2</vt:lpwstr>
  </property>
  <property fmtid="{D5CDD505-2E9C-101B-9397-08002B2CF9AE}" pid="9" name="MSIP_Label_d83d9bf1-1d44-46ec-8ee0-9e42828629b4_Tag">
    <vt:lpwstr>10, 3, 0, 1</vt:lpwstr>
  </property>
  <property fmtid="{D5CDD505-2E9C-101B-9397-08002B2CF9AE}" pid="10" name="ContentTypeId">
    <vt:lpwstr>0x0101000FBAA0E3ABF006468FBCAE4EB5A99F9C</vt:lpwstr>
  </property>
  <property fmtid="{D5CDD505-2E9C-101B-9397-08002B2CF9AE}" pid="11" name="MediaServiceImageTags">
    <vt:lpwstr/>
  </property>
</Properties>
</file>